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defaultThemeVersion="166925"/>
  <mc:AlternateContent xmlns:mc="http://schemas.openxmlformats.org/markup-compatibility/2006">
    <mc:Choice Requires="x15">
      <x15ac:absPath xmlns:x15ac="http://schemas.microsoft.com/office/spreadsheetml/2010/11/ac" url="D:\2022\RKAKL DIPA REVISI 2\TA.2022\"/>
    </mc:Choice>
  </mc:AlternateContent>
  <xr:revisionPtr revIDLastSave="0" documentId="13_ncr:1_{0C1329E2-1DF7-494F-A3C2-DB6BE52C1F08}" xr6:coauthVersionLast="47" xr6:coauthVersionMax="47" xr10:uidLastSave="{00000000-0000-0000-0000-000000000000}"/>
  <bookViews>
    <workbookView xWindow="-120" yWindow="-120" windowWidth="29040" windowHeight="15840" tabRatio="872" firstSheet="1" activeTab="8" xr2:uid="{61C84AEA-A539-4D70-AFD9-121B78DC1838}"/>
  </bookViews>
  <sheets>
    <sheet name="DIPA4_PUSDIK (2)" sheetId="6" state="hidden" r:id="rId1"/>
    <sheet name="DIPA Revisi 3" sheetId="38" r:id="rId2"/>
    <sheet name="SP2D ON" sheetId="23" r:id="rId3"/>
    <sheet name="PERAKUN" sheetId="20" r:id="rId4"/>
    <sheet name="GUP TUP" sheetId="22" r:id="rId5"/>
    <sheet name="SP2D" sheetId="16" r:id="rId6"/>
    <sheet name="SP2D Gaji" sheetId="32" r:id="rId7"/>
    <sheet name="PER BULAN" sheetId="13" r:id="rId8"/>
    <sheet name="Real SPAN vs SAKTI (Tanpa Gaji)" sheetId="40" r:id="rId9"/>
    <sheet name="Real SPAN vs SAKTI (Plus Gaji)" sheetId="41" r:id="rId10"/>
    <sheet name="PERSUBBID - Gaji" sheetId="14" r:id="rId11"/>
    <sheet name="PERSUBBID - Gaji Non Blokir" sheetId="34" r:id="rId12"/>
    <sheet name="TANPA GAJI" sheetId="17" r:id="rId13"/>
    <sheet name="PERSUBBID + GAJI" sheetId="33" r:id="rId14"/>
    <sheet name="PERSUBBID + GAJI Non Blokir" sheetId="35" r:id="rId15"/>
    <sheet name="DENGAN GAJI" sheetId="27" r:id="rId16"/>
    <sheet name="DIPA3" sheetId="28" r:id="rId17"/>
    <sheet name="HistoryDIPA" sheetId="39" r:id="rId18"/>
  </sheets>
  <functionGroups builtInGroupCount="19"/>
  <externalReferences>
    <externalReference r:id="rId19"/>
    <externalReference r:id="rId20"/>
    <externalReference r:id="rId21"/>
    <externalReference r:id="rId22"/>
    <externalReference r:id="rId23"/>
  </externalReferences>
  <definedNames>
    <definedName name="_xlnm._FilterDatabase" localSheetId="1" hidden="1">'DIPA Revisi 3'!$A$11:$H$515</definedName>
    <definedName name="_xlnm._FilterDatabase" localSheetId="0" hidden="1">'DIPA4_PUSDIK (2)'!$A$10:$G$587</definedName>
    <definedName name="_xlnm._FilterDatabase" localSheetId="4" hidden="1">'GUP TUP'!$B$5:$I$20</definedName>
    <definedName name="_xlnm._FilterDatabase" localSheetId="7" hidden="1">'PER BULAN'!$B$4:$BL$246</definedName>
    <definedName name="_xlnm._FilterDatabase" localSheetId="3" hidden="1">PERAKUN!$C$5:$J$261</definedName>
    <definedName name="_xlnm._FilterDatabase" localSheetId="5" hidden="1">'SP2D'!$A$3:$AX$152</definedName>
    <definedName name="_xlnm._FilterDatabase" localSheetId="6" hidden="1">'SP2D Gaji'!#REF!</definedName>
    <definedName name="_xlnm._FilterDatabase" localSheetId="2" hidden="1">'SP2D ON'!$B$13:$K$103</definedName>
    <definedName name="Belanja_Perjalanan_Dinas_Paket_Meeting_Dalam_Kota._Uang_Saku_RDK_dalam__Verifikasi_dan_Pembuatan_Format_Standart_Data_BKU_Satker_Pusat_Pendidikan_KP___tgl.__27__Februari__2020" localSheetId="1">#REF!</definedName>
    <definedName name="Belanja_Perjalanan_Dinas_Paket_Meeting_Dalam_Kota._Uang_Saku_RDK_dalam__Verifikasi_dan_Pembuatan_Format_Standart_Data_BKU_Satker_Pusat_Pendidikan_KP___tgl.__27__Februari__2020">#REF!</definedName>
    <definedName name="cAkun" localSheetId="1">#REF!</definedName>
    <definedName name="cAkun" localSheetId="16">#REF!</definedName>
    <definedName name="cAkun" localSheetId="0">'DIPA4_PUSDIK (2)'!$I$21</definedName>
    <definedName name="cAkun">#REF!</definedName>
    <definedName name="Cetak_dinamis">OFFSET('[1]DASHBOARD SP2D'!$B$1,0,0,COUNTA('[1]DASHBOARD SP2D'!$G:$G),6)</definedName>
    <definedName name="chkAkun" localSheetId="1">#REF!</definedName>
    <definedName name="chkAkun" localSheetId="16">#REF!</definedName>
    <definedName name="chkAkun" localSheetId="0">'DIPA4_PUSDIK (2)'!$J$21</definedName>
    <definedName name="chkAkun">#REF!</definedName>
    <definedName name="chkKegiatan" localSheetId="1">#REF!</definedName>
    <definedName name="chkKegiatan" localSheetId="16">#REF!</definedName>
    <definedName name="chkKegiatan" localSheetId="0">'DIPA4_PUSDIK (2)'!$J$16</definedName>
    <definedName name="chkKegiatan">#REF!</definedName>
    <definedName name="chkKomponen" localSheetId="1">#REF!</definedName>
    <definedName name="chkKomponen" localSheetId="16">#REF!</definedName>
    <definedName name="chkKomponen" localSheetId="0">'DIPA4_PUSDIK (2)'!$J$19</definedName>
    <definedName name="chkKomponen">#REF!</definedName>
    <definedName name="chkKRO" localSheetId="1">#REF!</definedName>
    <definedName name="chkKRO" localSheetId="16">#REF!</definedName>
    <definedName name="chkKRO" localSheetId="0">'DIPA4_PUSDIK (2)'!$J$17</definedName>
    <definedName name="chkKRO">#REF!</definedName>
    <definedName name="chkProgram" localSheetId="1">#REF!</definedName>
    <definedName name="chkProgram" localSheetId="16">#REF!</definedName>
    <definedName name="chkProgram" localSheetId="0">'DIPA4_PUSDIK (2)'!$J$15</definedName>
    <definedName name="chkProgram">#REF!</definedName>
    <definedName name="chkRO" localSheetId="1">#REF!</definedName>
    <definedName name="chkRO" localSheetId="16">#REF!</definedName>
    <definedName name="chkRO" localSheetId="0">'DIPA4_PUSDIK (2)'!$J$18</definedName>
    <definedName name="chkRO">#REF!</definedName>
    <definedName name="chksKomponen" localSheetId="1">#REF!</definedName>
    <definedName name="chksKomponen" localSheetId="16">#REF!</definedName>
    <definedName name="chksKomponen" localSheetId="0">'DIPA4_PUSDIK (2)'!$J$20</definedName>
    <definedName name="chksKomponen">#REF!</definedName>
    <definedName name="cKegiatan" localSheetId="1">#REF!</definedName>
    <definedName name="cKegiatan" localSheetId="16">#REF!</definedName>
    <definedName name="cKegiatan" localSheetId="0">'DIPA4_PUSDIK (2)'!$I$16</definedName>
    <definedName name="cKegiatan">#REF!</definedName>
    <definedName name="cKomponen" localSheetId="1">#REF!</definedName>
    <definedName name="cKomponen" localSheetId="16">#REF!</definedName>
    <definedName name="cKomponen" localSheetId="0">'DIPA4_PUSDIK (2)'!$I$19</definedName>
    <definedName name="cKomponen">#REF!</definedName>
    <definedName name="cKRO" localSheetId="1">#REF!</definedName>
    <definedName name="cKRO" localSheetId="16">#REF!</definedName>
    <definedName name="cKRO" localSheetId="0">'DIPA4_PUSDIK (2)'!$I$17</definedName>
    <definedName name="cKRO">#REF!</definedName>
    <definedName name="cProgram" localSheetId="1">#REF!</definedName>
    <definedName name="cProgram" localSheetId="16">#REF!</definedName>
    <definedName name="cProgram" localSheetId="0">'DIPA4_PUSDIK (2)'!$I$15</definedName>
    <definedName name="cProgram">#REF!</definedName>
    <definedName name="cRO" localSheetId="1">#REF!</definedName>
    <definedName name="cRO" localSheetId="16">#REF!</definedName>
    <definedName name="cRO" localSheetId="0">'DIPA4_PUSDIK (2)'!$I$18</definedName>
    <definedName name="cRO">#REF!</definedName>
    <definedName name="cSKomponen" localSheetId="1">#REF!</definedName>
    <definedName name="cSKomponen" localSheetId="16">#REF!</definedName>
    <definedName name="cSKomponen" localSheetId="0">'DIPA4_PUSDIK (2)'!$I$20</definedName>
    <definedName name="cSKomponen">#REF!</definedName>
    <definedName name="Entri_Es2" localSheetId="1">#REF!</definedName>
    <definedName name="Entri_Es2" localSheetId="16">#REF!</definedName>
    <definedName name="Entri_Es2">#REF!</definedName>
    <definedName name="Entri_Es3" localSheetId="1">#REF!</definedName>
    <definedName name="Entri_Es3" localSheetId="16">#REF!</definedName>
    <definedName name="Entri_Es3">#REF!</definedName>
    <definedName name="Entri_Es4" localSheetId="1">#REF!</definedName>
    <definedName name="Entri_Es4" localSheetId="16">#REF!</definedName>
    <definedName name="Entri_Es4">#REF!</definedName>
    <definedName name="Eselon3">[2]eselon3_4!$A$2:$A$7</definedName>
    <definedName name="Eselon4">[2]eselon3_4!$B$2:$B$11</definedName>
    <definedName name="ExternalData_1" localSheetId="16" hidden="1">DIPA3!$A$1:$B$276</definedName>
    <definedName name="FILTER_LAP" localSheetId="1">#REF!</definedName>
    <definedName name="FILTER_LAP" localSheetId="16">'[1]DASHBOARD SP2D'!#REF!</definedName>
    <definedName name="FILTER_LAP">'[1]DASHBOARD SP2D'!#REF!</definedName>
    <definedName name="kegiatan" localSheetId="1">#REF!</definedName>
    <definedName name="kegiatan" localSheetId="16">[3]DIPA_AWAL!$T$2:$T$2</definedName>
    <definedName name="kegiatan">#REF!</definedName>
    <definedName name="_xlnm.Print_Area" localSheetId="15">'DENGAN GAJI'!$A$1:$U$61</definedName>
    <definedName name="_xlnm.Print_Area" localSheetId="1">'DIPA Revisi 3'!$A$1:$G$526</definedName>
    <definedName name="_xlnm.Print_Area" localSheetId="0">'DIPA4_PUSDIK (2)'!$B$1:$G$2221</definedName>
    <definedName name="_xlnm.Print_Area" localSheetId="4">'GUP TUP'!$B$5:$I$20</definedName>
    <definedName name="_xlnm.Print_Area" localSheetId="7">'PER BULAN'!$AG$268:$AU$271</definedName>
    <definedName name="_xlnm.Print_Area" localSheetId="3">PERAKUN!$C$1:$H$221</definedName>
    <definedName name="_xlnm.Print_Area" localSheetId="10">'PERSUBBID - Gaji'!$A$1:$J$56</definedName>
    <definedName name="_xlnm.Print_Area" localSheetId="11">'PERSUBBID - Gaji Non Blokir'!$A$1:$J$56</definedName>
    <definedName name="_xlnm.Print_Area" localSheetId="13">'PERSUBBID + GAJI'!$A$1:$J$60</definedName>
    <definedName name="_xlnm.Print_Area" localSheetId="14">'PERSUBBID + GAJI Non Blokir'!$A$1:$J$60</definedName>
    <definedName name="_xlnm.Print_Area" localSheetId="9">'Real SPAN vs SAKTI (Plus Gaji)'!$A$1:$N$61</definedName>
    <definedName name="_xlnm.Print_Area" localSheetId="8">'Real SPAN vs SAKTI (Tanpa Gaji)'!$A$1:$N$59</definedName>
    <definedName name="_xlnm.Print_Area" localSheetId="2">Table1[[#Headers],[#Data],[No]:[Deskripsi]]</definedName>
    <definedName name="_xlnm.Print_Area" localSheetId="12">'TANPA GAJI'!$A$1:$T$61</definedName>
    <definedName name="_xlnm.Print_Titles" localSheetId="1">'DIPA Revisi 3'!$9:$11</definedName>
    <definedName name="_xlnm.Print_Titles" localSheetId="0">'DIPA4_PUSDIK (2)'!$1:$11</definedName>
    <definedName name="_xlnm.Print_Titles" localSheetId="7">'PER BULAN'!$12:$14</definedName>
    <definedName name="_xlnm.Print_Titles" localSheetId="3">PERAKUN!$5:$5</definedName>
    <definedName name="_xlnm.Print_Titles" localSheetId="2">'SP2D ON'!$13:$13</definedName>
    <definedName name="rngSP2D" localSheetId="1">'[4]Tambahan Realisasi'!$C$2</definedName>
    <definedName name="rngSP2D" localSheetId="16">'[4]Tambahan Realisasi'!$C$2</definedName>
    <definedName name="rngSP2D">'[5]Tambahan Realisasi'!$C$2</definedName>
    <definedName name="rowEselon2" localSheetId="1">#REF!</definedName>
    <definedName name="rowEselon2" localSheetId="16">#REF!</definedName>
    <definedName name="rowEselon2">#REF!</definedName>
    <definedName name="rowKoord" localSheetId="1">#REF!</definedName>
    <definedName name="rowKoord" localSheetId="16">#REF!</definedName>
    <definedName name="rowKoord">#REF!</definedName>
    <definedName name="rowSelect" localSheetId="1">#REF!</definedName>
    <definedName name="rowSelect" localSheetId="16">#REF!</definedName>
    <definedName name="rowSelect">#REF!</definedName>
    <definedName name="rowSubKoord" localSheetId="1">#REF!</definedName>
    <definedName name="rowSubKoord" localSheetId="16">#REF!</definedName>
    <definedName name="rowSubKoord">#REF!</definedName>
    <definedName name="Slicer_koordinator">#N/A</definedName>
    <definedName name="Slicer_Pagu_Blokir">#N/A</definedName>
    <definedName name="Slicer_Subkoordinator">#N/A</definedName>
    <definedName name="SSBP" localSheetId="1">#REF!</definedName>
    <definedName name="SSBP" localSheetId="16">[1]SSBP!#REF!</definedName>
    <definedName name="SSBP">[1]SSBP!#REF!</definedName>
    <definedName name="Start_Jadi" localSheetId="1">'DIPA Revisi 3'!$B$13</definedName>
    <definedName name="Start_Jadi" localSheetId="16">#REF!</definedName>
    <definedName name="Start_Jadi" localSheetId="0">'DIPA4_PUSDIK (2)'!$B$13</definedName>
    <definedName name="Start_Jadi">#REF!</definedName>
    <definedName name="TGL_SP2D">[1]DASHBOARD!$I$1</definedName>
    <definedName name="Z_0666B159_588F_4866_9225_22BB8C5C75D7_.wvu.FilterData" localSheetId="1" hidden="1">'DIPA Revisi 3'!$B$11:$G$515</definedName>
    <definedName name="Z_1CBFAAB1_01F9_4074_B97F_16968F08465D_.wvu.FilterData" localSheetId="1" hidden="1">'DIPA Revisi 3'!$B$11:$G$515</definedName>
    <definedName name="Z_870D6D1D_AB7E_495D_A683_0F30F0E49932_.wvu.FilterData" localSheetId="1" hidden="1">'DIPA Revisi 3'!$B$11:$G$515</definedName>
    <definedName name="Z_B61BED65_E07C_48BC_BA70_4E0A7226E5B0_.wvu.FilterData" localSheetId="1" hidden="1">'DIPA Revisi 3'!$B$11:$G$515</definedName>
    <definedName name="Z_C711365A_E59A_4CBB_B49C_CDF73C497C09_.wvu.FilterData" localSheetId="1" hidden="1">'DIPA Revisi 3'!$B$11:$G$515</definedName>
    <definedName name="Z_C7D29E66_885F_4900_844F_0880DC4D973C_.wvu.FilterData" localSheetId="1" hidden="1">'DIPA Revisi 3'!$B$11:$G$515</definedName>
    <definedName name="Z_D5D8B0E9_4282_4D54_9529_FEC4C3DC1F95_.wvu.FilterData" localSheetId="1" hidden="1">'DIPA Revisi 3'!$B$11:$G$515</definedName>
    <definedName name="Z_DECCF59B_BB5B_4C9A_9F2F_5C8BAB0A1A11_.wvu.FilterData" localSheetId="1" hidden="1">'DIPA Revisi 3'!$B$11:$G$515</definedName>
    <definedName name="Z_EBD5760D_0014_46BC_882E_14D814D06F66_.wvu.FilterData" localSheetId="1" hidden="1">'DIPA Revisi 3'!$B$11:$G$515</definedName>
  </definedNames>
  <calcPr calcId="191029"/>
  <pivotCaches>
    <pivotCache cacheId="0" r:id="rId24"/>
    <pivotCache cacheId="1" r:id="rId25"/>
  </pivotCaches>
  <extLs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HistoryDIPA-8bb6dd9f-75ba-4c99-bda8-b7763ec94f44" name="HistoryDIPA" connection="Query - HistoryDIP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2" i="23" l="1"/>
  <c r="O1" i="23"/>
  <c r="O4" i="23"/>
  <c r="O7" i="23"/>
  <c r="O6" i="23"/>
  <c r="O5" i="23"/>
  <c r="F45" i="22"/>
  <c r="D44" i="22"/>
  <c r="E44" i="22"/>
  <c r="E42" i="22"/>
  <c r="C44" i="22"/>
  <c r="C41" i="22"/>
  <c r="AU268" i="13"/>
  <c r="AB235" i="13"/>
  <c r="BE4" i="16"/>
  <c r="BE5" i="16"/>
  <c r="BE6" i="16"/>
  <c r="BE7" i="16"/>
  <c r="BE8" i="16"/>
  <c r="BE9" i="16"/>
  <c r="BE10" i="16"/>
  <c r="BE11" i="16"/>
  <c r="BE12" i="16"/>
  <c r="BE13" i="16"/>
  <c r="BE14" i="16"/>
  <c r="BE15" i="16"/>
  <c r="BE16" i="16"/>
  <c r="BE17" i="16"/>
  <c r="BE18" i="16"/>
  <c r="BE19" i="16"/>
  <c r="BE20" i="16"/>
  <c r="BE21" i="16"/>
  <c r="BE22" i="16"/>
  <c r="BE23" i="16"/>
  <c r="BE24" i="16"/>
  <c r="BE25" i="16"/>
  <c r="BE26" i="16"/>
  <c r="BE27" i="16"/>
  <c r="BE28" i="16"/>
  <c r="BE29" i="16"/>
  <c r="BE30" i="16"/>
  <c r="BE31" i="16"/>
  <c r="BE32" i="16"/>
  <c r="BE33" i="16"/>
  <c r="BE34" i="16"/>
  <c r="BE35" i="16"/>
  <c r="BE36" i="16"/>
  <c r="BE37" i="16"/>
  <c r="BE38" i="16"/>
  <c r="BE39" i="16"/>
  <c r="BE40" i="16"/>
  <c r="BE41" i="16"/>
  <c r="BE42" i="16"/>
  <c r="BE43" i="16"/>
  <c r="BE44" i="16"/>
  <c r="BE45" i="16"/>
  <c r="BE46" i="16"/>
  <c r="BE47" i="16"/>
  <c r="BE48" i="16"/>
  <c r="BE49" i="16"/>
  <c r="BE50" i="16"/>
  <c r="BE51" i="16"/>
  <c r="BE52" i="16"/>
  <c r="BE53" i="16"/>
  <c r="BE54" i="16"/>
  <c r="BE55" i="16"/>
  <c r="BE56" i="16"/>
  <c r="BE57" i="16"/>
  <c r="BE58" i="16"/>
  <c r="BE59" i="16"/>
  <c r="BE60" i="16"/>
  <c r="BE61" i="16"/>
  <c r="BE62" i="16"/>
  <c r="BE63" i="16"/>
  <c r="BE64" i="16"/>
  <c r="BE65" i="16"/>
  <c r="BE66" i="16"/>
  <c r="BE67" i="16"/>
  <c r="BE68" i="16"/>
  <c r="BE69" i="16"/>
  <c r="BE70" i="16"/>
  <c r="BE71" i="16"/>
  <c r="BE72" i="16"/>
  <c r="BE73" i="16"/>
  <c r="BE74" i="16"/>
  <c r="BE75" i="16"/>
  <c r="BE76" i="16"/>
  <c r="BE77" i="16"/>
  <c r="BE78" i="16"/>
  <c r="BE79" i="16"/>
  <c r="BE80" i="16"/>
  <c r="BE81" i="16"/>
  <c r="BE82" i="16"/>
  <c r="BE83" i="16"/>
  <c r="BE84" i="16"/>
  <c r="BE85" i="16"/>
  <c r="BE86" i="16"/>
  <c r="BE87" i="16"/>
  <c r="BE88" i="16"/>
  <c r="BE89" i="16"/>
  <c r="BE90" i="16"/>
  <c r="BE91" i="16"/>
  <c r="BE92" i="16"/>
  <c r="BE93" i="16"/>
  <c r="BE94" i="16"/>
  <c r="BE95" i="16"/>
  <c r="BE96" i="16"/>
  <c r="BE97" i="16"/>
  <c r="BE98" i="16"/>
  <c r="BE99" i="16"/>
  <c r="BE100" i="16"/>
  <c r="BE101" i="16"/>
  <c r="BE102" i="16"/>
  <c r="BE103" i="16"/>
  <c r="BE104" i="16"/>
  <c r="BE105" i="16"/>
  <c r="BE106" i="16"/>
  <c r="BE107" i="16"/>
  <c r="BE108" i="16"/>
  <c r="BE109" i="16"/>
  <c r="BE110" i="16"/>
  <c r="BE111" i="16"/>
  <c r="BE112" i="16"/>
  <c r="BE113" i="16"/>
  <c r="BE114" i="16"/>
  <c r="BE115" i="16"/>
  <c r="BE116" i="16"/>
  <c r="BE117" i="16"/>
  <c r="BE118" i="16"/>
  <c r="BE119" i="16"/>
  <c r="BE120" i="16"/>
  <c r="BE121" i="16"/>
  <c r="BE122" i="16"/>
  <c r="BE123" i="16"/>
  <c r="BE124" i="16"/>
  <c r="BE125" i="16"/>
  <c r="BE126" i="16"/>
  <c r="BE127" i="16"/>
  <c r="BE128" i="16"/>
  <c r="BE129" i="16"/>
  <c r="BE130" i="16"/>
  <c r="BE131" i="16"/>
  <c r="BE132" i="16"/>
  <c r="BE133" i="16"/>
  <c r="BE134" i="16"/>
  <c r="BE135" i="16"/>
  <c r="BE136" i="16"/>
  <c r="BE137" i="16"/>
  <c r="BE138" i="16"/>
  <c r="BE139" i="16"/>
  <c r="BE140" i="16"/>
  <c r="BE141" i="16"/>
  <c r="BE142" i="16"/>
  <c r="BE143" i="16"/>
  <c r="BL243" i="13"/>
  <c r="BL242" i="13" s="1"/>
  <c r="BL240" i="13"/>
  <c r="BL236" i="13"/>
  <c r="BL230" i="13"/>
  <c r="BL222" i="13" s="1"/>
  <c r="BL221" i="13" s="1"/>
  <c r="BL220" i="13" s="1"/>
  <c r="BL219" i="13" s="1"/>
  <c r="BL223" i="13"/>
  <c r="BL217" i="13"/>
  <c r="BL213" i="13"/>
  <c r="BL210" i="13"/>
  <c r="BL206" i="13"/>
  <c r="BL203" i="13"/>
  <c r="BL200" i="13"/>
  <c r="BL197" i="13"/>
  <c r="BL193" i="13"/>
  <c r="BL189" i="13"/>
  <c r="BL188" i="13" s="1"/>
  <c r="BL186" i="13"/>
  <c r="BL180" i="13"/>
  <c r="BL176" i="13"/>
  <c r="BL172" i="13"/>
  <c r="BL167" i="13"/>
  <c r="BL161" i="13"/>
  <c r="BL156" i="13"/>
  <c r="BL151" i="13"/>
  <c r="BL149" i="13"/>
  <c r="BL148" i="13"/>
  <c r="BL147" i="13" s="1"/>
  <c r="BL146" i="13" s="1"/>
  <c r="BL142" i="13"/>
  <c r="BL139" i="13"/>
  <c r="BL136" i="13"/>
  <c r="BL133" i="13"/>
  <c r="BL130" i="13"/>
  <c r="BL123" i="13"/>
  <c r="BL118" i="13"/>
  <c r="BL112" i="13"/>
  <c r="BL106" i="13"/>
  <c r="BL99" i="13"/>
  <c r="BL95" i="13"/>
  <c r="BL90" i="13"/>
  <c r="BL86" i="13"/>
  <c r="BL82" i="13"/>
  <c r="BL78" i="13"/>
  <c r="BL72" i="13"/>
  <c r="BL71" i="13" s="1"/>
  <c r="BL70" i="13" s="1"/>
  <c r="BL67" i="13"/>
  <c r="BL65" i="13"/>
  <c r="BL64" i="13" s="1"/>
  <c r="BL63" i="13" s="1"/>
  <c r="BL62" i="13" s="1"/>
  <c r="BL54" i="13"/>
  <c r="BL53" i="13" s="1"/>
  <c r="BL48" i="13"/>
  <c r="BL41" i="13"/>
  <c r="BL33" i="13"/>
  <c r="BL29" i="13"/>
  <c r="BL28" i="13" s="1"/>
  <c r="BL24" i="13"/>
  <c r="BL20" i="13"/>
  <c r="F41" i="22"/>
  <c r="E41" i="22"/>
  <c r="BE152" i="16" l="1"/>
  <c r="BL196" i="13"/>
  <c r="BL195" i="13" s="1"/>
  <c r="BL19" i="13"/>
  <c r="BL129" i="13"/>
  <c r="BL128" i="13" s="1"/>
  <c r="BL155" i="13"/>
  <c r="BL154" i="13" s="1"/>
  <c r="BL32" i="13"/>
  <c r="BL81" i="13"/>
  <c r="BL80" i="13" s="1"/>
  <c r="BL69" i="13" s="1"/>
  <c r="BL175" i="13"/>
  <c r="BL174" i="13" s="1"/>
  <c r="BL18" i="13" l="1"/>
  <c r="BL17" i="13" s="1"/>
  <c r="BL16" i="13" s="1"/>
  <c r="BL15" i="13" s="1"/>
  <c r="BL153" i="13"/>
  <c r="BL61" i="13" s="1"/>
  <c r="BL60" i="13" s="1"/>
  <c r="BL14" i="13" l="1"/>
  <c r="Y232" i="13"/>
  <c r="Y184" i="13"/>
  <c r="AB253" i="13"/>
  <c r="AB254" i="13"/>
  <c r="AB256" i="13"/>
  <c r="AB255" i="13"/>
  <c r="AB259" i="13"/>
  <c r="AB262" i="13"/>
  <c r="AB39" i="13"/>
  <c r="Q12" i="23"/>
  <c r="Q1" i="23"/>
  <c r="Q2" i="23"/>
  <c r="S13" i="23" a="1"/>
  <c r="S13" i="23" s="1"/>
  <c r="Q3" i="23"/>
  <c r="Q5" i="23"/>
  <c r="Q6" i="23"/>
  <c r="Q7" i="23"/>
  <c r="Q8" i="23"/>
  <c r="Q9" i="23"/>
  <c r="Q10" i="23"/>
  <c r="Q11" i="23"/>
  <c r="O10" i="23"/>
  <c r="O12" i="23"/>
  <c r="N33" i="41"/>
  <c r="M33" i="41"/>
  <c r="H33" i="41"/>
  <c r="C33" i="41"/>
  <c r="H13" i="41"/>
  <c r="N13" i="41" a="1"/>
  <c r="N13" i="41" s="1"/>
  <c r="M13" i="41" a="1"/>
  <c r="M13" i="41" s="1"/>
  <c r="C13" i="41" a="1"/>
  <c r="C13" i="41" s="1"/>
  <c r="N23" i="41" a="1"/>
  <c r="N23" i="41" s="1"/>
  <c r="M23" i="41" a="1"/>
  <c r="M23" i="41" s="1"/>
  <c r="N22" i="41" a="1"/>
  <c r="N22" i="41" s="1"/>
  <c r="M22" i="41" a="1"/>
  <c r="M22" i="41" s="1"/>
  <c r="N20" i="41" a="1"/>
  <c r="N20" i="41" s="1"/>
  <c r="M20" i="41" a="1"/>
  <c r="M20" i="41" s="1"/>
  <c r="N19" i="41" a="1"/>
  <c r="N19" i="41" s="1"/>
  <c r="M19" i="41" a="1"/>
  <c r="M19" i="41" s="1"/>
  <c r="N17" i="41" a="1"/>
  <c r="N17" i="41" s="1"/>
  <c r="M17" i="41" a="1"/>
  <c r="M17" i="41" s="1"/>
  <c r="N16" i="41" a="1"/>
  <c r="N16" i="41" s="1"/>
  <c r="N15" i="41" s="1" a="1"/>
  <c r="N15" i="41" s="1"/>
  <c r="N18" i="41" s="1"/>
  <c r="M16" i="41" a="1"/>
  <c r="M16" i="41" s="1"/>
  <c r="M15" i="41" a="1"/>
  <c r="M15" i="41" s="1"/>
  <c r="M18" i="41" s="1"/>
  <c r="N12" i="41" a="1"/>
  <c r="N12" i="41" s="1"/>
  <c r="M12" i="41" a="1"/>
  <c r="M12" i="41" s="1"/>
  <c r="N10" i="41" a="1"/>
  <c r="N10" i="41" s="1"/>
  <c r="M10" i="41" a="1"/>
  <c r="M10" i="41" s="1"/>
  <c r="A3" i="41"/>
  <c r="A2" i="41"/>
  <c r="M10" i="40" a="1"/>
  <c r="M10" i="40" s="1"/>
  <c r="N10" i="40" a="1"/>
  <c r="N10" i="40" s="1"/>
  <c r="M12" i="40" a="1"/>
  <c r="M12" i="40" s="1"/>
  <c r="N12" i="40" a="1"/>
  <c r="N12" i="40" s="1"/>
  <c r="M14" i="40" a="1"/>
  <c r="M14" i="40" s="1"/>
  <c r="M15" i="40" a="1"/>
  <c r="M15" i="40" s="1"/>
  <c r="N15" i="40" a="1"/>
  <c r="N15" i="40" s="1"/>
  <c r="N14" i="40" s="1" a="1"/>
  <c r="N14" i="40" s="1"/>
  <c r="M16" i="40" a="1"/>
  <c r="M16" i="40" s="1"/>
  <c r="N16" i="40" a="1"/>
  <c r="N16" i="40" s="1"/>
  <c r="M18" i="40" a="1"/>
  <c r="M18" i="40" s="1"/>
  <c r="N18" i="40" a="1"/>
  <c r="N18" i="40" s="1"/>
  <c r="M19" i="40" a="1"/>
  <c r="M19" i="40" s="1"/>
  <c r="N19" i="40" a="1"/>
  <c r="N19" i="40" s="1"/>
  <c r="M21" i="40" a="1"/>
  <c r="M21" i="40" s="1"/>
  <c r="N21" i="40" a="1"/>
  <c r="N21" i="40" s="1"/>
  <c r="M22" i="40" a="1"/>
  <c r="M22" i="40" s="1"/>
  <c r="N22" i="40" a="1"/>
  <c r="N22" i="40" s="1"/>
  <c r="A3" i="40"/>
  <c r="A2" i="40"/>
  <c r="M21" i="41" l="1"/>
  <c r="N21" i="41"/>
  <c r="M24" i="41"/>
  <c r="N24" i="41"/>
  <c r="N20" i="40"/>
  <c r="N17" i="40"/>
  <c r="M17" i="40"/>
  <c r="N23" i="40"/>
  <c r="M23" i="40"/>
  <c r="M20" i="40"/>
  <c r="AM151" i="16" l="1"/>
  <c r="AM150" i="16"/>
  <c r="AM149" i="16"/>
  <c r="AM148" i="16"/>
  <c r="AM147" i="16"/>
  <c r="AM146" i="16"/>
  <c r="AM145" i="16"/>
  <c r="AM144" i="16"/>
  <c r="F12" i="33"/>
  <c r="BP2" i="39"/>
  <c r="BP3" i="39"/>
  <c r="BP4" i="39"/>
  <c r="BP5" i="39"/>
  <c r="BP6" i="39"/>
  <c r="BP7" i="39"/>
  <c r="BP8" i="39"/>
  <c r="BP9" i="39"/>
  <c r="BP10" i="39"/>
  <c r="BP11" i="39"/>
  <c r="BP12" i="39"/>
  <c r="BP13" i="39"/>
  <c r="BP14" i="39"/>
  <c r="BP15" i="39"/>
  <c r="BP16" i="39"/>
  <c r="BP17" i="39"/>
  <c r="BP18" i="39"/>
  <c r="BP19" i="39"/>
  <c r="BP20" i="39"/>
  <c r="BP21" i="39"/>
  <c r="BP22" i="39"/>
  <c r="BP23" i="39"/>
  <c r="BP24" i="39"/>
  <c r="BP25" i="39"/>
  <c r="BP26" i="39"/>
  <c r="BP27" i="39"/>
  <c r="BP28" i="39"/>
  <c r="BP29" i="39"/>
  <c r="BP30" i="39"/>
  <c r="BP31" i="39"/>
  <c r="BP32" i="39"/>
  <c r="BP33" i="39"/>
  <c r="BP34" i="39"/>
  <c r="BP35" i="39"/>
  <c r="BP36" i="39"/>
  <c r="BP37" i="39"/>
  <c r="BP38" i="39"/>
  <c r="BP39" i="39"/>
  <c r="BP40" i="39"/>
  <c r="BP41" i="39"/>
  <c r="BP42" i="39"/>
  <c r="BP43" i="39"/>
  <c r="BP44" i="39"/>
  <c r="BP45" i="39"/>
  <c r="BP46" i="39"/>
  <c r="BP47" i="39"/>
  <c r="BP48" i="39"/>
  <c r="BP49" i="39"/>
  <c r="BP50" i="39"/>
  <c r="BP51" i="39"/>
  <c r="BP52" i="39"/>
  <c r="BP53" i="39"/>
  <c r="BP54" i="39"/>
  <c r="BP55" i="39"/>
  <c r="BP56" i="39"/>
  <c r="BP57" i="39"/>
  <c r="BP58" i="39"/>
  <c r="BP59" i="39"/>
  <c r="BP60" i="39"/>
  <c r="BP61" i="39"/>
  <c r="BP62" i="39"/>
  <c r="BP63" i="39"/>
  <c r="BP64" i="39"/>
  <c r="BP65" i="39"/>
  <c r="BP66" i="39"/>
  <c r="BP67" i="39"/>
  <c r="BP68" i="39"/>
  <c r="BP69" i="39"/>
  <c r="BP70" i="39"/>
  <c r="BP71" i="39"/>
  <c r="BP72" i="39"/>
  <c r="BP73" i="39"/>
  <c r="BP74" i="39"/>
  <c r="BP75" i="39"/>
  <c r="BP76" i="39"/>
  <c r="BP77" i="39"/>
  <c r="BP78" i="39"/>
  <c r="BP79" i="39"/>
  <c r="BP80" i="39"/>
  <c r="BP81" i="39"/>
  <c r="BP82" i="39"/>
  <c r="BP83" i="39"/>
  <c r="BP84" i="39"/>
  <c r="BP85" i="39"/>
  <c r="BP86" i="39"/>
  <c r="BP87" i="39"/>
  <c r="BP88" i="39"/>
  <c r="BP89" i="39"/>
  <c r="BP90" i="39"/>
  <c r="BP91" i="39"/>
  <c r="BP92" i="39"/>
  <c r="BP93" i="39"/>
  <c r="BP94" i="39"/>
  <c r="BP95" i="39"/>
  <c r="BP96" i="39"/>
  <c r="BP97" i="39"/>
  <c r="BP98" i="39"/>
  <c r="BP99" i="39"/>
  <c r="BP100" i="39"/>
  <c r="BP101" i="39"/>
  <c r="BP102" i="39"/>
  <c r="BP103" i="39"/>
  <c r="BP104" i="39"/>
  <c r="BP105" i="39"/>
  <c r="BP106" i="39"/>
  <c r="BP107" i="39"/>
  <c r="BP108" i="39"/>
  <c r="BP109" i="39"/>
  <c r="BP110" i="39"/>
  <c r="BP111" i="39"/>
  <c r="BP112" i="39"/>
  <c r="BP113" i="39"/>
  <c r="BP114" i="39"/>
  <c r="BP115" i="39"/>
  <c r="BP116" i="39"/>
  <c r="BP117" i="39"/>
  <c r="BP118" i="39"/>
  <c r="BP119" i="39"/>
  <c r="BP120" i="39"/>
  <c r="BP121" i="39"/>
  <c r="BP122" i="39"/>
  <c r="BP123" i="39"/>
  <c r="BP124" i="39"/>
  <c r="BP125" i="39"/>
  <c r="BP126" i="39"/>
  <c r="BP127" i="39"/>
  <c r="BP128" i="39"/>
  <c r="BP129" i="39"/>
  <c r="BP130" i="39"/>
  <c r="BP131" i="39"/>
  <c r="BP132" i="39"/>
  <c r="BP133" i="39"/>
  <c r="BP134" i="39"/>
  <c r="BP135" i="39"/>
  <c r="BP136" i="39"/>
  <c r="BP137" i="39"/>
  <c r="BP138" i="39"/>
  <c r="BP139" i="39"/>
  <c r="BP140" i="39"/>
  <c r="BP141" i="39"/>
  <c r="BP142" i="39"/>
  <c r="BP143" i="39"/>
  <c r="BP144" i="39"/>
  <c r="BP145" i="39"/>
  <c r="BP146" i="39"/>
  <c r="BP147" i="39"/>
  <c r="BP148" i="39"/>
  <c r="BP149" i="39"/>
  <c r="BP150" i="39"/>
  <c r="BP151" i="39"/>
  <c r="BP152" i="39"/>
  <c r="BP153" i="39"/>
  <c r="BP154" i="39"/>
  <c r="BP155" i="39"/>
  <c r="BP156" i="39"/>
  <c r="BP157" i="39"/>
  <c r="BP158" i="39"/>
  <c r="BP159" i="39"/>
  <c r="BP160" i="39"/>
  <c r="BP161" i="39"/>
  <c r="BP162" i="39"/>
  <c r="BP163" i="39"/>
  <c r="BP164" i="39"/>
  <c r="BP165" i="39"/>
  <c r="BP166" i="39"/>
  <c r="BP167" i="39"/>
  <c r="BP168" i="39"/>
  <c r="BP169" i="39"/>
  <c r="BP170" i="39"/>
  <c r="BP171" i="39"/>
  <c r="BP172" i="39"/>
  <c r="BP173" i="39"/>
  <c r="BP174" i="39"/>
  <c r="BP175" i="39"/>
  <c r="BP176" i="39"/>
  <c r="BP177" i="39"/>
  <c r="BP178" i="39"/>
  <c r="BP179" i="39"/>
  <c r="BP180" i="39"/>
  <c r="BP181" i="39"/>
  <c r="BP182" i="39"/>
  <c r="BP183" i="39"/>
  <c r="BP184" i="39"/>
  <c r="BP185" i="39"/>
  <c r="BP186" i="39"/>
  <c r="BP187" i="39"/>
  <c r="BP188" i="39"/>
  <c r="BP189" i="39"/>
  <c r="BP190" i="39"/>
  <c r="BP191" i="39"/>
  <c r="BP192" i="39"/>
  <c r="BP193" i="39"/>
  <c r="BP194" i="39"/>
  <c r="BP195" i="39"/>
  <c r="BP196" i="39"/>
  <c r="BP197" i="39"/>
  <c r="BP198" i="39"/>
  <c r="BP199" i="39"/>
  <c r="BP200" i="39"/>
  <c r="BP201" i="39"/>
  <c r="BP202" i="39"/>
  <c r="BP203" i="39"/>
  <c r="BP204" i="39"/>
  <c r="BP205" i="39"/>
  <c r="BP206" i="39"/>
  <c r="BP207" i="39"/>
  <c r="BP208" i="39"/>
  <c r="BP209" i="39"/>
  <c r="BP210" i="39"/>
  <c r="BP211" i="39"/>
  <c r="BP212" i="39"/>
  <c r="BP213" i="39"/>
  <c r="BP214" i="39"/>
  <c r="BP215" i="39"/>
  <c r="BP216" i="39"/>
  <c r="BP217" i="39"/>
  <c r="BP218" i="39"/>
  <c r="BP219" i="39"/>
  <c r="BP220" i="39"/>
  <c r="BP221" i="39"/>
  <c r="BP222" i="39"/>
  <c r="BP223" i="39"/>
  <c r="BP224" i="39"/>
  <c r="BP225" i="39"/>
  <c r="BP226" i="39"/>
  <c r="BP227" i="39"/>
  <c r="BP228" i="39"/>
  <c r="BP229" i="39"/>
  <c r="BP230" i="39"/>
  <c r="BP231" i="39"/>
  <c r="BP232" i="39"/>
  <c r="BP233" i="39"/>
  <c r="BP234" i="39"/>
  <c r="BP235" i="39"/>
  <c r="BP236" i="39"/>
  <c r="BP237" i="39"/>
  <c r="BP238" i="39"/>
  <c r="BP239" i="39"/>
  <c r="BP240" i="39"/>
  <c r="BP241" i="39"/>
  <c r="BP242" i="39"/>
  <c r="BP243" i="39"/>
  <c r="BP244" i="39"/>
  <c r="BP245" i="39"/>
  <c r="BP246" i="39"/>
  <c r="BP247" i="39"/>
  <c r="BP248" i="39"/>
  <c r="BP249" i="39"/>
  <c r="BP250" i="39"/>
  <c r="BP251" i="39"/>
  <c r="BP252" i="39"/>
  <c r="BP253" i="39"/>
  <c r="BP254" i="39"/>
  <c r="BP255" i="39"/>
  <c r="BP256" i="39"/>
  <c r="BP257" i="39"/>
  <c r="BP258" i="39"/>
  <c r="BP259" i="39"/>
  <c r="BP260" i="39"/>
  <c r="BP261" i="39"/>
  <c r="BP262" i="39"/>
  <c r="BP263" i="39"/>
  <c r="BP264" i="39"/>
  <c r="BP265" i="39"/>
  <c r="BP266" i="39"/>
  <c r="BP267" i="39"/>
  <c r="BP268" i="39"/>
  <c r="BP269" i="39"/>
  <c r="BP270" i="39"/>
  <c r="BP271" i="39"/>
  <c r="BP272" i="39"/>
  <c r="BP273" i="39"/>
  <c r="BP274" i="39"/>
  <c r="BP275" i="39"/>
  <c r="BP276" i="39"/>
  <c r="BP277" i="39"/>
  <c r="BP278" i="39"/>
  <c r="BP279" i="39"/>
  <c r="BP280" i="39"/>
  <c r="BP281" i="39"/>
  <c r="BP282" i="39"/>
  <c r="BP283" i="39"/>
  <c r="BP284" i="39"/>
  <c r="BP285" i="39"/>
  <c r="BP286" i="39"/>
  <c r="BP287" i="39"/>
  <c r="BP288" i="39"/>
  <c r="BP289" i="39"/>
  <c r="BP290" i="39"/>
  <c r="BP291" i="39"/>
  <c r="BP292" i="39"/>
  <c r="BP293" i="39"/>
  <c r="BP294" i="39"/>
  <c r="BP295" i="39"/>
  <c r="BP296" i="39"/>
  <c r="BP297" i="39"/>
  <c r="BP298" i="39"/>
  <c r="BP299" i="39"/>
  <c r="BP300" i="39"/>
  <c r="BP301" i="39"/>
  <c r="BP302" i="39"/>
  <c r="BP303" i="39"/>
  <c r="BP304" i="39"/>
  <c r="BP305" i="39"/>
  <c r="BP306" i="39"/>
  <c r="BP307" i="39"/>
  <c r="BP308" i="39"/>
  <c r="BP309" i="39"/>
  <c r="BP310" i="39"/>
  <c r="BP311" i="39"/>
  <c r="BP312" i="39"/>
  <c r="BP313" i="39"/>
  <c r="BP314" i="39"/>
  <c r="BP315" i="39"/>
  <c r="BP316" i="39"/>
  <c r="BP317" i="39"/>
  <c r="BP318" i="39"/>
  <c r="BP319" i="39"/>
  <c r="BP320" i="39"/>
  <c r="BP321" i="39"/>
  <c r="BP322" i="39"/>
  <c r="BP323" i="39"/>
  <c r="BP324" i="39"/>
  <c r="BP325" i="39"/>
  <c r="BP326" i="39"/>
  <c r="BP327" i="39"/>
  <c r="BP328" i="39"/>
  <c r="BP329" i="39"/>
  <c r="BP330" i="39"/>
  <c r="BP331" i="39"/>
  <c r="BP332" i="39"/>
  <c r="BP333" i="39"/>
  <c r="BP334" i="39"/>
  <c r="BP335" i="39"/>
  <c r="BP336" i="39"/>
  <c r="BP337" i="39"/>
  <c r="BP338" i="39"/>
  <c r="BP339" i="39"/>
  <c r="BP340" i="39"/>
  <c r="BP341" i="39"/>
  <c r="BP342" i="39"/>
  <c r="BP343" i="39"/>
  <c r="BP344" i="39"/>
  <c r="BP345" i="39"/>
  <c r="BP346" i="39"/>
  <c r="BP347" i="39"/>
  <c r="BP348" i="39"/>
  <c r="BP349" i="39"/>
  <c r="BP350" i="39"/>
  <c r="BP351" i="39"/>
  <c r="BP352" i="39"/>
  <c r="BP353" i="39"/>
  <c r="BP354" i="39"/>
  <c r="BP355" i="39"/>
  <c r="BP356" i="39"/>
  <c r="BP357" i="39"/>
  <c r="BP358" i="39"/>
  <c r="BP359" i="39"/>
  <c r="BP360" i="39"/>
  <c r="BP361" i="39"/>
  <c r="BP362" i="39"/>
  <c r="BP363" i="39"/>
  <c r="BP364" i="39"/>
  <c r="BP365" i="39"/>
  <c r="BP366" i="39"/>
  <c r="BP367" i="39"/>
  <c r="BP368" i="39"/>
  <c r="BP369" i="39"/>
  <c r="BP370" i="39"/>
  <c r="BP371" i="39"/>
  <c r="BP372" i="39"/>
  <c r="BP373" i="39"/>
  <c r="BP374" i="39"/>
  <c r="BP375" i="39"/>
  <c r="BP376" i="39"/>
  <c r="BP377" i="39"/>
  <c r="BP378" i="39"/>
  <c r="BP379" i="39"/>
  <c r="BP380" i="39"/>
  <c r="BP381" i="39"/>
  <c r="BP382" i="39"/>
  <c r="BP383" i="39"/>
  <c r="BP384" i="39"/>
  <c r="BP385" i="39"/>
  <c r="BP386" i="39"/>
  <c r="BP387" i="39"/>
  <c r="BP388" i="39"/>
  <c r="BP389" i="39"/>
  <c r="BP390" i="39"/>
  <c r="BP391" i="39"/>
  <c r="BP392" i="39"/>
  <c r="BP393" i="39"/>
  <c r="BP394" i="39"/>
  <c r="BP395" i="39"/>
  <c r="BP396" i="39"/>
  <c r="BP397" i="39"/>
  <c r="BP398" i="39"/>
  <c r="BP399" i="39"/>
  <c r="BP400" i="39"/>
  <c r="BP401" i="39"/>
  <c r="BP402" i="39"/>
  <c r="BP403" i="39"/>
  <c r="BP404" i="39"/>
  <c r="BP405" i="39"/>
  <c r="BP406" i="39"/>
  <c r="BP407" i="39"/>
  <c r="BP408" i="39"/>
  <c r="BP409" i="39"/>
  <c r="BP410" i="39"/>
  <c r="BP411" i="39"/>
  <c r="BP412" i="39"/>
  <c r="BP413" i="39"/>
  <c r="BP414" i="39"/>
  <c r="BP415" i="39"/>
  <c r="BP416" i="39"/>
  <c r="BP417" i="39"/>
  <c r="BP418" i="39"/>
  <c r="BP419" i="39"/>
  <c r="BP420" i="39"/>
  <c r="BP421" i="39"/>
  <c r="BP422" i="39"/>
  <c r="BP423" i="39"/>
  <c r="BP424" i="39"/>
  <c r="BP425" i="39"/>
  <c r="BP426" i="39"/>
  <c r="BP427" i="39"/>
  <c r="BP428" i="39"/>
  <c r="BP429" i="39"/>
  <c r="BP430" i="39"/>
  <c r="BP431" i="39"/>
  <c r="BP432" i="39"/>
  <c r="BP433" i="39"/>
  <c r="BP434" i="39"/>
  <c r="BP435" i="39"/>
  <c r="BP436" i="39"/>
  <c r="BP437" i="39"/>
  <c r="BP438" i="39"/>
  <c r="BP439" i="39"/>
  <c r="BP440" i="39"/>
  <c r="BP441" i="39"/>
  <c r="BP442" i="39"/>
  <c r="BP443" i="39"/>
  <c r="BP444" i="39"/>
  <c r="BP445" i="39"/>
  <c r="BP446" i="39"/>
  <c r="BP447" i="39"/>
  <c r="BP448" i="39"/>
  <c r="BP449" i="39"/>
  <c r="BP450" i="39"/>
  <c r="BP451" i="39"/>
  <c r="BP452" i="39"/>
  <c r="BP453" i="39"/>
  <c r="BP454" i="39"/>
  <c r="BP455" i="39"/>
  <c r="BP456" i="39"/>
  <c r="BP457" i="39"/>
  <c r="BP458" i="39"/>
  <c r="BP459" i="39"/>
  <c r="BP460" i="39"/>
  <c r="BP461" i="39"/>
  <c r="BP462" i="39"/>
  <c r="BP463" i="39"/>
  <c r="BP464" i="39"/>
  <c r="BP465" i="39"/>
  <c r="BP466" i="39"/>
  <c r="BP467" i="39"/>
  <c r="BP468" i="39"/>
  <c r="BP469" i="39"/>
  <c r="BP470" i="39"/>
  <c r="BP471" i="39"/>
  <c r="BP472" i="39"/>
  <c r="BP473" i="39"/>
  <c r="BP474" i="39"/>
  <c r="BP475" i="39"/>
  <c r="BP476" i="39"/>
  <c r="BP477" i="39"/>
  <c r="BP478" i="39"/>
  <c r="BP479" i="39"/>
  <c r="BP480" i="39"/>
  <c r="BP481" i="39"/>
  <c r="BP482" i="39"/>
  <c r="BP483" i="39"/>
  <c r="BP484" i="39"/>
  <c r="BP485" i="39"/>
  <c r="BP486" i="39"/>
  <c r="BP487" i="39"/>
  <c r="BP488" i="39"/>
  <c r="BP489" i="39"/>
  <c r="BP490" i="39"/>
  <c r="BP491" i="39"/>
  <c r="BP492" i="39"/>
  <c r="BP493" i="39"/>
  <c r="BP494" i="39"/>
  <c r="BP495" i="39"/>
  <c r="BP496" i="39"/>
  <c r="BP497" i="39"/>
  <c r="BP498" i="39"/>
  <c r="BP499" i="39"/>
  <c r="BP500" i="39"/>
  <c r="BP501" i="39"/>
  <c r="BP502" i="39"/>
  <c r="BP503" i="39"/>
  <c r="BP504" i="39"/>
  <c r="BP505" i="39"/>
  <c r="BP506" i="39"/>
  <c r="BP507" i="39"/>
  <c r="BP508" i="39"/>
  <c r="BP509" i="39"/>
  <c r="BP510" i="39"/>
  <c r="BP511" i="39"/>
  <c r="BP512" i="39"/>
  <c r="BP513" i="39"/>
  <c r="BP514" i="39"/>
  <c r="BP515" i="39"/>
  <c r="BP516" i="39"/>
  <c r="BP517" i="39"/>
  <c r="BP518" i="39"/>
  <c r="BP519" i="39"/>
  <c r="BP520" i="39"/>
  <c r="BP521" i="39"/>
  <c r="BP522" i="39"/>
  <c r="BP523" i="39"/>
  <c r="BP524" i="39"/>
  <c r="BP525" i="39"/>
  <c r="BP526" i="39"/>
  <c r="BP527" i="39"/>
  <c r="BP528" i="39"/>
  <c r="BP529" i="39"/>
  <c r="BP530" i="39"/>
  <c r="BP531" i="39"/>
  <c r="BP532" i="39"/>
  <c r="BP533" i="39"/>
  <c r="BP534" i="39"/>
  <c r="BP535" i="39"/>
  <c r="BP536" i="39"/>
  <c r="BP537" i="39"/>
  <c r="BP538" i="39"/>
  <c r="BP539" i="39"/>
  <c r="BP540" i="39"/>
  <c r="BP541" i="39"/>
  <c r="BP542" i="39"/>
  <c r="BP543" i="39"/>
  <c r="BP544" i="39"/>
  <c r="BP545" i="39"/>
  <c r="BP546" i="39"/>
  <c r="BP547" i="39"/>
  <c r="BP548" i="39"/>
  <c r="BP549" i="39"/>
  <c r="BP550" i="39"/>
  <c r="BP551" i="39"/>
  <c r="BP552" i="39"/>
  <c r="BP553" i="39"/>
  <c r="BP554" i="39"/>
  <c r="BP555" i="39"/>
  <c r="BP556" i="39"/>
  <c r="BP557" i="39"/>
  <c r="BP558" i="39"/>
  <c r="BP559" i="39"/>
  <c r="BP560" i="39"/>
  <c r="BP561" i="39"/>
  <c r="BP562" i="39"/>
  <c r="BP563" i="39"/>
  <c r="BP564" i="39"/>
  <c r="BP565" i="39"/>
  <c r="BP566" i="39"/>
  <c r="BP567" i="39"/>
  <c r="BP568" i="39"/>
  <c r="BP569" i="39"/>
  <c r="BP570" i="39"/>
  <c r="BP571" i="39"/>
  <c r="BP572" i="39"/>
  <c r="BP573" i="39"/>
  <c r="BP574" i="39"/>
  <c r="BP575" i="39"/>
  <c r="BP576" i="39"/>
  <c r="BP577" i="39"/>
  <c r="BP578" i="39"/>
  <c r="BP579" i="39"/>
  <c r="BP580" i="39"/>
  <c r="BP581" i="39"/>
  <c r="BP582" i="39"/>
  <c r="BP583" i="39"/>
  <c r="BP584" i="39"/>
  <c r="BP585" i="39"/>
  <c r="BP586" i="39"/>
  <c r="BP587" i="39"/>
  <c r="BP588" i="39"/>
  <c r="BP589" i="39"/>
  <c r="BP590" i="39"/>
  <c r="BP591" i="39"/>
  <c r="BP592" i="39"/>
  <c r="BP593" i="39"/>
  <c r="BP594" i="39"/>
  <c r="BP595" i="39"/>
  <c r="BP596" i="39"/>
  <c r="BP597" i="39"/>
  <c r="BP598" i="39"/>
  <c r="BP599" i="39"/>
  <c r="BP600" i="39"/>
  <c r="BP601" i="39"/>
  <c r="BP602" i="39"/>
  <c r="BP603" i="39"/>
  <c r="BP604" i="39"/>
  <c r="BP605" i="39"/>
  <c r="BP606" i="39"/>
  <c r="BP607" i="39"/>
  <c r="BP608" i="39"/>
  <c r="BP609" i="39"/>
  <c r="BP610" i="39"/>
  <c r="BP611" i="39"/>
  <c r="BP612" i="39"/>
  <c r="BP613" i="39"/>
  <c r="BP614" i="39"/>
  <c r="BP615" i="39"/>
  <c r="BP616" i="39"/>
  <c r="BP617" i="39"/>
  <c r="BP618" i="39"/>
  <c r="BP619" i="39"/>
  <c r="BP620" i="39"/>
  <c r="BP621" i="39"/>
  <c r="BP622" i="39"/>
  <c r="BP623" i="39"/>
  <c r="BP624" i="39"/>
  <c r="BP625" i="39"/>
  <c r="BP626" i="39"/>
  <c r="BP627" i="39"/>
  <c r="BP628" i="39"/>
  <c r="BP629" i="39"/>
  <c r="BP630" i="39"/>
  <c r="BP631" i="39"/>
  <c r="BP632" i="39"/>
  <c r="BP633" i="39"/>
  <c r="BP634" i="39"/>
  <c r="BP635" i="39"/>
  <c r="BP636" i="39"/>
  <c r="BP637" i="39"/>
  <c r="BP638" i="39"/>
  <c r="BP639" i="39"/>
  <c r="BP640" i="39"/>
  <c r="BP641" i="39"/>
  <c r="BP642" i="39"/>
  <c r="BP643" i="39"/>
  <c r="BP644" i="39"/>
  <c r="BP645" i="39"/>
  <c r="BP646" i="39"/>
  <c r="BP647" i="39"/>
  <c r="BP648" i="39"/>
  <c r="BP649" i="39"/>
  <c r="BP650" i="39"/>
  <c r="BP651" i="39"/>
  <c r="BP652" i="39"/>
  <c r="BP653" i="39"/>
  <c r="BP654" i="39"/>
  <c r="BP655" i="39"/>
  <c r="BP656" i="39"/>
  <c r="BP657" i="39"/>
  <c r="BP658" i="39"/>
  <c r="BP659" i="39"/>
  <c r="BP660" i="39"/>
  <c r="BP661" i="39"/>
  <c r="BP662" i="39"/>
  <c r="BP663" i="39"/>
  <c r="BP664" i="39"/>
  <c r="BP665" i="39"/>
  <c r="BP666" i="39"/>
  <c r="BP667" i="39"/>
  <c r="BP668" i="39"/>
  <c r="BP669" i="39"/>
  <c r="BP670" i="39"/>
  <c r="BP671" i="39"/>
  <c r="BP672" i="39"/>
  <c r="BP673" i="39"/>
  <c r="BP674" i="39"/>
  <c r="BP675" i="39"/>
  <c r="BP676" i="39"/>
  <c r="BP677" i="39"/>
  <c r="BP678" i="39"/>
  <c r="BP679" i="39"/>
  <c r="BP680" i="39"/>
  <c r="BP681" i="39"/>
  <c r="BP682" i="39"/>
  <c r="BP683" i="39"/>
  <c r="BP684" i="39"/>
  <c r="BP685" i="39"/>
  <c r="BP686" i="39"/>
  <c r="BP687" i="39"/>
  <c r="BP688" i="39"/>
  <c r="BP689" i="39"/>
  <c r="BP690" i="39"/>
  <c r="BP691" i="39"/>
  <c r="BP692" i="39"/>
  <c r="BP693" i="39"/>
  <c r="BP694" i="39"/>
  <c r="BP695" i="39"/>
  <c r="BP696" i="39"/>
  <c r="BP697" i="39"/>
  <c r="BP698" i="39"/>
  <c r="BP699" i="39"/>
  <c r="BP700" i="39"/>
  <c r="BP701" i="39"/>
  <c r="BP702" i="39"/>
  <c r="BP703" i="39"/>
  <c r="BP704" i="39"/>
  <c r="BP705" i="39"/>
  <c r="BP706" i="39"/>
  <c r="BP707" i="39"/>
  <c r="BP708" i="39"/>
  <c r="BP709" i="39"/>
  <c r="BP710" i="39"/>
  <c r="BP711" i="39"/>
  <c r="BP712" i="39"/>
  <c r="BP713" i="39"/>
  <c r="BP714" i="39"/>
  <c r="BP715" i="39"/>
  <c r="BP716" i="39"/>
  <c r="BP717" i="39"/>
  <c r="BP718" i="39"/>
  <c r="BP719" i="39"/>
  <c r="BP720" i="39"/>
  <c r="BP721" i="39"/>
  <c r="BP722" i="39"/>
  <c r="BP723" i="39"/>
  <c r="BP724" i="39"/>
  <c r="BP725" i="39"/>
  <c r="BP726" i="39"/>
  <c r="BP727" i="39"/>
  <c r="BP728" i="39"/>
  <c r="BP729" i="39"/>
  <c r="BP730" i="39"/>
  <c r="BP731" i="39"/>
  <c r="BP732" i="39"/>
  <c r="BP733" i="39"/>
  <c r="BP734" i="39"/>
  <c r="BP735" i="39"/>
  <c r="BP736" i="39"/>
  <c r="BP737" i="39"/>
  <c r="BP738" i="39"/>
  <c r="BP739" i="39"/>
  <c r="BP740" i="39"/>
  <c r="BP741" i="39"/>
  <c r="BP742" i="39"/>
  <c r="BP743" i="39"/>
  <c r="BP744" i="39"/>
  <c r="BP745" i="39"/>
  <c r="BP746" i="39"/>
  <c r="BP747" i="39"/>
  <c r="BP748" i="39"/>
  <c r="BP749" i="39"/>
  <c r="BP750" i="39"/>
  <c r="BP751" i="39"/>
  <c r="BP752" i="39"/>
  <c r="BP753" i="39"/>
  <c r="BP754" i="39"/>
  <c r="BP755" i="39"/>
  <c r="BP756" i="39"/>
  <c r="BP757" i="39"/>
  <c r="BP758" i="39"/>
  <c r="BP759" i="39"/>
  <c r="BP760" i="39"/>
  <c r="BP761" i="39"/>
  <c r="BP762" i="39"/>
  <c r="BP763" i="39"/>
  <c r="BP764" i="39"/>
  <c r="BP765" i="39"/>
  <c r="BP766" i="39"/>
  <c r="BP767" i="39"/>
  <c r="BP768" i="39"/>
  <c r="BP769" i="39"/>
  <c r="BP770" i="39"/>
  <c r="BP771" i="39"/>
  <c r="BP772" i="39"/>
  <c r="BP773" i="39"/>
  <c r="BP774" i="39"/>
  <c r="BP775" i="39"/>
  <c r="BP776" i="39"/>
  <c r="BP777" i="39"/>
  <c r="BP778" i="39"/>
  <c r="BP779" i="39"/>
  <c r="BP780" i="39"/>
  <c r="BP781" i="39"/>
  <c r="BP782" i="39"/>
  <c r="BP783" i="39"/>
  <c r="BP784" i="39"/>
  <c r="BP785" i="39"/>
  <c r="BP786" i="39"/>
  <c r="BP787" i="39"/>
  <c r="BP788" i="39"/>
  <c r="BP789" i="39"/>
  <c r="BP790" i="39"/>
  <c r="BP791" i="39"/>
  <c r="BP792" i="39"/>
  <c r="BP793" i="39"/>
  <c r="BP794" i="39"/>
  <c r="BP795" i="39"/>
  <c r="BP796" i="39"/>
  <c r="BP797" i="39"/>
  <c r="BP798" i="39"/>
  <c r="BP799" i="39"/>
  <c r="BP800" i="39"/>
  <c r="BP801" i="39"/>
  <c r="BP802" i="39"/>
  <c r="BP803" i="39"/>
  <c r="BP804" i="39"/>
  <c r="BP805" i="39"/>
  <c r="BP806" i="39"/>
  <c r="BP807" i="39"/>
  <c r="BP808" i="39"/>
  <c r="BP809" i="39"/>
  <c r="BP810" i="39"/>
  <c r="BP811" i="39"/>
  <c r="BP812" i="39"/>
  <c r="BP813" i="39"/>
  <c r="BP814" i="39"/>
  <c r="BP815" i="39"/>
  <c r="BP816" i="39"/>
  <c r="BP817" i="39"/>
  <c r="BP818" i="39"/>
  <c r="BP819" i="39"/>
  <c r="BP820" i="39"/>
  <c r="BP821" i="39"/>
  <c r="BP822" i="39"/>
  <c r="BP823" i="39"/>
  <c r="BP824" i="39"/>
  <c r="BP825" i="39"/>
  <c r="BP826" i="39"/>
  <c r="BP827" i="39"/>
  <c r="BP828" i="39"/>
  <c r="BP829" i="39"/>
  <c r="BP830" i="39"/>
  <c r="BP831" i="39"/>
  <c r="BP832" i="39"/>
  <c r="BP833" i="39"/>
  <c r="BP834" i="39"/>
  <c r="BP835" i="39"/>
  <c r="BP836" i="39"/>
  <c r="BP837" i="39"/>
  <c r="BP838" i="39"/>
  <c r="BP839" i="39"/>
  <c r="BP840" i="39"/>
  <c r="BP841" i="39"/>
  <c r="BP842" i="39"/>
  <c r="BP843" i="39"/>
  <c r="BP844" i="39"/>
  <c r="BP845" i="39"/>
  <c r="BP846" i="39"/>
  <c r="BP847" i="39"/>
  <c r="BP848" i="39"/>
  <c r="BP849" i="39"/>
  <c r="BP850" i="39"/>
  <c r="BP851" i="39"/>
  <c r="BP852" i="39"/>
  <c r="BP853" i="39"/>
  <c r="BP854" i="39"/>
  <c r="BP855" i="39"/>
  <c r="BP856" i="39"/>
  <c r="BP857" i="39"/>
  <c r="BP858" i="39"/>
  <c r="BP859" i="39"/>
  <c r="BP860" i="39"/>
  <c r="BP861" i="39"/>
  <c r="BP862" i="39"/>
  <c r="BP863" i="39"/>
  <c r="BP864" i="39"/>
  <c r="BP865" i="39"/>
  <c r="BP866" i="39"/>
  <c r="BP867" i="39"/>
  <c r="BP868" i="39"/>
  <c r="BP869" i="39"/>
  <c r="BP870" i="39"/>
  <c r="BP871" i="39"/>
  <c r="BP872" i="39"/>
  <c r="BP873" i="39"/>
  <c r="BP874" i="39"/>
  <c r="BP875" i="39"/>
  <c r="BP876" i="39"/>
  <c r="BP877" i="39"/>
  <c r="BP878" i="39"/>
  <c r="BP879" i="39"/>
  <c r="BP880" i="39"/>
  <c r="BP881" i="39"/>
  <c r="BP882" i="39"/>
  <c r="BP883" i="39"/>
  <c r="BP884" i="39"/>
  <c r="BP885" i="39"/>
  <c r="BP886" i="39"/>
  <c r="BP887" i="39"/>
  <c r="BP888" i="39"/>
  <c r="BP889" i="39"/>
  <c r="BP890" i="39"/>
  <c r="BP891" i="39"/>
  <c r="BP892" i="39"/>
  <c r="BP893" i="39"/>
  <c r="BP894" i="39"/>
  <c r="BP895" i="39"/>
  <c r="BP896" i="39"/>
  <c r="BP897" i="39"/>
  <c r="BP898" i="39"/>
  <c r="BP899" i="39"/>
  <c r="BP900" i="39"/>
  <c r="BP901" i="39"/>
  <c r="BP902" i="39"/>
  <c r="BP903" i="39"/>
  <c r="BP904" i="39"/>
  <c r="BP905" i="39"/>
  <c r="BP906" i="39"/>
  <c r="BP907" i="39"/>
  <c r="BP908" i="39"/>
  <c r="BP909" i="39"/>
  <c r="BP910" i="39"/>
  <c r="BP911" i="39"/>
  <c r="BP912" i="39"/>
  <c r="BP913" i="39"/>
  <c r="BP914" i="39"/>
  <c r="BP915" i="39"/>
  <c r="BP916" i="39"/>
  <c r="BP917" i="39"/>
  <c r="BP918" i="39"/>
  <c r="BP919" i="39"/>
  <c r="BP920" i="39"/>
  <c r="BP921" i="39"/>
  <c r="BP922" i="39"/>
  <c r="BP923" i="39"/>
  <c r="BP924" i="39"/>
  <c r="BP925" i="39"/>
  <c r="BP926" i="39"/>
  <c r="BP927" i="39"/>
  <c r="BP928" i="39"/>
  <c r="BP929" i="39"/>
  <c r="BP930" i="39"/>
  <c r="BP931" i="39"/>
  <c r="BP932" i="39"/>
  <c r="BP933" i="39"/>
  <c r="BP934" i="39"/>
  <c r="BP935" i="39"/>
  <c r="BP936" i="39"/>
  <c r="BP937" i="39"/>
  <c r="BP938" i="39"/>
  <c r="BP939" i="39"/>
  <c r="BP940" i="39"/>
  <c r="BP941" i="39"/>
  <c r="BP942" i="39"/>
  <c r="BP943" i="39"/>
  <c r="BP944" i="39"/>
  <c r="BP945" i="39"/>
  <c r="BP946" i="39"/>
  <c r="BP947" i="39"/>
  <c r="BP948" i="39"/>
  <c r="BP949" i="39"/>
  <c r="BP950" i="39"/>
  <c r="BP951" i="39"/>
  <c r="BP952" i="39"/>
  <c r="BP953" i="39"/>
  <c r="BP954" i="39"/>
  <c r="BP955" i="39"/>
  <c r="BP956" i="39"/>
  <c r="BP957" i="39"/>
  <c r="BP958" i="39"/>
  <c r="BP959" i="39"/>
  <c r="BP960" i="39"/>
  <c r="BP961" i="39"/>
  <c r="BP962" i="39"/>
  <c r="BP963" i="39"/>
  <c r="BP964" i="39"/>
  <c r="BP965" i="39"/>
  <c r="BP966" i="39"/>
  <c r="BP967" i="39"/>
  <c r="BP968" i="39"/>
  <c r="BP969" i="39"/>
  <c r="BP970" i="39"/>
  <c r="BP971" i="39"/>
  <c r="BP972" i="39"/>
  <c r="BP973" i="39"/>
  <c r="BP974" i="39"/>
  <c r="BP975" i="39"/>
  <c r="BP976" i="39"/>
  <c r="BP977" i="39"/>
  <c r="BP978" i="39"/>
  <c r="BP979" i="39"/>
  <c r="BP980" i="39"/>
  <c r="BP981" i="39"/>
  <c r="BP982" i="39"/>
  <c r="BP983" i="39"/>
  <c r="BP984" i="39"/>
  <c r="BP985" i="39"/>
  <c r="BP986" i="39"/>
  <c r="BP987" i="39"/>
  <c r="BP988" i="39"/>
  <c r="BP989" i="39"/>
  <c r="BP990" i="39"/>
  <c r="BP991" i="39"/>
  <c r="BP992" i="39"/>
  <c r="BP993" i="39"/>
  <c r="BP994" i="39"/>
  <c r="BP995" i="39"/>
  <c r="BP996" i="39"/>
  <c r="BP997" i="39"/>
  <c r="BP998" i="39"/>
  <c r="BP999" i="39"/>
  <c r="BP1000" i="39"/>
  <c r="BP1001" i="39"/>
  <c r="BP1002" i="39"/>
  <c r="BP1003" i="39"/>
  <c r="BP1004" i="39"/>
  <c r="BP1005" i="39"/>
  <c r="BP1006" i="39"/>
  <c r="BP1007" i="39"/>
  <c r="BP1008" i="39"/>
  <c r="BP1009" i="39"/>
  <c r="BP1010" i="39"/>
  <c r="BP1011" i="39"/>
  <c r="BP1012" i="39"/>
  <c r="BP1013" i="39"/>
  <c r="BP1014" i="39"/>
  <c r="BP1015" i="39"/>
  <c r="BP1016" i="39"/>
  <c r="BP1017" i="39"/>
  <c r="BP1018" i="39"/>
  <c r="BP1019" i="39"/>
  <c r="BP1020" i="39"/>
  <c r="BP1021" i="39"/>
  <c r="BP1022" i="39"/>
  <c r="BP1023" i="39"/>
  <c r="BP1024" i="39"/>
  <c r="BP1025" i="39"/>
  <c r="BP1026" i="39"/>
  <c r="BP1027" i="39"/>
  <c r="BP1028" i="39"/>
  <c r="BP1029" i="39"/>
  <c r="BP1030" i="39"/>
  <c r="BP1031" i="39"/>
  <c r="BP1032" i="39"/>
  <c r="BP1033" i="39"/>
  <c r="BP1034" i="39"/>
  <c r="BP1035" i="39"/>
  <c r="BP1036" i="39"/>
  <c r="BP1037" i="39"/>
  <c r="BP1038" i="39"/>
  <c r="BP1039" i="39"/>
  <c r="BP1040" i="39"/>
  <c r="BP1041" i="39"/>
  <c r="BP1042" i="39"/>
  <c r="BP1043" i="39"/>
  <c r="BP1044" i="39"/>
  <c r="BP1045" i="39"/>
  <c r="BP1046" i="39"/>
  <c r="BP1047" i="39"/>
  <c r="BP1048" i="39"/>
  <c r="BP1049" i="39"/>
  <c r="BP1050" i="39"/>
  <c r="BP1051" i="39"/>
  <c r="BP1052" i="39"/>
  <c r="BP1053" i="39"/>
  <c r="BP1054" i="39"/>
  <c r="BP1055" i="39"/>
  <c r="BP1056" i="39"/>
  <c r="BP1057" i="39"/>
  <c r="BP1058" i="39"/>
  <c r="BP1059" i="39"/>
  <c r="BP1060" i="39"/>
  <c r="BP1061" i="39"/>
  <c r="BP1062" i="39"/>
  <c r="BP1063" i="39"/>
  <c r="BP1064" i="39"/>
  <c r="BP1065" i="39"/>
  <c r="BP1066" i="39"/>
  <c r="BP1067" i="39"/>
  <c r="BP1068" i="39"/>
  <c r="BP1069" i="39"/>
  <c r="BP1070" i="39"/>
  <c r="BP1071" i="39"/>
  <c r="BP1072" i="39"/>
  <c r="BP1073" i="39"/>
  <c r="BP1074" i="39"/>
  <c r="BP1075" i="39"/>
  <c r="BP1076" i="39"/>
  <c r="BP1077" i="39"/>
  <c r="BP1078" i="39"/>
  <c r="BP1079" i="39"/>
  <c r="BP1080" i="39"/>
  <c r="BP1081" i="39"/>
  <c r="BP1082" i="39"/>
  <c r="BP1083" i="39"/>
  <c r="BP1084" i="39"/>
  <c r="BP1085" i="39"/>
  <c r="BP1086" i="39"/>
  <c r="BP1087" i="39"/>
  <c r="BP1088" i="39"/>
  <c r="BP1089" i="39"/>
  <c r="BP1090" i="39"/>
  <c r="BP1091" i="39"/>
  <c r="BP1092" i="39"/>
  <c r="BP1093" i="39"/>
  <c r="BP1094" i="39"/>
  <c r="BP1095" i="39"/>
  <c r="BP1096" i="39"/>
  <c r="BP1097" i="39"/>
  <c r="BP1098" i="39"/>
  <c r="BP1099" i="39"/>
  <c r="BP1100" i="39"/>
  <c r="BP1101" i="39"/>
  <c r="BP1102" i="39"/>
  <c r="BP1103" i="39"/>
  <c r="BP1104" i="39"/>
  <c r="BP1105" i="39"/>
  <c r="BP1106" i="39"/>
  <c r="BP1107" i="39"/>
  <c r="BP1108" i="39"/>
  <c r="BP1109" i="39"/>
  <c r="BP1110" i="39"/>
  <c r="BP1111" i="39"/>
  <c r="BP1112" i="39"/>
  <c r="BP1113" i="39"/>
  <c r="BP1114" i="39"/>
  <c r="BP1115" i="39"/>
  <c r="BP1116" i="39"/>
  <c r="BP1117" i="39"/>
  <c r="BP1118" i="39"/>
  <c r="BP1119" i="39"/>
  <c r="BP1120" i="39"/>
  <c r="BP1121" i="39"/>
  <c r="BP1122" i="39"/>
  <c r="BP1123" i="39"/>
  <c r="BP1124" i="39"/>
  <c r="BP1125" i="39"/>
  <c r="BP1126" i="39"/>
  <c r="BP1127" i="39"/>
  <c r="BP1128" i="39"/>
  <c r="BP1129" i="39"/>
  <c r="BP1130" i="39"/>
  <c r="BP1131" i="39"/>
  <c r="BP1132" i="39"/>
  <c r="BP1133" i="39"/>
  <c r="BP1134" i="39"/>
  <c r="BP1135" i="39"/>
  <c r="BP1136" i="39"/>
  <c r="BP1137" i="39"/>
  <c r="BP1138" i="39"/>
  <c r="BP1139" i="39"/>
  <c r="BP1140" i="39"/>
  <c r="BP1141" i="39"/>
  <c r="BP1142" i="39"/>
  <c r="BP1143" i="39"/>
  <c r="BP1144" i="39"/>
  <c r="BP1145" i="39"/>
  <c r="BP1146" i="39"/>
  <c r="BP1147" i="39"/>
  <c r="BP1148" i="39"/>
  <c r="BP1149" i="39"/>
  <c r="BP1150" i="39"/>
  <c r="BP1151" i="39"/>
  <c r="BP1152" i="39"/>
  <c r="BP1153" i="39"/>
  <c r="BP1154" i="39"/>
  <c r="BP1155" i="39"/>
  <c r="BP1156" i="39"/>
  <c r="BP1157" i="39"/>
  <c r="BP1158" i="39"/>
  <c r="BP1159" i="39"/>
  <c r="BP1160" i="39"/>
  <c r="BP1161" i="39"/>
  <c r="BP1162" i="39"/>
  <c r="BP1163" i="39"/>
  <c r="BP1164" i="39"/>
  <c r="BP1165" i="39"/>
  <c r="BP1166" i="39"/>
  <c r="BP1167" i="39"/>
  <c r="BP1168" i="39"/>
  <c r="BP1169" i="39"/>
  <c r="BP1170" i="39"/>
  <c r="BP1171" i="39"/>
  <c r="BP1172" i="39"/>
  <c r="BP1173" i="39"/>
  <c r="BP1174" i="39"/>
  <c r="BP1175" i="39"/>
  <c r="BP1176" i="39"/>
  <c r="BP1177" i="39"/>
  <c r="BP1178" i="39"/>
  <c r="BP1179" i="39"/>
  <c r="BP1180" i="39"/>
  <c r="BP1181" i="39"/>
  <c r="BP1182" i="39"/>
  <c r="BP1183" i="39"/>
  <c r="BP1184" i="39"/>
  <c r="BP1185" i="39"/>
  <c r="BP1186" i="39"/>
  <c r="BP1187" i="39"/>
  <c r="BP1188" i="39"/>
  <c r="BP1189" i="39"/>
  <c r="BP1190" i="39"/>
  <c r="BP1191" i="39"/>
  <c r="BP1192" i="39"/>
  <c r="BP1193" i="39"/>
  <c r="BP1194" i="39"/>
  <c r="BP1195" i="39"/>
  <c r="BP1196" i="39"/>
  <c r="BP1197" i="39"/>
  <c r="BP1198" i="39"/>
  <c r="BP1199" i="39"/>
  <c r="BP1200" i="39"/>
  <c r="BP1201" i="39"/>
  <c r="BP1202" i="39"/>
  <c r="BP1203" i="39"/>
  <c r="BP1204" i="39"/>
  <c r="BP1205" i="39"/>
  <c r="BP1206" i="39"/>
  <c r="BP1207" i="39"/>
  <c r="BP1208" i="39"/>
  <c r="BP1209" i="39"/>
  <c r="BP1210" i="39"/>
  <c r="BP1211" i="39"/>
  <c r="BP1212" i="39"/>
  <c r="BP1213" i="39"/>
  <c r="BP1214" i="39"/>
  <c r="BP1215" i="39"/>
  <c r="BP1216" i="39"/>
  <c r="BP1217" i="39"/>
  <c r="BP1218" i="39"/>
  <c r="BP1219" i="39"/>
  <c r="BP1220" i="39"/>
  <c r="BP1221" i="39"/>
  <c r="BP1222" i="39"/>
  <c r="BP1223" i="39"/>
  <c r="BP1224" i="39"/>
  <c r="BP1225" i="39"/>
  <c r="BP1226" i="39"/>
  <c r="BP1227" i="39"/>
  <c r="BP1228" i="39"/>
  <c r="BP1229" i="39"/>
  <c r="BP1230" i="39"/>
  <c r="BP1231" i="39"/>
  <c r="BP1232" i="39"/>
  <c r="BP1233" i="39"/>
  <c r="BP1234" i="39"/>
  <c r="BP1235" i="39"/>
  <c r="BP1236" i="39"/>
  <c r="BP1237" i="39"/>
  <c r="BP1238" i="39"/>
  <c r="BP1239" i="39"/>
  <c r="BP1240" i="39"/>
  <c r="BP1241" i="39"/>
  <c r="BP1242" i="39"/>
  <c r="BP1243" i="39"/>
  <c r="BP1244" i="39"/>
  <c r="BP1245" i="39"/>
  <c r="BP1246" i="39"/>
  <c r="BP1247" i="39"/>
  <c r="BP1248" i="39"/>
  <c r="BP1249" i="39"/>
  <c r="BP1250" i="39"/>
  <c r="BP1251" i="39"/>
  <c r="BP1252" i="39"/>
  <c r="BP1253" i="39"/>
  <c r="BP1254" i="39"/>
  <c r="BP1255" i="39"/>
  <c r="BP1256" i="39"/>
  <c r="BP1257" i="39"/>
  <c r="BP1258" i="39"/>
  <c r="BP1259" i="39"/>
  <c r="BP1260" i="39"/>
  <c r="BP1261" i="39"/>
  <c r="BP1262" i="39"/>
  <c r="BP1263" i="39"/>
  <c r="BP1264" i="39"/>
  <c r="BP1265" i="39"/>
  <c r="BP1266" i="39"/>
  <c r="BP1267" i="39"/>
  <c r="BP1268" i="39"/>
  <c r="BP1269" i="39"/>
  <c r="BP1270" i="39"/>
  <c r="BP1271" i="39"/>
  <c r="BP1272" i="39"/>
  <c r="BP1273" i="39"/>
  <c r="BP1274" i="39"/>
  <c r="BP1275" i="39"/>
  <c r="BP1276" i="39"/>
  <c r="BP1277" i="39"/>
  <c r="BP1278" i="39"/>
  <c r="BP1279" i="39"/>
  <c r="BP1280" i="39"/>
  <c r="BP1281" i="39"/>
  <c r="BP1282" i="39"/>
  <c r="BP1283" i="39"/>
  <c r="BP1284" i="39"/>
  <c r="BP1285" i="39"/>
  <c r="BP1286" i="39"/>
  <c r="BP1287" i="39"/>
  <c r="BP1288" i="39"/>
  <c r="BP1289" i="39"/>
  <c r="BP1290" i="39"/>
  <c r="BP1291" i="39"/>
  <c r="BP1292" i="39"/>
  <c r="BP1293" i="39"/>
  <c r="BP1294" i="39"/>
  <c r="BP1295" i="39"/>
  <c r="BP1296" i="39"/>
  <c r="BP1297" i="39"/>
  <c r="BP1298" i="39"/>
  <c r="BP1299" i="39"/>
  <c r="BP1300" i="39"/>
  <c r="BP1301" i="39"/>
  <c r="BP1302" i="39"/>
  <c r="BP1303" i="39"/>
  <c r="BP1304" i="39"/>
  <c r="BP1305" i="39"/>
  <c r="BP1306" i="39"/>
  <c r="BP1307" i="39"/>
  <c r="BP1308" i="39"/>
  <c r="BP1309" i="39"/>
  <c r="BP1310" i="39"/>
  <c r="BP1311" i="39"/>
  <c r="BP1312" i="39"/>
  <c r="BP1313" i="39"/>
  <c r="BP1314" i="39"/>
  <c r="BP1315" i="39"/>
  <c r="BP1316" i="39"/>
  <c r="BP1317" i="39"/>
  <c r="BP1318" i="39"/>
  <c r="BP1319" i="39"/>
  <c r="BP1320" i="39"/>
  <c r="BP1321" i="39"/>
  <c r="BP1322" i="39"/>
  <c r="BP1323" i="39"/>
  <c r="BP1324" i="39"/>
  <c r="BP1325" i="39"/>
  <c r="BP1326" i="39"/>
  <c r="BP1327" i="39"/>
  <c r="BP1328" i="39"/>
  <c r="BP1329" i="39"/>
  <c r="BP1330" i="39"/>
  <c r="BP1331" i="39"/>
  <c r="BP1332" i="39"/>
  <c r="BP1333" i="39"/>
  <c r="BP1334" i="39"/>
  <c r="BP1335" i="39"/>
  <c r="BP1336" i="39"/>
  <c r="BP1337" i="39"/>
  <c r="BP1338" i="39"/>
  <c r="BP1339" i="39"/>
  <c r="BP1340" i="39"/>
  <c r="BP1341" i="39"/>
  <c r="BP1342" i="39"/>
  <c r="BP1343" i="39"/>
  <c r="BP1344" i="39"/>
  <c r="BP1345" i="39"/>
  <c r="BP1346" i="39"/>
  <c r="BP1347" i="39"/>
  <c r="BP1348" i="39"/>
  <c r="BP1349" i="39"/>
  <c r="BP1350" i="39"/>
  <c r="BP1351" i="39"/>
  <c r="BP1352" i="39"/>
  <c r="BP1353" i="39"/>
  <c r="BP1354" i="39"/>
  <c r="BP1355" i="39"/>
  <c r="BP1356" i="39"/>
  <c r="BP1357" i="39"/>
  <c r="BP1358" i="39"/>
  <c r="BP1359" i="39"/>
  <c r="BP1360" i="39"/>
  <c r="BP1361" i="39"/>
  <c r="BP1362" i="39"/>
  <c r="BP1363" i="39"/>
  <c r="BP1364" i="39"/>
  <c r="BP1365" i="39"/>
  <c r="BP1366" i="39"/>
  <c r="BP1367" i="39"/>
  <c r="BP1368" i="39"/>
  <c r="BP1369" i="39"/>
  <c r="BP1370" i="39"/>
  <c r="BP1371" i="39"/>
  <c r="BP1372" i="39"/>
  <c r="BP1373" i="39"/>
  <c r="BP1374" i="39"/>
  <c r="BP1375" i="39"/>
  <c r="BP1376" i="39"/>
  <c r="BP1377" i="39"/>
  <c r="BP1378" i="39"/>
  <c r="BP1379" i="39"/>
  <c r="BP1380" i="39"/>
  <c r="BP1381" i="39"/>
  <c r="BP1382" i="39"/>
  <c r="BP1383" i="39"/>
  <c r="BP1384" i="39"/>
  <c r="BP1385" i="39"/>
  <c r="BP1386" i="39"/>
  <c r="BP1387" i="39"/>
  <c r="BP1388" i="39"/>
  <c r="BP1389" i="39"/>
  <c r="BP1390" i="39"/>
  <c r="BP1391" i="39"/>
  <c r="BP1392" i="39"/>
  <c r="BP1393" i="39"/>
  <c r="BP1394" i="39"/>
  <c r="BP1395" i="39"/>
  <c r="BP1396" i="39"/>
  <c r="BP1397" i="39"/>
  <c r="BP1398" i="39"/>
  <c r="BP1399" i="39"/>
  <c r="BP1400" i="39"/>
  <c r="BP1401" i="39"/>
  <c r="BP1402" i="39"/>
  <c r="BP1403" i="39"/>
  <c r="BP1404" i="39"/>
  <c r="BP1405" i="39"/>
  <c r="BP1406" i="39"/>
  <c r="BP1407" i="39"/>
  <c r="BP1408" i="39"/>
  <c r="BP1409" i="39"/>
  <c r="BP1410" i="39"/>
  <c r="BP1411" i="39"/>
  <c r="BP1412" i="39"/>
  <c r="BP1413" i="39"/>
  <c r="BP1414" i="39"/>
  <c r="BP1415" i="39"/>
  <c r="BP1416" i="39"/>
  <c r="BP1417" i="39"/>
  <c r="BP1418" i="39"/>
  <c r="BP1419" i="39"/>
  <c r="BP1420" i="39"/>
  <c r="BP1421" i="39"/>
  <c r="BP1422" i="39"/>
  <c r="BP1423" i="39"/>
  <c r="BP1424" i="39"/>
  <c r="BP1425" i="39"/>
  <c r="BP1426" i="39"/>
  <c r="BP1427" i="39"/>
  <c r="BP1428" i="39"/>
  <c r="BP1429" i="39"/>
  <c r="BP1430" i="39"/>
  <c r="BP1431" i="39"/>
  <c r="BP1432" i="39"/>
  <c r="BP1433" i="39"/>
  <c r="BP1434" i="39"/>
  <c r="BP1435" i="39"/>
  <c r="BP1436" i="39"/>
  <c r="BP1437" i="39"/>
  <c r="BP1438" i="39"/>
  <c r="BP1439" i="39"/>
  <c r="BP1440" i="39"/>
  <c r="BP1441" i="39"/>
  <c r="BP1442" i="39"/>
  <c r="BP1443" i="39"/>
  <c r="BP1444" i="39"/>
  <c r="BP1445" i="39"/>
  <c r="BP1446" i="39"/>
  <c r="BP1447" i="39"/>
  <c r="BP1448" i="39"/>
  <c r="BP1449" i="39"/>
  <c r="BP1450" i="39"/>
  <c r="BP1451" i="39"/>
  <c r="BP1452" i="39"/>
  <c r="BP1453" i="39"/>
  <c r="BP1454" i="39"/>
  <c r="BP1455" i="39"/>
  <c r="BP1456" i="39"/>
  <c r="BP1457" i="39"/>
  <c r="BP1458" i="39"/>
  <c r="BP1459" i="39"/>
  <c r="BP1460" i="39"/>
  <c r="BP1461" i="39"/>
  <c r="BP1462" i="39"/>
  <c r="BP1463" i="39"/>
  <c r="BP1464" i="39"/>
  <c r="BP1465" i="39"/>
  <c r="BP1466" i="39"/>
  <c r="BP1467" i="39"/>
  <c r="BP1468" i="39"/>
  <c r="BP1469" i="39"/>
  <c r="BP1470" i="39"/>
  <c r="BP1471" i="39"/>
  <c r="BP1472" i="39"/>
  <c r="BP1473" i="39"/>
  <c r="BP1474" i="39"/>
  <c r="BP1475" i="39"/>
  <c r="BP1476" i="39"/>
  <c r="BP1477" i="39"/>
  <c r="BP1478" i="39"/>
  <c r="BP1479" i="39"/>
  <c r="BP1480" i="39"/>
  <c r="BP1481" i="39"/>
  <c r="BP1482" i="39"/>
  <c r="BP1483" i="39"/>
  <c r="BP1484" i="39"/>
  <c r="BP1485" i="39"/>
  <c r="BP1486" i="39"/>
  <c r="BP1487" i="39"/>
  <c r="BP1488" i="39"/>
  <c r="BP1489" i="39"/>
  <c r="BP1490" i="39"/>
  <c r="BP1491" i="39"/>
  <c r="BP1492" i="39"/>
  <c r="BP1493" i="39"/>
  <c r="BP1494" i="39"/>
  <c r="BP1495" i="39"/>
  <c r="BP1496" i="39"/>
  <c r="BP1497" i="39"/>
  <c r="BP1498" i="39"/>
  <c r="BP1499" i="39"/>
  <c r="BP1500" i="39"/>
  <c r="BP1501" i="39"/>
  <c r="BP1502" i="39"/>
  <c r="BP1503" i="39"/>
  <c r="BP1504" i="39"/>
  <c r="BP1505" i="39"/>
  <c r="BP1506" i="39"/>
  <c r="BP1507" i="39"/>
  <c r="BP1508" i="39"/>
  <c r="BP1509" i="39"/>
  <c r="BP1510" i="39"/>
  <c r="BP1511" i="39"/>
  <c r="BP1512" i="39"/>
  <c r="BP1513" i="39"/>
  <c r="BP1514" i="39"/>
  <c r="BP1515" i="39"/>
  <c r="BP1516" i="39"/>
  <c r="BP1517" i="39"/>
  <c r="BP1518" i="39"/>
  <c r="BP1519" i="39"/>
  <c r="BP1520" i="39"/>
  <c r="BP1521" i="39"/>
  <c r="BP1522" i="39"/>
  <c r="BP1523" i="39"/>
  <c r="BP1524" i="39"/>
  <c r="BP1525" i="39"/>
  <c r="BP1526" i="39"/>
  <c r="BP1527" i="39"/>
  <c r="BP1528" i="39"/>
  <c r="BP1529" i="39"/>
  <c r="BP1530" i="39"/>
  <c r="BP1531" i="39"/>
  <c r="BP1532" i="39"/>
  <c r="BP1533" i="39"/>
  <c r="BP1534" i="39"/>
  <c r="BP1535" i="39"/>
  <c r="BP1536" i="39"/>
  <c r="BP1537" i="39"/>
  <c r="BP1538" i="39"/>
  <c r="BP1539" i="39"/>
  <c r="BP1540" i="39"/>
  <c r="BP1541" i="39"/>
  <c r="BP1542" i="39"/>
  <c r="BP1543" i="39"/>
  <c r="BP1544" i="39"/>
  <c r="BP1545" i="39"/>
  <c r="BP1546" i="39"/>
  <c r="BP1547" i="39"/>
  <c r="BP1548" i="39"/>
  <c r="BP1549" i="39"/>
  <c r="BP1550" i="39"/>
  <c r="BP1551" i="39"/>
  <c r="BP1552" i="39"/>
  <c r="BP1553" i="39"/>
  <c r="BP1554" i="39"/>
  <c r="BP1555" i="39"/>
  <c r="BP1556" i="39"/>
  <c r="BP1557" i="39"/>
  <c r="BP1558" i="39"/>
  <c r="BP1559" i="39"/>
  <c r="BP1560" i="39"/>
  <c r="BP1561" i="39"/>
  <c r="BP1562" i="39"/>
  <c r="BP1563" i="39"/>
  <c r="BP1564" i="39"/>
  <c r="BP1565" i="39"/>
  <c r="BP1566" i="39"/>
  <c r="BP1567" i="39"/>
  <c r="BP1568" i="39"/>
  <c r="BP1569" i="39"/>
  <c r="BP1570" i="39"/>
  <c r="BP1571" i="39"/>
  <c r="BP1572" i="39"/>
  <c r="BP1573" i="39"/>
  <c r="BP1574" i="39"/>
  <c r="BP1575" i="39"/>
  <c r="BP1576" i="39"/>
  <c r="BP1577" i="39"/>
  <c r="BP1578" i="39"/>
  <c r="BP1579" i="39"/>
  <c r="BP1580" i="39"/>
  <c r="BP1581" i="39"/>
  <c r="BP1582" i="39"/>
  <c r="BP1583" i="39"/>
  <c r="BP1584" i="39"/>
  <c r="BP1585" i="39"/>
  <c r="BP1586" i="39"/>
  <c r="BP1587" i="39"/>
  <c r="BP1588" i="39"/>
  <c r="BP1589" i="39"/>
  <c r="BP1590" i="39"/>
  <c r="BP1591" i="39"/>
  <c r="BP1592" i="39"/>
  <c r="BP1593" i="39"/>
  <c r="BP1594" i="39"/>
  <c r="BP1595" i="39"/>
  <c r="BP1596" i="39"/>
  <c r="BP1597" i="39"/>
  <c r="BP1598" i="39"/>
  <c r="BP1599" i="39"/>
  <c r="BP1600" i="39"/>
  <c r="BP1601" i="39"/>
  <c r="BP1602" i="39"/>
  <c r="BP1603" i="39"/>
  <c r="BP1604" i="39"/>
  <c r="BP1605" i="39"/>
  <c r="BP1606" i="39"/>
  <c r="BP1607" i="39"/>
  <c r="BP1608" i="39"/>
  <c r="BP1609" i="39"/>
  <c r="BP1610" i="39"/>
  <c r="BP1611" i="39"/>
  <c r="BP1612" i="39"/>
  <c r="BP1613" i="39"/>
  <c r="BP1614" i="39"/>
  <c r="BP1615" i="39"/>
  <c r="BP1616" i="39"/>
  <c r="BP1617" i="39"/>
  <c r="BP1618" i="39"/>
  <c r="BP1619" i="39"/>
  <c r="BP1620" i="39"/>
  <c r="BP1621" i="39"/>
  <c r="BP1622" i="39"/>
  <c r="BP1623" i="39"/>
  <c r="BP1624" i="39"/>
  <c r="BP1625" i="39"/>
  <c r="BP1626" i="39"/>
  <c r="BP1627" i="39"/>
  <c r="BP1628" i="39"/>
  <c r="BP1629" i="39"/>
  <c r="BP1630" i="39"/>
  <c r="BP1631" i="39"/>
  <c r="BP1632" i="39"/>
  <c r="BP1633" i="39"/>
  <c r="BP1634" i="39"/>
  <c r="BP1635" i="39"/>
  <c r="BP1636" i="39"/>
  <c r="BP1637" i="39"/>
  <c r="BP1638" i="39"/>
  <c r="BP1639" i="39"/>
  <c r="BP1640" i="39"/>
  <c r="BP1641" i="39"/>
  <c r="BP1642" i="39"/>
  <c r="BP1643" i="39"/>
  <c r="BP1644" i="39"/>
  <c r="BP1645" i="39"/>
  <c r="BP1646" i="39"/>
  <c r="BP1647" i="39"/>
  <c r="BP1648" i="39"/>
  <c r="BP1649" i="39"/>
  <c r="BP1650" i="39"/>
  <c r="BP1651" i="39"/>
  <c r="BP1652" i="39"/>
  <c r="BP1653" i="39"/>
  <c r="BP1654" i="39"/>
  <c r="BP1655" i="39"/>
  <c r="BP1656" i="39"/>
  <c r="BP1657" i="39"/>
  <c r="BP1658" i="39"/>
  <c r="BP1659" i="39"/>
  <c r="BP1660" i="39"/>
  <c r="BP1661" i="39"/>
  <c r="BP1662" i="39"/>
  <c r="BP1663" i="39"/>
  <c r="BP1664" i="39"/>
  <c r="BP1665" i="39"/>
  <c r="BP1666" i="39"/>
  <c r="BP1667" i="39"/>
  <c r="BP1668" i="39"/>
  <c r="BP1669" i="39"/>
  <c r="BP1670" i="39"/>
  <c r="BP1671" i="39"/>
  <c r="BP1672" i="39"/>
  <c r="BP1673" i="39"/>
  <c r="BP1674" i="39"/>
  <c r="BP1675" i="39"/>
  <c r="BP1676" i="39"/>
  <c r="BP1677" i="39"/>
  <c r="BP1678" i="39"/>
  <c r="BP1679" i="39"/>
  <c r="BP1680" i="39"/>
  <c r="BP1681" i="39"/>
  <c r="BP1682" i="39"/>
  <c r="BP1683" i="39"/>
  <c r="BP1684" i="39"/>
  <c r="BP1685" i="39"/>
  <c r="BP1686" i="39"/>
  <c r="BP1687" i="39"/>
  <c r="BP1688" i="39"/>
  <c r="BP1689" i="39"/>
  <c r="BP1690" i="39"/>
  <c r="BP1691" i="39"/>
  <c r="BP1692" i="39"/>
  <c r="BP1693" i="39"/>
  <c r="BP1694" i="39"/>
  <c r="BP1695" i="39"/>
  <c r="BP1696" i="39"/>
  <c r="BP1697" i="39"/>
  <c r="BP1698" i="39"/>
  <c r="BP1699" i="39"/>
  <c r="BP1700" i="39"/>
  <c r="BP1701" i="39"/>
  <c r="BP1702" i="39"/>
  <c r="BP1703" i="39"/>
  <c r="BP1704" i="39"/>
  <c r="BP1705" i="39"/>
  <c r="BP1706" i="39"/>
  <c r="BP1707" i="39"/>
  <c r="BP1708" i="39"/>
  <c r="BP1709" i="39"/>
  <c r="BP1710" i="39"/>
  <c r="BP1711" i="39"/>
  <c r="BP1712" i="39"/>
  <c r="BP1713" i="39"/>
  <c r="BP1714" i="39"/>
  <c r="BP1715" i="39"/>
  <c r="BP1716" i="39"/>
  <c r="BP1717" i="39"/>
  <c r="BP1718" i="39"/>
  <c r="BP1719" i="39"/>
  <c r="BP1720" i="39"/>
  <c r="BP1721" i="39"/>
  <c r="BP1722" i="39"/>
  <c r="BP1723" i="39"/>
  <c r="BP1724" i="39"/>
  <c r="BP1725" i="39"/>
  <c r="BP1726" i="39"/>
  <c r="BP1727" i="39"/>
  <c r="BP1728" i="39"/>
  <c r="BP1729" i="39"/>
  <c r="BP1730" i="39"/>
  <c r="BP1731" i="39"/>
  <c r="BP1732" i="39"/>
  <c r="BP1733" i="39"/>
  <c r="BP1734" i="39"/>
  <c r="BP1735" i="39"/>
  <c r="BP1736" i="39"/>
  <c r="BP1737" i="39"/>
  <c r="BP1738" i="39"/>
  <c r="BP1739" i="39"/>
  <c r="BP1740" i="39"/>
  <c r="BP1741" i="39"/>
  <c r="BP1742" i="39"/>
  <c r="BP1743" i="39"/>
  <c r="BP1744" i="39"/>
  <c r="BP1745" i="39"/>
  <c r="BP1746" i="39"/>
  <c r="BP1747" i="39"/>
  <c r="BP1748" i="39"/>
  <c r="BP1749" i="39"/>
  <c r="BP1750" i="39"/>
  <c r="BP1751" i="39"/>
  <c r="BP1752" i="39"/>
  <c r="BP1753" i="39"/>
  <c r="BP1754" i="39"/>
  <c r="BP1755" i="39"/>
  <c r="BP1756" i="39"/>
  <c r="BP1757" i="39"/>
  <c r="BP1758" i="39"/>
  <c r="BP1759" i="39"/>
  <c r="BP1760" i="39"/>
  <c r="BP1761" i="39"/>
  <c r="BP1762" i="39"/>
  <c r="BP1763" i="39"/>
  <c r="BP1764" i="39"/>
  <c r="BP1765" i="39"/>
  <c r="BP1766" i="39"/>
  <c r="BP1767" i="39"/>
  <c r="BP1768" i="39"/>
  <c r="BP1769" i="39"/>
  <c r="BP1770" i="39"/>
  <c r="BP1771" i="39"/>
  <c r="BP1772" i="39"/>
  <c r="BP1773" i="39"/>
  <c r="BP1774" i="39"/>
  <c r="BP1775" i="39"/>
  <c r="BP1776" i="39"/>
  <c r="BP1777" i="39"/>
  <c r="BP1778" i="39"/>
  <c r="BP1779" i="39"/>
  <c r="BP1780" i="39"/>
  <c r="BP1781" i="39"/>
  <c r="BP1782" i="39"/>
  <c r="BP1783" i="39"/>
  <c r="BP1784" i="39"/>
  <c r="BP1785" i="39"/>
  <c r="BP1786" i="39"/>
  <c r="BP1787" i="39"/>
  <c r="BP1788" i="39"/>
  <c r="BP1789" i="39"/>
  <c r="BP1790" i="39"/>
  <c r="BP1791" i="39"/>
  <c r="BP1792" i="39"/>
  <c r="BP1793" i="39"/>
  <c r="BP1794" i="39"/>
  <c r="BP1795" i="39"/>
  <c r="BP1796" i="39"/>
  <c r="BP1797" i="39"/>
  <c r="BP1798" i="39"/>
  <c r="BP1799" i="39"/>
  <c r="BP1800" i="39"/>
  <c r="BP1801" i="39"/>
  <c r="BP1802" i="39"/>
  <c r="BP1803" i="39"/>
  <c r="BP1804" i="39"/>
  <c r="BP1805" i="39"/>
  <c r="BP1806" i="39"/>
  <c r="BP1807" i="39"/>
  <c r="BP1808" i="39"/>
  <c r="BP1809" i="39"/>
  <c r="BP1810" i="39"/>
  <c r="BP1811" i="39"/>
  <c r="BP1812" i="39"/>
  <c r="BP1813" i="39"/>
  <c r="BP1814" i="39"/>
  <c r="BP1815" i="39"/>
  <c r="BP1816" i="39"/>
  <c r="BP1817" i="39"/>
  <c r="BP1818" i="39"/>
  <c r="BP1819" i="39"/>
  <c r="BP1820" i="39"/>
  <c r="BP1821" i="39"/>
  <c r="BP1822" i="39"/>
  <c r="BP1823" i="39"/>
  <c r="BP1824" i="39"/>
  <c r="BP1825" i="39"/>
  <c r="BP1826" i="39"/>
  <c r="BP1827" i="39"/>
  <c r="BP1828" i="39"/>
  <c r="BP1829" i="39"/>
  <c r="BP1830" i="39"/>
  <c r="BP1831" i="39"/>
  <c r="BP1832" i="39"/>
  <c r="BP1833" i="39"/>
  <c r="BP1834" i="39"/>
  <c r="BP1835" i="39"/>
  <c r="BP1836" i="39"/>
  <c r="BP1837" i="39"/>
  <c r="BP1838" i="39"/>
  <c r="BP1839" i="39"/>
  <c r="BP1840" i="39"/>
  <c r="BP1841" i="39"/>
  <c r="BP1842" i="39"/>
  <c r="BP1843" i="39"/>
  <c r="BP1844" i="39"/>
  <c r="BP1845" i="39"/>
  <c r="BP1846" i="39"/>
  <c r="BP1847" i="39"/>
  <c r="BP1848" i="39"/>
  <c r="BP1849" i="39"/>
  <c r="BP1850" i="39"/>
  <c r="BP1851" i="39"/>
  <c r="BP1852" i="39"/>
  <c r="BP1853" i="39"/>
  <c r="BP1854" i="39"/>
  <c r="BP1855" i="39"/>
  <c r="BP1856" i="39"/>
  <c r="BP1857" i="39"/>
  <c r="BP1858" i="39"/>
  <c r="BP1859" i="39"/>
  <c r="BP1860" i="39"/>
  <c r="BP1861" i="39"/>
  <c r="BP1862" i="39"/>
  <c r="BP1863" i="39"/>
  <c r="BP1864" i="39"/>
  <c r="BP1865" i="39"/>
  <c r="BP1866" i="39"/>
  <c r="BP1867" i="39"/>
  <c r="BP1868" i="39"/>
  <c r="BP1869" i="39"/>
  <c r="BP1870" i="39"/>
  <c r="BP1871" i="39"/>
  <c r="BP1872" i="39"/>
  <c r="BP1873" i="39"/>
  <c r="BP1874" i="39"/>
  <c r="BP1875" i="39"/>
  <c r="BP1876" i="39"/>
  <c r="BP1877" i="39"/>
  <c r="BP1878" i="39"/>
  <c r="BP1879" i="39"/>
  <c r="BP1880" i="39"/>
  <c r="BP1881" i="39"/>
  <c r="BP1882" i="39"/>
  <c r="BP1883" i="39"/>
  <c r="BP1884" i="39"/>
  <c r="BP1885" i="39"/>
  <c r="BP1886" i="39"/>
  <c r="BP1887" i="39"/>
  <c r="BP1888" i="39"/>
  <c r="BP1889" i="39"/>
  <c r="BP1890" i="39"/>
  <c r="BP1891" i="39"/>
  <c r="BP1892" i="39"/>
  <c r="BP1893" i="39"/>
  <c r="BP1894" i="39"/>
  <c r="BP1895" i="39"/>
  <c r="BP1896" i="39"/>
  <c r="BP1897" i="39"/>
  <c r="BP1898" i="39"/>
  <c r="BP1899" i="39"/>
  <c r="BP1900" i="39"/>
  <c r="BP1901" i="39"/>
  <c r="BP1902" i="39"/>
  <c r="BP1903" i="39"/>
  <c r="BP1904" i="39"/>
  <c r="BP1905" i="39"/>
  <c r="BP1906" i="39"/>
  <c r="BP1907" i="39"/>
  <c r="BP1908" i="39"/>
  <c r="BP1909" i="39"/>
  <c r="BP1910" i="39"/>
  <c r="BP1911" i="39"/>
  <c r="BP1912" i="39"/>
  <c r="BP1913" i="39"/>
  <c r="BP1914" i="39"/>
  <c r="BP1915" i="39"/>
  <c r="BP1916" i="39"/>
  <c r="BP1917" i="39"/>
  <c r="BP1918" i="39"/>
  <c r="BP1919" i="39"/>
  <c r="BP1920" i="39"/>
  <c r="BP1921" i="39"/>
  <c r="BP1922" i="39"/>
  <c r="BP1923" i="39"/>
  <c r="BP1924" i="39"/>
  <c r="BP1925" i="39"/>
  <c r="BP1926" i="39"/>
  <c r="BP1927" i="39"/>
  <c r="BP1928" i="39"/>
  <c r="BP1929" i="39"/>
  <c r="BP1930" i="39"/>
  <c r="BP1931" i="39"/>
  <c r="BP1932" i="39"/>
  <c r="BP1933" i="39"/>
  <c r="BP1934" i="39"/>
  <c r="BP1935" i="39"/>
  <c r="BP1936" i="39"/>
  <c r="BP1937" i="39"/>
  <c r="BP1938" i="39"/>
  <c r="BP1939" i="39"/>
  <c r="BP1940" i="39"/>
  <c r="BP1941" i="39"/>
  <c r="BP1942" i="39"/>
  <c r="BP1943" i="39"/>
  <c r="BP1944" i="39"/>
  <c r="BP1945" i="39"/>
  <c r="BP1946" i="39"/>
  <c r="BP1947" i="39"/>
  <c r="BP1948" i="39"/>
  <c r="BP1949" i="39"/>
  <c r="BP1950" i="39"/>
  <c r="BP1951" i="39"/>
  <c r="BP1952" i="39"/>
  <c r="BP1953" i="39"/>
  <c r="BP1954" i="39"/>
  <c r="BP1955" i="39"/>
  <c r="BP1956" i="39"/>
  <c r="BP1957" i="39"/>
  <c r="BP1958" i="39"/>
  <c r="BP1959" i="39"/>
  <c r="BP1960" i="39"/>
  <c r="BP1961" i="39"/>
  <c r="BP1962" i="39"/>
  <c r="BP1963" i="39"/>
  <c r="BP1964" i="39"/>
  <c r="BP1965" i="39"/>
  <c r="BP1966" i="39"/>
  <c r="BP1967" i="39"/>
  <c r="BP1968" i="39"/>
  <c r="BP1969" i="39"/>
  <c r="BP1970" i="39"/>
  <c r="BP1971" i="39"/>
  <c r="BP1972" i="39"/>
  <c r="BP1973" i="39"/>
  <c r="BP1974" i="39"/>
  <c r="BP1975" i="39"/>
  <c r="BP1976" i="39"/>
  <c r="BP1977" i="39"/>
  <c r="BP1978" i="39"/>
  <c r="BP1979" i="39"/>
  <c r="BP1980" i="39"/>
  <c r="BP1981" i="39"/>
  <c r="BP1982" i="39"/>
  <c r="BP1983" i="39"/>
  <c r="BP1984" i="39"/>
  <c r="BP1985" i="39"/>
  <c r="BP1986" i="39"/>
  <c r="BP1987" i="39"/>
  <c r="BP1988" i="39"/>
  <c r="BP1989" i="39"/>
  <c r="BP1990" i="39"/>
  <c r="BP1991" i="39"/>
  <c r="BP1992" i="39"/>
  <c r="BP1993" i="39"/>
  <c r="BP1994" i="39"/>
  <c r="BP1995" i="39"/>
  <c r="BP1996" i="39"/>
  <c r="BP1997" i="39"/>
  <c r="BP1998" i="39"/>
  <c r="BP1999" i="39"/>
  <c r="BP2000" i="39"/>
  <c r="BP2001" i="39"/>
  <c r="BP2002" i="39"/>
  <c r="BP2003" i="39"/>
  <c r="BP2004" i="39"/>
  <c r="BP2005" i="39"/>
  <c r="BP2006" i="39"/>
  <c r="BP2007" i="39"/>
  <c r="BP2008" i="39"/>
  <c r="BP2009" i="39"/>
  <c r="BP2010" i="39"/>
  <c r="BP2011" i="39"/>
  <c r="BP2012" i="39"/>
  <c r="BP2013" i="39"/>
  <c r="BP2014" i="39"/>
  <c r="BP2015" i="39"/>
  <c r="BP2016" i="39"/>
  <c r="BP2017" i="39"/>
  <c r="BP2018" i="39"/>
  <c r="BP2019" i="39"/>
  <c r="BP2020" i="39"/>
  <c r="BP2021" i="39"/>
  <c r="BP2022" i="39"/>
  <c r="BP2023" i="39"/>
  <c r="BP2024" i="39"/>
  <c r="BP2025" i="39"/>
  <c r="BP2026" i="39"/>
  <c r="BP2027" i="39"/>
  <c r="BP2028" i="39"/>
  <c r="BP2029" i="39"/>
  <c r="BP2030" i="39"/>
  <c r="BP2031" i="39"/>
  <c r="BP2032" i="39"/>
  <c r="BP2033" i="39"/>
  <c r="BP2034" i="39"/>
  <c r="BP2035" i="39"/>
  <c r="BP2036" i="39"/>
  <c r="BP2037" i="39"/>
  <c r="BP2038" i="39"/>
  <c r="BP2039" i="39"/>
  <c r="BP2040" i="39"/>
  <c r="BP2041" i="39"/>
  <c r="BP2042" i="39"/>
  <c r="BP2043" i="39"/>
  <c r="BP2044" i="39"/>
  <c r="BP2045" i="39"/>
  <c r="BP2046" i="39"/>
  <c r="BP2047" i="39"/>
  <c r="BP2048" i="39"/>
  <c r="BP2049" i="39"/>
  <c r="BP2050" i="39"/>
  <c r="BP2051" i="39"/>
  <c r="BP2052" i="39"/>
  <c r="BP2053" i="39"/>
  <c r="BP2054" i="39"/>
  <c r="BP2055" i="39"/>
  <c r="BP2056" i="39"/>
  <c r="BP2057" i="39"/>
  <c r="BP2058" i="39"/>
  <c r="BP2059" i="39"/>
  <c r="BP2060" i="39"/>
  <c r="BP2061" i="39"/>
  <c r="BP2062" i="39"/>
  <c r="BP2063" i="39"/>
  <c r="BP2064" i="39"/>
  <c r="BP2065" i="39"/>
  <c r="BP2066" i="39"/>
  <c r="BP2067" i="39"/>
  <c r="BP2068" i="39"/>
  <c r="BP2069" i="39"/>
  <c r="BP2070" i="39"/>
  <c r="BP2071" i="39"/>
  <c r="BP2072" i="39"/>
  <c r="BP2073" i="39"/>
  <c r="BP2074" i="39"/>
  <c r="BP2075" i="39"/>
  <c r="BP2076" i="39"/>
  <c r="BP2077" i="39"/>
  <c r="BP2078" i="39"/>
  <c r="BP2079" i="39"/>
  <c r="BP2080" i="39"/>
  <c r="BP2081" i="39"/>
  <c r="BP2082" i="39"/>
  <c r="BP2083" i="39"/>
  <c r="BP2084" i="39"/>
  <c r="BP2085" i="39"/>
  <c r="BP2086" i="39"/>
  <c r="BP2087" i="39"/>
  <c r="BP2088" i="39"/>
  <c r="BP2089" i="39"/>
  <c r="BP2090" i="39"/>
  <c r="BP2091" i="39"/>
  <c r="BP2092" i="39"/>
  <c r="BP2093" i="39"/>
  <c r="BP2094" i="39"/>
  <c r="BP2095" i="39"/>
  <c r="BP2096" i="39"/>
  <c r="BP2097" i="39"/>
  <c r="BP2098" i="39"/>
  <c r="BP2099" i="39"/>
  <c r="BP2100" i="39"/>
  <c r="BP2101" i="39"/>
  <c r="BP2102" i="39"/>
  <c r="BP2103" i="39"/>
  <c r="BP2104" i="39"/>
  <c r="BP2105" i="39"/>
  <c r="BP2106" i="39"/>
  <c r="BP2107" i="39"/>
  <c r="BP2108" i="39"/>
  <c r="BP2109" i="39"/>
  <c r="BP2110" i="39"/>
  <c r="BP2111" i="39"/>
  <c r="BP2112" i="39"/>
  <c r="BP2113" i="39"/>
  <c r="BP2114" i="39"/>
  <c r="BP2115" i="39"/>
  <c r="BP2116" i="39"/>
  <c r="BP2117" i="39"/>
  <c r="BP2118" i="39"/>
  <c r="BP2119" i="39"/>
  <c r="BP2120" i="39"/>
  <c r="BP2121" i="39"/>
  <c r="BP2122" i="39"/>
  <c r="BP2123" i="39"/>
  <c r="BP2124" i="39"/>
  <c r="BP2125" i="39"/>
  <c r="BP2126" i="39"/>
  <c r="BP2127" i="39"/>
  <c r="BP2128" i="39"/>
  <c r="BP2129" i="39"/>
  <c r="BP2130" i="39"/>
  <c r="BP2131" i="39"/>
  <c r="BP2132" i="39"/>
  <c r="BP2133" i="39"/>
  <c r="BP2134" i="39"/>
  <c r="BP2135" i="39"/>
  <c r="BP2136" i="39"/>
  <c r="BP2137" i="39"/>
  <c r="BP2138" i="39"/>
  <c r="BP2139" i="39"/>
  <c r="BP2140" i="39"/>
  <c r="BP2141" i="39"/>
  <c r="BP2142" i="39"/>
  <c r="BP2143" i="39"/>
  <c r="BP2144" i="39"/>
  <c r="BP2145" i="39"/>
  <c r="BP2146" i="39"/>
  <c r="BP2147" i="39"/>
  <c r="BP2148" i="39"/>
  <c r="BP2149" i="39"/>
  <c r="BP2150" i="39"/>
  <c r="BP2151" i="39"/>
  <c r="BP2152" i="39"/>
  <c r="BP2153" i="39"/>
  <c r="BP2154" i="39"/>
  <c r="BP2155" i="39"/>
  <c r="BP2156" i="39"/>
  <c r="BP2157" i="39"/>
  <c r="BP2158" i="39"/>
  <c r="BP2159" i="39"/>
  <c r="BP2160" i="39"/>
  <c r="BP2161" i="39"/>
  <c r="BP2162" i="39"/>
  <c r="BP2163" i="39"/>
  <c r="BP2164" i="39"/>
  <c r="BP2165" i="39"/>
  <c r="BP2166" i="39"/>
  <c r="BP2167" i="39"/>
  <c r="BP2168" i="39"/>
  <c r="BP2169" i="39"/>
  <c r="BP2170" i="39"/>
  <c r="BP2171" i="39"/>
  <c r="BP2172" i="39"/>
  <c r="BP2173" i="39"/>
  <c r="BP2174" i="39"/>
  <c r="BP2175" i="39"/>
  <c r="BP2176" i="39"/>
  <c r="BP2177" i="39"/>
  <c r="BP2178" i="39"/>
  <c r="BP2179" i="39"/>
  <c r="BP2180" i="39"/>
  <c r="BP2181" i="39"/>
  <c r="BP2182" i="39"/>
  <c r="BP2183" i="39"/>
  <c r="BP2184" i="39"/>
  <c r="BP2185" i="39"/>
  <c r="BP2186" i="39"/>
  <c r="BP2187" i="39"/>
  <c r="BP2188" i="39"/>
  <c r="BP2189" i="39"/>
  <c r="BP2190" i="39"/>
  <c r="BP2191" i="39"/>
  <c r="BP2192" i="39"/>
  <c r="BP2193" i="39"/>
  <c r="BP2194" i="39"/>
  <c r="BP2195" i="39"/>
  <c r="BP2196" i="39"/>
  <c r="BP2197" i="39"/>
  <c r="BP2198" i="39"/>
  <c r="BP2199" i="39"/>
  <c r="BP2200" i="39"/>
  <c r="BP2201" i="39"/>
  <c r="BP2202" i="39"/>
  <c r="BP2203" i="39"/>
  <c r="BP2204" i="39"/>
  <c r="BP2205" i="39"/>
  <c r="BP2206" i="39"/>
  <c r="BP2207" i="39"/>
  <c r="BP2208" i="39"/>
  <c r="BP2209" i="39"/>
  <c r="BP2210" i="39"/>
  <c r="BP2211" i="39"/>
  <c r="BP2212" i="39"/>
  <c r="BP2213" i="39"/>
  <c r="BP2214" i="39"/>
  <c r="BP2215" i="39"/>
  <c r="BP2216" i="39"/>
  <c r="BP2217" i="39"/>
  <c r="BP2218" i="39"/>
  <c r="BP2219" i="39"/>
  <c r="BP2220" i="39"/>
  <c r="BP2221" i="39"/>
  <c r="BP2222" i="39"/>
  <c r="BP2223" i="39"/>
  <c r="BP2224" i="39"/>
  <c r="BP2225" i="39"/>
  <c r="BP2226" i="39"/>
  <c r="BP2227" i="39"/>
  <c r="BP2228" i="39"/>
  <c r="BP2229" i="39"/>
  <c r="BP2230" i="39"/>
  <c r="BP2231" i="39"/>
  <c r="BP2232" i="39"/>
  <c r="BP2233" i="39"/>
  <c r="BP2234" i="39"/>
  <c r="BP2235" i="39"/>
  <c r="BP2236" i="39"/>
  <c r="BP2237" i="39"/>
  <c r="BP2238" i="39"/>
  <c r="BP2239" i="39"/>
  <c r="BP2240" i="39"/>
  <c r="BP2241" i="39"/>
  <c r="BP2242" i="39"/>
  <c r="BP2243" i="39"/>
  <c r="BP2244" i="39"/>
  <c r="BP2245" i="39"/>
  <c r="BP2246" i="39"/>
  <c r="BP2247" i="39"/>
  <c r="BP2248" i="39"/>
  <c r="BP2249" i="39"/>
  <c r="BP2250" i="39"/>
  <c r="BP2251" i="39"/>
  <c r="BP2252" i="39"/>
  <c r="BP2253" i="39"/>
  <c r="BP2254" i="39"/>
  <c r="BP2255" i="39"/>
  <c r="BP2256" i="39"/>
  <c r="BP2257" i="39"/>
  <c r="BP2258" i="39"/>
  <c r="BP2259" i="39"/>
  <c r="BP2260" i="39"/>
  <c r="BP2261" i="39"/>
  <c r="BP2262" i="39"/>
  <c r="BP2263" i="39"/>
  <c r="BP2264" i="39"/>
  <c r="BP2265" i="39"/>
  <c r="BP2266" i="39"/>
  <c r="BP2267" i="39"/>
  <c r="BP2268" i="39"/>
  <c r="BP2269" i="39"/>
  <c r="BP2270" i="39"/>
  <c r="BP2271" i="39"/>
  <c r="BP2272" i="39"/>
  <c r="BP2273" i="39"/>
  <c r="BP2274" i="39"/>
  <c r="BP2275" i="39"/>
  <c r="BP2276" i="39"/>
  <c r="BP2277" i="39"/>
  <c r="BP2278" i="39"/>
  <c r="BP2279" i="39"/>
  <c r="BP2280" i="39"/>
  <c r="BP2281" i="39"/>
  <c r="BP2282" i="39"/>
  <c r="BP2283" i="39"/>
  <c r="BP2284" i="39"/>
  <c r="BP2285" i="39"/>
  <c r="BP2286" i="39"/>
  <c r="BP2287" i="39"/>
  <c r="BP2288" i="39"/>
  <c r="BP2289" i="39"/>
  <c r="BP2290" i="39"/>
  <c r="BP2291" i="39"/>
  <c r="BP2292" i="39"/>
  <c r="BP2293" i="39"/>
  <c r="BP2294" i="39"/>
  <c r="BP2295" i="39"/>
  <c r="BP2296" i="39"/>
  <c r="BP2297" i="39"/>
  <c r="BP2298" i="39"/>
  <c r="BP2299" i="39"/>
  <c r="BP2300" i="39"/>
  <c r="S152" i="16"/>
  <c r="AT151" i="16"/>
  <c r="AS151" i="16"/>
  <c r="AR151" i="16"/>
  <c r="AQ151" i="16"/>
  <c r="AT150" i="16"/>
  <c r="AS150" i="16"/>
  <c r="AR150" i="16"/>
  <c r="AQ150" i="16"/>
  <c r="AT149" i="16"/>
  <c r="AS149" i="16"/>
  <c r="AR149" i="16"/>
  <c r="AQ149" i="16"/>
  <c r="AT148" i="16"/>
  <c r="AS148" i="16"/>
  <c r="AR148" i="16"/>
  <c r="AQ148" i="16"/>
  <c r="AT147" i="16"/>
  <c r="AS147" i="16"/>
  <c r="AR147" i="16"/>
  <c r="AQ147" i="16"/>
  <c r="AT146" i="16"/>
  <c r="AS146" i="16"/>
  <c r="AR146" i="16"/>
  <c r="AQ146" i="16"/>
  <c r="AT145" i="16"/>
  <c r="AS145" i="16"/>
  <c r="AR145" i="16"/>
  <c r="AQ145" i="16"/>
  <c r="R146" i="16" l="1" a="1"/>
  <c r="R146" i="16" s="1"/>
  <c r="R148" i="16" a="1"/>
  <c r="R148" i="16" s="1"/>
  <c r="R145" i="16" a="1"/>
  <c r="R145" i="16" s="1"/>
  <c r="R150" i="16" a="1"/>
  <c r="R150" i="16" s="1"/>
  <c r="R147" i="16" a="1"/>
  <c r="R147" i="16" s="1"/>
  <c r="R151" i="16" a="1"/>
  <c r="R151" i="16" s="1"/>
  <c r="R149" i="16" a="1"/>
  <c r="R149" i="16" s="1"/>
  <c r="Q146" i="16" a="1"/>
  <c r="Q146" i="16" s="1"/>
  <c r="Q149" i="16" a="1"/>
  <c r="Q149" i="16" s="1"/>
  <c r="Q150" i="16" a="1"/>
  <c r="Q150" i="16" s="1"/>
  <c r="Q145" i="16" a="1"/>
  <c r="Q145" i="16" s="1"/>
  <c r="Q148" i="16" a="1"/>
  <c r="Q148" i="16" s="1"/>
  <c r="Q151" i="16" a="1"/>
  <c r="Q151" i="16" s="1"/>
  <c r="Q147" i="16" a="1"/>
  <c r="Q147" i="16" s="1"/>
  <c r="AO149" i="16" l="1"/>
  <c r="AP149" i="16" s="1"/>
  <c r="U149" i="16"/>
  <c r="AO151" i="16"/>
  <c r="AP151" i="16" s="1"/>
  <c r="U151" i="16"/>
  <c r="AO148" i="16"/>
  <c r="AP148" i="16" s="1"/>
  <c r="U148" i="16"/>
  <c r="AO146" i="16"/>
  <c r="AP146" i="16" s="1"/>
  <c r="U146" i="16"/>
  <c r="AN149" i="16"/>
  <c r="AO145" i="16"/>
  <c r="AP145" i="16" s="1"/>
  <c r="U145" i="16"/>
  <c r="AO147" i="16"/>
  <c r="AP147" i="16" s="1"/>
  <c r="U147" i="16"/>
  <c r="AO150" i="16"/>
  <c r="AP150" i="16" s="1"/>
  <c r="U150" i="16"/>
  <c r="AN151" i="16"/>
  <c r="AN150" i="16"/>
  <c r="AN148" i="16"/>
  <c r="AN147" i="16"/>
  <c r="AN145" i="16"/>
  <c r="AN146" i="16"/>
  <c r="AT144" i="16"/>
  <c r="AS144" i="16"/>
  <c r="AR144" i="16"/>
  <c r="AQ144" i="16"/>
  <c r="G515" i="38"/>
  <c r="G514" i="38" s="1"/>
  <c r="G513" i="38"/>
  <c r="G512" i="38"/>
  <c r="G511" i="38" s="1"/>
  <c r="G510" i="38"/>
  <c r="G509" i="38"/>
  <c r="G505" i="38"/>
  <c r="G504" i="38"/>
  <c r="G503" i="38"/>
  <c r="G502" i="38" s="1"/>
  <c r="G501" i="38"/>
  <c r="G500" i="38"/>
  <c r="G499" i="38"/>
  <c r="G498" i="38" s="1"/>
  <c r="G496" i="38"/>
  <c r="G495" i="38"/>
  <c r="G493" i="38"/>
  <c r="G492" i="38"/>
  <c r="G491" i="38"/>
  <c r="G490" i="38"/>
  <c r="G488" i="38"/>
  <c r="G487" i="38"/>
  <c r="G486" i="38"/>
  <c r="G484" i="38"/>
  <c r="G483" i="38"/>
  <c r="G482" i="38" s="1"/>
  <c r="G480" i="38"/>
  <c r="G479" i="38"/>
  <c r="G477" i="38"/>
  <c r="G476" i="38"/>
  <c r="G475" i="38"/>
  <c r="G474" i="38" s="1"/>
  <c r="G473" i="38"/>
  <c r="G472" i="38"/>
  <c r="G470" i="38"/>
  <c r="G469" i="38"/>
  <c r="G467" i="38"/>
  <c r="G466" i="38"/>
  <c r="G465" i="38"/>
  <c r="G464" i="38"/>
  <c r="G457" i="38"/>
  <c r="G456" i="38" s="1"/>
  <c r="G455" i="38" s="1"/>
  <c r="G454" i="38"/>
  <c r="G453" i="38"/>
  <c r="G452" i="38"/>
  <c r="G451" i="38"/>
  <c r="G449" i="38"/>
  <c r="G448" i="38"/>
  <c r="G446" i="38"/>
  <c r="G445" i="38"/>
  <c r="G442" i="38"/>
  <c r="G441" i="38" s="1"/>
  <c r="G440" i="38"/>
  <c r="G439" i="38"/>
  <c r="G438" i="38"/>
  <c r="G435" i="38"/>
  <c r="G434" i="38"/>
  <c r="G433" i="38" s="1"/>
  <c r="G432" i="38" s="1"/>
  <c r="G431" i="38"/>
  <c r="G430" i="38" s="1"/>
  <c r="G429" i="38"/>
  <c r="G428" i="38"/>
  <c r="G425" i="38"/>
  <c r="G424" i="38" s="1"/>
  <c r="G423" i="38"/>
  <c r="G422" i="38"/>
  <c r="G421" i="38"/>
  <c r="G420" i="38"/>
  <c r="G415" i="38"/>
  <c r="G414" i="38" s="1"/>
  <c r="G413" i="38" s="1"/>
  <c r="G412" i="38"/>
  <c r="G411" i="38" s="1"/>
  <c r="G410" i="38"/>
  <c r="G409" i="38"/>
  <c r="G408" i="38"/>
  <c r="G407" i="38"/>
  <c r="G406" i="38"/>
  <c r="G405" i="38"/>
  <c r="G404" i="38"/>
  <c r="G400" i="38"/>
  <c r="G399" i="38" s="1"/>
  <c r="G398" i="38" s="1"/>
  <c r="G397" i="38"/>
  <c r="G396" i="38" s="1"/>
  <c r="G395" i="38"/>
  <c r="G394" i="38" s="1"/>
  <c r="G393" i="38"/>
  <c r="G392" i="38"/>
  <c r="G391" i="38"/>
  <c r="G390" i="38"/>
  <c r="G389" i="38"/>
  <c r="G386" i="38"/>
  <c r="G385" i="38" s="1"/>
  <c r="G384" i="38"/>
  <c r="G383" i="38" s="1"/>
  <c r="G382" i="38"/>
  <c r="G381" i="38"/>
  <c r="G380" i="38"/>
  <c r="G379" i="38"/>
  <c r="G374" i="38"/>
  <c r="G373" i="38" s="1"/>
  <c r="G372" i="38" s="1"/>
  <c r="G371" i="38"/>
  <c r="G370" i="38" s="1"/>
  <c r="G369" i="38"/>
  <c r="G368" i="38"/>
  <c r="G366" i="38"/>
  <c r="G365" i="38"/>
  <c r="G364" i="38" s="1"/>
  <c r="G362" i="38"/>
  <c r="G361" i="38" s="1"/>
  <c r="G360" i="38"/>
  <c r="G359" i="38"/>
  <c r="G357" i="38"/>
  <c r="G356" i="38" s="1"/>
  <c r="G355" i="38"/>
  <c r="G354" i="38" s="1"/>
  <c r="G352" i="38"/>
  <c r="G351" i="38" s="1"/>
  <c r="G350" i="38"/>
  <c r="G349" i="38"/>
  <c r="G348" i="38" s="1"/>
  <c r="G347" i="38"/>
  <c r="G346" i="38" s="1"/>
  <c r="G345" i="38"/>
  <c r="G344" i="38" s="1"/>
  <c r="G339" i="38"/>
  <c r="G338" i="38" s="1"/>
  <c r="G337" i="38" s="1"/>
  <c r="G336" i="38"/>
  <c r="G335" i="38" s="1"/>
  <c r="G334" i="38" s="1"/>
  <c r="G330" i="38"/>
  <c r="G329" i="38"/>
  <c r="G328" i="38"/>
  <c r="G327" i="38"/>
  <c r="G326" i="38"/>
  <c r="G324" i="38"/>
  <c r="G323" i="38"/>
  <c r="G322" i="38"/>
  <c r="G321" i="38"/>
  <c r="G319" i="38"/>
  <c r="G318" i="38"/>
  <c r="G317" i="38"/>
  <c r="G316" i="38"/>
  <c r="G313" i="38"/>
  <c r="G312" i="38"/>
  <c r="G311" i="38"/>
  <c r="G310" i="38"/>
  <c r="G309" i="38"/>
  <c r="G308" i="38"/>
  <c r="G307" i="38"/>
  <c r="G306" i="38"/>
  <c r="G305" i="38"/>
  <c r="G304" i="38"/>
  <c r="G302" i="38"/>
  <c r="G301" i="38"/>
  <c r="G298" i="38"/>
  <c r="G297" i="38" s="1"/>
  <c r="G296" i="38"/>
  <c r="G295" i="38"/>
  <c r="G294" i="38"/>
  <c r="G293" i="38"/>
  <c r="G292" i="38"/>
  <c r="G291" i="38"/>
  <c r="G290" i="38"/>
  <c r="G289" i="38"/>
  <c r="G288" i="38"/>
  <c r="G285" i="38"/>
  <c r="G284" i="38"/>
  <c r="G282" i="38"/>
  <c r="G281" i="38" s="1"/>
  <c r="G279" i="38"/>
  <c r="G278" i="38"/>
  <c r="G277" i="38"/>
  <c r="G276" i="38"/>
  <c r="G275" i="38"/>
  <c r="G274" i="38"/>
  <c r="G273" i="38"/>
  <c r="G272" i="38"/>
  <c r="G271" i="38"/>
  <c r="G269" i="38"/>
  <c r="G268" i="38"/>
  <c r="G267" i="38"/>
  <c r="G266" i="38"/>
  <c r="G265" i="38"/>
  <c r="G264" i="38"/>
  <c r="G263" i="38"/>
  <c r="G262" i="38"/>
  <c r="G261" i="38"/>
  <c r="G256" i="38"/>
  <c r="G255" i="38" s="1"/>
  <c r="G254" i="38"/>
  <c r="G253" i="38" s="1"/>
  <c r="G252" i="38"/>
  <c r="G251" i="38"/>
  <c r="G250" i="38" s="1"/>
  <c r="G249" i="38"/>
  <c r="G248" i="38"/>
  <c r="G247" i="38"/>
  <c r="G246" i="38"/>
  <c r="G245" i="38"/>
  <c r="G244" i="38"/>
  <c r="G243" i="38"/>
  <c r="G240" i="38"/>
  <c r="G239" i="38" s="1"/>
  <c r="G238" i="38"/>
  <c r="G237" i="38"/>
  <c r="G236" i="38"/>
  <c r="G234" i="38"/>
  <c r="G233" i="38"/>
  <c r="G231" i="38"/>
  <c r="G230" i="38"/>
  <c r="G229" i="38"/>
  <c r="G228" i="38"/>
  <c r="G227" i="38"/>
  <c r="G226" i="38"/>
  <c r="G225" i="38"/>
  <c r="G224" i="38"/>
  <c r="G223" i="38"/>
  <c r="G220" i="38"/>
  <c r="G219" i="38" s="1"/>
  <c r="G218" i="38"/>
  <c r="G217" i="38" s="1"/>
  <c r="G216" i="38"/>
  <c r="G215" i="38" s="1"/>
  <c r="G214" i="38"/>
  <c r="G213" i="38"/>
  <c r="G212" i="38"/>
  <c r="G211" i="38"/>
  <c r="G210" i="38"/>
  <c r="G207" i="38"/>
  <c r="G206" i="38" s="1"/>
  <c r="G205" i="38"/>
  <c r="G204" i="38" s="1"/>
  <c r="G203" i="38"/>
  <c r="G202" i="38"/>
  <c r="G200" i="38"/>
  <c r="G199" i="38"/>
  <c r="G198" i="38"/>
  <c r="G195" i="38"/>
  <c r="G194" i="38" s="1"/>
  <c r="G193" i="38"/>
  <c r="G192" i="38" s="1"/>
  <c r="G191" i="38"/>
  <c r="G190" i="38" s="1"/>
  <c r="G189" i="38"/>
  <c r="G188" i="38" s="1"/>
  <c r="G187" i="38"/>
  <c r="G186" i="38"/>
  <c r="G185" i="38"/>
  <c r="G184" i="38" s="1"/>
  <c r="G183" i="38"/>
  <c r="G182" i="38"/>
  <c r="G181" i="38"/>
  <c r="G180" i="38"/>
  <c r="G177" i="38"/>
  <c r="G176" i="38" s="1"/>
  <c r="G175" i="38"/>
  <c r="G174" i="38"/>
  <c r="G173" i="38"/>
  <c r="G172" i="38"/>
  <c r="G169" i="38"/>
  <c r="G168" i="38" s="1"/>
  <c r="G167" i="38"/>
  <c r="G166" i="38" s="1"/>
  <c r="G165" i="38"/>
  <c r="G164" i="38" s="1"/>
  <c r="G163" i="38"/>
  <c r="G162" i="38"/>
  <c r="G161" i="38"/>
  <c r="G160" i="38"/>
  <c r="G159" i="38"/>
  <c r="G156" i="38"/>
  <c r="G155" i="38"/>
  <c r="G154" i="38" s="1"/>
  <c r="G153" i="38"/>
  <c r="G152" i="38" s="1"/>
  <c r="G151" i="38"/>
  <c r="G150" i="38"/>
  <c r="G147" i="38"/>
  <c r="G146" i="38" s="1"/>
  <c r="G145" i="38"/>
  <c r="G144" i="38" s="1"/>
  <c r="G143" i="38"/>
  <c r="G142" i="38"/>
  <c r="G141" i="38"/>
  <c r="G136" i="38"/>
  <c r="G135" i="38" s="1"/>
  <c r="G134" i="38" s="1"/>
  <c r="G133" i="38"/>
  <c r="G132" i="38" s="1"/>
  <c r="G131" i="38"/>
  <c r="G130" i="38"/>
  <c r="G129" i="38" s="1"/>
  <c r="G128" i="38"/>
  <c r="G127" i="38"/>
  <c r="G121" i="38"/>
  <c r="G120" i="38" s="1"/>
  <c r="G119" i="38" s="1"/>
  <c r="G118" i="38"/>
  <c r="G117" i="38" s="1"/>
  <c r="G116" i="38" s="1"/>
  <c r="G110" i="38"/>
  <c r="G109" i="38" s="1"/>
  <c r="G108" i="38"/>
  <c r="G107" i="38" s="1"/>
  <c r="G106" i="38"/>
  <c r="G105" i="38" s="1"/>
  <c r="G104" i="38"/>
  <c r="G103" i="38"/>
  <c r="G102" i="38"/>
  <c r="G101" i="38"/>
  <c r="G97" i="38"/>
  <c r="G96" i="38" s="1"/>
  <c r="G95" i="38"/>
  <c r="G94" i="38" s="1"/>
  <c r="G93" i="38"/>
  <c r="G92" i="38" s="1"/>
  <c r="G91" i="38"/>
  <c r="G90" i="38"/>
  <c r="G89" i="38"/>
  <c r="G88" i="38"/>
  <c r="G85" i="38"/>
  <c r="G84" i="38" s="1"/>
  <c r="G83" i="38"/>
  <c r="G82" i="38" s="1"/>
  <c r="G81" i="38"/>
  <c r="G80" i="38" s="1"/>
  <c r="G79" i="38"/>
  <c r="G78" i="38"/>
  <c r="G76" i="38"/>
  <c r="G75" i="38"/>
  <c r="G73" i="38"/>
  <c r="G72" i="38"/>
  <c r="G71" i="38"/>
  <c r="G68" i="38"/>
  <c r="G67" i="38" s="1"/>
  <c r="G66" i="38"/>
  <c r="G65" i="38"/>
  <c r="G64" i="38"/>
  <c r="G63" i="38" s="1"/>
  <c r="G62" i="38"/>
  <c r="G61" i="38" s="1"/>
  <c r="G60" i="38"/>
  <c r="G59" i="38"/>
  <c r="G57" i="38"/>
  <c r="G56" i="38"/>
  <c r="G54" i="38"/>
  <c r="G53" i="38"/>
  <c r="G52" i="38"/>
  <c r="G48" i="38"/>
  <c r="G47" i="38" s="1"/>
  <c r="G46" i="38"/>
  <c r="G45" i="38"/>
  <c r="G44" i="38"/>
  <c r="G43" i="38"/>
  <c r="G42" i="38"/>
  <c r="G41" i="38"/>
  <c r="G37" i="38"/>
  <c r="G36" i="38" s="1"/>
  <c r="G35" i="38"/>
  <c r="G34" i="38" s="1"/>
  <c r="G33" i="38"/>
  <c r="G32" i="38"/>
  <c r="G31" i="38"/>
  <c r="G30" i="38"/>
  <c r="G27" i="38"/>
  <c r="G26" i="38" s="1"/>
  <c r="G25" i="38"/>
  <c r="G24" i="38" s="1"/>
  <c r="G23" i="38"/>
  <c r="G22" i="38"/>
  <c r="G21" i="38"/>
  <c r="G20" i="38"/>
  <c r="G149" i="38" l="1"/>
  <c r="G77" i="38"/>
  <c r="G74" i="38"/>
  <c r="G126" i="38"/>
  <c r="G300" i="38"/>
  <c r="G478" i="38"/>
  <c r="G508" i="38"/>
  <c r="G325" i="38"/>
  <c r="G140" i="38"/>
  <c r="G139" i="38" s="1"/>
  <c r="G403" i="38"/>
  <c r="G402" i="38" s="1"/>
  <c r="G401" i="38" s="1"/>
  <c r="G40" i="38"/>
  <c r="G39" i="38" s="1"/>
  <c r="G38" i="38" s="1"/>
  <c r="G232" i="38"/>
  <c r="R144" i="16" a="1"/>
  <c r="R144" i="16" s="1"/>
  <c r="Q144" i="16" a="1"/>
  <c r="Q144" i="16" s="1"/>
  <c r="G209" i="38"/>
  <c r="G208" i="38" s="1"/>
  <c r="G260" i="38"/>
  <c r="G259" i="38" s="1"/>
  <c r="G343" i="38"/>
  <c r="G437" i="38"/>
  <c r="G436" i="38" s="1"/>
  <c r="G497" i="38"/>
  <c r="G19" i="38"/>
  <c r="G18" i="38" s="1"/>
  <c r="G87" i="38"/>
  <c r="G86" i="38" s="1"/>
  <c r="G100" i="38"/>
  <c r="G99" i="38" s="1"/>
  <c r="G98" i="38" s="1"/>
  <c r="G270" i="38"/>
  <c r="G320" i="38"/>
  <c r="G378" i="38"/>
  <c r="G377" i="38" s="1"/>
  <c r="G468" i="38"/>
  <c r="G485" i="38"/>
  <c r="G171" i="38"/>
  <c r="G170" i="38" s="1"/>
  <c r="G201" i="38"/>
  <c r="G444" i="38"/>
  <c r="G443" i="38" s="1"/>
  <c r="G450" i="38"/>
  <c r="G447" i="38" s="1"/>
  <c r="G489" i="38"/>
  <c r="G494" i="38"/>
  <c r="G29" i="38"/>
  <c r="G28" i="38" s="1"/>
  <c r="G55" i="38"/>
  <c r="G287" i="38"/>
  <c r="G286" i="38" s="1"/>
  <c r="G315" i="38"/>
  <c r="G419" i="38"/>
  <c r="G418" i="38" s="1"/>
  <c r="G471" i="38"/>
  <c r="G125" i="38"/>
  <c r="G124" i="38" s="1"/>
  <c r="G123" i="38" s="1"/>
  <c r="G51" i="38"/>
  <c r="G158" i="38"/>
  <c r="G157" i="38" s="1"/>
  <c r="G179" i="38"/>
  <c r="G178" i="38" s="1"/>
  <c r="G197" i="38"/>
  <c r="G222" i="38"/>
  <c r="G235" i="38"/>
  <c r="G242" i="38"/>
  <c r="G241" i="38" s="1"/>
  <c r="G367" i="38"/>
  <c r="G363" i="38" s="1"/>
  <c r="G388" i="38"/>
  <c r="G387" i="38" s="1"/>
  <c r="G463" i="38"/>
  <c r="G148" i="38"/>
  <c r="G58" i="38"/>
  <c r="G70" i="38"/>
  <c r="G283" i="38"/>
  <c r="G280" i="38" s="1"/>
  <c r="G303" i="38"/>
  <c r="G358" i="38"/>
  <c r="G353" i="38" s="1"/>
  <c r="G427" i="38"/>
  <c r="G426" i="38" s="1"/>
  <c r="G507" i="38"/>
  <c r="G506" i="38" s="1"/>
  <c r="G115" i="38"/>
  <c r="G114" i="38" s="1"/>
  <c r="G113" i="38" s="1"/>
  <c r="G333" i="38"/>
  <c r="G332" i="38" s="1"/>
  <c r="G331" i="38" s="1"/>
  <c r="G299" i="38" l="1"/>
  <c r="G196" i="38"/>
  <c r="G69" i="38"/>
  <c r="G462" i="38"/>
  <c r="G17" i="38"/>
  <c r="G314" i="38"/>
  <c r="G258" i="38" s="1"/>
  <c r="G257" i="38" s="1"/>
  <c r="G50" i="38"/>
  <c r="G49" i="38" s="1"/>
  <c r="G16" i="38" s="1"/>
  <c r="G15" i="38" s="1"/>
  <c r="G14" i="38" s="1"/>
  <c r="G13" i="38" s="1"/>
  <c r="G221" i="38"/>
  <c r="G481" i="38"/>
  <c r="AO144" i="16"/>
  <c r="AP144" i="16" s="1"/>
  <c r="U144" i="16"/>
  <c r="AN144" i="16"/>
  <c r="G342" i="38"/>
  <c r="G341" i="38" s="1"/>
  <c r="G376" i="38"/>
  <c r="G375" i="38" s="1"/>
  <c r="G417" i="38"/>
  <c r="G416" i="38" s="1"/>
  <c r="G138" i="38"/>
  <c r="G137" i="38" s="1"/>
  <c r="G461" i="38" l="1"/>
  <c r="G460" i="38" s="1"/>
  <c r="G459" i="38" s="1"/>
  <c r="G458" i="38" s="1"/>
  <c r="G340" i="38"/>
  <c r="G122" i="38"/>
  <c r="G112" i="38" s="1"/>
  <c r="G111" i="38" s="1"/>
  <c r="G12" i="38" s="1"/>
  <c r="C7" i="38" s="1"/>
  <c r="BK217" i="13" l="1"/>
  <c r="BJ217" i="13"/>
  <c r="BI217" i="13"/>
  <c r="BH217" i="13"/>
  <c r="BG217" i="13"/>
  <c r="BF217" i="13"/>
  <c r="BE217" i="13"/>
  <c r="BD217" i="13"/>
  <c r="BC217" i="13"/>
  <c r="BB217" i="13"/>
  <c r="BK193" i="13"/>
  <c r="BJ193" i="13"/>
  <c r="BI193" i="13"/>
  <c r="BH193" i="13"/>
  <c r="BG193" i="13"/>
  <c r="BF193" i="13"/>
  <c r="BE193" i="13"/>
  <c r="BD193" i="13"/>
  <c r="BC193" i="13"/>
  <c r="BB193" i="13"/>
  <c r="BK186" i="13"/>
  <c r="BJ186" i="13"/>
  <c r="BI186" i="13"/>
  <c r="BH186" i="13"/>
  <c r="BG186" i="13"/>
  <c r="BF186" i="13"/>
  <c r="BE186" i="13"/>
  <c r="BD186" i="13"/>
  <c r="BC186" i="13"/>
  <c r="BB186" i="13"/>
  <c r="BK172" i="13"/>
  <c r="BJ172" i="13"/>
  <c r="BI172" i="13"/>
  <c r="BH172" i="13"/>
  <c r="BG172" i="13"/>
  <c r="BF172" i="13"/>
  <c r="BE172" i="13"/>
  <c r="BD172" i="13"/>
  <c r="BC172" i="13"/>
  <c r="BB172" i="13"/>
  <c r="BK151" i="13"/>
  <c r="BJ151" i="13"/>
  <c r="BI151" i="13"/>
  <c r="BH151" i="13"/>
  <c r="BG151" i="13"/>
  <c r="BF151" i="13"/>
  <c r="BE151" i="13"/>
  <c r="BD151" i="13"/>
  <c r="BC151" i="13"/>
  <c r="BB151" i="13"/>
  <c r="BK78" i="13"/>
  <c r="BJ78" i="13"/>
  <c r="BI78" i="13"/>
  <c r="BH78" i="13"/>
  <c r="BG78" i="13"/>
  <c r="BF78" i="13"/>
  <c r="BE78" i="13"/>
  <c r="BD78" i="13"/>
  <c r="BC78" i="13"/>
  <c r="BB78" i="13"/>
  <c r="AS217" i="13"/>
  <c r="AR217" i="13"/>
  <c r="AQ217" i="13"/>
  <c r="AP217" i="13"/>
  <c r="AO217" i="13"/>
  <c r="AN217" i="13"/>
  <c r="AM217" i="13"/>
  <c r="AL217" i="13"/>
  <c r="AK217" i="13"/>
  <c r="AJ217" i="13"/>
  <c r="AI217" i="13"/>
  <c r="AH217" i="13"/>
  <c r="AG217" i="13"/>
  <c r="AF217" i="13"/>
  <c r="AE217" i="13"/>
  <c r="AD217" i="13"/>
  <c r="AC217" i="13"/>
  <c r="AB217" i="13"/>
  <c r="AA217" i="13"/>
  <c r="Z217" i="13"/>
  <c r="Y217" i="13"/>
  <c r="X217" i="13"/>
  <c r="W217" i="13"/>
  <c r="V217" i="13"/>
  <c r="U217" i="13"/>
  <c r="T217" i="13"/>
  <c r="S217" i="13"/>
  <c r="R217" i="13"/>
  <c r="Q217" i="13"/>
  <c r="P217" i="13"/>
  <c r="O217" i="13"/>
  <c r="N217" i="13"/>
  <c r="M217" i="13"/>
  <c r="L217" i="13"/>
  <c r="K217" i="13"/>
  <c r="J217" i="13"/>
  <c r="I217" i="13"/>
  <c r="H217" i="13"/>
  <c r="G217" i="13"/>
  <c r="F217" i="13"/>
  <c r="AU218" i="13"/>
  <c r="AW218" i="13" s="1"/>
  <c r="AX218" i="13" s="1"/>
  <c r="AS193" i="13"/>
  <c r="AR193" i="13"/>
  <c r="AQ193" i="13"/>
  <c r="AP193" i="13"/>
  <c r="AO193" i="13"/>
  <c r="AN193" i="13"/>
  <c r="AM193" i="13"/>
  <c r="AL193" i="13"/>
  <c r="AK193" i="13"/>
  <c r="AJ193" i="13"/>
  <c r="AI193" i="13"/>
  <c r="AH193" i="13"/>
  <c r="AG193" i="13"/>
  <c r="AF193" i="13"/>
  <c r="AE193" i="13"/>
  <c r="AD193" i="13"/>
  <c r="AC193" i="13"/>
  <c r="AB193" i="13"/>
  <c r="AA193" i="13"/>
  <c r="Z193" i="13"/>
  <c r="Y193" i="13"/>
  <c r="X193" i="13"/>
  <c r="W193" i="13"/>
  <c r="V193" i="13"/>
  <c r="U193" i="13"/>
  <c r="T193" i="13"/>
  <c r="S193" i="13"/>
  <c r="R193" i="13"/>
  <c r="Q193" i="13"/>
  <c r="P193" i="13"/>
  <c r="O193" i="13"/>
  <c r="N193" i="13"/>
  <c r="M193" i="13"/>
  <c r="L193" i="13"/>
  <c r="K193" i="13"/>
  <c r="J193" i="13"/>
  <c r="I193" i="13"/>
  <c r="H193" i="13"/>
  <c r="G193" i="13"/>
  <c r="F193" i="13"/>
  <c r="AU194" i="13"/>
  <c r="AW194" i="13" s="1"/>
  <c r="AX194" i="13" s="1"/>
  <c r="AS186" i="13"/>
  <c r="AR186" i="13"/>
  <c r="AQ186" i="13"/>
  <c r="AP186" i="13"/>
  <c r="AO186" i="13"/>
  <c r="AN186" i="13"/>
  <c r="AM186" i="13"/>
  <c r="AL186" i="13"/>
  <c r="AK186" i="13"/>
  <c r="AJ186" i="13"/>
  <c r="AI186" i="13"/>
  <c r="AH186" i="13"/>
  <c r="AG186" i="13"/>
  <c r="AF186" i="13"/>
  <c r="AE186" i="13"/>
  <c r="AD186" i="13"/>
  <c r="AC186" i="13"/>
  <c r="AB186" i="13"/>
  <c r="AA186" i="13"/>
  <c r="Z186" i="13"/>
  <c r="Y186" i="13"/>
  <c r="X186" i="13"/>
  <c r="W186" i="13"/>
  <c r="V186" i="13"/>
  <c r="U186" i="13"/>
  <c r="T186" i="13"/>
  <c r="S186" i="13"/>
  <c r="R186" i="13"/>
  <c r="Q186" i="13"/>
  <c r="P186" i="13"/>
  <c r="O186" i="13"/>
  <c r="N186" i="13"/>
  <c r="M186" i="13"/>
  <c r="L186" i="13"/>
  <c r="K186" i="13"/>
  <c r="J186" i="13"/>
  <c r="H186" i="13"/>
  <c r="G186" i="13"/>
  <c r="F186" i="13"/>
  <c r="AU187" i="13"/>
  <c r="AW187" i="13" s="1"/>
  <c r="AX187" i="13" s="1"/>
  <c r="I186" i="13"/>
  <c r="AS172" i="13"/>
  <c r="AR172" i="13"/>
  <c r="AQ172" i="13"/>
  <c r="AP172" i="13"/>
  <c r="AO172" i="13"/>
  <c r="AN172" i="13"/>
  <c r="AM172" i="13"/>
  <c r="AL172" i="13"/>
  <c r="AK172" i="13"/>
  <c r="AJ172" i="13"/>
  <c r="AI172" i="13"/>
  <c r="AH172" i="13"/>
  <c r="AG172" i="13"/>
  <c r="AF172" i="13"/>
  <c r="AE172" i="13"/>
  <c r="AD172" i="13"/>
  <c r="AC172" i="13"/>
  <c r="AB172" i="13"/>
  <c r="AA172" i="13"/>
  <c r="Z172" i="13"/>
  <c r="Y172" i="13"/>
  <c r="X172" i="13"/>
  <c r="W172" i="13"/>
  <c r="V172" i="13"/>
  <c r="U172" i="13"/>
  <c r="T172" i="13"/>
  <c r="S172" i="13"/>
  <c r="R172" i="13"/>
  <c r="Q172" i="13"/>
  <c r="P172" i="13"/>
  <c r="O172" i="13"/>
  <c r="N172" i="13"/>
  <c r="M172" i="13"/>
  <c r="L172" i="13"/>
  <c r="K172" i="13"/>
  <c r="J172" i="13"/>
  <c r="H172" i="13"/>
  <c r="G172" i="13"/>
  <c r="F172" i="13"/>
  <c r="AU173" i="13"/>
  <c r="AW173" i="13" s="1"/>
  <c r="AX173" i="13" s="1"/>
  <c r="I172" i="13"/>
  <c r="AU152" i="13"/>
  <c r="AW152" i="13" s="1"/>
  <c r="AX152" i="13" s="1"/>
  <c r="I151" i="13"/>
  <c r="AS151" i="13"/>
  <c r="AR151" i="13"/>
  <c r="AQ151" i="13"/>
  <c r="AP151" i="13"/>
  <c r="AO151" i="13"/>
  <c r="AN151" i="13"/>
  <c r="AM151" i="13"/>
  <c r="AL151" i="13"/>
  <c r="AK151" i="13"/>
  <c r="AJ151" i="13"/>
  <c r="AI151" i="13"/>
  <c r="AH151" i="13"/>
  <c r="AG151" i="13"/>
  <c r="AF151" i="13"/>
  <c r="AE151" i="13"/>
  <c r="AD151" i="13"/>
  <c r="AC151" i="13"/>
  <c r="AB151" i="13"/>
  <c r="AA151" i="13"/>
  <c r="Z151" i="13"/>
  <c r="Y151" i="13"/>
  <c r="X151" i="13"/>
  <c r="W151" i="13"/>
  <c r="V151" i="13"/>
  <c r="U151" i="13"/>
  <c r="T151" i="13"/>
  <c r="S151" i="13"/>
  <c r="R151" i="13"/>
  <c r="Q151" i="13"/>
  <c r="P151" i="13"/>
  <c r="O151" i="13"/>
  <c r="N151" i="13"/>
  <c r="M151" i="13"/>
  <c r="L151" i="13"/>
  <c r="K151" i="13"/>
  <c r="J151" i="13"/>
  <c r="H151" i="13"/>
  <c r="G151" i="13"/>
  <c r="F151" i="13"/>
  <c r="AS78" i="13"/>
  <c r="AR78" i="13"/>
  <c r="AQ78" i="13"/>
  <c r="AP78" i="13"/>
  <c r="AO78" i="13"/>
  <c r="AN78" i="13"/>
  <c r="AM78" i="13"/>
  <c r="AL78" i="13"/>
  <c r="AK78" i="13"/>
  <c r="AJ78" i="13"/>
  <c r="AI78" i="13"/>
  <c r="AH78" i="13"/>
  <c r="AG78" i="13"/>
  <c r="AF78" i="13"/>
  <c r="AE78" i="13"/>
  <c r="AD78" i="13"/>
  <c r="AC78" i="13"/>
  <c r="AB78" i="13"/>
  <c r="AA78" i="13"/>
  <c r="Z78" i="13"/>
  <c r="Y78" i="13"/>
  <c r="X78" i="13"/>
  <c r="W78" i="13"/>
  <c r="V78" i="13"/>
  <c r="U78" i="13"/>
  <c r="T78" i="13"/>
  <c r="S78" i="13"/>
  <c r="R78" i="13"/>
  <c r="Q78" i="13"/>
  <c r="P78" i="13"/>
  <c r="O78" i="13"/>
  <c r="N78" i="13"/>
  <c r="M78" i="13"/>
  <c r="L78" i="13"/>
  <c r="K78" i="13"/>
  <c r="J78" i="13"/>
  <c r="I78" i="13"/>
  <c r="H78" i="13"/>
  <c r="G78" i="13"/>
  <c r="F78" i="13"/>
  <c r="AU68" i="13"/>
  <c r="AW68" i="13" s="1"/>
  <c r="AX68" i="13" s="1"/>
  <c r="BK67" i="13"/>
  <c r="BJ67" i="13"/>
  <c r="BI67" i="13"/>
  <c r="BH67" i="13"/>
  <c r="BG67" i="13"/>
  <c r="BF67" i="13"/>
  <c r="BE67" i="13"/>
  <c r="BD67" i="13"/>
  <c r="BC67" i="13"/>
  <c r="BB67" i="13"/>
  <c r="AS67" i="13"/>
  <c r="AR67" i="13"/>
  <c r="AQ67" i="13"/>
  <c r="AP67" i="13"/>
  <c r="AO67" i="13"/>
  <c r="AN67" i="13"/>
  <c r="AM67" i="13"/>
  <c r="AL67" i="13"/>
  <c r="AK67" i="13"/>
  <c r="AJ67" i="13"/>
  <c r="AI67" i="13"/>
  <c r="AH67" i="13"/>
  <c r="AG67" i="13"/>
  <c r="AF67" i="13"/>
  <c r="AE67" i="13"/>
  <c r="AD67" i="13"/>
  <c r="AC67" i="13"/>
  <c r="AB67" i="13"/>
  <c r="AA67" i="13"/>
  <c r="Z67" i="13"/>
  <c r="Y67" i="13"/>
  <c r="X67" i="13"/>
  <c r="W67" i="13"/>
  <c r="V67" i="13"/>
  <c r="U67" i="13"/>
  <c r="T67" i="13"/>
  <c r="S67" i="13"/>
  <c r="R67" i="13"/>
  <c r="Q67" i="13"/>
  <c r="P67" i="13"/>
  <c r="O67" i="13"/>
  <c r="N67" i="13"/>
  <c r="M67" i="13"/>
  <c r="L67" i="13"/>
  <c r="K67" i="13"/>
  <c r="J67" i="13"/>
  <c r="I67" i="13"/>
  <c r="H67" i="13"/>
  <c r="G67" i="13"/>
  <c r="F67" i="13"/>
  <c r="AU217" i="13" l="1"/>
  <c r="AV217" i="13" s="1"/>
  <c r="AW217" i="13"/>
  <c r="AX217" i="13" s="1"/>
  <c r="AV218" i="13"/>
  <c r="AU193" i="13"/>
  <c r="AV193" i="13" s="1"/>
  <c r="AV194" i="13"/>
  <c r="AV187" i="13"/>
  <c r="AV173" i="13"/>
  <c r="AU151" i="13"/>
  <c r="AV151" i="13" s="1"/>
  <c r="AV152" i="13"/>
  <c r="AU67" i="13"/>
  <c r="AV67" i="13" s="1"/>
  <c r="AV68" i="13"/>
  <c r="AW193" i="13" l="1"/>
  <c r="AX193" i="13" s="1"/>
  <c r="AW151" i="13"/>
  <c r="AX151" i="13" s="1"/>
  <c r="AW67" i="13"/>
  <c r="AX67" i="13" s="1"/>
  <c r="A3" i="28" l="1"/>
  <c r="AB89" i="13"/>
  <c r="AB31" i="13"/>
  <c r="AB23" i="13"/>
  <c r="AB136" i="16"/>
  <c r="AU21" i="13"/>
  <c r="AU114" i="13"/>
  <c r="AU113" i="13"/>
  <c r="AV55" i="16"/>
  <c r="AW55" i="16"/>
  <c r="AX55" i="16"/>
  <c r="AY55" i="16"/>
  <c r="AZ55" i="16"/>
  <c r="BA55" i="16"/>
  <c r="BB55" i="16"/>
  <c r="BC55" i="16"/>
  <c r="BD55" i="16"/>
  <c r="AU55" i="16"/>
  <c r="BD4" i="16"/>
  <c r="BD5" i="16"/>
  <c r="BD6" i="16"/>
  <c r="BD7" i="16"/>
  <c r="BD8" i="16"/>
  <c r="BD9" i="16"/>
  <c r="BD10" i="16"/>
  <c r="BD11" i="16"/>
  <c r="BD12" i="16"/>
  <c r="BD13" i="16"/>
  <c r="BD14" i="16"/>
  <c r="BD15" i="16"/>
  <c r="BD16" i="16"/>
  <c r="BD17" i="16"/>
  <c r="BD18" i="16"/>
  <c r="BD19" i="16"/>
  <c r="BD20" i="16"/>
  <c r="BD21" i="16"/>
  <c r="BD22" i="16"/>
  <c r="BD23" i="16"/>
  <c r="BD24" i="16"/>
  <c r="BD25" i="16"/>
  <c r="BD26" i="16"/>
  <c r="BD27" i="16"/>
  <c r="BD28" i="16"/>
  <c r="BD29" i="16"/>
  <c r="BD30" i="16"/>
  <c r="BD31" i="16"/>
  <c r="BD32" i="16"/>
  <c r="BD33" i="16"/>
  <c r="BD34" i="16"/>
  <c r="BD35" i="16"/>
  <c r="BD36" i="16"/>
  <c r="BD37" i="16"/>
  <c r="BD38" i="16"/>
  <c r="BD39" i="16"/>
  <c r="BD40" i="16"/>
  <c r="BD41" i="16"/>
  <c r="BD42" i="16"/>
  <c r="BD43" i="16"/>
  <c r="BD44" i="16"/>
  <c r="BD45" i="16"/>
  <c r="BD46" i="16"/>
  <c r="BD47" i="16"/>
  <c r="BD48" i="16"/>
  <c r="BD49" i="16"/>
  <c r="BD50" i="16"/>
  <c r="BD51" i="16"/>
  <c r="BD52" i="16"/>
  <c r="BD53" i="16"/>
  <c r="BD54" i="16"/>
  <c r="BD56" i="16"/>
  <c r="BD57" i="16"/>
  <c r="BD58" i="16"/>
  <c r="BD59" i="16"/>
  <c r="BD60" i="16"/>
  <c r="BD61" i="16"/>
  <c r="BD62" i="16"/>
  <c r="BD63" i="16"/>
  <c r="BD64" i="16"/>
  <c r="BD65" i="16"/>
  <c r="BD66" i="16"/>
  <c r="BD67" i="16"/>
  <c r="BD68" i="16"/>
  <c r="BD69" i="16"/>
  <c r="BD70" i="16"/>
  <c r="BD71" i="16"/>
  <c r="BD72" i="16"/>
  <c r="BD73" i="16"/>
  <c r="BD74" i="16"/>
  <c r="BD75" i="16"/>
  <c r="BD76" i="16"/>
  <c r="BD77" i="16"/>
  <c r="BD78" i="16"/>
  <c r="BD79" i="16"/>
  <c r="BD80" i="16"/>
  <c r="BD81" i="16"/>
  <c r="BD82" i="16"/>
  <c r="BD83" i="16"/>
  <c r="BD84" i="16"/>
  <c r="BD85" i="16"/>
  <c r="BD86" i="16"/>
  <c r="BD87" i="16"/>
  <c r="BD88" i="16"/>
  <c r="BD89" i="16"/>
  <c r="BD90" i="16"/>
  <c r="BD91" i="16"/>
  <c r="BD92" i="16"/>
  <c r="BD93" i="16"/>
  <c r="BD94" i="16"/>
  <c r="BD95" i="16"/>
  <c r="BD96" i="16"/>
  <c r="BD97" i="16"/>
  <c r="BD98" i="16"/>
  <c r="BD99" i="16"/>
  <c r="BD100" i="16"/>
  <c r="BD101" i="16"/>
  <c r="BD102" i="16"/>
  <c r="BD103" i="16"/>
  <c r="BD104" i="16"/>
  <c r="BD105" i="16"/>
  <c r="BD106" i="16"/>
  <c r="BD107" i="16"/>
  <c r="BD108" i="16"/>
  <c r="BD109" i="16"/>
  <c r="BD110" i="16"/>
  <c r="BD111" i="16"/>
  <c r="BD112" i="16"/>
  <c r="BD113" i="16"/>
  <c r="BD114" i="16"/>
  <c r="BD115" i="16"/>
  <c r="BD116" i="16"/>
  <c r="BD117" i="16"/>
  <c r="BD118" i="16"/>
  <c r="BD119" i="16"/>
  <c r="BD120" i="16"/>
  <c r="BD121" i="16"/>
  <c r="BD122" i="16"/>
  <c r="BD123" i="16"/>
  <c r="BD124" i="16"/>
  <c r="BD125" i="16"/>
  <c r="BD126" i="16"/>
  <c r="BD127" i="16"/>
  <c r="BD128" i="16"/>
  <c r="BD129" i="16"/>
  <c r="BD130" i="16"/>
  <c r="BD131" i="16"/>
  <c r="BD132" i="16"/>
  <c r="BD133" i="16"/>
  <c r="BD134" i="16"/>
  <c r="BD135" i="16"/>
  <c r="BD136" i="16"/>
  <c r="BD137" i="16"/>
  <c r="BD138" i="16"/>
  <c r="BD139" i="16"/>
  <c r="BD140" i="16"/>
  <c r="BD141" i="16"/>
  <c r="BD142" i="16"/>
  <c r="BD143" i="16"/>
  <c r="AC131" i="13"/>
  <c r="AC134" i="13"/>
  <c r="AC135" i="13"/>
  <c r="AC137" i="13"/>
  <c r="AC141" i="13"/>
  <c r="BK243" i="13"/>
  <c r="BK242" i="13" s="1"/>
  <c r="BK240" i="13"/>
  <c r="BK236" i="13"/>
  <c r="BK230" i="13"/>
  <c r="BK223" i="13"/>
  <c r="BK213" i="13"/>
  <c r="BK210" i="13"/>
  <c r="BK206" i="13"/>
  <c r="BK203" i="13"/>
  <c r="BK200" i="13"/>
  <c r="BK197" i="13"/>
  <c r="BK189" i="13"/>
  <c r="BK188" i="13" s="1"/>
  <c r="BK180" i="13"/>
  <c r="BK176" i="13"/>
  <c r="BK175" i="13" s="1"/>
  <c r="BK167" i="13"/>
  <c r="BK161" i="13"/>
  <c r="BK156" i="13"/>
  <c r="BK149" i="13"/>
  <c r="BK142" i="13"/>
  <c r="BK139" i="13"/>
  <c r="BK136" i="13"/>
  <c r="BK133" i="13"/>
  <c r="BK130" i="13"/>
  <c r="BK123" i="13"/>
  <c r="BK118" i="13"/>
  <c r="BK112" i="13"/>
  <c r="BK106" i="13"/>
  <c r="BK99" i="13"/>
  <c r="BK95" i="13"/>
  <c r="BK90" i="13"/>
  <c r="BK86" i="13"/>
  <c r="BK82" i="13"/>
  <c r="BK72" i="13"/>
  <c r="BK71" i="13" s="1"/>
  <c r="BK70" i="13" s="1"/>
  <c r="BK65" i="13"/>
  <c r="BK64" i="13" s="1"/>
  <c r="BK63" i="13" s="1"/>
  <c r="BK62" i="13" s="1"/>
  <c r="BK54" i="13"/>
  <c r="BK53" i="13" s="1"/>
  <c r="BK48" i="13"/>
  <c r="BK41" i="13"/>
  <c r="BK33" i="13"/>
  <c r="BK29" i="13"/>
  <c r="BK28" i="13" s="1"/>
  <c r="BK24" i="13"/>
  <c r="BK20" i="13"/>
  <c r="BK155" i="13" l="1"/>
  <c r="BK148" i="13"/>
  <c r="BK147" i="13" s="1"/>
  <c r="BK146" i="13" s="1"/>
  <c r="BK196" i="13"/>
  <c r="BD152" i="16"/>
  <c r="BK154" i="13"/>
  <c r="BK195" i="13"/>
  <c r="BK19" i="13"/>
  <c r="BK32" i="13"/>
  <c r="BK81" i="13"/>
  <c r="BK80" i="13" s="1"/>
  <c r="BK174" i="13"/>
  <c r="BK129" i="13"/>
  <c r="BK128" i="13" s="1"/>
  <c r="BK222" i="13"/>
  <c r="BK221" i="13" s="1"/>
  <c r="BK220" i="13" s="1"/>
  <c r="BK219" i="13" s="1"/>
  <c r="BK153" i="13" l="1"/>
  <c r="BK18" i="13"/>
  <c r="BK17" i="13" s="1"/>
  <c r="BK16" i="13" s="1"/>
  <c r="BK15" i="13" s="1"/>
  <c r="BK69" i="13"/>
  <c r="BK61" i="13" l="1"/>
  <c r="BK60" i="13" s="1"/>
  <c r="BK14" i="13" s="1"/>
  <c r="AC24" i="13"/>
  <c r="AC29" i="13"/>
  <c r="AC28" i="13" s="1"/>
  <c r="AC33" i="13"/>
  <c r="AC41" i="13"/>
  <c r="AC48" i="13"/>
  <c r="AC54" i="13"/>
  <c r="AC53" i="13" s="1"/>
  <c r="AC65" i="13"/>
  <c r="AC72" i="13"/>
  <c r="AC82" i="13"/>
  <c r="AC86" i="13"/>
  <c r="AC90" i="13"/>
  <c r="AC95" i="13"/>
  <c r="AC99" i="13"/>
  <c r="AC106" i="13"/>
  <c r="AC112" i="13"/>
  <c r="AC118" i="13"/>
  <c r="AC123" i="13"/>
  <c r="AC130" i="13"/>
  <c r="AC133" i="13"/>
  <c r="AC136" i="13"/>
  <c r="AC139" i="13"/>
  <c r="AC142" i="13"/>
  <c r="AC149" i="13"/>
  <c r="AC156" i="13"/>
  <c r="AC161" i="13"/>
  <c r="AC167" i="13"/>
  <c r="AU9" i="13"/>
  <c r="AB263" i="13"/>
  <c r="BC143" i="16"/>
  <c r="BC142" i="16"/>
  <c r="BC141" i="16"/>
  <c r="BC140" i="16"/>
  <c r="BC139" i="16"/>
  <c r="BC138" i="16"/>
  <c r="BC137" i="16"/>
  <c r="BC136" i="16"/>
  <c r="BC135" i="16"/>
  <c r="BC134" i="16"/>
  <c r="BC133" i="16"/>
  <c r="BC132" i="16"/>
  <c r="BC131" i="16"/>
  <c r="BC130" i="16"/>
  <c r="BC129" i="16"/>
  <c r="BC128" i="16"/>
  <c r="BC127" i="16"/>
  <c r="BC126" i="16"/>
  <c r="BC125" i="16"/>
  <c r="BC124" i="16"/>
  <c r="BC123" i="16"/>
  <c r="BC122" i="16"/>
  <c r="BC121" i="16"/>
  <c r="BC120" i="16"/>
  <c r="BC119" i="16"/>
  <c r="BC118" i="16"/>
  <c r="BC117" i="16"/>
  <c r="BC116" i="16"/>
  <c r="BC115" i="16"/>
  <c r="BC114" i="16"/>
  <c r="BC113" i="16"/>
  <c r="BC112" i="16"/>
  <c r="BC111" i="16"/>
  <c r="BC110" i="16"/>
  <c r="BC109" i="16"/>
  <c r="BC108" i="16"/>
  <c r="BC107" i="16"/>
  <c r="BC106" i="16"/>
  <c r="BC105" i="16"/>
  <c r="BC104" i="16"/>
  <c r="BC103" i="16"/>
  <c r="BC102" i="16"/>
  <c r="BC101" i="16"/>
  <c r="BC100" i="16"/>
  <c r="BC99" i="16"/>
  <c r="BC98" i="16"/>
  <c r="BC97" i="16"/>
  <c r="BC96" i="16"/>
  <c r="BC95" i="16"/>
  <c r="BC94" i="16"/>
  <c r="BC93" i="16"/>
  <c r="BC92" i="16"/>
  <c r="BC91" i="16"/>
  <c r="BC90" i="16"/>
  <c r="BC89" i="16"/>
  <c r="BC88" i="16"/>
  <c r="BC87" i="16"/>
  <c r="BC86" i="16"/>
  <c r="BC85" i="16"/>
  <c r="BC84" i="16"/>
  <c r="BC83" i="16"/>
  <c r="BC82" i="16"/>
  <c r="BC81" i="16"/>
  <c r="BC80" i="16"/>
  <c r="BC79" i="16"/>
  <c r="BC78" i="16"/>
  <c r="BC77" i="16"/>
  <c r="BC76" i="16"/>
  <c r="BC75" i="16"/>
  <c r="BC74" i="16"/>
  <c r="BC73" i="16"/>
  <c r="BC72" i="16"/>
  <c r="BC71" i="16"/>
  <c r="BC70" i="16"/>
  <c r="BC69" i="16"/>
  <c r="BC68" i="16"/>
  <c r="BC67" i="16"/>
  <c r="BC66" i="16"/>
  <c r="BC65" i="16"/>
  <c r="BC64" i="16"/>
  <c r="BC63" i="16"/>
  <c r="BC62" i="16"/>
  <c r="BC61" i="16"/>
  <c r="BC60" i="16"/>
  <c r="BC59" i="16"/>
  <c r="BC58" i="16"/>
  <c r="BC57" i="16"/>
  <c r="BC56" i="16"/>
  <c r="BC54" i="16"/>
  <c r="BC53" i="16"/>
  <c r="BC52" i="16"/>
  <c r="BC51" i="16"/>
  <c r="BC50" i="16"/>
  <c r="BC49" i="16"/>
  <c r="BC48" i="16"/>
  <c r="BC47" i="16"/>
  <c r="BC46" i="16"/>
  <c r="BC45" i="16"/>
  <c r="BC44" i="16"/>
  <c r="BC43" i="16"/>
  <c r="BC42" i="16"/>
  <c r="BC41" i="16"/>
  <c r="BC40" i="16"/>
  <c r="BC39" i="16"/>
  <c r="BC38" i="16"/>
  <c r="BC37" i="16"/>
  <c r="BC36" i="16"/>
  <c r="BC35" i="16"/>
  <c r="BC34" i="16"/>
  <c r="BC33" i="16"/>
  <c r="BC32" i="16"/>
  <c r="BC31" i="16"/>
  <c r="BC30" i="16"/>
  <c r="BC29" i="16"/>
  <c r="BC28" i="16"/>
  <c r="BC27" i="16"/>
  <c r="BC26" i="16"/>
  <c r="BC25" i="16"/>
  <c r="BC24" i="16"/>
  <c r="BC23" i="16"/>
  <c r="BC22" i="16"/>
  <c r="BC21" i="16"/>
  <c r="BC20" i="16"/>
  <c r="BC19" i="16"/>
  <c r="BC18" i="16"/>
  <c r="BC17" i="16"/>
  <c r="BC16" i="16"/>
  <c r="BC15" i="16"/>
  <c r="BC14" i="16"/>
  <c r="BC13" i="16"/>
  <c r="BC12" i="16"/>
  <c r="BC11" i="16"/>
  <c r="BC10" i="16"/>
  <c r="BC9" i="16"/>
  <c r="BC8" i="16"/>
  <c r="BC7" i="16"/>
  <c r="BC6" i="16"/>
  <c r="BC5" i="16"/>
  <c r="BC4" i="16"/>
  <c r="BJ243" i="13"/>
  <c r="BJ242" i="13" s="1"/>
  <c r="BJ240" i="13"/>
  <c r="BJ236" i="13"/>
  <c r="BJ230" i="13"/>
  <c r="BJ223" i="13"/>
  <c r="BJ213" i="13"/>
  <c r="BJ210" i="13"/>
  <c r="BJ206" i="13"/>
  <c r="BJ203" i="13"/>
  <c r="BJ200" i="13"/>
  <c r="BJ197" i="13"/>
  <c r="BJ189" i="13"/>
  <c r="BJ188" i="13" s="1"/>
  <c r="BJ180" i="13"/>
  <c r="BJ176" i="13"/>
  <c r="BJ175" i="13" s="1"/>
  <c r="BJ167" i="13"/>
  <c r="BJ161" i="13"/>
  <c r="BJ156" i="13"/>
  <c r="BJ149" i="13"/>
  <c r="BJ142" i="13"/>
  <c r="BJ139" i="13"/>
  <c r="BJ136" i="13"/>
  <c r="BJ133" i="13"/>
  <c r="BJ130" i="13"/>
  <c r="BJ123" i="13"/>
  <c r="BJ118" i="13"/>
  <c r="BJ112" i="13"/>
  <c r="BJ106" i="13"/>
  <c r="BJ99" i="13"/>
  <c r="BJ95" i="13"/>
  <c r="BJ90" i="13"/>
  <c r="BJ86" i="13"/>
  <c r="BJ82" i="13"/>
  <c r="BJ72" i="13"/>
  <c r="BJ71" i="13" s="1"/>
  <c r="BJ70" i="13" s="1"/>
  <c r="BJ65" i="13"/>
  <c r="BJ64" i="13" s="1"/>
  <c r="BJ63" i="13" s="1"/>
  <c r="BJ62" i="13" s="1"/>
  <c r="BJ54" i="13"/>
  <c r="BJ53" i="13" s="1"/>
  <c r="BJ48" i="13"/>
  <c r="BJ41" i="13"/>
  <c r="BJ33" i="13"/>
  <c r="BJ29" i="13"/>
  <c r="BJ28" i="13" s="1"/>
  <c r="BJ24" i="13"/>
  <c r="BJ20" i="13"/>
  <c r="AB260" i="13"/>
  <c r="AB258" i="13"/>
  <c r="AB257" i="13"/>
  <c r="BJ196" i="13" l="1"/>
  <c r="BJ147" i="13"/>
  <c r="BJ146" i="13" s="1"/>
  <c r="BJ148" i="13"/>
  <c r="BJ155" i="13"/>
  <c r="BJ154" i="13" s="1"/>
  <c r="BC152" i="16"/>
  <c r="AC155" i="13"/>
  <c r="AC148" i="13"/>
  <c r="AC147" i="13" s="1"/>
  <c r="AC146" i="13" s="1"/>
  <c r="AC71" i="13"/>
  <c r="AC70" i="13" s="1"/>
  <c r="AC64" i="13"/>
  <c r="AC63" i="13" s="1"/>
  <c r="AC62" i="13" s="1"/>
  <c r="AC32" i="13"/>
  <c r="AC81" i="13"/>
  <c r="AC80" i="13" s="1"/>
  <c r="AC129" i="13"/>
  <c r="AC128" i="13" s="1"/>
  <c r="AC154" i="13"/>
  <c r="BJ81" i="13"/>
  <c r="BJ80" i="13" s="1"/>
  <c r="BJ129" i="13"/>
  <c r="BJ128" i="13" s="1"/>
  <c r="BJ32" i="13"/>
  <c r="BJ19" i="13"/>
  <c r="BJ195" i="13"/>
  <c r="BJ222" i="13"/>
  <c r="BJ221" i="13" s="1"/>
  <c r="BJ220" i="13" s="1"/>
  <c r="BJ219" i="13" s="1"/>
  <c r="BJ174" i="13"/>
  <c r="AC69" i="13" l="1"/>
  <c r="BJ69" i="13"/>
  <c r="BJ18" i="13"/>
  <c r="BJ17" i="13" s="1"/>
  <c r="BJ16" i="13" s="1"/>
  <c r="BJ15" i="13" s="1"/>
  <c r="BJ153" i="13"/>
  <c r="Y77" i="13"/>
  <c r="C3" i="20"/>
  <c r="C2" i="20"/>
  <c r="A3" i="35"/>
  <c r="A3" i="33"/>
  <c r="A3" i="34"/>
  <c r="A3" i="14"/>
  <c r="Y254" i="13"/>
  <c r="Y253" i="13"/>
  <c r="D22" i="35" a="1"/>
  <c r="D22" i="35" s="1"/>
  <c r="D21" i="35" a="1"/>
  <c r="D21" i="35" s="1"/>
  <c r="D19" i="35" a="1"/>
  <c r="D19" i="35" s="1"/>
  <c r="D18" i="35" a="1"/>
  <c r="D18" i="35" s="1"/>
  <c r="D16" i="35" a="1"/>
  <c r="D16" i="35" s="1"/>
  <c r="D15" i="35" a="1"/>
  <c r="D15" i="35" s="1"/>
  <c r="D14" i="35" a="1"/>
  <c r="D14" i="35" s="1"/>
  <c r="E12" i="35"/>
  <c r="E32" i="35" s="1"/>
  <c r="E12" i="35" a="1"/>
  <c r="D12" i="35"/>
  <c r="D32" i="35" s="1"/>
  <c r="D12" i="35" a="1"/>
  <c r="C12" i="35"/>
  <c r="C32" i="35" s="1"/>
  <c r="C12" i="35" a="1"/>
  <c r="D11" i="35" a="1"/>
  <c r="D11" i="35" s="1"/>
  <c r="D9" i="35" a="1"/>
  <c r="D9" i="35" s="1"/>
  <c r="A2" i="35"/>
  <c r="A1" i="35"/>
  <c r="D21" i="34" a="1"/>
  <c r="D21" i="34" s="1"/>
  <c r="D20" i="34" a="1"/>
  <c r="D20" i="34" s="1"/>
  <c r="D18" i="34" a="1"/>
  <c r="D18" i="34" s="1"/>
  <c r="D17" i="34" a="1"/>
  <c r="D17" i="34" s="1"/>
  <c r="D15" i="34" a="1"/>
  <c r="D15" i="34" s="1"/>
  <c r="D14" i="34" a="1"/>
  <c r="D14" i="34" s="1"/>
  <c r="D13" i="34" a="1"/>
  <c r="D13" i="34" s="1"/>
  <c r="D11" i="34" a="1"/>
  <c r="D11" i="34" s="1"/>
  <c r="D9" i="34" a="1"/>
  <c r="D9" i="34" s="1"/>
  <c r="A2" i="34"/>
  <c r="A1" i="34"/>
  <c r="A1" i="33"/>
  <c r="A1" i="14"/>
  <c r="C1" i="20" s="1"/>
  <c r="BJ61" i="13" l="1"/>
  <c r="BJ60" i="13" s="1"/>
  <c r="BJ14" i="13" s="1"/>
  <c r="D23" i="35"/>
  <c r="D20" i="35"/>
  <c r="D22" i="34"/>
  <c r="D19" i="34"/>
  <c r="D16" i="34"/>
  <c r="D17" i="35"/>
  <c r="Z142" i="16"/>
  <c r="B3" i="27"/>
  <c r="B1" i="27"/>
  <c r="D32" i="33"/>
  <c r="E32" i="33"/>
  <c r="C32" i="33"/>
  <c r="E12" i="33" a="1"/>
  <c r="E12" i="33" s="1"/>
  <c r="D12" i="33" a="1"/>
  <c r="D12" i="33" s="1"/>
  <c r="C12" i="33" a="1"/>
  <c r="C12" i="33" s="1"/>
  <c r="I45" i="33"/>
  <c r="G45" i="33"/>
  <c r="I30" i="33"/>
  <c r="G30" i="33"/>
  <c r="D22" i="33" a="1"/>
  <c r="D22" i="33" s="1"/>
  <c r="D21" i="33" a="1"/>
  <c r="D21" i="33" s="1"/>
  <c r="D19" i="33" a="1"/>
  <c r="D19" i="33" s="1"/>
  <c r="D18" i="33" a="1"/>
  <c r="D18" i="33" s="1"/>
  <c r="D16" i="33" a="1"/>
  <c r="D16" i="33" s="1"/>
  <c r="D15" i="33" a="1"/>
  <c r="D15" i="33" s="1"/>
  <c r="D14" i="33" a="1"/>
  <c r="D14" i="33" s="1"/>
  <c r="D11" i="33" a="1"/>
  <c r="D11" i="33" s="1"/>
  <c r="D9" i="33" a="1"/>
  <c r="D9" i="33" s="1"/>
  <c r="I6" i="33"/>
  <c r="G6" i="33"/>
  <c r="A2" i="33"/>
  <c r="I41" i="14"/>
  <c r="G41" i="14"/>
  <c r="I6" i="14"/>
  <c r="G6" i="14"/>
  <c r="I28" i="14"/>
  <c r="G28" i="14"/>
  <c r="D21" i="14" a="1"/>
  <c r="D21" i="14" s="1"/>
  <c r="D20" i="14" a="1"/>
  <c r="D20" i="14" s="1"/>
  <c r="D18" i="14" a="1"/>
  <c r="D18" i="14" s="1"/>
  <c r="D17" i="14" a="1"/>
  <c r="D17" i="14" s="1"/>
  <c r="D14" i="14" a="1"/>
  <c r="D14" i="14" s="1"/>
  <c r="D13" i="14" a="1"/>
  <c r="D13" i="14" s="1"/>
  <c r="D15" i="14" a="1"/>
  <c r="D15" i="14" s="1"/>
  <c r="D11" i="14" a="1"/>
  <c r="D11" i="14" s="1"/>
  <c r="D9" i="14" a="1"/>
  <c r="D9" i="14" s="1"/>
  <c r="Q15" i="32" a="1"/>
  <c r="Q15" i="32" s="1"/>
  <c r="AP15" i="32"/>
  <c r="AQ15" i="32"/>
  <c r="AR15" i="32"/>
  <c r="AS15" i="32"/>
  <c r="AS14" i="32"/>
  <c r="AR14" i="32"/>
  <c r="AQ14" i="32"/>
  <c r="AP14" i="32"/>
  <c r="Q14" i="32" s="1" a="1"/>
  <c r="Q14" i="32" s="1"/>
  <c r="AF14" i="32"/>
  <c r="AE14" i="32"/>
  <c r="AD14" i="32"/>
  <c r="AC14" i="32"/>
  <c r="AB14" i="32"/>
  <c r="AA14" i="32"/>
  <c r="X14" i="32"/>
  <c r="W14" i="32"/>
  <c r="V14" i="32"/>
  <c r="U14" i="32"/>
  <c r="AS13" i="32"/>
  <c r="AR13" i="32"/>
  <c r="AQ13" i="32"/>
  <c r="AP13" i="32"/>
  <c r="Q13" i="32" s="1" a="1"/>
  <c r="Q13" i="32" s="1"/>
  <c r="AF13" i="32"/>
  <c r="AE13" i="32"/>
  <c r="AD13" i="32"/>
  <c r="AC13" i="32"/>
  <c r="AB13" i="32"/>
  <c r="AA13" i="32"/>
  <c r="Z13" i="32"/>
  <c r="Y13" i="32"/>
  <c r="X13" i="32"/>
  <c r="W13" i="32"/>
  <c r="V13" i="32"/>
  <c r="U13" i="32"/>
  <c r="AS12" i="32"/>
  <c r="AR12" i="32"/>
  <c r="AQ12" i="32"/>
  <c r="AP12" i="32"/>
  <c r="Q12" i="32" s="1" a="1"/>
  <c r="Q12" i="32" s="1"/>
  <c r="AF12" i="32"/>
  <c r="AE12" i="32"/>
  <c r="AD12" i="32"/>
  <c r="AC12" i="32"/>
  <c r="AB12" i="32"/>
  <c r="AA12" i="32"/>
  <c r="Z12" i="32"/>
  <c r="Y12" i="32"/>
  <c r="X12" i="32"/>
  <c r="W12" i="32"/>
  <c r="V12" i="32"/>
  <c r="U12" i="32"/>
  <c r="AS11" i="32"/>
  <c r="AR11" i="32"/>
  <c r="AQ11" i="32"/>
  <c r="AP11" i="32"/>
  <c r="Q11" i="32" s="1" a="1"/>
  <c r="Q11" i="32" s="1"/>
  <c r="AF11" i="32"/>
  <c r="AE11" i="32"/>
  <c r="AD11" i="32"/>
  <c r="AC11" i="32"/>
  <c r="AB11" i="32"/>
  <c r="AA11" i="32"/>
  <c r="Y11" i="32"/>
  <c r="W11" i="32"/>
  <c r="V11" i="32"/>
  <c r="U11" i="32"/>
  <c r="AS10" i="32"/>
  <c r="AR10" i="32"/>
  <c r="AQ10" i="32"/>
  <c r="AP10" i="32"/>
  <c r="Q10" i="32" s="1" a="1"/>
  <c r="Q10" i="32" s="1"/>
  <c r="AF10" i="32"/>
  <c r="AE10" i="32"/>
  <c r="AD10" i="32"/>
  <c r="AC10" i="32"/>
  <c r="AB10" i="32"/>
  <c r="AA10" i="32"/>
  <c r="Z10" i="32"/>
  <c r="X10" i="32"/>
  <c r="W10" i="32"/>
  <c r="V10" i="32"/>
  <c r="U10" i="32"/>
  <c r="AS9" i="32"/>
  <c r="AR9" i="32"/>
  <c r="AQ9" i="32"/>
  <c r="AP9" i="32"/>
  <c r="Q9" i="32" s="1" a="1"/>
  <c r="Q9" i="32" s="1"/>
  <c r="AF9" i="32"/>
  <c r="AE9" i="32"/>
  <c r="AD9" i="32"/>
  <c r="AC9" i="32"/>
  <c r="AB9" i="32"/>
  <c r="AA9" i="32"/>
  <c r="Y9" i="32"/>
  <c r="X9" i="32"/>
  <c r="W9" i="32"/>
  <c r="V9" i="32"/>
  <c r="U9" i="32"/>
  <c r="AS8" i="32"/>
  <c r="AR8" i="32"/>
  <c r="AQ8" i="32"/>
  <c r="AP8" i="32"/>
  <c r="Q8" i="32" s="1" a="1"/>
  <c r="Q8" i="32" s="1"/>
  <c r="AF8" i="32"/>
  <c r="AE8" i="32"/>
  <c r="AD8" i="32"/>
  <c r="AC8" i="32"/>
  <c r="AB8" i="32"/>
  <c r="AA8" i="32"/>
  <c r="Z8" i="32"/>
  <c r="Y8" i="32"/>
  <c r="X8" i="32"/>
  <c r="W8" i="32"/>
  <c r="V8" i="32"/>
  <c r="U8" i="32"/>
  <c r="AS7" i="32"/>
  <c r="AR7" i="32"/>
  <c r="AQ7" i="32"/>
  <c r="AP7" i="32"/>
  <c r="Q7" i="32" s="1" a="1"/>
  <c r="Q7" i="32" s="1"/>
  <c r="AF7" i="32"/>
  <c r="AE7" i="32"/>
  <c r="AD7" i="32"/>
  <c r="AC7" i="32"/>
  <c r="AB7" i="32"/>
  <c r="AA7" i="32"/>
  <c r="Y7" i="32"/>
  <c r="X7" i="32"/>
  <c r="W7" i="32"/>
  <c r="V7" i="32"/>
  <c r="U7" i="32"/>
  <c r="AS6" i="32"/>
  <c r="AR6" i="32"/>
  <c r="AQ6" i="32"/>
  <c r="AP6" i="32"/>
  <c r="Q6" i="32" s="1" a="1"/>
  <c r="Q6" i="32" s="1"/>
  <c r="AF6" i="32"/>
  <c r="AE6" i="32"/>
  <c r="AD6" i="32"/>
  <c r="AC6" i="32"/>
  <c r="AB6" i="32"/>
  <c r="AA6" i="32"/>
  <c r="Y6" i="32"/>
  <c r="X6" i="32"/>
  <c r="W6" i="32"/>
  <c r="V6" i="32"/>
  <c r="U6" i="32"/>
  <c r="AS5" i="32"/>
  <c r="AR5" i="32"/>
  <c r="AQ5" i="32"/>
  <c r="AP5" i="32"/>
  <c r="Q5" i="32" s="1" a="1"/>
  <c r="Q5" i="32" s="1"/>
  <c r="AF5" i="32"/>
  <c r="AE5" i="32"/>
  <c r="AD5" i="32"/>
  <c r="AC5" i="32"/>
  <c r="AB5" i="32"/>
  <c r="AA5" i="32"/>
  <c r="Z5" i="32"/>
  <c r="X5" i="32"/>
  <c r="W5" i="32"/>
  <c r="V5" i="32"/>
  <c r="U5" i="32"/>
  <c r="AS4" i="32"/>
  <c r="AR4" i="32"/>
  <c r="AQ4" i="32"/>
  <c r="AP4" i="32"/>
  <c r="Q4" i="32" s="1" a="1"/>
  <c r="Q4" i="32" s="1"/>
  <c r="AF4" i="32"/>
  <c r="AE4" i="32"/>
  <c r="AD4" i="32"/>
  <c r="AC4" i="32"/>
  <c r="AB4" i="32"/>
  <c r="AA4" i="32"/>
  <c r="Z4" i="32"/>
  <c r="X4" i="32"/>
  <c r="W4" i="32"/>
  <c r="V4" i="32"/>
  <c r="U4" i="32"/>
  <c r="I250" i="13"/>
  <c r="I253" i="13"/>
  <c r="I254" i="13"/>
  <c r="I255" i="13"/>
  <c r="I256" i="13"/>
  <c r="I257" i="13"/>
  <c r="I258" i="13"/>
  <c r="I259" i="13"/>
  <c r="I260" i="13"/>
  <c r="I261" i="13"/>
  <c r="I262" i="13"/>
  <c r="I263" i="13"/>
  <c r="I265" i="13"/>
  <c r="I246" i="13"/>
  <c r="I245" i="13"/>
  <c r="I244" i="13"/>
  <c r="I241" i="13"/>
  <c r="I240" i="13" s="1"/>
  <c r="I239" i="13"/>
  <c r="I238" i="13"/>
  <c r="I237" i="13"/>
  <c r="I235" i="13"/>
  <c r="I234" i="13"/>
  <c r="I233" i="13"/>
  <c r="I231" i="13"/>
  <c r="I229" i="13"/>
  <c r="I228" i="13"/>
  <c r="I227" i="13"/>
  <c r="I226" i="13"/>
  <c r="I225" i="13"/>
  <c r="I224" i="13"/>
  <c r="I216" i="13"/>
  <c r="I215" i="13"/>
  <c r="I214" i="13"/>
  <c r="I212" i="13"/>
  <c r="I211" i="13"/>
  <c r="I209" i="13"/>
  <c r="I208" i="13"/>
  <c r="I207" i="13"/>
  <c r="I205" i="13"/>
  <c r="I204" i="13"/>
  <c r="I202" i="13"/>
  <c r="I201" i="13"/>
  <c r="I199" i="13"/>
  <c r="I198" i="13"/>
  <c r="I192" i="13"/>
  <c r="I191" i="13"/>
  <c r="I190" i="13"/>
  <c r="I185" i="13"/>
  <c r="I184" i="13"/>
  <c r="I183" i="13"/>
  <c r="I182" i="13"/>
  <c r="I181" i="13"/>
  <c r="I179" i="13"/>
  <c r="I178" i="13"/>
  <c r="I177" i="13"/>
  <c r="I171" i="13"/>
  <c r="I170" i="13"/>
  <c r="I169" i="13"/>
  <c r="I168" i="13"/>
  <c r="I166" i="13"/>
  <c r="I165" i="13"/>
  <c r="I164" i="13"/>
  <c r="I163" i="13"/>
  <c r="I162" i="13"/>
  <c r="I160" i="13"/>
  <c r="I159" i="13"/>
  <c r="I158" i="13"/>
  <c r="I157" i="13"/>
  <c r="I150" i="13"/>
  <c r="I149" i="13" s="1"/>
  <c r="I141" i="13"/>
  <c r="I140" i="13"/>
  <c r="I138" i="13"/>
  <c r="I137" i="13"/>
  <c r="I135" i="13"/>
  <c r="I134" i="13"/>
  <c r="I132" i="13"/>
  <c r="I131" i="13"/>
  <c r="I127" i="13"/>
  <c r="I126" i="13"/>
  <c r="I125" i="13"/>
  <c r="I124" i="13"/>
  <c r="I117" i="13"/>
  <c r="I116" i="13"/>
  <c r="I114" i="13"/>
  <c r="I113" i="13"/>
  <c r="I98" i="13"/>
  <c r="I97" i="13"/>
  <c r="I96" i="13"/>
  <c r="I94" i="13"/>
  <c r="I93" i="13"/>
  <c r="I92" i="13"/>
  <c r="I91" i="13"/>
  <c r="I89" i="13"/>
  <c r="I88" i="13"/>
  <c r="I87" i="13"/>
  <c r="I85" i="13"/>
  <c r="I84" i="13"/>
  <c r="I83" i="13"/>
  <c r="I65" i="13"/>
  <c r="I52" i="13"/>
  <c r="I51" i="13"/>
  <c r="I50" i="13"/>
  <c r="I49" i="13"/>
  <c r="I47" i="13"/>
  <c r="I46" i="13"/>
  <c r="I45" i="13"/>
  <c r="I44" i="13"/>
  <c r="I43" i="13"/>
  <c r="I42" i="13"/>
  <c r="I40" i="13"/>
  <c r="I39" i="13"/>
  <c r="I38" i="13"/>
  <c r="I37" i="13"/>
  <c r="I36" i="13"/>
  <c r="I35" i="13"/>
  <c r="I34" i="13"/>
  <c r="I31" i="13"/>
  <c r="I30" i="13"/>
  <c r="I27" i="13"/>
  <c r="I26" i="13"/>
  <c r="I25" i="13"/>
  <c r="I23" i="13"/>
  <c r="I22" i="13"/>
  <c r="I21" i="13"/>
  <c r="I142" i="13"/>
  <c r="I148" i="13" l="1"/>
  <c r="I147" i="13" s="1"/>
  <c r="I146" i="13" s="1"/>
  <c r="I64" i="13"/>
  <c r="I63" i="13" s="1"/>
  <c r="I62" i="13" s="1"/>
  <c r="F12" i="35" a="1"/>
  <c r="F12" i="35" s="1"/>
  <c r="F32" i="35" s="1"/>
  <c r="I200" i="13"/>
  <c r="F32" i="33"/>
  <c r="I29" i="13"/>
  <c r="I28" i="13" s="1"/>
  <c r="I133" i="13"/>
  <c r="I139" i="13"/>
  <c r="I210" i="13"/>
  <c r="I236" i="13"/>
  <c r="I243" i="13"/>
  <c r="I242" i="13" s="1"/>
  <c r="I24" i="13"/>
  <c r="I82" i="13"/>
  <c r="I99" i="13"/>
  <c r="I123" i="13"/>
  <c r="I136" i="13"/>
  <c r="I156" i="13"/>
  <c r="I161" i="13"/>
  <c r="I167" i="13"/>
  <c r="I180" i="13"/>
  <c r="I197" i="13"/>
  <c r="I203" i="13"/>
  <c r="I206" i="13"/>
  <c r="I213" i="13"/>
  <c r="I196" i="13" s="1"/>
  <c r="I223" i="13"/>
  <c r="I54" i="13"/>
  <c r="I53" i="13" s="1"/>
  <c r="I72" i="13"/>
  <c r="I176" i="13"/>
  <c r="I175" i="13" s="1"/>
  <c r="D20" i="33"/>
  <c r="D23" i="33"/>
  <c r="D17" i="33"/>
  <c r="D19" i="14"/>
  <c r="D16" i="14"/>
  <c r="D22" i="14"/>
  <c r="AL13" i="32"/>
  <c r="AM13" i="32" s="1"/>
  <c r="AL8" i="32"/>
  <c r="AM8" i="32" s="1"/>
  <c r="AL12" i="32"/>
  <c r="AM12" i="32" s="1"/>
  <c r="I48" i="13"/>
  <c r="I95" i="13"/>
  <c r="I230" i="13"/>
  <c r="I33" i="13"/>
  <c r="I41" i="13"/>
  <c r="I90" i="13"/>
  <c r="I189" i="13"/>
  <c r="I188" i="13" s="1"/>
  <c r="I20" i="13"/>
  <c r="I86" i="13"/>
  <c r="I106" i="13"/>
  <c r="I112" i="13"/>
  <c r="I118" i="13"/>
  <c r="I130" i="13"/>
  <c r="I155" i="13" l="1"/>
  <c r="I71" i="13"/>
  <c r="I70" i="13" s="1"/>
  <c r="I19" i="13"/>
  <c r="AN13" i="32"/>
  <c r="AO13" i="32" s="1"/>
  <c r="I129" i="13"/>
  <c r="I128" i="13" s="1"/>
  <c r="I195" i="13"/>
  <c r="I154" i="13"/>
  <c r="I174" i="13"/>
  <c r="I222" i="13"/>
  <c r="I221" i="13" s="1"/>
  <c r="I220" i="13" s="1"/>
  <c r="I219" i="13" s="1"/>
  <c r="I32" i="13"/>
  <c r="I81" i="13"/>
  <c r="I80" i="13" s="1"/>
  <c r="AN8" i="32"/>
  <c r="AO8" i="32" s="1"/>
  <c r="AN12" i="32"/>
  <c r="AO12" i="32" s="1"/>
  <c r="I18" i="13" l="1"/>
  <c r="I17" i="13" s="1"/>
  <c r="I16" i="13" s="1"/>
  <c r="I15" i="13" s="1"/>
  <c r="I69" i="13"/>
  <c r="I153" i="13"/>
  <c r="I61" i="13" l="1"/>
  <c r="I60" i="13" s="1"/>
  <c r="I14" i="13" s="1"/>
  <c r="F264" i="13"/>
  <c r="G264" i="13"/>
  <c r="H264" i="13"/>
  <c r="AR264" i="13"/>
  <c r="AQ264" i="13"/>
  <c r="AP264" i="13"/>
  <c r="AO264" i="13"/>
  <c r="AN264" i="13"/>
  <c r="AM264" i="13"/>
  <c r="AL264" i="13"/>
  <c r="AK264" i="13"/>
  <c r="AJ264" i="13"/>
  <c r="AI264" i="13"/>
  <c r="AH264" i="13"/>
  <c r="AG264" i="13"/>
  <c r="AF264" i="13"/>
  <c r="AE264" i="13"/>
  <c r="AD264" i="13"/>
  <c r="AC264" i="13"/>
  <c r="AB264" i="13"/>
  <c r="AA264" i="13"/>
  <c r="Z264" i="13"/>
  <c r="Y264" i="13"/>
  <c r="X264" i="13"/>
  <c r="W264" i="13"/>
  <c r="V264" i="13"/>
  <c r="U264" i="13"/>
  <c r="T264" i="13"/>
  <c r="S264" i="13"/>
  <c r="R264" i="13"/>
  <c r="Q264" i="13"/>
  <c r="P264" i="13"/>
  <c r="O264" i="13"/>
  <c r="N264" i="13"/>
  <c r="M264" i="13"/>
  <c r="L264" i="13"/>
  <c r="K264" i="13"/>
  <c r="J264" i="13"/>
  <c r="AU265" i="13"/>
  <c r="AV265" i="13" s="1"/>
  <c r="H252" i="13"/>
  <c r="H251" i="13" s="1"/>
  <c r="H243" i="13"/>
  <c r="H242" i="13" s="1"/>
  <c r="H240" i="13"/>
  <c r="H236" i="13"/>
  <c r="H230" i="13"/>
  <c r="H223" i="13"/>
  <c r="H213" i="13"/>
  <c r="H210" i="13"/>
  <c r="H206" i="13"/>
  <c r="H203" i="13"/>
  <c r="H200" i="13"/>
  <c r="H197" i="13"/>
  <c r="H196" i="13" s="1"/>
  <c r="H189" i="13"/>
  <c r="H188" i="13" s="1"/>
  <c r="H180" i="13"/>
  <c r="H176" i="13"/>
  <c r="H167" i="13"/>
  <c r="H161" i="13"/>
  <c r="H156" i="13"/>
  <c r="H149" i="13"/>
  <c r="H142" i="13"/>
  <c r="H139" i="13"/>
  <c r="H136" i="13"/>
  <c r="H133" i="13"/>
  <c r="H130" i="13"/>
  <c r="H123" i="13"/>
  <c r="H118" i="13"/>
  <c r="H112" i="13"/>
  <c r="H106" i="13"/>
  <c r="H99" i="13"/>
  <c r="H95" i="13"/>
  <c r="H90" i="13"/>
  <c r="H86" i="13"/>
  <c r="H82" i="13"/>
  <c r="H72" i="13"/>
  <c r="H65" i="13"/>
  <c r="H54" i="13"/>
  <c r="H53" i="13" s="1"/>
  <c r="H48" i="13"/>
  <c r="H41" i="13"/>
  <c r="H33" i="13"/>
  <c r="H29" i="13"/>
  <c r="H28" i="13" s="1"/>
  <c r="H24" i="13"/>
  <c r="H20" i="13"/>
  <c r="H175" i="13" l="1"/>
  <c r="H155" i="13"/>
  <c r="H154" i="13" s="1"/>
  <c r="H148" i="13"/>
  <c r="H147" i="13" s="1"/>
  <c r="H146" i="13" s="1"/>
  <c r="AD15" i="32"/>
  <c r="H71" i="13"/>
  <c r="H70" i="13" s="1"/>
  <c r="I264" i="13"/>
  <c r="AE15" i="32"/>
  <c r="H64" i="13"/>
  <c r="H63" i="13" s="1"/>
  <c r="H62" i="13" s="1"/>
  <c r="U15" i="32"/>
  <c r="Y15" i="32"/>
  <c r="AC15" i="32"/>
  <c r="W15" i="32"/>
  <c r="AA15" i="32"/>
  <c r="V15" i="32"/>
  <c r="X15" i="32"/>
  <c r="AB15" i="32"/>
  <c r="AF15" i="32"/>
  <c r="Z15" i="32"/>
  <c r="AU264" i="13"/>
  <c r="AV264" i="13" s="1"/>
  <c r="H19" i="13"/>
  <c r="AW265" i="13"/>
  <c r="AX265" i="13" s="1"/>
  <c r="H129" i="13"/>
  <c r="H128" i="13" s="1"/>
  <c r="H195" i="13"/>
  <c r="H222" i="13"/>
  <c r="H221" i="13" s="1"/>
  <c r="H220" i="13" s="1"/>
  <c r="H219" i="13" s="1"/>
  <c r="H32" i="13"/>
  <c r="H81" i="13"/>
  <c r="H80" i="13" s="1"/>
  <c r="H174" i="13"/>
  <c r="H18" i="13" l="1"/>
  <c r="H17" i="13" s="1"/>
  <c r="H16" i="13" s="1"/>
  <c r="H15" i="13" s="1"/>
  <c r="AW264" i="13"/>
  <c r="AX264" i="13" s="1"/>
  <c r="AL15" i="32"/>
  <c r="AM15" i="32" s="1"/>
  <c r="H69" i="13"/>
  <c r="H153" i="13"/>
  <c r="AN15" i="32" l="1"/>
  <c r="AO15" i="32" s="1"/>
  <c r="H61" i="13"/>
  <c r="H60" i="13" s="1"/>
  <c r="H14" i="13" s="1"/>
  <c r="AU262" i="13"/>
  <c r="AW262" i="13" s="1"/>
  <c r="AX262" i="13" s="1"/>
  <c r="AU261" i="13"/>
  <c r="AU269" i="13" s="1"/>
  <c r="AU257" i="13"/>
  <c r="AW257" i="13" s="1"/>
  <c r="AX257" i="13" s="1"/>
  <c r="AV102" i="13"/>
  <c r="Y263" i="13"/>
  <c r="Z14" i="32" s="1"/>
  <c r="V263" i="13"/>
  <c r="Y260" i="13"/>
  <c r="Z11" i="32" s="1"/>
  <c r="S260" i="13"/>
  <c r="V259" i="13"/>
  <c r="Y258" i="13"/>
  <c r="Y256" i="13"/>
  <c r="Y255" i="13"/>
  <c r="V254" i="13"/>
  <c r="Y5" i="32" s="1"/>
  <c r="AL5" i="32" s="1"/>
  <c r="V253" i="13"/>
  <c r="X252" i="13"/>
  <c r="X251" i="13" s="1"/>
  <c r="AR252" i="13"/>
  <c r="AR251" i="13" s="1"/>
  <c r="AQ252" i="13"/>
  <c r="AP252" i="13"/>
  <c r="AO252" i="13"/>
  <c r="AO251" i="13" s="1"/>
  <c r="AN252" i="13"/>
  <c r="AN251" i="13" s="1"/>
  <c r="AM252" i="13"/>
  <c r="AM251" i="13" s="1"/>
  <c r="AL252" i="13"/>
  <c r="AL251" i="13" s="1"/>
  <c r="AK252" i="13"/>
  <c r="AK251" i="13" s="1"/>
  <c r="AJ252" i="13"/>
  <c r="AJ251" i="13" s="1"/>
  <c r="AI252" i="13"/>
  <c r="AI251" i="13" s="1"/>
  <c r="AH252" i="13"/>
  <c r="AH251" i="13" s="1"/>
  <c r="AG252" i="13"/>
  <c r="AG251" i="13" s="1"/>
  <c r="AF252" i="13"/>
  <c r="AF251" i="13" s="1"/>
  <c r="AE252" i="13"/>
  <c r="AE251" i="13" s="1"/>
  <c r="AD252" i="13"/>
  <c r="AD251" i="13" s="1"/>
  <c r="AC252" i="13"/>
  <c r="AC251" i="13" s="1"/>
  <c r="AB252" i="13"/>
  <c r="AB251" i="13" s="1"/>
  <c r="AA252" i="13"/>
  <c r="AA251" i="13" s="1"/>
  <c r="Z252" i="13"/>
  <c r="Z251" i="13" s="1"/>
  <c r="W252" i="13"/>
  <c r="W251" i="13" s="1"/>
  <c r="U252" i="13"/>
  <c r="U251" i="13" s="1"/>
  <c r="T252" i="13"/>
  <c r="T251" i="13" s="1"/>
  <c r="S252" i="13"/>
  <c r="S251" i="13" s="1"/>
  <c r="Q252" i="13"/>
  <c r="Q251" i="13" s="1"/>
  <c r="P252" i="13"/>
  <c r="P251" i="13" s="1"/>
  <c r="O252" i="13"/>
  <c r="O251" i="13" s="1"/>
  <c r="N252" i="13"/>
  <c r="N251" i="13" s="1"/>
  <c r="M252" i="13"/>
  <c r="M251" i="13" s="1"/>
  <c r="L252" i="13"/>
  <c r="L251" i="13" s="1"/>
  <c r="K252" i="13"/>
  <c r="K251" i="13" s="1"/>
  <c r="J252" i="13"/>
  <c r="G252" i="13"/>
  <c r="F252" i="13"/>
  <c r="F251" i="13" s="1"/>
  <c r="AQ251" i="13"/>
  <c r="AP251" i="13"/>
  <c r="G251" i="13" l="1"/>
  <c r="I251" i="13" s="1"/>
  <c r="I252" i="13"/>
  <c r="AU256" i="13"/>
  <c r="AV256" i="13" s="1"/>
  <c r="Z7" i="32"/>
  <c r="AL7" i="32" s="1"/>
  <c r="AU253" i="13"/>
  <c r="AW253" i="13" s="1"/>
  <c r="AX253" i="13" s="1"/>
  <c r="Y4" i="32"/>
  <c r="AL4" i="32" s="1"/>
  <c r="D13" i="41" s="1" a="1"/>
  <c r="D13" i="41" s="1"/>
  <c r="AU258" i="13"/>
  <c r="AW258" i="13" s="1"/>
  <c r="AX258" i="13" s="1"/>
  <c r="Z9" i="32"/>
  <c r="AL9" i="32" s="1"/>
  <c r="AU263" i="13"/>
  <c r="AW263" i="13" s="1"/>
  <c r="AX263" i="13" s="1"/>
  <c r="Y14" i="32"/>
  <c r="AL14" i="32" s="1"/>
  <c r="AM5" i="32"/>
  <c r="AN5" i="32"/>
  <c r="AO5" i="32" s="1"/>
  <c r="AU259" i="13"/>
  <c r="AV259" i="13" s="1"/>
  <c r="Y10" i="32"/>
  <c r="AL10" i="32" s="1"/>
  <c r="AU255" i="13"/>
  <c r="AW255" i="13" s="1"/>
  <c r="AX255" i="13" s="1"/>
  <c r="Z6" i="32"/>
  <c r="AL6" i="32" s="1"/>
  <c r="AU260" i="13"/>
  <c r="AV260" i="13" s="1"/>
  <c r="X11" i="32"/>
  <c r="AL11" i="32" s="1"/>
  <c r="AV262" i="13"/>
  <c r="AU254" i="13"/>
  <c r="AV254" i="13" s="1"/>
  <c r="AV257" i="13"/>
  <c r="AW261" i="13"/>
  <c r="AX261" i="13" s="1"/>
  <c r="AV261" i="13"/>
  <c r="J251" i="13"/>
  <c r="Y252" i="13"/>
  <c r="Y251" i="13" s="1"/>
  <c r="V252" i="13"/>
  <c r="V251" i="13" s="1"/>
  <c r="R252" i="13"/>
  <c r="R251" i="13" s="1"/>
  <c r="AV263" i="13" l="1"/>
  <c r="AU270" i="13"/>
  <c r="AU271" i="13" s="1"/>
  <c r="AV253" i="13"/>
  <c r="I13" i="41"/>
  <c r="D33" i="41"/>
  <c r="F13" i="41"/>
  <c r="G13" i="41" s="1"/>
  <c r="E13" i="41"/>
  <c r="AW256" i="13"/>
  <c r="AX256" i="13" s="1"/>
  <c r="AV258" i="13"/>
  <c r="AV255" i="13"/>
  <c r="AW260" i="13"/>
  <c r="AX260" i="13" s="1"/>
  <c r="AW259" i="13"/>
  <c r="AX259" i="13" s="1"/>
  <c r="AM6" i="32"/>
  <c r="AN6" i="32"/>
  <c r="AO6" i="32" s="1"/>
  <c r="AM9" i="32"/>
  <c r="AN9" i="32"/>
  <c r="AO9" i="32" s="1"/>
  <c r="AM7" i="32"/>
  <c r="AN7" i="32"/>
  <c r="AO7" i="32" s="1"/>
  <c r="AM11" i="32"/>
  <c r="AN11" i="32"/>
  <c r="AO11" i="32" s="1"/>
  <c r="AM10" i="32"/>
  <c r="AN10" i="32"/>
  <c r="AO10" i="32" s="1"/>
  <c r="AN14" i="32"/>
  <c r="AO14" i="32" s="1"/>
  <c r="AM14" i="32"/>
  <c r="AM4" i="32"/>
  <c r="AN4" i="32"/>
  <c r="AO4" i="32" s="1"/>
  <c r="G12" i="35" a="1"/>
  <c r="G12" i="35" s="1"/>
  <c r="G12" i="33" a="1"/>
  <c r="G12" i="33" s="1"/>
  <c r="AW254" i="13"/>
  <c r="AX254" i="13" s="1"/>
  <c r="AU251" i="13"/>
  <c r="AV251" i="13" s="1"/>
  <c r="AU252" i="13"/>
  <c r="F33" i="41" l="1"/>
  <c r="G33" i="41" s="1"/>
  <c r="E33" i="41"/>
  <c r="J13" i="41"/>
  <c r="I33" i="41"/>
  <c r="K13" i="41"/>
  <c r="L13" i="41" s="1"/>
  <c r="G32" i="33"/>
  <c r="I12" i="33"/>
  <c r="J12" i="33" s="1"/>
  <c r="H12" i="33"/>
  <c r="I12" i="35"/>
  <c r="J12" i="35" s="1"/>
  <c r="G32" i="35"/>
  <c r="H12" i="35"/>
  <c r="AW251" i="13"/>
  <c r="AX251" i="13" s="1"/>
  <c r="AV252" i="13"/>
  <c r="AW252" i="13"/>
  <c r="AX252" i="13" s="1"/>
  <c r="J33" i="41" l="1"/>
  <c r="K33" i="41"/>
  <c r="L33" i="41" s="1"/>
  <c r="I32" i="35"/>
  <c r="J32" i="35" s="1"/>
  <c r="H32" i="35"/>
  <c r="I32" i="33"/>
  <c r="J32" i="33" s="1"/>
  <c r="H32" i="33"/>
  <c r="AR5" i="16"/>
  <c r="AR6" i="16"/>
  <c r="AR7" i="16"/>
  <c r="AR8" i="16"/>
  <c r="AR9" i="16"/>
  <c r="AR10" i="16"/>
  <c r="AR11" i="16"/>
  <c r="AR12" i="16"/>
  <c r="AR13" i="16"/>
  <c r="AR14" i="16"/>
  <c r="AR15" i="16"/>
  <c r="AR16" i="16"/>
  <c r="AR17" i="16"/>
  <c r="AR18" i="16"/>
  <c r="AR19" i="16"/>
  <c r="AR20" i="16"/>
  <c r="AR21" i="16"/>
  <c r="AR22" i="16"/>
  <c r="AR23" i="16"/>
  <c r="AR24" i="16"/>
  <c r="AR25" i="16"/>
  <c r="AR26" i="16"/>
  <c r="AR27" i="16"/>
  <c r="AR28" i="16"/>
  <c r="AR29" i="16"/>
  <c r="AR30" i="16"/>
  <c r="AR31" i="16"/>
  <c r="AR32" i="16"/>
  <c r="AR33" i="16"/>
  <c r="AR34" i="16"/>
  <c r="AR35" i="16"/>
  <c r="AR36" i="16"/>
  <c r="AR37" i="16"/>
  <c r="AR38" i="16"/>
  <c r="AR39" i="16"/>
  <c r="AR40" i="16"/>
  <c r="AR41" i="16"/>
  <c r="AR42" i="16"/>
  <c r="AR43" i="16"/>
  <c r="AR44" i="16"/>
  <c r="AR45" i="16"/>
  <c r="AR46" i="16"/>
  <c r="AR47" i="16"/>
  <c r="AR48" i="16"/>
  <c r="AR49" i="16"/>
  <c r="AR50" i="16"/>
  <c r="AR51" i="16"/>
  <c r="AR52" i="16"/>
  <c r="AR53" i="16"/>
  <c r="AR54" i="16"/>
  <c r="AR55" i="16"/>
  <c r="AR56" i="16"/>
  <c r="AR57" i="16"/>
  <c r="AR58" i="16"/>
  <c r="AR59" i="16"/>
  <c r="AR60" i="16"/>
  <c r="AR61" i="16"/>
  <c r="AR62" i="16"/>
  <c r="AR63" i="16"/>
  <c r="AR64" i="16"/>
  <c r="AR65" i="16"/>
  <c r="AR66" i="16"/>
  <c r="AR67" i="16"/>
  <c r="AR68" i="16"/>
  <c r="AR69" i="16"/>
  <c r="AR70" i="16"/>
  <c r="AR71" i="16"/>
  <c r="AR72" i="16"/>
  <c r="AR73" i="16"/>
  <c r="AR74" i="16"/>
  <c r="AR75" i="16"/>
  <c r="AR76" i="16"/>
  <c r="AR77" i="16"/>
  <c r="AR78" i="16"/>
  <c r="AR79" i="16"/>
  <c r="AR80" i="16"/>
  <c r="AR81" i="16"/>
  <c r="AR82" i="16"/>
  <c r="AR83" i="16"/>
  <c r="AR84" i="16"/>
  <c r="AR85" i="16"/>
  <c r="AR86" i="16"/>
  <c r="AR87" i="16"/>
  <c r="AR88" i="16"/>
  <c r="AR89" i="16"/>
  <c r="AR90" i="16"/>
  <c r="AR91" i="16"/>
  <c r="AR92" i="16"/>
  <c r="AR93" i="16"/>
  <c r="AR94" i="16"/>
  <c r="AR95" i="16"/>
  <c r="AR96" i="16"/>
  <c r="AR97" i="16"/>
  <c r="AR98" i="16"/>
  <c r="AR99" i="16"/>
  <c r="AR100" i="16"/>
  <c r="AR101" i="16"/>
  <c r="AR102" i="16"/>
  <c r="AR103" i="16"/>
  <c r="AR104" i="16"/>
  <c r="AR105" i="16"/>
  <c r="AR106" i="16"/>
  <c r="AR107" i="16"/>
  <c r="AR108" i="16"/>
  <c r="AR109" i="16"/>
  <c r="AR110" i="16"/>
  <c r="AR111" i="16"/>
  <c r="AR112" i="16"/>
  <c r="AR113" i="16"/>
  <c r="AR114" i="16"/>
  <c r="AR115" i="16"/>
  <c r="AR116" i="16"/>
  <c r="AR117" i="16"/>
  <c r="AR118" i="16"/>
  <c r="AR119" i="16"/>
  <c r="AR120" i="16"/>
  <c r="AR121" i="16"/>
  <c r="AR122" i="16"/>
  <c r="AR123" i="16"/>
  <c r="AR124" i="16"/>
  <c r="AR125" i="16"/>
  <c r="AR126" i="16"/>
  <c r="AR127" i="16"/>
  <c r="AR128" i="16"/>
  <c r="AR129" i="16"/>
  <c r="AR130" i="16"/>
  <c r="AR131" i="16"/>
  <c r="AR132" i="16"/>
  <c r="AR133" i="16"/>
  <c r="AR134" i="16"/>
  <c r="AR135" i="16"/>
  <c r="AR136" i="16"/>
  <c r="AR137" i="16"/>
  <c r="AR138" i="16"/>
  <c r="AR139" i="16"/>
  <c r="AR140" i="16"/>
  <c r="AR141" i="16"/>
  <c r="AR142" i="16"/>
  <c r="AR143" i="16"/>
  <c r="AR4" i="16"/>
  <c r="N58" i="41" l="1" a="1"/>
  <c r="N58" i="41" s="1"/>
  <c r="N55" i="41" a="1"/>
  <c r="N55" i="41" s="1"/>
  <c r="C55" i="41" a="1"/>
  <c r="C55" i="41" s="1"/>
  <c r="D54" i="41" a="1"/>
  <c r="D54" i="41" s="1"/>
  <c r="H52" i="41" a="1"/>
  <c r="H52" i="41" s="1"/>
  <c r="M51" i="41" a="1"/>
  <c r="M51" i="41" s="1"/>
  <c r="D49" i="41" a="1"/>
  <c r="D49" i="41" s="1"/>
  <c r="M46" i="40" a="1"/>
  <c r="M46" i="40" s="1"/>
  <c r="M49" i="40" a="1"/>
  <c r="M49" i="40" s="1"/>
  <c r="M52" i="40" a="1"/>
  <c r="M52" i="40" s="1"/>
  <c r="M55" i="40" a="1"/>
  <c r="M55" i="40" s="1"/>
  <c r="H53" i="40" a="1"/>
  <c r="H53" i="40" s="1"/>
  <c r="C53" i="40" a="1"/>
  <c r="C53" i="40" s="1"/>
  <c r="D53" i="40" a="1"/>
  <c r="D53" i="40" s="1"/>
  <c r="D52" i="40" a="1"/>
  <c r="D52" i="40" s="1"/>
  <c r="M58" i="41" a="1"/>
  <c r="M58" i="41" s="1"/>
  <c r="M55" i="41" a="1"/>
  <c r="M55" i="41" s="1"/>
  <c r="N54" i="41" a="1"/>
  <c r="N54" i="41" s="1"/>
  <c r="N56" i="41" s="1"/>
  <c r="C54" i="41" a="1"/>
  <c r="C54" i="41" s="1"/>
  <c r="D52" i="41" a="1"/>
  <c r="D52" i="41" s="1"/>
  <c r="N49" i="41" a="1"/>
  <c r="N49" i="41" s="1"/>
  <c r="C49" i="41" a="1"/>
  <c r="C49" i="41" s="1"/>
  <c r="N46" i="40" a="1"/>
  <c r="N46" i="40" s="1"/>
  <c r="N49" i="40" a="1"/>
  <c r="N49" i="40" s="1"/>
  <c r="N52" i="40" a="1"/>
  <c r="N52" i="40" s="1"/>
  <c r="N55" i="40" a="1"/>
  <c r="N55" i="40" s="1"/>
  <c r="H52" i="40" a="1"/>
  <c r="H52" i="40" s="1"/>
  <c r="C50" i="40" a="1"/>
  <c r="C50" i="40" s="1"/>
  <c r="N57" i="41" a="1"/>
  <c r="N57" i="41" s="1"/>
  <c r="N59" i="41" s="1"/>
  <c r="H55" i="41" a="1"/>
  <c r="H55" i="41" s="1"/>
  <c r="M54" i="41" a="1"/>
  <c r="M54" i="41" s="1"/>
  <c r="M56" i="41" s="1"/>
  <c r="N52" i="41" a="1"/>
  <c r="N52" i="41" s="1"/>
  <c r="C52" i="41" a="1"/>
  <c r="C52" i="41" s="1"/>
  <c r="M49" i="41" a="1"/>
  <c r="M49" i="41" s="1"/>
  <c r="N48" i="41" a="1"/>
  <c r="N48" i="41" s="1"/>
  <c r="N50" i="41" s="1"/>
  <c r="M47" i="40" a="1"/>
  <c r="M47" i="40" s="1"/>
  <c r="M50" i="40" a="1"/>
  <c r="M50" i="40" s="1"/>
  <c r="M53" i="40" a="1"/>
  <c r="M53" i="40" s="1"/>
  <c r="M56" i="40" a="1"/>
  <c r="M56" i="40" s="1"/>
  <c r="H50" i="40" a="1"/>
  <c r="H50" i="40" s="1"/>
  <c r="D50" i="40" a="1"/>
  <c r="D50" i="40" s="1"/>
  <c r="M57" i="41" a="1"/>
  <c r="M57" i="41" s="1"/>
  <c r="D55" i="41" a="1"/>
  <c r="D55" i="41" s="1"/>
  <c r="H54" i="41" a="1"/>
  <c r="H54" i="41" s="1"/>
  <c r="H56" i="41" s="1"/>
  <c r="M52" i="41" a="1"/>
  <c r="M52" i="41" s="1"/>
  <c r="N51" i="41" a="1"/>
  <c r="N51" i="41" s="1"/>
  <c r="H49" i="41" a="1"/>
  <c r="H49" i="41" s="1"/>
  <c r="M48" i="41" a="1"/>
  <c r="M48" i="41" s="1"/>
  <c r="M50" i="41" s="1"/>
  <c r="N47" i="40" a="1"/>
  <c r="N47" i="40" s="1"/>
  <c r="N50" i="40" a="1"/>
  <c r="N50" i="40" s="1"/>
  <c r="N53" i="40" a="1"/>
  <c r="N53" i="40" s="1"/>
  <c r="N56" i="40" a="1"/>
  <c r="N56" i="40" s="1"/>
  <c r="H47" i="40" a="1"/>
  <c r="H47" i="40" s="1"/>
  <c r="C47" i="40" a="1"/>
  <c r="C47" i="40" s="1"/>
  <c r="D47" i="40" a="1"/>
  <c r="D47" i="40" s="1"/>
  <c r="C52" i="40" a="1"/>
  <c r="C52" i="40" s="1"/>
  <c r="F52" i="40" s="1"/>
  <c r="G52" i="40" s="1"/>
  <c r="C54" i="33" a="1"/>
  <c r="C54" i="33" s="1"/>
  <c r="C48" i="33" a="1"/>
  <c r="C48" i="33" s="1"/>
  <c r="C53" i="33" a="1"/>
  <c r="C53" i="33" s="1"/>
  <c r="C50" i="14" a="1"/>
  <c r="C50" i="14" s="1"/>
  <c r="C44" i="14" a="1"/>
  <c r="C44" i="14" s="1"/>
  <c r="C51" i="33" a="1"/>
  <c r="C51" i="33" s="1"/>
  <c r="C49" i="14" a="1"/>
  <c r="C49" i="14" s="1"/>
  <c r="C47" i="14" a="1"/>
  <c r="C47" i="14" s="1"/>
  <c r="D57" i="35" a="1"/>
  <c r="D57" i="35" s="1"/>
  <c r="D56" i="35" a="1"/>
  <c r="D56" i="35" s="1"/>
  <c r="F54" i="35" a="1"/>
  <c r="F54" i="35" s="1"/>
  <c r="G53" i="35" a="1"/>
  <c r="G53" i="35" s="1"/>
  <c r="E53" i="35" a="1"/>
  <c r="E53" i="35" s="1"/>
  <c r="C53" i="35" a="1"/>
  <c r="C53" i="35" s="1"/>
  <c r="E51" i="35" a="1"/>
  <c r="E51" i="35" s="1"/>
  <c r="D48" i="35" a="1"/>
  <c r="D48" i="35" s="1"/>
  <c r="D47" i="35" a="1"/>
  <c r="D47" i="35" s="1"/>
  <c r="G50" i="34" a="1"/>
  <c r="G50" i="34" s="1"/>
  <c r="C50" i="34" a="1"/>
  <c r="C50" i="34" s="1"/>
  <c r="E49" i="34" a="1"/>
  <c r="E49" i="34" s="1"/>
  <c r="G47" i="34" a="1"/>
  <c r="G47" i="34" s="1"/>
  <c r="D47" i="34" a="1"/>
  <c r="D47" i="34" s="1"/>
  <c r="D46" i="34" a="1"/>
  <c r="D46" i="34" s="1"/>
  <c r="F44" i="34" a="1"/>
  <c r="F44" i="34" s="1"/>
  <c r="C44" i="34" a="1"/>
  <c r="C44" i="34" s="1"/>
  <c r="E54" i="35" a="1"/>
  <c r="E54" i="35" s="1"/>
  <c r="D51" i="35" a="1"/>
  <c r="D51" i="35" s="1"/>
  <c r="D50" i="35" a="1"/>
  <c r="D50" i="35" s="1"/>
  <c r="G48" i="35" a="1"/>
  <c r="G48" i="35" s="1"/>
  <c r="C48" i="35" a="1"/>
  <c r="C48" i="35" s="1"/>
  <c r="F50" i="34" a="1"/>
  <c r="F50" i="34" s="1"/>
  <c r="G49" i="34" a="1"/>
  <c r="G49" i="34" s="1"/>
  <c r="D49" i="34" a="1"/>
  <c r="D49" i="34" s="1"/>
  <c r="F47" i="34" a="1"/>
  <c r="F47" i="34" s="1"/>
  <c r="E44" i="34" a="1"/>
  <c r="E44" i="34" s="1"/>
  <c r="D43" i="34" a="1"/>
  <c r="D43" i="34" s="1"/>
  <c r="D54" i="35" a="1"/>
  <c r="D54" i="35" s="1"/>
  <c r="F53" i="35" a="1"/>
  <c r="F53" i="35" s="1"/>
  <c r="D53" i="35" a="1"/>
  <c r="D53" i="35" s="1"/>
  <c r="G51" i="35" a="1"/>
  <c r="G51" i="35" s="1"/>
  <c r="C51" i="35" a="1"/>
  <c r="C51" i="35" s="1"/>
  <c r="F48" i="35" a="1"/>
  <c r="F48" i="35" s="1"/>
  <c r="D52" i="34" a="1"/>
  <c r="D52" i="34" s="1"/>
  <c r="E50" i="34" a="1"/>
  <c r="E50" i="34" s="1"/>
  <c r="F49" i="34" a="1"/>
  <c r="F49" i="34" s="1"/>
  <c r="C47" i="34" a="1"/>
  <c r="C47" i="34" s="1"/>
  <c r="G44" i="34" a="1"/>
  <c r="G44" i="34" s="1"/>
  <c r="G54" i="35" a="1"/>
  <c r="G54" i="35" s="1"/>
  <c r="C54" i="35" a="1"/>
  <c r="C54" i="35" s="1"/>
  <c r="F51" i="35" a="1"/>
  <c r="F51" i="35" s="1"/>
  <c r="E48" i="35" a="1"/>
  <c r="E48" i="35" s="1"/>
  <c r="D53" i="34" a="1"/>
  <c r="D53" i="34" s="1"/>
  <c r="D50" i="34" a="1"/>
  <c r="D50" i="34" s="1"/>
  <c r="C49" i="34" a="1"/>
  <c r="C49" i="34" s="1"/>
  <c r="E47" i="34" a="1"/>
  <c r="E47" i="34" s="1"/>
  <c r="D44" i="34" a="1"/>
  <c r="D44" i="34" s="1"/>
  <c r="G54" i="33" a="1"/>
  <c r="G54" i="33" s="1"/>
  <c r="E53" i="33" a="1"/>
  <c r="E53" i="33" s="1"/>
  <c r="D48" i="33" a="1"/>
  <c r="D48" i="33" s="1"/>
  <c r="G49" i="14" a="1"/>
  <c r="G49" i="14" s="1"/>
  <c r="D52" i="14" a="1"/>
  <c r="D52" i="14" s="1"/>
  <c r="D46" i="14" a="1"/>
  <c r="D46" i="14" s="1"/>
  <c r="D57" i="33" a="1"/>
  <c r="D57" i="33" s="1"/>
  <c r="G53" i="33" a="1"/>
  <c r="G53" i="33" s="1"/>
  <c r="D53" i="33" a="1"/>
  <c r="D53" i="33" s="1"/>
  <c r="E51" i="33" a="1"/>
  <c r="E51" i="33" s="1"/>
  <c r="G48" i="33" a="1"/>
  <c r="G48" i="33" s="1"/>
  <c r="D47" i="33" a="1"/>
  <c r="D47" i="33" s="1"/>
  <c r="G47" i="14" a="1"/>
  <c r="G47" i="14" s="1"/>
  <c r="E50" i="14" a="1"/>
  <c r="E50" i="14" s="1"/>
  <c r="E44" i="14" a="1"/>
  <c r="E44" i="14" s="1"/>
  <c r="D50" i="14" a="1"/>
  <c r="D50" i="14" s="1"/>
  <c r="D44" i="14" a="1"/>
  <c r="D44" i="14" s="1"/>
  <c r="D56" i="33" a="1"/>
  <c r="D56" i="33" s="1"/>
  <c r="E54" i="33" a="1"/>
  <c r="E54" i="33" s="1"/>
  <c r="D51" i="33" a="1"/>
  <c r="D51" i="33" s="1"/>
  <c r="E49" i="14" a="1"/>
  <c r="E49" i="14" s="1"/>
  <c r="E51" i="14" s="1"/>
  <c r="D49" i="14" a="1"/>
  <c r="D49" i="14" s="1"/>
  <c r="D43" i="14" a="1"/>
  <c r="D43" i="14" s="1"/>
  <c r="D54" i="33" a="1"/>
  <c r="D54" i="33" s="1"/>
  <c r="G51" i="33" a="1"/>
  <c r="G51" i="33" s="1"/>
  <c r="D50" i="33" a="1"/>
  <c r="D50" i="33" s="1"/>
  <c r="E48" i="33" a="1"/>
  <c r="E48" i="33" s="1"/>
  <c r="G50" i="14" a="1"/>
  <c r="G50" i="14" s="1"/>
  <c r="G44" i="14" a="1"/>
  <c r="G44" i="14" s="1"/>
  <c r="E47" i="14" a="1"/>
  <c r="E47" i="14" s="1"/>
  <c r="D53" i="14" a="1"/>
  <c r="D53" i="14" s="1"/>
  <c r="D47" i="14" a="1"/>
  <c r="D47" i="14" s="1"/>
  <c r="AT4" i="16"/>
  <c r="AT5" i="16"/>
  <c r="AT6" i="16"/>
  <c r="AT7" i="16"/>
  <c r="AT8" i="16"/>
  <c r="AT9" i="16"/>
  <c r="AT10" i="16"/>
  <c r="AT11" i="16"/>
  <c r="AT12" i="16"/>
  <c r="AT13" i="16"/>
  <c r="AT14" i="16"/>
  <c r="AT15" i="16"/>
  <c r="AT16" i="16"/>
  <c r="AT17" i="16"/>
  <c r="AT18" i="16"/>
  <c r="AT19" i="16"/>
  <c r="AT20" i="16"/>
  <c r="AT21" i="16"/>
  <c r="AT22" i="16"/>
  <c r="AT23" i="16"/>
  <c r="AT24" i="16"/>
  <c r="AT25" i="16"/>
  <c r="AT26" i="16"/>
  <c r="AT27" i="16"/>
  <c r="AT28" i="16"/>
  <c r="AT29" i="16"/>
  <c r="AT30" i="16"/>
  <c r="AT31" i="16"/>
  <c r="AT32" i="16"/>
  <c r="AT33" i="16"/>
  <c r="AT34" i="16"/>
  <c r="AT35" i="16"/>
  <c r="AT36" i="16"/>
  <c r="AT37" i="16"/>
  <c r="AT38" i="16"/>
  <c r="AT39" i="16"/>
  <c r="AT40" i="16"/>
  <c r="AT41" i="16"/>
  <c r="AT42" i="16"/>
  <c r="AT43" i="16"/>
  <c r="AT44" i="16"/>
  <c r="AT45" i="16"/>
  <c r="AT46" i="16"/>
  <c r="AT47" i="16"/>
  <c r="AT48" i="16"/>
  <c r="AT49" i="16"/>
  <c r="AT50" i="16"/>
  <c r="AT51" i="16"/>
  <c r="AT52" i="16"/>
  <c r="AT53" i="16"/>
  <c r="AT54" i="16"/>
  <c r="AT55" i="16"/>
  <c r="AT56" i="16"/>
  <c r="AT57" i="16"/>
  <c r="AT58" i="16"/>
  <c r="AT59" i="16"/>
  <c r="AT60" i="16"/>
  <c r="AT61" i="16"/>
  <c r="AT62" i="16"/>
  <c r="AT63" i="16"/>
  <c r="AT64" i="16"/>
  <c r="AT65" i="16"/>
  <c r="AT66" i="16"/>
  <c r="AT67" i="16"/>
  <c r="AT68" i="16"/>
  <c r="AT69" i="16"/>
  <c r="AT70" i="16"/>
  <c r="AT71" i="16"/>
  <c r="AT72" i="16"/>
  <c r="AT73" i="16"/>
  <c r="AT74" i="16"/>
  <c r="AT75" i="16"/>
  <c r="AT76" i="16"/>
  <c r="AT77" i="16"/>
  <c r="AT78" i="16"/>
  <c r="AT79" i="16"/>
  <c r="AT80" i="16"/>
  <c r="AT81" i="16"/>
  <c r="AT82" i="16"/>
  <c r="AT83" i="16"/>
  <c r="AT84" i="16"/>
  <c r="AT85" i="16"/>
  <c r="AT86" i="16"/>
  <c r="AT87" i="16"/>
  <c r="AT88" i="16"/>
  <c r="AT89" i="16"/>
  <c r="AT90" i="16"/>
  <c r="AT91" i="16"/>
  <c r="AT92" i="16"/>
  <c r="AT93" i="16"/>
  <c r="AT94" i="16"/>
  <c r="AT95" i="16"/>
  <c r="AT96" i="16"/>
  <c r="AT97" i="16"/>
  <c r="AT98" i="16"/>
  <c r="AT99" i="16"/>
  <c r="AT100" i="16"/>
  <c r="AT101" i="16"/>
  <c r="AT102" i="16"/>
  <c r="AT103" i="16"/>
  <c r="AT104" i="16"/>
  <c r="AT105" i="16"/>
  <c r="AT106" i="16"/>
  <c r="AT107" i="16"/>
  <c r="AT108" i="16"/>
  <c r="AT109" i="16"/>
  <c r="AT110" i="16"/>
  <c r="AT111" i="16"/>
  <c r="AT112" i="16"/>
  <c r="AT113" i="16"/>
  <c r="AT114" i="16"/>
  <c r="AT115" i="16"/>
  <c r="AT116" i="16"/>
  <c r="AT117" i="16"/>
  <c r="AT118" i="16"/>
  <c r="AT119" i="16"/>
  <c r="AT120" i="16"/>
  <c r="AT121" i="16"/>
  <c r="AT122" i="16"/>
  <c r="AT123" i="16"/>
  <c r="AT124" i="16"/>
  <c r="AT125" i="16"/>
  <c r="AT126" i="16"/>
  <c r="AT127" i="16"/>
  <c r="AT128" i="16"/>
  <c r="AT129" i="16"/>
  <c r="AT130" i="16"/>
  <c r="AT131" i="16"/>
  <c r="AT132" i="16"/>
  <c r="AT133" i="16"/>
  <c r="AT134" i="16"/>
  <c r="AT135" i="16"/>
  <c r="AT136" i="16"/>
  <c r="AT137" i="16"/>
  <c r="AT138" i="16"/>
  <c r="AT139" i="16"/>
  <c r="AT140" i="16"/>
  <c r="AT141" i="16"/>
  <c r="AT142" i="16"/>
  <c r="AT143" i="16"/>
  <c r="AS5" i="16"/>
  <c r="AS6" i="16"/>
  <c r="AS7" i="16"/>
  <c r="AS8" i="16"/>
  <c r="AS9" i="16"/>
  <c r="AS10" i="16"/>
  <c r="AS11" i="16"/>
  <c r="AS12" i="16"/>
  <c r="AS13" i="16"/>
  <c r="AS14" i="16"/>
  <c r="AS15" i="16"/>
  <c r="AS16" i="16"/>
  <c r="AS17" i="16"/>
  <c r="AS18" i="16"/>
  <c r="AS19" i="16"/>
  <c r="AS20" i="16"/>
  <c r="AS21" i="16"/>
  <c r="AS22" i="16"/>
  <c r="AS23" i="16"/>
  <c r="AS24" i="16"/>
  <c r="AS25" i="16"/>
  <c r="AS26" i="16"/>
  <c r="AS27" i="16"/>
  <c r="AS28" i="16"/>
  <c r="AS29" i="16"/>
  <c r="AS30" i="16"/>
  <c r="AS31" i="16"/>
  <c r="AS32" i="16"/>
  <c r="AS33" i="16"/>
  <c r="AS34" i="16"/>
  <c r="AS35" i="16"/>
  <c r="AS36" i="16"/>
  <c r="AS37" i="16"/>
  <c r="AS38" i="16"/>
  <c r="AS39" i="16"/>
  <c r="AS40" i="16"/>
  <c r="AS41" i="16"/>
  <c r="AS42" i="16"/>
  <c r="AS43" i="16"/>
  <c r="AS44" i="16"/>
  <c r="AS45" i="16"/>
  <c r="AS46" i="16"/>
  <c r="AS47" i="16"/>
  <c r="AS48" i="16"/>
  <c r="AS49" i="16"/>
  <c r="AS50" i="16"/>
  <c r="AS51" i="16"/>
  <c r="AS52" i="16"/>
  <c r="AS53" i="16"/>
  <c r="AS54" i="16"/>
  <c r="AS55" i="16"/>
  <c r="AS56" i="16"/>
  <c r="AS57" i="16"/>
  <c r="AS58" i="16"/>
  <c r="AS59" i="16"/>
  <c r="AS60" i="16"/>
  <c r="AS61" i="16"/>
  <c r="AS62" i="16"/>
  <c r="AS63" i="16"/>
  <c r="AS64" i="16"/>
  <c r="AS65" i="16"/>
  <c r="AS66" i="16"/>
  <c r="AS67" i="16"/>
  <c r="AS68" i="16"/>
  <c r="AS69" i="16"/>
  <c r="AS70" i="16"/>
  <c r="AS71" i="16"/>
  <c r="AS72" i="16"/>
  <c r="AS73" i="16"/>
  <c r="AS74" i="16"/>
  <c r="AS75" i="16"/>
  <c r="AS76" i="16"/>
  <c r="AS77" i="16"/>
  <c r="AS78" i="16"/>
  <c r="AS79" i="16"/>
  <c r="AS80" i="16"/>
  <c r="AS81" i="16"/>
  <c r="AS82" i="16"/>
  <c r="AS83" i="16"/>
  <c r="AS84" i="16"/>
  <c r="AS85" i="16"/>
  <c r="AS86" i="16"/>
  <c r="AS87" i="16"/>
  <c r="AS88" i="16"/>
  <c r="AS89" i="16"/>
  <c r="AS90" i="16"/>
  <c r="AS91" i="16"/>
  <c r="AS92" i="16"/>
  <c r="AS93" i="16"/>
  <c r="AS94" i="16"/>
  <c r="AS95" i="16"/>
  <c r="AS96" i="16"/>
  <c r="AS97" i="16"/>
  <c r="AS98" i="16"/>
  <c r="AS99" i="16"/>
  <c r="AS100" i="16"/>
  <c r="AS101" i="16"/>
  <c r="AS102" i="16"/>
  <c r="AS103" i="16"/>
  <c r="AS104" i="16"/>
  <c r="AS105" i="16"/>
  <c r="AS106" i="16"/>
  <c r="AS107" i="16"/>
  <c r="AS108" i="16"/>
  <c r="AS109" i="16"/>
  <c r="AS110" i="16"/>
  <c r="AS111" i="16"/>
  <c r="AS112" i="16"/>
  <c r="AS113" i="16"/>
  <c r="AS114" i="16"/>
  <c r="AS115" i="16"/>
  <c r="AS116" i="16"/>
  <c r="AS117" i="16"/>
  <c r="AS118" i="16"/>
  <c r="AS119" i="16"/>
  <c r="AS120" i="16"/>
  <c r="AS121" i="16"/>
  <c r="AS122" i="16"/>
  <c r="AS123" i="16"/>
  <c r="AS124" i="16"/>
  <c r="AS125" i="16"/>
  <c r="AS126" i="16"/>
  <c r="AS127" i="16"/>
  <c r="AS128" i="16"/>
  <c r="AS129" i="16"/>
  <c r="AS130" i="16"/>
  <c r="AS131" i="16"/>
  <c r="AS132" i="16"/>
  <c r="AS133" i="16"/>
  <c r="AS134" i="16"/>
  <c r="AS135" i="16"/>
  <c r="AS136" i="16"/>
  <c r="AS137" i="16"/>
  <c r="AS138" i="16"/>
  <c r="AS139" i="16"/>
  <c r="AS140" i="16"/>
  <c r="AS141" i="16"/>
  <c r="AS142" i="16"/>
  <c r="AS143" i="16"/>
  <c r="AS4" i="16"/>
  <c r="F49" i="41" l="1"/>
  <c r="G49" i="41" s="1"/>
  <c r="F53" i="40"/>
  <c r="G53" i="40" s="1"/>
  <c r="N53" i="41"/>
  <c r="M59" i="41"/>
  <c r="F52" i="41"/>
  <c r="G52" i="41" s="1"/>
  <c r="F50" i="40"/>
  <c r="G50" i="40" s="1"/>
  <c r="N51" i="40"/>
  <c r="I52" i="41"/>
  <c r="K52" i="41" s="1"/>
  <c r="L52" i="41" s="1"/>
  <c r="E52" i="41"/>
  <c r="J52" i="41" s="1"/>
  <c r="M48" i="40"/>
  <c r="D56" i="41"/>
  <c r="E54" i="41"/>
  <c r="J54" i="41" s="1"/>
  <c r="I54" i="41"/>
  <c r="K54" i="41" s="1"/>
  <c r="L54" i="41" s="1"/>
  <c r="F53" i="33"/>
  <c r="H53" i="33" s="1"/>
  <c r="I47" i="40"/>
  <c r="K47" i="40" s="1"/>
  <c r="L47" i="40" s="1"/>
  <c r="E47" i="40"/>
  <c r="J47" i="40" s="1"/>
  <c r="E55" i="41"/>
  <c r="J55" i="41" s="1"/>
  <c r="I55" i="41"/>
  <c r="K55" i="41" s="1"/>
  <c r="L55" i="41" s="1"/>
  <c r="N60" i="41"/>
  <c r="H54" i="40"/>
  <c r="N48" i="40"/>
  <c r="C56" i="41"/>
  <c r="F54" i="41"/>
  <c r="G54" i="41" s="1"/>
  <c r="I52" i="40"/>
  <c r="K52" i="40" s="1"/>
  <c r="L52" i="40" s="1"/>
  <c r="E52" i="40"/>
  <c r="J52" i="40" s="1"/>
  <c r="D54" i="40"/>
  <c r="I54" i="40" s="1"/>
  <c r="M57" i="40"/>
  <c r="E49" i="41"/>
  <c r="J49" i="41" s="1"/>
  <c r="I49" i="41"/>
  <c r="K49" i="41" s="1"/>
  <c r="L49" i="41" s="1"/>
  <c r="F55" i="41"/>
  <c r="G55" i="41" s="1"/>
  <c r="F47" i="40"/>
  <c r="G47" i="40" s="1"/>
  <c r="N57" i="40"/>
  <c r="I53" i="40"/>
  <c r="K53" i="40" s="1"/>
  <c r="L53" i="40" s="1"/>
  <c r="E53" i="40"/>
  <c r="J53" i="40" s="1"/>
  <c r="M54" i="40"/>
  <c r="M53" i="41"/>
  <c r="M60" i="41" s="1"/>
  <c r="M61" i="41" s="1"/>
  <c r="N36" i="41" a="1"/>
  <c r="N36" i="41" s="1"/>
  <c r="M11" i="41" a="1"/>
  <c r="M11" i="41" s="1"/>
  <c r="N11" i="40" a="1"/>
  <c r="N11" i="40" s="1"/>
  <c r="M33" i="40" a="1"/>
  <c r="M33" i="40" s="1"/>
  <c r="M36" i="41" a="1"/>
  <c r="M36" i="41" s="1"/>
  <c r="N33" i="40" a="1"/>
  <c r="N33" i="40" s="1"/>
  <c r="N35" i="41" a="1"/>
  <c r="N35" i="41" s="1"/>
  <c r="M34" i="40" a="1"/>
  <c r="M34" i="40" s="1"/>
  <c r="M35" i="41" a="1"/>
  <c r="M35" i="41" s="1"/>
  <c r="N11" i="41" a="1"/>
  <c r="N11" i="41" s="1"/>
  <c r="M11" i="40" a="1"/>
  <c r="M11" i="40" s="1"/>
  <c r="N34" i="40" a="1"/>
  <c r="N34" i="40" s="1"/>
  <c r="I50" i="40"/>
  <c r="K50" i="40" s="1"/>
  <c r="L50" i="40" s="1"/>
  <c r="E50" i="40"/>
  <c r="J50" i="40" s="1"/>
  <c r="N54" i="40"/>
  <c r="M51" i="40"/>
  <c r="F49" i="14"/>
  <c r="F44" i="14"/>
  <c r="D58" i="33"/>
  <c r="F50" i="14"/>
  <c r="H50" i="14" s="1"/>
  <c r="F48" i="33"/>
  <c r="H48" i="33" s="1"/>
  <c r="C54" i="40"/>
  <c r="F47" i="14"/>
  <c r="H47" i="14" s="1"/>
  <c r="F51" i="33"/>
  <c r="H51" i="33" s="1"/>
  <c r="F54" i="33"/>
  <c r="D45" i="14"/>
  <c r="D49" i="33"/>
  <c r="H44" i="34"/>
  <c r="C51" i="14"/>
  <c r="D52" i="33"/>
  <c r="H44" i="14"/>
  <c r="C55" i="33"/>
  <c r="I54" i="33"/>
  <c r="J54" i="33" s="1"/>
  <c r="I47" i="34"/>
  <c r="J47" i="34" s="1"/>
  <c r="D52" i="35"/>
  <c r="D58" i="35"/>
  <c r="I48" i="35"/>
  <c r="J48" i="35" s="1"/>
  <c r="H54" i="35"/>
  <c r="I50" i="34"/>
  <c r="J50" i="34" s="1"/>
  <c r="D51" i="14"/>
  <c r="I51" i="35"/>
  <c r="J51" i="35" s="1"/>
  <c r="C51" i="34"/>
  <c r="D49" i="35"/>
  <c r="D35" i="35" a="1"/>
  <c r="D35" i="35" s="1"/>
  <c r="D32" i="34" a="1"/>
  <c r="D32" i="34" s="1"/>
  <c r="D34" i="35" a="1"/>
  <c r="D34" i="35" s="1"/>
  <c r="D10" i="35" a="1"/>
  <c r="D10" i="35" s="1"/>
  <c r="D10" i="34" a="1"/>
  <c r="D10" i="34" s="1"/>
  <c r="D31" i="34" a="1"/>
  <c r="D31" i="34" s="1"/>
  <c r="D35" i="33" a="1"/>
  <c r="D35" i="33" s="1"/>
  <c r="D34" i="33" a="1"/>
  <c r="D34" i="33" s="1"/>
  <c r="D10" i="33" a="1"/>
  <c r="D10" i="33" s="1"/>
  <c r="D31" i="14" a="1"/>
  <c r="D31" i="14" s="1"/>
  <c r="D32" i="14" a="1"/>
  <c r="D32" i="14" s="1"/>
  <c r="D10" i="14" a="1"/>
  <c r="D10" i="14" s="1"/>
  <c r="I49" i="14"/>
  <c r="J49" i="14" s="1"/>
  <c r="I53" i="33"/>
  <c r="J53" i="33" s="1"/>
  <c r="D55" i="33"/>
  <c r="D54" i="14"/>
  <c r="I53" i="35"/>
  <c r="J53" i="35" s="1"/>
  <c r="F55" i="35"/>
  <c r="D51" i="34"/>
  <c r="D48" i="34"/>
  <c r="I54" i="35"/>
  <c r="J54" i="35" s="1"/>
  <c r="G55" i="33"/>
  <c r="H49" i="14"/>
  <c r="G51" i="14"/>
  <c r="H54" i="33"/>
  <c r="F51" i="34"/>
  <c r="I49" i="34"/>
  <c r="J49" i="34" s="1"/>
  <c r="D55" i="35"/>
  <c r="H49" i="34"/>
  <c r="G51" i="34"/>
  <c r="H50" i="34"/>
  <c r="C55" i="35"/>
  <c r="I44" i="14"/>
  <c r="J44" i="14" s="1"/>
  <c r="H51" i="35"/>
  <c r="D45" i="34"/>
  <c r="H48" i="35"/>
  <c r="H47" i="34"/>
  <c r="E55" i="35"/>
  <c r="D48" i="14"/>
  <c r="E55" i="33"/>
  <c r="D54" i="34"/>
  <c r="I44" i="34"/>
  <c r="J44" i="34" s="1"/>
  <c r="E51" i="34"/>
  <c r="G55" i="35"/>
  <c r="H53" i="35"/>
  <c r="AQ5" i="16"/>
  <c r="AQ6" i="16"/>
  <c r="AQ7" i="16"/>
  <c r="AQ8" i="16"/>
  <c r="AQ9" i="16"/>
  <c r="AQ10" i="16"/>
  <c r="AQ11" i="16"/>
  <c r="AQ12" i="16"/>
  <c r="AQ13" i="16"/>
  <c r="AQ14" i="16"/>
  <c r="AQ15" i="16"/>
  <c r="AQ16" i="16"/>
  <c r="AQ17" i="16"/>
  <c r="AQ18" i="16"/>
  <c r="AQ19" i="16"/>
  <c r="AQ20" i="16"/>
  <c r="AQ21" i="16"/>
  <c r="AQ22" i="16"/>
  <c r="AQ23" i="16"/>
  <c r="AQ24" i="16"/>
  <c r="AQ25" i="16"/>
  <c r="AQ26" i="16"/>
  <c r="AQ27" i="16"/>
  <c r="AQ28" i="16"/>
  <c r="AQ29" i="16"/>
  <c r="AQ30" i="16"/>
  <c r="AQ31" i="16"/>
  <c r="AQ32" i="16"/>
  <c r="AQ33" i="16"/>
  <c r="AQ34" i="16"/>
  <c r="AQ35" i="16"/>
  <c r="AQ36" i="16"/>
  <c r="AQ37" i="16"/>
  <c r="AQ38" i="16"/>
  <c r="AQ39" i="16"/>
  <c r="AQ40" i="16"/>
  <c r="AQ41" i="16"/>
  <c r="AQ42" i="16"/>
  <c r="AQ43" i="16"/>
  <c r="AQ44" i="16"/>
  <c r="AQ45" i="16"/>
  <c r="AQ46" i="16"/>
  <c r="AQ47" i="16"/>
  <c r="AQ48" i="16"/>
  <c r="AQ49" i="16"/>
  <c r="AQ50" i="16"/>
  <c r="AQ51" i="16"/>
  <c r="AQ52" i="16"/>
  <c r="AQ53" i="16"/>
  <c r="AQ54" i="16"/>
  <c r="AQ55" i="16"/>
  <c r="AQ56" i="16"/>
  <c r="AQ57" i="16"/>
  <c r="AQ58" i="16"/>
  <c r="AQ59" i="16"/>
  <c r="AQ60" i="16"/>
  <c r="AQ61" i="16"/>
  <c r="AQ62" i="16"/>
  <c r="AQ63" i="16"/>
  <c r="AQ64" i="16"/>
  <c r="AQ65" i="16"/>
  <c r="AQ66" i="16"/>
  <c r="AQ67" i="16"/>
  <c r="AQ68" i="16"/>
  <c r="AQ69" i="16"/>
  <c r="AQ70" i="16"/>
  <c r="AQ71" i="16"/>
  <c r="AQ72" i="16"/>
  <c r="AQ73" i="16"/>
  <c r="AQ74" i="16"/>
  <c r="AQ75" i="16"/>
  <c r="AQ76" i="16"/>
  <c r="AQ77" i="16"/>
  <c r="AQ78" i="16"/>
  <c r="AQ79" i="16"/>
  <c r="AQ80" i="16"/>
  <c r="AQ81" i="16"/>
  <c r="AQ82" i="16"/>
  <c r="AQ83" i="16"/>
  <c r="AQ84" i="16"/>
  <c r="AQ85" i="16"/>
  <c r="AQ86" i="16"/>
  <c r="AQ87" i="16"/>
  <c r="AQ88" i="16"/>
  <c r="AQ89" i="16"/>
  <c r="AQ90" i="16"/>
  <c r="AQ91" i="16"/>
  <c r="AQ92" i="16"/>
  <c r="AQ93" i="16"/>
  <c r="AQ94" i="16"/>
  <c r="AQ95" i="16"/>
  <c r="AQ96" i="16"/>
  <c r="AQ97" i="16"/>
  <c r="AQ98" i="16"/>
  <c r="AQ99" i="16"/>
  <c r="AQ100" i="16"/>
  <c r="AQ101" i="16"/>
  <c r="AQ102" i="16"/>
  <c r="AQ103" i="16"/>
  <c r="AQ104" i="16"/>
  <c r="AQ105" i="16"/>
  <c r="AQ106" i="16"/>
  <c r="AQ107" i="16"/>
  <c r="AQ108" i="16"/>
  <c r="AQ109" i="16"/>
  <c r="AQ110" i="16"/>
  <c r="AQ111" i="16"/>
  <c r="AQ112" i="16"/>
  <c r="AQ113" i="16"/>
  <c r="AQ114" i="16"/>
  <c r="AQ115" i="16"/>
  <c r="AQ116" i="16"/>
  <c r="AQ117" i="16"/>
  <c r="AQ118" i="16"/>
  <c r="AQ119" i="16"/>
  <c r="AQ120" i="16"/>
  <c r="AQ121" i="16"/>
  <c r="AQ122" i="16"/>
  <c r="AQ123" i="16"/>
  <c r="AQ124" i="16"/>
  <c r="AQ125" i="16"/>
  <c r="AQ126" i="16"/>
  <c r="AQ127" i="16"/>
  <c r="AQ128" i="16"/>
  <c r="AQ129" i="16"/>
  <c r="AQ130" i="16"/>
  <c r="AQ131" i="16"/>
  <c r="AQ132" i="16"/>
  <c r="AQ133" i="16"/>
  <c r="AQ134" i="16"/>
  <c r="AQ135" i="16"/>
  <c r="AQ136" i="16"/>
  <c r="AQ137" i="16"/>
  <c r="AQ138" i="16"/>
  <c r="AQ139" i="16"/>
  <c r="AQ140" i="16"/>
  <c r="AQ141" i="16"/>
  <c r="AQ142" i="16"/>
  <c r="AQ143" i="16"/>
  <c r="AQ4" i="16"/>
  <c r="G243" i="13"/>
  <c r="G242" i="13" s="1"/>
  <c r="G240" i="13"/>
  <c r="G236" i="13"/>
  <c r="G230" i="13"/>
  <c r="G223" i="13"/>
  <c r="G213" i="13"/>
  <c r="G210" i="13"/>
  <c r="G206" i="13"/>
  <c r="G203" i="13"/>
  <c r="G200" i="13"/>
  <c r="G197" i="13"/>
  <c r="G189" i="13"/>
  <c r="G188" i="13" s="1"/>
  <c r="G180" i="13"/>
  <c r="G176" i="13"/>
  <c r="G175" i="13" s="1"/>
  <c r="G167" i="13"/>
  <c r="G161" i="13"/>
  <c r="G156" i="13"/>
  <c r="G149" i="13"/>
  <c r="G142" i="13"/>
  <c r="G139" i="13"/>
  <c r="G136" i="13"/>
  <c r="G133" i="13"/>
  <c r="G130" i="13"/>
  <c r="G123" i="13"/>
  <c r="G118" i="13"/>
  <c r="G112" i="13"/>
  <c r="G106" i="13"/>
  <c r="G99" i="13"/>
  <c r="G95" i="13"/>
  <c r="G90" i="13"/>
  <c r="G86" i="13"/>
  <c r="G82" i="13"/>
  <c r="G72" i="13"/>
  <c r="G65" i="13"/>
  <c r="G54" i="13"/>
  <c r="G53" i="13" s="1"/>
  <c r="G48" i="13"/>
  <c r="G41" i="13"/>
  <c r="G33" i="13"/>
  <c r="G29" i="13"/>
  <c r="G28" i="13" s="1"/>
  <c r="G24" i="13"/>
  <c r="G20" i="13"/>
  <c r="F56" i="41" l="1"/>
  <c r="G56" i="41" s="1"/>
  <c r="K54" i="40"/>
  <c r="L54" i="40" s="1"/>
  <c r="M34" i="41"/>
  <c r="I47" i="14"/>
  <c r="J47" i="14" s="1"/>
  <c r="F55" i="33"/>
  <c r="N34" i="41"/>
  <c r="D59" i="33"/>
  <c r="M32" i="40"/>
  <c r="M35" i="40"/>
  <c r="M9" i="40" a="1"/>
  <c r="M9" i="40" s="1"/>
  <c r="M13" i="40" s="1"/>
  <c r="M24" i="40" s="1"/>
  <c r="M25" i="40" s="1"/>
  <c r="N35" i="40"/>
  <c r="N9" i="40" a="1"/>
  <c r="N9" i="40" s="1"/>
  <c r="N13" i="40" s="1"/>
  <c r="N24" i="40" s="1"/>
  <c r="N37" i="41"/>
  <c r="N9" i="41" a="1"/>
  <c r="N9" i="41" s="1"/>
  <c r="N14" i="41" s="1"/>
  <c r="N25" i="41" s="1"/>
  <c r="N32" i="40"/>
  <c r="M37" i="41"/>
  <c r="M9" i="41" a="1"/>
  <c r="M9" i="41" s="1"/>
  <c r="M14" i="41" s="1"/>
  <c r="M25" i="41" s="1"/>
  <c r="E56" i="41"/>
  <c r="J56" i="41" s="1"/>
  <c r="I56" i="41"/>
  <c r="K56" i="41" s="1"/>
  <c r="L56" i="41" s="1"/>
  <c r="M39" i="41"/>
  <c r="N58" i="40"/>
  <c r="M58" i="40"/>
  <c r="G196" i="13"/>
  <c r="I50" i="14"/>
  <c r="J50" i="14" s="1"/>
  <c r="I51" i="33"/>
  <c r="J51" i="33" s="1"/>
  <c r="F51" i="14"/>
  <c r="H51" i="14" s="1"/>
  <c r="E54" i="40"/>
  <c r="J54" i="40" s="1"/>
  <c r="F54" i="40"/>
  <c r="G54" i="40" s="1"/>
  <c r="R133" i="16" a="1"/>
  <c r="R133" i="16" s="1"/>
  <c r="Q133" i="16" a="1"/>
  <c r="Q133" i="16" s="1"/>
  <c r="U133" i="16" s="1"/>
  <c r="R121" i="16" a="1"/>
  <c r="R121" i="16" s="1"/>
  <c r="Q121" i="16" a="1"/>
  <c r="Q121" i="16" s="1"/>
  <c r="U121" i="16" s="1"/>
  <c r="Q109" i="16" a="1"/>
  <c r="Q109" i="16" s="1"/>
  <c r="U109" i="16" s="1"/>
  <c r="R109" i="16" a="1"/>
  <c r="R109" i="16" s="1"/>
  <c r="Q93" i="16" a="1"/>
  <c r="Q93" i="16" s="1"/>
  <c r="U93" i="16" s="1"/>
  <c r="R93" i="16" a="1"/>
  <c r="R93" i="16" s="1"/>
  <c r="Q77" i="16" a="1"/>
  <c r="Q77" i="16" s="1"/>
  <c r="U77" i="16" s="1"/>
  <c r="R77" i="16" a="1"/>
  <c r="R77" i="16" s="1"/>
  <c r="Q53" i="16" a="1"/>
  <c r="Q53" i="16" s="1"/>
  <c r="U53" i="16" s="1"/>
  <c r="R53" i="16" a="1"/>
  <c r="R53" i="16" s="1"/>
  <c r="Q4" i="16" a="1"/>
  <c r="Q4" i="16" s="1"/>
  <c r="R4" i="16" a="1"/>
  <c r="R4" i="16" s="1"/>
  <c r="R124" i="16" a="1"/>
  <c r="R124" i="16" s="1"/>
  <c r="Q124" i="16" a="1"/>
  <c r="Q124" i="16" s="1"/>
  <c r="U124" i="16" s="1"/>
  <c r="R112" i="16" a="1"/>
  <c r="R112" i="16" s="1"/>
  <c r="Q112" i="16" a="1"/>
  <c r="Q112" i="16" s="1"/>
  <c r="R92" i="16" a="1"/>
  <c r="R92" i="16" s="1"/>
  <c r="Q92" i="16" a="1"/>
  <c r="Q92" i="16" s="1"/>
  <c r="U92" i="16" s="1"/>
  <c r="R80" i="16" a="1"/>
  <c r="R80" i="16" s="1"/>
  <c r="Q80" i="16" a="1"/>
  <c r="Q80" i="16" s="1"/>
  <c r="U80" i="16" s="1"/>
  <c r="R76" i="16" a="1"/>
  <c r="R76" i="16" s="1"/>
  <c r="Q76" i="16" a="1"/>
  <c r="Q76" i="16" s="1"/>
  <c r="R72" i="16" a="1"/>
  <c r="R72" i="16" s="1"/>
  <c r="Q72" i="16" a="1"/>
  <c r="Q72" i="16" s="1"/>
  <c r="U72" i="16" s="1"/>
  <c r="Q68" i="16" a="1"/>
  <c r="Q68" i="16" s="1"/>
  <c r="U68" i="16" s="1"/>
  <c r="R68" i="16" a="1"/>
  <c r="R68" i="16" s="1"/>
  <c r="Q64" i="16" a="1"/>
  <c r="Q64" i="16" s="1"/>
  <c r="U64" i="16" s="1"/>
  <c r="R64" i="16" a="1"/>
  <c r="R64" i="16" s="1"/>
  <c r="Q60" i="16" a="1"/>
  <c r="Q60" i="16" s="1"/>
  <c r="U60" i="16" s="1"/>
  <c r="R60" i="16" a="1"/>
  <c r="R60" i="16" s="1"/>
  <c r="Q56" i="16" a="1"/>
  <c r="Q56" i="16" s="1"/>
  <c r="U56" i="16" s="1"/>
  <c r="R56" i="16" a="1"/>
  <c r="R56" i="16" s="1"/>
  <c r="Q52" i="16" a="1"/>
  <c r="Q52" i="16" s="1"/>
  <c r="U52" i="16" s="1"/>
  <c r="R52" i="16" a="1"/>
  <c r="R52" i="16" s="1"/>
  <c r="Q48" i="16" a="1"/>
  <c r="Q48" i="16" s="1"/>
  <c r="U48" i="16" s="1"/>
  <c r="R48" i="16" a="1"/>
  <c r="R48" i="16" s="1"/>
  <c r="Q44" i="16" a="1"/>
  <c r="Q44" i="16" s="1"/>
  <c r="R44" i="16" a="1"/>
  <c r="R44" i="16" s="1"/>
  <c r="Q40" i="16" a="1"/>
  <c r="Q40" i="16" s="1"/>
  <c r="U40" i="16" s="1"/>
  <c r="R40" i="16" a="1"/>
  <c r="R40" i="16" s="1"/>
  <c r="Q36" i="16" a="1"/>
  <c r="Q36" i="16" s="1"/>
  <c r="U36" i="16" s="1"/>
  <c r="R36" i="16" a="1"/>
  <c r="R36" i="16" s="1"/>
  <c r="Q32" i="16" a="1"/>
  <c r="Q32" i="16" s="1"/>
  <c r="R32" i="16" a="1"/>
  <c r="R32" i="16" s="1"/>
  <c r="Q28" i="16" a="1"/>
  <c r="Q28" i="16" s="1"/>
  <c r="U28" i="16" s="1"/>
  <c r="R28" i="16" a="1"/>
  <c r="R28" i="16" s="1"/>
  <c r="Q24" i="16" a="1"/>
  <c r="Q24" i="16" s="1"/>
  <c r="U24" i="16" s="1"/>
  <c r="R24" i="16" a="1"/>
  <c r="R24" i="16" s="1"/>
  <c r="Q20" i="16" a="1"/>
  <c r="Q20" i="16" s="1"/>
  <c r="U20" i="16" s="1"/>
  <c r="R20" i="16" a="1"/>
  <c r="R20" i="16" s="1"/>
  <c r="Q16" i="16" a="1"/>
  <c r="Q16" i="16" s="1"/>
  <c r="R16" i="16" a="1"/>
  <c r="R16" i="16" s="1"/>
  <c r="Q12" i="16" a="1"/>
  <c r="Q12" i="16" s="1"/>
  <c r="R12" i="16" a="1"/>
  <c r="R12" i="16" s="1"/>
  <c r="Q8" i="16" a="1"/>
  <c r="Q8" i="16" s="1"/>
  <c r="U8" i="16" s="1"/>
  <c r="R8" i="16" a="1"/>
  <c r="R8" i="16" s="1"/>
  <c r="I48" i="33"/>
  <c r="J48" i="33" s="1"/>
  <c r="R141" i="16" a="1"/>
  <c r="R141" i="16" s="1"/>
  <c r="Q141" i="16" a="1"/>
  <c r="Q141" i="16" s="1"/>
  <c r="U141" i="16" s="1"/>
  <c r="R129" i="16" a="1"/>
  <c r="R129" i="16" s="1"/>
  <c r="Q129" i="16" a="1"/>
  <c r="Q129" i="16" s="1"/>
  <c r="U129" i="16" s="1"/>
  <c r="Q113" i="16" a="1"/>
  <c r="Q113" i="16" s="1"/>
  <c r="U113" i="16" s="1"/>
  <c r="R113" i="16" a="1"/>
  <c r="R113" i="16" s="1"/>
  <c r="Q101" i="16" a="1"/>
  <c r="Q101" i="16" s="1"/>
  <c r="R101" i="16" a="1"/>
  <c r="R101" i="16" s="1"/>
  <c r="Q89" i="16" a="1"/>
  <c r="Q89" i="16" s="1"/>
  <c r="U89" i="16" s="1"/>
  <c r="R89" i="16" a="1"/>
  <c r="R89" i="16" s="1"/>
  <c r="Q81" i="16" a="1"/>
  <c r="Q81" i="16" s="1"/>
  <c r="U81" i="16" s="1"/>
  <c r="R81" i="16" a="1"/>
  <c r="R81" i="16" s="1"/>
  <c r="Q69" i="16" a="1"/>
  <c r="Q69" i="16" s="1"/>
  <c r="U69" i="16" s="1"/>
  <c r="R69" i="16" a="1"/>
  <c r="R69" i="16" s="1"/>
  <c r="Q61" i="16" a="1"/>
  <c r="Q61" i="16" s="1"/>
  <c r="U61" i="16" s="1"/>
  <c r="R61" i="16" a="1"/>
  <c r="R61" i="16" s="1"/>
  <c r="Q49" i="16" a="1"/>
  <c r="Q49" i="16" s="1"/>
  <c r="U49" i="16" s="1"/>
  <c r="R49" i="16" a="1"/>
  <c r="R49" i="16" s="1"/>
  <c r="Q41" i="16" a="1"/>
  <c r="Q41" i="16" s="1"/>
  <c r="U41" i="16" s="1"/>
  <c r="R41" i="16" a="1"/>
  <c r="R41" i="16" s="1"/>
  <c r="Q33" i="16" a="1"/>
  <c r="Q33" i="16" s="1"/>
  <c r="U33" i="16" s="1"/>
  <c r="R33" i="16" a="1"/>
  <c r="R33" i="16" s="1"/>
  <c r="Q25" i="16" a="1"/>
  <c r="Q25" i="16" s="1"/>
  <c r="U25" i="16" s="1"/>
  <c r="R25" i="16" a="1"/>
  <c r="R25" i="16" s="1"/>
  <c r="Q17" i="16" a="1"/>
  <c r="Q17" i="16" s="1"/>
  <c r="U17" i="16" s="1"/>
  <c r="R17" i="16" a="1"/>
  <c r="R17" i="16" s="1"/>
  <c r="Q9" i="16" a="1"/>
  <c r="Q9" i="16" s="1"/>
  <c r="U9" i="16" s="1"/>
  <c r="R9" i="16" a="1"/>
  <c r="R9" i="16" s="1"/>
  <c r="R140" i="16" a="1"/>
  <c r="R140" i="16" s="1"/>
  <c r="Q140" i="16" a="1"/>
  <c r="Q140" i="16" s="1"/>
  <c r="R132" i="16" a="1"/>
  <c r="R132" i="16" s="1"/>
  <c r="Q132" i="16" a="1"/>
  <c r="Q132" i="16" s="1"/>
  <c r="U132" i="16" s="1"/>
  <c r="R120" i="16" a="1"/>
  <c r="R120" i="16" s="1"/>
  <c r="Q120" i="16" a="1"/>
  <c r="Q120" i="16" s="1"/>
  <c r="U120" i="16" s="1"/>
  <c r="R108" i="16" a="1"/>
  <c r="R108" i="16" s="1"/>
  <c r="Q108" i="16" a="1"/>
  <c r="Q108" i="16" s="1"/>
  <c r="U108" i="16" s="1"/>
  <c r="R100" i="16" a="1"/>
  <c r="R100" i="16" s="1"/>
  <c r="Q100" i="16" a="1"/>
  <c r="Q100" i="16" s="1"/>
  <c r="U100" i="16" s="1"/>
  <c r="R84" i="16" a="1"/>
  <c r="R84" i="16" s="1"/>
  <c r="Q84" i="16" a="1"/>
  <c r="Q84" i="16" s="1"/>
  <c r="U84" i="16" s="1"/>
  <c r="R139" i="16" a="1"/>
  <c r="R139" i="16" s="1"/>
  <c r="Q139" i="16" a="1"/>
  <c r="Q139" i="16" s="1"/>
  <c r="U139" i="16" s="1"/>
  <c r="R131" i="16" a="1"/>
  <c r="R131" i="16" s="1"/>
  <c r="Q131" i="16" a="1"/>
  <c r="Q131" i="16" s="1"/>
  <c r="U131" i="16" s="1"/>
  <c r="R123" i="16" a="1"/>
  <c r="R123" i="16" s="1"/>
  <c r="Q123" i="16" a="1"/>
  <c r="Q123" i="16" s="1"/>
  <c r="U123" i="16" s="1"/>
  <c r="R115" i="16" a="1"/>
  <c r="R115" i="16" s="1"/>
  <c r="Q115" i="16" a="1"/>
  <c r="Q115" i="16" s="1"/>
  <c r="U115" i="16" s="1"/>
  <c r="R103" i="16" a="1"/>
  <c r="R103" i="16" s="1"/>
  <c r="Q103" i="16" a="1"/>
  <c r="Q103" i="16" s="1"/>
  <c r="U103" i="16" s="1"/>
  <c r="R95" i="16" a="1"/>
  <c r="R95" i="16" s="1"/>
  <c r="Q95" i="16" a="1"/>
  <c r="Q95" i="16" s="1"/>
  <c r="U95" i="16" s="1"/>
  <c r="R87" i="16" a="1"/>
  <c r="R87" i="16" s="1"/>
  <c r="Q87" i="16" a="1"/>
  <c r="Q87" i="16" s="1"/>
  <c r="U87" i="16" s="1"/>
  <c r="R79" i="16" a="1"/>
  <c r="R79" i="16" s="1"/>
  <c r="Q79" i="16" a="1"/>
  <c r="Q79" i="16" s="1"/>
  <c r="U79" i="16" s="1"/>
  <c r="R71" i="16" a="1"/>
  <c r="R71" i="16" s="1"/>
  <c r="Q71" i="16" a="1"/>
  <c r="Q71" i="16" s="1"/>
  <c r="U71" i="16" s="1"/>
  <c r="R63" i="16" a="1"/>
  <c r="R63" i="16" s="1"/>
  <c r="Q63" i="16" a="1"/>
  <c r="Q63" i="16" s="1"/>
  <c r="U63" i="16" s="1"/>
  <c r="R55" i="16" a="1"/>
  <c r="R55" i="16" s="1"/>
  <c r="Q55" i="16" a="1"/>
  <c r="Q55" i="16" s="1"/>
  <c r="U55" i="16" s="1"/>
  <c r="R47" i="16" a="1"/>
  <c r="R47" i="16" s="1"/>
  <c r="Q47" i="16" a="1"/>
  <c r="Q47" i="16" s="1"/>
  <c r="U47" i="16" s="1"/>
  <c r="R39" i="16" a="1"/>
  <c r="R39" i="16" s="1"/>
  <c r="Q39" i="16" a="1"/>
  <c r="Q39" i="16" s="1"/>
  <c r="U39" i="16" s="1"/>
  <c r="R31" i="16" a="1"/>
  <c r="R31" i="16" s="1"/>
  <c r="Q31" i="16" a="1"/>
  <c r="Q31" i="16" s="1"/>
  <c r="U31" i="16" s="1"/>
  <c r="R19" i="16" a="1"/>
  <c r="R19" i="16" s="1"/>
  <c r="Q19" i="16" a="1"/>
  <c r="Q19" i="16" s="1"/>
  <c r="U19" i="16" s="1"/>
  <c r="R7" i="16" a="1"/>
  <c r="R7" i="16" s="1"/>
  <c r="Q7" i="16" a="1"/>
  <c r="Q7" i="16" s="1"/>
  <c r="U7" i="16" s="1"/>
  <c r="R137" i="16" a="1"/>
  <c r="R137" i="16" s="1"/>
  <c r="Q137" i="16" a="1"/>
  <c r="Q137" i="16" s="1"/>
  <c r="U137" i="16" s="1"/>
  <c r="R125" i="16" a="1"/>
  <c r="R125" i="16" s="1"/>
  <c r="Q125" i="16" a="1"/>
  <c r="Q125" i="16" s="1"/>
  <c r="U125" i="16" s="1"/>
  <c r="R117" i="16" a="1"/>
  <c r="R117" i="16" s="1"/>
  <c r="Q117" i="16" a="1"/>
  <c r="Q117" i="16" s="1"/>
  <c r="U117" i="16" s="1"/>
  <c r="Q105" i="16" a="1"/>
  <c r="Q105" i="16" s="1"/>
  <c r="U105" i="16" s="1"/>
  <c r="R105" i="16" a="1"/>
  <c r="R105" i="16" s="1"/>
  <c r="Q97" i="16" a="1"/>
  <c r="Q97" i="16" s="1"/>
  <c r="U97" i="16" s="1"/>
  <c r="R97" i="16" a="1"/>
  <c r="R97" i="16" s="1"/>
  <c r="Q85" i="16" a="1"/>
  <c r="Q85" i="16" s="1"/>
  <c r="U85" i="16" s="1"/>
  <c r="R85" i="16" a="1"/>
  <c r="R85" i="16" s="1"/>
  <c r="Q73" i="16" a="1"/>
  <c r="Q73" i="16" s="1"/>
  <c r="U73" i="16" s="1"/>
  <c r="R73" i="16" a="1"/>
  <c r="R73" i="16" s="1"/>
  <c r="Q65" i="16" a="1"/>
  <c r="Q65" i="16" s="1"/>
  <c r="U65" i="16" s="1"/>
  <c r="R65" i="16" a="1"/>
  <c r="R65" i="16" s="1"/>
  <c r="Q57" i="16" a="1"/>
  <c r="Q57" i="16" s="1"/>
  <c r="U57" i="16" s="1"/>
  <c r="R57" i="16" a="1"/>
  <c r="R57" i="16" s="1"/>
  <c r="Q45" i="16" a="1"/>
  <c r="Q45" i="16" s="1"/>
  <c r="U45" i="16" s="1"/>
  <c r="R45" i="16" a="1"/>
  <c r="R45" i="16" s="1"/>
  <c r="Q37" i="16" a="1"/>
  <c r="Q37" i="16" s="1"/>
  <c r="U37" i="16" s="1"/>
  <c r="R37" i="16" a="1"/>
  <c r="R37" i="16" s="1"/>
  <c r="Q29" i="16" a="1"/>
  <c r="Q29" i="16" s="1"/>
  <c r="R29" i="16" a="1"/>
  <c r="R29" i="16" s="1"/>
  <c r="Q21" i="16" a="1"/>
  <c r="Q21" i="16" s="1"/>
  <c r="U21" i="16" s="1"/>
  <c r="R21" i="16" a="1"/>
  <c r="R21" i="16" s="1"/>
  <c r="Q13" i="16" a="1"/>
  <c r="Q13" i="16" s="1"/>
  <c r="U13" i="16" s="1"/>
  <c r="R13" i="16" a="1"/>
  <c r="R13" i="16" s="1"/>
  <c r="Q5" i="16" a="1"/>
  <c r="Q5" i="16" s="1"/>
  <c r="U5" i="16" s="1"/>
  <c r="R5" i="16" a="1"/>
  <c r="R5" i="16" s="1"/>
  <c r="R136" i="16" a="1"/>
  <c r="R136" i="16" s="1"/>
  <c r="Q136" i="16" a="1"/>
  <c r="Q136" i="16" s="1"/>
  <c r="U136" i="16" s="1"/>
  <c r="R128" i="16" a="1"/>
  <c r="R128" i="16" s="1"/>
  <c r="Q128" i="16" a="1"/>
  <c r="Q128" i="16" s="1"/>
  <c r="U128" i="16" s="1"/>
  <c r="R116" i="16" a="1"/>
  <c r="R116" i="16" s="1"/>
  <c r="Q116" i="16" a="1"/>
  <c r="Q116" i="16" s="1"/>
  <c r="U116" i="16" s="1"/>
  <c r="R104" i="16" a="1"/>
  <c r="R104" i="16" s="1"/>
  <c r="Q104" i="16" a="1"/>
  <c r="Q104" i="16" s="1"/>
  <c r="U104" i="16" s="1"/>
  <c r="R96" i="16" a="1"/>
  <c r="R96" i="16" s="1"/>
  <c r="Q96" i="16" a="1"/>
  <c r="Q96" i="16" s="1"/>
  <c r="U96" i="16" s="1"/>
  <c r="R88" i="16" a="1"/>
  <c r="R88" i="16" s="1"/>
  <c r="Q88" i="16" a="1"/>
  <c r="Q88" i="16" s="1"/>
  <c r="U88" i="16" s="1"/>
  <c r="R143" i="16" a="1"/>
  <c r="R143" i="16" s="1"/>
  <c r="Q143" i="16" a="1"/>
  <c r="Q143" i="16" s="1"/>
  <c r="U143" i="16" s="1"/>
  <c r="R135" i="16" a="1"/>
  <c r="R135" i="16" s="1"/>
  <c r="Q135" i="16" a="1"/>
  <c r="Q135" i="16" s="1"/>
  <c r="U135" i="16" s="1"/>
  <c r="R127" i="16" a="1"/>
  <c r="R127" i="16" s="1"/>
  <c r="Q127" i="16" a="1"/>
  <c r="Q127" i="16" s="1"/>
  <c r="U127" i="16" s="1"/>
  <c r="R119" i="16" a="1"/>
  <c r="R119" i="16" s="1"/>
  <c r="Q119" i="16" a="1"/>
  <c r="Q119" i="16" s="1"/>
  <c r="U119" i="16" s="1"/>
  <c r="R111" i="16" a="1"/>
  <c r="R111" i="16" s="1"/>
  <c r="Q111" i="16" a="1"/>
  <c r="Q111" i="16" s="1"/>
  <c r="U111" i="16" s="1"/>
  <c r="R107" i="16" a="1"/>
  <c r="R107" i="16" s="1"/>
  <c r="Q107" i="16" a="1"/>
  <c r="Q107" i="16" s="1"/>
  <c r="U107" i="16" s="1"/>
  <c r="R99" i="16" a="1"/>
  <c r="R99" i="16" s="1"/>
  <c r="Q99" i="16" a="1"/>
  <c r="Q99" i="16" s="1"/>
  <c r="U99" i="16" s="1"/>
  <c r="R91" i="16" a="1"/>
  <c r="R91" i="16" s="1"/>
  <c r="Q91" i="16" a="1"/>
  <c r="Q91" i="16" s="1"/>
  <c r="U91" i="16" s="1"/>
  <c r="R83" i="16" a="1"/>
  <c r="R83" i="16" s="1"/>
  <c r="Q83" i="16" a="1"/>
  <c r="Q83" i="16" s="1"/>
  <c r="U83" i="16" s="1"/>
  <c r="R75" i="16" a="1"/>
  <c r="R75" i="16" s="1"/>
  <c r="Q75" i="16" a="1"/>
  <c r="Q75" i="16" s="1"/>
  <c r="U75" i="16" s="1"/>
  <c r="R67" i="16" a="1"/>
  <c r="R67" i="16" s="1"/>
  <c r="Q67" i="16" a="1"/>
  <c r="Q67" i="16" s="1"/>
  <c r="U67" i="16" s="1"/>
  <c r="R59" i="16" a="1"/>
  <c r="R59" i="16" s="1"/>
  <c r="Q59" i="16" a="1"/>
  <c r="Q59" i="16" s="1"/>
  <c r="U59" i="16" s="1"/>
  <c r="R51" i="16" a="1"/>
  <c r="R51" i="16" s="1"/>
  <c r="Q51" i="16" a="1"/>
  <c r="Q51" i="16" s="1"/>
  <c r="U51" i="16" s="1"/>
  <c r="R43" i="16" a="1"/>
  <c r="R43" i="16" s="1"/>
  <c r="Q43" i="16" a="1"/>
  <c r="Q43" i="16" s="1"/>
  <c r="U43" i="16" s="1"/>
  <c r="R35" i="16" a="1"/>
  <c r="R35" i="16" s="1"/>
  <c r="Q35" i="16" a="1"/>
  <c r="Q35" i="16" s="1"/>
  <c r="R27" i="16" a="1"/>
  <c r="R27" i="16" s="1"/>
  <c r="Q27" i="16" a="1"/>
  <c r="Q27" i="16" s="1"/>
  <c r="U27" i="16" s="1"/>
  <c r="R23" i="16" a="1"/>
  <c r="R23" i="16" s="1"/>
  <c r="Q23" i="16" a="1"/>
  <c r="Q23" i="16" s="1"/>
  <c r="U23" i="16" s="1"/>
  <c r="R15" i="16" a="1"/>
  <c r="R15" i="16" s="1"/>
  <c r="Q15" i="16" a="1"/>
  <c r="Q15" i="16" s="1"/>
  <c r="U15" i="16" s="1"/>
  <c r="R11" i="16" a="1"/>
  <c r="R11" i="16" s="1"/>
  <c r="Q11" i="16" a="1"/>
  <c r="Q11" i="16" s="1"/>
  <c r="U11" i="16" s="1"/>
  <c r="R142" i="16" a="1"/>
  <c r="R142" i="16" s="1"/>
  <c r="Q142" i="16" a="1"/>
  <c r="Q142" i="16" s="1"/>
  <c r="U142" i="16" s="1"/>
  <c r="R138" i="16" a="1"/>
  <c r="R138" i="16" s="1"/>
  <c r="Q138" i="16" a="1"/>
  <c r="Q138" i="16" s="1"/>
  <c r="U138" i="16" s="1"/>
  <c r="R134" i="16" a="1"/>
  <c r="R134" i="16" s="1"/>
  <c r="Q134" i="16" a="1"/>
  <c r="Q134" i="16" s="1"/>
  <c r="U134" i="16" s="1"/>
  <c r="R130" i="16" a="1"/>
  <c r="R130" i="16" s="1"/>
  <c r="Q130" i="16" a="1"/>
  <c r="Q130" i="16" s="1"/>
  <c r="U130" i="16" s="1"/>
  <c r="R126" i="16" a="1"/>
  <c r="R126" i="16" s="1"/>
  <c r="Q126" i="16" a="1"/>
  <c r="Q126" i="16" s="1"/>
  <c r="R122" i="16" a="1"/>
  <c r="R122" i="16" s="1"/>
  <c r="Q122" i="16" a="1"/>
  <c r="Q122" i="16" s="1"/>
  <c r="U122" i="16" s="1"/>
  <c r="R118" i="16" a="1"/>
  <c r="R118" i="16" s="1"/>
  <c r="Q118" i="16" a="1"/>
  <c r="Q118" i="16" s="1"/>
  <c r="U118" i="16" s="1"/>
  <c r="R114" i="16" a="1"/>
  <c r="R114" i="16" s="1"/>
  <c r="Q114" i="16" a="1"/>
  <c r="Q114" i="16" s="1"/>
  <c r="U114" i="16" s="1"/>
  <c r="R110" i="16" a="1"/>
  <c r="R110" i="16" s="1"/>
  <c r="Q110" i="16" a="1"/>
  <c r="Q110" i="16" s="1"/>
  <c r="U110" i="16" s="1"/>
  <c r="R106" i="16" a="1"/>
  <c r="R106" i="16" s="1"/>
  <c r="Q106" i="16" a="1"/>
  <c r="Q106" i="16" s="1"/>
  <c r="U106" i="16" s="1"/>
  <c r="R102" i="16" a="1"/>
  <c r="R102" i="16" s="1"/>
  <c r="Q102" i="16" a="1"/>
  <c r="Q102" i="16" s="1"/>
  <c r="U102" i="16" s="1"/>
  <c r="R98" i="16" a="1"/>
  <c r="R98" i="16" s="1"/>
  <c r="Q98" i="16" a="1"/>
  <c r="Q98" i="16" s="1"/>
  <c r="U98" i="16" s="1"/>
  <c r="R94" i="16" a="1"/>
  <c r="R94" i="16" s="1"/>
  <c r="Q94" i="16" a="1"/>
  <c r="Q94" i="16" s="1"/>
  <c r="U94" i="16" s="1"/>
  <c r="R90" i="16" a="1"/>
  <c r="R90" i="16" s="1"/>
  <c r="Q90" i="16" a="1"/>
  <c r="Q90" i="16" s="1"/>
  <c r="U90" i="16" s="1"/>
  <c r="R86" i="16" a="1"/>
  <c r="R86" i="16" s="1"/>
  <c r="Q86" i="16" a="1"/>
  <c r="Q86" i="16" s="1"/>
  <c r="U86" i="16" s="1"/>
  <c r="R82" i="16" a="1"/>
  <c r="R82" i="16" s="1"/>
  <c r="Q82" i="16" a="1"/>
  <c r="Q82" i="16" s="1"/>
  <c r="U82" i="16" s="1"/>
  <c r="R78" i="16" a="1"/>
  <c r="R78" i="16" s="1"/>
  <c r="Q78" i="16" a="1"/>
  <c r="Q78" i="16" s="1"/>
  <c r="U78" i="16" s="1"/>
  <c r="R74" i="16" a="1"/>
  <c r="R74" i="16" s="1"/>
  <c r="Q74" i="16" a="1"/>
  <c r="Q74" i="16" s="1"/>
  <c r="U74" i="16" s="1"/>
  <c r="R70" i="16" a="1"/>
  <c r="R70" i="16" s="1"/>
  <c r="Q70" i="16" a="1"/>
  <c r="Q70" i="16" s="1"/>
  <c r="U70" i="16" s="1"/>
  <c r="R66" i="16" a="1"/>
  <c r="R66" i="16" s="1"/>
  <c r="Q66" i="16" a="1"/>
  <c r="Q66" i="16" s="1"/>
  <c r="U66" i="16" s="1"/>
  <c r="R62" i="16" a="1"/>
  <c r="R62" i="16" s="1"/>
  <c r="Q62" i="16" a="1"/>
  <c r="Q62" i="16" s="1"/>
  <c r="R58" i="16" a="1"/>
  <c r="R58" i="16" s="1"/>
  <c r="Q58" i="16" a="1"/>
  <c r="Q58" i="16" s="1"/>
  <c r="U58" i="16" s="1"/>
  <c r="R54" i="16" a="1"/>
  <c r="R54" i="16" s="1"/>
  <c r="Q54" i="16" a="1"/>
  <c r="Q54" i="16" s="1"/>
  <c r="U54" i="16" s="1"/>
  <c r="R50" i="16" a="1"/>
  <c r="R50" i="16" s="1"/>
  <c r="Q50" i="16" a="1"/>
  <c r="Q50" i="16" s="1"/>
  <c r="U50" i="16" s="1"/>
  <c r="R46" i="16" a="1"/>
  <c r="R46" i="16" s="1"/>
  <c r="Q46" i="16" a="1"/>
  <c r="Q46" i="16" s="1"/>
  <c r="U46" i="16" s="1"/>
  <c r="R42" i="16" a="1"/>
  <c r="R42" i="16" s="1"/>
  <c r="Q42" i="16" a="1"/>
  <c r="Q42" i="16" s="1"/>
  <c r="U42" i="16" s="1"/>
  <c r="R38" i="16" a="1"/>
  <c r="R38" i="16" s="1"/>
  <c r="Q38" i="16" a="1"/>
  <c r="Q38" i="16" s="1"/>
  <c r="U38" i="16" s="1"/>
  <c r="R34" i="16" a="1"/>
  <c r="R34" i="16" s="1"/>
  <c r="Q34" i="16" a="1"/>
  <c r="Q34" i="16" s="1"/>
  <c r="R30" i="16" a="1"/>
  <c r="R30" i="16" s="1"/>
  <c r="Q30" i="16" a="1"/>
  <c r="Q30" i="16" s="1"/>
  <c r="U30" i="16" s="1"/>
  <c r="R26" i="16" a="1"/>
  <c r="R26" i="16" s="1"/>
  <c r="Q26" i="16" a="1"/>
  <c r="Q26" i="16" s="1"/>
  <c r="U26" i="16" s="1"/>
  <c r="R22" i="16" a="1"/>
  <c r="R22" i="16" s="1"/>
  <c r="Q22" i="16" a="1"/>
  <c r="Q22" i="16" s="1"/>
  <c r="U22" i="16" s="1"/>
  <c r="R18" i="16" a="1"/>
  <c r="R18" i="16" s="1"/>
  <c r="Q18" i="16" a="1"/>
  <c r="Q18" i="16" s="1"/>
  <c r="U18" i="16" s="1"/>
  <c r="R14" i="16" a="1"/>
  <c r="R14" i="16" s="1"/>
  <c r="Q14" i="16" a="1"/>
  <c r="Q14" i="16" s="1"/>
  <c r="U14" i="16" s="1"/>
  <c r="R10" i="16" a="1"/>
  <c r="R10" i="16" s="1"/>
  <c r="Q10" i="16" a="1"/>
  <c r="Q10" i="16" s="1"/>
  <c r="R6" i="16" a="1"/>
  <c r="R6" i="16" s="1"/>
  <c r="Q6" i="16" a="1"/>
  <c r="Q6" i="16" s="1"/>
  <c r="U6" i="16" s="1"/>
  <c r="F56" i="35" a="1"/>
  <c r="F56" i="35" s="1"/>
  <c r="F10" i="34" a="1"/>
  <c r="F10" i="34" s="1"/>
  <c r="G155" i="13"/>
  <c r="G148" i="13"/>
  <c r="G147" i="13" s="1"/>
  <c r="G146" i="13" s="1"/>
  <c r="G71" i="13"/>
  <c r="G70" i="13" s="1"/>
  <c r="G64" i="13"/>
  <c r="G63" i="13" s="1"/>
  <c r="G62" i="13" s="1"/>
  <c r="D55" i="34"/>
  <c r="H55" i="33"/>
  <c r="D59" i="35"/>
  <c r="I51" i="34"/>
  <c r="J51" i="34" s="1"/>
  <c r="H55" i="35"/>
  <c r="D55" i="14"/>
  <c r="I55" i="35"/>
  <c r="J55" i="35" s="1"/>
  <c r="D30" i="14"/>
  <c r="D30" i="34"/>
  <c r="H51" i="34"/>
  <c r="I51" i="14"/>
  <c r="J51" i="14" s="1"/>
  <c r="D36" i="33"/>
  <c r="D8" i="33" a="1"/>
  <c r="D8" i="33" s="1"/>
  <c r="D13" i="33" s="1"/>
  <c r="D24" i="33" s="1"/>
  <c r="D33" i="35"/>
  <c r="D33" i="14"/>
  <c r="D8" i="14" a="1"/>
  <c r="D8" i="14" s="1"/>
  <c r="D12" i="14" s="1"/>
  <c r="D23" i="14" s="1"/>
  <c r="D33" i="33"/>
  <c r="F53" i="34" a="1"/>
  <c r="F53" i="34" s="1"/>
  <c r="I55" i="33"/>
  <c r="J55" i="33" s="1"/>
  <c r="D33" i="34"/>
  <c r="D8" i="34" a="1"/>
  <c r="D8" i="34" s="1"/>
  <c r="D12" i="34" s="1"/>
  <c r="D23" i="34" s="1"/>
  <c r="D36" i="35"/>
  <c r="D8" i="35" a="1"/>
  <c r="D8" i="35" s="1"/>
  <c r="D13" i="35" s="1"/>
  <c r="D24" i="35" s="1"/>
  <c r="G32" i="13"/>
  <c r="G81" i="13"/>
  <c r="G80" i="13" s="1"/>
  <c r="G19" i="13"/>
  <c r="G154" i="13"/>
  <c r="G129" i="13"/>
  <c r="G128" i="13" s="1"/>
  <c r="G195" i="13"/>
  <c r="G174" i="13"/>
  <c r="G222" i="13"/>
  <c r="G221" i="13" s="1"/>
  <c r="G220" i="13" s="1"/>
  <c r="G219" i="13" s="1"/>
  <c r="Y117" i="13"/>
  <c r="Y47" i="13"/>
  <c r="M26" i="41" l="1"/>
  <c r="N39" i="41"/>
  <c r="M59" i="40"/>
  <c r="C32" i="34" a="1"/>
  <c r="C32" i="34" s="1"/>
  <c r="M41" i="41"/>
  <c r="N37" i="40"/>
  <c r="M37" i="40"/>
  <c r="C35" i="35" a="1"/>
  <c r="C35" i="35" s="1"/>
  <c r="C18" i="35" a="1"/>
  <c r="C18" i="35" s="1"/>
  <c r="C11" i="41" a="1"/>
  <c r="C11" i="41" s="1"/>
  <c r="U34" i="16"/>
  <c r="U35" i="16"/>
  <c r="U12" i="16"/>
  <c r="C22" i="41" a="1"/>
  <c r="C22" i="41" s="1"/>
  <c r="U44" i="16"/>
  <c r="C46" i="40" a="1"/>
  <c r="C46" i="40" s="1"/>
  <c r="C48" i="41" a="1"/>
  <c r="C48" i="41" s="1"/>
  <c r="C20" i="41" a="1"/>
  <c r="C20" i="41" s="1"/>
  <c r="U10" i="16"/>
  <c r="C17" i="34" a="1"/>
  <c r="C17" i="34" s="1"/>
  <c r="U29" i="16"/>
  <c r="C23" i="41" a="1"/>
  <c r="C23" i="41" s="1"/>
  <c r="U101" i="16"/>
  <c r="C17" i="41" a="1"/>
  <c r="C17" i="41" s="1"/>
  <c r="C12" i="41" a="1"/>
  <c r="C12" i="41" s="1"/>
  <c r="U112" i="16"/>
  <c r="F57" i="35" a="1"/>
  <c r="F57" i="35" s="1"/>
  <c r="U62" i="16"/>
  <c r="C16" i="41" a="1"/>
  <c r="C16" i="41" s="1"/>
  <c r="C15" i="41" s="1" a="1"/>
  <c r="C15" i="41" s="1"/>
  <c r="U126" i="16"/>
  <c r="C51" i="41" a="1"/>
  <c r="C51" i="41" s="1"/>
  <c r="U140" i="16"/>
  <c r="C49" i="40" a="1"/>
  <c r="C49" i="40" s="1"/>
  <c r="U16" i="16"/>
  <c r="C57" i="41" a="1"/>
  <c r="C57" i="41" s="1"/>
  <c r="C55" i="40" a="1"/>
  <c r="C55" i="40" s="1"/>
  <c r="C58" i="41" a="1"/>
  <c r="C58" i="41" s="1"/>
  <c r="U32" i="16"/>
  <c r="C56" i="40" a="1"/>
  <c r="C56" i="40" s="1"/>
  <c r="C36" i="41" a="1"/>
  <c r="C36" i="41" s="1"/>
  <c r="U4" i="16"/>
  <c r="C19" i="41" a="1"/>
  <c r="C19" i="41" s="1"/>
  <c r="C10" i="41" a="1"/>
  <c r="C10" i="41" s="1"/>
  <c r="U76" i="16"/>
  <c r="C35" i="41" a="1"/>
  <c r="C35" i="41" s="1"/>
  <c r="C15" i="35" a="1"/>
  <c r="C15" i="35" s="1"/>
  <c r="C14" i="35" s="1" a="1"/>
  <c r="C14" i="35" s="1"/>
  <c r="C14" i="34" a="1"/>
  <c r="C14" i="34" s="1"/>
  <c r="C13" i="34" s="1" a="1"/>
  <c r="C13" i="34" s="1"/>
  <c r="C46" i="14" a="1"/>
  <c r="C46" i="14" s="1"/>
  <c r="C50" i="33" a="1"/>
  <c r="C50" i="33" s="1"/>
  <c r="C21" i="35" a="1"/>
  <c r="C21" i="35" s="1"/>
  <c r="C20" i="34" a="1"/>
  <c r="C20" i="34" s="1"/>
  <c r="C43" i="34" a="1"/>
  <c r="C43" i="34" s="1"/>
  <c r="C45" i="34" s="1"/>
  <c r="C47" i="35" a="1"/>
  <c r="C47" i="35" s="1"/>
  <c r="C49" i="35" s="1"/>
  <c r="C10" i="40" a="1"/>
  <c r="C10" i="40" s="1"/>
  <c r="C9" i="33" a="1"/>
  <c r="C9" i="33" s="1"/>
  <c r="C9" i="14" a="1"/>
  <c r="C9" i="14" s="1"/>
  <c r="C34" i="33" a="1"/>
  <c r="C34" i="33" s="1"/>
  <c r="C33" i="40" a="1"/>
  <c r="C33" i="40" s="1"/>
  <c r="C31" i="14" a="1"/>
  <c r="C31" i="14" s="1"/>
  <c r="F43" i="34" a="1"/>
  <c r="F43" i="34" s="1"/>
  <c r="C19" i="40" a="1"/>
  <c r="C19" i="40" s="1"/>
  <c r="C19" i="33" a="1"/>
  <c r="C19" i="33" s="1"/>
  <c r="C18" i="14" a="1"/>
  <c r="C18" i="14" s="1"/>
  <c r="C11" i="40" a="1"/>
  <c r="C11" i="40" s="1"/>
  <c r="C10" i="33" a="1"/>
  <c r="C10" i="33" s="1"/>
  <c r="C10" i="14" a="1"/>
  <c r="C10" i="14" s="1"/>
  <c r="C22" i="35" a="1"/>
  <c r="C22" i="35" s="1"/>
  <c r="C21" i="34" a="1"/>
  <c r="C21" i="34" s="1"/>
  <c r="C46" i="34" a="1"/>
  <c r="C46" i="34" s="1"/>
  <c r="C48" i="34" s="1"/>
  <c r="C50" i="35" a="1"/>
  <c r="C50" i="35" s="1"/>
  <c r="C52" i="35" s="1"/>
  <c r="C21" i="40" a="1"/>
  <c r="C21" i="40" s="1"/>
  <c r="C21" i="33" a="1"/>
  <c r="C21" i="33" s="1"/>
  <c r="C20" i="14" a="1"/>
  <c r="C20" i="14" s="1"/>
  <c r="C47" i="33" a="1"/>
  <c r="C47" i="33" s="1"/>
  <c r="C43" i="14" a="1"/>
  <c r="C43" i="14" s="1"/>
  <c r="C9" i="34" a="1"/>
  <c r="C9" i="34" s="1"/>
  <c r="C9" i="35" a="1"/>
  <c r="C9" i="35" s="1"/>
  <c r="C34" i="35" a="1"/>
  <c r="C34" i="35" s="1"/>
  <c r="C33" i="35" s="1"/>
  <c r="C31" i="34" a="1"/>
  <c r="C31" i="34" s="1"/>
  <c r="C30" i="34" s="1"/>
  <c r="F9" i="35" a="1"/>
  <c r="F9" i="35" s="1"/>
  <c r="C19" i="35" a="1"/>
  <c r="C19" i="35" s="1"/>
  <c r="C20" i="35" s="1"/>
  <c r="C18" i="34" a="1"/>
  <c r="C18" i="34" s="1"/>
  <c r="C19" i="34" s="1"/>
  <c r="C10" i="35" a="1"/>
  <c r="C10" i="35" s="1"/>
  <c r="C36" i="35" s="1"/>
  <c r="C10" i="34" a="1"/>
  <c r="C10" i="34" s="1"/>
  <c r="C33" i="34" s="1"/>
  <c r="C22" i="40" a="1"/>
  <c r="C22" i="40" s="1"/>
  <c r="C22" i="33" a="1"/>
  <c r="C22" i="33" s="1"/>
  <c r="C21" i="14" a="1"/>
  <c r="C21" i="14" s="1"/>
  <c r="C16" i="35" a="1"/>
  <c r="C16" i="35" s="1"/>
  <c r="C15" i="34" a="1"/>
  <c r="C15" i="34" s="1"/>
  <c r="C56" i="35" a="1"/>
  <c r="C56" i="35" s="1"/>
  <c r="C52" i="34" a="1"/>
  <c r="C52" i="34" s="1"/>
  <c r="C53" i="34" a="1"/>
  <c r="C53" i="34" s="1"/>
  <c r="C57" i="35" a="1"/>
  <c r="C57" i="35" s="1"/>
  <c r="C12" i="40" a="1"/>
  <c r="C12" i="40" s="1"/>
  <c r="C11" i="33" a="1"/>
  <c r="C11" i="33" s="1"/>
  <c r="C11" i="14" a="1"/>
  <c r="C11" i="14" s="1"/>
  <c r="R152" i="16"/>
  <c r="C15" i="40" a="1"/>
  <c r="C15" i="40" s="1"/>
  <c r="C15" i="33" a="1"/>
  <c r="C15" i="33" s="1"/>
  <c r="C14" i="14" a="1"/>
  <c r="C14" i="14" s="1"/>
  <c r="C16" i="40" a="1"/>
  <c r="C16" i="40" s="1"/>
  <c r="C16" i="33" a="1"/>
  <c r="C16" i="33" s="1"/>
  <c r="C15" i="14" a="1"/>
  <c r="C15" i="14" s="1"/>
  <c r="C56" i="33" a="1"/>
  <c r="C56" i="33" s="1"/>
  <c r="C52" i="14" a="1"/>
  <c r="C52" i="14" s="1"/>
  <c r="C53" i="14" a="1"/>
  <c r="C53" i="14" s="1"/>
  <c r="C57" i="33" a="1"/>
  <c r="C57" i="33" s="1"/>
  <c r="C11" i="35" a="1"/>
  <c r="C11" i="35" s="1"/>
  <c r="C11" i="34" a="1"/>
  <c r="C11" i="34" s="1"/>
  <c r="C18" i="40" a="1"/>
  <c r="C18" i="40" s="1"/>
  <c r="C17" i="14" a="1"/>
  <c r="C17" i="14" s="1"/>
  <c r="C18" i="33" a="1"/>
  <c r="C18" i="33" s="1"/>
  <c r="C34" i="40" a="1"/>
  <c r="C34" i="40" s="1"/>
  <c r="C32" i="14" a="1"/>
  <c r="C32" i="14" s="1"/>
  <c r="C35" i="33" a="1"/>
  <c r="C35" i="33" s="1"/>
  <c r="F52" i="34" a="1"/>
  <c r="F52" i="34" s="1"/>
  <c r="F54" i="34" s="1"/>
  <c r="F34" i="35" a="1"/>
  <c r="F34" i="35" s="1"/>
  <c r="F10" i="35" a="1"/>
  <c r="F10" i="35" s="1"/>
  <c r="F36" i="35" s="1"/>
  <c r="F22" i="35" a="1"/>
  <c r="F22" i="35" s="1"/>
  <c r="F11" i="35" a="1"/>
  <c r="F11" i="35" s="1"/>
  <c r="F11" i="34" a="1"/>
  <c r="F11" i="34" s="1"/>
  <c r="F31" i="34" a="1"/>
  <c r="F31" i="34" s="1"/>
  <c r="Q152" i="16"/>
  <c r="F47" i="35" a="1"/>
  <c r="F47" i="35" s="1"/>
  <c r="F49" i="35" s="1"/>
  <c r="F21" i="34" a="1"/>
  <c r="F21" i="34" s="1"/>
  <c r="F19" i="35" a="1"/>
  <c r="F19" i="35" s="1"/>
  <c r="F16" i="35" a="1"/>
  <c r="F16" i="35" s="1"/>
  <c r="F32" i="34" a="1"/>
  <c r="F32" i="34" s="1"/>
  <c r="F9" i="34" a="1"/>
  <c r="F9" i="34" s="1"/>
  <c r="F8" i="34" s="1" a="1"/>
  <c r="F8" i="34" s="1"/>
  <c r="F12" i="34" s="1"/>
  <c r="F15" i="34" a="1"/>
  <c r="F15" i="34" s="1"/>
  <c r="T152" i="16"/>
  <c r="F21" i="35" a="1"/>
  <c r="F21" i="35" s="1"/>
  <c r="F20" i="34" a="1"/>
  <c r="F20" i="34" s="1"/>
  <c r="F22" i="34" s="1"/>
  <c r="F18" i="35" a="1"/>
  <c r="F18" i="35" s="1"/>
  <c r="F20" i="35" s="1"/>
  <c r="F17" i="34" a="1"/>
  <c r="F17" i="34" s="1"/>
  <c r="F18" i="34" a="1"/>
  <c r="F18" i="34" s="1"/>
  <c r="F8" i="35" a="1"/>
  <c r="F8" i="35" s="1"/>
  <c r="D38" i="33"/>
  <c r="E20" i="34" a="1"/>
  <c r="E20" i="34" s="1"/>
  <c r="E21" i="35" a="1"/>
  <c r="E21" i="35" s="1"/>
  <c r="E21" i="33" a="1"/>
  <c r="E21" i="33" s="1"/>
  <c r="E20" i="14" a="1"/>
  <c r="E20" i="14" s="1"/>
  <c r="F45" i="34"/>
  <c r="E9" i="35" a="1"/>
  <c r="E9" i="35" s="1"/>
  <c r="E9" i="34" a="1"/>
  <c r="E9" i="34" s="1"/>
  <c r="E9" i="33" a="1"/>
  <c r="E9" i="33" s="1"/>
  <c r="E9" i="14" a="1"/>
  <c r="E9" i="14" s="1"/>
  <c r="E31" i="34" a="1"/>
  <c r="E31" i="34" s="1"/>
  <c r="E31" i="14" a="1"/>
  <c r="E31" i="14" s="1"/>
  <c r="E34" i="35" a="1"/>
  <c r="E34" i="35" s="1"/>
  <c r="E34" i="33" a="1"/>
  <c r="E34" i="33" s="1"/>
  <c r="E15" i="34" a="1"/>
  <c r="E15" i="34" s="1"/>
  <c r="E16" i="35" a="1"/>
  <c r="E16" i="35" s="1"/>
  <c r="E16" i="33" a="1"/>
  <c r="E16" i="33" s="1"/>
  <c r="E15" i="14" a="1"/>
  <c r="E15" i="14" s="1"/>
  <c r="F14" i="34" a="1"/>
  <c r="F14" i="34" s="1"/>
  <c r="F13" i="34" s="1" a="1"/>
  <c r="F13" i="34" s="1"/>
  <c r="F35" i="35" a="1"/>
  <c r="F35" i="35" s="1"/>
  <c r="E56" i="35" a="1"/>
  <c r="E56" i="35" s="1"/>
  <c r="E56" i="33" a="1"/>
  <c r="E56" i="33" s="1"/>
  <c r="E52" i="34" a="1"/>
  <c r="E52" i="34" s="1"/>
  <c r="E52" i="14" a="1"/>
  <c r="E52" i="14" s="1"/>
  <c r="E11" i="35" a="1"/>
  <c r="E11" i="35" s="1"/>
  <c r="E11" i="34" a="1"/>
  <c r="E11" i="34" s="1"/>
  <c r="E11" i="33" a="1"/>
  <c r="E11" i="33" s="1"/>
  <c r="E11" i="14" a="1"/>
  <c r="E11" i="14" s="1"/>
  <c r="F15" i="35" a="1"/>
  <c r="F15" i="35" s="1"/>
  <c r="F14" i="35" s="1" a="1"/>
  <c r="F14" i="35" s="1"/>
  <c r="F17" i="35" s="1"/>
  <c r="D35" i="14"/>
  <c r="E19" i="35" a="1"/>
  <c r="E19" i="35" s="1"/>
  <c r="E18" i="34" a="1"/>
  <c r="E18" i="34" s="1"/>
  <c r="E18" i="14" a="1"/>
  <c r="E18" i="14" s="1"/>
  <c r="E19" i="33" a="1"/>
  <c r="E19" i="33" s="1"/>
  <c r="E57" i="33" a="1"/>
  <c r="E57" i="33" s="1"/>
  <c r="E53" i="14" a="1"/>
  <c r="E53" i="14" s="1"/>
  <c r="E53" i="34" a="1"/>
  <c r="E53" i="34" s="1"/>
  <c r="E57" i="35" a="1"/>
  <c r="E57" i="35" s="1"/>
  <c r="E17" i="34" a="1"/>
  <c r="E17" i="34" s="1"/>
  <c r="E18" i="35" a="1"/>
  <c r="E18" i="35" s="1"/>
  <c r="E18" i="33" a="1"/>
  <c r="E18" i="33" s="1"/>
  <c r="E17" i="14" a="1"/>
  <c r="E17" i="14" s="1"/>
  <c r="E10" i="33" a="1"/>
  <c r="E10" i="33" s="1"/>
  <c r="E36" i="33" s="1"/>
  <c r="E10" i="34" a="1"/>
  <c r="E10" i="34" s="1"/>
  <c r="E33" i="34" s="1"/>
  <c r="E10" i="35" a="1"/>
  <c r="E10" i="35" s="1"/>
  <c r="E36" i="35" s="1"/>
  <c r="E10" i="14" a="1"/>
  <c r="E10" i="14" s="1"/>
  <c r="E33" i="14" s="1"/>
  <c r="E14" i="34" a="1"/>
  <c r="E14" i="34" s="1"/>
  <c r="F46" i="34" a="1"/>
  <c r="F46" i="34" s="1"/>
  <c r="F50" i="35" a="1"/>
  <c r="F50" i="35" s="1"/>
  <c r="F58" i="35"/>
  <c r="E47" i="35" a="1"/>
  <c r="E47" i="35" s="1"/>
  <c r="E49" i="35" s="1"/>
  <c r="E47" i="33" a="1"/>
  <c r="E47" i="33" s="1"/>
  <c r="E49" i="33" s="1"/>
  <c r="E43" i="34" a="1"/>
  <c r="E43" i="34" s="1"/>
  <c r="E45" i="34" s="1"/>
  <c r="E43" i="14" a="1"/>
  <c r="E43" i="14" s="1"/>
  <c r="E45" i="14" s="1"/>
  <c r="F33" i="34"/>
  <c r="E22" i="35" a="1"/>
  <c r="E22" i="35" s="1"/>
  <c r="E21" i="34" a="1"/>
  <c r="E21" i="34" s="1"/>
  <c r="E21" i="14" a="1"/>
  <c r="E21" i="14" s="1"/>
  <c r="E22" i="33" a="1"/>
  <c r="E22" i="33" s="1"/>
  <c r="D38" i="35"/>
  <c r="D35" i="34"/>
  <c r="G18" i="13"/>
  <c r="G17" i="13" s="1"/>
  <c r="G16" i="13" s="1"/>
  <c r="G15" i="13" s="1"/>
  <c r="G153" i="13"/>
  <c r="G69" i="13"/>
  <c r="C33" i="14"/>
  <c r="C38" i="35" l="1"/>
  <c r="C40" i="35" s="1"/>
  <c r="C35" i="34"/>
  <c r="C37" i="34" s="1"/>
  <c r="C8" i="33" a="1"/>
  <c r="C8" i="33" s="1"/>
  <c r="M39" i="40"/>
  <c r="F33" i="35"/>
  <c r="C58" i="35"/>
  <c r="C18" i="41"/>
  <c r="H23" i="41" a="1"/>
  <c r="H23" i="41" s="1"/>
  <c r="H22" i="40" a="1"/>
  <c r="H22" i="40" s="1"/>
  <c r="H35" i="41" a="1"/>
  <c r="H35" i="41" s="1"/>
  <c r="H10" i="41" a="1"/>
  <c r="H10" i="41" s="1"/>
  <c r="H10" i="40" a="1"/>
  <c r="H10" i="40" s="1"/>
  <c r="H33" i="40" a="1"/>
  <c r="H33" i="40" s="1"/>
  <c r="H51" i="41" a="1"/>
  <c r="H51" i="41" s="1"/>
  <c r="H49" i="40" a="1"/>
  <c r="H49" i="40" s="1"/>
  <c r="C37" i="41"/>
  <c r="C34" i="41"/>
  <c r="C39" i="41" s="1"/>
  <c r="H19" i="41" a="1"/>
  <c r="H19" i="41" s="1"/>
  <c r="H18" i="40" a="1"/>
  <c r="H18" i="40" s="1"/>
  <c r="U152" i="16"/>
  <c r="H36" i="41" a="1"/>
  <c r="H36" i="41" s="1"/>
  <c r="H34" i="40" a="1"/>
  <c r="H34" i="40" s="1"/>
  <c r="C59" i="41"/>
  <c r="C53" i="41"/>
  <c r="H17" i="41" a="1"/>
  <c r="H17" i="41" s="1"/>
  <c r="H16" i="40" a="1"/>
  <c r="H16" i="40" s="1"/>
  <c r="H19" i="40" a="1"/>
  <c r="H19" i="40" s="1"/>
  <c r="H20" i="41" a="1"/>
  <c r="H20" i="41" s="1"/>
  <c r="H48" i="41" a="1"/>
  <c r="H48" i="41" s="1"/>
  <c r="H46" i="40" a="1"/>
  <c r="H46" i="40" s="1"/>
  <c r="C50" i="41"/>
  <c r="H22" i="41" a="1"/>
  <c r="H22" i="41" s="1"/>
  <c r="H21" i="40" a="1"/>
  <c r="H21" i="40" s="1"/>
  <c r="H23" i="40" s="1"/>
  <c r="H11" i="41" a="1"/>
  <c r="H11" i="41" s="1"/>
  <c r="H11" i="40" a="1"/>
  <c r="H11" i="40" s="1"/>
  <c r="H35" i="40" s="1"/>
  <c r="F16" i="34"/>
  <c r="C8" i="35" a="1"/>
  <c r="C8" i="35" s="1"/>
  <c r="C13" i="35" s="1"/>
  <c r="C21" i="41"/>
  <c r="H58" i="41" a="1"/>
  <c r="H58" i="41" s="1"/>
  <c r="H56" i="40" a="1"/>
  <c r="H56" i="40" s="1"/>
  <c r="H55" i="40" a="1"/>
  <c r="H55" i="40" s="1"/>
  <c r="H57" i="41" a="1"/>
  <c r="H57" i="41" s="1"/>
  <c r="H16" i="41" a="1"/>
  <c r="H16" i="41" s="1"/>
  <c r="H15" i="40" a="1"/>
  <c r="H15" i="40" s="1"/>
  <c r="H14" i="40" s="1" a="1"/>
  <c r="H14" i="40" s="1"/>
  <c r="H12" i="40" a="1"/>
  <c r="H12" i="40" s="1"/>
  <c r="H12" i="41" a="1"/>
  <c r="H12" i="41" s="1"/>
  <c r="C24" i="41"/>
  <c r="C9" i="41" a="1"/>
  <c r="C9" i="41" s="1"/>
  <c r="C14" i="41" s="1"/>
  <c r="F57" i="33"/>
  <c r="F16" i="33"/>
  <c r="F11" i="33"/>
  <c r="C54" i="34"/>
  <c r="F20" i="14"/>
  <c r="C23" i="40"/>
  <c r="C14" i="40" a="1"/>
  <c r="C14" i="40" s="1"/>
  <c r="F10" i="14"/>
  <c r="F33" i="14" s="1"/>
  <c r="C13" i="33"/>
  <c r="F19" i="33"/>
  <c r="F20" i="33" s="1"/>
  <c r="F9" i="14"/>
  <c r="C23" i="35"/>
  <c r="C52" i="33"/>
  <c r="C17" i="35"/>
  <c r="C24" i="35" s="1"/>
  <c r="C25" i="35" s="1"/>
  <c r="E20" i="35"/>
  <c r="C20" i="40"/>
  <c r="F53" i="14"/>
  <c r="F52" i="14"/>
  <c r="F54" i="14" s="1"/>
  <c r="C54" i="14"/>
  <c r="F21" i="14"/>
  <c r="C8" i="34" a="1"/>
  <c r="C8" i="34" s="1"/>
  <c r="C12" i="34" s="1"/>
  <c r="C48" i="40"/>
  <c r="F21" i="33"/>
  <c r="C23" i="33"/>
  <c r="C8" i="14" a="1"/>
  <c r="C8" i="14" s="1"/>
  <c r="F31" i="14"/>
  <c r="C59" i="35"/>
  <c r="C60" i="35" s="1"/>
  <c r="C48" i="14"/>
  <c r="F13" i="35"/>
  <c r="F30" i="34"/>
  <c r="F35" i="34" s="1"/>
  <c r="F37" i="34" s="1"/>
  <c r="F18" i="33"/>
  <c r="C20" i="33"/>
  <c r="F56" i="33"/>
  <c r="F58" i="33" s="1"/>
  <c r="C58" i="33"/>
  <c r="F22" i="33"/>
  <c r="F43" i="14"/>
  <c r="F45" i="14" s="1"/>
  <c r="C45" i="14"/>
  <c r="C13" i="14" a="1"/>
  <c r="C13" i="14" s="1"/>
  <c r="F10" i="33"/>
  <c r="F36" i="33" s="1"/>
  <c r="C36" i="33"/>
  <c r="C32" i="40"/>
  <c r="F9" i="33"/>
  <c r="C55" i="34"/>
  <c r="C56" i="34" s="1"/>
  <c r="F17" i="14"/>
  <c r="C57" i="40"/>
  <c r="F15" i="14"/>
  <c r="C14" i="33" a="1"/>
  <c r="C14" i="33" s="1"/>
  <c r="F11" i="14"/>
  <c r="F47" i="33"/>
  <c r="F49" i="33" s="1"/>
  <c r="C49" i="33"/>
  <c r="C59" i="33" s="1"/>
  <c r="C60" i="33" s="1"/>
  <c r="C35" i="40"/>
  <c r="F18" i="14"/>
  <c r="F19" i="14" s="1"/>
  <c r="F34" i="33"/>
  <c r="C33" i="33"/>
  <c r="C38" i="33" s="1"/>
  <c r="C40" i="33" s="1"/>
  <c r="C9" i="40" a="1"/>
  <c r="C9" i="40" s="1"/>
  <c r="C22" i="34"/>
  <c r="C51" i="40"/>
  <c r="C16" i="34"/>
  <c r="F23" i="35"/>
  <c r="F19" i="34"/>
  <c r="F38" i="35"/>
  <c r="F40" i="35" s="1"/>
  <c r="E19" i="14"/>
  <c r="E19" i="34"/>
  <c r="E20" i="33"/>
  <c r="E8" i="14" a="1"/>
  <c r="E8" i="14" s="1"/>
  <c r="E12" i="14" s="1"/>
  <c r="E13" i="34" a="1"/>
  <c r="E13" i="34" s="1"/>
  <c r="E16" i="34" s="1"/>
  <c r="E32" i="34" a="1"/>
  <c r="E32" i="34" s="1"/>
  <c r="E30" i="34" s="1"/>
  <c r="E35" i="34" s="1"/>
  <c r="D37" i="34" s="1"/>
  <c r="E14" i="14" a="1"/>
  <c r="E14" i="14" s="1"/>
  <c r="E13" i="14" s="1" a="1"/>
  <c r="E13" i="14" s="1"/>
  <c r="E16" i="14" s="1"/>
  <c r="E58" i="35"/>
  <c r="E23" i="33"/>
  <c r="F48" i="34"/>
  <c r="F55" i="34" s="1"/>
  <c r="F56" i="34" s="1"/>
  <c r="E8" i="33" a="1"/>
  <c r="E8" i="33" s="1"/>
  <c r="E13" i="33" s="1"/>
  <c r="E32" i="14" a="1"/>
  <c r="E32" i="14" s="1"/>
  <c r="E30" i="14" s="1"/>
  <c r="E35" i="14" s="1"/>
  <c r="D37" i="14" s="1"/>
  <c r="E15" i="33" a="1"/>
  <c r="E15" i="33" s="1"/>
  <c r="E14" i="33" s="1" a="1"/>
  <c r="E14" i="33" s="1"/>
  <c r="E17" i="33" s="1"/>
  <c r="E54" i="14"/>
  <c r="E23" i="35"/>
  <c r="E8" i="34" a="1"/>
  <c r="E8" i="34" s="1"/>
  <c r="E12" i="34" s="1"/>
  <c r="E35" i="35" a="1"/>
  <c r="E35" i="35" s="1"/>
  <c r="E33" i="35" s="1"/>
  <c r="E38" i="35" s="1"/>
  <c r="D40" i="35" s="1"/>
  <c r="E54" i="34"/>
  <c r="E8" i="35" a="1"/>
  <c r="E8" i="35" s="1"/>
  <c r="E13" i="35" s="1"/>
  <c r="E22" i="34"/>
  <c r="F52" i="35"/>
  <c r="E46" i="34" a="1"/>
  <c r="E46" i="34" s="1"/>
  <c r="E48" i="34" s="1"/>
  <c r="E50" i="35" a="1"/>
  <c r="E50" i="35" s="1"/>
  <c r="E52" i="35" s="1"/>
  <c r="E46" i="14" a="1"/>
  <c r="E46" i="14" s="1"/>
  <c r="E48" i="14" s="1"/>
  <c r="E50" i="33" a="1"/>
  <c r="E50" i="33" s="1"/>
  <c r="E52" i="33" s="1"/>
  <c r="E35" i="33" a="1"/>
  <c r="E35" i="33" s="1"/>
  <c r="E33" i="33" s="1"/>
  <c r="E38" i="33" s="1"/>
  <c r="D40" i="33" s="1"/>
  <c r="E15" i="35" a="1"/>
  <c r="E15" i="35" s="1"/>
  <c r="E14" i="35" s="1" a="1"/>
  <c r="E14" i="35" s="1"/>
  <c r="E17" i="35" s="1"/>
  <c r="E58" i="33"/>
  <c r="E22" i="14"/>
  <c r="G61" i="13"/>
  <c r="G60" i="13" s="1"/>
  <c r="G14" i="13" s="1"/>
  <c r="O8" i="23"/>
  <c r="BB4" i="16"/>
  <c r="BB5" i="16"/>
  <c r="BB6" i="16"/>
  <c r="BB7" i="16"/>
  <c r="BB8" i="16"/>
  <c r="BB9" i="16"/>
  <c r="BB10" i="16"/>
  <c r="BB11" i="16"/>
  <c r="BB12" i="16"/>
  <c r="BB13" i="16"/>
  <c r="BB14" i="16"/>
  <c r="BB15" i="16"/>
  <c r="BB16" i="16"/>
  <c r="BB17" i="16"/>
  <c r="BB18" i="16"/>
  <c r="BB19" i="16"/>
  <c r="BB20" i="16"/>
  <c r="BB21" i="16"/>
  <c r="BB22" i="16"/>
  <c r="BB23" i="16"/>
  <c r="BB24" i="16"/>
  <c r="BB25" i="16"/>
  <c r="BB26" i="16"/>
  <c r="BB27" i="16"/>
  <c r="BB28" i="16"/>
  <c r="BB29" i="16"/>
  <c r="BB30" i="16"/>
  <c r="BB31" i="16"/>
  <c r="BB32" i="16"/>
  <c r="BB33" i="16"/>
  <c r="BB34" i="16"/>
  <c r="BB35" i="16"/>
  <c r="BB36" i="16"/>
  <c r="BB37" i="16"/>
  <c r="BB38" i="16"/>
  <c r="BB39" i="16"/>
  <c r="BB40" i="16"/>
  <c r="BB41" i="16"/>
  <c r="BB42" i="16"/>
  <c r="BB43" i="16"/>
  <c r="BB44" i="16"/>
  <c r="BB45" i="16"/>
  <c r="BB46" i="16"/>
  <c r="BB47" i="16"/>
  <c r="BB48" i="16"/>
  <c r="BB49" i="16"/>
  <c r="BB50" i="16"/>
  <c r="BB51" i="16"/>
  <c r="BB52" i="16"/>
  <c r="BB53" i="16"/>
  <c r="BB54" i="16"/>
  <c r="BB56" i="16"/>
  <c r="BB57" i="16"/>
  <c r="BB58" i="16"/>
  <c r="BB59" i="16"/>
  <c r="BB60" i="16"/>
  <c r="BB61" i="16"/>
  <c r="BB62" i="16"/>
  <c r="BB63" i="16"/>
  <c r="BB64" i="16"/>
  <c r="BB65" i="16"/>
  <c r="BB66" i="16"/>
  <c r="BB67" i="16"/>
  <c r="BB68" i="16"/>
  <c r="BB69" i="16"/>
  <c r="BB70" i="16"/>
  <c r="BB71" i="16"/>
  <c r="BB72" i="16"/>
  <c r="BB73" i="16"/>
  <c r="BB74" i="16"/>
  <c r="BB75" i="16"/>
  <c r="BB76" i="16"/>
  <c r="BB77" i="16"/>
  <c r="BB78" i="16"/>
  <c r="BB79" i="16"/>
  <c r="BB80" i="16"/>
  <c r="BB81" i="16"/>
  <c r="BB82" i="16"/>
  <c r="BB83" i="16"/>
  <c r="BB84" i="16"/>
  <c r="BB85" i="16"/>
  <c r="BB86" i="16"/>
  <c r="BB87" i="16"/>
  <c r="BB88" i="16"/>
  <c r="BB89" i="16"/>
  <c r="BB90" i="16"/>
  <c r="BB91" i="16"/>
  <c r="BB92" i="16"/>
  <c r="BB93" i="16"/>
  <c r="BB94" i="16"/>
  <c r="BB95" i="16"/>
  <c r="BB96" i="16"/>
  <c r="BB97" i="16"/>
  <c r="BB98" i="16"/>
  <c r="BB99" i="16"/>
  <c r="BB100" i="16"/>
  <c r="BB101" i="16"/>
  <c r="BB102" i="16"/>
  <c r="BB103" i="16"/>
  <c r="BB104" i="16"/>
  <c r="BB105" i="16"/>
  <c r="BB106" i="16"/>
  <c r="BB107" i="16"/>
  <c r="BB108" i="16"/>
  <c r="BB109" i="16"/>
  <c r="BB110" i="16"/>
  <c r="BB111" i="16"/>
  <c r="BB112" i="16"/>
  <c r="BB113" i="16"/>
  <c r="BB114" i="16"/>
  <c r="BB115" i="16"/>
  <c r="BB116" i="16"/>
  <c r="BB117" i="16"/>
  <c r="BB118" i="16"/>
  <c r="BB119" i="16"/>
  <c r="BB120" i="16"/>
  <c r="BB121" i="16"/>
  <c r="BB122" i="16"/>
  <c r="BB123" i="16"/>
  <c r="BB124" i="16"/>
  <c r="BB125" i="16"/>
  <c r="BB126" i="16"/>
  <c r="BB127" i="16"/>
  <c r="BB128" i="16"/>
  <c r="BB129" i="16"/>
  <c r="BB130" i="16"/>
  <c r="BB131" i="16"/>
  <c r="BB132" i="16"/>
  <c r="BB133" i="16"/>
  <c r="BB134" i="16"/>
  <c r="BB135" i="16"/>
  <c r="BB136" i="16"/>
  <c r="BB137" i="16"/>
  <c r="BB138" i="16"/>
  <c r="BB139" i="16"/>
  <c r="BB140" i="16"/>
  <c r="BB141" i="16"/>
  <c r="BB142" i="16"/>
  <c r="BB143" i="16"/>
  <c r="BA4" i="16"/>
  <c r="BA5" i="16"/>
  <c r="BA6" i="16"/>
  <c r="BA7" i="16"/>
  <c r="BA8" i="16"/>
  <c r="BA9" i="16"/>
  <c r="BA10" i="16"/>
  <c r="BA11" i="16"/>
  <c r="BA12" i="16"/>
  <c r="BA13" i="16"/>
  <c r="BA14" i="16"/>
  <c r="BA15" i="16"/>
  <c r="BA16" i="16"/>
  <c r="BA17" i="16"/>
  <c r="BA18" i="16"/>
  <c r="BA19" i="16"/>
  <c r="BA20" i="16"/>
  <c r="BA21" i="16"/>
  <c r="BA22" i="16"/>
  <c r="BA23" i="16"/>
  <c r="BA24" i="16"/>
  <c r="BA25" i="16"/>
  <c r="BA26" i="16"/>
  <c r="BA27" i="16"/>
  <c r="BA28" i="16"/>
  <c r="BA29" i="16"/>
  <c r="BA30" i="16"/>
  <c r="BA31" i="16"/>
  <c r="BA32" i="16"/>
  <c r="BA33" i="16"/>
  <c r="BA34" i="16"/>
  <c r="BA35" i="16"/>
  <c r="BA36" i="16"/>
  <c r="BA37" i="16"/>
  <c r="BA38" i="16"/>
  <c r="BA39" i="16"/>
  <c r="BA40" i="16"/>
  <c r="BA41" i="16"/>
  <c r="BA42" i="16"/>
  <c r="BA43" i="16"/>
  <c r="BA44" i="16"/>
  <c r="BA45" i="16"/>
  <c r="BA46" i="16"/>
  <c r="BA47" i="16"/>
  <c r="BA48" i="16"/>
  <c r="BA49" i="16"/>
  <c r="BA50" i="16"/>
  <c r="BA51" i="16"/>
  <c r="BA52" i="16"/>
  <c r="BA53" i="16"/>
  <c r="BA54" i="16"/>
  <c r="BA56" i="16"/>
  <c r="BA57" i="16"/>
  <c r="BA58" i="16"/>
  <c r="BA59" i="16"/>
  <c r="BA60" i="16"/>
  <c r="BA61" i="16"/>
  <c r="BA62" i="16"/>
  <c r="BA63" i="16"/>
  <c r="BA64" i="16"/>
  <c r="BA65" i="16"/>
  <c r="BA66" i="16"/>
  <c r="BA67" i="16"/>
  <c r="BA68" i="16"/>
  <c r="BA69" i="16"/>
  <c r="BA70" i="16"/>
  <c r="BA71" i="16"/>
  <c r="BA72" i="16"/>
  <c r="BA73" i="16"/>
  <c r="BA74" i="16"/>
  <c r="BA75" i="16"/>
  <c r="BA76" i="16"/>
  <c r="BA77" i="16"/>
  <c r="BA78" i="16"/>
  <c r="BA79" i="16"/>
  <c r="BA80" i="16"/>
  <c r="BA81" i="16"/>
  <c r="BA82" i="16"/>
  <c r="BA83" i="16"/>
  <c r="BA84" i="16"/>
  <c r="BA85" i="16"/>
  <c r="BA86" i="16"/>
  <c r="BA87" i="16"/>
  <c r="BA88" i="16"/>
  <c r="BA89" i="16"/>
  <c r="BA90" i="16"/>
  <c r="BA91" i="16"/>
  <c r="BA92" i="16"/>
  <c r="BA93" i="16"/>
  <c r="F24" i="35" l="1"/>
  <c r="F25" i="35" s="1"/>
  <c r="H20" i="40"/>
  <c r="H17" i="40"/>
  <c r="H9" i="40" a="1"/>
  <c r="H9" i="40" s="1"/>
  <c r="H13" i="40" s="1"/>
  <c r="H24" i="40" s="1"/>
  <c r="F23" i="34"/>
  <c r="F24" i="34" s="1"/>
  <c r="H15" i="41" a="1"/>
  <c r="H15" i="41" s="1"/>
  <c r="H37" i="41"/>
  <c r="H48" i="40"/>
  <c r="H59" i="41"/>
  <c r="C60" i="41"/>
  <c r="H50" i="41"/>
  <c r="H51" i="40"/>
  <c r="H9" i="41" a="1"/>
  <c r="H9" i="41" s="1"/>
  <c r="H14" i="41" s="1"/>
  <c r="H21" i="41"/>
  <c r="H53" i="41"/>
  <c r="H34" i="41"/>
  <c r="H57" i="40"/>
  <c r="H24" i="41"/>
  <c r="H32" i="40"/>
  <c r="C37" i="40"/>
  <c r="C39" i="40" s="1"/>
  <c r="F14" i="33"/>
  <c r="C17" i="33"/>
  <c r="C24" i="33" s="1"/>
  <c r="C25" i="33" s="1"/>
  <c r="F8" i="14"/>
  <c r="F12" i="14" s="1"/>
  <c r="F13" i="14"/>
  <c r="C58" i="40"/>
  <c r="F8" i="33"/>
  <c r="F13" i="33" s="1"/>
  <c r="C13" i="40"/>
  <c r="F35" i="33"/>
  <c r="F33" i="33" s="1"/>
  <c r="F38" i="33" s="1"/>
  <c r="F40" i="33" s="1"/>
  <c r="C23" i="34"/>
  <c r="C24" i="34" s="1"/>
  <c r="F32" i="14"/>
  <c r="F30" i="14" s="1"/>
  <c r="F35" i="14" s="1"/>
  <c r="F37" i="14" s="1"/>
  <c r="F15" i="33"/>
  <c r="F46" i="14"/>
  <c r="F48" i="14" s="1"/>
  <c r="F55" i="14" s="1"/>
  <c r="F56" i="14" s="1"/>
  <c r="F23" i="33"/>
  <c r="F14" i="14"/>
  <c r="F50" i="33"/>
  <c r="F52" i="33" s="1"/>
  <c r="F59" i="33" s="1"/>
  <c r="F60" i="33" s="1"/>
  <c r="C17" i="40"/>
  <c r="F22" i="14"/>
  <c r="BB152" i="16"/>
  <c r="E59" i="35"/>
  <c r="D60" i="35" s="1"/>
  <c r="E55" i="14"/>
  <c r="D56" i="14" s="1"/>
  <c r="E55" i="34"/>
  <c r="D56" i="34" s="1"/>
  <c r="E59" i="33"/>
  <c r="D60" i="33" s="1"/>
  <c r="E23" i="34"/>
  <c r="D24" i="34" s="1"/>
  <c r="E24" i="33"/>
  <c r="D25" i="33" s="1"/>
  <c r="E24" i="35"/>
  <c r="D25" i="35" s="1"/>
  <c r="F59" i="35"/>
  <c r="E23" i="14"/>
  <c r="D24" i="14" s="1"/>
  <c r="BI20" i="13"/>
  <c r="BI24" i="13"/>
  <c r="BI29" i="13"/>
  <c r="BI28" i="13" s="1"/>
  <c r="BI33" i="13"/>
  <c r="BI41" i="13"/>
  <c r="BI48" i="13"/>
  <c r="BI54" i="13"/>
  <c r="BI53" i="13" s="1"/>
  <c r="BI65" i="13"/>
  <c r="BI64" i="13" s="1"/>
  <c r="BI63" i="13" s="1"/>
  <c r="BI62" i="13" s="1"/>
  <c r="BI72" i="13"/>
  <c r="BI71" i="13" s="1"/>
  <c r="BI70" i="13" s="1"/>
  <c r="BI82" i="13"/>
  <c r="BI86" i="13"/>
  <c r="BI90" i="13"/>
  <c r="BI95" i="13"/>
  <c r="BI99" i="13"/>
  <c r="BI106" i="13"/>
  <c r="BI112" i="13"/>
  <c r="BI118" i="13"/>
  <c r="BI123" i="13"/>
  <c r="BI130" i="13"/>
  <c r="BI133" i="13"/>
  <c r="BI136" i="13"/>
  <c r="BI139" i="13"/>
  <c r="BI142" i="13"/>
  <c r="BI149" i="13"/>
  <c r="BI156" i="13"/>
  <c r="BI161" i="13"/>
  <c r="BI167" i="13"/>
  <c r="BI176" i="13"/>
  <c r="BI180" i="13"/>
  <c r="BI189" i="13"/>
  <c r="BI188" i="13" s="1"/>
  <c r="BI197" i="13"/>
  <c r="BI200" i="13"/>
  <c r="BI203" i="13"/>
  <c r="BI206" i="13"/>
  <c r="BI210" i="13"/>
  <c r="BI213" i="13"/>
  <c r="BI223" i="13"/>
  <c r="BI230" i="13"/>
  <c r="BI236" i="13"/>
  <c r="BI240" i="13"/>
  <c r="BI243" i="13"/>
  <c r="BI242" i="13" s="1"/>
  <c r="BI196" i="13" l="1"/>
  <c r="BI195" i="13" s="1"/>
  <c r="BI155" i="13"/>
  <c r="BI154" i="13" s="1"/>
  <c r="BI175" i="13"/>
  <c r="BI174" i="13" s="1"/>
  <c r="BI148" i="13"/>
  <c r="BI147" i="13" s="1"/>
  <c r="BI146" i="13" s="1"/>
  <c r="H39" i="41"/>
  <c r="C41" i="41"/>
  <c r="H18" i="41"/>
  <c r="C61" i="41"/>
  <c r="H60" i="41"/>
  <c r="H37" i="40"/>
  <c r="H39" i="40" s="1"/>
  <c r="C25" i="41"/>
  <c r="H58" i="40"/>
  <c r="C59" i="40"/>
  <c r="F16" i="14"/>
  <c r="F23" i="14" s="1"/>
  <c r="F24" i="14" s="1"/>
  <c r="F17" i="33"/>
  <c r="F24" i="33" s="1"/>
  <c r="F25" i="33" s="1"/>
  <c r="H25" i="40"/>
  <c r="C24" i="40"/>
  <c r="BI19" i="13"/>
  <c r="F60" i="35"/>
  <c r="BI222" i="13"/>
  <c r="BI221" i="13" s="1"/>
  <c r="BI220" i="13" s="1"/>
  <c r="BI219" i="13" s="1"/>
  <c r="BI129" i="13"/>
  <c r="BI128" i="13" s="1"/>
  <c r="BI81" i="13"/>
  <c r="BI80" i="13" s="1"/>
  <c r="BI32" i="13"/>
  <c r="Y111" i="13"/>
  <c r="Y235" i="13"/>
  <c r="BI18" i="13" l="1"/>
  <c r="BI17" i="13" s="1"/>
  <c r="BI16" i="13" s="1"/>
  <c r="BI15" i="13" s="1"/>
  <c r="H41" i="41"/>
  <c r="H61" i="41"/>
  <c r="C26" i="41"/>
  <c r="H25" i="41"/>
  <c r="H59" i="40"/>
  <c r="C25" i="40"/>
  <c r="BI153" i="13"/>
  <c r="BI69" i="13"/>
  <c r="Y59" i="13"/>
  <c r="F72" i="13"/>
  <c r="F71" i="13" s="1"/>
  <c r="W198" i="13"/>
  <c r="W140" i="13"/>
  <c r="AZ4" i="16"/>
  <c r="AZ5" i="16"/>
  <c r="AZ6" i="16"/>
  <c r="AZ7" i="16"/>
  <c r="AZ8" i="16"/>
  <c r="AZ9" i="16"/>
  <c r="AZ10" i="16"/>
  <c r="AZ11" i="16"/>
  <c r="AZ12" i="16"/>
  <c r="AZ13" i="16"/>
  <c r="AZ14" i="16"/>
  <c r="AZ15" i="16"/>
  <c r="AZ16" i="16"/>
  <c r="AZ17" i="16"/>
  <c r="AZ18" i="16"/>
  <c r="AZ19" i="16"/>
  <c r="AZ20" i="16"/>
  <c r="AZ21" i="16"/>
  <c r="AZ22" i="16"/>
  <c r="AZ23" i="16"/>
  <c r="AZ24" i="16"/>
  <c r="AZ25" i="16"/>
  <c r="AZ26" i="16"/>
  <c r="AZ27" i="16"/>
  <c r="AZ28" i="16"/>
  <c r="AZ29" i="16"/>
  <c r="AZ30" i="16"/>
  <c r="AZ31" i="16"/>
  <c r="AZ32" i="16"/>
  <c r="AZ33" i="16"/>
  <c r="AZ34" i="16"/>
  <c r="AZ35" i="16"/>
  <c r="AZ36" i="16"/>
  <c r="AZ37" i="16"/>
  <c r="AZ38" i="16"/>
  <c r="AZ39" i="16"/>
  <c r="AZ40" i="16"/>
  <c r="AZ41" i="16"/>
  <c r="AZ42" i="16"/>
  <c r="AZ43" i="16"/>
  <c r="AZ44" i="16"/>
  <c r="AZ45" i="16"/>
  <c r="AZ46" i="16"/>
  <c r="AZ47" i="16"/>
  <c r="AZ48" i="16"/>
  <c r="AZ49" i="16"/>
  <c r="AZ50" i="16"/>
  <c r="AZ51" i="16"/>
  <c r="AZ52" i="16"/>
  <c r="AZ53" i="16"/>
  <c r="AZ54" i="16"/>
  <c r="AZ56" i="16"/>
  <c r="AZ57" i="16"/>
  <c r="AZ58" i="16"/>
  <c r="AZ59" i="16"/>
  <c r="AZ60" i="16"/>
  <c r="AZ61" i="16"/>
  <c r="AZ62" i="16"/>
  <c r="AZ63" i="16"/>
  <c r="AZ64" i="16"/>
  <c r="AZ65" i="16"/>
  <c r="AZ66" i="16"/>
  <c r="AZ67" i="16"/>
  <c r="AZ68" i="16"/>
  <c r="AZ69" i="16"/>
  <c r="AZ70" i="16"/>
  <c r="AZ71" i="16"/>
  <c r="AZ72" i="16"/>
  <c r="AZ73" i="16"/>
  <c r="AZ74" i="16"/>
  <c r="AZ75" i="16"/>
  <c r="AZ76" i="16"/>
  <c r="AZ77" i="16"/>
  <c r="AZ78" i="16"/>
  <c r="AZ79" i="16"/>
  <c r="AZ80" i="16"/>
  <c r="AZ81" i="16"/>
  <c r="AZ82" i="16"/>
  <c r="AZ83" i="16"/>
  <c r="AZ84" i="16"/>
  <c r="AZ85" i="16"/>
  <c r="AZ86" i="16"/>
  <c r="AZ87" i="16"/>
  <c r="AZ88" i="16"/>
  <c r="AZ89" i="16"/>
  <c r="AZ90" i="16"/>
  <c r="AZ91" i="16"/>
  <c r="AZ92" i="16"/>
  <c r="AZ93" i="16"/>
  <c r="AZ94" i="16"/>
  <c r="BA94" i="16"/>
  <c r="AZ95" i="16"/>
  <c r="BA95" i="16"/>
  <c r="AZ96" i="16"/>
  <c r="BA96" i="16"/>
  <c r="AZ97" i="16"/>
  <c r="BA97" i="16"/>
  <c r="AZ98" i="16"/>
  <c r="BA98" i="16"/>
  <c r="AZ99" i="16"/>
  <c r="BA99" i="16"/>
  <c r="AZ100" i="16"/>
  <c r="BA100" i="16"/>
  <c r="AZ101" i="16"/>
  <c r="BA101" i="16"/>
  <c r="AZ102" i="16"/>
  <c r="BA102" i="16"/>
  <c r="AZ103" i="16"/>
  <c r="BA103" i="16"/>
  <c r="AZ104" i="16"/>
  <c r="BA104" i="16"/>
  <c r="AZ105" i="16"/>
  <c r="BA105" i="16"/>
  <c r="AZ106" i="16"/>
  <c r="BA106" i="16"/>
  <c r="AZ107" i="16"/>
  <c r="BA107" i="16"/>
  <c r="AZ108" i="16"/>
  <c r="BA108" i="16"/>
  <c r="AZ109" i="16"/>
  <c r="BA109" i="16"/>
  <c r="AZ110" i="16"/>
  <c r="BA110" i="16"/>
  <c r="AZ111" i="16"/>
  <c r="BA111" i="16"/>
  <c r="AZ112" i="16"/>
  <c r="BA112" i="16"/>
  <c r="AZ113" i="16"/>
  <c r="BA113" i="16"/>
  <c r="AZ114" i="16"/>
  <c r="BA114" i="16"/>
  <c r="AZ115" i="16"/>
  <c r="BA115" i="16"/>
  <c r="AZ116" i="16"/>
  <c r="BA116" i="16"/>
  <c r="AZ117" i="16"/>
  <c r="BA117" i="16"/>
  <c r="AZ118" i="16"/>
  <c r="BA118" i="16"/>
  <c r="AZ119" i="16"/>
  <c r="BA119" i="16"/>
  <c r="AZ120" i="16"/>
  <c r="BA120" i="16"/>
  <c r="AZ121" i="16"/>
  <c r="BA121" i="16"/>
  <c r="AZ122" i="16"/>
  <c r="BA122" i="16"/>
  <c r="AZ123" i="16"/>
  <c r="BA123" i="16"/>
  <c r="AZ124" i="16"/>
  <c r="BA124" i="16"/>
  <c r="AZ125" i="16"/>
  <c r="BA125" i="16"/>
  <c r="AZ126" i="16"/>
  <c r="BA126" i="16"/>
  <c r="AZ127" i="16"/>
  <c r="BA127" i="16"/>
  <c r="AZ128" i="16"/>
  <c r="BA128" i="16"/>
  <c r="AZ129" i="16"/>
  <c r="BA129" i="16"/>
  <c r="AZ130" i="16"/>
  <c r="BA130" i="16"/>
  <c r="AZ131" i="16"/>
  <c r="BA131" i="16"/>
  <c r="AZ132" i="16"/>
  <c r="BA132" i="16"/>
  <c r="AZ133" i="16"/>
  <c r="BA133" i="16"/>
  <c r="AZ134" i="16"/>
  <c r="BA134" i="16"/>
  <c r="AZ135" i="16"/>
  <c r="BA135" i="16"/>
  <c r="AZ136" i="16"/>
  <c r="BA136" i="16"/>
  <c r="AZ137" i="16"/>
  <c r="BA137" i="16"/>
  <c r="AZ138" i="16"/>
  <c r="BA138" i="16"/>
  <c r="AZ139" i="16"/>
  <c r="BA139" i="16"/>
  <c r="AZ140" i="16"/>
  <c r="BA140" i="16"/>
  <c r="AZ141" i="16"/>
  <c r="BA141" i="16"/>
  <c r="AZ142" i="16"/>
  <c r="BA142" i="16"/>
  <c r="AZ143" i="16"/>
  <c r="BA143" i="16"/>
  <c r="V117" i="13"/>
  <c r="AU117" i="13" s="1"/>
  <c r="V166" i="13"/>
  <c r="V160" i="13"/>
  <c r="W207" i="13"/>
  <c r="W137" i="13"/>
  <c r="W134" i="13"/>
  <c r="W132" i="13"/>
  <c r="W131" i="13"/>
  <c r="W108" i="13"/>
  <c r="W104" i="13"/>
  <c r="W93" i="13"/>
  <c r="W89" i="13"/>
  <c r="BG20" i="13"/>
  <c r="BH20" i="13"/>
  <c r="BG24" i="13"/>
  <c r="BH24" i="13"/>
  <c r="BG29" i="13"/>
  <c r="BG28" i="13" s="1"/>
  <c r="BH29" i="13"/>
  <c r="BH28" i="13" s="1"/>
  <c r="BG33" i="13"/>
  <c r="BH33" i="13"/>
  <c r="BG41" i="13"/>
  <c r="BH41" i="13"/>
  <c r="BG48" i="13"/>
  <c r="BH48" i="13"/>
  <c r="BG54" i="13"/>
  <c r="BG53" i="13" s="1"/>
  <c r="BH54" i="13"/>
  <c r="BH53" i="13" s="1"/>
  <c r="BG65" i="13"/>
  <c r="BG64" i="13" s="1"/>
  <c r="BG63" i="13" s="1"/>
  <c r="BG62" i="13" s="1"/>
  <c r="BH65" i="13"/>
  <c r="BH64" i="13" s="1"/>
  <c r="BH63" i="13" s="1"/>
  <c r="BH62" i="13" s="1"/>
  <c r="BG72" i="13"/>
  <c r="BG71" i="13" s="1"/>
  <c r="BG70" i="13" s="1"/>
  <c r="BH72" i="13"/>
  <c r="BH71" i="13" s="1"/>
  <c r="BH70" i="13" s="1"/>
  <c r="BG82" i="13"/>
  <c r="BH82" i="13"/>
  <c r="BG86" i="13"/>
  <c r="BH86" i="13"/>
  <c r="BG90" i="13"/>
  <c r="BH90" i="13"/>
  <c r="BG95" i="13"/>
  <c r="BH95" i="13"/>
  <c r="BG99" i="13"/>
  <c r="BH99" i="13"/>
  <c r="BG106" i="13"/>
  <c r="BH106" i="13"/>
  <c r="BG112" i="13"/>
  <c r="BH112" i="13"/>
  <c r="BG118" i="13"/>
  <c r="BH118" i="13"/>
  <c r="BG123" i="13"/>
  <c r="BH123" i="13"/>
  <c r="BG130" i="13"/>
  <c r="BH130" i="13"/>
  <c r="BG133" i="13"/>
  <c r="BH133" i="13"/>
  <c r="BG136" i="13"/>
  <c r="BH136" i="13"/>
  <c r="BG139" i="13"/>
  <c r="BH139" i="13"/>
  <c r="BG142" i="13"/>
  <c r="BH142" i="13"/>
  <c r="BG149" i="13"/>
  <c r="BH149" i="13"/>
  <c r="BG156" i="13"/>
  <c r="BH156" i="13"/>
  <c r="BG161" i="13"/>
  <c r="BH161" i="13"/>
  <c r="BG167" i="13"/>
  <c r="BH167" i="13"/>
  <c r="BG176" i="13"/>
  <c r="BH176" i="13"/>
  <c r="BG180" i="13"/>
  <c r="BH180" i="13"/>
  <c r="BG189" i="13"/>
  <c r="BG188" i="13" s="1"/>
  <c r="BH189" i="13"/>
  <c r="BH188" i="13" s="1"/>
  <c r="BG197" i="13"/>
  <c r="BH197" i="13"/>
  <c r="BG200" i="13"/>
  <c r="BH200" i="13"/>
  <c r="BG203" i="13"/>
  <c r="BH203" i="13"/>
  <c r="BG206" i="13"/>
  <c r="BH206" i="13"/>
  <c r="BG210" i="13"/>
  <c r="BH210" i="13"/>
  <c r="BG213" i="13"/>
  <c r="BH213" i="13"/>
  <c r="BG223" i="13"/>
  <c r="BH223" i="13"/>
  <c r="BG230" i="13"/>
  <c r="BH230" i="13"/>
  <c r="BG236" i="13"/>
  <c r="BH236" i="13"/>
  <c r="BG240" i="13"/>
  <c r="BH240" i="13"/>
  <c r="BG243" i="13"/>
  <c r="BG242" i="13" s="1"/>
  <c r="BH243" i="13"/>
  <c r="BH242" i="13" s="1"/>
  <c r="BH155" i="13" l="1"/>
  <c r="BG175" i="13"/>
  <c r="BH196" i="13"/>
  <c r="BG196" i="13"/>
  <c r="BG155" i="13"/>
  <c r="BH175" i="13"/>
  <c r="BH148" i="13"/>
  <c r="BH147" i="13" s="1"/>
  <c r="BH146" i="13" s="1"/>
  <c r="BG148" i="13"/>
  <c r="BG147" i="13" s="1"/>
  <c r="BG146" i="13" s="1"/>
  <c r="H26" i="41"/>
  <c r="AZ152" i="16"/>
  <c r="BA152" i="16"/>
  <c r="BI61" i="13"/>
  <c r="BI60" i="13" s="1"/>
  <c r="BI14" i="13" s="1"/>
  <c r="BH195" i="13"/>
  <c r="BG32" i="13"/>
  <c r="BH222" i="13"/>
  <c r="BH221" i="13" s="1"/>
  <c r="BH220" i="13" s="1"/>
  <c r="BH219" i="13" s="1"/>
  <c r="BH81" i="13"/>
  <c r="BH80" i="13" s="1"/>
  <c r="BH32" i="13"/>
  <c r="BH174" i="13"/>
  <c r="BH154" i="13"/>
  <c r="BH129" i="13"/>
  <c r="BH128" i="13" s="1"/>
  <c r="BH19" i="13"/>
  <c r="BG81" i="13"/>
  <c r="BG80" i="13" s="1"/>
  <c r="BG222" i="13"/>
  <c r="BG221" i="13" s="1"/>
  <c r="BG220" i="13" s="1"/>
  <c r="BG219" i="13" s="1"/>
  <c r="BG195" i="13"/>
  <c r="BG154" i="13"/>
  <c r="BG129" i="13"/>
  <c r="BG128" i="13" s="1"/>
  <c r="BG19" i="13"/>
  <c r="BG174" i="13"/>
  <c r="BG18" i="13" l="1"/>
  <c r="BG17" i="13" s="1"/>
  <c r="BG16" i="13" s="1"/>
  <c r="BG15" i="13" s="1"/>
  <c r="BH153" i="13"/>
  <c r="BH18" i="13"/>
  <c r="BH17" i="13" s="1"/>
  <c r="BH16" i="13" s="1"/>
  <c r="BH15" i="13" s="1"/>
  <c r="BG153" i="13"/>
  <c r="BG69" i="13"/>
  <c r="BH69" i="13"/>
  <c r="BG61" i="13" l="1"/>
  <c r="BG60" i="13" s="1"/>
  <c r="BG14" i="13" s="1"/>
  <c r="BH61" i="13"/>
  <c r="BH60" i="13" s="1"/>
  <c r="BH14" i="13" s="1"/>
  <c r="W90" i="13" l="1"/>
  <c r="X24" i="13"/>
  <c r="X29" i="13"/>
  <c r="X28" i="13" s="1"/>
  <c r="X33" i="13"/>
  <c r="X41" i="13"/>
  <c r="X48" i="13"/>
  <c r="X54" i="13"/>
  <c r="X53" i="13" s="1"/>
  <c r="X65" i="13"/>
  <c r="X72" i="13"/>
  <c r="X82" i="13"/>
  <c r="X86" i="13"/>
  <c r="X90" i="13"/>
  <c r="X95" i="13"/>
  <c r="X99" i="13"/>
  <c r="X106" i="13"/>
  <c r="X112" i="13"/>
  <c r="X118" i="13"/>
  <c r="X123" i="13"/>
  <c r="X130" i="13"/>
  <c r="X133" i="13"/>
  <c r="X136" i="13"/>
  <c r="X139" i="13"/>
  <c r="X142" i="13"/>
  <c r="X149" i="13"/>
  <c r="X156" i="13"/>
  <c r="X161" i="13"/>
  <c r="X167" i="13"/>
  <c r="X155" i="13" l="1"/>
  <c r="X148" i="13"/>
  <c r="X147" i="13" s="1"/>
  <c r="X146" i="13" s="1"/>
  <c r="X71" i="13"/>
  <c r="X70" i="13" s="1"/>
  <c r="X64" i="13"/>
  <c r="X63" i="13" s="1"/>
  <c r="X62" i="13" s="1"/>
  <c r="X154" i="13"/>
  <c r="X129" i="13"/>
  <c r="X128" i="13" s="1"/>
  <c r="X32" i="13"/>
  <c r="X81" i="13"/>
  <c r="X80" i="13" s="1"/>
  <c r="X69" i="13" l="1"/>
  <c r="AY143" i="16" l="1"/>
  <c r="AY142" i="16"/>
  <c r="AY141" i="16"/>
  <c r="AY140" i="16"/>
  <c r="AY139" i="16"/>
  <c r="AY138" i="16"/>
  <c r="AY137" i="16"/>
  <c r="AY136" i="16"/>
  <c r="AY135" i="16"/>
  <c r="AY134" i="16"/>
  <c r="AY133" i="16"/>
  <c r="AY132" i="16"/>
  <c r="AY131" i="16"/>
  <c r="AY130" i="16"/>
  <c r="AY129" i="16"/>
  <c r="AY128" i="16"/>
  <c r="AY127" i="16"/>
  <c r="AY126" i="16"/>
  <c r="AY125" i="16"/>
  <c r="AY124" i="16"/>
  <c r="AY123" i="16"/>
  <c r="AY122" i="16"/>
  <c r="AY121" i="16"/>
  <c r="AY120" i="16"/>
  <c r="AY119" i="16"/>
  <c r="AY118" i="16"/>
  <c r="AY117" i="16"/>
  <c r="AY116" i="16"/>
  <c r="AY115" i="16"/>
  <c r="AY114" i="16"/>
  <c r="AY113" i="16"/>
  <c r="AY112" i="16"/>
  <c r="AY111" i="16"/>
  <c r="AY110" i="16"/>
  <c r="AY109" i="16"/>
  <c r="AY108" i="16"/>
  <c r="AY107" i="16"/>
  <c r="AY106" i="16"/>
  <c r="AY105" i="16"/>
  <c r="AY104" i="16"/>
  <c r="AY103" i="16"/>
  <c r="AY102" i="16"/>
  <c r="AY101" i="16"/>
  <c r="AY100" i="16"/>
  <c r="AY99" i="16"/>
  <c r="AY98" i="16"/>
  <c r="AY97" i="16"/>
  <c r="AY96" i="16"/>
  <c r="AY95" i="16"/>
  <c r="AY94" i="16"/>
  <c r="AY93" i="16"/>
  <c r="AY92" i="16"/>
  <c r="AY91" i="16"/>
  <c r="AY90" i="16"/>
  <c r="AY89" i="16"/>
  <c r="AY88" i="16"/>
  <c r="AY87" i="16"/>
  <c r="AY86" i="16"/>
  <c r="AY85" i="16"/>
  <c r="AY84" i="16"/>
  <c r="AY83" i="16"/>
  <c r="AY82" i="16"/>
  <c r="AY81" i="16"/>
  <c r="AY80" i="16"/>
  <c r="AY79" i="16"/>
  <c r="AY78" i="16"/>
  <c r="AY77" i="16"/>
  <c r="AY76" i="16"/>
  <c r="AY75" i="16"/>
  <c r="AY74" i="16"/>
  <c r="AY73" i="16"/>
  <c r="AY72" i="16"/>
  <c r="AY71" i="16"/>
  <c r="AY70" i="16"/>
  <c r="AY69" i="16"/>
  <c r="AY68" i="16"/>
  <c r="AY67" i="16"/>
  <c r="AY66" i="16"/>
  <c r="AY65" i="16"/>
  <c r="AY64" i="16"/>
  <c r="AY63" i="16"/>
  <c r="AY62" i="16"/>
  <c r="AY61" i="16"/>
  <c r="AY60" i="16"/>
  <c r="AY59" i="16"/>
  <c r="AY58" i="16"/>
  <c r="AY57" i="16"/>
  <c r="AY56" i="16"/>
  <c r="AY54" i="16"/>
  <c r="AY53" i="16"/>
  <c r="AY52" i="16"/>
  <c r="AY51" i="16"/>
  <c r="AY50" i="16"/>
  <c r="AY49" i="16"/>
  <c r="AY48" i="16"/>
  <c r="AY47" i="16"/>
  <c r="AY46" i="16"/>
  <c r="AY45" i="16"/>
  <c r="AY44" i="16"/>
  <c r="AY43" i="16"/>
  <c r="AY42" i="16"/>
  <c r="AY41" i="16"/>
  <c r="AY40" i="16"/>
  <c r="AY39" i="16"/>
  <c r="AY38" i="16"/>
  <c r="AY37" i="16"/>
  <c r="AY36" i="16"/>
  <c r="AY35" i="16"/>
  <c r="AY34" i="16"/>
  <c r="AY33" i="16"/>
  <c r="AY32" i="16"/>
  <c r="AY31" i="16"/>
  <c r="AY30" i="16"/>
  <c r="AY29" i="16"/>
  <c r="AY28" i="16"/>
  <c r="AY27" i="16"/>
  <c r="AY26" i="16"/>
  <c r="AY25" i="16"/>
  <c r="AY24" i="16"/>
  <c r="AY23" i="16"/>
  <c r="AY22" i="16"/>
  <c r="AY21" i="16"/>
  <c r="AY20" i="16"/>
  <c r="AY19" i="16"/>
  <c r="AY18" i="16"/>
  <c r="AY17" i="16"/>
  <c r="AY16" i="16"/>
  <c r="AY15" i="16"/>
  <c r="AY14" i="16"/>
  <c r="AY13" i="16"/>
  <c r="AY12" i="16"/>
  <c r="AY11" i="16"/>
  <c r="AY10" i="16"/>
  <c r="AY9" i="16"/>
  <c r="AY8" i="16"/>
  <c r="AY7" i="16"/>
  <c r="AY6" i="16"/>
  <c r="AY5" i="16"/>
  <c r="AY4" i="16"/>
  <c r="AY152" i="16" l="1"/>
  <c r="BF20" i="13"/>
  <c r="BF24" i="13"/>
  <c r="BF29" i="13"/>
  <c r="BF28" i="13" s="1"/>
  <c r="BF33" i="13"/>
  <c r="BF41" i="13"/>
  <c r="BF48" i="13"/>
  <c r="BF54" i="13"/>
  <c r="BF53" i="13" s="1"/>
  <c r="BF65" i="13"/>
  <c r="BF64" i="13" s="1"/>
  <c r="BF63" i="13" s="1"/>
  <c r="BF62" i="13" s="1"/>
  <c r="BF72" i="13"/>
  <c r="BF71" i="13" s="1"/>
  <c r="BF70" i="13" s="1"/>
  <c r="BF82" i="13"/>
  <c r="BF86" i="13"/>
  <c r="BF90" i="13"/>
  <c r="BF95" i="13"/>
  <c r="BF99" i="13"/>
  <c r="BF106" i="13"/>
  <c r="BF112" i="13"/>
  <c r="BF118" i="13"/>
  <c r="BF123" i="13"/>
  <c r="BF130" i="13"/>
  <c r="BF133" i="13"/>
  <c r="BF136" i="13"/>
  <c r="BF139" i="13"/>
  <c r="BF142" i="13"/>
  <c r="BF149" i="13"/>
  <c r="BF156" i="13"/>
  <c r="BF161" i="13"/>
  <c r="BF167" i="13"/>
  <c r="BF176" i="13"/>
  <c r="BF175" i="13" s="1"/>
  <c r="BF180" i="13"/>
  <c r="BF189" i="13"/>
  <c r="BF188" i="13" s="1"/>
  <c r="BF197" i="13"/>
  <c r="BF200" i="13"/>
  <c r="BF203" i="13"/>
  <c r="BF206" i="13"/>
  <c r="BF210" i="13"/>
  <c r="BF213" i="13"/>
  <c r="BF223" i="13"/>
  <c r="BF230" i="13"/>
  <c r="BF236" i="13"/>
  <c r="BF240" i="13"/>
  <c r="BF243" i="13"/>
  <c r="BF242" i="13" s="1"/>
  <c r="BF196" i="13" l="1"/>
  <c r="BF155" i="13"/>
  <c r="BF148" i="13"/>
  <c r="BF147" i="13" s="1"/>
  <c r="BF146" i="13" s="1"/>
  <c r="BF174" i="13"/>
  <c r="BF81" i="13"/>
  <c r="BF80" i="13" s="1"/>
  <c r="BF154" i="13"/>
  <c r="BF19" i="13"/>
  <c r="BF32" i="13"/>
  <c r="BF222" i="13"/>
  <c r="BF221" i="13" s="1"/>
  <c r="BF220" i="13" s="1"/>
  <c r="BF219" i="13" s="1"/>
  <c r="BF195" i="13"/>
  <c r="BF129" i="13"/>
  <c r="BF128" i="13" s="1"/>
  <c r="S192" i="13"/>
  <c r="S232" i="13"/>
  <c r="BF18" i="13" l="1"/>
  <c r="BF17" i="13" s="1"/>
  <c r="BF16" i="13" s="1"/>
  <c r="BF15" i="13" s="1"/>
  <c r="BF69" i="13"/>
  <c r="BF153" i="13"/>
  <c r="BF61" i="13" l="1"/>
  <c r="BF60" i="13" s="1"/>
  <c r="BF14" i="13" s="1"/>
  <c r="S131" i="13" l="1"/>
  <c r="F70" i="23"/>
  <c r="S23" i="13"/>
  <c r="AX4" i="16"/>
  <c r="AX5" i="16"/>
  <c r="AX6" i="16"/>
  <c r="AX7" i="16"/>
  <c r="AX8" i="16"/>
  <c r="AX9" i="16"/>
  <c r="AX10" i="16"/>
  <c r="AX11" i="16"/>
  <c r="AX12" i="16"/>
  <c r="AX13" i="16"/>
  <c r="AX14" i="16"/>
  <c r="AX15" i="16"/>
  <c r="AX16" i="16"/>
  <c r="AX17" i="16"/>
  <c r="AX18" i="16"/>
  <c r="AX19" i="16"/>
  <c r="AX20" i="16"/>
  <c r="AX21" i="16"/>
  <c r="AX22" i="16"/>
  <c r="AX23" i="16"/>
  <c r="AX24" i="16"/>
  <c r="AX25" i="16"/>
  <c r="AX26" i="16"/>
  <c r="AX27" i="16"/>
  <c r="AX28" i="16"/>
  <c r="AX29" i="16"/>
  <c r="AX30" i="16"/>
  <c r="AX31" i="16"/>
  <c r="AX32" i="16"/>
  <c r="AX33" i="16"/>
  <c r="AX34" i="16"/>
  <c r="AX35" i="16"/>
  <c r="AX36" i="16"/>
  <c r="AX37" i="16"/>
  <c r="AX38" i="16"/>
  <c r="AX39" i="16"/>
  <c r="AX40" i="16"/>
  <c r="AX41" i="16"/>
  <c r="AX42" i="16"/>
  <c r="AX43" i="16"/>
  <c r="AX44" i="16"/>
  <c r="AX45" i="16"/>
  <c r="AX46" i="16"/>
  <c r="AX47" i="16"/>
  <c r="AX48" i="16"/>
  <c r="AX49" i="16"/>
  <c r="AX50" i="16"/>
  <c r="AX51" i="16"/>
  <c r="AX52" i="16"/>
  <c r="AX53" i="16"/>
  <c r="AX54" i="16"/>
  <c r="AX56" i="16"/>
  <c r="AX57" i="16"/>
  <c r="AX58" i="16"/>
  <c r="AX59" i="16"/>
  <c r="AX60" i="16"/>
  <c r="AX61" i="16"/>
  <c r="AX62" i="16"/>
  <c r="AX63" i="16"/>
  <c r="AX64" i="16"/>
  <c r="AX65" i="16"/>
  <c r="AX66" i="16"/>
  <c r="AX67" i="16"/>
  <c r="AX68" i="16"/>
  <c r="AX69" i="16"/>
  <c r="AX70" i="16"/>
  <c r="AX71" i="16"/>
  <c r="AX72" i="16"/>
  <c r="AX73" i="16"/>
  <c r="AX74" i="16"/>
  <c r="AX75" i="16"/>
  <c r="AX76" i="16"/>
  <c r="AX77" i="16"/>
  <c r="AX78" i="16"/>
  <c r="AX79" i="16"/>
  <c r="AX80" i="16"/>
  <c r="AX81" i="16"/>
  <c r="AX82" i="16"/>
  <c r="AX83" i="16"/>
  <c r="AX84" i="16"/>
  <c r="AX85" i="16"/>
  <c r="AX86" i="16"/>
  <c r="AX87" i="16"/>
  <c r="AX88" i="16"/>
  <c r="AX89" i="16"/>
  <c r="AX90" i="16"/>
  <c r="AX91" i="16"/>
  <c r="AX92" i="16"/>
  <c r="AX93" i="16"/>
  <c r="AX94" i="16"/>
  <c r="AX95" i="16"/>
  <c r="AX96" i="16"/>
  <c r="AX97" i="16"/>
  <c r="AX98" i="16"/>
  <c r="AX99" i="16"/>
  <c r="AX100" i="16"/>
  <c r="AX101" i="16"/>
  <c r="AX102" i="16"/>
  <c r="AX103" i="16"/>
  <c r="AX104" i="16"/>
  <c r="AX105" i="16"/>
  <c r="AX106" i="16"/>
  <c r="AX107" i="16"/>
  <c r="AX108" i="16"/>
  <c r="AX109" i="16"/>
  <c r="AX110" i="16"/>
  <c r="AX111" i="16"/>
  <c r="AX112" i="16"/>
  <c r="AX113" i="16"/>
  <c r="AX114" i="16"/>
  <c r="AX115" i="16"/>
  <c r="AX116" i="16"/>
  <c r="AX117" i="16"/>
  <c r="AX118" i="16"/>
  <c r="AX119" i="16"/>
  <c r="AX120" i="16"/>
  <c r="AX121" i="16"/>
  <c r="AX122" i="16"/>
  <c r="AX123" i="16"/>
  <c r="AX124" i="16"/>
  <c r="AX125" i="16"/>
  <c r="AX126" i="16"/>
  <c r="AX127" i="16"/>
  <c r="AX128" i="16"/>
  <c r="AX129" i="16"/>
  <c r="AX130" i="16"/>
  <c r="AX131" i="16"/>
  <c r="AX132" i="16"/>
  <c r="AX133" i="16"/>
  <c r="AX134" i="16"/>
  <c r="AX135" i="16"/>
  <c r="AX136" i="16"/>
  <c r="AX137" i="16"/>
  <c r="AX138" i="16"/>
  <c r="AX139" i="16"/>
  <c r="AX140" i="16"/>
  <c r="AX141" i="16"/>
  <c r="AX142" i="16"/>
  <c r="AX143" i="16"/>
  <c r="AW6" i="16"/>
  <c r="AW7" i="16"/>
  <c r="AW8" i="16"/>
  <c r="AW9" i="16"/>
  <c r="AW10" i="16"/>
  <c r="AW11" i="16"/>
  <c r="AW12" i="16"/>
  <c r="AW13" i="16"/>
  <c r="AW14" i="16"/>
  <c r="AW15" i="16"/>
  <c r="AW16" i="16"/>
  <c r="AW17" i="16"/>
  <c r="AW18" i="16"/>
  <c r="AW19" i="16"/>
  <c r="AW20" i="16"/>
  <c r="AW21" i="16"/>
  <c r="AW22" i="16"/>
  <c r="AW23" i="16"/>
  <c r="AW24" i="16"/>
  <c r="AW25" i="16"/>
  <c r="AW26" i="16"/>
  <c r="AW27" i="16"/>
  <c r="AW28" i="16"/>
  <c r="AW29" i="16"/>
  <c r="AW30" i="16"/>
  <c r="AW31" i="16"/>
  <c r="AW32" i="16"/>
  <c r="AW33" i="16"/>
  <c r="AW34" i="16"/>
  <c r="AW35" i="16"/>
  <c r="AW36" i="16"/>
  <c r="AW37" i="16"/>
  <c r="AW38" i="16"/>
  <c r="AW39" i="16"/>
  <c r="AW40" i="16"/>
  <c r="AW41" i="16"/>
  <c r="AW42" i="16"/>
  <c r="AW43" i="16"/>
  <c r="AW44" i="16"/>
  <c r="AW45" i="16"/>
  <c r="AW46" i="16"/>
  <c r="AW47" i="16"/>
  <c r="AW48" i="16"/>
  <c r="AW49" i="16"/>
  <c r="AW50" i="16"/>
  <c r="AW51" i="16"/>
  <c r="AW52" i="16"/>
  <c r="AW53" i="16"/>
  <c r="AW54" i="16"/>
  <c r="AW4" i="16"/>
  <c r="BE240" i="13"/>
  <c r="BE243" i="13"/>
  <c r="BE242" i="13" s="1"/>
  <c r="BE236" i="13"/>
  <c r="BE230" i="13"/>
  <c r="BE223" i="13"/>
  <c r="BE213" i="13"/>
  <c r="BE210" i="13"/>
  <c r="BE206" i="13"/>
  <c r="BE203" i="13"/>
  <c r="BE200" i="13"/>
  <c r="BE197" i="13"/>
  <c r="BE189" i="13"/>
  <c r="BE188" i="13" s="1"/>
  <c r="BE180" i="13"/>
  <c r="BE176" i="13"/>
  <c r="BE175" i="13" s="1"/>
  <c r="BE167" i="13"/>
  <c r="BE161" i="13"/>
  <c r="BE156" i="13"/>
  <c r="BE149" i="13"/>
  <c r="BE142" i="13"/>
  <c r="BE139" i="13"/>
  <c r="BE136" i="13"/>
  <c r="BE133" i="13"/>
  <c r="BE130" i="13"/>
  <c r="BE123" i="13"/>
  <c r="BE118" i="13"/>
  <c r="BE112" i="13"/>
  <c r="BE106" i="13"/>
  <c r="BE99" i="13"/>
  <c r="BE95" i="13"/>
  <c r="BE90" i="13"/>
  <c r="BE86" i="13"/>
  <c r="BE82" i="13"/>
  <c r="BE72" i="13"/>
  <c r="BE71" i="13" s="1"/>
  <c r="BE70" i="13" s="1"/>
  <c r="BE65" i="13"/>
  <c r="BE64" i="13" s="1"/>
  <c r="BE63" i="13" s="1"/>
  <c r="BE62" i="13" s="1"/>
  <c r="BE54" i="13"/>
  <c r="BE53" i="13" s="1"/>
  <c r="BE48" i="13"/>
  <c r="BE41" i="13"/>
  <c r="BE33" i="13"/>
  <c r="BE29" i="13"/>
  <c r="BE28" i="13" s="1"/>
  <c r="BE24" i="13"/>
  <c r="BE20" i="13"/>
  <c r="F230" i="23" l="1"/>
  <c r="O3" i="23"/>
  <c r="L8" i="23" s="1"/>
  <c r="Q4" i="23"/>
  <c r="BE196" i="13"/>
  <c r="BE148" i="13"/>
  <c r="BE147" i="13" s="1"/>
  <c r="BE146" i="13" s="1"/>
  <c r="BE155" i="13"/>
  <c r="O11" i="23"/>
  <c r="AX152" i="16"/>
  <c r="BE174" i="13"/>
  <c r="BE129" i="13"/>
  <c r="BE128" i="13" s="1"/>
  <c r="BE195" i="13"/>
  <c r="BE222" i="13"/>
  <c r="BE221" i="13" s="1"/>
  <c r="BE220" i="13" s="1"/>
  <c r="BE219" i="13" s="1"/>
  <c r="BE154" i="13"/>
  <c r="BE81" i="13"/>
  <c r="BE80" i="13" s="1"/>
  <c r="BE32" i="13"/>
  <c r="BE19" i="13"/>
  <c r="S31" i="13"/>
  <c r="BD189" i="13"/>
  <c r="BD188" i="13" s="1"/>
  <c r="BD176" i="13"/>
  <c r="BC176" i="13"/>
  <c r="BD161" i="13"/>
  <c r="BC161" i="13"/>
  <c r="BB161" i="13"/>
  <c r="BD149" i="13"/>
  <c r="BD148" i="13" s="1"/>
  <c r="BC149" i="13"/>
  <c r="AU246" i="13"/>
  <c r="AV246" i="13" s="1"/>
  <c r="AU159" i="13"/>
  <c r="AV159" i="13" s="1"/>
  <c r="AU157" i="13"/>
  <c r="AU150" i="13"/>
  <c r="AU145" i="13"/>
  <c r="AU144" i="13"/>
  <c r="AV144" i="13" s="1"/>
  <c r="AU143" i="13"/>
  <c r="AU140" i="13"/>
  <c r="AU141" i="13"/>
  <c r="AU138" i="13"/>
  <c r="AU135" i="13"/>
  <c r="AV135" i="13" s="1"/>
  <c r="BB133" i="13"/>
  <c r="AU162" i="13"/>
  <c r="AV162" i="13" s="1"/>
  <c r="AU158" i="13"/>
  <c r="AV158" i="13" s="1"/>
  <c r="AU160" i="13"/>
  <c r="AV160" i="13" s="1"/>
  <c r="AG55" i="16"/>
  <c r="AF55" i="16"/>
  <c r="AE55" i="16"/>
  <c r="AD55" i="16"/>
  <c r="AC55" i="16"/>
  <c r="AB55" i="16"/>
  <c r="AA55" i="16"/>
  <c r="Z55" i="16"/>
  <c r="Y55" i="16"/>
  <c r="X55" i="16"/>
  <c r="W55" i="16"/>
  <c r="V55" i="16"/>
  <c r="W54" i="16"/>
  <c r="V54" i="16"/>
  <c r="V53" i="16"/>
  <c r="V142" i="16"/>
  <c r="V141" i="16"/>
  <c r="V138" i="16"/>
  <c r="V137" i="16"/>
  <c r="V135" i="16"/>
  <c r="V134" i="16"/>
  <c r="V133" i="16"/>
  <c r="V132" i="16"/>
  <c r="V130" i="16"/>
  <c r="V129" i="16"/>
  <c r="V128" i="16"/>
  <c r="V127" i="16"/>
  <c r="V126" i="16"/>
  <c r="V124" i="16"/>
  <c r="V123" i="16"/>
  <c r="V121" i="16"/>
  <c r="V119" i="16"/>
  <c r="V118" i="16"/>
  <c r="V116" i="16"/>
  <c r="V114" i="16"/>
  <c r="V112" i="16"/>
  <c r="V110" i="16"/>
  <c r="V109" i="16"/>
  <c r="V107" i="16"/>
  <c r="V106" i="16"/>
  <c r="V105" i="16"/>
  <c r="V104" i="16"/>
  <c r="V102" i="16"/>
  <c r="V101" i="16"/>
  <c r="V99" i="16"/>
  <c r="V98" i="16"/>
  <c r="V97" i="16"/>
  <c r="V95" i="16"/>
  <c r="V94" i="16"/>
  <c r="V93" i="16"/>
  <c r="V92" i="16"/>
  <c r="V90" i="16"/>
  <c r="V89" i="16"/>
  <c r="V88" i="16"/>
  <c r="V85" i="16"/>
  <c r="V84" i="16"/>
  <c r="V82" i="16"/>
  <c r="V80" i="16"/>
  <c r="V78" i="16"/>
  <c r="V76" i="16"/>
  <c r="V74" i="16"/>
  <c r="V73" i="16"/>
  <c r="V72" i="16"/>
  <c r="V70" i="16"/>
  <c r="V69" i="16"/>
  <c r="V68" i="16"/>
  <c r="V66" i="16"/>
  <c r="V65" i="16"/>
  <c r="V64" i="16"/>
  <c r="V62" i="16"/>
  <c r="V61" i="16"/>
  <c r="V60" i="16"/>
  <c r="V59" i="16"/>
  <c r="V57" i="16"/>
  <c r="V56" i="16"/>
  <c r="AW143" i="16"/>
  <c r="AW142" i="16"/>
  <c r="AW141" i="16"/>
  <c r="AW140" i="16"/>
  <c r="AW139" i="16"/>
  <c r="AW138" i="16"/>
  <c r="AW137" i="16"/>
  <c r="AW136" i="16"/>
  <c r="AW135" i="16"/>
  <c r="AW134" i="16"/>
  <c r="AW133" i="16"/>
  <c r="AW132" i="16"/>
  <c r="AW131" i="16"/>
  <c r="AW130" i="16"/>
  <c r="AW129" i="16"/>
  <c r="AW128" i="16"/>
  <c r="AW127" i="16"/>
  <c r="AW126" i="16"/>
  <c r="AW125" i="16"/>
  <c r="AW124" i="16"/>
  <c r="AW123" i="16"/>
  <c r="AW122" i="16"/>
  <c r="AW121" i="16"/>
  <c r="AW120" i="16"/>
  <c r="AW119" i="16"/>
  <c r="AW118" i="16"/>
  <c r="AW117" i="16"/>
  <c r="AW116" i="16"/>
  <c r="AW115" i="16"/>
  <c r="AW114" i="16"/>
  <c r="AW113" i="16"/>
  <c r="AW112" i="16"/>
  <c r="AW111" i="16"/>
  <c r="AW110" i="16"/>
  <c r="AW109" i="16"/>
  <c r="AW108" i="16"/>
  <c r="AW107" i="16"/>
  <c r="AW106" i="16"/>
  <c r="AW105" i="16"/>
  <c r="AW104" i="16"/>
  <c r="AW103" i="16"/>
  <c r="AW102" i="16"/>
  <c r="AW101" i="16"/>
  <c r="AW100" i="16"/>
  <c r="AW99" i="16"/>
  <c r="AW98" i="16"/>
  <c r="AW97" i="16"/>
  <c r="AW96" i="16"/>
  <c r="AW95" i="16"/>
  <c r="AW94" i="16"/>
  <c r="AW93" i="16"/>
  <c r="AW92" i="16"/>
  <c r="AW91" i="16"/>
  <c r="AW90" i="16"/>
  <c r="AW89" i="16"/>
  <c r="AW88" i="16"/>
  <c r="AW87" i="16"/>
  <c r="AW86" i="16"/>
  <c r="AW85" i="16"/>
  <c r="AW84" i="16"/>
  <c r="AW83" i="16"/>
  <c r="AW82" i="16"/>
  <c r="AW81" i="16"/>
  <c r="AW80" i="16"/>
  <c r="AW79" i="16"/>
  <c r="AW78" i="16"/>
  <c r="AW77" i="16"/>
  <c r="AW76" i="16"/>
  <c r="AW75" i="16"/>
  <c r="AW74" i="16"/>
  <c r="AW73" i="16"/>
  <c r="AW72" i="16"/>
  <c r="AW71" i="16"/>
  <c r="AW70" i="16"/>
  <c r="AW69" i="16"/>
  <c r="AW68" i="16"/>
  <c r="AW67" i="16"/>
  <c r="AW66" i="16"/>
  <c r="AW65" i="16"/>
  <c r="AW64" i="16"/>
  <c r="AW63" i="16"/>
  <c r="AW62" i="16"/>
  <c r="AW61" i="16"/>
  <c r="AW60" i="16"/>
  <c r="AW59" i="16"/>
  <c r="AW58" i="16"/>
  <c r="AW57" i="16"/>
  <c r="AW56" i="16"/>
  <c r="AW5" i="16"/>
  <c r="AV143" i="16"/>
  <c r="AV142" i="16"/>
  <c r="AV141" i="16"/>
  <c r="AV140" i="16"/>
  <c r="AV139" i="16"/>
  <c r="AV138" i="16"/>
  <c r="AV137" i="16"/>
  <c r="AV136" i="16"/>
  <c r="AV135" i="16"/>
  <c r="AV134" i="16"/>
  <c r="AV133" i="16"/>
  <c r="AV132" i="16"/>
  <c r="AV131" i="16"/>
  <c r="AV130" i="16"/>
  <c r="AV129" i="16"/>
  <c r="AV128" i="16"/>
  <c r="AV127" i="16"/>
  <c r="AV126" i="16"/>
  <c r="AV125" i="16"/>
  <c r="AV124" i="16"/>
  <c r="AV123" i="16"/>
  <c r="AV122" i="16"/>
  <c r="AV121" i="16"/>
  <c r="AV120" i="16"/>
  <c r="AV119" i="16"/>
  <c r="AV118" i="16"/>
  <c r="AV117" i="16"/>
  <c r="AV116" i="16"/>
  <c r="AV115" i="16"/>
  <c r="AV114" i="16"/>
  <c r="AV113" i="16"/>
  <c r="AV112" i="16"/>
  <c r="AV111" i="16"/>
  <c r="AV110" i="16"/>
  <c r="AV109" i="16"/>
  <c r="AV108" i="16"/>
  <c r="AV107" i="16"/>
  <c r="AV106" i="16"/>
  <c r="AV105" i="16"/>
  <c r="AV104" i="16"/>
  <c r="AV103" i="16"/>
  <c r="AV102" i="16"/>
  <c r="AV101" i="16"/>
  <c r="AV100" i="16"/>
  <c r="AV99" i="16"/>
  <c r="AV98" i="16"/>
  <c r="AV97" i="16"/>
  <c r="AV96" i="16"/>
  <c r="AV95" i="16"/>
  <c r="AV94" i="16"/>
  <c r="AV93" i="16"/>
  <c r="AV92" i="16"/>
  <c r="AV91" i="16"/>
  <c r="AV90" i="16"/>
  <c r="AV89" i="16"/>
  <c r="AV88" i="16"/>
  <c r="AV87" i="16"/>
  <c r="AV86" i="16"/>
  <c r="AV85" i="16"/>
  <c r="AV84" i="16"/>
  <c r="AV83" i="16"/>
  <c r="AV82" i="16"/>
  <c r="AV81" i="16"/>
  <c r="AV80" i="16"/>
  <c r="AV79" i="16"/>
  <c r="AV78" i="16"/>
  <c r="AV77" i="16"/>
  <c r="AV76" i="16"/>
  <c r="AV75" i="16"/>
  <c r="AV74" i="16"/>
  <c r="AV73" i="16"/>
  <c r="AV72" i="16"/>
  <c r="AV71" i="16"/>
  <c r="AV70" i="16"/>
  <c r="AV69" i="16"/>
  <c r="AV68" i="16"/>
  <c r="AV67" i="16"/>
  <c r="AV66" i="16"/>
  <c r="AV65" i="16"/>
  <c r="AV64" i="16"/>
  <c r="AV63" i="16"/>
  <c r="AV62" i="16"/>
  <c r="AV61" i="16"/>
  <c r="AV60" i="16"/>
  <c r="AV59" i="16"/>
  <c r="AV58" i="16"/>
  <c r="AV57" i="16"/>
  <c r="AV56" i="16"/>
  <c r="AV54" i="16"/>
  <c r="AV53" i="16"/>
  <c r="AV52" i="16"/>
  <c r="AV51" i="16"/>
  <c r="AV50" i="16"/>
  <c r="AV49" i="16"/>
  <c r="AV48" i="16"/>
  <c r="AV47" i="16"/>
  <c r="AV46" i="16"/>
  <c r="AV45" i="16"/>
  <c r="AV44" i="16"/>
  <c r="AV43" i="16"/>
  <c r="AV42" i="16"/>
  <c r="AV41" i="16"/>
  <c r="AV40" i="16"/>
  <c r="AV39" i="16"/>
  <c r="AV38" i="16"/>
  <c r="AV37" i="16"/>
  <c r="AV36" i="16"/>
  <c r="AV35" i="16"/>
  <c r="AV34" i="16"/>
  <c r="AV33" i="16"/>
  <c r="AV32" i="16"/>
  <c r="AV31" i="16"/>
  <c r="AV30" i="16"/>
  <c r="AV29" i="16"/>
  <c r="AV28" i="16"/>
  <c r="AV27" i="16"/>
  <c r="AV26" i="16"/>
  <c r="AV25" i="16"/>
  <c r="AV24" i="16"/>
  <c r="AV23" i="16"/>
  <c r="AV22" i="16"/>
  <c r="AV21" i="16"/>
  <c r="AV20" i="16"/>
  <c r="AV19" i="16"/>
  <c r="AV18" i="16"/>
  <c r="AV17" i="16"/>
  <c r="AV16" i="16"/>
  <c r="AV15" i="16"/>
  <c r="AV14" i="16"/>
  <c r="AV13" i="16"/>
  <c r="AV12" i="16"/>
  <c r="AV11" i="16"/>
  <c r="AV10" i="16"/>
  <c r="AV9" i="16"/>
  <c r="AV8" i="16"/>
  <c r="AV7" i="16"/>
  <c r="AV6" i="16"/>
  <c r="AV5" i="16"/>
  <c r="AV4" i="16"/>
  <c r="AU143" i="16"/>
  <c r="AU142" i="16"/>
  <c r="AU141" i="16"/>
  <c r="AU140" i="16"/>
  <c r="AU139" i="16"/>
  <c r="AU138" i="16"/>
  <c r="AU137" i="16"/>
  <c r="AU136" i="16"/>
  <c r="AU135" i="16"/>
  <c r="AU134" i="16"/>
  <c r="AU133" i="16"/>
  <c r="AU132" i="16"/>
  <c r="AU131" i="16"/>
  <c r="AU130" i="16"/>
  <c r="AU129" i="16"/>
  <c r="AU128" i="16"/>
  <c r="AU127" i="16"/>
  <c r="AU126" i="16"/>
  <c r="AU125" i="16"/>
  <c r="AU124" i="16"/>
  <c r="AU123" i="16"/>
  <c r="AU122" i="16"/>
  <c r="AU121" i="16"/>
  <c r="AU120" i="16"/>
  <c r="AU119" i="16"/>
  <c r="AU118" i="16"/>
  <c r="AU117" i="16"/>
  <c r="AU116" i="16"/>
  <c r="AU115" i="16"/>
  <c r="AU114" i="16"/>
  <c r="AU113" i="16"/>
  <c r="AU112" i="16"/>
  <c r="AU111" i="16"/>
  <c r="AU110" i="16"/>
  <c r="AU109" i="16"/>
  <c r="AU108" i="16"/>
  <c r="AU107" i="16"/>
  <c r="AU106" i="16"/>
  <c r="AU105" i="16"/>
  <c r="AU104" i="16"/>
  <c r="AU103" i="16"/>
  <c r="AU102" i="16"/>
  <c r="AU101" i="16"/>
  <c r="AU100" i="16"/>
  <c r="AU99" i="16"/>
  <c r="AU98" i="16"/>
  <c r="AU97" i="16"/>
  <c r="AU96" i="16"/>
  <c r="AU95" i="16"/>
  <c r="AU94" i="16"/>
  <c r="AU93" i="16"/>
  <c r="AU92" i="16"/>
  <c r="AU91" i="16"/>
  <c r="AU90" i="16"/>
  <c r="AU89" i="16"/>
  <c r="AU88" i="16"/>
  <c r="AU87" i="16"/>
  <c r="AU86" i="16"/>
  <c r="AU85" i="16"/>
  <c r="AU84" i="16"/>
  <c r="AU83" i="16"/>
  <c r="AU82" i="16"/>
  <c r="AU81" i="16"/>
  <c r="AU80" i="16"/>
  <c r="AU79" i="16"/>
  <c r="AU78" i="16"/>
  <c r="AU77" i="16"/>
  <c r="AU76" i="16"/>
  <c r="AU75" i="16"/>
  <c r="AU74" i="16"/>
  <c r="AU73" i="16"/>
  <c r="AU72" i="16"/>
  <c r="AU71" i="16"/>
  <c r="AU70" i="16"/>
  <c r="AU69" i="16"/>
  <c r="AU68" i="16"/>
  <c r="AU67" i="16"/>
  <c r="AU66" i="16"/>
  <c r="AU65" i="16"/>
  <c r="AU64" i="16"/>
  <c r="AU63" i="16"/>
  <c r="AU62" i="16"/>
  <c r="AU61" i="16"/>
  <c r="AU60" i="16"/>
  <c r="AU59" i="16"/>
  <c r="AU58" i="16"/>
  <c r="AU57" i="16"/>
  <c r="AU56" i="16"/>
  <c r="AU54" i="16"/>
  <c r="AU53" i="16"/>
  <c r="AU52" i="16"/>
  <c r="AU51" i="16"/>
  <c r="AU50" i="16"/>
  <c r="AU49" i="16"/>
  <c r="AU48" i="16"/>
  <c r="AU47" i="16"/>
  <c r="AU46" i="16"/>
  <c r="AU45" i="16"/>
  <c r="AU44" i="16"/>
  <c r="AU43" i="16"/>
  <c r="AU42" i="16"/>
  <c r="AU41" i="16"/>
  <c r="AU40" i="16"/>
  <c r="AU39" i="16"/>
  <c r="AU38" i="16"/>
  <c r="AU37" i="16"/>
  <c r="AU36" i="16"/>
  <c r="AU35" i="16"/>
  <c r="AU34" i="16"/>
  <c r="AU33" i="16"/>
  <c r="AU32" i="16"/>
  <c r="AU31" i="16"/>
  <c r="AU30" i="16"/>
  <c r="AU29" i="16"/>
  <c r="AU28" i="16"/>
  <c r="AU27" i="16"/>
  <c r="AU26" i="16"/>
  <c r="AU25" i="16"/>
  <c r="AU18" i="16"/>
  <c r="AU17" i="16"/>
  <c r="AU16" i="16"/>
  <c r="AU15" i="16"/>
  <c r="AU14" i="16"/>
  <c r="AU13" i="16"/>
  <c r="AU12" i="16"/>
  <c r="AU11" i="16"/>
  <c r="AU10" i="16"/>
  <c r="AU9" i="16"/>
  <c r="AU8" i="16"/>
  <c r="AU7" i="16"/>
  <c r="AU6" i="16"/>
  <c r="AU5" i="16"/>
  <c r="AU4" i="16"/>
  <c r="AU20" i="16"/>
  <c r="AU21" i="16"/>
  <c r="AU22" i="16"/>
  <c r="AU23" i="16"/>
  <c r="AU24" i="16"/>
  <c r="AU19" i="16"/>
  <c r="BC240" i="13"/>
  <c r="BD240" i="13"/>
  <c r="BC243" i="13"/>
  <c r="BC242" i="13" s="1"/>
  <c r="BD243" i="13"/>
  <c r="BD242" i="13" s="1"/>
  <c r="BC236" i="13"/>
  <c r="BD236" i="13"/>
  <c r="BC230" i="13"/>
  <c r="BD230" i="13"/>
  <c r="BC223" i="13"/>
  <c r="BD223" i="13"/>
  <c r="BC213" i="13"/>
  <c r="BD213" i="13"/>
  <c r="BC210" i="13"/>
  <c r="BD210" i="13"/>
  <c r="BC206" i="13"/>
  <c r="BD206" i="13"/>
  <c r="BC203" i="13"/>
  <c r="BD203" i="13"/>
  <c r="BC200" i="13"/>
  <c r="BD200" i="13"/>
  <c r="BC197" i="13"/>
  <c r="BC196" i="13" s="1"/>
  <c r="BD197" i="13"/>
  <c r="BC189" i="13"/>
  <c r="BC188" i="13" s="1"/>
  <c r="BC180" i="13"/>
  <c r="BD180" i="13"/>
  <c r="BC167" i="13"/>
  <c r="BD167" i="13"/>
  <c r="BD147" i="13"/>
  <c r="BD146" i="13" s="1"/>
  <c r="BC156" i="13"/>
  <c r="BD156" i="13"/>
  <c r="BD155" i="13" s="1"/>
  <c r="BC142" i="13"/>
  <c r="BD142" i="13"/>
  <c r="BC139" i="13"/>
  <c r="BD139" i="13"/>
  <c r="BC136" i="13"/>
  <c r="BD136" i="13"/>
  <c r="BC133" i="13"/>
  <c r="BD133" i="13"/>
  <c r="BC130" i="13"/>
  <c r="BD130" i="13"/>
  <c r="BC123" i="13"/>
  <c r="BD123" i="13"/>
  <c r="BC118" i="13"/>
  <c r="BD118" i="13"/>
  <c r="BC112" i="13"/>
  <c r="BD112" i="13"/>
  <c r="BC106" i="13"/>
  <c r="BD106" i="13"/>
  <c r="BC99" i="13"/>
  <c r="BD99" i="13"/>
  <c r="BC95" i="13"/>
  <c r="BD95" i="13"/>
  <c r="BC90" i="13"/>
  <c r="BD90" i="13"/>
  <c r="BC86" i="13"/>
  <c r="BD86" i="13"/>
  <c r="BC82" i="13"/>
  <c r="BD82" i="13"/>
  <c r="BC72" i="13"/>
  <c r="BC71" i="13" s="1"/>
  <c r="BC70" i="13" s="1"/>
  <c r="BD72" i="13"/>
  <c r="BD71" i="13" s="1"/>
  <c r="BD70" i="13" s="1"/>
  <c r="BC65" i="13"/>
  <c r="BC64" i="13" s="1"/>
  <c r="BC63" i="13" s="1"/>
  <c r="BC62" i="13" s="1"/>
  <c r="BD65" i="13"/>
  <c r="BD64" i="13" s="1"/>
  <c r="BD63" i="13" s="1"/>
  <c r="BD62" i="13" s="1"/>
  <c r="BC54" i="13"/>
  <c r="BC53" i="13" s="1"/>
  <c r="BD54" i="13"/>
  <c r="BD53" i="13" s="1"/>
  <c r="BC48" i="13"/>
  <c r="BD48" i="13"/>
  <c r="BD41" i="13"/>
  <c r="BC33" i="13"/>
  <c r="BD33" i="13"/>
  <c r="BC29" i="13"/>
  <c r="BC28" i="13" s="1"/>
  <c r="BD29" i="13"/>
  <c r="BD28" i="13" s="1"/>
  <c r="BC24" i="13"/>
  <c r="BD24" i="13"/>
  <c r="BD20" i="13"/>
  <c r="BC41" i="13"/>
  <c r="BC20" i="13"/>
  <c r="BB243" i="13"/>
  <c r="BB242" i="13" s="1"/>
  <c r="BB240" i="13"/>
  <c r="BB236" i="13"/>
  <c r="BB230" i="13"/>
  <c r="BB223" i="13"/>
  <c r="BB213" i="13"/>
  <c r="BB210" i="13"/>
  <c r="BB206" i="13"/>
  <c r="BB203" i="13"/>
  <c r="BB200" i="13"/>
  <c r="BB197" i="13"/>
  <c r="BB189" i="13"/>
  <c r="BB188" i="13" s="1"/>
  <c r="BB180" i="13"/>
  <c r="BB176" i="13"/>
  <c r="BB175" i="13" s="1"/>
  <c r="BB167" i="13"/>
  <c r="K161" i="13"/>
  <c r="L161" i="13"/>
  <c r="M161" i="13"/>
  <c r="N161" i="13"/>
  <c r="O161" i="13"/>
  <c r="P161" i="13"/>
  <c r="Q161" i="13"/>
  <c r="R161" i="13"/>
  <c r="S161" i="13"/>
  <c r="T161" i="13"/>
  <c r="U161" i="13"/>
  <c r="V161" i="13"/>
  <c r="W161" i="13"/>
  <c r="Y161" i="13"/>
  <c r="Z161" i="13"/>
  <c r="AA161" i="13"/>
  <c r="AB161" i="13"/>
  <c r="AD161" i="13"/>
  <c r="AE161" i="13"/>
  <c r="AF161" i="13"/>
  <c r="AG161" i="13"/>
  <c r="AH161" i="13"/>
  <c r="AI161" i="13"/>
  <c r="AJ161" i="13"/>
  <c r="AK161" i="13"/>
  <c r="AL161" i="13"/>
  <c r="AM161" i="13"/>
  <c r="AN161" i="13"/>
  <c r="AO161" i="13"/>
  <c r="AP161" i="13"/>
  <c r="AQ161" i="13"/>
  <c r="AR161" i="13"/>
  <c r="AS161" i="13"/>
  <c r="K156" i="13"/>
  <c r="L156" i="13"/>
  <c r="M156" i="13"/>
  <c r="N156" i="13"/>
  <c r="O156" i="13"/>
  <c r="P156" i="13"/>
  <c r="Q156" i="13"/>
  <c r="R156" i="13"/>
  <c r="S156" i="13"/>
  <c r="T156" i="13"/>
  <c r="U156" i="13"/>
  <c r="V156" i="13"/>
  <c r="W156" i="13"/>
  <c r="Y156" i="13"/>
  <c r="Z156" i="13"/>
  <c r="AA156" i="13"/>
  <c r="AB156" i="13"/>
  <c r="AD156" i="13"/>
  <c r="AE156" i="13"/>
  <c r="AF156" i="13"/>
  <c r="AG156" i="13"/>
  <c r="AH156" i="13"/>
  <c r="AI156" i="13"/>
  <c r="AJ156" i="13"/>
  <c r="AK156" i="13"/>
  <c r="AL156" i="13"/>
  <c r="AM156" i="13"/>
  <c r="AN156" i="13"/>
  <c r="AO156" i="13"/>
  <c r="AP156" i="13"/>
  <c r="AQ156" i="13"/>
  <c r="AR156" i="13"/>
  <c r="AS156" i="13"/>
  <c r="BB156" i="13"/>
  <c r="BB155" i="13" s="1"/>
  <c r="K149" i="13"/>
  <c r="L149" i="13"/>
  <c r="M149" i="13"/>
  <c r="N149" i="13"/>
  <c r="O149" i="13"/>
  <c r="P149" i="13"/>
  <c r="Q149" i="13"/>
  <c r="R149" i="13"/>
  <c r="S149" i="13"/>
  <c r="T149" i="13"/>
  <c r="U149" i="13"/>
  <c r="V149" i="13"/>
  <c r="W149" i="13"/>
  <c r="Y149" i="13"/>
  <c r="Z149" i="13"/>
  <c r="AA149" i="13"/>
  <c r="AB149" i="13"/>
  <c r="AD149" i="13"/>
  <c r="AE149" i="13"/>
  <c r="AF149" i="13"/>
  <c r="AG149" i="13"/>
  <c r="AH149" i="13"/>
  <c r="AI149" i="13"/>
  <c r="AJ149" i="13"/>
  <c r="AK149" i="13"/>
  <c r="AL149" i="13"/>
  <c r="AM149" i="13"/>
  <c r="AN149" i="13"/>
  <c r="AO149" i="13"/>
  <c r="AP149" i="13"/>
  <c r="AQ149" i="13"/>
  <c r="AR149" i="13"/>
  <c r="AS149" i="13"/>
  <c r="BB149" i="13"/>
  <c r="K142" i="13"/>
  <c r="L142" i="13"/>
  <c r="M142" i="13"/>
  <c r="N142" i="13"/>
  <c r="O142" i="13"/>
  <c r="P142" i="13"/>
  <c r="Q142" i="13"/>
  <c r="R142" i="13"/>
  <c r="S142" i="13"/>
  <c r="T142" i="13"/>
  <c r="U142" i="13"/>
  <c r="V142" i="13"/>
  <c r="W142" i="13"/>
  <c r="Y142" i="13"/>
  <c r="Z142" i="13"/>
  <c r="AA142" i="13"/>
  <c r="AB142" i="13"/>
  <c r="AD142" i="13"/>
  <c r="AE142" i="13"/>
  <c r="AF142" i="13"/>
  <c r="AG142" i="13"/>
  <c r="AH142" i="13"/>
  <c r="AI142" i="13"/>
  <c r="AJ142" i="13"/>
  <c r="AK142" i="13"/>
  <c r="AL142" i="13"/>
  <c r="AM142" i="13"/>
  <c r="AN142" i="13"/>
  <c r="AO142" i="13"/>
  <c r="AP142" i="13"/>
  <c r="AQ142" i="13"/>
  <c r="AR142" i="13"/>
  <c r="AS142" i="13"/>
  <c r="BB142" i="13"/>
  <c r="K139" i="13"/>
  <c r="L139" i="13"/>
  <c r="M139" i="13"/>
  <c r="N139" i="13"/>
  <c r="O139" i="13"/>
  <c r="P139" i="13"/>
  <c r="Q139" i="13"/>
  <c r="R139" i="13"/>
  <c r="S139" i="13"/>
  <c r="T139" i="13"/>
  <c r="U139" i="13"/>
  <c r="V139" i="13"/>
  <c r="W139" i="13"/>
  <c r="Y139" i="13"/>
  <c r="Z139" i="13"/>
  <c r="AA139" i="13"/>
  <c r="AB139" i="13"/>
  <c r="AD139" i="13"/>
  <c r="AE139" i="13"/>
  <c r="AF139" i="13"/>
  <c r="AG139" i="13"/>
  <c r="AH139" i="13"/>
  <c r="AI139" i="13"/>
  <c r="AJ139" i="13"/>
  <c r="AK139" i="13"/>
  <c r="AL139" i="13"/>
  <c r="AM139" i="13"/>
  <c r="AN139" i="13"/>
  <c r="AO139" i="13"/>
  <c r="AP139" i="13"/>
  <c r="AQ139" i="13"/>
  <c r="AR139" i="13"/>
  <c r="AS139" i="13"/>
  <c r="BB139" i="13"/>
  <c r="K136" i="13"/>
  <c r="L136" i="13"/>
  <c r="M136" i="13"/>
  <c r="N136" i="13"/>
  <c r="O136" i="13"/>
  <c r="P136" i="13"/>
  <c r="R136" i="13"/>
  <c r="S136" i="13"/>
  <c r="T136" i="13"/>
  <c r="U136" i="13"/>
  <c r="V136" i="13"/>
  <c r="W136" i="13"/>
  <c r="Y136" i="13"/>
  <c r="Z136" i="13"/>
  <c r="AA136" i="13"/>
  <c r="AB136" i="13"/>
  <c r="AD136" i="13"/>
  <c r="AE136" i="13"/>
  <c r="AF136" i="13"/>
  <c r="AG136" i="13"/>
  <c r="AH136" i="13"/>
  <c r="AI136" i="13"/>
  <c r="AJ136" i="13"/>
  <c r="AK136" i="13"/>
  <c r="AL136" i="13"/>
  <c r="AM136" i="13"/>
  <c r="AN136" i="13"/>
  <c r="AO136" i="13"/>
  <c r="AP136" i="13"/>
  <c r="AQ136" i="13"/>
  <c r="AR136" i="13"/>
  <c r="AS136" i="13"/>
  <c r="BB136" i="13"/>
  <c r="Q137" i="13"/>
  <c r="AU137" i="13" s="1"/>
  <c r="K133" i="13"/>
  <c r="L133" i="13"/>
  <c r="M133" i="13"/>
  <c r="N133" i="13"/>
  <c r="O133" i="13"/>
  <c r="P133" i="13"/>
  <c r="R133" i="13"/>
  <c r="S133" i="13"/>
  <c r="T133" i="13"/>
  <c r="U133" i="13"/>
  <c r="V133" i="13"/>
  <c r="W133" i="13"/>
  <c r="Y133" i="13"/>
  <c r="Z133" i="13"/>
  <c r="AA133" i="13"/>
  <c r="AB133" i="13"/>
  <c r="AD133" i="13"/>
  <c r="AE133" i="13"/>
  <c r="AF133" i="13"/>
  <c r="AG133" i="13"/>
  <c r="AH133" i="13"/>
  <c r="AI133" i="13"/>
  <c r="AJ133" i="13"/>
  <c r="AK133" i="13"/>
  <c r="AL133" i="13"/>
  <c r="AM133" i="13"/>
  <c r="AN133" i="13"/>
  <c r="AO133" i="13"/>
  <c r="AP133" i="13"/>
  <c r="AQ133" i="13"/>
  <c r="AR133" i="13"/>
  <c r="AS133" i="13"/>
  <c r="BB130" i="13"/>
  <c r="BB123" i="13"/>
  <c r="BB118" i="13"/>
  <c r="BB112" i="13"/>
  <c r="BB106" i="13"/>
  <c r="BB99" i="13"/>
  <c r="BB95" i="13"/>
  <c r="BB90" i="13"/>
  <c r="BB86" i="13"/>
  <c r="BB82" i="13"/>
  <c r="BB72" i="13"/>
  <c r="BB71" i="13" s="1"/>
  <c r="BB70" i="13" s="1"/>
  <c r="BB65" i="13"/>
  <c r="BB64" i="13" s="1"/>
  <c r="BB63" i="13" s="1"/>
  <c r="BB62" i="13" s="1"/>
  <c r="BB54" i="13"/>
  <c r="BB53" i="13" s="1"/>
  <c r="BB48" i="13"/>
  <c r="BB41" i="13"/>
  <c r="BB33" i="13"/>
  <c r="BB29" i="13"/>
  <c r="BB28" i="13" s="1"/>
  <c r="BB24" i="13"/>
  <c r="BB20" i="13"/>
  <c r="J20" i="13"/>
  <c r="L7" i="23" l="1"/>
  <c r="L6" i="23"/>
  <c r="BD196" i="13"/>
  <c r="BB196" i="13"/>
  <c r="BC148" i="13"/>
  <c r="BC147" i="13" s="1"/>
  <c r="BC146" i="13" s="1"/>
  <c r="BC175" i="13"/>
  <c r="BC174" i="13" s="1"/>
  <c r="BC155" i="13"/>
  <c r="BD175" i="13"/>
  <c r="BB148" i="13"/>
  <c r="BB147" i="13" s="1"/>
  <c r="BB146" i="13" s="1"/>
  <c r="AM55" i="16"/>
  <c r="AO55" i="16" s="1"/>
  <c r="AU152" i="16"/>
  <c r="AV152" i="16"/>
  <c r="AW152" i="16"/>
  <c r="AQ148" i="13"/>
  <c r="AQ147" i="13" s="1"/>
  <c r="AQ146" i="13" s="1"/>
  <c r="AM148" i="13"/>
  <c r="AM147" i="13" s="1"/>
  <c r="AM146" i="13" s="1"/>
  <c r="AI148" i="13"/>
  <c r="AI147" i="13" s="1"/>
  <c r="AI146" i="13" s="1"/>
  <c r="AE148" i="13"/>
  <c r="AE147" i="13" s="1"/>
  <c r="AE146" i="13" s="1"/>
  <c r="U148" i="13"/>
  <c r="U147" i="13" s="1"/>
  <c r="U146" i="13" s="1"/>
  <c r="M148" i="13"/>
  <c r="M147" i="13" s="1"/>
  <c r="M146" i="13" s="1"/>
  <c r="AH148" i="13"/>
  <c r="AH147" i="13" s="1"/>
  <c r="AH146" i="13" s="1"/>
  <c r="L148" i="13"/>
  <c r="L147" i="13" s="1"/>
  <c r="L146" i="13" s="1"/>
  <c r="AP148" i="13"/>
  <c r="AP147" i="13" s="1"/>
  <c r="AP146" i="13" s="1"/>
  <c r="AD148" i="13"/>
  <c r="AD147" i="13" s="1"/>
  <c r="AD146" i="13" s="1"/>
  <c r="T148" i="13"/>
  <c r="T147" i="13" s="1"/>
  <c r="T146" i="13" s="1"/>
  <c r="AS148" i="13"/>
  <c r="AS147" i="13" s="1"/>
  <c r="AS146" i="13" s="1"/>
  <c r="AO148" i="13"/>
  <c r="AO147" i="13" s="1"/>
  <c r="AO146" i="13" s="1"/>
  <c r="AK148" i="13"/>
  <c r="AK147" i="13" s="1"/>
  <c r="AK146" i="13" s="1"/>
  <c r="AG148" i="13"/>
  <c r="AG147" i="13" s="1"/>
  <c r="AG146" i="13" s="1"/>
  <c r="AB148" i="13"/>
  <c r="AB147" i="13" s="1"/>
  <c r="AB146" i="13" s="1"/>
  <c r="W148" i="13"/>
  <c r="W147" i="13" s="1"/>
  <c r="W146" i="13" s="1"/>
  <c r="S148" i="13"/>
  <c r="S147" i="13" s="1"/>
  <c r="S146" i="13" s="1"/>
  <c r="O148" i="13"/>
  <c r="O147" i="13" s="1"/>
  <c r="O146" i="13" s="1"/>
  <c r="K148" i="13"/>
  <c r="K147" i="13" s="1"/>
  <c r="K146" i="13" s="1"/>
  <c r="Z148" i="13"/>
  <c r="Z147" i="13" s="1"/>
  <c r="Z146" i="13" s="1"/>
  <c r="Q148" i="13"/>
  <c r="Q147" i="13" s="1"/>
  <c r="Q146" i="13" s="1"/>
  <c r="AL148" i="13"/>
  <c r="AL147" i="13" s="1"/>
  <c r="AL146" i="13" s="1"/>
  <c r="Y148" i="13"/>
  <c r="Y147" i="13" s="1"/>
  <c r="Y146" i="13" s="1"/>
  <c r="P148" i="13"/>
  <c r="P147" i="13" s="1"/>
  <c r="P146" i="13" s="1"/>
  <c r="AR148" i="13"/>
  <c r="AR147" i="13" s="1"/>
  <c r="AR146" i="13" s="1"/>
  <c r="AN148" i="13"/>
  <c r="AN147" i="13" s="1"/>
  <c r="AN146" i="13" s="1"/>
  <c r="AJ148" i="13"/>
  <c r="AJ147" i="13" s="1"/>
  <c r="AJ146" i="13" s="1"/>
  <c r="AF148" i="13"/>
  <c r="AF147" i="13" s="1"/>
  <c r="AF146" i="13" s="1"/>
  <c r="AA148" i="13"/>
  <c r="AA147" i="13" s="1"/>
  <c r="AA146" i="13" s="1"/>
  <c r="V148" i="13"/>
  <c r="V147" i="13" s="1"/>
  <c r="V146" i="13" s="1"/>
  <c r="R148" i="13"/>
  <c r="R147" i="13" s="1"/>
  <c r="R146" i="13" s="1"/>
  <c r="N148" i="13"/>
  <c r="N147" i="13" s="1"/>
  <c r="N146" i="13" s="1"/>
  <c r="BE69" i="13"/>
  <c r="AW141" i="13"/>
  <c r="AX141" i="13" s="1"/>
  <c r="AV141" i="13"/>
  <c r="AW145" i="13"/>
  <c r="AX145" i="13" s="1"/>
  <c r="AV145" i="13"/>
  <c r="AW140" i="13"/>
  <c r="AX140" i="13" s="1"/>
  <c r="AV140" i="13"/>
  <c r="AW150" i="13"/>
  <c r="AX150" i="13" s="1"/>
  <c r="AV150" i="13"/>
  <c r="AW137" i="13"/>
  <c r="AX137" i="13" s="1"/>
  <c r="AV137" i="13"/>
  <c r="AW143" i="13"/>
  <c r="AX143" i="13" s="1"/>
  <c r="AV143" i="13"/>
  <c r="AW157" i="13"/>
  <c r="AX157" i="13" s="1"/>
  <c r="AV157" i="13"/>
  <c r="AW138" i="13"/>
  <c r="AX138" i="13" s="1"/>
  <c r="AV138" i="13"/>
  <c r="BE153" i="13"/>
  <c r="BE61" i="13" s="1"/>
  <c r="BE60" i="13" s="1"/>
  <c r="AW158" i="13"/>
  <c r="AX158" i="13" s="1"/>
  <c r="BE18" i="13"/>
  <c r="BE17" i="13" s="1"/>
  <c r="BE16" i="13" s="1"/>
  <c r="BE15" i="13" s="1"/>
  <c r="AW160" i="13"/>
  <c r="AX160" i="13" s="1"/>
  <c r="AW159" i="13"/>
  <c r="AX159" i="13" s="1"/>
  <c r="AW144" i="13"/>
  <c r="AX144" i="13" s="1"/>
  <c r="AW135" i="13"/>
  <c r="AX135" i="13" s="1"/>
  <c r="BD129" i="13"/>
  <c r="BD128" i="13" s="1"/>
  <c r="BB174" i="13"/>
  <c r="BC81" i="13"/>
  <c r="BC80" i="13" s="1"/>
  <c r="BD154" i="13"/>
  <c r="BD174" i="13"/>
  <c r="BC222" i="13"/>
  <c r="BC221" i="13" s="1"/>
  <c r="BC220" i="13" s="1"/>
  <c r="BC219" i="13" s="1"/>
  <c r="BD81" i="13"/>
  <c r="BD80" i="13" s="1"/>
  <c r="BC154" i="13"/>
  <c r="BC32" i="13"/>
  <c r="Q136" i="13"/>
  <c r="BB129" i="13"/>
  <c r="BB128" i="13" s="1"/>
  <c r="BC129" i="13"/>
  <c r="BC128" i="13" s="1"/>
  <c r="BD195" i="13"/>
  <c r="BD222" i="13"/>
  <c r="BD221" i="13" s="1"/>
  <c r="BD220" i="13" s="1"/>
  <c r="BD219" i="13" s="1"/>
  <c r="BC195" i="13"/>
  <c r="BD32" i="13"/>
  <c r="BD19" i="13"/>
  <c r="BB154" i="13"/>
  <c r="BB19" i="13"/>
  <c r="BB195" i="13"/>
  <c r="BB222" i="13"/>
  <c r="BB221" i="13" s="1"/>
  <c r="BB220" i="13" s="1"/>
  <c r="BB219" i="13" s="1"/>
  <c r="BC19" i="13"/>
  <c r="BB81" i="13"/>
  <c r="BB80" i="13" s="1"/>
  <c r="BB32" i="13"/>
  <c r="AN55" i="16" l="1"/>
  <c r="BE14" i="13"/>
  <c r="AP55" i="16"/>
  <c r="BB69" i="13"/>
  <c r="BD69" i="13"/>
  <c r="BC69" i="13"/>
  <c r="BD153" i="13"/>
  <c r="BC153" i="13"/>
  <c r="BB18" i="13"/>
  <c r="BB17" i="13" s="1"/>
  <c r="BB16" i="13" s="1"/>
  <c r="BB15" i="13" s="1"/>
  <c r="BC18" i="13"/>
  <c r="BC17" i="13" s="1"/>
  <c r="BC16" i="13" s="1"/>
  <c r="BC15" i="13" s="1"/>
  <c r="BB153" i="13"/>
  <c r="BD18" i="13"/>
  <c r="BD17" i="13" s="1"/>
  <c r="BD16" i="13" s="1"/>
  <c r="BD15" i="13" s="1"/>
  <c r="BB61" i="13" l="1"/>
  <c r="BB60" i="13" s="1"/>
  <c r="BB14" i="13" s="1"/>
  <c r="BD61" i="13"/>
  <c r="BD60" i="13" s="1"/>
  <c r="BD14" i="13" s="1"/>
  <c r="BC61" i="13"/>
  <c r="BC60" i="13" s="1"/>
  <c r="BC14" i="13" s="1"/>
  <c r="Q134" i="13"/>
  <c r="Q131" i="13"/>
  <c r="AU131" i="13" s="1"/>
  <c r="Q88" i="13"/>
  <c r="AW131" i="13" l="1"/>
  <c r="AX131" i="13" s="1"/>
  <c r="AV131" i="13"/>
  <c r="Q133" i="13"/>
  <c r="AU134" i="13"/>
  <c r="AV134" i="13" s="1"/>
  <c r="X4" i="16"/>
  <c r="AS48" i="13"/>
  <c r="X54" i="16"/>
  <c r="Y54" i="16"/>
  <c r="Z54" i="16"/>
  <c r="AA54" i="16"/>
  <c r="AB54" i="16"/>
  <c r="AC54" i="16"/>
  <c r="AD54" i="16"/>
  <c r="AE54" i="16"/>
  <c r="AF54" i="16"/>
  <c r="AG54" i="16"/>
  <c r="X56" i="16"/>
  <c r="Y56" i="16"/>
  <c r="Z56" i="16"/>
  <c r="AA56" i="16"/>
  <c r="AB56" i="16"/>
  <c r="AC56" i="16"/>
  <c r="AD56" i="16"/>
  <c r="AE56" i="16"/>
  <c r="AF56" i="16"/>
  <c r="AG56" i="16"/>
  <c r="X57" i="16"/>
  <c r="Y57" i="16"/>
  <c r="Z57" i="16"/>
  <c r="AA57" i="16"/>
  <c r="AB57" i="16"/>
  <c r="AC57" i="16"/>
  <c r="AD57" i="16"/>
  <c r="AE57" i="16"/>
  <c r="AF57" i="16"/>
  <c r="AG57" i="16"/>
  <c r="X58" i="16"/>
  <c r="Y58" i="16"/>
  <c r="Z58" i="16"/>
  <c r="AA58" i="16"/>
  <c r="AB58" i="16"/>
  <c r="AC58" i="16"/>
  <c r="AD58" i="16"/>
  <c r="AE58" i="16"/>
  <c r="AF58" i="16"/>
  <c r="AG58" i="16"/>
  <c r="AG53" i="16"/>
  <c r="AF53" i="16"/>
  <c r="AE53" i="16"/>
  <c r="AD53" i="16"/>
  <c r="AC53" i="16"/>
  <c r="AB53" i="16"/>
  <c r="AA53" i="16"/>
  <c r="Z53" i="16"/>
  <c r="Y53" i="16"/>
  <c r="X53" i="16"/>
  <c r="J243" i="13"/>
  <c r="K243" i="13"/>
  <c r="K242" i="13" s="1"/>
  <c r="L243" i="13"/>
  <c r="L242" i="13" s="1"/>
  <c r="M243" i="13"/>
  <c r="M242" i="13" s="1"/>
  <c r="N243" i="13"/>
  <c r="N242" i="13" s="1"/>
  <c r="O243" i="13"/>
  <c r="O242" i="13" s="1"/>
  <c r="P243" i="13"/>
  <c r="P242" i="13" s="1"/>
  <c r="Q243" i="13"/>
  <c r="Q242" i="13" s="1"/>
  <c r="R243" i="13"/>
  <c r="R242" i="13" s="1"/>
  <c r="S243" i="13"/>
  <c r="S242" i="13" s="1"/>
  <c r="T243" i="13"/>
  <c r="T242" i="13" s="1"/>
  <c r="U243" i="13"/>
  <c r="U242" i="13" s="1"/>
  <c r="V243" i="13"/>
  <c r="V242" i="13" s="1"/>
  <c r="W243" i="13"/>
  <c r="W242" i="13" s="1"/>
  <c r="X243" i="13"/>
  <c r="X242" i="13" s="1"/>
  <c r="Y243" i="13"/>
  <c r="Y242" i="13" s="1"/>
  <c r="Z243" i="13"/>
  <c r="Z242" i="13" s="1"/>
  <c r="AA243" i="13"/>
  <c r="AA242" i="13" s="1"/>
  <c r="AB243" i="13"/>
  <c r="AB242" i="13" s="1"/>
  <c r="AC243" i="13"/>
  <c r="AC242" i="13" s="1"/>
  <c r="AD243" i="13"/>
  <c r="AD242" i="13" s="1"/>
  <c r="AE243" i="13"/>
  <c r="AE242" i="13" s="1"/>
  <c r="AF243" i="13"/>
  <c r="AF242" i="13" s="1"/>
  <c r="AG243" i="13"/>
  <c r="AG242" i="13" s="1"/>
  <c r="AH243" i="13"/>
  <c r="AH242" i="13" s="1"/>
  <c r="AI243" i="13"/>
  <c r="AI242" i="13" s="1"/>
  <c r="AJ243" i="13"/>
  <c r="AJ242" i="13" s="1"/>
  <c r="AK243" i="13"/>
  <c r="AK242" i="13" s="1"/>
  <c r="AL243" i="13"/>
  <c r="AL242" i="13" s="1"/>
  <c r="AM243" i="13"/>
  <c r="AM242" i="13" s="1"/>
  <c r="AN243" i="13"/>
  <c r="AN242" i="13" s="1"/>
  <c r="AO243" i="13"/>
  <c r="AO242" i="13" s="1"/>
  <c r="AP243" i="13"/>
  <c r="AP242" i="13" s="1"/>
  <c r="AQ243" i="13"/>
  <c r="AQ242" i="13" s="1"/>
  <c r="AR243" i="13"/>
  <c r="AR242" i="13" s="1"/>
  <c r="AS243" i="13"/>
  <c r="AS242" i="13" s="1"/>
  <c r="J223" i="13"/>
  <c r="K223" i="13"/>
  <c r="L223" i="13"/>
  <c r="M223" i="13"/>
  <c r="N223" i="13"/>
  <c r="O223" i="13"/>
  <c r="P223" i="13"/>
  <c r="Q223" i="13"/>
  <c r="R223" i="13"/>
  <c r="S223" i="13"/>
  <c r="T223" i="13"/>
  <c r="U223" i="13"/>
  <c r="V223" i="13"/>
  <c r="W223" i="13"/>
  <c r="X223" i="13"/>
  <c r="Y223" i="13"/>
  <c r="Z223" i="13"/>
  <c r="AA223" i="13"/>
  <c r="AB223" i="13"/>
  <c r="AC223" i="13"/>
  <c r="AD223" i="13"/>
  <c r="AE223" i="13"/>
  <c r="AF223" i="13"/>
  <c r="AG223" i="13"/>
  <c r="AH223" i="13"/>
  <c r="AI223" i="13"/>
  <c r="AJ223" i="13"/>
  <c r="AK223" i="13"/>
  <c r="AL223" i="13"/>
  <c r="AM223" i="13"/>
  <c r="AN223" i="13"/>
  <c r="AO223" i="13"/>
  <c r="AP223" i="13"/>
  <c r="AQ223" i="13"/>
  <c r="AR223" i="13"/>
  <c r="AS223" i="13"/>
  <c r="J197" i="13"/>
  <c r="K197" i="13"/>
  <c r="L197" i="13"/>
  <c r="M197" i="13"/>
  <c r="N197" i="13"/>
  <c r="O197" i="13"/>
  <c r="P197" i="13"/>
  <c r="Q197" i="13"/>
  <c r="R197" i="13"/>
  <c r="S197" i="13"/>
  <c r="T197" i="13"/>
  <c r="U197" i="13"/>
  <c r="V197" i="13"/>
  <c r="W197" i="13"/>
  <c r="X197" i="13"/>
  <c r="Y197" i="13"/>
  <c r="Z197" i="13"/>
  <c r="AA197" i="13"/>
  <c r="AB197" i="13"/>
  <c r="AC197" i="13"/>
  <c r="AD197" i="13"/>
  <c r="AE197" i="13"/>
  <c r="AF197" i="13"/>
  <c r="AG197" i="13"/>
  <c r="AH197" i="13"/>
  <c r="AI197" i="13"/>
  <c r="AJ197" i="13"/>
  <c r="AK197" i="13"/>
  <c r="AL197" i="13"/>
  <c r="AM197" i="13"/>
  <c r="AN197" i="13"/>
  <c r="AO197" i="13"/>
  <c r="AP197" i="13"/>
  <c r="AQ197" i="13"/>
  <c r="AR197" i="13"/>
  <c r="AS197" i="13"/>
  <c r="J176" i="13"/>
  <c r="K176" i="13"/>
  <c r="L176" i="13"/>
  <c r="M176" i="13"/>
  <c r="N176" i="13"/>
  <c r="O176" i="13"/>
  <c r="P176" i="13"/>
  <c r="Q176" i="13"/>
  <c r="R176" i="13"/>
  <c r="S176" i="13"/>
  <c r="T176" i="13"/>
  <c r="U176" i="13"/>
  <c r="V176" i="13"/>
  <c r="W176" i="13"/>
  <c r="X176" i="13"/>
  <c r="Y176" i="13"/>
  <c r="Z176" i="13"/>
  <c r="AA176" i="13"/>
  <c r="AB176" i="13"/>
  <c r="AC176" i="13"/>
  <c r="AD176" i="13"/>
  <c r="AE176" i="13"/>
  <c r="AF176" i="13"/>
  <c r="AG176" i="13"/>
  <c r="AH176" i="13"/>
  <c r="AI176" i="13"/>
  <c r="AJ176" i="13"/>
  <c r="AK176" i="13"/>
  <c r="AL176" i="13"/>
  <c r="AM176" i="13"/>
  <c r="AN176" i="13"/>
  <c r="AO176" i="13"/>
  <c r="AP176" i="13"/>
  <c r="AQ176" i="13"/>
  <c r="AR176" i="13"/>
  <c r="AS176" i="13"/>
  <c r="J156" i="13"/>
  <c r="J149" i="13"/>
  <c r="J133" i="13"/>
  <c r="J130" i="13"/>
  <c r="K130" i="13"/>
  <c r="L130" i="13"/>
  <c r="M130" i="13"/>
  <c r="N130" i="13"/>
  <c r="O130" i="13"/>
  <c r="P130" i="13"/>
  <c r="Q130" i="13"/>
  <c r="R130" i="13"/>
  <c r="S130" i="13"/>
  <c r="T130" i="13"/>
  <c r="U130" i="13"/>
  <c r="V130" i="13"/>
  <c r="W130" i="13"/>
  <c r="Y130" i="13"/>
  <c r="Z130" i="13"/>
  <c r="AA130" i="13"/>
  <c r="AB130" i="13"/>
  <c r="AD130" i="13"/>
  <c r="AE130" i="13"/>
  <c r="AF130" i="13"/>
  <c r="AG130" i="13"/>
  <c r="AH130" i="13"/>
  <c r="AI130" i="13"/>
  <c r="AJ130" i="13"/>
  <c r="AK130" i="13"/>
  <c r="AL130" i="13"/>
  <c r="AM130" i="13"/>
  <c r="AN130" i="13"/>
  <c r="AO130" i="13"/>
  <c r="AP130" i="13"/>
  <c r="AQ130" i="13"/>
  <c r="AR130" i="13"/>
  <c r="AS130" i="13"/>
  <c r="J123" i="13"/>
  <c r="K123" i="13"/>
  <c r="L123" i="13"/>
  <c r="M123" i="13"/>
  <c r="N123" i="13"/>
  <c r="O123" i="13"/>
  <c r="P123" i="13"/>
  <c r="Q123" i="13"/>
  <c r="R123" i="13"/>
  <c r="S123" i="13"/>
  <c r="T123" i="13"/>
  <c r="U123" i="13"/>
  <c r="V123" i="13"/>
  <c r="W123" i="13"/>
  <c r="Y123" i="13"/>
  <c r="Z123" i="13"/>
  <c r="AA123" i="13"/>
  <c r="AB123" i="13"/>
  <c r="AD123" i="13"/>
  <c r="AE123" i="13"/>
  <c r="AF123" i="13"/>
  <c r="AG123" i="13"/>
  <c r="AH123" i="13"/>
  <c r="AI123" i="13"/>
  <c r="AJ123" i="13"/>
  <c r="AK123" i="13"/>
  <c r="AL123" i="13"/>
  <c r="AM123" i="13"/>
  <c r="AN123" i="13"/>
  <c r="AO123" i="13"/>
  <c r="AP123" i="13"/>
  <c r="AQ123" i="13"/>
  <c r="AR123" i="13"/>
  <c r="AS123" i="13"/>
  <c r="AS118" i="13"/>
  <c r="AR118" i="13"/>
  <c r="AQ118" i="13"/>
  <c r="AP118" i="13"/>
  <c r="AO118" i="13"/>
  <c r="AN118" i="13"/>
  <c r="AM118" i="13"/>
  <c r="AL118" i="13"/>
  <c r="AK118" i="13"/>
  <c r="AJ118" i="13"/>
  <c r="AI118" i="13"/>
  <c r="AH118" i="13"/>
  <c r="AG118" i="13"/>
  <c r="AF118" i="13"/>
  <c r="AE118" i="13"/>
  <c r="AD118" i="13"/>
  <c r="AB118" i="13"/>
  <c r="AA118" i="13"/>
  <c r="Z118" i="13"/>
  <c r="Y118" i="13"/>
  <c r="W118" i="13"/>
  <c r="V118" i="13"/>
  <c r="U118" i="13"/>
  <c r="T118" i="13"/>
  <c r="S118" i="13"/>
  <c r="R118" i="13"/>
  <c r="Q118" i="13"/>
  <c r="P118" i="13"/>
  <c r="O118" i="13"/>
  <c r="N118" i="13"/>
  <c r="M118" i="13"/>
  <c r="L118" i="13"/>
  <c r="K118" i="13"/>
  <c r="J118" i="13"/>
  <c r="AS112" i="13"/>
  <c r="AR112" i="13"/>
  <c r="AQ112" i="13"/>
  <c r="AP112" i="13"/>
  <c r="AO112" i="13"/>
  <c r="AN112" i="13"/>
  <c r="AM112" i="13"/>
  <c r="AL112" i="13"/>
  <c r="AK112" i="13"/>
  <c r="AJ112" i="13"/>
  <c r="AI112" i="13"/>
  <c r="AH112" i="13"/>
  <c r="AG112" i="13"/>
  <c r="AF112" i="13"/>
  <c r="AE112" i="13"/>
  <c r="AD112" i="13"/>
  <c r="AB112" i="13"/>
  <c r="AA112" i="13"/>
  <c r="Z112" i="13"/>
  <c r="Y112" i="13"/>
  <c r="W112" i="13"/>
  <c r="V112" i="13"/>
  <c r="U112" i="13"/>
  <c r="T112" i="13"/>
  <c r="S112" i="13"/>
  <c r="R112" i="13"/>
  <c r="Q112" i="13"/>
  <c r="P112" i="13"/>
  <c r="O112" i="13"/>
  <c r="N112" i="13"/>
  <c r="M112" i="13"/>
  <c r="L112" i="13"/>
  <c r="K112" i="13"/>
  <c r="J112" i="13"/>
  <c r="AS106" i="13"/>
  <c r="AR106" i="13"/>
  <c r="AQ106" i="13"/>
  <c r="AP106" i="13"/>
  <c r="AO106" i="13"/>
  <c r="AN106" i="13"/>
  <c r="AM106" i="13"/>
  <c r="AL106" i="13"/>
  <c r="AK106" i="13"/>
  <c r="AJ106" i="13"/>
  <c r="AI106" i="13"/>
  <c r="AH106" i="13"/>
  <c r="AG106" i="13"/>
  <c r="AF106" i="13"/>
  <c r="AE106" i="13"/>
  <c r="AD106" i="13"/>
  <c r="AB106" i="13"/>
  <c r="AA106" i="13"/>
  <c r="Z106" i="13"/>
  <c r="Y106" i="13"/>
  <c r="W106" i="13"/>
  <c r="V106" i="13"/>
  <c r="U106" i="13"/>
  <c r="T106" i="13"/>
  <c r="S106" i="13"/>
  <c r="R106" i="13"/>
  <c r="Q106" i="13"/>
  <c r="P106" i="13"/>
  <c r="O106" i="13"/>
  <c r="N106" i="13"/>
  <c r="M106" i="13"/>
  <c r="L106" i="13"/>
  <c r="K106" i="13"/>
  <c r="J106" i="13"/>
  <c r="AS99" i="13"/>
  <c r="AR99" i="13"/>
  <c r="AQ99" i="13"/>
  <c r="AP99" i="13"/>
  <c r="AO99" i="13"/>
  <c r="AN99" i="13"/>
  <c r="AM99" i="13"/>
  <c r="AL99" i="13"/>
  <c r="AK99" i="13"/>
  <c r="AJ99" i="13"/>
  <c r="AI99" i="13"/>
  <c r="AH99" i="13"/>
  <c r="AG99" i="13"/>
  <c r="AF99" i="13"/>
  <c r="AE99" i="13"/>
  <c r="AD99" i="13"/>
  <c r="AB99" i="13"/>
  <c r="AA99" i="13"/>
  <c r="Z99" i="13"/>
  <c r="Y99" i="13"/>
  <c r="W99" i="13"/>
  <c r="V99" i="13"/>
  <c r="U99" i="13"/>
  <c r="T99" i="13"/>
  <c r="S99" i="13"/>
  <c r="R99" i="13"/>
  <c r="Q99" i="13"/>
  <c r="P99" i="13"/>
  <c r="O99" i="13"/>
  <c r="N99" i="13"/>
  <c r="M99" i="13"/>
  <c r="L99" i="13"/>
  <c r="K99" i="13"/>
  <c r="J99" i="13"/>
  <c r="AS95" i="13"/>
  <c r="AR95" i="13"/>
  <c r="AQ95" i="13"/>
  <c r="AP95" i="13"/>
  <c r="AO95" i="13"/>
  <c r="AN95" i="13"/>
  <c r="AM95" i="13"/>
  <c r="AL95" i="13"/>
  <c r="AK95" i="13"/>
  <c r="AJ95" i="13"/>
  <c r="AI95" i="13"/>
  <c r="AH95" i="13"/>
  <c r="AG95" i="13"/>
  <c r="AF95" i="13"/>
  <c r="AE95" i="13"/>
  <c r="AD95" i="13"/>
  <c r="AB95" i="13"/>
  <c r="AA95" i="13"/>
  <c r="Z95" i="13"/>
  <c r="Y95" i="13"/>
  <c r="W95" i="13"/>
  <c r="V95" i="13"/>
  <c r="U95" i="13"/>
  <c r="T95" i="13"/>
  <c r="S95" i="13"/>
  <c r="R95" i="13"/>
  <c r="Q95" i="13"/>
  <c r="P95" i="13"/>
  <c r="O95" i="13"/>
  <c r="N95" i="13"/>
  <c r="M95" i="13"/>
  <c r="L95" i="13"/>
  <c r="K95" i="13"/>
  <c r="J95" i="13"/>
  <c r="AS90" i="13"/>
  <c r="AR90" i="13"/>
  <c r="AQ90" i="13"/>
  <c r="AP90" i="13"/>
  <c r="AO90" i="13"/>
  <c r="AN90" i="13"/>
  <c r="AM90" i="13"/>
  <c r="AL90" i="13"/>
  <c r="AK90" i="13"/>
  <c r="AJ90" i="13"/>
  <c r="AI90" i="13"/>
  <c r="AH90" i="13"/>
  <c r="AG90" i="13"/>
  <c r="AF90" i="13"/>
  <c r="AE90" i="13"/>
  <c r="AD90" i="13"/>
  <c r="AB90" i="13"/>
  <c r="AA90" i="13"/>
  <c r="Z90" i="13"/>
  <c r="Y90" i="13"/>
  <c r="V90" i="13"/>
  <c r="U90" i="13"/>
  <c r="T90" i="13"/>
  <c r="S90" i="13"/>
  <c r="R90" i="13"/>
  <c r="Q90" i="13"/>
  <c r="P90" i="13"/>
  <c r="O90" i="13"/>
  <c r="N90" i="13"/>
  <c r="M90" i="13"/>
  <c r="L90" i="13"/>
  <c r="K90" i="13"/>
  <c r="J90" i="13"/>
  <c r="AS86" i="13"/>
  <c r="AR86" i="13"/>
  <c r="AQ86" i="13"/>
  <c r="AP86" i="13"/>
  <c r="AO86" i="13"/>
  <c r="AN86" i="13"/>
  <c r="AM86" i="13"/>
  <c r="AL86" i="13"/>
  <c r="AK86" i="13"/>
  <c r="AJ86" i="13"/>
  <c r="AI86" i="13"/>
  <c r="AH86" i="13"/>
  <c r="AG86" i="13"/>
  <c r="AF86" i="13"/>
  <c r="AE86" i="13"/>
  <c r="AD86" i="13"/>
  <c r="AB86" i="13"/>
  <c r="AA86" i="13"/>
  <c r="Z86" i="13"/>
  <c r="Y86" i="13"/>
  <c r="W86" i="13"/>
  <c r="V86" i="13"/>
  <c r="U86" i="13"/>
  <c r="T86" i="13"/>
  <c r="S86" i="13"/>
  <c r="R86" i="13"/>
  <c r="Q86" i="13"/>
  <c r="P86" i="13"/>
  <c r="O86" i="13"/>
  <c r="N86" i="13"/>
  <c r="M86" i="13"/>
  <c r="L86" i="13"/>
  <c r="K86" i="13"/>
  <c r="J86" i="13"/>
  <c r="AS82" i="13"/>
  <c r="AR82" i="13"/>
  <c r="AQ82" i="13"/>
  <c r="AP82" i="13"/>
  <c r="AO82" i="13"/>
  <c r="AN82" i="13"/>
  <c r="AM82" i="13"/>
  <c r="AL82" i="13"/>
  <c r="AK82" i="13"/>
  <c r="AJ82" i="13"/>
  <c r="AI82" i="13"/>
  <c r="AH82" i="13"/>
  <c r="AG82" i="13"/>
  <c r="AF82" i="13"/>
  <c r="AE82" i="13"/>
  <c r="AD82" i="13"/>
  <c r="AB82" i="13"/>
  <c r="AA82" i="13"/>
  <c r="Z82" i="13"/>
  <c r="Y82" i="13"/>
  <c r="W82" i="13"/>
  <c r="V82" i="13"/>
  <c r="U82" i="13"/>
  <c r="T82" i="13"/>
  <c r="S82" i="13"/>
  <c r="R82" i="13"/>
  <c r="Q82" i="13"/>
  <c r="P82" i="13"/>
  <c r="O82" i="13"/>
  <c r="N82" i="13"/>
  <c r="M82" i="13"/>
  <c r="L82" i="13"/>
  <c r="K82" i="13"/>
  <c r="J82" i="13"/>
  <c r="AS72" i="13"/>
  <c r="AR72" i="13"/>
  <c r="AQ72" i="13"/>
  <c r="AP72" i="13"/>
  <c r="AO72" i="13"/>
  <c r="AN72" i="13"/>
  <c r="AM72" i="13"/>
  <c r="AL72" i="13"/>
  <c r="AK72" i="13"/>
  <c r="AJ72" i="13"/>
  <c r="AI72" i="13"/>
  <c r="AH72" i="13"/>
  <c r="AG72" i="13"/>
  <c r="AF72" i="13"/>
  <c r="AE72" i="13"/>
  <c r="AD72" i="13"/>
  <c r="AB72" i="13"/>
  <c r="AA72" i="13"/>
  <c r="Z72" i="13"/>
  <c r="Y72" i="13"/>
  <c r="W72" i="13"/>
  <c r="V72" i="13"/>
  <c r="U72" i="13"/>
  <c r="T72" i="13"/>
  <c r="S72" i="13"/>
  <c r="R72" i="13"/>
  <c r="Q72" i="13"/>
  <c r="P72" i="13"/>
  <c r="O72" i="13"/>
  <c r="N72" i="13"/>
  <c r="M72" i="13"/>
  <c r="L72" i="13"/>
  <c r="K72" i="13"/>
  <c r="J72" i="13"/>
  <c r="AS65" i="13"/>
  <c r="AR65" i="13"/>
  <c r="AQ65" i="13"/>
  <c r="AP65" i="13"/>
  <c r="AO65" i="13"/>
  <c r="AN65" i="13"/>
  <c r="AM65" i="13"/>
  <c r="AL65" i="13"/>
  <c r="AK65" i="13"/>
  <c r="AJ65" i="13"/>
  <c r="AI65" i="13"/>
  <c r="AH65" i="13"/>
  <c r="AG65" i="13"/>
  <c r="AF65" i="13"/>
  <c r="AE65" i="13"/>
  <c r="AD65" i="13"/>
  <c r="AB65" i="13"/>
  <c r="AA65" i="13"/>
  <c r="Z65" i="13"/>
  <c r="Y65" i="13"/>
  <c r="W65" i="13"/>
  <c r="V65" i="13"/>
  <c r="U65" i="13"/>
  <c r="T65" i="13"/>
  <c r="S65" i="13"/>
  <c r="R65" i="13"/>
  <c r="Q65" i="13"/>
  <c r="P65" i="13"/>
  <c r="O65" i="13"/>
  <c r="N65" i="13"/>
  <c r="M65" i="13"/>
  <c r="L65" i="13"/>
  <c r="K65" i="13"/>
  <c r="J65" i="13"/>
  <c r="J64" i="13" s="1"/>
  <c r="AS54" i="13"/>
  <c r="AS53" i="13" s="1"/>
  <c r="AR54" i="13"/>
  <c r="AR53" i="13" s="1"/>
  <c r="AQ54" i="13"/>
  <c r="AQ53" i="13" s="1"/>
  <c r="AP54" i="13"/>
  <c r="AP53" i="13" s="1"/>
  <c r="AO54" i="13"/>
  <c r="AO53" i="13" s="1"/>
  <c r="AN54" i="13"/>
  <c r="AN53" i="13" s="1"/>
  <c r="AM54" i="13"/>
  <c r="AM53" i="13" s="1"/>
  <c r="AL54" i="13"/>
  <c r="AL53" i="13" s="1"/>
  <c r="AK54" i="13"/>
  <c r="AK53" i="13" s="1"/>
  <c r="AJ54" i="13"/>
  <c r="AJ53" i="13" s="1"/>
  <c r="AI54" i="13"/>
  <c r="AI53" i="13" s="1"/>
  <c r="AH54" i="13"/>
  <c r="AH53" i="13" s="1"/>
  <c r="AG54" i="13"/>
  <c r="AG53" i="13" s="1"/>
  <c r="AF54" i="13"/>
  <c r="AF53" i="13" s="1"/>
  <c r="AE54" i="13"/>
  <c r="AE53" i="13" s="1"/>
  <c r="AD54" i="13"/>
  <c r="AD53" i="13" s="1"/>
  <c r="AB54" i="13"/>
  <c r="AB53" i="13" s="1"/>
  <c r="AA54" i="13"/>
  <c r="AA53" i="13" s="1"/>
  <c r="Z54" i="13"/>
  <c r="Z53" i="13" s="1"/>
  <c r="Y54" i="13"/>
  <c r="Y53" i="13" s="1"/>
  <c r="W54" i="13"/>
  <c r="W53" i="13" s="1"/>
  <c r="V54" i="13"/>
  <c r="V53" i="13" s="1"/>
  <c r="U54" i="13"/>
  <c r="U53" i="13" s="1"/>
  <c r="T54" i="13"/>
  <c r="T53" i="13" s="1"/>
  <c r="S54" i="13"/>
  <c r="S53" i="13" s="1"/>
  <c r="R54" i="13"/>
  <c r="R53" i="13" s="1"/>
  <c r="Q54" i="13"/>
  <c r="Q53" i="13" s="1"/>
  <c r="P54" i="13"/>
  <c r="P53" i="13" s="1"/>
  <c r="O54" i="13"/>
  <c r="O53" i="13" s="1"/>
  <c r="N54" i="13"/>
  <c r="N53" i="13" s="1"/>
  <c r="M54" i="13"/>
  <c r="M53" i="13" s="1"/>
  <c r="L54" i="13"/>
  <c r="L53" i="13" s="1"/>
  <c r="K54" i="13"/>
  <c r="K53" i="13" s="1"/>
  <c r="J54" i="13"/>
  <c r="AR48" i="13"/>
  <c r="AQ48" i="13"/>
  <c r="AP48" i="13"/>
  <c r="AO48" i="13"/>
  <c r="AN48" i="13"/>
  <c r="AM48" i="13"/>
  <c r="AL48" i="13"/>
  <c r="AK48" i="13"/>
  <c r="AJ48" i="13"/>
  <c r="AI48" i="13"/>
  <c r="AH48" i="13"/>
  <c r="AG48" i="13"/>
  <c r="AF48" i="13"/>
  <c r="AE48" i="13"/>
  <c r="AD48" i="13"/>
  <c r="AB48" i="13"/>
  <c r="AA48" i="13"/>
  <c r="Z48" i="13"/>
  <c r="Y48" i="13"/>
  <c r="W48" i="13"/>
  <c r="V48" i="13"/>
  <c r="U48" i="13"/>
  <c r="T48" i="13"/>
  <c r="S48" i="13"/>
  <c r="R48" i="13"/>
  <c r="Q48" i="13"/>
  <c r="P48" i="13"/>
  <c r="O48" i="13"/>
  <c r="N48" i="13"/>
  <c r="M48" i="13"/>
  <c r="L48" i="13"/>
  <c r="K48" i="13"/>
  <c r="J48" i="13"/>
  <c r="AS41" i="13"/>
  <c r="AR41" i="13"/>
  <c r="AQ41" i="13"/>
  <c r="AP41" i="13"/>
  <c r="AO41" i="13"/>
  <c r="AN41" i="13"/>
  <c r="AM41" i="13"/>
  <c r="AL41" i="13"/>
  <c r="AK41" i="13"/>
  <c r="AJ41" i="13"/>
  <c r="AI41" i="13"/>
  <c r="AH41" i="13"/>
  <c r="AG41" i="13"/>
  <c r="AF41" i="13"/>
  <c r="AE41" i="13"/>
  <c r="AD41" i="13"/>
  <c r="AB41" i="13"/>
  <c r="AA41" i="13"/>
  <c r="Z41" i="13"/>
  <c r="Y41" i="13"/>
  <c r="W41" i="13"/>
  <c r="V41" i="13"/>
  <c r="U41" i="13"/>
  <c r="T41" i="13"/>
  <c r="S41" i="13"/>
  <c r="R41" i="13"/>
  <c r="Q41" i="13"/>
  <c r="P41" i="13"/>
  <c r="O41" i="13"/>
  <c r="N41" i="13"/>
  <c r="M41" i="13"/>
  <c r="L41" i="13"/>
  <c r="K41" i="13"/>
  <c r="J41" i="13"/>
  <c r="AS33" i="13"/>
  <c r="AR33" i="13"/>
  <c r="AQ33" i="13"/>
  <c r="AP33" i="13"/>
  <c r="AO33" i="13"/>
  <c r="AN33" i="13"/>
  <c r="AM33" i="13"/>
  <c r="AL33" i="13"/>
  <c r="AK33" i="13"/>
  <c r="AJ33" i="13"/>
  <c r="AI33" i="13"/>
  <c r="AH33" i="13"/>
  <c r="AG33" i="13"/>
  <c r="AF33" i="13"/>
  <c r="AE33" i="13"/>
  <c r="AD33" i="13"/>
  <c r="AB33" i="13"/>
  <c r="AA33" i="13"/>
  <c r="Z33" i="13"/>
  <c r="Y33" i="13"/>
  <c r="W33" i="13"/>
  <c r="V33" i="13"/>
  <c r="U33" i="13"/>
  <c r="T33" i="13"/>
  <c r="S33" i="13"/>
  <c r="R33" i="13"/>
  <c r="Q33" i="13"/>
  <c r="P33" i="13"/>
  <c r="O33" i="13"/>
  <c r="N33" i="13"/>
  <c r="M33" i="13"/>
  <c r="L33" i="13"/>
  <c r="K33" i="13"/>
  <c r="J33" i="13"/>
  <c r="J29" i="13"/>
  <c r="J28" i="13" s="1"/>
  <c r="K29" i="13"/>
  <c r="K28" i="13" s="1"/>
  <c r="L29" i="13"/>
  <c r="L28" i="13" s="1"/>
  <c r="M29" i="13"/>
  <c r="M28" i="13" s="1"/>
  <c r="N29" i="13"/>
  <c r="N28" i="13" s="1"/>
  <c r="O29" i="13"/>
  <c r="O28" i="13" s="1"/>
  <c r="P29" i="13"/>
  <c r="P28" i="13" s="1"/>
  <c r="Q29" i="13"/>
  <c r="Q28" i="13" s="1"/>
  <c r="R29" i="13"/>
  <c r="R28" i="13" s="1"/>
  <c r="S29" i="13"/>
  <c r="S28" i="13" s="1"/>
  <c r="T29" i="13"/>
  <c r="T28" i="13" s="1"/>
  <c r="U29" i="13"/>
  <c r="U28" i="13" s="1"/>
  <c r="V29" i="13"/>
  <c r="V28" i="13" s="1"/>
  <c r="W29" i="13"/>
  <c r="W28" i="13" s="1"/>
  <c r="Y29" i="13"/>
  <c r="Y28" i="13" s="1"/>
  <c r="Z29" i="13"/>
  <c r="Z28" i="13" s="1"/>
  <c r="AA29" i="13"/>
  <c r="AA28" i="13" s="1"/>
  <c r="AB29" i="13"/>
  <c r="AB28" i="13" s="1"/>
  <c r="AD29" i="13"/>
  <c r="AD28" i="13" s="1"/>
  <c r="AE29" i="13"/>
  <c r="AE28" i="13" s="1"/>
  <c r="AF29" i="13"/>
  <c r="AF28" i="13" s="1"/>
  <c r="AG29" i="13"/>
  <c r="AG28" i="13" s="1"/>
  <c r="AH29" i="13"/>
  <c r="AH28" i="13" s="1"/>
  <c r="AI29" i="13"/>
  <c r="AI28" i="13" s="1"/>
  <c r="AJ29" i="13"/>
  <c r="AJ28" i="13" s="1"/>
  <c r="AK29" i="13"/>
  <c r="AK28" i="13" s="1"/>
  <c r="AL29" i="13"/>
  <c r="AL28" i="13" s="1"/>
  <c r="AM29" i="13"/>
  <c r="AM28" i="13" s="1"/>
  <c r="AN29" i="13"/>
  <c r="AN28" i="13" s="1"/>
  <c r="AO29" i="13"/>
  <c r="AO28" i="13" s="1"/>
  <c r="AP29" i="13"/>
  <c r="AP28" i="13" s="1"/>
  <c r="AQ29" i="13"/>
  <c r="AQ28" i="13" s="1"/>
  <c r="AR29" i="13"/>
  <c r="AR28" i="13" s="1"/>
  <c r="AS29" i="13"/>
  <c r="AS28" i="13" s="1"/>
  <c r="J24" i="13"/>
  <c r="K24" i="13"/>
  <c r="L24" i="13"/>
  <c r="M24" i="13"/>
  <c r="N24" i="13"/>
  <c r="O24" i="13"/>
  <c r="P24" i="13"/>
  <c r="Q24" i="13"/>
  <c r="R24" i="13"/>
  <c r="S24" i="13"/>
  <c r="T24" i="13"/>
  <c r="U24" i="13"/>
  <c r="V24" i="13"/>
  <c r="W24" i="13"/>
  <c r="Y24" i="13"/>
  <c r="Z24" i="13"/>
  <c r="AA24" i="13"/>
  <c r="AB24" i="13"/>
  <c r="AD24" i="13"/>
  <c r="AE24" i="13"/>
  <c r="AF24" i="13"/>
  <c r="AG24" i="13"/>
  <c r="AH24" i="13"/>
  <c r="AI24" i="13"/>
  <c r="AJ24" i="13"/>
  <c r="AK24" i="13"/>
  <c r="AL24" i="13"/>
  <c r="AM24" i="13"/>
  <c r="AN24" i="13"/>
  <c r="AO24" i="13"/>
  <c r="AP24" i="13"/>
  <c r="AQ24" i="13"/>
  <c r="AR24" i="13"/>
  <c r="AS24" i="13"/>
  <c r="K20" i="13"/>
  <c r="L20" i="13"/>
  <c r="M20" i="13"/>
  <c r="N20" i="13"/>
  <c r="O20" i="13"/>
  <c r="P20" i="13"/>
  <c r="Q20" i="13"/>
  <c r="R20" i="13"/>
  <c r="S20" i="13"/>
  <c r="T20" i="13"/>
  <c r="U20" i="13"/>
  <c r="V20" i="13"/>
  <c r="W20" i="13"/>
  <c r="X20" i="13"/>
  <c r="Y20" i="13"/>
  <c r="Z20" i="13"/>
  <c r="AA20" i="13"/>
  <c r="AB20" i="13"/>
  <c r="AC20" i="13"/>
  <c r="AD20" i="13"/>
  <c r="AE20" i="13"/>
  <c r="AF20" i="13"/>
  <c r="AG20" i="13"/>
  <c r="AH20" i="13"/>
  <c r="AI20" i="13"/>
  <c r="AJ20" i="13"/>
  <c r="AK20" i="13"/>
  <c r="AL20" i="13"/>
  <c r="AM20" i="13"/>
  <c r="AN20" i="13"/>
  <c r="AO20" i="13"/>
  <c r="AP20" i="13"/>
  <c r="AQ20" i="13"/>
  <c r="AR20" i="13"/>
  <c r="AS20" i="13"/>
  <c r="F24" i="13"/>
  <c r="J161" i="13"/>
  <c r="J139" i="13"/>
  <c r="J136" i="13"/>
  <c r="J189" i="13"/>
  <c r="J188" i="13" s="1"/>
  <c r="K189" i="13"/>
  <c r="K188" i="13" s="1"/>
  <c r="L189" i="13"/>
  <c r="L188" i="13" s="1"/>
  <c r="M189" i="13"/>
  <c r="M188" i="13" s="1"/>
  <c r="N189" i="13"/>
  <c r="N188" i="13" s="1"/>
  <c r="O189" i="13"/>
  <c r="O188" i="13" s="1"/>
  <c r="P189" i="13"/>
  <c r="P188" i="13" s="1"/>
  <c r="Q189" i="13"/>
  <c r="Q188" i="13" s="1"/>
  <c r="R189" i="13"/>
  <c r="R188" i="13" s="1"/>
  <c r="S189" i="13"/>
  <c r="S188" i="13" s="1"/>
  <c r="T189" i="13"/>
  <c r="T188" i="13" s="1"/>
  <c r="U189" i="13"/>
  <c r="U188" i="13" s="1"/>
  <c r="V189" i="13"/>
  <c r="V188" i="13" s="1"/>
  <c r="W189" i="13"/>
  <c r="W188" i="13" s="1"/>
  <c r="X189" i="13"/>
  <c r="X188" i="13" s="1"/>
  <c r="Y189" i="13"/>
  <c r="Y188" i="13" s="1"/>
  <c r="Z189" i="13"/>
  <c r="Z188" i="13" s="1"/>
  <c r="AA189" i="13"/>
  <c r="AA188" i="13" s="1"/>
  <c r="AB189" i="13"/>
  <c r="AB188" i="13" s="1"/>
  <c r="AC189" i="13"/>
  <c r="AC188" i="13" s="1"/>
  <c r="AD189" i="13"/>
  <c r="AD188" i="13" s="1"/>
  <c r="AE189" i="13"/>
  <c r="AE188" i="13" s="1"/>
  <c r="AF189" i="13"/>
  <c r="AF188" i="13" s="1"/>
  <c r="AG189" i="13"/>
  <c r="AG188" i="13" s="1"/>
  <c r="AH189" i="13"/>
  <c r="AH188" i="13" s="1"/>
  <c r="AI189" i="13"/>
  <c r="AI188" i="13" s="1"/>
  <c r="AJ189" i="13"/>
  <c r="AJ188" i="13" s="1"/>
  <c r="AK189" i="13"/>
  <c r="AK188" i="13" s="1"/>
  <c r="AL189" i="13"/>
  <c r="AL188" i="13" s="1"/>
  <c r="AM189" i="13"/>
  <c r="AM188" i="13" s="1"/>
  <c r="AN189" i="13"/>
  <c r="AN188" i="13" s="1"/>
  <c r="AO189" i="13"/>
  <c r="AO188" i="13" s="1"/>
  <c r="AP189" i="13"/>
  <c r="AP188" i="13" s="1"/>
  <c r="AQ189" i="13"/>
  <c r="AQ188" i="13" s="1"/>
  <c r="AR189" i="13"/>
  <c r="AR188" i="13" s="1"/>
  <c r="AS189" i="13"/>
  <c r="AS188" i="13" s="1"/>
  <c r="J180" i="13"/>
  <c r="K180" i="13"/>
  <c r="L180" i="13"/>
  <c r="M180" i="13"/>
  <c r="N180" i="13"/>
  <c r="O180" i="13"/>
  <c r="P180" i="13"/>
  <c r="Q180" i="13"/>
  <c r="R180" i="13"/>
  <c r="S180" i="13"/>
  <c r="T180" i="13"/>
  <c r="U180" i="13"/>
  <c r="V180" i="13"/>
  <c r="W180" i="13"/>
  <c r="X180" i="13"/>
  <c r="Y180" i="13"/>
  <c r="Z180" i="13"/>
  <c r="AA180" i="13"/>
  <c r="AB180" i="13"/>
  <c r="AC180" i="13"/>
  <c r="AD180" i="13"/>
  <c r="AE180" i="13"/>
  <c r="AF180" i="13"/>
  <c r="AG180" i="13"/>
  <c r="AH180" i="13"/>
  <c r="AI180" i="13"/>
  <c r="AJ180" i="13"/>
  <c r="AK180" i="13"/>
  <c r="AL180" i="13"/>
  <c r="AM180" i="13"/>
  <c r="AN180" i="13"/>
  <c r="AO180" i="13"/>
  <c r="AP180" i="13"/>
  <c r="AQ180" i="13"/>
  <c r="AR180" i="13"/>
  <c r="AS180" i="13"/>
  <c r="J167" i="13"/>
  <c r="K167" i="13"/>
  <c r="L167" i="13"/>
  <c r="M167" i="13"/>
  <c r="N167" i="13"/>
  <c r="O167" i="13"/>
  <c r="P167" i="13"/>
  <c r="Q167" i="13"/>
  <c r="R167" i="13"/>
  <c r="F29" i="13"/>
  <c r="AG143" i="16"/>
  <c r="AG142" i="16"/>
  <c r="AG141" i="16"/>
  <c r="AG140" i="16"/>
  <c r="AG139" i="16"/>
  <c r="AG138" i="16"/>
  <c r="AG137" i="16"/>
  <c r="AG136" i="16"/>
  <c r="AG135" i="16"/>
  <c r="AG134" i="16"/>
  <c r="AG133" i="16"/>
  <c r="AG132" i="16"/>
  <c r="AG131" i="16"/>
  <c r="AG130" i="16"/>
  <c r="AG129" i="16"/>
  <c r="AG128" i="16"/>
  <c r="AG127" i="16"/>
  <c r="AG126" i="16"/>
  <c r="AG125" i="16"/>
  <c r="AG124" i="16"/>
  <c r="AG123" i="16"/>
  <c r="AG122" i="16"/>
  <c r="AG121" i="16"/>
  <c r="AG120" i="16"/>
  <c r="AG119" i="16"/>
  <c r="AG118" i="16"/>
  <c r="AG117" i="16"/>
  <c r="AG116" i="16"/>
  <c r="AG115" i="16"/>
  <c r="AG114" i="16"/>
  <c r="AG113" i="16"/>
  <c r="AG112" i="16"/>
  <c r="AG111" i="16"/>
  <c r="AG110" i="16"/>
  <c r="AG109" i="16"/>
  <c r="AG108" i="16"/>
  <c r="AG107" i="16"/>
  <c r="AG106" i="16"/>
  <c r="AG105" i="16"/>
  <c r="AG104" i="16"/>
  <c r="AG103" i="16"/>
  <c r="AG102" i="16"/>
  <c r="AG101" i="16"/>
  <c r="AG100" i="16"/>
  <c r="AG99" i="16"/>
  <c r="AG98" i="16"/>
  <c r="AG97" i="16"/>
  <c r="AG96" i="16"/>
  <c r="AG95" i="16"/>
  <c r="AG94" i="16"/>
  <c r="AG93" i="16"/>
  <c r="AG92" i="16"/>
  <c r="AG91" i="16"/>
  <c r="AG90" i="16"/>
  <c r="AG89" i="16"/>
  <c r="AG88" i="16"/>
  <c r="AG87" i="16"/>
  <c r="AG86" i="16"/>
  <c r="AG85" i="16"/>
  <c r="AG84" i="16"/>
  <c r="AG83" i="16"/>
  <c r="AG82" i="16"/>
  <c r="AG81" i="16"/>
  <c r="AG80" i="16"/>
  <c r="AG79" i="16"/>
  <c r="AG78" i="16"/>
  <c r="AG77" i="16"/>
  <c r="AG76" i="16"/>
  <c r="AG75" i="16"/>
  <c r="AG74" i="16"/>
  <c r="AG73" i="16"/>
  <c r="AG72" i="16"/>
  <c r="AG71" i="16"/>
  <c r="AG70" i="16"/>
  <c r="AG69" i="16"/>
  <c r="AG68" i="16"/>
  <c r="AG67" i="16"/>
  <c r="AG66" i="16"/>
  <c r="AG65" i="16"/>
  <c r="AG64" i="16"/>
  <c r="AG63" i="16"/>
  <c r="AG62" i="16"/>
  <c r="AG61" i="16"/>
  <c r="AG60" i="16"/>
  <c r="AG59" i="16"/>
  <c r="AG52" i="16"/>
  <c r="AG51" i="16"/>
  <c r="AG50" i="16"/>
  <c r="AG49" i="16"/>
  <c r="AG48" i="16"/>
  <c r="AG47" i="16"/>
  <c r="AG46" i="16"/>
  <c r="AG45" i="16"/>
  <c r="AG44" i="16"/>
  <c r="AG43" i="16"/>
  <c r="AG42" i="16"/>
  <c r="AG41" i="16"/>
  <c r="AG40" i="16"/>
  <c r="AG39" i="16"/>
  <c r="AG38" i="16"/>
  <c r="AG37" i="16"/>
  <c r="AG36" i="16"/>
  <c r="AG35" i="16"/>
  <c r="AG34" i="16"/>
  <c r="AG33" i="16"/>
  <c r="AG32" i="16"/>
  <c r="AG31" i="16"/>
  <c r="AG30" i="16"/>
  <c r="AG29" i="16"/>
  <c r="AG28" i="16"/>
  <c r="AG27" i="16"/>
  <c r="AG26" i="16"/>
  <c r="AG25" i="16"/>
  <c r="AG24" i="16"/>
  <c r="AG23" i="16"/>
  <c r="AG22" i="16"/>
  <c r="AG21" i="16"/>
  <c r="AG20" i="16"/>
  <c r="AG19" i="16"/>
  <c r="AG18" i="16"/>
  <c r="AG17" i="16"/>
  <c r="AG16" i="16"/>
  <c r="AG15" i="16"/>
  <c r="AG14" i="16"/>
  <c r="AG13" i="16"/>
  <c r="AG12" i="16"/>
  <c r="AG11" i="16"/>
  <c r="AG10" i="16"/>
  <c r="AG9" i="16"/>
  <c r="AG8" i="16"/>
  <c r="AG7" i="16"/>
  <c r="AG6" i="16"/>
  <c r="AG5" i="16"/>
  <c r="AG4" i="16"/>
  <c r="AF143" i="16"/>
  <c r="AF142" i="16"/>
  <c r="AF141" i="16"/>
  <c r="AF140" i="16"/>
  <c r="AF139" i="16"/>
  <c r="AF138" i="16"/>
  <c r="AF137" i="16"/>
  <c r="AF136" i="16"/>
  <c r="AF135" i="16"/>
  <c r="AF134" i="16"/>
  <c r="AF133" i="16"/>
  <c r="AF132" i="16"/>
  <c r="AF131" i="16"/>
  <c r="AF130" i="16"/>
  <c r="AF129" i="16"/>
  <c r="AF128" i="16"/>
  <c r="AF127" i="16"/>
  <c r="AF126" i="16"/>
  <c r="AF125" i="16"/>
  <c r="AF124" i="16"/>
  <c r="AF123" i="16"/>
  <c r="AF122" i="16"/>
  <c r="AF121" i="16"/>
  <c r="AF120" i="16"/>
  <c r="AF119" i="16"/>
  <c r="AF118" i="16"/>
  <c r="AF117" i="16"/>
  <c r="AF116" i="16"/>
  <c r="AF115" i="16"/>
  <c r="AF114" i="16"/>
  <c r="AF113" i="16"/>
  <c r="AF112" i="16"/>
  <c r="AF111" i="16"/>
  <c r="AF110" i="16"/>
  <c r="AF109" i="16"/>
  <c r="AF108" i="16"/>
  <c r="AF107" i="16"/>
  <c r="AF106" i="16"/>
  <c r="AF105" i="16"/>
  <c r="AF104" i="16"/>
  <c r="AF103" i="16"/>
  <c r="AF102" i="16"/>
  <c r="AF101" i="16"/>
  <c r="AF100" i="16"/>
  <c r="AF99" i="16"/>
  <c r="AF98" i="16"/>
  <c r="AF97" i="16"/>
  <c r="AF96" i="16"/>
  <c r="AF95" i="16"/>
  <c r="AF94" i="16"/>
  <c r="AF93" i="16"/>
  <c r="AF92" i="16"/>
  <c r="AF91" i="16"/>
  <c r="AF90" i="16"/>
  <c r="AF89" i="16"/>
  <c r="AF88" i="16"/>
  <c r="AF87" i="16"/>
  <c r="AF86" i="16"/>
  <c r="AF85" i="16"/>
  <c r="AF84" i="16"/>
  <c r="AF83" i="16"/>
  <c r="AF82" i="16"/>
  <c r="AF81" i="16"/>
  <c r="AF80" i="16"/>
  <c r="AF79" i="16"/>
  <c r="AF78" i="16"/>
  <c r="AF77" i="16"/>
  <c r="AF76" i="16"/>
  <c r="AF75" i="16"/>
  <c r="AF74" i="16"/>
  <c r="AF73" i="16"/>
  <c r="AF72" i="16"/>
  <c r="AF71" i="16"/>
  <c r="AF70" i="16"/>
  <c r="AF69" i="16"/>
  <c r="AF68" i="16"/>
  <c r="AF67" i="16"/>
  <c r="AF66" i="16"/>
  <c r="AF65" i="16"/>
  <c r="AF64" i="16"/>
  <c r="AF63" i="16"/>
  <c r="AF62" i="16"/>
  <c r="AF61" i="16"/>
  <c r="AF60" i="16"/>
  <c r="AF59" i="16"/>
  <c r="AF52" i="16"/>
  <c r="AF51" i="16"/>
  <c r="AF50" i="16"/>
  <c r="AF49" i="16"/>
  <c r="AF48" i="16"/>
  <c r="AF47" i="16"/>
  <c r="AF46" i="16"/>
  <c r="AF45" i="16"/>
  <c r="AF44" i="16"/>
  <c r="AF43" i="16"/>
  <c r="AF42" i="16"/>
  <c r="AF41" i="16"/>
  <c r="AF40" i="16"/>
  <c r="AF39" i="16"/>
  <c r="AF38" i="16"/>
  <c r="AF37" i="16"/>
  <c r="AF36" i="16"/>
  <c r="AF35" i="16"/>
  <c r="AF34" i="16"/>
  <c r="AF33" i="16"/>
  <c r="AF32" i="16"/>
  <c r="AF31" i="16"/>
  <c r="AF30" i="16"/>
  <c r="AF29" i="16"/>
  <c r="AF28" i="16"/>
  <c r="AF27" i="16"/>
  <c r="AF26" i="16"/>
  <c r="AF25" i="16"/>
  <c r="AF24" i="16"/>
  <c r="AF23" i="16"/>
  <c r="AF22" i="16"/>
  <c r="AF21" i="16"/>
  <c r="AF20" i="16"/>
  <c r="AF19" i="16"/>
  <c r="AF18" i="16"/>
  <c r="AF17" i="16"/>
  <c r="AF16" i="16"/>
  <c r="AF15" i="16"/>
  <c r="AF14" i="16"/>
  <c r="AF13" i="16"/>
  <c r="AF12" i="16"/>
  <c r="AF11" i="16"/>
  <c r="AF10" i="16"/>
  <c r="AF9" i="16"/>
  <c r="AF8" i="16"/>
  <c r="AF7" i="16"/>
  <c r="AF6" i="16"/>
  <c r="AF5" i="16"/>
  <c r="AF4" i="16"/>
  <c r="AE143" i="16"/>
  <c r="AE142" i="16"/>
  <c r="AE141" i="16"/>
  <c r="AE140" i="16"/>
  <c r="AE139" i="16"/>
  <c r="AE138" i="16"/>
  <c r="AE137" i="16"/>
  <c r="AE136" i="16"/>
  <c r="AE135" i="16"/>
  <c r="AE134" i="16"/>
  <c r="AE133" i="16"/>
  <c r="AE132" i="16"/>
  <c r="AE131" i="16"/>
  <c r="AE130" i="16"/>
  <c r="AE129" i="16"/>
  <c r="AE128" i="16"/>
  <c r="AE127" i="16"/>
  <c r="AE126" i="16"/>
  <c r="AE125" i="16"/>
  <c r="AE124" i="16"/>
  <c r="AE123" i="16"/>
  <c r="AE122" i="16"/>
  <c r="AE121" i="16"/>
  <c r="AE120" i="16"/>
  <c r="AE119" i="16"/>
  <c r="AE118" i="16"/>
  <c r="AE117" i="16"/>
  <c r="AE116" i="16"/>
  <c r="AE115" i="16"/>
  <c r="AE114" i="16"/>
  <c r="AE113" i="16"/>
  <c r="AE112" i="16"/>
  <c r="AE111" i="16"/>
  <c r="AE110" i="16"/>
  <c r="AE109" i="16"/>
  <c r="AE108" i="16"/>
  <c r="AE107" i="16"/>
  <c r="AE106" i="16"/>
  <c r="AE105" i="16"/>
  <c r="AE104" i="16"/>
  <c r="AE103" i="16"/>
  <c r="AE102" i="16"/>
  <c r="AE101" i="16"/>
  <c r="AE100" i="16"/>
  <c r="AE99" i="16"/>
  <c r="AE98" i="16"/>
  <c r="AE97" i="16"/>
  <c r="AE96" i="16"/>
  <c r="AE95" i="16"/>
  <c r="AE94" i="16"/>
  <c r="AE93" i="16"/>
  <c r="AE92" i="16"/>
  <c r="AE91" i="16"/>
  <c r="AE90" i="16"/>
  <c r="AE89" i="16"/>
  <c r="AE88" i="16"/>
  <c r="AE87" i="16"/>
  <c r="AE86" i="16"/>
  <c r="AE85" i="16"/>
  <c r="AE84" i="16"/>
  <c r="AE83" i="16"/>
  <c r="AE82" i="16"/>
  <c r="AE81" i="16"/>
  <c r="AE80" i="16"/>
  <c r="AE79" i="16"/>
  <c r="AE78" i="16"/>
  <c r="AE77" i="16"/>
  <c r="AE76" i="16"/>
  <c r="AE75" i="16"/>
  <c r="AE74" i="16"/>
  <c r="AE73" i="16"/>
  <c r="AE72" i="16"/>
  <c r="AE71" i="16"/>
  <c r="AE70" i="16"/>
  <c r="AE69" i="16"/>
  <c r="AE68" i="16"/>
  <c r="AE67" i="16"/>
  <c r="AE66" i="16"/>
  <c r="AE65" i="16"/>
  <c r="AE64" i="16"/>
  <c r="AE63" i="16"/>
  <c r="AE62" i="16"/>
  <c r="AE61" i="16"/>
  <c r="AE60" i="16"/>
  <c r="AE59" i="16"/>
  <c r="AE52" i="16"/>
  <c r="AE51" i="16"/>
  <c r="AE50" i="16"/>
  <c r="AE49" i="16"/>
  <c r="AE48" i="16"/>
  <c r="AE47" i="16"/>
  <c r="AE46" i="16"/>
  <c r="AE45" i="16"/>
  <c r="AE44" i="16"/>
  <c r="AE43" i="16"/>
  <c r="AE42" i="16"/>
  <c r="AE41" i="16"/>
  <c r="AE40" i="16"/>
  <c r="AE39" i="16"/>
  <c r="AE38" i="16"/>
  <c r="AE37" i="16"/>
  <c r="AE36" i="16"/>
  <c r="AE35" i="16"/>
  <c r="AE34" i="16"/>
  <c r="AE33" i="16"/>
  <c r="AE32" i="16"/>
  <c r="AE31" i="16"/>
  <c r="AE30" i="16"/>
  <c r="AE29" i="16"/>
  <c r="AE28" i="16"/>
  <c r="AE27" i="16"/>
  <c r="AE26" i="16"/>
  <c r="AE25" i="16"/>
  <c r="AE24" i="16"/>
  <c r="AE23" i="16"/>
  <c r="AE22" i="16"/>
  <c r="AE21" i="16"/>
  <c r="AE20" i="16"/>
  <c r="AE19" i="16"/>
  <c r="AE18" i="16"/>
  <c r="AE17" i="16"/>
  <c r="AE16" i="16"/>
  <c r="AE15" i="16"/>
  <c r="AE14" i="16"/>
  <c r="AE13" i="16"/>
  <c r="AE12" i="16"/>
  <c r="AE11" i="16"/>
  <c r="AE10" i="16"/>
  <c r="AE9" i="16"/>
  <c r="AE8" i="16"/>
  <c r="AE7" i="16"/>
  <c r="AE6" i="16"/>
  <c r="AE5" i="16"/>
  <c r="AE4" i="16"/>
  <c r="AD143" i="16"/>
  <c r="AD142" i="16"/>
  <c r="AD141" i="16"/>
  <c r="AD140" i="16"/>
  <c r="AD139" i="16"/>
  <c r="AD138" i="16"/>
  <c r="AD137" i="16"/>
  <c r="AD136" i="16"/>
  <c r="AD135" i="16"/>
  <c r="AD134" i="16"/>
  <c r="AD133" i="16"/>
  <c r="AD132" i="16"/>
  <c r="AD131" i="16"/>
  <c r="AD130" i="16"/>
  <c r="AD129" i="16"/>
  <c r="AD128" i="16"/>
  <c r="AD127" i="16"/>
  <c r="AD126" i="16"/>
  <c r="AD125" i="16"/>
  <c r="AD124" i="16"/>
  <c r="AD123" i="16"/>
  <c r="AD122" i="16"/>
  <c r="AD121" i="16"/>
  <c r="AD120" i="16"/>
  <c r="AD119" i="16"/>
  <c r="AD118" i="16"/>
  <c r="AD117" i="16"/>
  <c r="AD116" i="16"/>
  <c r="AD115" i="16"/>
  <c r="AD114" i="16"/>
  <c r="AD113" i="16"/>
  <c r="AD112" i="16"/>
  <c r="AD111" i="16"/>
  <c r="AD110" i="16"/>
  <c r="AD109" i="16"/>
  <c r="AD108" i="16"/>
  <c r="AD107" i="16"/>
  <c r="AD106" i="16"/>
  <c r="AD105" i="16"/>
  <c r="AD104" i="16"/>
  <c r="AD103" i="16"/>
  <c r="AD102" i="16"/>
  <c r="AD101" i="16"/>
  <c r="AD100" i="16"/>
  <c r="AD99" i="16"/>
  <c r="AD98" i="16"/>
  <c r="AD97" i="16"/>
  <c r="AD96" i="16"/>
  <c r="AD95" i="16"/>
  <c r="AD94" i="16"/>
  <c r="AD93" i="16"/>
  <c r="AD92" i="16"/>
  <c r="AD91" i="16"/>
  <c r="AD90" i="16"/>
  <c r="AD89" i="16"/>
  <c r="AD88" i="16"/>
  <c r="AD87" i="16"/>
  <c r="AD86" i="16"/>
  <c r="AD85" i="16"/>
  <c r="AD84" i="16"/>
  <c r="AD83" i="16"/>
  <c r="AD82" i="16"/>
  <c r="AD81" i="16"/>
  <c r="AD80" i="16"/>
  <c r="AD79" i="16"/>
  <c r="AD78" i="16"/>
  <c r="AD77" i="16"/>
  <c r="AD76" i="16"/>
  <c r="AD75" i="16"/>
  <c r="AD74" i="16"/>
  <c r="AD73" i="16"/>
  <c r="AD72" i="16"/>
  <c r="AD71" i="16"/>
  <c r="AD70" i="16"/>
  <c r="AD69" i="16"/>
  <c r="AD68" i="16"/>
  <c r="AD67" i="16"/>
  <c r="AD66" i="16"/>
  <c r="AD65" i="16"/>
  <c r="AD64" i="16"/>
  <c r="AD63" i="16"/>
  <c r="AD62" i="16"/>
  <c r="AD61" i="16"/>
  <c r="AD60" i="16"/>
  <c r="AD59" i="16"/>
  <c r="AD52" i="16"/>
  <c r="AD51" i="16"/>
  <c r="AD50" i="16"/>
  <c r="AD49" i="16"/>
  <c r="AD48" i="16"/>
  <c r="AD47" i="16"/>
  <c r="AD46" i="16"/>
  <c r="AD45" i="16"/>
  <c r="AD44" i="16"/>
  <c r="AD43" i="16"/>
  <c r="AD42" i="16"/>
  <c r="AD41" i="16"/>
  <c r="AD40" i="16"/>
  <c r="AD39" i="16"/>
  <c r="AD38" i="16"/>
  <c r="AD37" i="16"/>
  <c r="AD36" i="16"/>
  <c r="AD35" i="16"/>
  <c r="AD34" i="16"/>
  <c r="AD33" i="16"/>
  <c r="AD32" i="16"/>
  <c r="AD31" i="16"/>
  <c r="AD30" i="16"/>
  <c r="AD29" i="16"/>
  <c r="AD28" i="16"/>
  <c r="AD27" i="16"/>
  <c r="AD26" i="16"/>
  <c r="AD25" i="16"/>
  <c r="AD24" i="16"/>
  <c r="AD23" i="16"/>
  <c r="AD22" i="16"/>
  <c r="AD21" i="16"/>
  <c r="AD20" i="16"/>
  <c r="AD19" i="16"/>
  <c r="AD18" i="16"/>
  <c r="AD17" i="16"/>
  <c r="AD16" i="16"/>
  <c r="AD15" i="16"/>
  <c r="AD14" i="16"/>
  <c r="AD13" i="16"/>
  <c r="AD12" i="16"/>
  <c r="AD11" i="16"/>
  <c r="AD10" i="16"/>
  <c r="AD9" i="16"/>
  <c r="AD8" i="16"/>
  <c r="AD7" i="16"/>
  <c r="AD6" i="16"/>
  <c r="AD5" i="16"/>
  <c r="AD4" i="16"/>
  <c r="AE152" i="16" l="1"/>
  <c r="AG152" i="16"/>
  <c r="AD152" i="16"/>
  <c r="AM54" i="16"/>
  <c r="AO54" i="16" s="1"/>
  <c r="AF152" i="16"/>
  <c r="AS175" i="13"/>
  <c r="AG175" i="13"/>
  <c r="Y175" i="13"/>
  <c r="Y174" i="13" s="1"/>
  <c r="Q175" i="13"/>
  <c r="Q174" i="13" s="1"/>
  <c r="AR175" i="13"/>
  <c r="AN175" i="13"/>
  <c r="AJ175" i="13"/>
  <c r="AJ174" i="13" s="1"/>
  <c r="AF175" i="13"/>
  <c r="AB175" i="13"/>
  <c r="X175" i="13"/>
  <c r="T175" i="13"/>
  <c r="T174" i="13" s="1"/>
  <c r="P175" i="13"/>
  <c r="L175" i="13"/>
  <c r="AO175" i="13"/>
  <c r="AK175" i="13"/>
  <c r="AK174" i="13" s="1"/>
  <c r="AC175" i="13"/>
  <c r="AC174" i="13" s="1"/>
  <c r="U175" i="13"/>
  <c r="M175" i="13"/>
  <c r="AQ175" i="13"/>
  <c r="AQ174" i="13" s="1"/>
  <c r="AM175" i="13"/>
  <c r="AM174" i="13" s="1"/>
  <c r="AI175" i="13"/>
  <c r="AE175" i="13"/>
  <c r="AA175" i="13"/>
  <c r="AA174" i="13" s="1"/>
  <c r="W175" i="13"/>
  <c r="W174" i="13" s="1"/>
  <c r="S175" i="13"/>
  <c r="O175" i="13"/>
  <c r="K175" i="13"/>
  <c r="K174" i="13" s="1"/>
  <c r="AP175" i="13"/>
  <c r="AP174" i="13" s="1"/>
  <c r="AL175" i="13"/>
  <c r="AH175" i="13"/>
  <c r="AD175" i="13"/>
  <c r="AD174" i="13" s="1"/>
  <c r="Z175" i="13"/>
  <c r="Z174" i="13" s="1"/>
  <c r="V175" i="13"/>
  <c r="R175" i="13"/>
  <c r="N175" i="13"/>
  <c r="N174" i="13" s="1"/>
  <c r="J175" i="13"/>
  <c r="Q155" i="13"/>
  <c r="Q154" i="13" s="1"/>
  <c r="M155" i="13"/>
  <c r="M154" i="13" s="1"/>
  <c r="P155" i="13"/>
  <c r="P154" i="13" s="1"/>
  <c r="L155" i="13"/>
  <c r="L154" i="13" s="1"/>
  <c r="O155" i="13"/>
  <c r="O154" i="13" s="1"/>
  <c r="K155" i="13"/>
  <c r="K154" i="13" s="1"/>
  <c r="R155" i="13"/>
  <c r="R154" i="13" s="1"/>
  <c r="N155" i="13"/>
  <c r="N154" i="13" s="1"/>
  <c r="J155" i="13"/>
  <c r="AU149" i="13"/>
  <c r="J148" i="13"/>
  <c r="J71" i="13"/>
  <c r="J70" i="13" s="1"/>
  <c r="N71" i="13"/>
  <c r="N70" i="13" s="1"/>
  <c r="R71" i="13"/>
  <c r="R70" i="13" s="1"/>
  <c r="V71" i="13"/>
  <c r="V70" i="13" s="1"/>
  <c r="AA71" i="13"/>
  <c r="AA70" i="13" s="1"/>
  <c r="AF71" i="13"/>
  <c r="AF70" i="13" s="1"/>
  <c r="AJ71" i="13"/>
  <c r="AJ70" i="13" s="1"/>
  <c r="AN71" i="13"/>
  <c r="AN70" i="13" s="1"/>
  <c r="AR71" i="13"/>
  <c r="AR70" i="13" s="1"/>
  <c r="K71" i="13"/>
  <c r="K70" i="13" s="1"/>
  <c r="O71" i="13"/>
  <c r="O70" i="13" s="1"/>
  <c r="S71" i="13"/>
  <c r="S70" i="13" s="1"/>
  <c r="W71" i="13"/>
  <c r="W70" i="13" s="1"/>
  <c r="AB71" i="13"/>
  <c r="AB70" i="13" s="1"/>
  <c r="AG71" i="13"/>
  <c r="AG70" i="13" s="1"/>
  <c r="AK71" i="13"/>
  <c r="AK70" i="13" s="1"/>
  <c r="AO71" i="13"/>
  <c r="AO70" i="13" s="1"/>
  <c r="AS71" i="13"/>
  <c r="AS70" i="13" s="1"/>
  <c r="L71" i="13"/>
  <c r="L70" i="13" s="1"/>
  <c r="P71" i="13"/>
  <c r="P70" i="13" s="1"/>
  <c r="T71" i="13"/>
  <c r="T70" i="13" s="1"/>
  <c r="Y71" i="13"/>
  <c r="Y70" i="13" s="1"/>
  <c r="AD71" i="13"/>
  <c r="AD70" i="13" s="1"/>
  <c r="AH71" i="13"/>
  <c r="AH70" i="13" s="1"/>
  <c r="AL71" i="13"/>
  <c r="AL70" i="13" s="1"/>
  <c r="AP71" i="13"/>
  <c r="AP70" i="13" s="1"/>
  <c r="M71" i="13"/>
  <c r="M70" i="13" s="1"/>
  <c r="Q71" i="13"/>
  <c r="Q70" i="13" s="1"/>
  <c r="U71" i="13"/>
  <c r="U70" i="13" s="1"/>
  <c r="Z71" i="13"/>
  <c r="Z70" i="13" s="1"/>
  <c r="AE71" i="13"/>
  <c r="AE70" i="13" s="1"/>
  <c r="AI71" i="13"/>
  <c r="AI70" i="13" s="1"/>
  <c r="AM71" i="13"/>
  <c r="AM70" i="13" s="1"/>
  <c r="AQ71" i="13"/>
  <c r="AQ70" i="13" s="1"/>
  <c r="L64" i="13"/>
  <c r="L63" i="13" s="1"/>
  <c r="L62" i="13" s="1"/>
  <c r="P64" i="13"/>
  <c r="P63" i="13" s="1"/>
  <c r="P62" i="13" s="1"/>
  <c r="T64" i="13"/>
  <c r="T63" i="13" s="1"/>
  <c r="T62" i="13" s="1"/>
  <c r="Y64" i="13"/>
  <c r="Y63" i="13" s="1"/>
  <c r="Y62" i="13" s="1"/>
  <c r="AD64" i="13"/>
  <c r="AD63" i="13" s="1"/>
  <c r="AD62" i="13" s="1"/>
  <c r="AH64" i="13"/>
  <c r="AH63" i="13" s="1"/>
  <c r="AH62" i="13" s="1"/>
  <c r="AL64" i="13"/>
  <c r="AL63" i="13" s="1"/>
  <c r="AL62" i="13" s="1"/>
  <c r="AP64" i="13"/>
  <c r="AP63" i="13" s="1"/>
  <c r="AP62" i="13" s="1"/>
  <c r="M64" i="13"/>
  <c r="M63" i="13" s="1"/>
  <c r="M62" i="13" s="1"/>
  <c r="Q64" i="13"/>
  <c r="Q63" i="13" s="1"/>
  <c r="Q62" i="13" s="1"/>
  <c r="U64" i="13"/>
  <c r="U63" i="13" s="1"/>
  <c r="U62" i="13" s="1"/>
  <c r="Z64" i="13"/>
  <c r="Z63" i="13" s="1"/>
  <c r="Z62" i="13" s="1"/>
  <c r="AE64" i="13"/>
  <c r="AE63" i="13" s="1"/>
  <c r="AE62" i="13" s="1"/>
  <c r="AI64" i="13"/>
  <c r="AI63" i="13" s="1"/>
  <c r="AI62" i="13" s="1"/>
  <c r="AM64" i="13"/>
  <c r="AM63" i="13" s="1"/>
  <c r="AM62" i="13" s="1"/>
  <c r="AQ64" i="13"/>
  <c r="AQ63" i="13" s="1"/>
  <c r="AQ62" i="13" s="1"/>
  <c r="N64" i="13"/>
  <c r="N63" i="13" s="1"/>
  <c r="N62" i="13" s="1"/>
  <c r="R64" i="13"/>
  <c r="R63" i="13" s="1"/>
  <c r="R62" i="13" s="1"/>
  <c r="V64" i="13"/>
  <c r="V63" i="13" s="1"/>
  <c r="V62" i="13" s="1"/>
  <c r="AA64" i="13"/>
  <c r="AA63" i="13" s="1"/>
  <c r="AA62" i="13" s="1"/>
  <c r="AF64" i="13"/>
  <c r="AF63" i="13" s="1"/>
  <c r="AF62" i="13" s="1"/>
  <c r="AJ64" i="13"/>
  <c r="AJ63" i="13" s="1"/>
  <c r="AJ62" i="13" s="1"/>
  <c r="AN64" i="13"/>
  <c r="AN63" i="13" s="1"/>
  <c r="AN62" i="13" s="1"/>
  <c r="AR64" i="13"/>
  <c r="AR63" i="13" s="1"/>
  <c r="AR62" i="13" s="1"/>
  <c r="K64" i="13"/>
  <c r="K63" i="13" s="1"/>
  <c r="K62" i="13" s="1"/>
  <c r="O64" i="13"/>
  <c r="O63" i="13" s="1"/>
  <c r="O62" i="13" s="1"/>
  <c r="S64" i="13"/>
  <c r="S63" i="13" s="1"/>
  <c r="S62" i="13" s="1"/>
  <c r="W64" i="13"/>
  <c r="W63" i="13" s="1"/>
  <c r="W62" i="13" s="1"/>
  <c r="AB64" i="13"/>
  <c r="AB63" i="13" s="1"/>
  <c r="AB62" i="13" s="1"/>
  <c r="AG64" i="13"/>
  <c r="AG63" i="13" s="1"/>
  <c r="AG62" i="13" s="1"/>
  <c r="AK64" i="13"/>
  <c r="AK63" i="13" s="1"/>
  <c r="AK62" i="13" s="1"/>
  <c r="AO64" i="13"/>
  <c r="AO63" i="13" s="1"/>
  <c r="AO62" i="13" s="1"/>
  <c r="AS64" i="13"/>
  <c r="AS63" i="13" s="1"/>
  <c r="AS62" i="13" s="1"/>
  <c r="Y32" i="13"/>
  <c r="AG32" i="13"/>
  <c r="AK32" i="13"/>
  <c r="AO32" i="13"/>
  <c r="K32" i="13"/>
  <c r="O32" i="13"/>
  <c r="S32" i="13"/>
  <c r="AN32" i="13"/>
  <c r="M32" i="13"/>
  <c r="U32" i="13"/>
  <c r="AI32" i="13"/>
  <c r="AM32" i="13"/>
  <c r="V71" i="16"/>
  <c r="AW134" i="13"/>
  <c r="AX134" i="13" s="1"/>
  <c r="V63" i="16"/>
  <c r="V75" i="16"/>
  <c r="V67" i="16"/>
  <c r="V58" i="16"/>
  <c r="AQ19" i="13"/>
  <c r="AI19" i="13"/>
  <c r="AA19" i="13"/>
  <c r="W19" i="13"/>
  <c r="K19" i="13"/>
  <c r="V86" i="16"/>
  <c r="AU139" i="13"/>
  <c r="V81" i="16"/>
  <c r="AU161" i="13"/>
  <c r="V91" i="16"/>
  <c r="AM19" i="13"/>
  <c r="AE19" i="13"/>
  <c r="S19" i="13"/>
  <c r="O19" i="13"/>
  <c r="AU133" i="13"/>
  <c r="V77" i="16"/>
  <c r="V96" i="16"/>
  <c r="V103" i="16"/>
  <c r="V108" i="16"/>
  <c r="V79" i="16"/>
  <c r="AU136" i="13"/>
  <c r="AU130" i="13"/>
  <c r="AU156" i="13"/>
  <c r="V87" i="16"/>
  <c r="V100" i="16"/>
  <c r="V111" i="16"/>
  <c r="V125" i="16"/>
  <c r="J242" i="13"/>
  <c r="AU243" i="13"/>
  <c r="V140" i="16"/>
  <c r="Q32" i="13"/>
  <c r="AR19" i="13"/>
  <c r="AN19" i="13"/>
  <c r="AJ19" i="13"/>
  <c r="AF19" i="13"/>
  <c r="AB19" i="13"/>
  <c r="X19" i="13"/>
  <c r="T19" i="13"/>
  <c r="P19" i="13"/>
  <c r="L19" i="13"/>
  <c r="AP19" i="13"/>
  <c r="AH19" i="13"/>
  <c r="Z19" i="13"/>
  <c r="N19" i="13"/>
  <c r="AH81" i="13"/>
  <c r="AH80" i="13" s="1"/>
  <c r="AD19" i="13"/>
  <c r="V19" i="13"/>
  <c r="R19" i="13"/>
  <c r="AS19" i="13"/>
  <c r="AO19" i="13"/>
  <c r="AK19" i="13"/>
  <c r="AG19" i="13"/>
  <c r="AC19" i="13"/>
  <c r="Y19" i="13"/>
  <c r="U19" i="13"/>
  <c r="Q19" i="13"/>
  <c r="J19" i="13"/>
  <c r="AU20" i="13"/>
  <c r="AA32" i="13"/>
  <c r="AQ32" i="13"/>
  <c r="AS32" i="13"/>
  <c r="AL19" i="13"/>
  <c r="M19" i="13"/>
  <c r="W32" i="13"/>
  <c r="AE32" i="13"/>
  <c r="AF81" i="13"/>
  <c r="AF80" i="13" s="1"/>
  <c r="L81" i="13"/>
  <c r="L80" i="13" s="1"/>
  <c r="P81" i="13"/>
  <c r="P80" i="13" s="1"/>
  <c r="T81" i="13"/>
  <c r="T80" i="13" s="1"/>
  <c r="AB81" i="13"/>
  <c r="AB80" i="13" s="1"/>
  <c r="AJ81" i="13"/>
  <c r="AJ80" i="13" s="1"/>
  <c r="AN81" i="13"/>
  <c r="AN80" i="13" s="1"/>
  <c r="AR81" i="13"/>
  <c r="AR80" i="13" s="1"/>
  <c r="M81" i="13"/>
  <c r="M80" i="13" s="1"/>
  <c r="AP81" i="13"/>
  <c r="AP80" i="13" s="1"/>
  <c r="AL81" i="13"/>
  <c r="AL80" i="13" s="1"/>
  <c r="AD81" i="13"/>
  <c r="AD80" i="13" s="1"/>
  <c r="Z81" i="13"/>
  <c r="Z80" i="13" s="1"/>
  <c r="V81" i="13"/>
  <c r="V80" i="13" s="1"/>
  <c r="R81" i="13"/>
  <c r="R80" i="13" s="1"/>
  <c r="AU65" i="13"/>
  <c r="AU72" i="13"/>
  <c r="AV72" i="13" s="1"/>
  <c r="L32" i="13"/>
  <c r="P32" i="13"/>
  <c r="T32" i="13"/>
  <c r="AB32" i="13"/>
  <c r="AF32" i="13"/>
  <c r="AJ32" i="13"/>
  <c r="AR32" i="13"/>
  <c r="AQ81" i="13"/>
  <c r="AQ80" i="13" s="1"/>
  <c r="AM81" i="13"/>
  <c r="AM80" i="13" s="1"/>
  <c r="AI81" i="13"/>
  <c r="AI80" i="13" s="1"/>
  <c r="AE81" i="13"/>
  <c r="AE80" i="13" s="1"/>
  <c r="AA81" i="13"/>
  <c r="AA80" i="13" s="1"/>
  <c r="W81" i="13"/>
  <c r="W80" i="13" s="1"/>
  <c r="S81" i="13"/>
  <c r="S80" i="13" s="1"/>
  <c r="O81" i="13"/>
  <c r="O80" i="13" s="1"/>
  <c r="AU41" i="13"/>
  <c r="AU54" i="13"/>
  <c r="J53" i="13"/>
  <c r="AU53" i="13" s="1"/>
  <c r="J63" i="13"/>
  <c r="AI174" i="13"/>
  <c r="AE174" i="13"/>
  <c r="S174" i="13"/>
  <c r="O174" i="13"/>
  <c r="AU24" i="13"/>
  <c r="AV24" i="13" s="1"/>
  <c r="AU28" i="13"/>
  <c r="AU180" i="13"/>
  <c r="AH174" i="13"/>
  <c r="R174" i="13"/>
  <c r="AU176" i="13"/>
  <c r="J32" i="13"/>
  <c r="AU48" i="13"/>
  <c r="N32" i="13"/>
  <c r="R32" i="13"/>
  <c r="V32" i="13"/>
  <c r="Z32" i="13"/>
  <c r="AD32" i="13"/>
  <c r="AH32" i="13"/>
  <c r="AL32" i="13"/>
  <c r="AP32" i="13"/>
  <c r="AU189" i="13"/>
  <c r="AL174" i="13"/>
  <c r="V174" i="13"/>
  <c r="N81" i="13"/>
  <c r="N80" i="13" s="1"/>
  <c r="J81" i="13"/>
  <c r="J80" i="13" s="1"/>
  <c r="AS81" i="13"/>
  <c r="AS80" i="13" s="1"/>
  <c r="AO81" i="13"/>
  <c r="AO80" i="13" s="1"/>
  <c r="AK81" i="13"/>
  <c r="AK80" i="13" s="1"/>
  <c r="AG81" i="13"/>
  <c r="AG80" i="13" s="1"/>
  <c r="Y81" i="13"/>
  <c r="Y80" i="13" s="1"/>
  <c r="U81" i="13"/>
  <c r="U80" i="13" s="1"/>
  <c r="Q81" i="13"/>
  <c r="Q80" i="13" s="1"/>
  <c r="AS174" i="13"/>
  <c r="AO174" i="13"/>
  <c r="AG174" i="13"/>
  <c r="U174" i="13"/>
  <c r="M174" i="13"/>
  <c r="K81" i="13"/>
  <c r="K80" i="13" s="1"/>
  <c r="AR174" i="13"/>
  <c r="AN174" i="13"/>
  <c r="AF174" i="13"/>
  <c r="AB174" i="13"/>
  <c r="X174" i="13"/>
  <c r="P174" i="13"/>
  <c r="L174" i="13"/>
  <c r="AC143" i="16"/>
  <c r="AC142" i="16"/>
  <c r="AC141" i="16"/>
  <c r="AC140" i="16"/>
  <c r="AC139" i="16"/>
  <c r="AC138" i="16"/>
  <c r="AC137" i="16"/>
  <c r="AC136" i="16"/>
  <c r="AC135" i="16"/>
  <c r="AC134" i="16"/>
  <c r="AC133" i="16"/>
  <c r="AC132" i="16"/>
  <c r="AC131" i="16"/>
  <c r="AC130" i="16"/>
  <c r="AC129" i="16"/>
  <c r="AC128" i="16"/>
  <c r="AC127" i="16"/>
  <c r="AC126" i="16"/>
  <c r="AC125" i="16"/>
  <c r="AC124" i="16"/>
  <c r="AC123" i="16"/>
  <c r="AC122" i="16"/>
  <c r="AC121" i="16"/>
  <c r="AC120" i="16"/>
  <c r="AC119" i="16"/>
  <c r="AC118" i="16"/>
  <c r="AC117" i="16"/>
  <c r="AC116" i="16"/>
  <c r="AC115" i="16"/>
  <c r="AC114" i="16"/>
  <c r="AC113" i="16"/>
  <c r="AC112" i="16"/>
  <c r="AC111" i="16"/>
  <c r="AC110" i="16"/>
  <c r="AC109" i="16"/>
  <c r="AC108" i="16"/>
  <c r="AC107" i="16"/>
  <c r="AC106" i="16"/>
  <c r="AC105" i="16"/>
  <c r="AC104" i="16"/>
  <c r="AC103" i="16"/>
  <c r="AC102" i="16"/>
  <c r="AC101" i="16"/>
  <c r="AC100" i="16"/>
  <c r="AC99" i="16"/>
  <c r="AC98" i="16"/>
  <c r="AC97" i="16"/>
  <c r="AC96" i="16"/>
  <c r="AC95" i="16"/>
  <c r="AC94" i="16"/>
  <c r="AC93" i="16"/>
  <c r="AC92" i="16"/>
  <c r="AC91" i="16"/>
  <c r="AC90" i="16"/>
  <c r="AC89" i="16"/>
  <c r="AC88" i="16"/>
  <c r="AC87" i="16"/>
  <c r="AC86" i="16"/>
  <c r="AC85" i="16"/>
  <c r="AC84" i="16"/>
  <c r="AC83" i="16"/>
  <c r="AC82" i="16"/>
  <c r="AC81" i="16"/>
  <c r="AC80" i="16"/>
  <c r="AC79" i="16"/>
  <c r="AC78" i="16"/>
  <c r="AC77" i="16"/>
  <c r="AC76" i="16"/>
  <c r="AC75" i="16"/>
  <c r="AC74" i="16"/>
  <c r="AC73" i="16"/>
  <c r="AC72" i="16"/>
  <c r="AC71" i="16"/>
  <c r="AC70" i="16"/>
  <c r="AC69" i="16"/>
  <c r="AC68" i="16"/>
  <c r="AC67" i="16"/>
  <c r="AC66" i="16"/>
  <c r="AC65" i="16"/>
  <c r="AC64" i="16"/>
  <c r="AC63" i="16"/>
  <c r="AC62" i="16"/>
  <c r="AC61" i="16"/>
  <c r="AC60" i="16"/>
  <c r="AC59" i="16"/>
  <c r="AC52" i="16"/>
  <c r="AC51" i="16"/>
  <c r="AC50" i="16"/>
  <c r="AC49" i="16"/>
  <c r="AC48" i="16"/>
  <c r="AC47" i="16"/>
  <c r="AC46" i="16"/>
  <c r="AC45" i="16"/>
  <c r="AC44" i="16"/>
  <c r="AC43" i="16"/>
  <c r="AC42" i="16"/>
  <c r="AC41" i="16"/>
  <c r="AC40" i="16"/>
  <c r="AC39" i="16"/>
  <c r="AC38" i="16"/>
  <c r="AC37" i="16"/>
  <c r="AC36" i="16"/>
  <c r="AC35" i="16"/>
  <c r="AC34" i="16"/>
  <c r="AC33" i="16"/>
  <c r="AC32" i="16"/>
  <c r="AC31" i="16"/>
  <c r="AC30" i="16"/>
  <c r="AC29" i="16"/>
  <c r="AC28" i="16"/>
  <c r="AC27" i="16"/>
  <c r="AC26" i="16"/>
  <c r="AC25" i="16"/>
  <c r="AC24" i="16"/>
  <c r="AC23" i="16"/>
  <c r="AC22" i="16"/>
  <c r="AC21" i="16"/>
  <c r="AC20" i="16"/>
  <c r="AC19" i="16"/>
  <c r="AC18" i="16"/>
  <c r="AC17" i="16"/>
  <c r="AC16" i="16"/>
  <c r="AC15" i="16"/>
  <c r="AC14" i="16"/>
  <c r="AC13" i="16"/>
  <c r="AC12" i="16"/>
  <c r="AC11" i="16"/>
  <c r="AC10" i="16"/>
  <c r="AC9" i="16"/>
  <c r="AC8" i="16"/>
  <c r="AC7" i="16"/>
  <c r="AC6" i="16"/>
  <c r="AC5" i="16"/>
  <c r="AC4" i="16"/>
  <c r="AB143" i="16"/>
  <c r="AB142" i="16"/>
  <c r="AB141" i="16"/>
  <c r="AB140" i="16"/>
  <c r="AB139" i="16"/>
  <c r="AB138" i="16"/>
  <c r="AB137" i="16"/>
  <c r="AB135" i="16"/>
  <c r="AB134" i="16"/>
  <c r="AB133" i="16"/>
  <c r="AB132" i="16"/>
  <c r="AB131" i="16"/>
  <c r="AB130" i="16"/>
  <c r="AB129" i="16"/>
  <c r="AB128" i="16"/>
  <c r="AB127" i="16"/>
  <c r="AB126" i="16"/>
  <c r="AB125" i="16"/>
  <c r="AB124" i="16"/>
  <c r="AB123" i="16"/>
  <c r="AB122" i="16"/>
  <c r="AB121" i="16"/>
  <c r="AB120" i="16"/>
  <c r="AB119" i="16"/>
  <c r="AB118" i="16"/>
  <c r="AB117" i="16"/>
  <c r="AB116" i="16"/>
  <c r="AB115" i="16"/>
  <c r="AB114" i="16"/>
  <c r="AB113" i="16"/>
  <c r="AB112" i="16"/>
  <c r="AB111" i="16"/>
  <c r="AB110" i="16"/>
  <c r="AB109" i="16"/>
  <c r="AB108" i="16"/>
  <c r="AB107" i="16"/>
  <c r="AB106" i="16"/>
  <c r="AB105" i="16"/>
  <c r="AB104" i="16"/>
  <c r="AB103" i="16"/>
  <c r="AB102" i="16"/>
  <c r="AB101" i="16"/>
  <c r="AB100" i="16"/>
  <c r="AB99" i="16"/>
  <c r="AB98" i="16"/>
  <c r="AB97" i="16"/>
  <c r="AB96" i="16"/>
  <c r="AB95" i="16"/>
  <c r="AB94" i="16"/>
  <c r="AB93" i="16"/>
  <c r="AB92" i="16"/>
  <c r="AB91" i="16"/>
  <c r="AB90" i="16"/>
  <c r="AB89" i="16"/>
  <c r="AB88" i="16"/>
  <c r="AB87" i="16"/>
  <c r="AB86" i="16"/>
  <c r="AB85" i="16"/>
  <c r="AB84" i="16"/>
  <c r="AB83" i="16"/>
  <c r="AB82" i="16"/>
  <c r="AB81" i="16"/>
  <c r="AB80" i="16"/>
  <c r="AB79" i="16"/>
  <c r="AB78" i="16"/>
  <c r="AB77" i="16"/>
  <c r="AB76" i="16"/>
  <c r="AB75" i="16"/>
  <c r="AB74" i="16"/>
  <c r="AB73" i="16"/>
  <c r="AB72" i="16"/>
  <c r="AB71" i="16"/>
  <c r="AB70" i="16"/>
  <c r="AB69" i="16"/>
  <c r="AB68" i="16"/>
  <c r="AB67" i="16"/>
  <c r="AB66" i="16"/>
  <c r="AB65" i="16"/>
  <c r="AB64" i="16"/>
  <c r="AB63" i="16"/>
  <c r="AB62" i="16"/>
  <c r="AB61" i="16"/>
  <c r="AB60" i="16"/>
  <c r="AB59" i="16"/>
  <c r="AB52" i="16"/>
  <c r="AB51" i="16"/>
  <c r="AB50" i="16"/>
  <c r="AB49" i="16"/>
  <c r="AB48" i="16"/>
  <c r="AB47" i="16"/>
  <c r="AB46" i="16"/>
  <c r="AB45" i="16"/>
  <c r="AB44" i="16"/>
  <c r="AB43" i="16"/>
  <c r="AB42" i="16"/>
  <c r="AB41" i="16"/>
  <c r="AB40" i="16"/>
  <c r="AB39" i="16"/>
  <c r="AB38" i="16"/>
  <c r="AB37" i="16"/>
  <c r="AB36" i="16"/>
  <c r="AB35" i="16"/>
  <c r="AB34" i="16"/>
  <c r="AB33" i="16"/>
  <c r="AB32" i="16"/>
  <c r="AB31" i="16"/>
  <c r="AB30" i="16"/>
  <c r="AB29" i="16"/>
  <c r="AB28" i="16"/>
  <c r="AB27" i="16"/>
  <c r="AB26" i="16"/>
  <c r="AB25" i="16"/>
  <c r="AB24" i="16"/>
  <c r="AB23" i="16"/>
  <c r="AB22" i="16"/>
  <c r="AB21" i="16"/>
  <c r="AB20" i="16"/>
  <c r="AB19" i="16"/>
  <c r="AB18" i="16"/>
  <c r="AB17" i="16"/>
  <c r="AB16" i="16"/>
  <c r="AB15" i="16"/>
  <c r="AB14" i="16"/>
  <c r="AB13" i="16"/>
  <c r="AB12" i="16"/>
  <c r="AB11" i="16"/>
  <c r="AB10" i="16"/>
  <c r="AB9" i="16"/>
  <c r="AB8" i="16"/>
  <c r="AB7" i="16"/>
  <c r="AB6" i="16"/>
  <c r="AB5" i="16"/>
  <c r="AB4" i="16"/>
  <c r="AA143" i="16"/>
  <c r="AA142" i="16"/>
  <c r="AA141" i="16"/>
  <c r="AA140" i="16"/>
  <c r="AA139" i="16"/>
  <c r="AA138" i="16"/>
  <c r="AA137" i="16"/>
  <c r="AA136" i="16"/>
  <c r="AA135" i="16"/>
  <c r="AA134" i="16"/>
  <c r="AA133" i="16"/>
  <c r="AA132" i="16"/>
  <c r="AA131" i="16"/>
  <c r="AA130" i="16"/>
  <c r="AA129" i="16"/>
  <c r="AA128" i="16"/>
  <c r="AA127" i="16"/>
  <c r="AA126" i="16"/>
  <c r="AA125" i="16"/>
  <c r="AA124" i="16"/>
  <c r="AA123" i="16"/>
  <c r="AA122" i="16"/>
  <c r="AA121" i="16"/>
  <c r="AA120" i="16"/>
  <c r="AA119" i="16"/>
  <c r="AA118" i="16"/>
  <c r="AA117" i="16"/>
  <c r="AA116" i="16"/>
  <c r="AA115" i="16"/>
  <c r="AA114" i="16"/>
  <c r="AA113" i="16"/>
  <c r="AA112" i="16"/>
  <c r="AA111" i="16"/>
  <c r="AA110" i="16"/>
  <c r="AA109" i="16"/>
  <c r="AA108" i="16"/>
  <c r="AA107" i="16"/>
  <c r="AA106" i="16"/>
  <c r="AA105" i="16"/>
  <c r="AA104" i="16"/>
  <c r="AA103" i="16"/>
  <c r="AA102" i="16"/>
  <c r="AA101" i="16"/>
  <c r="AA100" i="16"/>
  <c r="AA99" i="16"/>
  <c r="AA98" i="16"/>
  <c r="AA97" i="16"/>
  <c r="AA96" i="16"/>
  <c r="AA95" i="16"/>
  <c r="AA94" i="16"/>
  <c r="AA93" i="16"/>
  <c r="AA92" i="16"/>
  <c r="AA91" i="16"/>
  <c r="AA90" i="16"/>
  <c r="AA89" i="16"/>
  <c r="AA88" i="16"/>
  <c r="AA87" i="16"/>
  <c r="AA86" i="16"/>
  <c r="AA85" i="16"/>
  <c r="AA84" i="16"/>
  <c r="AA83" i="16"/>
  <c r="AA82" i="16"/>
  <c r="AA81" i="16"/>
  <c r="AA80" i="16"/>
  <c r="AA79" i="16"/>
  <c r="AA78" i="16"/>
  <c r="AA77" i="16"/>
  <c r="AA76" i="16"/>
  <c r="AA75" i="16"/>
  <c r="AA74" i="16"/>
  <c r="AA73" i="16"/>
  <c r="AA72" i="16"/>
  <c r="AA71" i="16"/>
  <c r="AA70" i="16"/>
  <c r="AA69" i="16"/>
  <c r="AA68" i="16"/>
  <c r="AA67" i="16"/>
  <c r="AA66" i="16"/>
  <c r="AA65" i="16"/>
  <c r="AA64" i="16"/>
  <c r="AA63" i="16"/>
  <c r="AA62" i="16"/>
  <c r="AA61" i="16"/>
  <c r="AA60" i="16"/>
  <c r="AA59" i="16"/>
  <c r="AA52" i="16"/>
  <c r="AA51" i="16"/>
  <c r="AA50" i="16"/>
  <c r="AA49" i="16"/>
  <c r="AA48" i="16"/>
  <c r="AA47" i="16"/>
  <c r="AA46" i="16"/>
  <c r="AA45" i="16"/>
  <c r="AA44" i="16"/>
  <c r="AA43" i="16"/>
  <c r="AA42" i="16"/>
  <c r="AA41" i="16"/>
  <c r="AA40" i="16"/>
  <c r="AA39" i="16"/>
  <c r="AA38" i="16"/>
  <c r="AA37" i="16"/>
  <c r="AA36" i="16"/>
  <c r="AA35" i="16"/>
  <c r="AA34" i="16"/>
  <c r="AA33" i="16"/>
  <c r="AA32" i="16"/>
  <c r="AA31" i="16"/>
  <c r="AA30" i="16"/>
  <c r="AA29" i="16"/>
  <c r="AA28" i="16"/>
  <c r="AA27" i="16"/>
  <c r="AA26" i="16"/>
  <c r="AA25" i="16"/>
  <c r="AA24" i="16"/>
  <c r="AA23" i="16"/>
  <c r="AA22" i="16"/>
  <c r="AA21" i="16"/>
  <c r="AA20" i="16"/>
  <c r="AA19" i="16"/>
  <c r="AA18" i="16"/>
  <c r="AA17" i="16"/>
  <c r="AA16" i="16"/>
  <c r="AA15" i="16"/>
  <c r="AA14" i="16"/>
  <c r="AA13" i="16"/>
  <c r="AA12" i="16"/>
  <c r="AA11" i="16"/>
  <c r="AA10" i="16"/>
  <c r="AA9" i="16"/>
  <c r="AA8" i="16"/>
  <c r="AA7" i="16"/>
  <c r="AA6" i="16"/>
  <c r="AA5" i="16"/>
  <c r="AA4" i="16"/>
  <c r="Z143" i="16"/>
  <c r="Z141" i="16"/>
  <c r="Z140" i="16"/>
  <c r="Z139" i="16"/>
  <c r="Z138" i="16"/>
  <c r="Z137" i="16"/>
  <c r="Z136" i="16"/>
  <c r="Z135" i="16"/>
  <c r="Z134" i="16"/>
  <c r="Z133" i="16"/>
  <c r="Z132" i="16"/>
  <c r="Z131" i="16"/>
  <c r="Z130" i="16"/>
  <c r="Z129" i="16"/>
  <c r="Z128" i="16"/>
  <c r="Z127" i="16"/>
  <c r="Z126" i="16"/>
  <c r="Z125" i="16"/>
  <c r="Z124" i="16"/>
  <c r="Z123" i="16"/>
  <c r="Z122" i="16"/>
  <c r="Z121" i="16"/>
  <c r="Z120" i="16"/>
  <c r="Z119" i="16"/>
  <c r="Z118" i="16"/>
  <c r="Z117" i="16"/>
  <c r="Z116" i="16"/>
  <c r="Z115" i="16"/>
  <c r="Z114" i="16"/>
  <c r="Z113" i="16"/>
  <c r="Z112" i="16"/>
  <c r="Z111" i="16"/>
  <c r="Z110" i="16"/>
  <c r="Z109" i="16"/>
  <c r="Z108" i="16"/>
  <c r="Z107" i="16"/>
  <c r="Z106" i="16"/>
  <c r="Z105" i="16"/>
  <c r="Z104" i="16"/>
  <c r="Z103" i="16"/>
  <c r="Z102" i="16"/>
  <c r="Z101" i="16"/>
  <c r="Z100" i="16"/>
  <c r="Z99" i="16"/>
  <c r="Z98" i="16"/>
  <c r="Z97" i="16"/>
  <c r="Z96" i="16"/>
  <c r="Z95" i="16"/>
  <c r="Z94" i="16"/>
  <c r="Z93" i="16"/>
  <c r="Z92" i="16"/>
  <c r="Z91" i="16"/>
  <c r="Z90" i="16"/>
  <c r="Z89" i="16"/>
  <c r="Z88" i="16"/>
  <c r="Z87" i="16"/>
  <c r="Z86" i="16"/>
  <c r="Z85" i="16"/>
  <c r="Z84" i="16"/>
  <c r="Z83" i="16"/>
  <c r="Z82" i="16"/>
  <c r="Z81" i="16"/>
  <c r="Z80" i="16"/>
  <c r="Z79" i="16"/>
  <c r="Z78" i="16"/>
  <c r="Z77" i="16"/>
  <c r="Z76" i="16"/>
  <c r="Z75" i="16"/>
  <c r="Z74" i="16"/>
  <c r="Z73" i="16"/>
  <c r="Z72" i="16"/>
  <c r="Z71" i="16"/>
  <c r="Z70" i="16"/>
  <c r="Z69" i="16"/>
  <c r="Z68" i="16"/>
  <c r="Z67" i="16"/>
  <c r="Z66" i="16"/>
  <c r="Z65" i="16"/>
  <c r="Z64" i="16"/>
  <c r="Z63" i="16"/>
  <c r="Z62" i="16"/>
  <c r="Z61" i="16"/>
  <c r="Z60" i="16"/>
  <c r="Z59" i="16"/>
  <c r="Z52" i="16"/>
  <c r="Z51" i="16"/>
  <c r="Z50" i="16"/>
  <c r="Z49" i="16"/>
  <c r="Z48" i="16"/>
  <c r="Z47" i="16"/>
  <c r="Z46" i="16"/>
  <c r="Z45" i="16"/>
  <c r="Z44" i="16"/>
  <c r="Z43" i="16"/>
  <c r="Z42" i="16"/>
  <c r="Z41" i="16"/>
  <c r="Z40" i="16"/>
  <c r="Z39" i="16"/>
  <c r="Z38" i="16"/>
  <c r="Z37" i="16"/>
  <c r="Z36" i="16"/>
  <c r="Z35" i="16"/>
  <c r="Z34" i="16"/>
  <c r="Z33" i="16"/>
  <c r="Z32" i="16"/>
  <c r="Z31" i="16"/>
  <c r="Z30" i="16"/>
  <c r="Z29" i="16"/>
  <c r="Z28" i="16"/>
  <c r="Z27" i="16"/>
  <c r="Z26" i="16"/>
  <c r="Z25" i="16"/>
  <c r="Z24" i="16"/>
  <c r="Z23" i="16"/>
  <c r="Z22" i="16"/>
  <c r="Z21" i="16"/>
  <c r="Z20" i="16"/>
  <c r="Z19" i="16"/>
  <c r="Z18" i="16"/>
  <c r="Z17" i="16"/>
  <c r="Z16" i="16"/>
  <c r="Z15" i="16"/>
  <c r="Z14" i="16"/>
  <c r="Z13" i="16"/>
  <c r="Z12" i="16"/>
  <c r="Z11" i="16"/>
  <c r="Z10" i="16"/>
  <c r="Z9" i="16"/>
  <c r="Z8" i="16"/>
  <c r="Z7" i="16"/>
  <c r="Z6" i="16"/>
  <c r="Z5" i="16"/>
  <c r="Z4" i="16"/>
  <c r="Y143" i="16"/>
  <c r="Y142" i="16"/>
  <c r="Y141" i="16"/>
  <c r="Y140" i="16"/>
  <c r="Y139" i="16"/>
  <c r="Y138" i="16"/>
  <c r="Y137" i="16"/>
  <c r="Y136" i="16"/>
  <c r="Y135" i="16"/>
  <c r="Y134" i="16"/>
  <c r="Y133" i="16"/>
  <c r="Y132" i="16"/>
  <c r="Y131" i="16"/>
  <c r="Y130" i="16"/>
  <c r="Y129" i="16"/>
  <c r="Y128" i="16"/>
  <c r="Y127" i="16"/>
  <c r="Y126" i="16"/>
  <c r="Y125" i="16"/>
  <c r="Y124" i="16"/>
  <c r="Y123" i="16"/>
  <c r="Y122" i="16"/>
  <c r="Y121" i="16"/>
  <c r="Y120" i="16"/>
  <c r="Y119" i="16"/>
  <c r="Y118" i="16"/>
  <c r="Y117" i="16"/>
  <c r="Y116" i="16"/>
  <c r="Y115" i="16"/>
  <c r="Y114" i="16"/>
  <c r="Y113" i="16"/>
  <c r="Y112" i="16"/>
  <c r="Y111" i="16"/>
  <c r="Y110" i="16"/>
  <c r="Y109" i="16"/>
  <c r="Y108" i="16"/>
  <c r="Y107" i="16"/>
  <c r="Y106" i="16"/>
  <c r="Y105" i="16"/>
  <c r="Y104" i="16"/>
  <c r="Y103" i="16"/>
  <c r="Y102" i="16"/>
  <c r="Y101" i="16"/>
  <c r="Y100" i="16"/>
  <c r="Y99" i="16"/>
  <c r="Y98" i="16"/>
  <c r="Y97" i="16"/>
  <c r="Y96" i="16"/>
  <c r="Y95" i="16"/>
  <c r="Y94" i="16"/>
  <c r="Y93" i="16"/>
  <c r="Y92" i="16"/>
  <c r="Y91" i="16"/>
  <c r="Y90" i="16"/>
  <c r="Y89" i="16"/>
  <c r="Y88" i="16"/>
  <c r="Y87" i="16"/>
  <c r="Y86" i="16"/>
  <c r="Y85" i="16"/>
  <c r="Y84" i="16"/>
  <c r="Y83" i="16"/>
  <c r="Y82" i="16"/>
  <c r="Y81" i="16"/>
  <c r="Y80" i="16"/>
  <c r="Y79" i="16"/>
  <c r="Y78" i="16"/>
  <c r="Y77" i="16"/>
  <c r="Y76" i="16"/>
  <c r="Y75" i="16"/>
  <c r="Y74" i="16"/>
  <c r="Y73" i="16"/>
  <c r="Y72" i="16"/>
  <c r="Y71" i="16"/>
  <c r="Y70" i="16"/>
  <c r="Y69" i="16"/>
  <c r="Y68" i="16"/>
  <c r="Y67" i="16"/>
  <c r="Y66" i="16"/>
  <c r="Y65" i="16"/>
  <c r="Y64" i="16"/>
  <c r="Y63" i="16"/>
  <c r="Y62" i="16"/>
  <c r="Y61" i="16"/>
  <c r="Y60" i="16"/>
  <c r="Y59" i="16"/>
  <c r="Y52" i="16"/>
  <c r="Y51" i="16"/>
  <c r="Y50" i="16"/>
  <c r="Y49" i="16"/>
  <c r="Y48" i="16"/>
  <c r="Y47" i="16"/>
  <c r="Y46" i="16"/>
  <c r="Y45" i="16"/>
  <c r="Y44" i="16"/>
  <c r="Y43" i="16"/>
  <c r="Y42" i="16"/>
  <c r="Y41" i="16"/>
  <c r="Y40" i="16"/>
  <c r="Y39" i="16"/>
  <c r="Y38" i="16"/>
  <c r="Y37" i="16"/>
  <c r="Y36" i="16"/>
  <c r="Y35" i="16"/>
  <c r="Y34" i="16"/>
  <c r="Y33" i="16"/>
  <c r="Y32" i="16"/>
  <c r="Y31" i="16"/>
  <c r="Y30" i="16"/>
  <c r="Y29" i="16"/>
  <c r="Y28" i="16"/>
  <c r="Y27" i="16"/>
  <c r="Y26" i="16"/>
  <c r="Y25" i="16"/>
  <c r="Y24" i="16"/>
  <c r="Y23" i="16"/>
  <c r="Y22" i="16"/>
  <c r="Y21" i="16"/>
  <c r="Y20" i="16"/>
  <c r="Y19" i="16"/>
  <c r="Y18" i="16"/>
  <c r="Y17" i="16"/>
  <c r="Y16" i="16"/>
  <c r="Y15" i="16"/>
  <c r="Y14" i="16"/>
  <c r="Y13" i="16"/>
  <c r="Y12" i="16"/>
  <c r="Y11" i="16"/>
  <c r="Y10" i="16"/>
  <c r="Y9" i="16"/>
  <c r="Y8" i="16"/>
  <c r="Y7" i="16"/>
  <c r="Y6" i="16"/>
  <c r="Y5" i="16"/>
  <c r="Y4" i="16"/>
  <c r="X71" i="16"/>
  <c r="W71" i="16"/>
  <c r="W58" i="16"/>
  <c r="W57" i="16"/>
  <c r="AM57" i="16" s="1"/>
  <c r="AO57" i="16" s="1"/>
  <c r="X143" i="16"/>
  <c r="X142" i="16"/>
  <c r="X141" i="16"/>
  <c r="X140" i="16"/>
  <c r="X139" i="16"/>
  <c r="X138" i="16"/>
  <c r="X137" i="16"/>
  <c r="X136" i="16"/>
  <c r="X135" i="16"/>
  <c r="X134" i="16"/>
  <c r="X133" i="16"/>
  <c r="X132" i="16"/>
  <c r="X131" i="16"/>
  <c r="X130" i="16"/>
  <c r="X129" i="16"/>
  <c r="X128" i="16"/>
  <c r="X127" i="16"/>
  <c r="X126" i="16"/>
  <c r="X125" i="16"/>
  <c r="X124" i="16"/>
  <c r="X123" i="16"/>
  <c r="X122" i="16"/>
  <c r="X121" i="16"/>
  <c r="X120" i="16"/>
  <c r="X119" i="16"/>
  <c r="X118" i="16"/>
  <c r="X117" i="16"/>
  <c r="X116" i="16"/>
  <c r="X115" i="16"/>
  <c r="X114" i="16"/>
  <c r="X113" i="16"/>
  <c r="X112" i="16"/>
  <c r="X111" i="16"/>
  <c r="X110" i="16"/>
  <c r="X109" i="16"/>
  <c r="X108" i="16"/>
  <c r="X107" i="16"/>
  <c r="X106" i="16"/>
  <c r="X105" i="16"/>
  <c r="X104" i="16"/>
  <c r="X103" i="16"/>
  <c r="X102" i="16"/>
  <c r="X101" i="16"/>
  <c r="X100" i="16"/>
  <c r="X99" i="16"/>
  <c r="X98" i="16"/>
  <c r="X97" i="16"/>
  <c r="X96" i="16"/>
  <c r="X95" i="16"/>
  <c r="X94" i="16"/>
  <c r="X93" i="16"/>
  <c r="X92" i="16"/>
  <c r="X91" i="16"/>
  <c r="X90" i="16"/>
  <c r="X89" i="16"/>
  <c r="X88" i="16"/>
  <c r="X87" i="16"/>
  <c r="X86" i="16"/>
  <c r="X85" i="16"/>
  <c r="X84" i="16"/>
  <c r="X83" i="16"/>
  <c r="X82" i="16"/>
  <c r="X81" i="16"/>
  <c r="X80" i="16"/>
  <c r="X79" i="16"/>
  <c r="X78" i="16"/>
  <c r="X77" i="16"/>
  <c r="X76" i="16"/>
  <c r="X75" i="16"/>
  <c r="X74" i="16"/>
  <c r="X73" i="16"/>
  <c r="X72" i="16"/>
  <c r="X70" i="16"/>
  <c r="X69" i="16"/>
  <c r="X68" i="16"/>
  <c r="X67" i="16"/>
  <c r="X66" i="16"/>
  <c r="X65" i="16"/>
  <c r="X64" i="16"/>
  <c r="X63" i="16"/>
  <c r="X62" i="16"/>
  <c r="X61" i="16"/>
  <c r="X60" i="16"/>
  <c r="X59" i="16"/>
  <c r="X52" i="16"/>
  <c r="X51" i="16"/>
  <c r="X50" i="16"/>
  <c r="X49" i="16"/>
  <c r="X48" i="16"/>
  <c r="X47" i="16"/>
  <c r="X46" i="16"/>
  <c r="X45" i="16"/>
  <c r="X44" i="16"/>
  <c r="X43" i="16"/>
  <c r="X42" i="16"/>
  <c r="X41" i="16"/>
  <c r="X40" i="16"/>
  <c r="X39" i="16"/>
  <c r="X38" i="16"/>
  <c r="X37" i="16"/>
  <c r="X36" i="16"/>
  <c r="X35" i="16"/>
  <c r="X34" i="16"/>
  <c r="X33" i="16"/>
  <c r="X32" i="16"/>
  <c r="X31" i="16"/>
  <c r="X30" i="16"/>
  <c r="X29" i="16"/>
  <c r="X28" i="16"/>
  <c r="X27" i="16"/>
  <c r="X26" i="16"/>
  <c r="X25" i="16"/>
  <c r="X24" i="16"/>
  <c r="X23" i="16"/>
  <c r="X22" i="16"/>
  <c r="X21" i="16"/>
  <c r="X20" i="16"/>
  <c r="X19" i="16"/>
  <c r="X18" i="16"/>
  <c r="X17" i="16"/>
  <c r="X16" i="16"/>
  <c r="X15" i="16"/>
  <c r="X14" i="16"/>
  <c r="X13" i="16"/>
  <c r="X12" i="16"/>
  <c r="X11" i="16"/>
  <c r="X10" i="16"/>
  <c r="X9" i="16"/>
  <c r="X8" i="16"/>
  <c r="X7" i="16"/>
  <c r="X6" i="16"/>
  <c r="X5" i="16"/>
  <c r="X152" i="16" l="1"/>
  <c r="Y152" i="16"/>
  <c r="AB152" i="16"/>
  <c r="Z152" i="16"/>
  <c r="AC152" i="16"/>
  <c r="AM58" i="16"/>
  <c r="AO58" i="16" s="1"/>
  <c r="AA152" i="16"/>
  <c r="AM71" i="16"/>
  <c r="AO71" i="16" s="1"/>
  <c r="AU188" i="13"/>
  <c r="AU186" i="13"/>
  <c r="AU64" i="13"/>
  <c r="AU78" i="13"/>
  <c r="AK18" i="13"/>
  <c r="AK17" i="13" s="1"/>
  <c r="AK16" i="13" s="1"/>
  <c r="AK15" i="13" s="1"/>
  <c r="O18" i="13"/>
  <c r="O17" i="13" s="1"/>
  <c r="O16" i="13" s="1"/>
  <c r="O15" i="13" s="1"/>
  <c r="AN18" i="13"/>
  <c r="AN17" i="13" s="1"/>
  <c r="AN16" i="13" s="1"/>
  <c r="AN15" i="13" s="1"/>
  <c r="M18" i="13"/>
  <c r="M17" i="13" s="1"/>
  <c r="M16" i="13" s="1"/>
  <c r="M15" i="13" s="1"/>
  <c r="U18" i="13"/>
  <c r="U17" i="13" s="1"/>
  <c r="U16" i="13" s="1"/>
  <c r="U15" i="13" s="1"/>
  <c r="K18" i="13"/>
  <c r="K17" i="13" s="1"/>
  <c r="K16" i="13" s="1"/>
  <c r="K15" i="13" s="1"/>
  <c r="AB18" i="13"/>
  <c r="AB17" i="13" s="1"/>
  <c r="AB16" i="13" s="1"/>
  <c r="AB15" i="13" s="1"/>
  <c r="Y18" i="13"/>
  <c r="Y17" i="13" s="1"/>
  <c r="Y16" i="13" s="1"/>
  <c r="Y15" i="13" s="1"/>
  <c r="AG18" i="13"/>
  <c r="AG17" i="13" s="1"/>
  <c r="AG16" i="13" s="1"/>
  <c r="AG15" i="13" s="1"/>
  <c r="S18" i="13"/>
  <c r="S17" i="13" s="1"/>
  <c r="S16" i="13" s="1"/>
  <c r="S15" i="13" s="1"/>
  <c r="AO18" i="13"/>
  <c r="AO17" i="13" s="1"/>
  <c r="AO16" i="13" s="1"/>
  <c r="AO15" i="13" s="1"/>
  <c r="AI18" i="13"/>
  <c r="AI17" i="13" s="1"/>
  <c r="AI16" i="13" s="1"/>
  <c r="AI15" i="13" s="1"/>
  <c r="AM18" i="13"/>
  <c r="AM17" i="13" s="1"/>
  <c r="AM16" i="13" s="1"/>
  <c r="AM15" i="13" s="1"/>
  <c r="V18" i="13"/>
  <c r="V17" i="13" s="1"/>
  <c r="V16" i="13" s="1"/>
  <c r="V15" i="13" s="1"/>
  <c r="AJ18" i="13"/>
  <c r="AJ17" i="13" s="1"/>
  <c r="AJ16" i="13" s="1"/>
  <c r="AJ15" i="13" s="1"/>
  <c r="AE18" i="13"/>
  <c r="AE17" i="13" s="1"/>
  <c r="AE16" i="13" s="1"/>
  <c r="AE15" i="13" s="1"/>
  <c r="AQ18" i="13"/>
  <c r="AQ17" i="13" s="1"/>
  <c r="AQ16" i="13" s="1"/>
  <c r="AQ15" i="13" s="1"/>
  <c r="Q18" i="13"/>
  <c r="Q17" i="13" s="1"/>
  <c r="Q16" i="13" s="1"/>
  <c r="Q15" i="13" s="1"/>
  <c r="AD18" i="13"/>
  <c r="AD17" i="13" s="1"/>
  <c r="AD16" i="13" s="1"/>
  <c r="AD15" i="13" s="1"/>
  <c r="T18" i="13"/>
  <c r="T17" i="13" s="1"/>
  <c r="T16" i="13" s="1"/>
  <c r="T15" i="13" s="1"/>
  <c r="L18" i="13"/>
  <c r="L17" i="13" s="1"/>
  <c r="L16" i="13" s="1"/>
  <c r="L15" i="13" s="1"/>
  <c r="AC18" i="13"/>
  <c r="AC17" i="13" s="1"/>
  <c r="AC16" i="13" s="1"/>
  <c r="AC15" i="13" s="1"/>
  <c r="AA18" i="13"/>
  <c r="AA17" i="13" s="1"/>
  <c r="AA16" i="13" s="1"/>
  <c r="AA15" i="13" s="1"/>
  <c r="J147" i="13"/>
  <c r="AU148" i="13"/>
  <c r="W18" i="13"/>
  <c r="W17" i="13" s="1"/>
  <c r="W16" i="13" s="1"/>
  <c r="W15" i="13" s="1"/>
  <c r="AR18" i="13"/>
  <c r="AR17" i="13" s="1"/>
  <c r="AR16" i="13" s="1"/>
  <c r="AR15" i="13" s="1"/>
  <c r="X18" i="13"/>
  <c r="X17" i="13" s="1"/>
  <c r="X16" i="13" s="1"/>
  <c r="X15" i="13" s="1"/>
  <c r="P18" i="13"/>
  <c r="P17" i="13" s="1"/>
  <c r="P16" i="13" s="1"/>
  <c r="P15" i="13" s="1"/>
  <c r="AF18" i="13"/>
  <c r="AF17" i="13" s="1"/>
  <c r="AF16" i="13" s="1"/>
  <c r="AF15" i="13" s="1"/>
  <c r="AS18" i="13"/>
  <c r="AS17" i="13" s="1"/>
  <c r="AS16" i="13" s="1"/>
  <c r="AS15" i="13" s="1"/>
  <c r="AP18" i="13"/>
  <c r="AP17" i="13" s="1"/>
  <c r="AP16" i="13" s="1"/>
  <c r="AP15" i="13" s="1"/>
  <c r="J18" i="13"/>
  <c r="J17" i="13" s="1"/>
  <c r="N18" i="13"/>
  <c r="N17" i="13" s="1"/>
  <c r="N16" i="13" s="1"/>
  <c r="N15" i="13" s="1"/>
  <c r="R18" i="13"/>
  <c r="R17" i="13" s="1"/>
  <c r="R16" i="13" s="1"/>
  <c r="R15" i="13" s="1"/>
  <c r="Z18" i="13"/>
  <c r="Z17" i="13" s="1"/>
  <c r="Z16" i="13" s="1"/>
  <c r="Z15" i="13" s="1"/>
  <c r="AH18" i="13"/>
  <c r="AH17" i="13" s="1"/>
  <c r="AH16" i="13" s="1"/>
  <c r="AH15" i="13" s="1"/>
  <c r="AL18" i="13"/>
  <c r="AL17" i="13" s="1"/>
  <c r="AL16" i="13" s="1"/>
  <c r="AL15" i="13" s="1"/>
  <c r="J174" i="13"/>
  <c r="AU172" i="13" s="1"/>
  <c r="J154" i="13"/>
  <c r="AU63" i="13"/>
  <c r="J62" i="13"/>
  <c r="AU62" i="13" s="1"/>
  <c r="J146" i="13" l="1"/>
  <c r="AU146" i="13" s="1"/>
  <c r="AU147" i="13"/>
  <c r="AU18" i="13"/>
  <c r="J16" i="13"/>
  <c r="AU17" i="13"/>
  <c r="W143" i="16"/>
  <c r="W142" i="16"/>
  <c r="AM142" i="16" s="1"/>
  <c r="AO142" i="16" s="1"/>
  <c r="W141" i="16"/>
  <c r="AM141" i="16" s="1"/>
  <c r="AO141" i="16" s="1"/>
  <c r="W140" i="16"/>
  <c r="AM140" i="16" s="1"/>
  <c r="W139" i="16"/>
  <c r="W138" i="16"/>
  <c r="AM138" i="16" s="1"/>
  <c r="AO138" i="16" s="1"/>
  <c r="W137" i="16"/>
  <c r="AM137" i="16" s="1"/>
  <c r="AO137" i="16" s="1"/>
  <c r="W136" i="16"/>
  <c r="W135" i="16"/>
  <c r="AM135" i="16" s="1"/>
  <c r="AO135" i="16" s="1"/>
  <c r="W134" i="16"/>
  <c r="AM134" i="16" s="1"/>
  <c r="AO134" i="16" s="1"/>
  <c r="W133" i="16"/>
  <c r="AM133" i="16" s="1"/>
  <c r="W132" i="16"/>
  <c r="AM132" i="16" s="1"/>
  <c r="AO132" i="16" s="1"/>
  <c r="W131" i="16"/>
  <c r="W130" i="16"/>
  <c r="AM130" i="16" s="1"/>
  <c r="AO130" i="16" s="1"/>
  <c r="W129" i="16"/>
  <c r="AM129" i="16" s="1"/>
  <c r="AO129" i="16" s="1"/>
  <c r="W128" i="16"/>
  <c r="AM128" i="16" s="1"/>
  <c r="AO128" i="16" s="1"/>
  <c r="W127" i="16"/>
  <c r="AM127" i="16" s="1"/>
  <c r="AO127" i="16" s="1"/>
  <c r="W126" i="16"/>
  <c r="AM126" i="16" s="1"/>
  <c r="W125" i="16"/>
  <c r="AM125" i="16" s="1"/>
  <c r="AO125" i="16" s="1"/>
  <c r="W124" i="16"/>
  <c r="AM124" i="16" s="1"/>
  <c r="AO124" i="16" s="1"/>
  <c r="W123" i="16"/>
  <c r="AM123" i="16" s="1"/>
  <c r="AO123" i="16" s="1"/>
  <c r="W122" i="16"/>
  <c r="W121" i="16"/>
  <c r="AM121" i="16" s="1"/>
  <c r="AO121" i="16" s="1"/>
  <c r="W120" i="16"/>
  <c r="W119" i="16"/>
  <c r="AM119" i="16" s="1"/>
  <c r="AO119" i="16" s="1"/>
  <c r="W118" i="16"/>
  <c r="AM118" i="16" s="1"/>
  <c r="AO118" i="16" s="1"/>
  <c r="W117" i="16"/>
  <c r="W116" i="16"/>
  <c r="AM116" i="16" s="1"/>
  <c r="AO116" i="16" s="1"/>
  <c r="W115" i="16"/>
  <c r="W114" i="16"/>
  <c r="AM114" i="16" s="1"/>
  <c r="AO114" i="16" s="1"/>
  <c r="W113" i="16"/>
  <c r="W112" i="16"/>
  <c r="AM112" i="16" s="1"/>
  <c r="W111" i="16"/>
  <c r="AM111" i="16" s="1"/>
  <c r="AO111" i="16" s="1"/>
  <c r="W110" i="16"/>
  <c r="AM110" i="16" s="1"/>
  <c r="AO110" i="16" s="1"/>
  <c r="W109" i="16"/>
  <c r="AM109" i="16" s="1"/>
  <c r="AO109" i="16" s="1"/>
  <c r="W108" i="16"/>
  <c r="AM108" i="16" s="1"/>
  <c r="AO108" i="16" s="1"/>
  <c r="W107" i="16"/>
  <c r="AM107" i="16" s="1"/>
  <c r="W106" i="16"/>
  <c r="AM106" i="16" s="1"/>
  <c r="AO106" i="16" s="1"/>
  <c r="W105" i="16"/>
  <c r="AM105" i="16" s="1"/>
  <c r="AO105" i="16" s="1"/>
  <c r="W104" i="16"/>
  <c r="AM104" i="16" s="1"/>
  <c r="AO104" i="16" s="1"/>
  <c r="W103" i="16"/>
  <c r="AM103" i="16" s="1"/>
  <c r="AO103" i="16" s="1"/>
  <c r="W102" i="16"/>
  <c r="AM102" i="16" s="1"/>
  <c r="AO102" i="16" s="1"/>
  <c r="W101" i="16"/>
  <c r="AM101" i="16" s="1"/>
  <c r="W100" i="16"/>
  <c r="AM100" i="16" s="1"/>
  <c r="AO100" i="16" s="1"/>
  <c r="W99" i="16"/>
  <c r="AM99" i="16" s="1"/>
  <c r="AO99" i="16" s="1"/>
  <c r="W98" i="16"/>
  <c r="AM98" i="16" s="1"/>
  <c r="AO98" i="16" s="1"/>
  <c r="W97" i="16"/>
  <c r="AM97" i="16" s="1"/>
  <c r="AO97" i="16" s="1"/>
  <c r="W96" i="16"/>
  <c r="AM96" i="16" s="1"/>
  <c r="AO96" i="16" s="1"/>
  <c r="W95" i="16"/>
  <c r="AM95" i="16" s="1"/>
  <c r="AO95" i="16" s="1"/>
  <c r="W94" i="16"/>
  <c r="AM94" i="16" s="1"/>
  <c r="AO94" i="16" s="1"/>
  <c r="W93" i="16"/>
  <c r="AM93" i="16" s="1"/>
  <c r="AO93" i="16" s="1"/>
  <c r="W92" i="16"/>
  <c r="AM92" i="16" s="1"/>
  <c r="AO92" i="16" s="1"/>
  <c r="W91" i="16"/>
  <c r="AM91" i="16" s="1"/>
  <c r="AO91" i="16" s="1"/>
  <c r="W90" i="16"/>
  <c r="AM90" i="16" s="1"/>
  <c r="AO90" i="16" s="1"/>
  <c r="W89" i="16"/>
  <c r="AM89" i="16" s="1"/>
  <c r="AO89" i="16" s="1"/>
  <c r="W88" i="16"/>
  <c r="W87" i="16"/>
  <c r="AM87" i="16" s="1"/>
  <c r="AO87" i="16" s="1"/>
  <c r="W86" i="16"/>
  <c r="AM86" i="16" s="1"/>
  <c r="AO86" i="16" s="1"/>
  <c r="W85" i="16"/>
  <c r="AM85" i="16" s="1"/>
  <c r="AO85" i="16" s="1"/>
  <c r="W84" i="16"/>
  <c r="W83" i="16"/>
  <c r="W82" i="16"/>
  <c r="AM82" i="16" s="1"/>
  <c r="AO82" i="16" s="1"/>
  <c r="W81" i="16"/>
  <c r="AM81" i="16" s="1"/>
  <c r="AO81" i="16" s="1"/>
  <c r="W80" i="16"/>
  <c r="AM80" i="16" s="1"/>
  <c r="AO80" i="16" s="1"/>
  <c r="W79" i="16"/>
  <c r="AM79" i="16" s="1"/>
  <c r="AO79" i="16" s="1"/>
  <c r="W78" i="16"/>
  <c r="AM78" i="16" s="1"/>
  <c r="AO78" i="16" s="1"/>
  <c r="W77" i="16"/>
  <c r="AM77" i="16" s="1"/>
  <c r="AO77" i="16" s="1"/>
  <c r="W75" i="16"/>
  <c r="AM75" i="16" s="1"/>
  <c r="AO75" i="16" s="1"/>
  <c r="W74" i="16"/>
  <c r="AM74" i="16" s="1"/>
  <c r="AO74" i="16" s="1"/>
  <c r="W73" i="16"/>
  <c r="AM73" i="16" s="1"/>
  <c r="AO73" i="16" s="1"/>
  <c r="W72" i="16"/>
  <c r="AM72" i="16" s="1"/>
  <c r="AO72" i="16" s="1"/>
  <c r="W70" i="16"/>
  <c r="AM70" i="16" s="1"/>
  <c r="AO70" i="16" s="1"/>
  <c r="W69" i="16"/>
  <c r="AM69" i="16" s="1"/>
  <c r="AO69" i="16" s="1"/>
  <c r="W68" i="16"/>
  <c r="AM68" i="16" s="1"/>
  <c r="AO68" i="16" s="1"/>
  <c r="W67" i="16"/>
  <c r="AM67" i="16" s="1"/>
  <c r="AO67" i="16" s="1"/>
  <c r="W66" i="16"/>
  <c r="AM66" i="16" s="1"/>
  <c r="AO66" i="16" s="1"/>
  <c r="W65" i="16"/>
  <c r="AM65" i="16" s="1"/>
  <c r="AO65" i="16" s="1"/>
  <c r="W64" i="16"/>
  <c r="AM64" i="16" s="1"/>
  <c r="AO64" i="16" s="1"/>
  <c r="W63" i="16"/>
  <c r="AM63" i="16" s="1"/>
  <c r="AO63" i="16" s="1"/>
  <c r="W62" i="16"/>
  <c r="AM62" i="16" s="1"/>
  <c r="AO62" i="16" s="1"/>
  <c r="W61" i="16"/>
  <c r="AM61" i="16" s="1"/>
  <c r="AO61" i="16" s="1"/>
  <c r="W60" i="16"/>
  <c r="AM60" i="16" s="1"/>
  <c r="AO60" i="16" s="1"/>
  <c r="W59" i="16"/>
  <c r="AM59" i="16" s="1"/>
  <c r="AO59" i="16" s="1"/>
  <c r="W56" i="16"/>
  <c r="AM56" i="16" s="1"/>
  <c r="AO56" i="16" s="1"/>
  <c r="W53" i="16"/>
  <c r="AM53" i="16" s="1"/>
  <c r="AO53" i="16" s="1"/>
  <c r="W52" i="16"/>
  <c r="W51" i="16"/>
  <c r="W50" i="16"/>
  <c r="W49" i="16"/>
  <c r="W48" i="16"/>
  <c r="W47" i="16"/>
  <c r="W46" i="16"/>
  <c r="W45" i="16"/>
  <c r="W44" i="16"/>
  <c r="W43" i="16"/>
  <c r="W42" i="16"/>
  <c r="W41" i="16"/>
  <c r="W40" i="16"/>
  <c r="W39" i="16"/>
  <c r="W38" i="16"/>
  <c r="W37" i="16"/>
  <c r="W36" i="16"/>
  <c r="W35" i="16"/>
  <c r="W34" i="16"/>
  <c r="W33" i="16"/>
  <c r="W32" i="16"/>
  <c r="W31" i="16"/>
  <c r="W30" i="16"/>
  <c r="W29" i="16"/>
  <c r="W28" i="16"/>
  <c r="W27" i="16"/>
  <c r="W26" i="16"/>
  <c r="W25" i="16"/>
  <c r="W24" i="16"/>
  <c r="W23" i="16"/>
  <c r="W22" i="16"/>
  <c r="W21" i="16"/>
  <c r="W20" i="16"/>
  <c r="W19" i="16"/>
  <c r="W18" i="16"/>
  <c r="W17" i="16"/>
  <c r="W16" i="16"/>
  <c r="W15" i="16"/>
  <c r="W14" i="16"/>
  <c r="W13" i="16"/>
  <c r="W12" i="16"/>
  <c r="W11" i="16"/>
  <c r="W10" i="16"/>
  <c r="W9" i="16"/>
  <c r="W8" i="16"/>
  <c r="W7" i="16"/>
  <c r="W6" i="16"/>
  <c r="W5" i="16"/>
  <c r="W4" i="16"/>
  <c r="W76" i="16"/>
  <c r="AM76" i="16" s="1"/>
  <c r="AN57" i="16"/>
  <c r="V143" i="16"/>
  <c r="AM143" i="16" s="1"/>
  <c r="AO143" i="16" s="1"/>
  <c r="V51" i="16"/>
  <c r="V52" i="16"/>
  <c r="AM52" i="16" s="1"/>
  <c r="AO52" i="16" s="1"/>
  <c r="V50" i="16"/>
  <c r="AM50" i="16" s="1"/>
  <c r="AO50" i="16" s="1"/>
  <c r="V47" i="16"/>
  <c r="V48" i="16"/>
  <c r="AM48" i="16" s="1"/>
  <c r="AO48" i="16" s="1"/>
  <c r="V49" i="16"/>
  <c r="AM49" i="16" s="1"/>
  <c r="AO49" i="16" s="1"/>
  <c r="V46" i="16"/>
  <c r="AM46" i="16" s="1"/>
  <c r="AO46" i="16" s="1"/>
  <c r="V45" i="16"/>
  <c r="AM45" i="16" s="1"/>
  <c r="AO45" i="16" s="1"/>
  <c r="V44" i="16"/>
  <c r="AM44" i="16" s="1"/>
  <c r="V43" i="16"/>
  <c r="AM43" i="16" s="1"/>
  <c r="AO43" i="16" s="1"/>
  <c r="V41" i="16"/>
  <c r="AM41" i="16" s="1"/>
  <c r="AO41" i="16" s="1"/>
  <c r="V42" i="16"/>
  <c r="V40" i="16"/>
  <c r="AM40" i="16" s="1"/>
  <c r="AO40" i="16" s="1"/>
  <c r="V36" i="16"/>
  <c r="AM36" i="16" s="1"/>
  <c r="AO36" i="16" s="1"/>
  <c r="V37" i="16"/>
  <c r="AM37" i="16" s="1"/>
  <c r="AO37" i="16" s="1"/>
  <c r="V38" i="16"/>
  <c r="V39" i="16"/>
  <c r="V34" i="16"/>
  <c r="AM34" i="16" s="1"/>
  <c r="D11" i="41" s="1" a="1"/>
  <c r="D11" i="41" s="1"/>
  <c r="V35" i="16"/>
  <c r="V33" i="16"/>
  <c r="AM33" i="16" s="1"/>
  <c r="AO33" i="16" s="1"/>
  <c r="V30" i="16"/>
  <c r="V31" i="16"/>
  <c r="AM31" i="16" s="1"/>
  <c r="AO31" i="16" s="1"/>
  <c r="V32" i="16"/>
  <c r="AM32" i="16" s="1"/>
  <c r="V29" i="16"/>
  <c r="AM29" i="16" s="1"/>
  <c r="V26" i="16"/>
  <c r="V27" i="16"/>
  <c r="AM27" i="16" s="1"/>
  <c r="AO27" i="16" s="1"/>
  <c r="V28" i="16"/>
  <c r="AM28" i="16" s="1"/>
  <c r="AO28" i="16" s="1"/>
  <c r="V25" i="16"/>
  <c r="AM25" i="16" s="1"/>
  <c r="AO25" i="16" s="1"/>
  <c r="V24" i="16"/>
  <c r="AM24" i="16" s="1"/>
  <c r="AO24" i="16" s="1"/>
  <c r="V20" i="16"/>
  <c r="AM20" i="16" s="1"/>
  <c r="AO20" i="16" s="1"/>
  <c r="V21" i="16"/>
  <c r="AM21" i="16" s="1"/>
  <c r="AO21" i="16" s="1"/>
  <c r="V22" i="16"/>
  <c r="V23" i="16"/>
  <c r="V19" i="16"/>
  <c r="AM19" i="16" s="1"/>
  <c r="AO19" i="16" s="1"/>
  <c r="V18" i="16"/>
  <c r="AM18" i="16" s="1"/>
  <c r="AO18" i="16" s="1"/>
  <c r="V13" i="16"/>
  <c r="AM13" i="16" s="1"/>
  <c r="AO13" i="16" s="1"/>
  <c r="V14" i="16"/>
  <c r="V15" i="16"/>
  <c r="AM15" i="16" s="1"/>
  <c r="AO15" i="16" s="1"/>
  <c r="V16" i="16"/>
  <c r="AM16" i="16" s="1"/>
  <c r="V17" i="16"/>
  <c r="AM17" i="16" s="1"/>
  <c r="V12" i="16"/>
  <c r="AM12" i="16" s="1"/>
  <c r="V11" i="16"/>
  <c r="AM11" i="16" s="1"/>
  <c r="AO11" i="16" s="1"/>
  <c r="V10" i="16"/>
  <c r="AM10" i="16" s="1"/>
  <c r="D20" i="41" s="1" a="1"/>
  <c r="D20" i="41" s="1"/>
  <c r="V8" i="16"/>
  <c r="AM8" i="16" s="1"/>
  <c r="AO8" i="16" s="1"/>
  <c r="V9" i="16"/>
  <c r="AM9" i="16" s="1"/>
  <c r="AO9" i="16" s="1"/>
  <c r="V7" i="16"/>
  <c r="AM7" i="16" s="1"/>
  <c r="AO7" i="16" s="1"/>
  <c r="V5" i="16"/>
  <c r="AM5" i="16" s="1"/>
  <c r="AO5" i="16" s="1"/>
  <c r="V6" i="16"/>
  <c r="AM6" i="16" s="1"/>
  <c r="AO6" i="16" s="1"/>
  <c r="V4" i="16"/>
  <c r="AM22" i="16" l="1"/>
  <c r="AO22" i="16" s="1"/>
  <c r="I11" i="41"/>
  <c r="D37" i="41"/>
  <c r="E37" i="41" s="1"/>
  <c r="E11" i="41"/>
  <c r="F11" i="41"/>
  <c r="AM14" i="16"/>
  <c r="AO14" i="16" s="1"/>
  <c r="AM23" i="16"/>
  <c r="AO23" i="16" s="1"/>
  <c r="AM26" i="16"/>
  <c r="AO26" i="16" s="1"/>
  <c r="AM30" i="16"/>
  <c r="AO30" i="16" s="1"/>
  <c r="AM39" i="16"/>
  <c r="AO39" i="16" s="1"/>
  <c r="D48" i="41" a="1"/>
  <c r="D48" i="41" s="1"/>
  <c r="D46" i="40" a="1"/>
  <c r="D46" i="40" s="1"/>
  <c r="AM51" i="16"/>
  <c r="AO51" i="16" s="1"/>
  <c r="W152" i="16"/>
  <c r="D23" i="41" a="1"/>
  <c r="D23" i="41" s="1"/>
  <c r="AM38" i="16"/>
  <c r="AO38" i="16" s="1"/>
  <c r="AM42" i="16"/>
  <c r="AO42" i="16" s="1"/>
  <c r="AM47" i="16"/>
  <c r="AO47" i="16" s="1"/>
  <c r="I20" i="41"/>
  <c r="F20" i="41"/>
  <c r="G20" i="41" s="1"/>
  <c r="E20" i="41"/>
  <c r="D55" i="40" a="1"/>
  <c r="D55" i="40" s="1"/>
  <c r="D57" i="41" a="1"/>
  <c r="D57" i="41" s="1"/>
  <c r="D58" i="41" a="1"/>
  <c r="D58" i="41" s="1"/>
  <c r="D56" i="40" a="1"/>
  <c r="D56" i="40" s="1"/>
  <c r="AM35" i="16"/>
  <c r="D49" i="40" a="1"/>
  <c r="D49" i="40" s="1"/>
  <c r="D51" i="41" a="1"/>
  <c r="D51" i="41" s="1"/>
  <c r="AO107" i="16"/>
  <c r="D17" i="41" a="1"/>
  <c r="D17" i="41" s="1"/>
  <c r="AO133" i="16"/>
  <c r="AO17" i="16"/>
  <c r="AO12" i="16"/>
  <c r="D19" i="40" a="1"/>
  <c r="D19" i="40" s="1"/>
  <c r="I19" i="40" s="1"/>
  <c r="J19" i="40" s="1"/>
  <c r="AO10" i="16"/>
  <c r="D11" i="40" a="1"/>
  <c r="D11" i="40" s="1"/>
  <c r="AO34" i="16"/>
  <c r="AO76" i="16"/>
  <c r="D16" i="40" a="1"/>
  <c r="D16" i="40" s="1"/>
  <c r="I16" i="40" s="1"/>
  <c r="AO101" i="16"/>
  <c r="AP101" i="16" s="1"/>
  <c r="AO44" i="16"/>
  <c r="AO126" i="16"/>
  <c r="D22" i="40" a="1"/>
  <c r="D22" i="40" s="1"/>
  <c r="I22" i="40" s="1"/>
  <c r="AO29" i="16"/>
  <c r="AO16" i="16"/>
  <c r="AO32" i="16"/>
  <c r="AO35" i="16"/>
  <c r="AM84" i="16"/>
  <c r="AO84" i="16" s="1"/>
  <c r="AP84" i="16" s="1"/>
  <c r="AM88" i="16"/>
  <c r="AO88" i="16" s="1"/>
  <c r="AP88" i="16" s="1"/>
  <c r="AO112" i="16"/>
  <c r="AO140" i="16"/>
  <c r="AP127" i="16"/>
  <c r="AN127" i="16"/>
  <c r="AP77" i="16"/>
  <c r="AN77" i="16"/>
  <c r="AP97" i="16"/>
  <c r="AN97" i="16"/>
  <c r="AN101" i="16"/>
  <c r="AP121" i="16"/>
  <c r="AN121" i="16"/>
  <c r="AN8" i="16"/>
  <c r="J15" i="13"/>
  <c r="AU15" i="13" s="1"/>
  <c r="AU16" i="13"/>
  <c r="AN47" i="16"/>
  <c r="AN20" i="16"/>
  <c r="AN36" i="16"/>
  <c r="AN56" i="16"/>
  <c r="AN6" i="16"/>
  <c r="AN22" i="16"/>
  <c r="AN42" i="16"/>
  <c r="AN128" i="16"/>
  <c r="AN89" i="16"/>
  <c r="AN105" i="16"/>
  <c r="AN61" i="16"/>
  <c r="AN72" i="16"/>
  <c r="AN64" i="16"/>
  <c r="AN86" i="16"/>
  <c r="AN132" i="16"/>
  <c r="AN45" i="16"/>
  <c r="AN53" i="16"/>
  <c r="AN26" i="16"/>
  <c r="AN74" i="16"/>
  <c r="AN24" i="16"/>
  <c r="AN134" i="16"/>
  <c r="AN40" i="16"/>
  <c r="AN5" i="16"/>
  <c r="AN25" i="16"/>
  <c r="AN90" i="16"/>
  <c r="AN102" i="16"/>
  <c r="AN106" i="16"/>
  <c r="AN116" i="16"/>
  <c r="AN125" i="16"/>
  <c r="AN104" i="16"/>
  <c r="AN9" i="16"/>
  <c r="AN80" i="16"/>
  <c r="AN108" i="16"/>
  <c r="AN92" i="16"/>
  <c r="AN19" i="16"/>
  <c r="AN31" i="16"/>
  <c r="AN7" i="16"/>
  <c r="AP57" i="16"/>
  <c r="AN70" i="16"/>
  <c r="AN96" i="16"/>
  <c r="AN118" i="16"/>
  <c r="AN28" i="16"/>
  <c r="AN82" i="16"/>
  <c r="AN130" i="16"/>
  <c r="AN60" i="16"/>
  <c r="AN119" i="16"/>
  <c r="AM4" i="16"/>
  <c r="D19" i="41" s="1" a="1"/>
  <c r="D19" i="41" s="1"/>
  <c r="D21" i="40" l="1" a="1"/>
  <c r="D21" i="40" s="1"/>
  <c r="I21" i="40" s="1"/>
  <c r="I23" i="40" s="1"/>
  <c r="D22" i="41" a="1"/>
  <c r="D22" i="41" s="1"/>
  <c r="E22" i="41" s="1"/>
  <c r="I51" i="41"/>
  <c r="K51" i="41" s="1"/>
  <c r="L51" i="41" s="1"/>
  <c r="D53" i="41"/>
  <c r="F51" i="41"/>
  <c r="G51" i="41" s="1"/>
  <c r="E51" i="41"/>
  <c r="J51" i="41" s="1"/>
  <c r="I56" i="40"/>
  <c r="K56" i="40" s="1"/>
  <c r="L56" i="40" s="1"/>
  <c r="F56" i="40"/>
  <c r="G56" i="40" s="1"/>
  <c r="E56" i="40"/>
  <c r="J56" i="40" s="1"/>
  <c r="F37" i="41"/>
  <c r="G37" i="41" s="1"/>
  <c r="G11" i="41"/>
  <c r="AN88" i="16"/>
  <c r="I49" i="40"/>
  <c r="K49" i="40" s="1"/>
  <c r="L49" i="40" s="1"/>
  <c r="D51" i="40"/>
  <c r="F49" i="40"/>
  <c r="G49" i="40" s="1"/>
  <c r="E49" i="40"/>
  <c r="J49" i="40" s="1"/>
  <c r="I58" i="41"/>
  <c r="K58" i="41" s="1"/>
  <c r="L58" i="41" s="1"/>
  <c r="E58" i="41"/>
  <c r="J58" i="41" s="1"/>
  <c r="F58" i="41"/>
  <c r="G58" i="41" s="1"/>
  <c r="I46" i="40"/>
  <c r="K46" i="40" s="1"/>
  <c r="L46" i="40" s="1"/>
  <c r="D48" i="40"/>
  <c r="E46" i="40"/>
  <c r="J46" i="40" s="1"/>
  <c r="F46" i="40"/>
  <c r="G46" i="40" s="1"/>
  <c r="I19" i="41"/>
  <c r="D21" i="41"/>
  <c r="F19" i="41"/>
  <c r="G19" i="41" s="1"/>
  <c r="E19" i="41"/>
  <c r="I57" i="41"/>
  <c r="K57" i="41" s="1"/>
  <c r="L57" i="41" s="1"/>
  <c r="D59" i="41"/>
  <c r="E57" i="41"/>
  <c r="J57" i="41" s="1"/>
  <c r="F57" i="41"/>
  <c r="G57" i="41" s="1"/>
  <c r="K20" i="41"/>
  <c r="L20" i="41" s="1"/>
  <c r="J20" i="41"/>
  <c r="I23" i="41"/>
  <c r="E23" i="41"/>
  <c r="F23" i="41"/>
  <c r="G23" i="41" s="1"/>
  <c r="D50" i="41"/>
  <c r="I48" i="41"/>
  <c r="K48" i="41" s="1"/>
  <c r="L48" i="41" s="1"/>
  <c r="E48" i="41"/>
  <c r="J48" i="41" s="1"/>
  <c r="F48" i="41"/>
  <c r="G48" i="41" s="1"/>
  <c r="AN84" i="16"/>
  <c r="I55" i="40"/>
  <c r="K55" i="40" s="1"/>
  <c r="L55" i="40" s="1"/>
  <c r="D57" i="40"/>
  <c r="E55" i="40"/>
  <c r="J55" i="40" s="1"/>
  <c r="F55" i="40"/>
  <c r="G55" i="40" s="1"/>
  <c r="I37" i="41"/>
  <c r="J37" i="41" s="1"/>
  <c r="J11" i="41"/>
  <c r="K11" i="41"/>
  <c r="I17" i="41"/>
  <c r="E17" i="41"/>
  <c r="F17" i="41"/>
  <c r="G17" i="41" s="1"/>
  <c r="D35" i="40"/>
  <c r="E35" i="40" s="1"/>
  <c r="I11" i="40"/>
  <c r="I35" i="40" s="1"/>
  <c r="J35" i="40" s="1"/>
  <c r="E22" i="40"/>
  <c r="F22" i="40"/>
  <c r="G22" i="40" s="1"/>
  <c r="E19" i="40"/>
  <c r="F19" i="40"/>
  <c r="G19" i="40" s="1"/>
  <c r="K19" i="40" s="1"/>
  <c r="L19" i="40" s="1"/>
  <c r="D18" i="40" a="1"/>
  <c r="D18" i="40" s="1"/>
  <c r="I18" i="40" s="1"/>
  <c r="E16" i="40"/>
  <c r="F16" i="40"/>
  <c r="G16" i="40" s="1"/>
  <c r="D23" i="40"/>
  <c r="J22" i="40"/>
  <c r="K22" i="40"/>
  <c r="L22" i="40" s="1"/>
  <c r="J16" i="40"/>
  <c r="K16" i="40"/>
  <c r="L16" i="40" s="1"/>
  <c r="J21" i="40"/>
  <c r="E11" i="40"/>
  <c r="F11" i="40"/>
  <c r="AN35" i="16"/>
  <c r="G18" i="34" a="1"/>
  <c r="G18" i="34" s="1"/>
  <c r="G22" i="35" a="1"/>
  <c r="G22" i="35" s="1"/>
  <c r="G53" i="14" a="1"/>
  <c r="G53" i="14" s="1"/>
  <c r="G53" i="34" a="1"/>
  <c r="G53" i="34" s="1"/>
  <c r="G57" i="35" a="1"/>
  <c r="G57" i="35" s="1"/>
  <c r="G57" i="33" a="1"/>
  <c r="G57" i="33" s="1"/>
  <c r="G21" i="34" a="1"/>
  <c r="G21" i="34" s="1"/>
  <c r="G22" i="33" a="1"/>
  <c r="G22" i="33" s="1"/>
  <c r="G46" i="34" a="1"/>
  <c r="G46" i="34" s="1"/>
  <c r="G50" i="33" a="1"/>
  <c r="G50" i="33" s="1"/>
  <c r="G50" i="35" a="1"/>
  <c r="G50" i="35" s="1"/>
  <c r="G46" i="14" a="1"/>
  <c r="G46" i="14" s="1"/>
  <c r="G20" i="34" a="1"/>
  <c r="G20" i="34" s="1"/>
  <c r="G21" i="35" a="1"/>
  <c r="G21" i="35" s="1"/>
  <c r="G21" i="33" a="1"/>
  <c r="G21" i="33" s="1"/>
  <c r="G16" i="33" a="1"/>
  <c r="G16" i="33" s="1"/>
  <c r="G52" i="34" a="1"/>
  <c r="G52" i="34" s="1"/>
  <c r="G56" i="33" a="1"/>
  <c r="G56" i="33" s="1"/>
  <c r="G52" i="14" a="1"/>
  <c r="G52" i="14" s="1"/>
  <c r="G56" i="35" a="1"/>
  <c r="G56" i="35" s="1"/>
  <c r="G43" i="34" a="1"/>
  <c r="G43" i="34" s="1"/>
  <c r="G47" i="35" a="1"/>
  <c r="G47" i="35" s="1"/>
  <c r="G47" i="33" a="1"/>
  <c r="G47" i="33" s="1"/>
  <c r="G33" i="34" a="1"/>
  <c r="G33" i="34" s="1"/>
  <c r="G10" i="35" a="1"/>
  <c r="G10" i="35" s="1"/>
  <c r="G10" i="33" a="1"/>
  <c r="G10" i="33" s="1"/>
  <c r="G36" i="35" a="1"/>
  <c r="G36" i="35" s="1"/>
  <c r="G36" i="33" a="1"/>
  <c r="G36" i="33" s="1"/>
  <c r="G10" i="34" a="1"/>
  <c r="G10" i="34" s="1"/>
  <c r="G15" i="34" a="1"/>
  <c r="G15" i="34" s="1"/>
  <c r="G16" i="35" a="1"/>
  <c r="G16" i="35" s="1"/>
  <c r="G19" i="35" a="1"/>
  <c r="G19" i="35" s="1"/>
  <c r="G19" i="33" a="1"/>
  <c r="G19" i="33" s="1"/>
  <c r="G17" i="34" a="1"/>
  <c r="G17" i="34" s="1"/>
  <c r="G18" i="35" a="1"/>
  <c r="G18" i="35" s="1"/>
  <c r="G18" i="33" a="1"/>
  <c r="G18" i="33" s="1"/>
  <c r="AN142" i="16"/>
  <c r="G18" i="14" a="1"/>
  <c r="G18" i="14" s="1"/>
  <c r="AN4" i="16"/>
  <c r="G17" i="14" a="1"/>
  <c r="G17" i="14" s="1"/>
  <c r="AN112" i="16"/>
  <c r="G10" i="14" a="1"/>
  <c r="G10" i="14" s="1"/>
  <c r="AN126" i="16"/>
  <c r="G21" i="14" a="1"/>
  <c r="G21" i="14" s="1"/>
  <c r="AN12" i="16"/>
  <c r="G20" i="14" a="1"/>
  <c r="G20" i="14" s="1"/>
  <c r="G15" i="14" a="1"/>
  <c r="G15" i="14" s="1"/>
  <c r="G43" i="14" a="1"/>
  <c r="G43" i="14" s="1"/>
  <c r="AN16" i="16"/>
  <c r="G33" i="14" a="1"/>
  <c r="G33" i="14" s="1"/>
  <c r="AN76" i="16"/>
  <c r="AP43" i="16"/>
  <c r="AN43" i="16"/>
  <c r="AP81" i="16"/>
  <c r="AN81" i="16"/>
  <c r="AP52" i="16"/>
  <c r="AN52" i="16"/>
  <c r="AP49" i="16"/>
  <c r="AN49" i="16"/>
  <c r="AP50" i="16"/>
  <c r="AN50" i="16"/>
  <c r="AP140" i="16"/>
  <c r="AN140" i="16"/>
  <c r="AP133" i="16"/>
  <c r="AN133" i="16"/>
  <c r="AP39" i="16"/>
  <c r="AN39" i="16"/>
  <c r="AP54" i="16"/>
  <c r="AN54" i="16"/>
  <c r="AP98" i="16"/>
  <c r="AN98" i="16"/>
  <c r="AP44" i="16"/>
  <c r="AN44" i="16"/>
  <c r="AP13" i="16"/>
  <c r="AN13" i="16"/>
  <c r="AP30" i="16"/>
  <c r="AN30" i="16"/>
  <c r="AP34" i="16"/>
  <c r="AN34" i="16"/>
  <c r="AP10" i="16"/>
  <c r="AN10" i="16"/>
  <c r="AP59" i="16"/>
  <c r="AN59" i="16"/>
  <c r="AP124" i="16"/>
  <c r="AN124" i="16"/>
  <c r="AP38" i="16"/>
  <c r="AN38" i="16"/>
  <c r="AP62" i="16"/>
  <c r="AN62" i="16"/>
  <c r="AP51" i="16"/>
  <c r="AN51" i="16"/>
  <c r="AP91" i="16"/>
  <c r="AN91" i="16"/>
  <c r="AP78" i="16"/>
  <c r="AN78" i="16"/>
  <c r="AP87" i="16"/>
  <c r="AN87" i="16"/>
  <c r="AP110" i="16"/>
  <c r="AN110" i="16"/>
  <c r="AP46" i="16"/>
  <c r="AN46" i="16"/>
  <c r="AP79" i="16"/>
  <c r="AN79" i="16"/>
  <c r="AP100" i="16"/>
  <c r="AN100" i="16"/>
  <c r="AP75" i="16"/>
  <c r="AN75" i="16"/>
  <c r="AP33" i="16"/>
  <c r="AN33" i="16"/>
  <c r="AP11" i="16"/>
  <c r="AN11" i="16"/>
  <c r="AP73" i="16"/>
  <c r="AN73" i="16"/>
  <c r="AP71" i="16"/>
  <c r="AN71" i="16"/>
  <c r="AP27" i="16"/>
  <c r="AN27" i="16"/>
  <c r="AP99" i="16"/>
  <c r="AN99" i="16"/>
  <c r="AP141" i="16"/>
  <c r="AN141" i="16"/>
  <c r="AP94" i="16"/>
  <c r="AN94" i="16"/>
  <c r="AP41" i="16"/>
  <c r="AN41" i="16"/>
  <c r="AP14" i="16"/>
  <c r="AN14" i="16"/>
  <c r="AP143" i="16"/>
  <c r="AN143" i="16"/>
  <c r="AP48" i="16"/>
  <c r="AN48" i="16"/>
  <c r="AP23" i="16"/>
  <c r="AN23" i="16"/>
  <c r="AP85" i="16"/>
  <c r="AN85" i="16"/>
  <c r="AP135" i="16"/>
  <c r="AN135" i="16"/>
  <c r="AP32" i="16"/>
  <c r="AN32" i="16"/>
  <c r="AP138" i="16"/>
  <c r="AN138" i="16"/>
  <c r="AP107" i="16"/>
  <c r="AN107" i="16"/>
  <c r="AP21" i="16"/>
  <c r="AN21" i="16"/>
  <c r="AP18" i="16"/>
  <c r="AN18" i="16"/>
  <c r="AP15" i="16"/>
  <c r="AN15" i="16"/>
  <c r="AP109" i="16"/>
  <c r="AN109" i="16"/>
  <c r="AP69" i="16"/>
  <c r="AN69" i="16"/>
  <c r="AP65" i="16"/>
  <c r="AN65" i="16"/>
  <c r="AP111" i="16"/>
  <c r="AN111" i="16"/>
  <c r="AP67" i="16"/>
  <c r="AN67" i="16"/>
  <c r="AP63" i="16"/>
  <c r="AN63" i="16"/>
  <c r="AP95" i="16"/>
  <c r="AN95" i="16"/>
  <c r="AP137" i="16"/>
  <c r="AN137" i="16"/>
  <c r="AP17" i="16"/>
  <c r="AN17" i="16"/>
  <c r="AP123" i="16"/>
  <c r="AN123" i="16"/>
  <c r="AP129" i="16"/>
  <c r="AN129" i="16"/>
  <c r="AP29" i="16"/>
  <c r="AN29" i="16"/>
  <c r="AP68" i="16"/>
  <c r="AN68" i="16"/>
  <c r="AP103" i="16"/>
  <c r="AN103" i="16"/>
  <c r="AP93" i="16"/>
  <c r="AN93" i="16"/>
  <c r="AP114" i="16"/>
  <c r="AN114" i="16"/>
  <c r="AP66" i="16"/>
  <c r="AN66" i="16"/>
  <c r="AP37" i="16"/>
  <c r="AN37" i="16"/>
  <c r="AP142" i="16"/>
  <c r="AP47" i="16"/>
  <c r="AP56" i="16"/>
  <c r="AP22" i="16"/>
  <c r="AP20" i="16"/>
  <c r="AP76" i="16"/>
  <c r="AP36" i="16"/>
  <c r="AP12" i="16"/>
  <c r="AP72" i="16"/>
  <c r="AP45" i="16"/>
  <c r="AP128" i="16"/>
  <c r="AP61" i="16"/>
  <c r="AP26" i="16"/>
  <c r="AP53" i="16"/>
  <c r="AP89" i="16"/>
  <c r="AP134" i="16"/>
  <c r="AP105" i="16"/>
  <c r="AP74" i="16"/>
  <c r="AP42" i="16"/>
  <c r="AP64" i="16"/>
  <c r="AP24" i="16"/>
  <c r="AP132" i="16"/>
  <c r="AP86" i="16"/>
  <c r="AP40" i="16"/>
  <c r="AP25" i="16"/>
  <c r="AP125" i="16"/>
  <c r="AP108" i="16"/>
  <c r="AO4" i="16"/>
  <c r="AP90" i="16"/>
  <c r="AP106" i="16"/>
  <c r="AP102" i="16"/>
  <c r="AP35" i="16"/>
  <c r="AP16" i="16"/>
  <c r="AP92" i="16"/>
  <c r="AP126" i="16"/>
  <c r="AP112" i="16"/>
  <c r="AP116" i="16"/>
  <c r="AP104" i="16"/>
  <c r="AP19" i="16"/>
  <c r="AP80" i="16"/>
  <c r="AP31" i="16"/>
  <c r="AP130" i="16"/>
  <c r="AP28" i="16"/>
  <c r="AP118" i="16"/>
  <c r="AP82" i="16"/>
  <c r="AP119" i="16"/>
  <c r="AP70" i="16"/>
  <c r="AP96" i="16"/>
  <c r="AP60" i="16"/>
  <c r="AU23" i="13"/>
  <c r="AV23" i="13" s="1"/>
  <c r="AU22" i="13"/>
  <c r="AV22" i="13" s="1"/>
  <c r="AV21" i="13"/>
  <c r="F22" i="41" l="1"/>
  <c r="G22" i="41" s="1"/>
  <c r="D24" i="41"/>
  <c r="K21" i="40"/>
  <c r="L21" i="40" s="1"/>
  <c r="E21" i="40"/>
  <c r="I22" i="41"/>
  <c r="I24" i="41" s="1"/>
  <c r="F21" i="40"/>
  <c r="G21" i="40" s="1"/>
  <c r="L11" i="41"/>
  <c r="K37" i="41"/>
  <c r="L37" i="41" s="1"/>
  <c r="I50" i="41"/>
  <c r="K50" i="41" s="1"/>
  <c r="L50" i="41" s="1"/>
  <c r="D60" i="41"/>
  <c r="E50" i="41"/>
  <c r="J50" i="41" s="1"/>
  <c r="F50" i="41"/>
  <c r="G50" i="41" s="1"/>
  <c r="I59" i="41"/>
  <c r="K59" i="41" s="1"/>
  <c r="L59" i="41" s="1"/>
  <c r="E59" i="41"/>
  <c r="J59" i="41" s="1"/>
  <c r="F59" i="41"/>
  <c r="G59" i="41" s="1"/>
  <c r="E21" i="41"/>
  <c r="F21" i="41"/>
  <c r="G21" i="41" s="1"/>
  <c r="I48" i="40"/>
  <c r="K48" i="40" s="1"/>
  <c r="L48" i="40" s="1"/>
  <c r="D58" i="40"/>
  <c r="F48" i="40"/>
  <c r="G48" i="40" s="1"/>
  <c r="E48" i="40"/>
  <c r="J48" i="40" s="1"/>
  <c r="I57" i="40"/>
  <c r="K57" i="40" s="1"/>
  <c r="L57" i="40" s="1"/>
  <c r="E57" i="40"/>
  <c r="J57" i="40" s="1"/>
  <c r="F57" i="40"/>
  <c r="G57" i="40" s="1"/>
  <c r="I21" i="41"/>
  <c r="K19" i="41"/>
  <c r="L19" i="41" s="1"/>
  <c r="J19" i="41"/>
  <c r="I53" i="41"/>
  <c r="K53" i="41" s="1"/>
  <c r="L53" i="41" s="1"/>
  <c r="E53" i="41"/>
  <c r="J53" i="41" s="1"/>
  <c r="F53" i="41"/>
  <c r="G53" i="41" s="1"/>
  <c r="J23" i="41"/>
  <c r="K23" i="41"/>
  <c r="L23" i="41" s="1"/>
  <c r="I51" i="40"/>
  <c r="K51" i="40" s="1"/>
  <c r="L51" i="40" s="1"/>
  <c r="F51" i="40"/>
  <c r="G51" i="40" s="1"/>
  <c r="E51" i="40"/>
  <c r="J51" i="40" s="1"/>
  <c r="K11" i="40"/>
  <c r="L11" i="40" s="1"/>
  <c r="K17" i="41"/>
  <c r="L17" i="41" s="1"/>
  <c r="J17" i="41"/>
  <c r="J11" i="40"/>
  <c r="F24" i="41"/>
  <c r="G24" i="41" s="1"/>
  <c r="E24" i="41"/>
  <c r="J22" i="41"/>
  <c r="G11" i="40"/>
  <c r="F35" i="40"/>
  <c r="J23" i="40"/>
  <c r="K23" i="40"/>
  <c r="L23" i="40" s="1"/>
  <c r="D20" i="40"/>
  <c r="E18" i="40"/>
  <c r="F18" i="40"/>
  <c r="G18" i="40" s="1"/>
  <c r="J18" i="40" s="1"/>
  <c r="E23" i="40"/>
  <c r="F23" i="40"/>
  <c r="G23" i="40" s="1"/>
  <c r="I20" i="40"/>
  <c r="K18" i="40"/>
  <c r="L18" i="40" s="1"/>
  <c r="AP4" i="16"/>
  <c r="H10" i="34"/>
  <c r="I10" i="34"/>
  <c r="J10" i="34" s="1"/>
  <c r="H10" i="35"/>
  <c r="I10" i="35"/>
  <c r="J10" i="35" s="1"/>
  <c r="G45" i="34"/>
  <c r="H43" i="34"/>
  <c r="I43" i="34"/>
  <c r="J43" i="34" s="1"/>
  <c r="G54" i="34"/>
  <c r="H52" i="34"/>
  <c r="I52" i="34"/>
  <c r="J52" i="34" s="1"/>
  <c r="I20" i="34"/>
  <c r="J20" i="34" s="1"/>
  <c r="H20" i="34"/>
  <c r="G22" i="34"/>
  <c r="G48" i="34"/>
  <c r="H46" i="34"/>
  <c r="I46" i="34"/>
  <c r="J46" i="34" s="1"/>
  <c r="H57" i="33"/>
  <c r="I57" i="33"/>
  <c r="J57" i="33" s="1"/>
  <c r="H36" i="33"/>
  <c r="I36" i="33"/>
  <c r="J36" i="33" s="1"/>
  <c r="H33" i="34"/>
  <c r="I33" i="34"/>
  <c r="J33" i="34" s="1"/>
  <c r="G58" i="35"/>
  <c r="H56" i="35"/>
  <c r="I56" i="35"/>
  <c r="J56" i="35" s="1"/>
  <c r="H16" i="33"/>
  <c r="I16" i="33"/>
  <c r="J16" i="33" s="1"/>
  <c r="H46" i="14"/>
  <c r="G48" i="14"/>
  <c r="I46" i="14"/>
  <c r="J46" i="14" s="1"/>
  <c r="H22" i="33"/>
  <c r="I22" i="33"/>
  <c r="J22" i="33" s="1"/>
  <c r="H57" i="35"/>
  <c r="I57" i="35"/>
  <c r="J57" i="35" s="1"/>
  <c r="H16" i="35"/>
  <c r="I16" i="35"/>
  <c r="J16" i="35" s="1"/>
  <c r="H36" i="35"/>
  <c r="I36" i="35"/>
  <c r="J36" i="35" s="1"/>
  <c r="H47" i="33"/>
  <c r="G49" i="33"/>
  <c r="I47" i="33"/>
  <c r="J47" i="33" s="1"/>
  <c r="G54" i="14"/>
  <c r="H52" i="14"/>
  <c r="I52" i="14"/>
  <c r="J52" i="14" s="1"/>
  <c r="G23" i="33"/>
  <c r="H21" i="33"/>
  <c r="I21" i="33"/>
  <c r="J21" i="33" s="1"/>
  <c r="G52" i="35"/>
  <c r="H50" i="35"/>
  <c r="I50" i="35"/>
  <c r="J50" i="35" s="1"/>
  <c r="H21" i="34"/>
  <c r="I21" i="34"/>
  <c r="J21" i="34" s="1"/>
  <c r="H53" i="34"/>
  <c r="I53" i="34"/>
  <c r="J53" i="34" s="1"/>
  <c r="H15" i="34"/>
  <c r="I15" i="34"/>
  <c r="J15" i="34" s="1"/>
  <c r="H10" i="33"/>
  <c r="I10" i="33"/>
  <c r="J10" i="33" s="1"/>
  <c r="G49" i="35"/>
  <c r="H47" i="35"/>
  <c r="I47" i="35"/>
  <c r="J47" i="35" s="1"/>
  <c r="G58" i="33"/>
  <c r="H56" i="33"/>
  <c r="I56" i="33"/>
  <c r="J56" i="33" s="1"/>
  <c r="H21" i="35"/>
  <c r="G23" i="35"/>
  <c r="I21" i="35"/>
  <c r="J21" i="35" s="1"/>
  <c r="H50" i="33"/>
  <c r="G52" i="33"/>
  <c r="I50" i="33"/>
  <c r="J50" i="33" s="1"/>
  <c r="H22" i="35"/>
  <c r="I22" i="35"/>
  <c r="J22" i="35" s="1"/>
  <c r="H53" i="14"/>
  <c r="I53" i="14"/>
  <c r="J53" i="14" s="1"/>
  <c r="I19" i="33"/>
  <c r="J19" i="33" s="1"/>
  <c r="H19" i="33"/>
  <c r="H18" i="34"/>
  <c r="I18" i="34"/>
  <c r="J18" i="34" s="1"/>
  <c r="H19" i="35"/>
  <c r="I19" i="35"/>
  <c r="J19" i="35" s="1"/>
  <c r="G20" i="33"/>
  <c r="I18" i="33"/>
  <c r="J18" i="33" s="1"/>
  <c r="H18" i="33"/>
  <c r="H18" i="35"/>
  <c r="G20" i="35"/>
  <c r="I18" i="35"/>
  <c r="J18" i="35" s="1"/>
  <c r="I17" i="34"/>
  <c r="J17" i="34" s="1"/>
  <c r="H17" i="34"/>
  <c r="G19" i="34"/>
  <c r="I43" i="14"/>
  <c r="J43" i="14" s="1"/>
  <c r="H43" i="14"/>
  <c r="G45" i="14"/>
  <c r="H33" i="14"/>
  <c r="I33" i="14"/>
  <c r="J33" i="14" s="1"/>
  <c r="I20" i="14"/>
  <c r="J20" i="14" s="1"/>
  <c r="H20" i="14"/>
  <c r="H10" i="14"/>
  <c r="I10" i="14"/>
  <c r="J10" i="14" s="1"/>
  <c r="H18" i="14"/>
  <c r="I18" i="14"/>
  <c r="J18" i="14" s="1"/>
  <c r="H15" i="14"/>
  <c r="I15" i="14"/>
  <c r="J15" i="14" s="1"/>
  <c r="H21" i="14"/>
  <c r="I21" i="14"/>
  <c r="J21" i="14" s="1"/>
  <c r="H17" i="14"/>
  <c r="I17" i="14"/>
  <c r="J17" i="14" s="1"/>
  <c r="C30" i="14"/>
  <c r="C35" i="14" s="1"/>
  <c r="F243" i="13"/>
  <c r="AV243" i="13" s="1"/>
  <c r="F240" i="13"/>
  <c r="F236" i="13"/>
  <c r="F230" i="13"/>
  <c r="F223" i="13"/>
  <c r="F213" i="13"/>
  <c r="F210" i="13"/>
  <c r="F206" i="13"/>
  <c r="F203" i="13"/>
  <c r="F200" i="13"/>
  <c r="F197" i="13"/>
  <c r="F189" i="13"/>
  <c r="F180" i="13"/>
  <c r="AV180" i="13" s="1"/>
  <c r="F176" i="13"/>
  <c r="F167" i="13"/>
  <c r="F161" i="13"/>
  <c r="AV161" i="13" s="1"/>
  <c r="F156" i="13"/>
  <c r="F149" i="13"/>
  <c r="F142" i="13"/>
  <c r="F139" i="13"/>
  <c r="AV139" i="13" s="1"/>
  <c r="F136" i="13"/>
  <c r="AV136" i="13" s="1"/>
  <c r="F133" i="13"/>
  <c r="AV133" i="13" s="1"/>
  <c r="F130" i="13"/>
  <c r="AV130" i="13" s="1"/>
  <c r="F123" i="13"/>
  <c r="F106" i="13"/>
  <c r="F112" i="13"/>
  <c r="F118" i="13"/>
  <c r="F99" i="13"/>
  <c r="F95" i="13"/>
  <c r="F90" i="13"/>
  <c r="F86" i="13"/>
  <c r="F82" i="13"/>
  <c r="F65" i="13"/>
  <c r="F54" i="13"/>
  <c r="AV54" i="13" s="1"/>
  <c r="F48" i="13"/>
  <c r="AV48" i="13" s="1"/>
  <c r="F41" i="13"/>
  <c r="AV41" i="13" s="1"/>
  <c r="F33" i="13"/>
  <c r="F28" i="13"/>
  <c r="AV28" i="13" s="1"/>
  <c r="F20" i="13"/>
  <c r="AV20" i="13" s="1"/>
  <c r="B3" i="17"/>
  <c r="B1" i="17"/>
  <c r="K22" i="41" l="1"/>
  <c r="L22" i="41" s="1"/>
  <c r="D61" i="41"/>
  <c r="I60" i="41"/>
  <c r="K60" i="41" s="1"/>
  <c r="L60" i="41" s="1"/>
  <c r="E60" i="41"/>
  <c r="J60" i="41" s="1"/>
  <c r="F60" i="41"/>
  <c r="G60" i="41" s="1"/>
  <c r="K21" i="41"/>
  <c r="L21" i="41" s="1"/>
  <c r="J21" i="41"/>
  <c r="F196" i="13"/>
  <c r="D59" i="40"/>
  <c r="I58" i="40"/>
  <c r="K58" i="40" s="1"/>
  <c r="L58" i="40" s="1"/>
  <c r="E58" i="40"/>
  <c r="J58" i="40" s="1"/>
  <c r="F58" i="40"/>
  <c r="G58" i="40" s="1"/>
  <c r="K35" i="40"/>
  <c r="L35" i="40" s="1"/>
  <c r="K24" i="41"/>
  <c r="L24" i="41" s="1"/>
  <c r="J24" i="41"/>
  <c r="G35" i="40"/>
  <c r="E20" i="40"/>
  <c r="F20" i="40"/>
  <c r="G20" i="40" s="1"/>
  <c r="J20" i="40"/>
  <c r="K20" i="40"/>
  <c r="L20" i="40" s="1"/>
  <c r="AV189" i="13"/>
  <c r="F188" i="13"/>
  <c r="AV176" i="13"/>
  <c r="F175" i="13"/>
  <c r="AV156" i="13"/>
  <c r="F155" i="13"/>
  <c r="AV149" i="13"/>
  <c r="F148" i="13"/>
  <c r="AV148" i="13" s="1"/>
  <c r="AV65" i="13"/>
  <c r="F64" i="13"/>
  <c r="AV64" i="13" s="1"/>
  <c r="H52" i="35"/>
  <c r="I52" i="35"/>
  <c r="J52" i="35" s="1"/>
  <c r="G59" i="33"/>
  <c r="H49" i="33"/>
  <c r="I49" i="33"/>
  <c r="J49" i="33" s="1"/>
  <c r="H54" i="34"/>
  <c r="I54" i="34"/>
  <c r="J54" i="34" s="1"/>
  <c r="H49" i="35"/>
  <c r="G59" i="35"/>
  <c r="I49" i="35"/>
  <c r="J49" i="35" s="1"/>
  <c r="H58" i="35"/>
  <c r="I58" i="35"/>
  <c r="J58" i="35" s="1"/>
  <c r="H23" i="35"/>
  <c r="I23" i="35"/>
  <c r="J23" i="35" s="1"/>
  <c r="H58" i="33"/>
  <c r="I58" i="33"/>
  <c r="J58" i="33" s="1"/>
  <c r="H54" i="14"/>
  <c r="I54" i="14"/>
  <c r="J54" i="14" s="1"/>
  <c r="H48" i="34"/>
  <c r="I48" i="34"/>
  <c r="J48" i="34" s="1"/>
  <c r="H52" i="33"/>
  <c r="I52" i="33"/>
  <c r="J52" i="33" s="1"/>
  <c r="H23" i="33"/>
  <c r="I23" i="33"/>
  <c r="J23" i="33" s="1"/>
  <c r="H48" i="14"/>
  <c r="I48" i="14"/>
  <c r="J48" i="14" s="1"/>
  <c r="H22" i="34"/>
  <c r="I22" i="34"/>
  <c r="J22" i="34" s="1"/>
  <c r="H45" i="34"/>
  <c r="G55" i="34"/>
  <c r="I45" i="34"/>
  <c r="J45" i="34" s="1"/>
  <c r="I19" i="34"/>
  <c r="J19" i="34" s="1"/>
  <c r="H19" i="34"/>
  <c r="H20" i="35"/>
  <c r="I20" i="35"/>
  <c r="J20" i="35" s="1"/>
  <c r="I20" i="33"/>
  <c r="J20" i="33" s="1"/>
  <c r="H20" i="33"/>
  <c r="H45" i="14"/>
  <c r="I45" i="14"/>
  <c r="J45" i="14" s="1"/>
  <c r="C37" i="14"/>
  <c r="AW130" i="13"/>
  <c r="AX130" i="13" s="1"/>
  <c r="F53" i="13"/>
  <c r="AV53" i="13" s="1"/>
  <c r="AW65" i="13"/>
  <c r="AX65" i="13" s="1"/>
  <c r="AW133" i="13"/>
  <c r="AX133" i="13" s="1"/>
  <c r="F70" i="13"/>
  <c r="AW136" i="13"/>
  <c r="AX136" i="13" s="1"/>
  <c r="AW156" i="13"/>
  <c r="AX156" i="13" s="1"/>
  <c r="F242" i="13"/>
  <c r="AW243" i="13"/>
  <c r="AW28" i="13"/>
  <c r="AW149" i="13"/>
  <c r="AX149" i="13" s="1"/>
  <c r="F19" i="13"/>
  <c r="AW139" i="13"/>
  <c r="AX139" i="13" s="1"/>
  <c r="AW161" i="13"/>
  <c r="AX161" i="13" s="1"/>
  <c r="F129" i="13"/>
  <c r="F128" i="13" s="1"/>
  <c r="AP8" i="16"/>
  <c r="AP7" i="16"/>
  <c r="AW180" i="13"/>
  <c r="AX180" i="13" s="1"/>
  <c r="AP9" i="16"/>
  <c r="AP6" i="16"/>
  <c r="AW48" i="13"/>
  <c r="AX48" i="13" s="1"/>
  <c r="F81" i="13"/>
  <c r="F80" i="13" s="1"/>
  <c r="AW189" i="13"/>
  <c r="AX189" i="13" s="1"/>
  <c r="F222" i="13"/>
  <c r="F32" i="13"/>
  <c r="F195" i="13"/>
  <c r="I59" i="40" l="1"/>
  <c r="K59" i="40" s="1"/>
  <c r="L59" i="40" s="1"/>
  <c r="F59" i="40"/>
  <c r="G59" i="40" s="1"/>
  <c r="E59" i="40"/>
  <c r="J59" i="40" s="1"/>
  <c r="I61" i="41"/>
  <c r="K61" i="41" s="1"/>
  <c r="L61" i="41" s="1"/>
  <c r="E61" i="41"/>
  <c r="J61" i="41" s="1"/>
  <c r="F61" i="41"/>
  <c r="G61" i="41" s="1"/>
  <c r="AP5" i="16"/>
  <c r="AV188" i="13"/>
  <c r="AW78" i="13"/>
  <c r="AX78" i="13" s="1"/>
  <c r="AV78" i="13"/>
  <c r="G60" i="33"/>
  <c r="H59" i="33"/>
  <c r="I59" i="33"/>
  <c r="J59" i="33" s="1"/>
  <c r="I55" i="34"/>
  <c r="J55" i="34" s="1"/>
  <c r="H55" i="34"/>
  <c r="G56" i="34"/>
  <c r="G60" i="35"/>
  <c r="H59" i="35"/>
  <c r="I59" i="35"/>
  <c r="J59" i="35" s="1"/>
  <c r="F221" i="13"/>
  <c r="F220" i="13" s="1"/>
  <c r="F219" i="13" s="1"/>
  <c r="F174" i="13"/>
  <c r="F18" i="13"/>
  <c r="AV18" i="13" s="1"/>
  <c r="F69" i="13"/>
  <c r="F147" i="13"/>
  <c r="AV147" i="13" s="1"/>
  <c r="AW148" i="13"/>
  <c r="AX148" i="13" s="1"/>
  <c r="F154" i="13"/>
  <c r="AW188" i="13"/>
  <c r="AX188" i="13" s="1"/>
  <c r="F63" i="13"/>
  <c r="AV63" i="13" s="1"/>
  <c r="AW64" i="13"/>
  <c r="AX64" i="13" s="1"/>
  <c r="AW186" i="13" l="1"/>
  <c r="AX186" i="13" s="1"/>
  <c r="AV186" i="13"/>
  <c r="AW172" i="13"/>
  <c r="AX172" i="13" s="1"/>
  <c r="AV172" i="13"/>
  <c r="H60" i="33"/>
  <c r="I60" i="33"/>
  <c r="J60" i="33" s="1"/>
  <c r="H60" i="35"/>
  <c r="I60" i="35"/>
  <c r="J60" i="35" s="1"/>
  <c r="H56" i="34"/>
  <c r="I56" i="34"/>
  <c r="J56" i="34" s="1"/>
  <c r="F17" i="13"/>
  <c r="F146" i="13"/>
  <c r="AV146" i="13" s="1"/>
  <c r="AW147" i="13"/>
  <c r="AX147" i="13" s="1"/>
  <c r="F153" i="13"/>
  <c r="F62" i="13"/>
  <c r="AV62" i="13" s="1"/>
  <c r="AW63" i="13"/>
  <c r="AX63" i="13" s="1"/>
  <c r="F16" i="13" l="1"/>
  <c r="AV16" i="13" s="1"/>
  <c r="AV17" i="13"/>
  <c r="AW146" i="13"/>
  <c r="AX146" i="13" s="1"/>
  <c r="AW62" i="13"/>
  <c r="AX62" i="13" s="1"/>
  <c r="F61" i="13"/>
  <c r="F15" i="13" l="1"/>
  <c r="AV15" i="13" s="1"/>
  <c r="F60" i="13"/>
  <c r="A2" i="14"/>
  <c r="B2" i="27" s="1"/>
  <c r="F14" i="13" l="1"/>
  <c r="B2" i="17"/>
  <c r="C22" i="14"/>
  <c r="C55" i="14" l="1"/>
  <c r="C56" i="14" s="1"/>
  <c r="C12" i="14"/>
  <c r="AS240" i="13"/>
  <c r="AR240" i="13"/>
  <c r="AQ240" i="13"/>
  <c r="AP240" i="13"/>
  <c r="AO240" i="13"/>
  <c r="AN240" i="13"/>
  <c r="AM240" i="13"/>
  <c r="AL240" i="13"/>
  <c r="AK240" i="13"/>
  <c r="AJ240" i="13"/>
  <c r="AI240" i="13"/>
  <c r="AH240" i="13"/>
  <c r="AG240" i="13"/>
  <c r="AF240" i="13"/>
  <c r="AE240" i="13"/>
  <c r="AD240" i="13"/>
  <c r="AC240" i="13"/>
  <c r="AB240" i="13"/>
  <c r="AA240" i="13"/>
  <c r="Z240" i="13"/>
  <c r="Y240" i="13"/>
  <c r="X240" i="13"/>
  <c r="W240" i="13"/>
  <c r="V240" i="13"/>
  <c r="U240" i="13"/>
  <c r="T240" i="13"/>
  <c r="S240" i="13"/>
  <c r="R240" i="13"/>
  <c r="Q240" i="13"/>
  <c r="P240" i="13"/>
  <c r="O240" i="13"/>
  <c r="N240" i="13"/>
  <c r="M240" i="13"/>
  <c r="AS236" i="13"/>
  <c r="AR236" i="13"/>
  <c r="AQ236" i="13"/>
  <c r="AP236" i="13"/>
  <c r="AO236" i="13"/>
  <c r="AN236" i="13"/>
  <c r="AM236" i="13"/>
  <c r="AL236" i="13"/>
  <c r="AK236" i="13"/>
  <c r="AJ236" i="13"/>
  <c r="AI236" i="13"/>
  <c r="AH236" i="13"/>
  <c r="AG236" i="13"/>
  <c r="AF236" i="13"/>
  <c r="AE236" i="13"/>
  <c r="AD236" i="13"/>
  <c r="AC236" i="13"/>
  <c r="AB236" i="13"/>
  <c r="AA236" i="13"/>
  <c r="Z236" i="13"/>
  <c r="Y236" i="13"/>
  <c r="X236" i="13"/>
  <c r="W236" i="13"/>
  <c r="V236" i="13"/>
  <c r="U236" i="13"/>
  <c r="T236" i="13"/>
  <c r="S236" i="13"/>
  <c r="R236" i="13"/>
  <c r="Q236" i="13"/>
  <c r="P236" i="13"/>
  <c r="O236" i="13"/>
  <c r="N236" i="13"/>
  <c r="M236" i="13"/>
  <c r="AS230" i="13"/>
  <c r="AR230" i="13"/>
  <c r="AQ230" i="13"/>
  <c r="AP230" i="13"/>
  <c r="AO230" i="13"/>
  <c r="AN230" i="13"/>
  <c r="AM230" i="13"/>
  <c r="AL230" i="13"/>
  <c r="AK230" i="13"/>
  <c r="AJ230" i="13"/>
  <c r="AI230" i="13"/>
  <c r="AH230" i="13"/>
  <c r="AG230" i="13"/>
  <c r="AF230" i="13"/>
  <c r="AE230" i="13"/>
  <c r="AD230" i="13"/>
  <c r="AC230" i="13"/>
  <c r="AB230" i="13"/>
  <c r="AA230" i="13"/>
  <c r="Z230" i="13"/>
  <c r="Y230" i="13"/>
  <c r="X230" i="13"/>
  <c r="W230" i="13"/>
  <c r="V230" i="13"/>
  <c r="U230" i="13"/>
  <c r="T230" i="13"/>
  <c r="S230" i="13"/>
  <c r="R230" i="13"/>
  <c r="Q230" i="13"/>
  <c r="P230" i="13"/>
  <c r="O230" i="13"/>
  <c r="N230" i="13"/>
  <c r="M230" i="13"/>
  <c r="AS213" i="13"/>
  <c r="AR213" i="13"/>
  <c r="AQ213" i="13"/>
  <c r="AP213" i="13"/>
  <c r="AO213" i="13"/>
  <c r="AN213" i="13"/>
  <c r="AM213" i="13"/>
  <c r="AL213" i="13"/>
  <c r="AK213" i="13"/>
  <c r="AJ213" i="13"/>
  <c r="AI213" i="13"/>
  <c r="AH213" i="13"/>
  <c r="AG213" i="13"/>
  <c r="AF213" i="13"/>
  <c r="AE213" i="13"/>
  <c r="AD213" i="13"/>
  <c r="AC213" i="13"/>
  <c r="AB213" i="13"/>
  <c r="AA213" i="13"/>
  <c r="Z213" i="13"/>
  <c r="Y213" i="13"/>
  <c r="X213" i="13"/>
  <c r="W213" i="13"/>
  <c r="V213" i="13"/>
  <c r="U213" i="13"/>
  <c r="T213" i="13"/>
  <c r="S213" i="13"/>
  <c r="R213" i="13"/>
  <c r="Q213" i="13"/>
  <c r="P213" i="13"/>
  <c r="O213" i="13"/>
  <c r="N213" i="13"/>
  <c r="M213" i="13"/>
  <c r="AS210" i="13"/>
  <c r="AR210" i="13"/>
  <c r="AQ210" i="13"/>
  <c r="AP210" i="13"/>
  <c r="AO210" i="13"/>
  <c r="AN210" i="13"/>
  <c r="AM210" i="13"/>
  <c r="AL210" i="13"/>
  <c r="AK210" i="13"/>
  <c r="AJ210" i="13"/>
  <c r="AI210" i="13"/>
  <c r="AH210" i="13"/>
  <c r="AG210" i="13"/>
  <c r="AF210" i="13"/>
  <c r="AE210" i="13"/>
  <c r="AD210" i="13"/>
  <c r="AC210" i="13"/>
  <c r="AB210" i="13"/>
  <c r="AA210" i="13"/>
  <c r="Z210" i="13"/>
  <c r="Y210" i="13"/>
  <c r="X210" i="13"/>
  <c r="W210" i="13"/>
  <c r="V210" i="13"/>
  <c r="U210" i="13"/>
  <c r="T210" i="13"/>
  <c r="S210" i="13"/>
  <c r="R210" i="13"/>
  <c r="Q210" i="13"/>
  <c r="P210" i="13"/>
  <c r="O210" i="13"/>
  <c r="N210" i="13"/>
  <c r="M210" i="13"/>
  <c r="AS206" i="13"/>
  <c r="AR206" i="13"/>
  <c r="AQ206" i="13"/>
  <c r="AP206" i="13"/>
  <c r="AO206" i="13"/>
  <c r="AN206" i="13"/>
  <c r="AM206" i="13"/>
  <c r="AL206" i="13"/>
  <c r="AK206" i="13"/>
  <c r="AJ206" i="13"/>
  <c r="AI206" i="13"/>
  <c r="AH206" i="13"/>
  <c r="AG206" i="13"/>
  <c r="AF206" i="13"/>
  <c r="AE206" i="13"/>
  <c r="AD206" i="13"/>
  <c r="AC206" i="13"/>
  <c r="AB206" i="13"/>
  <c r="AA206" i="13"/>
  <c r="Z206" i="13"/>
  <c r="Y206" i="13"/>
  <c r="X206" i="13"/>
  <c r="W206" i="13"/>
  <c r="V206" i="13"/>
  <c r="U206" i="13"/>
  <c r="T206" i="13"/>
  <c r="S206" i="13"/>
  <c r="R206" i="13"/>
  <c r="Q206" i="13"/>
  <c r="P206" i="13"/>
  <c r="O206" i="13"/>
  <c r="N206" i="13"/>
  <c r="M206" i="13"/>
  <c r="AS203" i="13"/>
  <c r="AR203" i="13"/>
  <c r="AQ203" i="13"/>
  <c r="AP203" i="13"/>
  <c r="AO203" i="13"/>
  <c r="AN203" i="13"/>
  <c r="AM203" i="13"/>
  <c r="AL203" i="13"/>
  <c r="AK203" i="13"/>
  <c r="AJ203" i="13"/>
  <c r="AI203" i="13"/>
  <c r="AH203" i="13"/>
  <c r="AG203" i="13"/>
  <c r="AF203" i="13"/>
  <c r="AE203" i="13"/>
  <c r="AD203" i="13"/>
  <c r="AC203" i="13"/>
  <c r="AB203" i="13"/>
  <c r="AA203" i="13"/>
  <c r="Z203" i="13"/>
  <c r="Y203" i="13"/>
  <c r="X203" i="13"/>
  <c r="W203" i="13"/>
  <c r="V203" i="13"/>
  <c r="U203" i="13"/>
  <c r="T203" i="13"/>
  <c r="S203" i="13"/>
  <c r="R203" i="13"/>
  <c r="Q203" i="13"/>
  <c r="P203" i="13"/>
  <c r="O203" i="13"/>
  <c r="N203" i="13"/>
  <c r="M203" i="13"/>
  <c r="AS200" i="13"/>
  <c r="AR200" i="13"/>
  <c r="AQ200" i="13"/>
  <c r="AQ196" i="13" s="1"/>
  <c r="AP200" i="13"/>
  <c r="AO200" i="13"/>
  <c r="AN200" i="13"/>
  <c r="AM200" i="13"/>
  <c r="AM196" i="13" s="1"/>
  <c r="AL200" i="13"/>
  <c r="AK200" i="13"/>
  <c r="AJ200" i="13"/>
  <c r="AI200" i="13"/>
  <c r="AI196" i="13" s="1"/>
  <c r="AH200" i="13"/>
  <c r="AG200" i="13"/>
  <c r="AF200" i="13"/>
  <c r="AE200" i="13"/>
  <c r="AE196" i="13" s="1"/>
  <c r="AD200" i="13"/>
  <c r="AC200" i="13"/>
  <c r="AB200" i="13"/>
  <c r="AA200" i="13"/>
  <c r="AA196" i="13" s="1"/>
  <c r="Z200" i="13"/>
  <c r="Y200" i="13"/>
  <c r="X200" i="13"/>
  <c r="W200" i="13"/>
  <c r="W196" i="13" s="1"/>
  <c r="V200" i="13"/>
  <c r="U200" i="13"/>
  <c r="T200" i="13"/>
  <c r="S200" i="13"/>
  <c r="S196" i="13" s="1"/>
  <c r="R200" i="13"/>
  <c r="Q200" i="13"/>
  <c r="P200" i="13"/>
  <c r="O200" i="13"/>
  <c r="O196" i="13" s="1"/>
  <c r="N200" i="13"/>
  <c r="M200" i="13"/>
  <c r="AS167" i="13"/>
  <c r="AR167" i="13"/>
  <c r="AQ167" i="13"/>
  <c r="AP167" i="13"/>
  <c r="AO167" i="13"/>
  <c r="AN167" i="13"/>
  <c r="AM167" i="13"/>
  <c r="AL167" i="13"/>
  <c r="AK167" i="13"/>
  <c r="AJ167" i="13"/>
  <c r="AI167" i="13"/>
  <c r="AH167" i="13"/>
  <c r="AG167" i="13"/>
  <c r="AF167" i="13"/>
  <c r="AE167" i="13"/>
  <c r="AD167" i="13"/>
  <c r="AB167" i="13"/>
  <c r="AA167" i="13"/>
  <c r="Z167" i="13"/>
  <c r="Y167" i="13"/>
  <c r="W167" i="13"/>
  <c r="V167" i="13"/>
  <c r="U167" i="13"/>
  <c r="T167" i="13"/>
  <c r="S167" i="13"/>
  <c r="S155" i="13" s="1"/>
  <c r="AS129" i="13"/>
  <c r="AS128" i="13" s="1"/>
  <c r="AS69" i="13" s="1"/>
  <c r="AR129" i="13"/>
  <c r="AR128" i="13" s="1"/>
  <c r="AR69" i="13" s="1"/>
  <c r="AQ129" i="13"/>
  <c r="AQ128" i="13" s="1"/>
  <c r="AQ69" i="13" s="1"/>
  <c r="AP129" i="13"/>
  <c r="AP128" i="13" s="1"/>
  <c r="AP69" i="13" s="1"/>
  <c r="AO129" i="13"/>
  <c r="AO128" i="13" s="1"/>
  <c r="AO69" i="13" s="1"/>
  <c r="AN129" i="13"/>
  <c r="AN128" i="13" s="1"/>
  <c r="AN69" i="13" s="1"/>
  <c r="AM129" i="13"/>
  <c r="AM128" i="13" s="1"/>
  <c r="AM69" i="13" s="1"/>
  <c r="AL129" i="13"/>
  <c r="AL128" i="13" s="1"/>
  <c r="AL69" i="13" s="1"/>
  <c r="AK129" i="13"/>
  <c r="AK128" i="13" s="1"/>
  <c r="AK69" i="13" s="1"/>
  <c r="AJ129" i="13"/>
  <c r="AJ128" i="13" s="1"/>
  <c r="AJ69" i="13" s="1"/>
  <c r="AI129" i="13"/>
  <c r="AI128" i="13" s="1"/>
  <c r="AI69" i="13" s="1"/>
  <c r="AH129" i="13"/>
  <c r="AH128" i="13" s="1"/>
  <c r="AH69" i="13" s="1"/>
  <c r="AG129" i="13"/>
  <c r="AG128" i="13" s="1"/>
  <c r="AG69" i="13" s="1"/>
  <c r="AF129" i="13"/>
  <c r="AF128" i="13" s="1"/>
  <c r="AF69" i="13" s="1"/>
  <c r="AE129" i="13"/>
  <c r="AE128" i="13" s="1"/>
  <c r="AE69" i="13" s="1"/>
  <c r="AD129" i="13"/>
  <c r="AD128" i="13" s="1"/>
  <c r="AD69" i="13" s="1"/>
  <c r="AB129" i="13"/>
  <c r="AB128" i="13" s="1"/>
  <c r="AB69" i="13" s="1"/>
  <c r="AA129" i="13"/>
  <c r="AA128" i="13" s="1"/>
  <c r="AA69" i="13" s="1"/>
  <c r="Z129" i="13"/>
  <c r="Z128" i="13" s="1"/>
  <c r="Z69" i="13" s="1"/>
  <c r="Y129" i="13"/>
  <c r="Y128" i="13" s="1"/>
  <c r="Y69" i="13" s="1"/>
  <c r="W129" i="13"/>
  <c r="W128" i="13" s="1"/>
  <c r="W69" i="13" s="1"/>
  <c r="V129" i="13"/>
  <c r="V128" i="13" s="1"/>
  <c r="V69" i="13" s="1"/>
  <c r="U129" i="13"/>
  <c r="U128" i="13" s="1"/>
  <c r="U69" i="13" s="1"/>
  <c r="T129" i="13"/>
  <c r="T128" i="13" s="1"/>
  <c r="T69" i="13" s="1"/>
  <c r="S129" i="13"/>
  <c r="R129" i="13"/>
  <c r="R128" i="13" s="1"/>
  <c r="R69" i="13" s="1"/>
  <c r="Q129" i="13"/>
  <c r="Q128" i="13" s="1"/>
  <c r="Q69" i="13" s="1"/>
  <c r="P129" i="13"/>
  <c r="P128" i="13" s="1"/>
  <c r="P69" i="13" s="1"/>
  <c r="O129" i="13"/>
  <c r="O128" i="13" s="1"/>
  <c r="O69" i="13" s="1"/>
  <c r="N129" i="13"/>
  <c r="N128" i="13" s="1"/>
  <c r="N69" i="13" s="1"/>
  <c r="M129" i="13"/>
  <c r="M128" i="13" s="1"/>
  <c r="M69" i="13" s="1"/>
  <c r="L240" i="13"/>
  <c r="K240" i="13"/>
  <c r="L236" i="13"/>
  <c r="K236" i="13"/>
  <c r="L230" i="13"/>
  <c r="K230" i="13"/>
  <c r="L213" i="13"/>
  <c r="K213" i="13"/>
  <c r="L210" i="13"/>
  <c r="K210" i="13"/>
  <c r="L206" i="13"/>
  <c r="K206" i="13"/>
  <c r="L203" i="13"/>
  <c r="K203" i="13"/>
  <c r="L200" i="13"/>
  <c r="L196" i="13" s="1"/>
  <c r="K200" i="13"/>
  <c r="L129" i="13"/>
  <c r="L128" i="13" s="1"/>
  <c r="L69" i="13" s="1"/>
  <c r="K129" i="13"/>
  <c r="K128" i="13" s="1"/>
  <c r="K69" i="13" s="1"/>
  <c r="J240" i="13"/>
  <c r="J236" i="13"/>
  <c r="J230" i="13"/>
  <c r="J213" i="13"/>
  <c r="J210" i="13"/>
  <c r="J206" i="13"/>
  <c r="J203" i="13"/>
  <c r="J200" i="13"/>
  <c r="J196" i="13" s="1"/>
  <c r="J142" i="13"/>
  <c r="AW246" i="13"/>
  <c r="AX246" i="13" s="1"/>
  <c r="AW22" i="13"/>
  <c r="AX22" i="13" s="1"/>
  <c r="AW23" i="13"/>
  <c r="AX23" i="13" s="1"/>
  <c r="AU25" i="13"/>
  <c r="AV25" i="13" s="1"/>
  <c r="AU26" i="13"/>
  <c r="AV26" i="13" s="1"/>
  <c r="AU27" i="13"/>
  <c r="AV27" i="13" s="1"/>
  <c r="AU30" i="13"/>
  <c r="AV30" i="13" s="1"/>
  <c r="AU31" i="13"/>
  <c r="AV31" i="13" s="1"/>
  <c r="AU34" i="13"/>
  <c r="AV34" i="13" s="1"/>
  <c r="AU35" i="13"/>
  <c r="AV35" i="13" s="1"/>
  <c r="AU36" i="13"/>
  <c r="AV36" i="13" s="1"/>
  <c r="AU37" i="13"/>
  <c r="AV37" i="13" s="1"/>
  <c r="AU38" i="13"/>
  <c r="AV38" i="13" s="1"/>
  <c r="AU39" i="13"/>
  <c r="AV39" i="13" s="1"/>
  <c r="AU40" i="13"/>
  <c r="AV40" i="13" s="1"/>
  <c r="AU42" i="13"/>
  <c r="AV42" i="13" s="1"/>
  <c r="AU43" i="13"/>
  <c r="AV43" i="13" s="1"/>
  <c r="AU44" i="13"/>
  <c r="AV44" i="13" s="1"/>
  <c r="AU45" i="13"/>
  <c r="AV45" i="13" s="1"/>
  <c r="AU46" i="13"/>
  <c r="AV46" i="13" s="1"/>
  <c r="AU47" i="13"/>
  <c r="AV47" i="13" s="1"/>
  <c r="AU49" i="13"/>
  <c r="AV49" i="13" s="1"/>
  <c r="AU50" i="13"/>
  <c r="AV50" i="13" s="1"/>
  <c r="AU51" i="13"/>
  <c r="AV51" i="13" s="1"/>
  <c r="AU52" i="13"/>
  <c r="AV52" i="13" s="1"/>
  <c r="AU55" i="13"/>
  <c r="AV55" i="13" s="1"/>
  <c r="AU56" i="13"/>
  <c r="AV56" i="13" s="1"/>
  <c r="AU57" i="13"/>
  <c r="AV57" i="13" s="1"/>
  <c r="AU58" i="13"/>
  <c r="AV58" i="13" s="1"/>
  <c r="AU59" i="13"/>
  <c r="AV59" i="13" s="1"/>
  <c r="AU66" i="13"/>
  <c r="AV66" i="13" s="1"/>
  <c r="AU73" i="13"/>
  <c r="AV73" i="13" s="1"/>
  <c r="AU74" i="13"/>
  <c r="AV74" i="13" s="1"/>
  <c r="AU75" i="13"/>
  <c r="AV75" i="13" s="1"/>
  <c r="AU76" i="13"/>
  <c r="AV76" i="13" s="1"/>
  <c r="AU77" i="13"/>
  <c r="AV77" i="13" s="1"/>
  <c r="AU83" i="13"/>
  <c r="AV83" i="13" s="1"/>
  <c r="AU84" i="13"/>
  <c r="AV84" i="13" s="1"/>
  <c r="AU85" i="13"/>
  <c r="AV85" i="13" s="1"/>
  <c r="AU87" i="13"/>
  <c r="AV87" i="13" s="1"/>
  <c r="AU88" i="13"/>
  <c r="AV88" i="13" s="1"/>
  <c r="AU89" i="13"/>
  <c r="AV89" i="13" s="1"/>
  <c r="AU91" i="13"/>
  <c r="AV91" i="13" s="1"/>
  <c r="AU92" i="13"/>
  <c r="AV92" i="13" s="1"/>
  <c r="AU93" i="13"/>
  <c r="AV93" i="13" s="1"/>
  <c r="AU94" i="13"/>
  <c r="AV94" i="13" s="1"/>
  <c r="AU96" i="13"/>
  <c r="AV96" i="13" s="1"/>
  <c r="AU97" i="13"/>
  <c r="AV97" i="13" s="1"/>
  <c r="AU98" i="13"/>
  <c r="AV98" i="13" s="1"/>
  <c r="AU100" i="13"/>
  <c r="AV100" i="13" s="1"/>
  <c r="AU101" i="13"/>
  <c r="AV101" i="13" s="1"/>
  <c r="AU103" i="13"/>
  <c r="AV103" i="13" s="1"/>
  <c r="AU104" i="13"/>
  <c r="AV104" i="13" s="1"/>
  <c r="AU105" i="13"/>
  <c r="AV105" i="13" s="1"/>
  <c r="AU107" i="13"/>
  <c r="AU108" i="13"/>
  <c r="AU109" i="13"/>
  <c r="AV109" i="13" s="1"/>
  <c r="AU110" i="13"/>
  <c r="AU111" i="13"/>
  <c r="AV113" i="13"/>
  <c r="AV114" i="13"/>
  <c r="AU116" i="13"/>
  <c r="AU119" i="13"/>
  <c r="AU120" i="13"/>
  <c r="AU121" i="13"/>
  <c r="AV121" i="13" s="1"/>
  <c r="AU122" i="13"/>
  <c r="AV122" i="13" s="1"/>
  <c r="AU124" i="13"/>
  <c r="AU125" i="13"/>
  <c r="AU126" i="13"/>
  <c r="AU127" i="13"/>
  <c r="AU132" i="13"/>
  <c r="AV132" i="13" s="1"/>
  <c r="AU163" i="13"/>
  <c r="AU164" i="13"/>
  <c r="AU165" i="13"/>
  <c r="AV165" i="13" s="1"/>
  <c r="AU166" i="13"/>
  <c r="AU168" i="13"/>
  <c r="AU169" i="13"/>
  <c r="AV169" i="13" s="1"/>
  <c r="AU170" i="13"/>
  <c r="AU171" i="13"/>
  <c r="AU177" i="13"/>
  <c r="AU178" i="13"/>
  <c r="AU179" i="13"/>
  <c r="AV179" i="13" s="1"/>
  <c r="AU181" i="13"/>
  <c r="AU182" i="13"/>
  <c r="AU183" i="13"/>
  <c r="AV183" i="13" s="1"/>
  <c r="AU184" i="13"/>
  <c r="AU185" i="13"/>
  <c r="AU190" i="13"/>
  <c r="AU191" i="13"/>
  <c r="AU192" i="13"/>
  <c r="AU198" i="13"/>
  <c r="AU199" i="13"/>
  <c r="AV199" i="13" s="1"/>
  <c r="AU201" i="13"/>
  <c r="AU202" i="13"/>
  <c r="AV202" i="13" s="1"/>
  <c r="AU204" i="13"/>
  <c r="AU205" i="13"/>
  <c r="AV205" i="13" s="1"/>
  <c r="AU207" i="13"/>
  <c r="AU208" i="13"/>
  <c r="AV208" i="13" s="1"/>
  <c r="AU209" i="13"/>
  <c r="AU211" i="13"/>
  <c r="AV211" i="13" s="1"/>
  <c r="AU212" i="13"/>
  <c r="AV212" i="13" s="1"/>
  <c r="AU214" i="13"/>
  <c r="AV214" i="13" s="1"/>
  <c r="AU215" i="13"/>
  <c r="AU216" i="13"/>
  <c r="AU224" i="13"/>
  <c r="AU225" i="13"/>
  <c r="AU226" i="13"/>
  <c r="AU227" i="13"/>
  <c r="AV227" i="13" s="1"/>
  <c r="AU228" i="13"/>
  <c r="AV228" i="13" s="1"/>
  <c r="AU229" i="13"/>
  <c r="AU231" i="13"/>
  <c r="AV231" i="13" s="1"/>
  <c r="AU232" i="13"/>
  <c r="AU233" i="13"/>
  <c r="AU234" i="13"/>
  <c r="AU235" i="13"/>
  <c r="AV235" i="13" s="1"/>
  <c r="AU237" i="13"/>
  <c r="AU238" i="13"/>
  <c r="AU239" i="13"/>
  <c r="AV239" i="13" s="1"/>
  <c r="AU241" i="13"/>
  <c r="AU244" i="13"/>
  <c r="AU245" i="13"/>
  <c r="P196" i="13" l="1"/>
  <c r="P195" i="13" s="1"/>
  <c r="P153" i="13" s="1"/>
  <c r="P61" i="13" s="1"/>
  <c r="T196" i="13"/>
  <c r="X196" i="13"/>
  <c r="X195" i="13" s="1"/>
  <c r="X153" i="13" s="1"/>
  <c r="X61" i="13" s="1"/>
  <c r="AB196" i="13"/>
  <c r="AB195" i="13" s="1"/>
  <c r="AF196" i="13"/>
  <c r="AF195" i="13" s="1"/>
  <c r="AJ196" i="13"/>
  <c r="AN196" i="13"/>
  <c r="AN195" i="13" s="1"/>
  <c r="AR196" i="13"/>
  <c r="K196" i="13"/>
  <c r="M196" i="13"/>
  <c r="Q196" i="13"/>
  <c r="U196" i="13"/>
  <c r="U195" i="13" s="1"/>
  <c r="Y196" i="13"/>
  <c r="AC196" i="13"/>
  <c r="AG196" i="13"/>
  <c r="AK196" i="13"/>
  <c r="AK195" i="13" s="1"/>
  <c r="AO196" i="13"/>
  <c r="AS196" i="13"/>
  <c r="N196" i="13"/>
  <c r="R196" i="13"/>
  <c r="V196" i="13"/>
  <c r="Z196" i="13"/>
  <c r="AD196" i="13"/>
  <c r="AH196" i="13"/>
  <c r="AL196" i="13"/>
  <c r="AP196" i="13"/>
  <c r="T155" i="13"/>
  <c r="T154" i="13" s="1"/>
  <c r="AP155" i="13"/>
  <c r="AP154" i="13" s="1"/>
  <c r="U155" i="13"/>
  <c r="U154" i="13" s="1"/>
  <c r="Z155" i="13"/>
  <c r="AE155" i="13"/>
  <c r="AE154" i="13" s="1"/>
  <c r="AI155" i="13"/>
  <c r="AI154" i="13" s="1"/>
  <c r="AM155" i="13"/>
  <c r="AM154" i="13" s="1"/>
  <c r="AQ155" i="13"/>
  <c r="AQ154" i="13" s="1"/>
  <c r="AD155" i="13"/>
  <c r="AD154" i="13" s="1"/>
  <c r="AL155" i="13"/>
  <c r="AL154" i="13" s="1"/>
  <c r="V155" i="13"/>
  <c r="V154" i="13" s="1"/>
  <c r="AA155" i="13"/>
  <c r="AA154" i="13" s="1"/>
  <c r="AF155" i="13"/>
  <c r="AF154" i="13" s="1"/>
  <c r="AJ155" i="13"/>
  <c r="AJ154" i="13" s="1"/>
  <c r="AN155" i="13"/>
  <c r="AN154" i="13" s="1"/>
  <c r="AR155" i="13"/>
  <c r="AR154" i="13" s="1"/>
  <c r="Y155" i="13"/>
  <c r="Y154" i="13" s="1"/>
  <c r="AH155" i="13"/>
  <c r="AH154" i="13" s="1"/>
  <c r="W155" i="13"/>
  <c r="W154" i="13" s="1"/>
  <c r="AB155" i="13"/>
  <c r="AB154" i="13" s="1"/>
  <c r="AG155" i="13"/>
  <c r="AG154" i="13" s="1"/>
  <c r="AK155" i="13"/>
  <c r="AK154" i="13" s="1"/>
  <c r="AO155" i="13"/>
  <c r="AO154" i="13" s="1"/>
  <c r="AS155" i="13"/>
  <c r="AS154" i="13" s="1"/>
  <c r="AW238" i="13"/>
  <c r="AX238" i="13" s="1"/>
  <c r="AV238" i="13"/>
  <c r="AW233" i="13"/>
  <c r="AX233" i="13" s="1"/>
  <c r="AV233" i="13"/>
  <c r="AW224" i="13"/>
  <c r="AX224" i="13" s="1"/>
  <c r="AV224" i="13"/>
  <c r="AW207" i="13"/>
  <c r="AX207" i="13" s="1"/>
  <c r="AV207" i="13"/>
  <c r="AW126" i="13"/>
  <c r="AV126" i="13"/>
  <c r="AW116" i="13"/>
  <c r="AX116" i="13" s="1"/>
  <c r="AV116" i="13"/>
  <c r="AW244" i="13"/>
  <c r="AX244" i="13" s="1"/>
  <c r="AV244" i="13"/>
  <c r="AW237" i="13"/>
  <c r="AX237" i="13" s="1"/>
  <c r="AV237" i="13"/>
  <c r="AW232" i="13"/>
  <c r="AX232" i="13" s="1"/>
  <c r="AV232" i="13"/>
  <c r="AW216" i="13"/>
  <c r="AX216" i="13" s="1"/>
  <c r="AV216" i="13"/>
  <c r="AW190" i="13"/>
  <c r="AX190" i="13" s="1"/>
  <c r="AV190" i="13"/>
  <c r="AW182" i="13"/>
  <c r="AX182" i="13" s="1"/>
  <c r="AV182" i="13"/>
  <c r="AW177" i="13"/>
  <c r="AX177" i="13" s="1"/>
  <c r="AV177" i="13"/>
  <c r="AW168" i="13"/>
  <c r="AX168" i="13" s="1"/>
  <c r="AV168" i="13"/>
  <c r="AW163" i="13"/>
  <c r="AX163" i="13" s="1"/>
  <c r="AV163" i="13"/>
  <c r="AW125" i="13"/>
  <c r="AX125" i="13" s="1"/>
  <c r="AV125" i="13"/>
  <c r="AW120" i="13"/>
  <c r="AX120" i="13" s="1"/>
  <c r="AV120" i="13"/>
  <c r="AW215" i="13"/>
  <c r="AX215" i="13" s="1"/>
  <c r="AV215" i="13"/>
  <c r="AW204" i="13"/>
  <c r="AX204" i="13" s="1"/>
  <c r="AV204" i="13"/>
  <c r="AW185" i="13"/>
  <c r="AX185" i="13" s="1"/>
  <c r="AV185" i="13"/>
  <c r="AW171" i="13"/>
  <c r="AX171" i="13" s="1"/>
  <c r="AV171" i="13"/>
  <c r="AW119" i="13"/>
  <c r="AX119" i="13" s="1"/>
  <c r="AV119" i="13"/>
  <c r="AW108" i="13"/>
  <c r="AX108" i="13" s="1"/>
  <c r="AV108" i="13"/>
  <c r="AW241" i="13"/>
  <c r="AX241" i="13" s="1"/>
  <c r="AV241" i="13"/>
  <c r="AW226" i="13"/>
  <c r="AX226" i="13" s="1"/>
  <c r="AV226" i="13"/>
  <c r="AW209" i="13"/>
  <c r="AX209" i="13" s="1"/>
  <c r="AV209" i="13"/>
  <c r="AW198" i="13"/>
  <c r="AX198" i="13" s="1"/>
  <c r="AV198" i="13"/>
  <c r="AW181" i="13"/>
  <c r="AX181" i="13" s="1"/>
  <c r="AV181" i="13"/>
  <c r="AW166" i="13"/>
  <c r="AX166" i="13" s="1"/>
  <c r="AV166" i="13"/>
  <c r="AW124" i="13"/>
  <c r="AX124" i="13" s="1"/>
  <c r="AV124" i="13"/>
  <c r="AW234" i="13"/>
  <c r="AX234" i="13" s="1"/>
  <c r="AV234" i="13"/>
  <c r="AW229" i="13"/>
  <c r="AX229" i="13" s="1"/>
  <c r="AV229" i="13"/>
  <c r="AW225" i="13"/>
  <c r="AX225" i="13" s="1"/>
  <c r="AV225" i="13"/>
  <c r="AW192" i="13"/>
  <c r="AX192" i="13" s="1"/>
  <c r="AV192" i="13"/>
  <c r="AW184" i="13"/>
  <c r="AX184" i="13" s="1"/>
  <c r="AV184" i="13"/>
  <c r="AW170" i="13"/>
  <c r="AX170" i="13" s="1"/>
  <c r="AV170" i="13"/>
  <c r="AW127" i="13"/>
  <c r="AX127" i="13" s="1"/>
  <c r="AV127" i="13"/>
  <c r="AW117" i="13"/>
  <c r="AX117" i="13" s="1"/>
  <c r="AV117" i="13"/>
  <c r="AW111" i="13"/>
  <c r="AX111" i="13" s="1"/>
  <c r="AV111" i="13"/>
  <c r="AW107" i="13"/>
  <c r="AX107" i="13" s="1"/>
  <c r="AV107" i="13"/>
  <c r="AW245" i="13"/>
  <c r="AX245" i="13" s="1"/>
  <c r="AV245" i="13"/>
  <c r="AW201" i="13"/>
  <c r="AX201" i="13" s="1"/>
  <c r="AV201" i="13"/>
  <c r="AW191" i="13"/>
  <c r="AX191" i="13" s="1"/>
  <c r="AV191" i="13"/>
  <c r="AW178" i="13"/>
  <c r="AX178" i="13" s="1"/>
  <c r="AV178" i="13"/>
  <c r="AW164" i="13"/>
  <c r="AX164" i="13" s="1"/>
  <c r="AV164" i="13"/>
  <c r="AW110" i="13"/>
  <c r="AX110" i="13" s="1"/>
  <c r="AV110" i="13"/>
  <c r="L222" i="13"/>
  <c r="L221" i="13" s="1"/>
  <c r="L220" i="13" s="1"/>
  <c r="L219" i="13" s="1"/>
  <c r="V115" i="16"/>
  <c r="AM115" i="16" s="1"/>
  <c r="AO115" i="16" s="1"/>
  <c r="V131" i="16"/>
  <c r="AM131" i="16" s="1"/>
  <c r="T195" i="13"/>
  <c r="AJ195" i="13"/>
  <c r="O222" i="13"/>
  <c r="O221" i="13" s="1"/>
  <c r="O220" i="13" s="1"/>
  <c r="O219" i="13" s="1"/>
  <c r="S222" i="13"/>
  <c r="S221" i="13" s="1"/>
  <c r="S220" i="13" s="1"/>
  <c r="S219" i="13" s="1"/>
  <c r="W222" i="13"/>
  <c r="W221" i="13" s="1"/>
  <c r="W220" i="13" s="1"/>
  <c r="W219" i="13" s="1"/>
  <c r="AA222" i="13"/>
  <c r="AA221" i="13" s="1"/>
  <c r="AA220" i="13" s="1"/>
  <c r="AA219" i="13" s="1"/>
  <c r="AE222" i="13"/>
  <c r="AE221" i="13" s="1"/>
  <c r="AE220" i="13" s="1"/>
  <c r="AE219" i="13" s="1"/>
  <c r="AI222" i="13"/>
  <c r="AI221" i="13" s="1"/>
  <c r="AI220" i="13" s="1"/>
  <c r="AI219" i="13" s="1"/>
  <c r="AM222" i="13"/>
  <c r="AM221" i="13" s="1"/>
  <c r="AM220" i="13" s="1"/>
  <c r="AM219" i="13" s="1"/>
  <c r="AQ222" i="13"/>
  <c r="AQ221" i="13" s="1"/>
  <c r="AQ220" i="13" s="1"/>
  <c r="AQ219" i="13" s="1"/>
  <c r="V117" i="16"/>
  <c r="AM117" i="16" s="1"/>
  <c r="AO117" i="16" s="1"/>
  <c r="V136" i="16"/>
  <c r="AM136" i="16" s="1"/>
  <c r="AO136" i="16" s="1"/>
  <c r="AW98" i="13"/>
  <c r="AX98" i="13" s="1"/>
  <c r="AW74" i="13"/>
  <c r="AX74" i="13" s="1"/>
  <c r="AW52" i="13"/>
  <c r="AX52" i="13" s="1"/>
  <c r="AW43" i="13"/>
  <c r="AX43" i="13" s="1"/>
  <c r="AW38" i="13"/>
  <c r="AX38" i="13" s="1"/>
  <c r="AW26" i="13"/>
  <c r="AX26" i="13" s="1"/>
  <c r="AW91" i="13"/>
  <c r="AX91" i="13" s="1"/>
  <c r="AW76" i="13"/>
  <c r="AX76" i="13" s="1"/>
  <c r="AW66" i="13"/>
  <c r="AX66" i="13" s="1"/>
  <c r="AW56" i="13"/>
  <c r="AX56" i="13" s="1"/>
  <c r="AW50" i="13"/>
  <c r="AX50" i="13" s="1"/>
  <c r="AW40" i="13"/>
  <c r="AX40" i="13" s="1"/>
  <c r="AW36" i="13"/>
  <c r="AX36" i="13" s="1"/>
  <c r="AW30" i="13"/>
  <c r="AX30" i="13" s="1"/>
  <c r="J129" i="13"/>
  <c r="J128" i="13" s="1"/>
  <c r="J69" i="13" s="1"/>
  <c r="AU142" i="13"/>
  <c r="V83" i="16"/>
  <c r="V120" i="16"/>
  <c r="V139" i="16"/>
  <c r="S154" i="13"/>
  <c r="AW93" i="13"/>
  <c r="AX93" i="13" s="1"/>
  <c r="AW83" i="13"/>
  <c r="AX83" i="13" s="1"/>
  <c r="AW58" i="13"/>
  <c r="AX58" i="13" s="1"/>
  <c r="AW47" i="13"/>
  <c r="AX47" i="13" s="1"/>
  <c r="AW34" i="13"/>
  <c r="AX34" i="13" s="1"/>
  <c r="AW132" i="13"/>
  <c r="AX132" i="13" s="1"/>
  <c r="AW103" i="13"/>
  <c r="AX103" i="13" s="1"/>
  <c r="AW97" i="13"/>
  <c r="AX97" i="13" s="1"/>
  <c r="AW87" i="13"/>
  <c r="AX87" i="13" s="1"/>
  <c r="AW73" i="13"/>
  <c r="AX73" i="13" s="1"/>
  <c r="AW51" i="13"/>
  <c r="AX51" i="13" s="1"/>
  <c r="AW42" i="13"/>
  <c r="AX42" i="13" s="1"/>
  <c r="AW121" i="13"/>
  <c r="AX121" i="13" s="1"/>
  <c r="AW94" i="13"/>
  <c r="AX94" i="13" s="1"/>
  <c r="AW89" i="13"/>
  <c r="AX89" i="13" s="1"/>
  <c r="AW84" i="13"/>
  <c r="AX84" i="13" s="1"/>
  <c r="AW75" i="13"/>
  <c r="AX75" i="13" s="1"/>
  <c r="AW55" i="13"/>
  <c r="AX55" i="13" s="1"/>
  <c r="AW44" i="13"/>
  <c r="AX44" i="13" s="1"/>
  <c r="AW39" i="13"/>
  <c r="AX39" i="13" s="1"/>
  <c r="AW35" i="13"/>
  <c r="AX35" i="13" s="1"/>
  <c r="AW27" i="13"/>
  <c r="AX27" i="13" s="1"/>
  <c r="V113" i="16"/>
  <c r="AM113" i="16" s="1"/>
  <c r="V122" i="16"/>
  <c r="AW77" i="13"/>
  <c r="AX77" i="13" s="1"/>
  <c r="AW31" i="13"/>
  <c r="AX31" i="13" s="1"/>
  <c r="AW59" i="13"/>
  <c r="AX59" i="13" s="1"/>
  <c r="S128" i="13"/>
  <c r="J222" i="13"/>
  <c r="J221" i="13" s="1"/>
  <c r="J220" i="13" s="1"/>
  <c r="J219" i="13" s="1"/>
  <c r="AR195" i="13"/>
  <c r="P222" i="13"/>
  <c r="P221" i="13" s="1"/>
  <c r="P220" i="13" s="1"/>
  <c r="P219" i="13" s="1"/>
  <c r="T222" i="13"/>
  <c r="T221" i="13" s="1"/>
  <c r="T220" i="13" s="1"/>
  <c r="T219" i="13" s="1"/>
  <c r="X222" i="13"/>
  <c r="X221" i="13" s="1"/>
  <c r="X220" i="13" s="1"/>
  <c r="X219" i="13" s="1"/>
  <c r="AB222" i="13"/>
  <c r="AB221" i="13" s="1"/>
  <c r="AB220" i="13" s="1"/>
  <c r="AB219" i="13" s="1"/>
  <c r="AF222" i="13"/>
  <c r="AF221" i="13" s="1"/>
  <c r="AF220" i="13" s="1"/>
  <c r="AF219" i="13" s="1"/>
  <c r="AJ222" i="13"/>
  <c r="AJ221" i="13" s="1"/>
  <c r="AJ220" i="13" s="1"/>
  <c r="AJ219" i="13" s="1"/>
  <c r="AN222" i="13"/>
  <c r="AN221" i="13" s="1"/>
  <c r="AN220" i="13" s="1"/>
  <c r="AN219" i="13" s="1"/>
  <c r="AR222" i="13"/>
  <c r="AR221" i="13" s="1"/>
  <c r="AR220" i="13" s="1"/>
  <c r="AR219" i="13" s="1"/>
  <c r="K195" i="13"/>
  <c r="L195" i="13"/>
  <c r="N195" i="13"/>
  <c r="R195" i="13"/>
  <c r="V195" i="13"/>
  <c r="Z195" i="13"/>
  <c r="AD195" i="13"/>
  <c r="AH195" i="13"/>
  <c r="AL195" i="13"/>
  <c r="AP195" i="13"/>
  <c r="M222" i="13"/>
  <c r="M221" i="13" s="1"/>
  <c r="M220" i="13" s="1"/>
  <c r="M219" i="13" s="1"/>
  <c r="Q222" i="13"/>
  <c r="Q221" i="13" s="1"/>
  <c r="Q220" i="13" s="1"/>
  <c r="Q219" i="13" s="1"/>
  <c r="U222" i="13"/>
  <c r="U221" i="13" s="1"/>
  <c r="U220" i="13" s="1"/>
  <c r="U219" i="13" s="1"/>
  <c r="Y222" i="13"/>
  <c r="Y221" i="13" s="1"/>
  <c r="Y220" i="13" s="1"/>
  <c r="Y219" i="13" s="1"/>
  <c r="AC222" i="13"/>
  <c r="AC221" i="13" s="1"/>
  <c r="AC220" i="13" s="1"/>
  <c r="AC219" i="13" s="1"/>
  <c r="AG222" i="13"/>
  <c r="AG221" i="13" s="1"/>
  <c r="AG220" i="13" s="1"/>
  <c r="AG219" i="13" s="1"/>
  <c r="AK222" i="13"/>
  <c r="AK221" i="13" s="1"/>
  <c r="AK220" i="13" s="1"/>
  <c r="AK219" i="13" s="1"/>
  <c r="AO222" i="13"/>
  <c r="AO221" i="13" s="1"/>
  <c r="AO220" i="13" s="1"/>
  <c r="AO219" i="13" s="1"/>
  <c r="AS222" i="13"/>
  <c r="AS221" i="13" s="1"/>
  <c r="AS220" i="13" s="1"/>
  <c r="AS219" i="13" s="1"/>
  <c r="M195" i="13"/>
  <c r="Q195" i="13"/>
  <c r="Y195" i="13"/>
  <c r="AC195" i="13"/>
  <c r="AC153" i="13" s="1"/>
  <c r="AC61" i="13" s="1"/>
  <c r="AG195" i="13"/>
  <c r="AO195" i="13"/>
  <c r="AS195" i="13"/>
  <c r="J195" i="13"/>
  <c r="J153" i="13" s="1"/>
  <c r="K222" i="13"/>
  <c r="K221" i="13" s="1"/>
  <c r="K220" i="13" s="1"/>
  <c r="K219" i="13" s="1"/>
  <c r="O195" i="13"/>
  <c r="S195" i="13"/>
  <c r="W195" i="13"/>
  <c r="AA195" i="13"/>
  <c r="AE195" i="13"/>
  <c r="AI195" i="13"/>
  <c r="AM195" i="13"/>
  <c r="AQ195" i="13"/>
  <c r="N222" i="13"/>
  <c r="N221" i="13" s="1"/>
  <c r="N220" i="13" s="1"/>
  <c r="N219" i="13" s="1"/>
  <c r="R222" i="13"/>
  <c r="R221" i="13" s="1"/>
  <c r="R220" i="13" s="1"/>
  <c r="R219" i="13" s="1"/>
  <c r="V222" i="13"/>
  <c r="V221" i="13" s="1"/>
  <c r="V220" i="13" s="1"/>
  <c r="V219" i="13" s="1"/>
  <c r="Z222" i="13"/>
  <c r="Z221" i="13" s="1"/>
  <c r="Z220" i="13" s="1"/>
  <c r="Z219" i="13" s="1"/>
  <c r="AD222" i="13"/>
  <c r="AD221" i="13" s="1"/>
  <c r="AD220" i="13" s="1"/>
  <c r="AD219" i="13" s="1"/>
  <c r="AH222" i="13"/>
  <c r="AH221" i="13" s="1"/>
  <c r="AH220" i="13" s="1"/>
  <c r="AH219" i="13" s="1"/>
  <c r="AL222" i="13"/>
  <c r="AL221" i="13" s="1"/>
  <c r="AL220" i="13" s="1"/>
  <c r="AL219" i="13" s="1"/>
  <c r="AP222" i="13"/>
  <c r="AP221" i="13" s="1"/>
  <c r="AP220" i="13" s="1"/>
  <c r="AP219" i="13" s="1"/>
  <c r="C19" i="14"/>
  <c r="C16" i="14"/>
  <c r="AU240" i="13"/>
  <c r="AV240" i="13" s="1"/>
  <c r="AU203" i="13"/>
  <c r="AU167" i="13"/>
  <c r="AU213" i="13"/>
  <c r="AV213" i="13" s="1"/>
  <c r="AU86" i="13"/>
  <c r="AV86" i="13" s="1"/>
  <c r="AU106" i="13"/>
  <c r="AV106" i="13" s="1"/>
  <c r="AU197" i="13"/>
  <c r="AV197" i="13" s="1"/>
  <c r="AU210" i="13"/>
  <c r="AX243" i="13"/>
  <c r="AU90" i="13"/>
  <c r="AV90" i="13" s="1"/>
  <c r="AU112" i="13"/>
  <c r="AV112" i="13" s="1"/>
  <c r="AU200" i="13"/>
  <c r="AU82" i="13"/>
  <c r="AV82" i="13" s="1"/>
  <c r="AU99" i="13"/>
  <c r="AV99" i="13" s="1"/>
  <c r="AU123" i="13"/>
  <c r="AU206" i="13"/>
  <c r="AU230" i="13"/>
  <c r="AV230" i="13" s="1"/>
  <c r="AU33" i="13"/>
  <c r="AV33" i="13" s="1"/>
  <c r="AU236" i="13"/>
  <c r="AU223" i="13"/>
  <c r="AV223" i="13" s="1"/>
  <c r="AU95" i="13"/>
  <c r="AV95" i="13" s="1"/>
  <c r="AU118" i="13"/>
  <c r="AV118" i="13" s="1"/>
  <c r="AU242" i="13"/>
  <c r="AW162" i="13"/>
  <c r="AU70" i="13"/>
  <c r="AV70" i="13" s="1"/>
  <c r="AU71" i="13"/>
  <c r="AV71" i="13" s="1"/>
  <c r="AW104" i="13"/>
  <c r="AX104" i="13" s="1"/>
  <c r="AW101" i="13"/>
  <c r="AX101" i="13" s="1"/>
  <c r="AW46" i="13"/>
  <c r="AX46" i="13" s="1"/>
  <c r="AW212" i="13"/>
  <c r="AX212" i="13" s="1"/>
  <c r="AW228" i="13"/>
  <c r="AX228" i="13" s="1"/>
  <c r="AW114" i="13"/>
  <c r="AX114" i="13" s="1"/>
  <c r="AW239" i="13"/>
  <c r="AX239" i="13" s="1"/>
  <c r="AW235" i="13"/>
  <c r="AX235" i="13" s="1"/>
  <c r="AW231" i="13"/>
  <c r="AX231" i="13" s="1"/>
  <c r="AW227" i="13"/>
  <c r="AX227" i="13" s="1"/>
  <c r="AW214" i="13"/>
  <c r="AX214" i="13" s="1"/>
  <c r="AW211" i="13"/>
  <c r="AX211" i="13" s="1"/>
  <c r="AW208" i="13"/>
  <c r="AX208" i="13" s="1"/>
  <c r="AW205" i="13"/>
  <c r="AX205" i="13" s="1"/>
  <c r="AW202" i="13"/>
  <c r="AX202" i="13" s="1"/>
  <c r="AW199" i="13"/>
  <c r="AX199" i="13" s="1"/>
  <c r="AW183" i="13"/>
  <c r="AX183" i="13" s="1"/>
  <c r="AW179" i="13"/>
  <c r="AX179" i="13" s="1"/>
  <c r="AW169" i="13"/>
  <c r="AX169" i="13" s="1"/>
  <c r="AW165" i="13"/>
  <c r="AX165" i="13" s="1"/>
  <c r="AX126" i="13"/>
  <c r="AW122" i="13"/>
  <c r="AX122" i="13" s="1"/>
  <c r="AW113" i="13"/>
  <c r="AX113" i="13" s="1"/>
  <c r="AW109" i="13"/>
  <c r="AX109" i="13" s="1"/>
  <c r="AW105" i="13"/>
  <c r="AX105" i="13" s="1"/>
  <c r="AW100" i="13"/>
  <c r="AX100" i="13" s="1"/>
  <c r="AW96" i="13"/>
  <c r="AX96" i="13" s="1"/>
  <c r="AW92" i="13"/>
  <c r="AX92" i="13" s="1"/>
  <c r="AW88" i="13"/>
  <c r="AX88" i="13" s="1"/>
  <c r="AW85" i="13"/>
  <c r="AX85" i="13" s="1"/>
  <c r="AW57" i="13"/>
  <c r="AX57" i="13" s="1"/>
  <c r="AW49" i="13"/>
  <c r="AX49" i="13" s="1"/>
  <c r="AW45" i="13"/>
  <c r="AX45" i="13" s="1"/>
  <c r="AW37" i="13"/>
  <c r="AX37" i="13" s="1"/>
  <c r="AW25" i="13"/>
  <c r="AX25" i="13" s="1"/>
  <c r="AW21" i="13"/>
  <c r="AX21" i="13" s="1"/>
  <c r="AM122" i="16" l="1"/>
  <c r="AO122" i="16" s="1"/>
  <c r="AO113" i="16"/>
  <c r="AM139" i="16"/>
  <c r="AO139" i="16" s="1"/>
  <c r="AP139" i="16" s="1"/>
  <c r="AO131" i="16"/>
  <c r="AP131" i="16" s="1"/>
  <c r="AM120" i="16"/>
  <c r="AO120" i="16" s="1"/>
  <c r="AP120" i="16" s="1"/>
  <c r="AM83" i="16"/>
  <c r="V152" i="16"/>
  <c r="AU155" i="13"/>
  <c r="AV155" i="13" s="1"/>
  <c r="AM153" i="13"/>
  <c r="AF153" i="13"/>
  <c r="AF61" i="13" s="1"/>
  <c r="AI153" i="13"/>
  <c r="AI61" i="13" s="1"/>
  <c r="AI60" i="13" s="1"/>
  <c r="AI14" i="13" s="1"/>
  <c r="AS153" i="13"/>
  <c r="AR153" i="13"/>
  <c r="AR61" i="13" s="1"/>
  <c r="AR60" i="13" s="1"/>
  <c r="AR14" i="13" s="1"/>
  <c r="AB153" i="13"/>
  <c r="AB61" i="13" s="1"/>
  <c r="AB60" i="13" s="1"/>
  <c r="AB14" i="13" s="1"/>
  <c r="Z154" i="13"/>
  <c r="AU154" i="13" s="1"/>
  <c r="AO153" i="13"/>
  <c r="Y153" i="13"/>
  <c r="Y61" i="13" s="1"/>
  <c r="Y60" i="13" s="1"/>
  <c r="Y14" i="13" s="1"/>
  <c r="AN153" i="13"/>
  <c r="AN61" i="13" s="1"/>
  <c r="W153" i="13"/>
  <c r="W61" i="13" s="1"/>
  <c r="W60" i="13" s="1"/>
  <c r="W14" i="13" s="1"/>
  <c r="V153" i="13"/>
  <c r="V61" i="13" s="1"/>
  <c r="AJ153" i="13"/>
  <c r="AJ61" i="13" s="1"/>
  <c r="T153" i="13"/>
  <c r="T61" i="13" s="1"/>
  <c r="T60" i="13" s="1"/>
  <c r="T14" i="13" s="1"/>
  <c r="AC60" i="13"/>
  <c r="AC14" i="13" s="1"/>
  <c r="G11" i="33" a="1"/>
  <c r="G11" i="33" s="1"/>
  <c r="G11" i="34" a="1"/>
  <c r="G11" i="34" s="1"/>
  <c r="G15" i="33" a="1"/>
  <c r="G15" i="33" s="1"/>
  <c r="G15" i="35" a="1"/>
  <c r="G15" i="35" s="1"/>
  <c r="AW206" i="13"/>
  <c r="AX206" i="13" s="1"/>
  <c r="AV206" i="13"/>
  <c r="AW200" i="13"/>
  <c r="AX200" i="13" s="1"/>
  <c r="AV200" i="13"/>
  <c r="AW210" i="13"/>
  <c r="AX210" i="13" s="1"/>
  <c r="AV210" i="13"/>
  <c r="AW242" i="13"/>
  <c r="AX242" i="13" s="1"/>
  <c r="AV242" i="13"/>
  <c r="AW236" i="13"/>
  <c r="AX236" i="13" s="1"/>
  <c r="AV236" i="13"/>
  <c r="AW123" i="13"/>
  <c r="AX123" i="13" s="1"/>
  <c r="AV123" i="13"/>
  <c r="AV167" i="13"/>
  <c r="AW203" i="13"/>
  <c r="AX203" i="13" s="1"/>
  <c r="AV203" i="13"/>
  <c r="AV142" i="13"/>
  <c r="AN113" i="16"/>
  <c r="G11" i="14" a="1"/>
  <c r="G11" i="14" s="1"/>
  <c r="AN58" i="16"/>
  <c r="G14" i="14" a="1"/>
  <c r="G14" i="14" s="1"/>
  <c r="AP117" i="16"/>
  <c r="AN117" i="16"/>
  <c r="AN131" i="16"/>
  <c r="AP136" i="16"/>
  <c r="AN136" i="16"/>
  <c r="AP115" i="16"/>
  <c r="AN115" i="16"/>
  <c r="P60" i="13"/>
  <c r="P14" i="13" s="1"/>
  <c r="X60" i="13"/>
  <c r="X14" i="13" s="1"/>
  <c r="AW106" i="13"/>
  <c r="AX106" i="13" s="1"/>
  <c r="AW112" i="13"/>
  <c r="AX112" i="13" s="1"/>
  <c r="S153" i="13"/>
  <c r="AU129" i="13"/>
  <c r="AW95" i="13"/>
  <c r="AX95" i="13" s="1"/>
  <c r="AW86" i="13"/>
  <c r="AX86" i="13" s="1"/>
  <c r="AP122" i="16"/>
  <c r="AW142" i="13"/>
  <c r="AX142" i="13" s="1"/>
  <c r="J61" i="13"/>
  <c r="J60" i="13" s="1"/>
  <c r="J14" i="13" s="1"/>
  <c r="AP113" i="16"/>
  <c r="AW99" i="13"/>
  <c r="AX99" i="13" s="1"/>
  <c r="AW90" i="13"/>
  <c r="AX90" i="13" s="1"/>
  <c r="AW71" i="13"/>
  <c r="AX71" i="13" s="1"/>
  <c r="AW70" i="13"/>
  <c r="AX70" i="13" s="1"/>
  <c r="AW230" i="13"/>
  <c r="AX230" i="13" s="1"/>
  <c r="S69" i="13"/>
  <c r="AU69" i="13" s="1"/>
  <c r="AV69" i="13" s="1"/>
  <c r="AU128" i="13"/>
  <c r="O153" i="13"/>
  <c r="O61" i="13" s="1"/>
  <c r="O60" i="13" s="1"/>
  <c r="O14" i="13" s="1"/>
  <c r="R153" i="13"/>
  <c r="R61" i="13" s="1"/>
  <c r="R60" i="13" s="1"/>
  <c r="R14" i="13" s="1"/>
  <c r="AH153" i="13"/>
  <c r="AH61" i="13" s="1"/>
  <c r="AH60" i="13" s="1"/>
  <c r="AH14" i="13" s="1"/>
  <c r="AK153" i="13"/>
  <c r="AK61" i="13" s="1"/>
  <c r="AK60" i="13" s="1"/>
  <c r="AK14" i="13" s="1"/>
  <c r="Q153" i="13"/>
  <c r="Q61" i="13" s="1"/>
  <c r="Q60" i="13" s="1"/>
  <c r="Q14" i="13" s="1"/>
  <c r="N153" i="13"/>
  <c r="N61" i="13" s="1"/>
  <c r="N60" i="13" s="1"/>
  <c r="N14" i="13" s="1"/>
  <c r="AG153" i="13"/>
  <c r="AG61" i="13" s="1"/>
  <c r="AG60" i="13" s="1"/>
  <c r="AG14" i="13" s="1"/>
  <c r="AD153" i="13"/>
  <c r="AD61" i="13" s="1"/>
  <c r="AD60" i="13" s="1"/>
  <c r="AD14" i="13" s="1"/>
  <c r="AM61" i="13"/>
  <c r="AM60" i="13" s="1"/>
  <c r="AM14" i="13" s="1"/>
  <c r="AS61" i="13"/>
  <c r="AS60" i="13" s="1"/>
  <c r="AS14" i="13" s="1"/>
  <c r="M153" i="13"/>
  <c r="M61" i="13" s="1"/>
  <c r="M60" i="13" s="1"/>
  <c r="M14" i="13" s="1"/>
  <c r="L153" i="13"/>
  <c r="L61" i="13" s="1"/>
  <c r="L60" i="13" s="1"/>
  <c r="L14" i="13" s="1"/>
  <c r="U153" i="13"/>
  <c r="U61" i="13" s="1"/>
  <c r="U60" i="13" s="1"/>
  <c r="U14" i="13" s="1"/>
  <c r="AE153" i="13"/>
  <c r="AE61" i="13" s="1"/>
  <c r="AE60" i="13" s="1"/>
  <c r="AE14" i="13" s="1"/>
  <c r="AP153" i="13"/>
  <c r="AP61" i="13" s="1"/>
  <c r="AP60" i="13" s="1"/>
  <c r="AP14" i="13" s="1"/>
  <c r="AX162" i="13"/>
  <c r="AO61" i="13"/>
  <c r="AO60" i="13" s="1"/>
  <c r="AO14" i="13" s="1"/>
  <c r="K153" i="13"/>
  <c r="K61" i="13" s="1"/>
  <c r="K60" i="13" s="1"/>
  <c r="K14" i="13" s="1"/>
  <c r="AQ153" i="13"/>
  <c r="AQ61" i="13" s="1"/>
  <c r="AQ60" i="13" s="1"/>
  <c r="AQ14" i="13" s="1"/>
  <c r="AA153" i="13"/>
  <c r="AA61" i="13" s="1"/>
  <c r="AA60" i="13" s="1"/>
  <c r="AA14" i="13" s="1"/>
  <c r="AL153" i="13"/>
  <c r="AL61" i="13" s="1"/>
  <c r="AL60" i="13" s="1"/>
  <c r="AL14" i="13" s="1"/>
  <c r="AJ60" i="13"/>
  <c r="AJ14" i="13" s="1"/>
  <c r="AF60" i="13"/>
  <c r="AF14" i="13" s="1"/>
  <c r="AN60" i="13"/>
  <c r="AN14" i="13" s="1"/>
  <c r="V60" i="13"/>
  <c r="V14" i="13" s="1"/>
  <c r="AW167" i="13"/>
  <c r="AW53" i="13"/>
  <c r="AX53" i="13" s="1"/>
  <c r="AU32" i="13"/>
  <c r="AV32" i="13" s="1"/>
  <c r="AU29" i="13"/>
  <c r="AV29" i="13" s="1"/>
  <c r="AW24" i="13"/>
  <c r="AX24" i="13" s="1"/>
  <c r="C23" i="14"/>
  <c r="C24" i="14" s="1"/>
  <c r="AW54" i="13"/>
  <c r="AX54" i="13" s="1"/>
  <c r="AW33" i="13"/>
  <c r="AX33" i="13" s="1"/>
  <c r="AW197" i="13"/>
  <c r="AX197" i="13" s="1"/>
  <c r="AW72" i="13"/>
  <c r="AX72" i="13" s="1"/>
  <c r="AW213" i="13"/>
  <c r="AX213" i="13" s="1"/>
  <c r="AW118" i="13"/>
  <c r="AX118" i="13" s="1"/>
  <c r="AW82" i="13"/>
  <c r="AX82" i="13" s="1"/>
  <c r="AW223" i="13"/>
  <c r="AX223" i="13" s="1"/>
  <c r="AW240" i="13"/>
  <c r="AX240" i="13" s="1"/>
  <c r="AW20" i="13"/>
  <c r="AX20" i="13" s="1"/>
  <c r="AW176" i="13"/>
  <c r="AX176" i="13" s="1"/>
  <c r="AU175" i="13"/>
  <c r="AV175" i="13" s="1"/>
  <c r="AW41" i="13"/>
  <c r="AX41" i="13" s="1"/>
  <c r="AU174" i="13"/>
  <c r="AV174" i="13" s="1"/>
  <c r="AU222" i="13"/>
  <c r="AU196" i="13"/>
  <c r="AV196" i="13" s="1"/>
  <c r="AU221" i="13"/>
  <c r="AU219" i="13"/>
  <c r="AV219" i="13" s="1"/>
  <c r="AU195" i="13"/>
  <c r="AV195" i="13" s="1"/>
  <c r="AU80" i="13"/>
  <c r="AV80" i="13" s="1"/>
  <c r="AU81" i="13"/>
  <c r="AV81" i="13" s="1"/>
  <c r="AW155" i="13" l="1"/>
  <c r="AX155" i="13" s="1"/>
  <c r="AM152" i="16"/>
  <c r="G14" i="34" a="1"/>
  <c r="G14" i="34" s="1"/>
  <c r="G13" i="34" s="1" a="1"/>
  <c r="G13" i="34" s="1"/>
  <c r="D16" i="41" a="1"/>
  <c r="D16" i="41" s="1"/>
  <c r="I16" i="41" s="1"/>
  <c r="G11" i="35" a="1"/>
  <c r="G11" i="35" s="1"/>
  <c r="H11" i="35" s="1"/>
  <c r="D33" i="40" a="1"/>
  <c r="D33" i="40" s="1"/>
  <c r="D35" i="41" a="1"/>
  <c r="D35" i="41" s="1"/>
  <c r="D10" i="41" a="1"/>
  <c r="D10" i="41" s="1"/>
  <c r="D36" i="41" a="1"/>
  <c r="D36" i="41" s="1"/>
  <c r="D34" i="40" a="1"/>
  <c r="D34" i="40" s="1"/>
  <c r="AN120" i="16"/>
  <c r="D12" i="41" a="1"/>
  <c r="D12" i="41" s="1"/>
  <c r="AO83" i="16"/>
  <c r="D10" i="40" a="1"/>
  <c r="D10" i="40" s="1"/>
  <c r="I10" i="40" s="1"/>
  <c r="K10" i="40" s="1"/>
  <c r="L10" i="40" s="1"/>
  <c r="D12" i="40" a="1"/>
  <c r="D12" i="40" s="1"/>
  <c r="I12" i="40" s="1"/>
  <c r="J12" i="40" s="1"/>
  <c r="D15" i="40" a="1"/>
  <c r="D15" i="40" s="1"/>
  <c r="I15" i="40" s="1"/>
  <c r="J15" i="40" s="1"/>
  <c r="AN139" i="16"/>
  <c r="AN122" i="16"/>
  <c r="AN152" i="16"/>
  <c r="AP58" i="16"/>
  <c r="AV154" i="13"/>
  <c r="AW154" i="13"/>
  <c r="AX154" i="13" s="1"/>
  <c r="Z153" i="13"/>
  <c r="Z61" i="13" s="1"/>
  <c r="Z60" i="13" s="1"/>
  <c r="Z14" i="13" s="1"/>
  <c r="G9" i="34" a="1"/>
  <c r="G9" i="34" s="1"/>
  <c r="G8" i="34" s="1" a="1"/>
  <c r="G8" i="34" s="1"/>
  <c r="G14" i="33" a="1"/>
  <c r="G14" i="33" s="1"/>
  <c r="H15" i="33"/>
  <c r="I15" i="33"/>
  <c r="J15" i="33" s="1"/>
  <c r="I14" i="34"/>
  <c r="J14" i="34" s="1"/>
  <c r="H14" i="34"/>
  <c r="I11" i="34"/>
  <c r="J11" i="34" s="1"/>
  <c r="H11" i="34"/>
  <c r="G14" i="35" a="1"/>
  <c r="G14" i="35" s="1"/>
  <c r="H15" i="35"/>
  <c r="I15" i="35"/>
  <c r="J15" i="35" s="1"/>
  <c r="I11" i="33"/>
  <c r="J11" i="33" s="1"/>
  <c r="H11" i="33"/>
  <c r="G9" i="35" a="1"/>
  <c r="G9" i="35" s="1"/>
  <c r="G9" i="33" a="1"/>
  <c r="G9" i="33" s="1"/>
  <c r="G34" i="35" a="1"/>
  <c r="G34" i="35" s="1"/>
  <c r="G34" i="33" a="1"/>
  <c r="G34" i="33" s="1"/>
  <c r="G31" i="34" a="1"/>
  <c r="G31" i="34" s="1"/>
  <c r="H11" i="14"/>
  <c r="I11" i="14"/>
  <c r="J11" i="14" s="1"/>
  <c r="G13" i="14" a="1"/>
  <c r="G13" i="14" s="1"/>
  <c r="G16" i="14" s="1"/>
  <c r="H14" i="14"/>
  <c r="I14" i="14"/>
  <c r="J14" i="14" s="1"/>
  <c r="AW222" i="13"/>
  <c r="AX222" i="13" s="1"/>
  <c r="AV222" i="13"/>
  <c r="AW129" i="13"/>
  <c r="AX129" i="13" s="1"/>
  <c r="AV129" i="13"/>
  <c r="AW128" i="13"/>
  <c r="AX128" i="13" s="1"/>
  <c r="AV128" i="13"/>
  <c r="AW221" i="13"/>
  <c r="AX221" i="13" s="1"/>
  <c r="AV221" i="13"/>
  <c r="G9" i="14" a="1"/>
  <c r="G9" i="14" s="1"/>
  <c r="AN83" i="16"/>
  <c r="G31" i="14" a="1"/>
  <c r="G31" i="14" s="1"/>
  <c r="S61" i="13"/>
  <c r="S60" i="13" s="1"/>
  <c r="S14" i="13" s="1"/>
  <c r="AP83" i="16"/>
  <c r="AW69" i="13"/>
  <c r="AX69" i="13" s="1"/>
  <c r="AX167" i="13"/>
  <c r="AU19" i="13"/>
  <c r="AV19" i="13" s="1"/>
  <c r="AW29" i="13"/>
  <c r="AX29" i="13" s="1"/>
  <c r="AW18" i="13"/>
  <c r="AX18" i="13" s="1"/>
  <c r="AW32" i="13"/>
  <c r="AX32" i="13" s="1"/>
  <c r="AX28" i="13"/>
  <c r="G55" i="14"/>
  <c r="G22" i="14"/>
  <c r="AW175" i="13"/>
  <c r="AX175" i="13" s="1"/>
  <c r="AU220" i="13"/>
  <c r="AV220" i="13" s="1"/>
  <c r="AW196" i="13"/>
  <c r="AX196" i="13" s="1"/>
  <c r="AW174" i="13"/>
  <c r="AX174" i="13" s="1"/>
  <c r="AW195" i="13"/>
  <c r="AX195" i="13" s="1"/>
  <c r="AW81" i="13"/>
  <c r="AX81" i="13" s="1"/>
  <c r="AW219" i="13"/>
  <c r="AX219" i="13" s="1"/>
  <c r="AW80" i="13"/>
  <c r="AX80" i="13" s="1"/>
  <c r="E16" i="41" l="1"/>
  <c r="D15" i="41" a="1"/>
  <c r="D15" i="41" s="1"/>
  <c r="I15" i="41" s="1"/>
  <c r="F16" i="41"/>
  <c r="G16" i="41" s="1"/>
  <c r="I11" i="35"/>
  <c r="J11" i="35" s="1"/>
  <c r="E10" i="41"/>
  <c r="F10" i="41"/>
  <c r="G10" i="41" s="1"/>
  <c r="I10" i="41"/>
  <c r="F34" i="40"/>
  <c r="G34" i="40" s="1"/>
  <c r="E34" i="40"/>
  <c r="I34" i="40"/>
  <c r="I35" i="41"/>
  <c r="F35" i="41"/>
  <c r="E35" i="41"/>
  <c r="D34" i="41"/>
  <c r="I36" i="41"/>
  <c r="F36" i="41"/>
  <c r="G36" i="41" s="1"/>
  <c r="E36" i="41"/>
  <c r="E33" i="40"/>
  <c r="D32" i="40"/>
  <c r="I33" i="40"/>
  <c r="F33" i="40"/>
  <c r="K16" i="41"/>
  <c r="L16" i="41" s="1"/>
  <c r="J16" i="41"/>
  <c r="I12" i="41"/>
  <c r="F12" i="41"/>
  <c r="G12" i="41" s="1"/>
  <c r="E12" i="41"/>
  <c r="D9" i="41" a="1"/>
  <c r="D9" i="41" s="1"/>
  <c r="D9" i="40" a="1"/>
  <c r="D9" i="40" s="1"/>
  <c r="I9" i="40" s="1"/>
  <c r="E10" i="40"/>
  <c r="F10" i="40"/>
  <c r="G10" i="40" s="1"/>
  <c r="J10" i="40" s="1"/>
  <c r="D14" i="40" a="1"/>
  <c r="D14" i="40" s="1"/>
  <c r="I14" i="40" s="1"/>
  <c r="I17" i="40" s="1"/>
  <c r="E15" i="40"/>
  <c r="F15" i="40"/>
  <c r="G15" i="40" s="1"/>
  <c r="K15" i="40" s="1"/>
  <c r="L15" i="40" s="1"/>
  <c r="F12" i="40"/>
  <c r="G12" i="40" s="1"/>
  <c r="K12" i="40" s="1"/>
  <c r="L12" i="40" s="1"/>
  <c r="E12" i="40"/>
  <c r="AO152" i="16"/>
  <c r="AP152" i="16" s="1"/>
  <c r="AU153" i="13"/>
  <c r="AV153" i="13" s="1"/>
  <c r="AU14" i="13"/>
  <c r="AU10" i="13" s="1"/>
  <c r="AW11" i="13" s="1"/>
  <c r="I13" i="34"/>
  <c r="J13" i="34" s="1"/>
  <c r="G16" i="34"/>
  <c r="H13" i="34"/>
  <c r="H14" i="35"/>
  <c r="I14" i="35"/>
  <c r="J14" i="35" s="1"/>
  <c r="G17" i="35"/>
  <c r="H14" i="33"/>
  <c r="I14" i="33"/>
  <c r="J14" i="33" s="1"/>
  <c r="G17" i="33"/>
  <c r="I31" i="34"/>
  <c r="J31" i="34" s="1"/>
  <c r="H31" i="34"/>
  <c r="H9" i="35"/>
  <c r="I9" i="35"/>
  <c r="J9" i="35" s="1"/>
  <c r="G8" i="33" a="1"/>
  <c r="G8" i="33" s="1"/>
  <c r="I9" i="33"/>
  <c r="J9" i="33" s="1"/>
  <c r="H9" i="33"/>
  <c r="I34" i="33"/>
  <c r="J34" i="33" s="1"/>
  <c r="H34" i="33"/>
  <c r="G8" i="35" a="1"/>
  <c r="G8" i="35" s="1"/>
  <c r="H34" i="35"/>
  <c r="I34" i="35"/>
  <c r="J34" i="35" s="1"/>
  <c r="H9" i="34"/>
  <c r="I9" i="34"/>
  <c r="J9" i="34" s="1"/>
  <c r="H55" i="14"/>
  <c r="I55" i="14"/>
  <c r="J55" i="14" s="1"/>
  <c r="H31" i="14"/>
  <c r="I31" i="14"/>
  <c r="J31" i="14" s="1"/>
  <c r="H9" i="14"/>
  <c r="I9" i="14"/>
  <c r="J9" i="14" s="1"/>
  <c r="H13" i="14"/>
  <c r="I13" i="14"/>
  <c r="J13" i="14" s="1"/>
  <c r="H22" i="14"/>
  <c r="I22" i="14"/>
  <c r="J22" i="14" s="1"/>
  <c r="H16" i="14"/>
  <c r="I16" i="14"/>
  <c r="J16" i="14" s="1"/>
  <c r="G8" i="14" a="1"/>
  <c r="G8" i="14" s="1"/>
  <c r="AU61" i="13"/>
  <c r="AV61" i="13" s="1"/>
  <c r="AU60" i="13"/>
  <c r="AV60" i="13" s="1"/>
  <c r="AW153" i="13"/>
  <c r="AX153" i="13" s="1"/>
  <c r="AW19" i="13"/>
  <c r="AX19" i="13" s="1"/>
  <c r="G19" i="14"/>
  <c r="G56" i="14"/>
  <c r="AW220" i="13"/>
  <c r="AX220" i="13" s="1"/>
  <c r="AW17" i="13"/>
  <c r="AX17" i="13" s="1"/>
  <c r="E15" i="41" l="1"/>
  <c r="F15" i="41"/>
  <c r="G15" i="41" s="1"/>
  <c r="D18" i="41"/>
  <c r="F18" i="41" s="1"/>
  <c r="G18" i="41" s="1"/>
  <c r="I18" i="41"/>
  <c r="K15" i="41"/>
  <c r="L15" i="41" s="1"/>
  <c r="J15" i="41"/>
  <c r="G35" i="41"/>
  <c r="F34" i="41"/>
  <c r="D39" i="41"/>
  <c r="E34" i="41"/>
  <c r="J34" i="40"/>
  <c r="K34" i="40"/>
  <c r="L34" i="40" s="1"/>
  <c r="K12" i="41"/>
  <c r="L12" i="41" s="1"/>
  <c r="J12" i="41"/>
  <c r="J33" i="40"/>
  <c r="I32" i="40"/>
  <c r="K33" i="40"/>
  <c r="D14" i="41"/>
  <c r="E9" i="41"/>
  <c r="F9" i="41"/>
  <c r="I9" i="41"/>
  <c r="E32" i="40"/>
  <c r="D37" i="40"/>
  <c r="J36" i="41"/>
  <c r="K36" i="41"/>
  <c r="L36" i="41" s="1"/>
  <c r="I34" i="41"/>
  <c r="K35" i="41"/>
  <c r="J35" i="41"/>
  <c r="J10" i="41"/>
  <c r="K10" i="41"/>
  <c r="L10" i="41" s="1"/>
  <c r="G33" i="40"/>
  <c r="F32" i="40"/>
  <c r="K14" i="40"/>
  <c r="L14" i="40" s="1"/>
  <c r="D17" i="40"/>
  <c r="E14" i="40"/>
  <c r="F14" i="40"/>
  <c r="G14" i="40" s="1"/>
  <c r="J14" i="40" s="1"/>
  <c r="J17" i="40"/>
  <c r="K17" i="40"/>
  <c r="L17" i="40" s="1"/>
  <c r="I13" i="40"/>
  <c r="J9" i="40"/>
  <c r="K9" i="40"/>
  <c r="L9" i="40" s="1"/>
  <c r="E9" i="40"/>
  <c r="D13" i="40"/>
  <c r="F9" i="40"/>
  <c r="G9" i="40" s="1"/>
  <c r="AV14" i="13"/>
  <c r="I17" i="35"/>
  <c r="J17" i="35" s="1"/>
  <c r="H17" i="35"/>
  <c r="H16" i="34"/>
  <c r="I16" i="34"/>
  <c r="J16" i="34" s="1"/>
  <c r="I17" i="33"/>
  <c r="J17" i="33" s="1"/>
  <c r="H17" i="33"/>
  <c r="I8" i="34"/>
  <c r="J8" i="34" s="1"/>
  <c r="G12" i="34"/>
  <c r="H8" i="34"/>
  <c r="G32" i="34"/>
  <c r="H8" i="35"/>
  <c r="I8" i="35"/>
  <c r="J8" i="35" s="1"/>
  <c r="G13" i="35"/>
  <c r="G35" i="35"/>
  <c r="H8" i="33"/>
  <c r="I8" i="33"/>
  <c r="J8" i="33" s="1"/>
  <c r="G13" i="33"/>
  <c r="G35" i="33"/>
  <c r="H56" i="14"/>
  <c r="I56" i="14"/>
  <c r="J56" i="14" s="1"/>
  <c r="H19" i="14"/>
  <c r="I19" i="14"/>
  <c r="J19" i="14" s="1"/>
  <c r="H8" i="14"/>
  <c r="I8" i="14"/>
  <c r="J8" i="14" s="1"/>
  <c r="G32" i="14"/>
  <c r="G12" i="14"/>
  <c r="AW61" i="13"/>
  <c r="AX61" i="13" s="1"/>
  <c r="AW60" i="13"/>
  <c r="AX60" i="13" s="1"/>
  <c r="AW15" i="13"/>
  <c r="AX15" i="13" s="1"/>
  <c r="AW16" i="13"/>
  <c r="AX16" i="13" s="1"/>
  <c r="E18" i="41" l="1"/>
  <c r="L35" i="41"/>
  <c r="K34" i="41"/>
  <c r="G32" i="40"/>
  <c r="F37" i="40"/>
  <c r="J34" i="41"/>
  <c r="I39" i="41"/>
  <c r="E14" i="41"/>
  <c r="D25" i="41"/>
  <c r="J9" i="41"/>
  <c r="K9" i="41"/>
  <c r="I14" i="41"/>
  <c r="L33" i="40"/>
  <c r="K32" i="40"/>
  <c r="D41" i="41"/>
  <c r="E41" i="41" s="1"/>
  <c r="E39" i="41"/>
  <c r="E37" i="40"/>
  <c r="D39" i="40"/>
  <c r="E39" i="40" s="1"/>
  <c r="G9" i="41"/>
  <c r="F14" i="41"/>
  <c r="G14" i="41" s="1"/>
  <c r="J32" i="40"/>
  <c r="I37" i="40"/>
  <c r="F39" i="41"/>
  <c r="G34" i="41"/>
  <c r="J18" i="41"/>
  <c r="K18" i="41"/>
  <c r="L18" i="41" s="1"/>
  <c r="I24" i="40"/>
  <c r="J13" i="40"/>
  <c r="K13" i="40"/>
  <c r="L13" i="40" s="1"/>
  <c r="D24" i="40"/>
  <c r="E13" i="40"/>
  <c r="F13" i="40"/>
  <c r="G13" i="40" s="1"/>
  <c r="E17" i="40"/>
  <c r="F17" i="40"/>
  <c r="G17" i="40" s="1"/>
  <c r="I13" i="35"/>
  <c r="J13" i="35" s="1"/>
  <c r="H13" i="35"/>
  <c r="G24" i="35"/>
  <c r="H24" i="35" s="1"/>
  <c r="H32" i="34"/>
  <c r="I32" i="34"/>
  <c r="J32" i="34" s="1"/>
  <c r="G30" i="34"/>
  <c r="I13" i="33"/>
  <c r="J13" i="33" s="1"/>
  <c r="H13" i="33"/>
  <c r="G24" i="33"/>
  <c r="I12" i="34"/>
  <c r="J12" i="34" s="1"/>
  <c r="H12" i="34"/>
  <c r="G23" i="34"/>
  <c r="I35" i="33"/>
  <c r="J35" i="33" s="1"/>
  <c r="H35" i="33"/>
  <c r="G33" i="33"/>
  <c r="H35" i="35"/>
  <c r="I35" i="35"/>
  <c r="J35" i="35" s="1"/>
  <c r="G33" i="35"/>
  <c r="H32" i="14"/>
  <c r="I32" i="14"/>
  <c r="J32" i="14" s="1"/>
  <c r="G23" i="14"/>
  <c r="H12" i="14"/>
  <c r="I12" i="14"/>
  <c r="J12" i="14" s="1"/>
  <c r="G30" i="14"/>
  <c r="D26" i="41" l="1"/>
  <c r="F25" i="41"/>
  <c r="G25" i="41" s="1"/>
  <c r="E25" i="41"/>
  <c r="F39" i="40"/>
  <c r="G39" i="40" s="1"/>
  <c r="G37" i="40"/>
  <c r="J14" i="41"/>
  <c r="I25" i="41"/>
  <c r="F41" i="41"/>
  <c r="G41" i="41" s="1"/>
  <c r="G39" i="41"/>
  <c r="L9" i="41"/>
  <c r="K14" i="41"/>
  <c r="L14" i="41" s="1"/>
  <c r="I41" i="41"/>
  <c r="J41" i="41" s="1"/>
  <c r="J39" i="41"/>
  <c r="K39" i="41"/>
  <c r="L34" i="41"/>
  <c r="I39" i="40"/>
  <c r="J39" i="40" s="1"/>
  <c r="J37" i="40"/>
  <c r="L32" i="40"/>
  <c r="K37" i="40"/>
  <c r="I25" i="40"/>
  <c r="P28" i="40" s="1"/>
  <c r="P30" i="40" s="1"/>
  <c r="Q30" i="40" s="1"/>
  <c r="J24" i="40"/>
  <c r="K24" i="40"/>
  <c r="L24" i="40" s="1"/>
  <c r="D25" i="40"/>
  <c r="E24" i="40"/>
  <c r="F24" i="40"/>
  <c r="G24" i="40" s="1"/>
  <c r="H33" i="33"/>
  <c r="I33" i="33"/>
  <c r="J33" i="33" s="1"/>
  <c r="G38" i="33"/>
  <c r="G25" i="35"/>
  <c r="I24" i="35"/>
  <c r="J24" i="35" s="1"/>
  <c r="H23" i="34"/>
  <c r="G24" i="34"/>
  <c r="I23" i="34"/>
  <c r="J23" i="34" s="1"/>
  <c r="I33" i="35"/>
  <c r="J33" i="35" s="1"/>
  <c r="G38" i="35"/>
  <c r="H33" i="35"/>
  <c r="G35" i="34"/>
  <c r="H30" i="34"/>
  <c r="I30" i="34"/>
  <c r="J30" i="34" s="1"/>
  <c r="I24" i="33"/>
  <c r="J24" i="33" s="1"/>
  <c r="G25" i="33"/>
  <c r="H24" i="33"/>
  <c r="H30" i="14"/>
  <c r="I30" i="14"/>
  <c r="J30" i="14" s="1"/>
  <c r="G24" i="14"/>
  <c r="H23" i="14"/>
  <c r="I23" i="14"/>
  <c r="J23" i="14" s="1"/>
  <c r="G35" i="14"/>
  <c r="AW14" i="13"/>
  <c r="AX14" i="13" s="1"/>
  <c r="K39" i="40" l="1"/>
  <c r="L39" i="40" s="1"/>
  <c r="L37" i="40"/>
  <c r="K25" i="41"/>
  <c r="L25" i="41" s="1"/>
  <c r="J25" i="41"/>
  <c r="I26" i="41"/>
  <c r="L39" i="41"/>
  <c r="K41" i="41"/>
  <c r="L41" i="41" s="1"/>
  <c r="F26" i="41"/>
  <c r="G26" i="41" s="1"/>
  <c r="E26" i="41"/>
  <c r="E25" i="40"/>
  <c r="F25" i="40"/>
  <c r="G25" i="40" s="1"/>
  <c r="J25" i="40"/>
  <c r="K25" i="40"/>
  <c r="L25" i="40" s="1"/>
  <c r="H25" i="35"/>
  <c r="H24" i="34"/>
  <c r="I24" i="34"/>
  <c r="J24" i="34" s="1"/>
  <c r="I25" i="35"/>
  <c r="J25" i="35" s="1"/>
  <c r="I38" i="33"/>
  <c r="J38" i="33" s="1"/>
  <c r="H38" i="33"/>
  <c r="G40" i="33"/>
  <c r="H38" i="35"/>
  <c r="I38" i="35"/>
  <c r="J38" i="35" s="1"/>
  <c r="G40" i="35"/>
  <c r="I25" i="33"/>
  <c r="J25" i="33" s="1"/>
  <c r="H25" i="33"/>
  <c r="G37" i="34"/>
  <c r="I35" i="34"/>
  <c r="J35" i="34" s="1"/>
  <c r="H35" i="34"/>
  <c r="H35" i="14"/>
  <c r="I35" i="14"/>
  <c r="J35" i="14" s="1"/>
  <c r="H24" i="14"/>
  <c r="I24" i="14"/>
  <c r="J24" i="14" s="1"/>
  <c r="G37" i="14"/>
  <c r="J26" i="41" l="1"/>
  <c r="K26" i="41"/>
  <c r="L26" i="41" s="1"/>
  <c r="H40" i="33"/>
  <c r="I40" i="33"/>
  <c r="J40" i="33" s="1"/>
  <c r="I40" i="35"/>
  <c r="J40" i="35" s="1"/>
  <c r="H40" i="35"/>
  <c r="H37" i="34"/>
  <c r="I37" i="34"/>
  <c r="J37" i="34" s="1"/>
  <c r="H37" i="14"/>
  <c r="I37" i="14"/>
  <c r="J37" i="14" s="1"/>
  <c r="H133" i="6" l="1"/>
  <c r="C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PUSDIKKP</author>
  </authors>
  <commentList>
    <comment ref="Y117" authorId="0" shapeId="0" xr:uid="{694BEFD4-3BD8-4682-85F0-992936615272}">
      <text>
        <r>
          <rPr>
            <b/>
            <sz val="9"/>
            <color indexed="81"/>
            <rFont val="Tahoma"/>
            <family val="2"/>
          </rPr>
          <t>PUSDIKKP:</t>
        </r>
        <r>
          <rPr>
            <sz val="9"/>
            <color indexed="81"/>
            <rFont val="Tahoma"/>
            <family val="2"/>
          </rPr>
          <t xml:space="preserve">
YANG 3 JUTA harusnya ke 522151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4B7BFD2-B72F-4438-85A8-583997CFE4A5}" name="Query - HistoryDIPA" description="Connection to the 'HistoryDIPA' query in the workbook." type="100" refreshedVersion="8" minRefreshableVersion="5">
    <extLst>
      <ext xmlns:x15="http://schemas.microsoft.com/office/spreadsheetml/2010/11/main" uri="{DE250136-89BD-433C-8126-D09CA5730AF9}">
        <x15:connection id="aa922466-1ceb-4a5b-ae06-eca8e238f118">
          <x15:oledbPr connection="Provider=Microsoft.Mashup.OleDb.1;Data Source=$Workbook$;Location=HistoryDIPA;Extended Properties=&quot;&quot;">
            <x15:dbTables>
              <x15:dbTable name="HistoryDIPA"/>
            </x15:dbTables>
          </x15:oledbPr>
        </x15:connection>
      </ext>
    </extLst>
  </connection>
  <connection id="2" xr16:uid="{4869A05C-E878-485D-9AA7-B660DF728F7C}" keepAlive="1" name="Query - Ref_Akun" description="Connection to the 'Ref_Akun' query in the workbook." type="5" refreshedVersion="0" background="1">
    <dbPr connection="Provider=Microsoft.Mashup.OleDb.1;Data Source=$Workbook$;Location=Ref_Akun;Extended Properties=&quot;&quot;" command="SELECT * FROM [Ref_Akun]"/>
  </connection>
  <connection id="3" xr16:uid="{C7D2470A-EE44-4C1F-9B2D-FFC455648563}" keepAlive="1" name="Query - Ref_Kegiatan" description="Connection to the 'Ref_Kegiatan' query in the workbook." type="5" refreshedVersion="0" background="1">
    <dbPr connection="Provider=Microsoft.Mashup.OleDb.1;Data Source=$Workbook$;Location=Ref_Kegiatan;Extended Properties=&quot;&quot;" command="SELECT * FROM [Ref_Kegiatan]"/>
  </connection>
  <connection id="4" xr16:uid="{76623406-5E84-48DE-B68E-93639F081510}" keepAlive="1" name="Query - Ref_Kmpnen" description="Connection to the 'Ref_Kmpnen' query in the workbook." type="5" refreshedVersion="0" background="1">
    <dbPr connection="Provider=Microsoft.Mashup.OleDb.1;Data Source=$Workbook$;Location=Ref_Kmpnen;Extended Properties=&quot;&quot;" command="SELECT * FROM [Ref_Kmpnen]"/>
  </connection>
  <connection id="5" xr16:uid="{F2436EB5-2830-49C4-98FF-848DE2882F9C}" keepAlive="1" name="Query - Ref_KRO" description="Connection to the 'Ref_KRO' query in the workbook." type="5" refreshedVersion="0" background="1">
    <dbPr connection="Provider=Microsoft.Mashup.OleDb.1;Data Source=$Workbook$;Location=Ref_KRO;Extended Properties=&quot;&quot;" command="SELECT * FROM [Ref_KRO]"/>
  </connection>
  <connection id="6" xr16:uid="{E08C0DC5-0487-4764-9810-7F0472B96A4B}" keepAlive="1" name="Query - Ref_Program" description="Connection to the 'Ref_Program' query in the workbook." type="5" refreshedVersion="0" background="1">
    <dbPr connection="Provider=Microsoft.Mashup.OleDb.1;Data Source=$Workbook$;Location=Ref_Program;Extended Properties=&quot;&quot;" command="SELECT * FROM [Ref_Program]"/>
  </connection>
  <connection id="7" xr16:uid="{1F8BF5A1-D95B-4C27-84C7-E3BA679923E4}" keepAlive="1" name="Query - Ref_RO" description="Connection to the 'Ref_RO' query in the workbook." type="5" refreshedVersion="0" background="1">
    <dbPr connection="Provider=Microsoft.Mashup.OleDb.1;Data Source=$Workbook$;Location=Ref_RO;Extended Properties=&quot;&quot;" command="SELECT * FROM [Ref_RO]"/>
  </connection>
  <connection id="8" xr16:uid="{D6A38791-9012-4993-9677-D2995CEF1505}" keepAlive="1" name="Query - Ref_Satker" description="Connection to the 'Ref_Satker' query in the workbook." type="5" refreshedVersion="0" background="1">
    <dbPr connection="Provider=Microsoft.Mashup.OleDb.1;Data Source=$Workbook$;Location=Ref_Satker;Extended Properties=&quot;&quot;" command="SELECT * FROM [Ref_Satker]"/>
  </connection>
  <connection id="9" xr16:uid="{F1883AB3-D17A-4DD0-ADC7-F9A7C607882F}" keepAlive="1" name="Query - Ref_Skmpnen" description="Connection to the 'Ref_Skmpnen' query in the workbook." type="5" refreshedVersion="0" background="1">
    <dbPr connection="Provider=Microsoft.Mashup.OleDb.1;Data Source=$Workbook$;Location=Ref_Skmpnen;Extended Properties=&quot;&quot;" command="SELECT * FROM [Ref_Skmpnen]"/>
  </connection>
  <connection id="10" xr16:uid="{D16CE2D2-C48F-4E77-9457-CA61D366EA6D}"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1" xr16:uid="{6C5BE756-ADC9-4948-9DFC-158DABFF4919}"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E3476AF-6F06-463E-9A4F-EF3E02E7EBD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<sst xmlns="http://schemas.openxmlformats.org/spreadsheetml/2006/main" count="120406" uniqueCount="7779">
  <si>
    <t>032.12.DL</t>
  </si>
  <si>
    <t>Program Pendidikan dan Pelatihan Vokasi</t>
  </si>
  <si>
    <t>Pelatihan dan Penyuluhan Kelautan dan Perikanan</t>
  </si>
  <si>
    <t>2375.AFA</t>
  </si>
  <si>
    <t>Norma, Standard, Prosedur dan Kriteria Pelatihan dan Penyuluhan KP</t>
  </si>
  <si>
    <t>Penyusunan NSPK Standarisasi dan Sertifikasi</t>
  </si>
  <si>
    <t>Penyusunan Kerangka Kualifikasi Nasional Indonesia (KKNI)</t>
  </si>
  <si>
    <t>Belanja Bahan</t>
  </si>
  <si>
    <t>A</t>
  </si>
  <si>
    <t>pkt</t>
  </si>
  <si>
    <t>ok</t>
  </si>
  <si>
    <t>Belanja Jasa Profesi</t>
  </si>
  <si>
    <t>oj</t>
  </si>
  <si>
    <t>Belanja Perjalanan Dinas Dalam Kota</t>
  </si>
  <si>
    <t>Belanja Perjalanan Dinas Paket Meeting Dalam Kota</t>
  </si>
  <si>
    <t>Belanja Perjalanan Dinas Paket Meeting Luar Kota</t>
  </si>
  <si>
    <t>oh</t>
  </si>
  <si>
    <t>Penetapan Standar Kompetensi Kerja Nasional Indonesia (SKKNI)</t>
  </si>
  <si>
    <t>Pengelolaan Sertifikasi SDM Sektor KP</t>
  </si>
  <si>
    <t>Belanja Perjalanan Dinas Biasa</t>
  </si>
  <si>
    <t>Standardisasi Lembaga Pelatihan KP</t>
  </si>
  <si>
    <t>ob</t>
  </si>
  <si>
    <t>Belanja Jasa Lainnya</t>
  </si>
  <si>
    <t>PKT</t>
  </si>
  <si>
    <t>Belanja Jasa - Penanganan Pandemi COVID-19</t>
  </si>
  <si>
    <t>OK</t>
  </si>
  <si>
    <t>Penjaminan Mutu Program Diklat KP</t>
  </si>
  <si>
    <t>Penyusunan NSPK Penyelenggaraan Pelatihan</t>
  </si>
  <si>
    <t>Penyusunan Kurikulum Pelatihan Aparatur Kelautan dan Perikanan</t>
  </si>
  <si>
    <t>Pembahasan Modul Pelatihan Aparatur Kelautan dan Perikanan</t>
  </si>
  <si>
    <t>Belanja Honor Output Kegiatan</t>
  </si>
  <si>
    <t>modul</t>
  </si>
  <si>
    <t>OB</t>
  </si>
  <si>
    <t>Penyusunan Kurikulum Pelatihan Masyarakat Kelautan dan Perikanan</t>
  </si>
  <si>
    <t>Pembahasan Modul Pelatihan Masyarakat Kelautan dan Perikanan</t>
  </si>
  <si>
    <t>Penyusunan Pedoman/Juklak/Juknis Penyelenggaraan Pelatihan Kelautan dan Perikanan</t>
  </si>
  <si>
    <t>Penyusunan NSPK Sarana Prasarana dan Kelembagaan Penyuluhan</t>
  </si>
  <si>
    <t>Penyusunan NSPK Sarpras, Kelembagaan dan Ketenagaan Penyuluhan KP</t>
  </si>
  <si>
    <t>Penyusunan NSPK Penyelenggaraan Penyuluhan</t>
  </si>
  <si>
    <t>PENYUSUNAN NSPK PENYELENGGARAAN PENYULUHAN KP</t>
  </si>
  <si>
    <t>PENYUSUNAN PROGRAMA PENYULUHAN TAHUN 2022</t>
  </si>
  <si>
    <t>PEMBINAAN PENYULUHAN PERIKANAN MELAUI VIDEO CONFERENCE (VICON)</t>
  </si>
  <si>
    <t>Unit</t>
  </si>
  <si>
    <t>Belanja Modal Peralatan dan Mesin</t>
  </si>
  <si>
    <t>unit</t>
  </si>
  <si>
    <t>Belanja Modal Gedung dan Bangunan</t>
  </si>
  <si>
    <t>m2</t>
  </si>
  <si>
    <t>Pendidikan Kelautan dan Perikanan</t>
  </si>
  <si>
    <t>2376.AFA</t>
  </si>
  <si>
    <t>Norma, Standard, Prosedur dan Kriteria Pendidikan Kelautan dan Perikanan</t>
  </si>
  <si>
    <t>NSPK Metode dan Kurikulum Pendidikan KP</t>
  </si>
  <si>
    <t>Bimbingan dan Pembinaan Metode dan Kurikulum</t>
  </si>
  <si>
    <t>PAKET</t>
  </si>
  <si>
    <t>Belanja Barang Non Operasional Lainnya</t>
  </si>
  <si>
    <t>OJ</t>
  </si>
  <si>
    <t>Penyusunan NSPK Metode dan Kurikulum</t>
  </si>
  <si>
    <t>Pembinaan Pelaksanaan Kewirausahaan dan TEFA</t>
  </si>
  <si>
    <t>NSPK Peserta Didik Sarana dan Prasarana Pendidikan KP</t>
  </si>
  <si>
    <t>Ekspl</t>
  </si>
  <si>
    <t>NSPK Peserta Didik Standar Sarana dan Prasarana Pendidikan KP</t>
  </si>
  <si>
    <t>Thn</t>
  </si>
  <si>
    <t>NSPK Kelembagaan Pendidikan KP</t>
  </si>
  <si>
    <t>Pembentukan Kelembagaan Pendidikan KP</t>
  </si>
  <si>
    <t>Tahun</t>
  </si>
  <si>
    <t>Belanja Barang Persediaan Barang Konsumsi</t>
  </si>
  <si>
    <t>Penjaminan Mutu Kelembagaan Pendidikan KP</t>
  </si>
  <si>
    <t>paket</t>
  </si>
  <si>
    <t>NSPK Ketenagaan Pendidikan KP</t>
  </si>
  <si>
    <t>Evaluasi Beban Kerja Guru dan Dosen</t>
  </si>
  <si>
    <t>032.12.WA</t>
  </si>
  <si>
    <t>Program Dukungan Manajemen</t>
  </si>
  <si>
    <t>Dukungan Manajemen Internal Lingkup Badan Riset dan Sumber Daya Manusia Kelautan dan Perikanan</t>
  </si>
  <si>
    <t>Penyusunan dan/atau Evaluasi Kesepakatan Kerjasama Internasional Lingkup Sekretariat dan/atau BRSDMKP</t>
  </si>
  <si>
    <t>OH</t>
  </si>
  <si>
    <t>Penyusunan dan/atau Evaluasi Kesepakatan Kerjasama Antarlembaga Lingkup Sekretariat dan/atau BRSDMKP</t>
  </si>
  <si>
    <t>Kerjasama Pendidikan KP</t>
  </si>
  <si>
    <t>Gaji dan Tunjangan</t>
  </si>
  <si>
    <t>Belanja Gaji Pokok PNS</t>
  </si>
  <si>
    <t>Bulan</t>
  </si>
  <si>
    <t>Belanja Pembulatan Gaji PNS</t>
  </si>
  <si>
    <t>Belanja Tunj. Suami/Istri PNS</t>
  </si>
  <si>
    <t>Belanja Tunj. Anak PNS</t>
  </si>
  <si>
    <t>Belanja Tunj. Struktural PNS</t>
  </si>
  <si>
    <t>Belanja Tunj. Fungsional PNS</t>
  </si>
  <si>
    <t>Belanja Tunj. PPh PNS</t>
  </si>
  <si>
    <t>Belanja Tunj. Beras PNS</t>
  </si>
  <si>
    <t>Belanja Uang Makan PNS</t>
  </si>
  <si>
    <t>Belanja Tunjangan Umum PNS</t>
  </si>
  <si>
    <t>Belanja Pegawai (Tunjangan Khusus/Kegiatan/Kinerja)</t>
  </si>
  <si>
    <t>Operasional dan Pemeliharaan Kantor</t>
  </si>
  <si>
    <t>Belanja Keperluan Perkantoran</t>
  </si>
  <si>
    <t>OT</t>
  </si>
  <si>
    <t>Belanja Barang Operasional Lainnya</t>
  </si>
  <si>
    <t>Langganan Daya dan Jasa</t>
  </si>
  <si>
    <t>Belanja Pengiriman Surat Dinas Pos Pusat</t>
  </si>
  <si>
    <t>Belanja Sewa</t>
  </si>
  <si>
    <t>UB</t>
  </si>
  <si>
    <t>BLN</t>
  </si>
  <si>
    <t>Pemeliharaan Kantor</t>
  </si>
  <si>
    <t>Belanja Pemeliharaan Peralatan dan Mesin</t>
  </si>
  <si>
    <t>UNIT</t>
  </si>
  <si>
    <t>PEG</t>
  </si>
  <si>
    <t>Belanja Pemeliharaan Lainnya</t>
  </si>
  <si>
    <t>Pelaksanaan Operator Kantor</t>
  </si>
  <si>
    <t>Belanja Honor Operasional Satuan Kerja</t>
  </si>
  <si>
    <t>OP</t>
  </si>
  <si>
    <t>Paket</t>
  </si>
  <si>
    <t>Langganan Daya dan Jasa Kantor Ancol</t>
  </si>
  <si>
    <t>Belanja Langganan Listrik</t>
  </si>
  <si>
    <t>Belanja Langganan Telepon</t>
  </si>
  <si>
    <t>Belanja Langganan Air</t>
  </si>
  <si>
    <t>Belanja Langganan Daya dan Jasa Lainnya</t>
  </si>
  <si>
    <t>Pemeliharaan Kantor Ancol</t>
  </si>
  <si>
    <t>Belanja Pemeliharaan Gedung dan Bangunan</t>
  </si>
  <si>
    <t>M2</t>
  </si>
  <si>
    <t>bulan</t>
  </si>
  <si>
    <t>ot</t>
  </si>
  <si>
    <t>eks</t>
  </si>
  <si>
    <t>ub</t>
  </si>
  <si>
    <t>Pelaksanaan Operasional Kantor</t>
  </si>
  <si>
    <t>Lbr</t>
  </si>
  <si>
    <t>Stel</t>
  </si>
  <si>
    <t>Perencanaan Program</t>
  </si>
  <si>
    <t>Perencanaan dan Revisi Anggaran Unit Eselon I BRSDM</t>
  </si>
  <si>
    <t>Perencanaan Kinerja</t>
  </si>
  <si>
    <t>Perencanaan Umum</t>
  </si>
  <si>
    <t>Penyusunan Perencanaan Kinerja Pelatihan dan Penyuluhan KP</t>
  </si>
  <si>
    <t>Konsolidasi Teknis Kegiatan Pelatihan dan Penyuluhan KP</t>
  </si>
  <si>
    <t>Penyusunan Dokumen Rumusan Kebijakan Teknis Penyelenggaraan Pelatihan dan Penyuluhan serta Sertifikasi KP</t>
  </si>
  <si>
    <t>Penyusunan Perencanaan Pendidikan KP</t>
  </si>
  <si>
    <t>Sinkronisasi Kegiatan Pendidikan KP</t>
  </si>
  <si>
    <t>Identifikasi dan kajian program pendidikan KP</t>
  </si>
  <si>
    <t>Pembinaan, Pengelolaan Ketatausahaan dan Persuratan</t>
  </si>
  <si>
    <t>Pelaksanaan Pengawasan Internal  Kearsipan Lingkup BRSDM</t>
  </si>
  <si>
    <t>Dukungan Layanan Kegiatan Kesekretariatan dan Tata Kelola Rumahtangga dan Tata Usaha Pimpinan  serta Keprotokolan lingkup BRSDM</t>
  </si>
  <si>
    <t>Penataan Arsip BRSDM pada Gedung Arsip BRSDM</t>
  </si>
  <si>
    <t>ML</t>
  </si>
  <si>
    <t>Validasi dan pertanggungjawaban keuangan</t>
  </si>
  <si>
    <t>Penyusunan SPIP</t>
  </si>
  <si>
    <t>Validasi Data BMN Pelatihan dan Penyuluhan</t>
  </si>
  <si>
    <t>Pengelolaan Persuratan dan Kearsipan Pelatihan dan Penyuluhan</t>
  </si>
  <si>
    <t>Administrasi Perkantoran Pelatihan dan Penyuluhan KP</t>
  </si>
  <si>
    <t>Pengelolaan Kepegawaian Pelatihan dan Penyuluhan KP</t>
  </si>
  <si>
    <t>Sistem Akuntansi Keuangan Berbasis Akrual</t>
  </si>
  <si>
    <t>Penyusunan Program dan Anggaran Lingkup Pusdik KP</t>
  </si>
  <si>
    <t>Penyusunan POK Lingkup Satker Pusdik KP</t>
  </si>
  <si>
    <t>Validasi Data Gaji dan Tunjangan</t>
  </si>
  <si>
    <t>Verifikasi dan Validasi Pertanggung Jawaban Kegiatan</t>
  </si>
  <si>
    <t>Implementasi SIMAK - BMN</t>
  </si>
  <si>
    <t>UH</t>
  </si>
  <si>
    <t>Pembinaan dan Koordinasi Pimpinan</t>
  </si>
  <si>
    <t>Penyusunan Bahan Tindak Lanjut dan Pemutakhiran Data</t>
  </si>
  <si>
    <t>Pengelolaan Administrasi Kepegawaian Pusdik KP</t>
  </si>
  <si>
    <t>THN</t>
  </si>
  <si>
    <t>Peningkatan Kompetensi Pendidik dan Tenaga Kependidikan</t>
  </si>
  <si>
    <t>Orang</t>
  </si>
  <si>
    <t>Fasilitasi Pengelolaan dan Penilaian Angka Kredit Jabatan Fungsional Lingkup BRSDMKP</t>
  </si>
  <si>
    <t>Validasi dan Updating Database SDM Lingkup BRSDMKP</t>
  </si>
  <si>
    <t>Advokasi Permasalahan Hukum</t>
  </si>
  <si>
    <t>Penataan Kelembagaan Lingkup BRSDM</t>
  </si>
  <si>
    <t>Fasilitasi Evaluasi Organisasi dan Tata Laksana</t>
  </si>
  <si>
    <t>Penilaian Mandiri Reformasi Birokrasi</t>
  </si>
  <si>
    <t>Monitoring dan Evaluasi Kinerja</t>
  </si>
  <si>
    <t>Monitoring dan Evaluasi Program dan Kegiatan Prioritas dan Penyelenggaraan Teknis RSDMKP</t>
  </si>
  <si>
    <t>Penyelenggaraan Monitoring dan Evaluasi Terpadu KP Binaan BRSDMKP</t>
  </si>
  <si>
    <t>Penyusunan Bahan Pimpinan</t>
  </si>
  <si>
    <t>Penyusunan Laporan Kinerja Lingkup BRSDM</t>
  </si>
  <si>
    <t>Penyusunan Laporan Pelaksanaan Program Kegiatan BRSDM</t>
  </si>
  <si>
    <t>MONITORING DAN EVALUASI PELATIHAN DAN PENYULUHAN</t>
  </si>
  <si>
    <t>PENYUSUNAN INSTRUMEN MONITORING DAN EVALUASI PELATIHAN DAN PENYULUHAN KP</t>
  </si>
  <si>
    <t>PENYUSUNAN LAPORAN KINERJA PUSAT PELATIHAN DAN PENYULUHAN KP</t>
  </si>
  <si>
    <t>PENYUSUNAN LAPORAN BULANAN DAN TAHUNAN PUSAT PELATIHAN DAN PENYULUHAN KP</t>
  </si>
  <si>
    <t>PENYUSUNAN DOKUMEN RENCANA AKSI DAN EVALUASI RENCANA AKSI</t>
  </si>
  <si>
    <t>SIMLATLUH KP</t>
  </si>
  <si>
    <t>Monitoring dan Evaluasi Penyelenggaraan Pendidikan KP</t>
  </si>
  <si>
    <t>Data dan Informasi Pendidikan KP</t>
  </si>
  <si>
    <t>ekspl</t>
  </si>
  <si>
    <t>Keg</t>
  </si>
  <si>
    <t>Penilaian Kinerja Pendidikan KP</t>
  </si>
  <si>
    <t>Penyusunan Laporan Keuangan</t>
  </si>
  <si>
    <t>Eksem</t>
  </si>
  <si>
    <t>Perbendaharaan Administrasi Keuangan</t>
  </si>
  <si>
    <t>Implementasi Sistem Pengendalian Intern Pemerintah BRSDM KP</t>
  </si>
  <si>
    <t>Penyelesaian Tindak Lanjut Hasil Audit</t>
  </si>
  <si>
    <t>Pengelolaan Barang Milik Negara Rumah Negara lingkup BRSDM KP</t>
  </si>
  <si>
    <t>Inventarisasi Sarana dan Prasarana dan Penyelesaian Permasalahan Administrasi dan Kepemilikan BMN</t>
  </si>
  <si>
    <t>Penyelesaian Penetapan Status Penggunaan dan Penghapusan BMN Satker BRSDM</t>
  </si>
  <si>
    <t>Pelaksanaan PBJ Lingkup Pusat dan Daerah</t>
  </si>
  <si>
    <t>Pendidikan dan Pelatihan Aparatur KP</t>
  </si>
  <si>
    <t>Aparatur KKP yang Diberikan Beasiswa</t>
  </si>
  <si>
    <t>Tugas Belajar Baru</t>
  </si>
  <si>
    <t>Lanjutan Tugas Belajar</t>
  </si>
  <si>
    <t>Tugas Belajar Luar Negeri</t>
  </si>
  <si>
    <t>Aparatur KKP yang Diberikan Izin Belajar</t>
  </si>
  <si>
    <t>2375</t>
  </si>
  <si>
    <t/>
  </si>
  <si>
    <t>2376</t>
  </si>
  <si>
    <t>2378</t>
  </si>
  <si>
    <t>4345</t>
  </si>
  <si>
    <t>DL.2375</t>
  </si>
  <si>
    <t>DL.2375.AFA</t>
  </si>
  <si>
    <t>DL.2375.AFA.001</t>
  </si>
  <si>
    <t>DL.2375.AFA.001.051</t>
  </si>
  <si>
    <t>DL.2375.AFA.001.051.A</t>
  </si>
  <si>
    <t>DL.2375.AFA.001.051.A.521211</t>
  </si>
  <si>
    <t>DL.2375.AFA.001.051.A.521211.1</t>
  </si>
  <si>
    <t>DL.2375.AFA.001.051.A.521211.2</t>
  </si>
  <si>
    <t>DL.2375.AFA.001.051.A.521211.3</t>
  </si>
  <si>
    <t>DL.2375.AFA.001.051.A.521211.4</t>
  </si>
  <si>
    <t>DL.2375.AFA.001.051.A.522151</t>
  </si>
  <si>
    <t>DL.2375.AFA.001.051.A.522151.1</t>
  </si>
  <si>
    <t>DL.2375.AFA.001.051.A.524113</t>
  </si>
  <si>
    <t>DL.2375.AFA.001.051.A.524113.1</t>
  </si>
  <si>
    <t>DL.2375.AFA.001.051.A.524114</t>
  </si>
  <si>
    <t>DL.2375.AFA.001.051.A.524114.1</t>
  </si>
  <si>
    <t>DL.2375.AFA.001.051.A.524119</t>
  </si>
  <si>
    <t>DL.2375.AFA.001.051.A.524119.1</t>
  </si>
  <si>
    <t>DL.2375.AFA.001.051.A.524119.2</t>
  </si>
  <si>
    <t>DL.2375.AFA.001.051.A.524119.3</t>
  </si>
  <si>
    <t>DL.2375.AFA.001.051.B</t>
  </si>
  <si>
    <t>DL.2375.AFA.001.051.B.521211</t>
  </si>
  <si>
    <t>DL.2375.AFA.001.051.B.521211.1</t>
  </si>
  <si>
    <t>DL.2375.AFA.001.051.B.521211.2</t>
  </si>
  <si>
    <t>DL.2375.AFA.001.051.B.521211.3</t>
  </si>
  <si>
    <t>DL.2375.AFA.001.051.B.521211.4</t>
  </si>
  <si>
    <t>DL.2375.AFA.001.051.B.521211.5</t>
  </si>
  <si>
    <t>DL.2375.AFA.001.051.B.522151</t>
  </si>
  <si>
    <t>DL.2375.AFA.001.051.B.522151.1</t>
  </si>
  <si>
    <t>DL.2375.AFA.001.051.B.524113</t>
  </si>
  <si>
    <t>DL.2375.AFA.001.051.B.524113.1</t>
  </si>
  <si>
    <t>DL.2375.AFA.001.051.B.524119</t>
  </si>
  <si>
    <t>DL.2375.AFA.001.051.B.524119.1</t>
  </si>
  <si>
    <t>DL.2375.AFA.001.051.B.524119.2</t>
  </si>
  <si>
    <t>DL.2375.AFA.001.051.B.524119.3</t>
  </si>
  <si>
    <t>DL.2375.AFA.001.051.C</t>
  </si>
  <si>
    <t>DL.2375.AFA.001.051.C.521211</t>
  </si>
  <si>
    <t>DL.2375.AFA.001.051.C.521211.1</t>
  </si>
  <si>
    <t>DL.2375.AFA.001.051.C.521211.2</t>
  </si>
  <si>
    <t>DL.2375.AFA.001.051.C.521211.3</t>
  </si>
  <si>
    <t>DL.2375.AFA.001.051.C.521211.4</t>
  </si>
  <si>
    <t>DL.2375.AFA.001.051.C.524111</t>
  </si>
  <si>
    <t>DL.2375.AFA.001.051.C.524111.1</t>
  </si>
  <si>
    <t>DL.2375.AFA.001.051.D</t>
  </si>
  <si>
    <t>DL.2375.AFA.001.051.D.521211</t>
  </si>
  <si>
    <t>DL.2375.AFA.001.051.D.521211.1</t>
  </si>
  <si>
    <t>DL.2375.AFA.001.051.D.521211.2</t>
  </si>
  <si>
    <t>DL.2375.AFA.001.051.D.521211.3</t>
  </si>
  <si>
    <t>DL.2375.AFA.001.051.D.521211.4</t>
  </si>
  <si>
    <t>DL.2375.AFA.001.051.D.521241</t>
  </si>
  <si>
    <t>DL.2375.AFA.001.051.D.521241.1</t>
  </si>
  <si>
    <t>DL.2375.AFA.001.051.D.522151</t>
  </si>
  <si>
    <t>DL.2375.AFA.001.051.D.522151.1</t>
  </si>
  <si>
    <t>DL.2375.AFA.001.051.D.522191</t>
  </si>
  <si>
    <t>DL.2375.AFA.001.051.D.522191.1</t>
  </si>
  <si>
    <t>DL.2375.AFA.001.051.D.522191.2</t>
  </si>
  <si>
    <t>DL.2375.AFA.001.051.D.524111</t>
  </si>
  <si>
    <t>DL.2375.AFA.001.051.D.524111.1</t>
  </si>
  <si>
    <t>DL.2375.AFA.001.051.E</t>
  </si>
  <si>
    <t>DL.2375.AFA.001.051.E.521211</t>
  </si>
  <si>
    <t>DL.2375.AFA.001.051.E.521211.1</t>
  </si>
  <si>
    <t>DL.2375.AFA.001.051.E.521211.2</t>
  </si>
  <si>
    <t>DL.2375.AFA.001.051.E.521211.3</t>
  </si>
  <si>
    <t>DL.2375.AFA.001.051.E.521211.4</t>
  </si>
  <si>
    <t>DL.2375.AFA.001.051.E.522151</t>
  </si>
  <si>
    <t>DL.2375.AFA.001.051.E.522151.1</t>
  </si>
  <si>
    <t>DL.2375.AFA.001.051.E.524111</t>
  </si>
  <si>
    <t>DL.2375.AFA.001.051.E.524111.1</t>
  </si>
  <si>
    <t>DL.2375.AFA.001.052</t>
  </si>
  <si>
    <t>DL.2375.AFA.001.052.A</t>
  </si>
  <si>
    <t>DL.2375.AFA.001.052.A.521211</t>
  </si>
  <si>
    <t>DL.2375.AFA.001.052.A.521211.1</t>
  </si>
  <si>
    <t>DL.2375.AFA.001.052.A.521211.2</t>
  </si>
  <si>
    <t>DL.2375.AFA.001.052.A.521211.3</t>
  </si>
  <si>
    <t>DL.2375.AFA.001.052.B</t>
  </si>
  <si>
    <t>DL.2375.AFA.001.052.B.521211</t>
  </si>
  <si>
    <t>DL.2375.AFA.001.052.B.521211.1</t>
  </si>
  <si>
    <t>DL.2375.AFA.001.052.B.521211.2</t>
  </si>
  <si>
    <t>DL.2375.AFA.001.052.B.521211.3</t>
  </si>
  <si>
    <t>DL.2375.AFA.001.052.B.521211.4</t>
  </si>
  <si>
    <t>DL.2375.AFA.001.052.B.521213</t>
  </si>
  <si>
    <t>DL.2375.AFA.001.052.B.521213.1</t>
  </si>
  <si>
    <t>DL.2375.AFA.001.052.B.522192</t>
  </si>
  <si>
    <t>DL.2375.AFA.001.052.B.522192.1</t>
  </si>
  <si>
    <t>DL.2375.AFA.001.052.B.524111</t>
  </si>
  <si>
    <t>DL.2375.AFA.001.052.B.524111.1</t>
  </si>
  <si>
    <t>DL.2375.AFA.001.052.B.524119</t>
  </si>
  <si>
    <t>DL.2375.AFA.001.052.B.524119.1</t>
  </si>
  <si>
    <t>DL.2375.AFA.001.052.B.524119.2</t>
  </si>
  <si>
    <t>DL.2375.AFA.001.052.B.524119.3</t>
  </si>
  <si>
    <t>DL.2375.AFA.001.052.C</t>
  </si>
  <si>
    <t>DL.2375.AFA.001.052.C.521211</t>
  </si>
  <si>
    <t>DL.2375.AFA.001.052.C.521211.1</t>
  </si>
  <si>
    <t>DL.2375.AFA.001.052.C.521211.2</t>
  </si>
  <si>
    <t>DL.2375.AFA.001.052.C.521211.3</t>
  </si>
  <si>
    <t>DL.2375.AFA.001.052.D</t>
  </si>
  <si>
    <t>DL.2375.AFA.001.052.D.521211</t>
  </si>
  <si>
    <t>DL.2375.AFA.001.052.D.521211.1</t>
  </si>
  <si>
    <t>DL.2375.AFA.001.052.D.521211.2</t>
  </si>
  <si>
    <t>DL.2375.AFA.001.052.D.521211.3</t>
  </si>
  <si>
    <t>DL.2375.AFA.001.052.D.521211.4</t>
  </si>
  <si>
    <t>DL.2375.AFA.001.052.D.521213</t>
  </si>
  <si>
    <t>DL.2375.AFA.001.052.D.521213.1</t>
  </si>
  <si>
    <t>DL.2375.AFA.001.052.D.522192</t>
  </si>
  <si>
    <t>DL.2375.AFA.001.052.D.522192.1</t>
  </si>
  <si>
    <t>DL.2375.AFA.001.052.D.524119</t>
  </si>
  <si>
    <t>DL.2375.AFA.001.052.D.524119.1</t>
  </si>
  <si>
    <t>DL.2375.AFA.001.052.D.524119.2</t>
  </si>
  <si>
    <t>DL.2375.AFA.001.052.D.524119.3</t>
  </si>
  <si>
    <t>DL.2375.AFA.001.052.E</t>
  </si>
  <si>
    <t>DL.2375.AFA.001.052.E.521211</t>
  </si>
  <si>
    <t>DL.2375.AFA.001.052.E.521211.1</t>
  </si>
  <si>
    <t>DL.2375.AFA.001.052.E.521211.2</t>
  </si>
  <si>
    <t>DL.2375.AFA.001.052.E.521211.3</t>
  </si>
  <si>
    <t>DL.2375.AFA.001.052.E.521211.4</t>
  </si>
  <si>
    <t>DL.2375.AFA.001.052.E.524113</t>
  </si>
  <si>
    <t>DL.2375.AFA.001.052.E.524113.1</t>
  </si>
  <si>
    <t>DL.2375.AFA.001.052.E.524114</t>
  </si>
  <si>
    <t>DL.2375.AFA.001.052.E.524114.1</t>
  </si>
  <si>
    <t>DL.2375.AFA.001.053</t>
  </si>
  <si>
    <t>DL.2375.AFA.001.053.A</t>
  </si>
  <si>
    <t>DL.2375.AFA.001.053.A.521211</t>
  </si>
  <si>
    <t>DL.2375.AFA.001.053.A.521211.1</t>
  </si>
  <si>
    <t>DL.2375.AFA.001.053.A.521211.2</t>
  </si>
  <si>
    <t>DL.2375.AFA.001.053.A.521211.3</t>
  </si>
  <si>
    <t>DL.2375.AFA.001.053.A.521211.4</t>
  </si>
  <si>
    <t>DL.2375.AFA.001.053.A.521211.5</t>
  </si>
  <si>
    <t>DL.2375.AFA.001.053.A.521211.6</t>
  </si>
  <si>
    <t>DL.2375.AFA.001.053.A.521241</t>
  </si>
  <si>
    <t>DL.2375.AFA.001.053.A.521241.1</t>
  </si>
  <si>
    <t>DL.2375.AFA.001.053.A.522151</t>
  </si>
  <si>
    <t>DL.2375.AFA.001.053.A.522151.1</t>
  </si>
  <si>
    <t>DL.2375.AFA.001.053.A.522192</t>
  </si>
  <si>
    <t>DL.2375.AFA.001.053.A.522192.1</t>
  </si>
  <si>
    <t>DL.2375.AFA.001.053.A.524111</t>
  </si>
  <si>
    <t>DL.2375.AFA.001.053.A.524111.1</t>
  </si>
  <si>
    <t>DL.2375.AFA.001.053.A.524111.2</t>
  </si>
  <si>
    <t>DL.2375.AFA.001.053.A.524119</t>
  </si>
  <si>
    <t>DL.2375.AFA.001.053.A.524119.1</t>
  </si>
  <si>
    <t>DL.2375.AFA.001.053.A.524119.2</t>
  </si>
  <si>
    <t>DL.2375.AFA.001.053.B</t>
  </si>
  <si>
    <t>DL.2375.AFA.001.053.B.521211</t>
  </si>
  <si>
    <t>DL.2375.AFA.001.053.B.521211.1</t>
  </si>
  <si>
    <t>DL.2375.AFA.001.053.B.521211.2</t>
  </si>
  <si>
    <t>DL.2375.AFA.001.053.B.521211.3</t>
  </si>
  <si>
    <t>DL.2375.AFA.001.053.B.521211.4</t>
  </si>
  <si>
    <t>DL.2375.AFA.001.053.B.522151</t>
  </si>
  <si>
    <t>DL.2375.AFA.001.053.B.522151.1</t>
  </si>
  <si>
    <t>DL.2375.AFA.001.053.C</t>
  </si>
  <si>
    <t>DL.2375.AFA.001.053.C.521211</t>
  </si>
  <si>
    <t>DL.2375.AFA.001.053.C.521211.1</t>
  </si>
  <si>
    <t>DL.2375.AFA.001.053.C.521211.2</t>
  </si>
  <si>
    <t>DL.2375.AFA.001.053.C.521211.3</t>
  </si>
  <si>
    <t>DL.2375.AFA.001.053.C.521211.4</t>
  </si>
  <si>
    <t>DL.2375.AFA.001.053.C.521211.5</t>
  </si>
  <si>
    <t>DL.2375.AFA.001.053.C.522151</t>
  </si>
  <si>
    <t>DL.2375.AFA.001.053.C.522151.1</t>
  </si>
  <si>
    <t>DL.2375.AFA.001.053.C.524111</t>
  </si>
  <si>
    <t>DL.2375.AFA.001.053.C.524111.1</t>
  </si>
  <si>
    <t>DL.2375.AFA.001.053.C.524119</t>
  </si>
  <si>
    <t>DL.2375.AFA.001.053.C.524119.1</t>
  </si>
  <si>
    <t>DL.2375.AFA.001.053.C.524119.2</t>
  </si>
  <si>
    <t>DL.2375.AFA.001.053.D</t>
  </si>
  <si>
    <t>DL.2375.AFA.001.053.D.521211</t>
  </si>
  <si>
    <t>DL.2375.AFA.001.053.D.521211.1</t>
  </si>
  <si>
    <t>DL.2375.AFA.001.053.D.521211.2</t>
  </si>
  <si>
    <t>DL.2375.AFA.001.053.D.521211.3</t>
  </si>
  <si>
    <t>DL.2375.AFA.001.053.D.521211.4</t>
  </si>
  <si>
    <t>DL.2375.AFA.001.053.D.521211.5</t>
  </si>
  <si>
    <t>DL.2375.AFA.001.053.D.522151</t>
  </si>
  <si>
    <t>DL.2375.AFA.001.053.D.522151.1</t>
  </si>
  <si>
    <t>DL.2375.AFA.001.054</t>
  </si>
  <si>
    <t>DL.2375.AFA.001.054.A</t>
  </si>
  <si>
    <t>DL.2375.AFA.001.054.A.521211</t>
  </si>
  <si>
    <t>DL.2375.AFA.001.054.A.521211.1</t>
  </si>
  <si>
    <t>DL.2375.AFA.001.054.A.521211.2</t>
  </si>
  <si>
    <t>DL.2375.AFA.001.054.A.521211.3</t>
  </si>
  <si>
    <t>DL.2375.AFA.001.054.A.521211.4</t>
  </si>
  <si>
    <t>DL.2375.AFA.001.054.A.521211.5</t>
  </si>
  <si>
    <t>DL.2375.AFA.001.054.A.521211.6</t>
  </si>
  <si>
    <t>DL.2375.AFA.001.054.A.521241</t>
  </si>
  <si>
    <t>DL.2375.AFA.001.054.A.521241.1</t>
  </si>
  <si>
    <t>DL.2375.AFA.001.054.A.522192</t>
  </si>
  <si>
    <t>DL.2375.AFA.001.054.A.522192.1</t>
  </si>
  <si>
    <t>DL.2375.AFA.001.054.A.524111</t>
  </si>
  <si>
    <t>DL.2375.AFA.001.054.A.524111.1</t>
  </si>
  <si>
    <t>DL.2375.AFA.001.054.A.524119</t>
  </si>
  <si>
    <t>DL.2375.AFA.001.054.A.524119.1</t>
  </si>
  <si>
    <t>DL.2375.AFA.001.054.A.524119.2</t>
  </si>
  <si>
    <t>DL.2375.AFA.001.054.B</t>
  </si>
  <si>
    <t>DL.2375.AFA.001.054.B.521211</t>
  </si>
  <si>
    <t>DL.2375.AFA.001.054.B.521211.1</t>
  </si>
  <si>
    <t>DL.2375.AFA.001.054.B.521211.2</t>
  </si>
  <si>
    <t>DL.2375.AFA.001.054.B.521211.3</t>
  </si>
  <si>
    <t>DL.2375.AFA.001.054.B.521211.4</t>
  </si>
  <si>
    <t>DL.2375.AFA.001.054.B.521211.5</t>
  </si>
  <si>
    <t>DL.2375.AFA.001.054.B.521211.6</t>
  </si>
  <si>
    <t>DL.2375.AFA.001.054.B.521211.7</t>
  </si>
  <si>
    <t>DL.2375.AFA.001.054.B.524111</t>
  </si>
  <si>
    <t>DL.2375.AFA.001.054.B.524111.1</t>
  </si>
  <si>
    <t>DL.2375.AFA.001.054.B.524119</t>
  </si>
  <si>
    <t>DL.2375.AFA.001.054.B.524119.1</t>
  </si>
  <si>
    <t>DL.2375.AFA.001.054.B.524119.2</t>
  </si>
  <si>
    <t>DL.2375.AFA.001.054.C</t>
  </si>
  <si>
    <t>DL.2375.AFA.001.054.C.521211</t>
  </si>
  <si>
    <t>DL.2375.AFA.001.054.C.521211.1</t>
  </si>
  <si>
    <t>DL.2375.AFA.001.054.C.521211.2</t>
  </si>
  <si>
    <t>DL.2375.AFA.001.054.C.521211.3</t>
  </si>
  <si>
    <t>DL.2375.AFA.001.054.C.521211.4</t>
  </si>
  <si>
    <t>DL.2375.AFA.001.054.C.521211.5</t>
  </si>
  <si>
    <t>DL.2375.AFA.001.054.C.522151</t>
  </si>
  <si>
    <t>DL.2375.AFA.001.054.C.522151.1</t>
  </si>
  <si>
    <t>DL.2375.AFA.001.054.D</t>
  </si>
  <si>
    <t>DL.2375.AFA.001.054.D.521211</t>
  </si>
  <si>
    <t>DL.2375.AFA.001.054.D.521211.1</t>
  </si>
  <si>
    <t>DL.2375.AFA.001.054.D.521211.2</t>
  </si>
  <si>
    <t>DL.2375.AFA.001.054.D.521211.3</t>
  </si>
  <si>
    <t>DL.2375.AFA.001.054.D.521211.4</t>
  </si>
  <si>
    <t>DL.2375.AFA.001.054.D.524111</t>
  </si>
  <si>
    <t>DL.2375.AFA.001.054.D.524111.1</t>
  </si>
  <si>
    <t>DL.2376</t>
  </si>
  <si>
    <t>DL.2376.AFA</t>
  </si>
  <si>
    <t>DL.2376.AFA.001</t>
  </si>
  <si>
    <t>DL.2376.AFA.001.051</t>
  </si>
  <si>
    <t>DL.2376.AFA.001.051.A</t>
  </si>
  <si>
    <t>DL.2376.AFA.001.051.A.521211</t>
  </si>
  <si>
    <t>DL.2376.AFA.001.051.A.521211.1</t>
  </si>
  <si>
    <t>DL.2376.AFA.001.051.A.521211.2</t>
  </si>
  <si>
    <t>DL.2376.AFA.001.051.A.521211.3</t>
  </si>
  <si>
    <t>DL.2376.AFA.001.051.A.521211.4</t>
  </si>
  <si>
    <t>DL.2376.AFA.001.051.A.524111</t>
  </si>
  <si>
    <t>DL.2376.AFA.001.051.A.524111.1</t>
  </si>
  <si>
    <t>DL.2376.AFA.001.051.B</t>
  </si>
  <si>
    <t>DL.2376.AFA.001.051.B.521211</t>
  </si>
  <si>
    <t>DL.2376.AFA.001.051.B.521211.1</t>
  </si>
  <si>
    <t>DL.2376.AFA.001.051.B.521211.2</t>
  </si>
  <si>
    <t>DL.2376.AFA.001.051.B.521211.3</t>
  </si>
  <si>
    <t>DL.2376.AFA.001.051.B.521211.4</t>
  </si>
  <si>
    <t>DL.2376.AFA.001.051.B.524111</t>
  </si>
  <si>
    <t>DL.2376.AFA.001.051.B.524111.1</t>
  </si>
  <si>
    <t>DL.2376.AFA.001.052</t>
  </si>
  <si>
    <t>DL.2376.AFA.001.052.A</t>
  </si>
  <si>
    <t>DL.2376.AFA.001.052.A.521211</t>
  </si>
  <si>
    <t>DL.2376.AFA.001.052.A.521211.1</t>
  </si>
  <si>
    <t>DL.2376.AFA.001.052.A.521211.2</t>
  </si>
  <si>
    <t>DL.2376.AFA.001.052.A.521211.3</t>
  </si>
  <si>
    <t>DL.2376.AFA.001.052.A.521211.4</t>
  </si>
  <si>
    <t>DL.2376.AFA.001.052.A.521211.5</t>
  </si>
  <si>
    <t>DL.2376.AFA.001.052.A.521211.6</t>
  </si>
  <si>
    <t>DL.2376.AFA.001.052.A.524111</t>
  </si>
  <si>
    <t>DL.2376.AFA.001.052.A.524111.1</t>
  </si>
  <si>
    <t>DL.2376.AFA.001.053</t>
  </si>
  <si>
    <t>DL.2376.AFA.001.053.A</t>
  </si>
  <si>
    <t>DL.2376.AFA.001.053.A.521211</t>
  </si>
  <si>
    <t>DL.2376.AFA.001.053.A.521211.1</t>
  </si>
  <si>
    <t>DL.2376.AFA.001.053.A.521211.2</t>
  </si>
  <si>
    <t>DL.2376.AFA.001.053.A.521219</t>
  </si>
  <si>
    <t>DL.2376.AFA.001.053.A.521219.1</t>
  </si>
  <si>
    <t>DL.2376.AFA.001.053.A.521219.2</t>
  </si>
  <si>
    <t>DL.2376.AFA.001.053.A.521811</t>
  </si>
  <si>
    <t>DL.2376.AFA.001.053.A.521811.1</t>
  </si>
  <si>
    <t>DL.2376.AFA.001.053.A.521811.2</t>
  </si>
  <si>
    <t>DL.2376.AFA.001.053.A.522151</t>
  </si>
  <si>
    <t>DL.2376.AFA.001.053.A.522151.1</t>
  </si>
  <si>
    <t>DL.2376.AFA.001.053.A.522192</t>
  </si>
  <si>
    <t>DL.2376.AFA.001.053.A.522192.1</t>
  </si>
  <si>
    <t>DL.2376.AFA.001.053.A.524111</t>
  </si>
  <si>
    <t>DL.2376.AFA.001.053.A.524111.1</t>
  </si>
  <si>
    <t>DL.2376.AFA.001.053.A.524113</t>
  </si>
  <si>
    <t>DL.2376.AFA.001.053.A.524113.1</t>
  </si>
  <si>
    <t>DL.2376.AFA.001.053.B</t>
  </si>
  <si>
    <t>DL.2376.AFA.001.053.B.521211</t>
  </si>
  <si>
    <t>DL.2376.AFA.001.053.B.521211.1</t>
  </si>
  <si>
    <t>DL.2376.AFA.001.053.B.521211.2</t>
  </si>
  <si>
    <t>DL.2376.AFA.001.053.B.521219</t>
  </si>
  <si>
    <t>DL.2376.AFA.001.053.B.521219.1</t>
  </si>
  <si>
    <t>DL.2376.AFA.001.053.B.521811</t>
  </si>
  <si>
    <t>DL.2376.AFA.001.053.B.521811.1</t>
  </si>
  <si>
    <t>DL.2376.AFA.001.053.B.521811.2</t>
  </si>
  <si>
    <t>DL.2376.AFA.001.053.B.522151</t>
  </si>
  <si>
    <t>DL.2376.AFA.001.053.B.522151.1</t>
  </si>
  <si>
    <t>DL.2376.AFA.001.053.B.522192</t>
  </si>
  <si>
    <t>DL.2376.AFA.001.053.B.522192.1</t>
  </si>
  <si>
    <t>DL.2376.AFA.001.053.B.524111</t>
  </si>
  <si>
    <t>DL.2376.AFA.001.053.B.524111.1</t>
  </si>
  <si>
    <t>DL.2376.AFA.001.054</t>
  </si>
  <si>
    <t>DL.2376.AFA.001.054.A</t>
  </si>
  <si>
    <t>DL.2376.AFA.001.054.A.521211</t>
  </si>
  <si>
    <t>DL.2376.AFA.001.054.A.521211.1</t>
  </si>
  <si>
    <t>DL.2376.AFA.001.054.A.521211.2</t>
  </si>
  <si>
    <t>DL.2376.AFA.001.054.A.521211.3</t>
  </si>
  <si>
    <t>DL.2376.AFA.001.054.A.521219</t>
  </si>
  <si>
    <t>DL.2376.AFA.001.054.A.521219.1</t>
  </si>
  <si>
    <t>DL.2376.AFA.001.054.A.522151</t>
  </si>
  <si>
    <t>DL.2376.AFA.001.054.A.522151.1</t>
  </si>
  <si>
    <t>WA.2378</t>
  </si>
  <si>
    <t>WA.4345</t>
  </si>
  <si>
    <t>Program</t>
  </si>
  <si>
    <t>Kegiatan</t>
  </si>
  <si>
    <t>Komponen</t>
  </si>
  <si>
    <t>Akun</t>
  </si>
  <si>
    <t>Subkoordinator</t>
  </si>
  <si>
    <t>001</t>
  </si>
  <si>
    <t>051</t>
  </si>
  <si>
    <t>521211</t>
  </si>
  <si>
    <t>524113</t>
  </si>
  <si>
    <t>524113. Belanja Perjalanan Dinas Dalam Kota</t>
  </si>
  <si>
    <t>524114</t>
  </si>
  <si>
    <t>524119</t>
  </si>
  <si>
    <t>B</t>
  </si>
  <si>
    <t>C</t>
  </si>
  <si>
    <t>524111</t>
  </si>
  <si>
    <t>D</t>
  </si>
  <si>
    <t>521241</t>
  </si>
  <si>
    <t>522151</t>
  </si>
  <si>
    <t>522191</t>
  </si>
  <si>
    <t>522192</t>
  </si>
  <si>
    <t>E</t>
  </si>
  <si>
    <t>052</t>
  </si>
  <si>
    <t>521213</t>
  </si>
  <si>
    <t>053</t>
  </si>
  <si>
    <t>054</t>
  </si>
  <si>
    <t>532111</t>
  </si>
  <si>
    <t>533111</t>
  </si>
  <si>
    <t>Pusat Pendidikan KP</t>
  </si>
  <si>
    <t>Penyelenggaraan Pendidikan</t>
  </si>
  <si>
    <t>Metode dan Kurikulum</t>
  </si>
  <si>
    <t>521219</t>
  </si>
  <si>
    <t>Peserta Didik dan Sarana Prasarana</t>
  </si>
  <si>
    <t>Kelembagaan dan Ketenagaan</t>
  </si>
  <si>
    <t>Kelembagaan</t>
  </si>
  <si>
    <t>521811</t>
  </si>
  <si>
    <t>Ketenagaan</t>
  </si>
  <si>
    <t>Perencanaan dan Evaluasi</t>
  </si>
  <si>
    <t>Perencanaan</t>
  </si>
  <si>
    <t>511111</t>
  </si>
  <si>
    <t>Keuangan</t>
  </si>
  <si>
    <t>511119</t>
  </si>
  <si>
    <t>511121</t>
  </si>
  <si>
    <t>511122</t>
  </si>
  <si>
    <t>511123</t>
  </si>
  <si>
    <t>511124</t>
  </si>
  <si>
    <t>511125</t>
  </si>
  <si>
    <t>511126</t>
  </si>
  <si>
    <t>511129</t>
  </si>
  <si>
    <t>511151</t>
  </si>
  <si>
    <t>512411</t>
  </si>
  <si>
    <t>002</t>
  </si>
  <si>
    <t>AA</t>
  </si>
  <si>
    <t>521111</t>
  </si>
  <si>
    <t>Umum</t>
  </si>
  <si>
    <t>521119</t>
  </si>
  <si>
    <t>AB</t>
  </si>
  <si>
    <t>521114</t>
  </si>
  <si>
    <t>522141</t>
  </si>
  <si>
    <t>AC</t>
  </si>
  <si>
    <t>521131</t>
  </si>
  <si>
    <t>523121</t>
  </si>
  <si>
    <t>523199</t>
  </si>
  <si>
    <t>AD</t>
  </si>
  <si>
    <t>521115</t>
  </si>
  <si>
    <t>522111</t>
  </si>
  <si>
    <t>522112</t>
  </si>
  <si>
    <t>522113</t>
  </si>
  <si>
    <t>522119</t>
  </si>
  <si>
    <t>523111</t>
  </si>
  <si>
    <t>Tata Usaha</t>
  </si>
  <si>
    <t>F</t>
  </si>
  <si>
    <t>G</t>
  </si>
  <si>
    <t>H</t>
  </si>
  <si>
    <t>I</t>
  </si>
  <si>
    <t>Evaluasi</t>
  </si>
  <si>
    <t>Koordinator</t>
  </si>
  <si>
    <t>KRO</t>
  </si>
  <si>
    <t>RO</t>
  </si>
  <si>
    <t>Sub Komponen</t>
  </si>
  <si>
    <t>Kode Warna RKAKL</t>
  </si>
  <si>
    <t>Pilih</t>
  </si>
  <si>
    <t>Rincian Kertas Kerja Satker</t>
  </si>
  <si>
    <t>Kementerian</t>
  </si>
  <si>
    <t>: (032)        Kementerian Kelautan dan Perikanan</t>
  </si>
  <si>
    <t>Unit Organisasi</t>
  </si>
  <si>
    <t>: (12)          Badan Riset dan Sumber Daya Manusia Kelautan</t>
  </si>
  <si>
    <t>Satuan Kerja</t>
  </si>
  <si>
    <t>: (626402)  Sekretariat Riset dan Sumber Daya Manusia Kelautan dan Perikanan</t>
  </si>
  <si>
    <t>Pagu Pusdik KP</t>
  </si>
  <si>
    <t>KODE</t>
  </si>
  <si>
    <t>URAIAN</t>
  </si>
  <si>
    <t>VOL</t>
  </si>
  <si>
    <t>SATUAN</t>
  </si>
  <si>
    <t>H. SATUAN</t>
  </si>
  <si>
    <t>JUMLAH</t>
  </si>
  <si>
    <t>032.12.626402</t>
  </si>
  <si>
    <t>PUSAT PENDIDIKAN KELAUTAN DAN PERIKANAN</t>
  </si>
  <si>
    <t>Berdasarkan DIPA Revisi 4 ( Refocusing III) Tanggal 23 Juli 2021</t>
  </si>
  <si>
    <t>Norma, Standard, Prosedur dan Kriteria</t>
  </si>
  <si>
    <t>AFA.001</t>
  </si>
  <si>
    <t>- Penggandaan</t>
  </si>
  <si>
    <t>- Snack dan Makan Rapat (1 pkt x 20 orang x 3 kali)</t>
  </si>
  <si>
    <t>- ATK</t>
  </si>
  <si>
    <t>- Bahan Komputer</t>
  </si>
  <si>
    <t>- Honor Narasumber (5 org x 2 jam)</t>
  </si>
  <si>
    <t>-  Transport Lokal</t>
  </si>
  <si>
    <t>- Uang Saku Rapat Lebih dari 8 Jam</t>
  </si>
  <si>
    <t>- Fullday Meeting Peserta (50 Orang x 1 Hari x 1 Kali)</t>
  </si>
  <si>
    <t>- Uang Saku Peserta  (50 Orang x 1 Hari x 1 Kali)</t>
  </si>
  <si>
    <t>- Transport Peserta Pusat, Narasumber dan Peserta Luar (50 Orang x 1 Hari x 1 Kali)</t>
  </si>
  <si>
    <t>- Makanan Rapat (1 pkt x 20 orang x 8 kali)</t>
  </si>
  <si>
    <t>- Snack Rapat (1 pkt x 20 orang x 8 kali)</t>
  </si>
  <si>
    <t>- Honor Narasumber (10 org x 2 jam)</t>
  </si>
  <si>
    <t>- Transport Lokal</t>
  </si>
  <si>
    <t>DL.2375.AFA.001.051.B.524113.2</t>
  </si>
  <si>
    <t>- Uang Saku Peserta (50 Orang x 1 Hari x 1 Kali)</t>
  </si>
  <si>
    <t>- Transportasi Peserta Pusat, Narasumber dan Peserta Luar (50 Orang x 1 Kali)</t>
  </si>
  <si>
    <t>- Snack dan Makan Rapat  (1 pkt x 15 orang x 2 kali)</t>
  </si>
  <si>
    <t>- Perjalanan Dinas Supervisi, FGD, Sosialisasi, Koordinasi Sertifikasi dan Standardisasi Kompetensi SDMKP</t>
  </si>
  <si>
    <t>DL.2375.AFA.001.051.C.524113</t>
  </si>
  <si>
    <t>DL.2375.AFA.001.051.C.524113.1</t>
  </si>
  <si>
    <t>- Transport lokal</t>
  </si>
  <si>
    <t>DL.2375.AFA.001.051.C.524114</t>
  </si>
  <si>
    <t>DL.2375.AFA.001.051.C.524114.1</t>
  </si>
  <si>
    <t>- Snack dan Makan Rapat (20 Org x 8 Kali)</t>
  </si>
  <si>
    <t>Belanja Barang Non Operasional - Penanganan Pandemi COVID-19</t>
  </si>
  <si>
    <t>- Biaya Komunikasi Pulsa Data atau Paket Internet (6 Org x 12 Bln x 1 kali)</t>
  </si>
  <si>
    <t>- Biaya Jasa Resertifikasi ISO</t>
  </si>
  <si>
    <t>- Biaya Jasa Sistem Manual Mutu  ISO  9001-2015</t>
  </si>
  <si>
    <t>- Biaya Perjalanan Dinas Kegiatan Verfikasi P2MKP, Koordinasi dan Kegiatan Standardisasi Lembaga</t>
  </si>
  <si>
    <t>DL.2375.AFA.001.051.D.524111.2</t>
  </si>
  <si>
    <t>- Biaya Perjalanan Dinas Kegiatan Survailance Sistem Manajemn Mutu ISO 9001-2015</t>
  </si>
  <si>
    <t>DL.2375.AFA.001.051.D.524113</t>
  </si>
  <si>
    <t>DL.2375.AFA.001.051.D.524113.1</t>
  </si>
  <si>
    <t>DL.2375.AFA.001.051.D.524114</t>
  </si>
  <si>
    <t>DL.2375.AFA.001.051.D.524114.1</t>
  </si>
  <si>
    <t>- Snack dan Makan Rapat (20 org x 3 pkt)</t>
  </si>
  <si>
    <t>- Honor Narasumber (3 org x 2 jam)</t>
  </si>
  <si>
    <t>- Biaya Perjalanan Penjaminan Mutu Diklat Aparatur</t>
  </si>
  <si>
    <t>DL.2375.AFA.001.051.E.524113</t>
  </si>
  <si>
    <t>DL.2375.AFA.001.051.E.524113.1</t>
  </si>
  <si>
    <t>DL.2375.AFA.001.051.E.524114</t>
  </si>
  <si>
    <t>DL.2375.AFA.001.051.E.524114.1</t>
  </si>
  <si>
    <t>DL.2375.AFA.001.051.F</t>
  </si>
  <si>
    <t>DPKP dan Komite Pengesahan (Approval)</t>
  </si>
  <si>
    <t>DL.2375.AFA.001.051.F.521211</t>
  </si>
  <si>
    <t>DL.2375.AFA.001.051.F.521211.1</t>
  </si>
  <si>
    <t>- Snack dan Makan Rapat (20 Org x 6 Kali)</t>
  </si>
  <si>
    <t>DL.2375.AFA.001.051.F.521211.2</t>
  </si>
  <si>
    <t>DL.2375.AFA.001.051.F.521211.3</t>
  </si>
  <si>
    <t>DL.2375.AFA.001.051.F.521211.4</t>
  </si>
  <si>
    <t>- Laporan Kinerja DPKP dan Komite</t>
  </si>
  <si>
    <t>DL.2375.AFA.001.051.F.522151</t>
  </si>
  <si>
    <t>DL.2375.AFA.001.051.F.522151.1</t>
  </si>
  <si>
    <t>- Honor Narasumber (4 org x 3 jam)</t>
  </si>
  <si>
    <t>DL.2375.AFA.001.051.F.524111</t>
  </si>
  <si>
    <t>DL.2375.AFA.001.051.F.524111.1</t>
  </si>
  <si>
    <t>- Perjalanan Menghadiri Undangan, Identifikasi, Koordinasi dan Sosialisasi Komite Approval</t>
  </si>
  <si>
    <t>DL.2375.AFA.001.051.F.524111.2</t>
  </si>
  <si>
    <t>- Perjalanan Menghadiri Undangan, Supervisi, Koordinasi dan Pembinaan Pelaksana Ujian Keahlian</t>
  </si>
  <si>
    <t>- Snack dan Makan Rapat Penyusunan GBPP (15 Org x 4 Paket x 1 kali)</t>
  </si>
  <si>
    <t>- Snack dan Makan Rapat Penyusunan Modul (15 Org x 1 paket x 4 kali)</t>
  </si>
  <si>
    <t>- Pencetakan Modul</t>
  </si>
  <si>
    <t>- Penyusunan Modul Diklat</t>
  </si>
  <si>
    <t>- Rapid Swab Antigen</t>
  </si>
  <si>
    <t>- Perjalanan Dinas Identifikasi, FGD, Sosialisasi,Koordinasi Penyusunan Modul Pelatihan KP</t>
  </si>
  <si>
    <t>- Transport Kegiatan Rapat/Pertemuan di Luar Kantor (20 Org x 4 Paket)</t>
  </si>
  <si>
    <t>- Uang Harian Kegiatan Rapat/Pertemuan di Luar Kantor (20 Org x 4 Paket x 2 Hari)</t>
  </si>
  <si>
    <t>- Paket Rapat Fullboard  (20 Org x 4 Paket x 1 Hari)</t>
  </si>
  <si>
    <t>- Snack dan Makan Rapat Penyusunan Kurikulum (15 Org x 2 paket x 1 kali)</t>
  </si>
  <si>
    <t>- Snack dan Makan Rapat Penyusunan Modul (15 Org x 2 paket x 1 kali)</t>
  </si>
  <si>
    <t>- Transport Kegiatan Rapat/Pertemuan di Luar Kantor (20 Org x 2 kali )</t>
  </si>
  <si>
    <t>- Uang Harian Kegiatan Rapat/Pertemuan di Luar Kantor (20 Org x 2 Paket x 2 hari)</t>
  </si>
  <si>
    <t>- Paket Meeting Fullboard  (20 Org x 2 Paket x 1 Hari )</t>
  </si>
  <si>
    <t>- Snack dan Makan Rapat  (15 Org x 2 paket x 1 kali)</t>
  </si>
  <si>
    <t>- Pencetakan Pedoman</t>
  </si>
  <si>
    <t>-  Bahan Komputer</t>
  </si>
  <si>
    <t>-  Penggandaan NSPK</t>
  </si>
  <si>
    <t>-  perlengkapan Peserta (20 orang x 2 kali)</t>
  </si>
  <si>
    <t>- Snack dan Makan Rapat dalam Kota (20 org x 4 kali)</t>
  </si>
  <si>
    <t>- Snack dan Makan Rapat luar Kota (20 org x 1 kali)</t>
  </si>
  <si>
    <t>DL.2375.AFA.001.053.A.521211.7</t>
  </si>
  <si>
    <t>- Snack dan Makan pertemuan Sosialisasi/uji petik (20 orang x 2 lokasi)</t>
  </si>
  <si>
    <t>- Biaya Komunikasi Data atau Paket Internet ( 6 ORG x 12 bulan)</t>
  </si>
  <si>
    <t>-  Honorarium Narasumber, Pembahas Esl II ( 1 org x 2 jam x 2 lokasi)</t>
  </si>
  <si>
    <t>- Biaya PCR, Rapid, Swab Antigen (2 orang x 10 kali)</t>
  </si>
  <si>
    <t xml:space="preserve">- Perjalanan tim pusat dalam rangka supervisi koordinasi dan sosialisasi NSPK (3 orang x 2 </t>
  </si>
  <si>
    <t>- lokasi)</t>
  </si>
  <si>
    <t>DL.2375.AFA.001.053.A.524111.3</t>
  </si>
  <si>
    <t>-  Perjalanan koordinasi dan menghadiri undangan</t>
  </si>
  <si>
    <t>- uang saku peserta rapat (20 orang)</t>
  </si>
  <si>
    <t>-  Perjalanan, Transport peserta rapat (20 orang)</t>
  </si>
  <si>
    <t>DL.2375.AFA.001.053.A.524119.3</t>
  </si>
  <si>
    <t>- uang saku pertemuan sosialisasi, uji petik (20 orang x 2 lokasi )</t>
  </si>
  <si>
    <t>DL.2375.AFA.001.053.A.524119.4</t>
  </si>
  <si>
    <t>-  Perjalanan/transport peserta sosialisasi, uji petik (20 orang x 2 lokasi)</t>
  </si>
  <si>
    <t>Pembinaaan Kelembagaan dan Ketenagaan Penyuluhan Perikanan</t>
  </si>
  <si>
    <t>-  Penggandaan</t>
  </si>
  <si>
    <t>-  Snack Rapat internal (20 orang x 2 kali)</t>
  </si>
  <si>
    <t>DL.2375.AFA.001.053.B.521211.5</t>
  </si>
  <si>
    <t>- Snack dan Makan pertemuan pembinaan (25 orang x 4 kali)</t>
  </si>
  <si>
    <t>- Honorarium Narasumber/Pembahas setara es. II  2 orang x  4 kali)</t>
  </si>
  <si>
    <t>DL.2375.AFA.001.053.B.524111</t>
  </si>
  <si>
    <t>DL.2375.AFA.001.053.B.524111.1</t>
  </si>
  <si>
    <t>- Perjalanan dalam rangka supervisi koordinasi dan Pembinaan ketenagaan dan kelembagaan (2 orang x 4 lokasi)</t>
  </si>
  <si>
    <t>Pembinaaan Penyuluh Perikanan Swadaya</t>
  </si>
  <si>
    <t>- Snack dan Makan Rapat biasa dalam kota (20 orang x 2 kali)</t>
  </si>
  <si>
    <t>- Snack dan Makan pertemuan penyuluh Swadaya (30 orang x 3 lokasi)</t>
  </si>
  <si>
    <t>- Honorarium Narasumber/Pembahas setara es. II kebawah  (2 Org x 1 jam x 3 lokasi)</t>
  </si>
  <si>
    <t>- Perjalanan dalam rangka supervisi koordinasi dan Pembinaaan Penyuluh Perikanan Swadaya (2 orang x 3 Lokasi)</t>
  </si>
  <si>
    <t>- Uang Saku Rapat (0 orang x 3 lokasi )</t>
  </si>
  <si>
    <t>-  Perjalanan/transport peserta (30 orang x 3 lokasi)</t>
  </si>
  <si>
    <t>FGD dalam rangka Penguatan Kelembagaan dan Pemanfaatan Sarpras Penyuluhan Perikanan</t>
  </si>
  <si>
    <t>-  Penggandaan dan Pencetakan</t>
  </si>
  <si>
    <t>-  Perlengkapan Peserta</t>
  </si>
  <si>
    <t>- Snack dan Makan Rapat dalam kota (20 orang x 2 kali)</t>
  </si>
  <si>
    <t>- Honorarium Narasumber/Pembahas Esl II ( 1 org x 2 jam x 2 kali)</t>
  </si>
  <si>
    <t>DL.2375.AFA.001.053.D.524119</t>
  </si>
  <si>
    <t>DL.2375.AFA.001.053.D.524119.1</t>
  </si>
  <si>
    <t>- Fullday meetting luar kota (30 orang x 2 hari)</t>
  </si>
  <si>
    <t>DL.2375.AFA.001.053.D.524119.2</t>
  </si>
  <si>
    <t>-  Uang saku fullday  (30 orang x 2 hari)</t>
  </si>
  <si>
    <t>DL.2375.AFA.001.053.D.524119.3</t>
  </si>
  <si>
    <t>-  Transport peserta (30 orang x 2 kali)</t>
  </si>
  <si>
    <t>- Snack dan Makan Rapat Biasa (20 orang x 3 kali)</t>
  </si>
  <si>
    <t>- Snack Rapat Rapat uji petik (20 orang x 2 kali x  2 lokasi)</t>
  </si>
  <si>
    <t>- Makan Rapat Rapat uji petik (20 orang x 1 kali x 2 lokasi)</t>
  </si>
  <si>
    <t>- Biaya Komunikasi Data atau Paket Internet (8 ORG x 12 bulan)</t>
  </si>
  <si>
    <t>- Biaya Tes Rapid dan Swab PCR (9 ORG x 2 KALI)</t>
  </si>
  <si>
    <t>- Perjalanan koordinasi dan menghadiri undangan</t>
  </si>
  <si>
    <t>DL.2375.AFA.001.054.A.524111.2</t>
  </si>
  <si>
    <t>- Perjalanan pusat dalam rangka supervisi, koordinasi dan pembinaan  NSPK</t>
  </si>
  <si>
    <t>- Uang Saku Rapat (20 orang x 2 kali )</t>
  </si>
  <si>
    <t>- Perjalanan/transport peserta (20 orang x 2 kali)</t>
  </si>
  <si>
    <t>- Fotokopi, Penggandaan, Penjilidan Pelaporan</t>
  </si>
  <si>
    <t>- Pencetakan Programa</t>
  </si>
  <si>
    <t>- Snack dan Makan Rapat Biasa (20 orang x 4kali)</t>
  </si>
  <si>
    <t>- Snack Rapat diluar kantor (20 orang x 2 kali x 2 lokasi)</t>
  </si>
  <si>
    <t>- Makan Rapat diluar kantor (20 orang x 1 kali x 2 lokasi)</t>
  </si>
  <si>
    <t>- Perjalanan Pengambilan Bahan dan Sosialisasi Programa</t>
  </si>
  <si>
    <t>- Uang Saku Rapat (20 orang x 2 kali)</t>
  </si>
  <si>
    <t>- Perjalanan, transport peserta (20 orang x 2 kali)</t>
  </si>
  <si>
    <t>- Snack Peserta Vicon (10 org x 30 kali)</t>
  </si>
  <si>
    <t>- Makan Peserta Vicon (10 org x 30 kali)</t>
  </si>
  <si>
    <t>- Narasumber Es III kebawah (1 orang x 1 Jam x 10 kali)</t>
  </si>
  <si>
    <t>DL.2375.AFA.001.054.C.524111</t>
  </si>
  <si>
    <t>DL.2375.AFA.001.054.C.524111.1</t>
  </si>
  <si>
    <t>- Perjalanan Vicon on the spot</t>
  </si>
  <si>
    <t>MATERI PENYULUHAN KP ONLINE</t>
  </si>
  <si>
    <t>- Fotokopi, penggandaan dan penjilidan laporan</t>
  </si>
  <si>
    <t>- Snack Rapat biasa (20 orang x 4 kali)</t>
  </si>
  <si>
    <t>DL.2375.AFA.001.054.D.521211.5</t>
  </si>
  <si>
    <t>- Makan Rapat  (20 orang x 4 kali)</t>
  </si>
  <si>
    <t>- Perjalanan Pengumpulan/hunting materi penyuluhan</t>
  </si>
  <si>
    <t>- Konsumsi/Bahan Makanan</t>
  </si>
  <si>
    <t>DL.2376.AFA.001.051.A.522151</t>
  </si>
  <si>
    <t>DL.2376.AFA.001.051.A.522151.1</t>
  </si>
  <si>
    <t>- Narasumber/Pembahas</t>
  </si>
  <si>
    <t>- Perjalanan Bimbingan dan Pembinaan Metode dan Kurikulum</t>
  </si>
  <si>
    <t>Ok</t>
  </si>
  <si>
    <t>DL.2376.AFA.001.051.B.522151</t>
  </si>
  <si>
    <t>DL.2376.AFA.001.051.B.522151.1</t>
  </si>
  <si>
    <t>- Cetak Booklet NSPK peserta didik</t>
  </si>
  <si>
    <t>- Cetak Booklet NSPK Sarana Prasarana</t>
  </si>
  <si>
    <t>- NSPK Peserta Didik Standar Sarana dan Prasarana Pendidikan KP</t>
  </si>
  <si>
    <t>- Konsumsi/Bahan Makan</t>
  </si>
  <si>
    <t>DL.2376.AFA.001.053.A.521211.3</t>
  </si>
  <si>
    <t>- Cetakan Kelembagaan Pendidikan Vokasi</t>
  </si>
  <si>
    <t>- Langganan biaya video conference</t>
  </si>
  <si>
    <t>- Dukungan Pembentukan Kelembagaan</t>
  </si>
  <si>
    <t>- Test Rapid/AntigenPCR</t>
  </si>
  <si>
    <t>- Perjalanan Pembentukan Kelembagaan Pendidikan KP</t>
  </si>
  <si>
    <t>DL.2376.AFA.001.053.B.521211.3</t>
  </si>
  <si>
    <t>- Cetakan Evaluasi Mutu Pendidikan Tinggi KP 2022</t>
  </si>
  <si>
    <t>Ekpl</t>
  </si>
  <si>
    <t>DL.2376.AFA.001.053.B.521219.2</t>
  </si>
  <si>
    <t>- Perjalanan Penjaminan Mutu Kelembagaan</t>
  </si>
  <si>
    <t>DL.2376.AFA.001.053.C</t>
  </si>
  <si>
    <t>Penyusunan NSPK Kelembagaan Pendidikan</t>
  </si>
  <si>
    <t>DL.2376.AFA.001.053.C.521211</t>
  </si>
  <si>
    <t>DL.2376.AFA.001.053.C.521211.1</t>
  </si>
  <si>
    <t>DL.2376.AFA.001.053.C.521211.2</t>
  </si>
  <si>
    <t>DL.2376.AFA.001.053.C.521211.3</t>
  </si>
  <si>
    <t>DL.2376.AFA.001.053.C.521211.4</t>
  </si>
  <si>
    <t>DL.2376.AFA.001.053.C.521219</t>
  </si>
  <si>
    <t>DL.2376.AFA.001.053.C.521219.1</t>
  </si>
  <si>
    <t>DL.2376.AFA.001.053.C.522151</t>
  </si>
  <si>
    <t>DL.2376.AFA.001.053.C.522151.1</t>
  </si>
  <si>
    <t>DL.2376.AFA.001.053.C.524111</t>
  </si>
  <si>
    <t>DL.2376.AFA.001.053.C.524111.1</t>
  </si>
  <si>
    <t>- Perjalanan Reviu Dampak Peraturan Revitalisasi Vokasi</t>
  </si>
  <si>
    <t>- Bahan Konsumsi Rapat</t>
  </si>
  <si>
    <t>DL.2376.AFA.001.054.A.521211.4</t>
  </si>
  <si>
    <t>DL.2376.AFA.001.054.A.521211.5</t>
  </si>
  <si>
    <t>- Perlengkapan Kegiatan Beban Kerja Guru dan Dosen</t>
  </si>
  <si>
    <t>- Dukungan Pelaksanaan Evaluasi Beban Kerja Guru dan Dosen</t>
  </si>
  <si>
    <t>DL.2376.AFA.001.054.A.522192</t>
  </si>
  <si>
    <t>DL.2376.AFA.001.054.A.522192.1</t>
  </si>
  <si>
    <t>- Test Rapid/Antigen/PCR</t>
  </si>
  <si>
    <t>DL.2376.AFA.001.054.A.524111</t>
  </si>
  <si>
    <t>DL.2376.AFA.001.054.A.524111.1</t>
  </si>
  <si>
    <t>- Perjalanan Evaluasi Beban Kerja Guru dan Dosen</t>
  </si>
  <si>
    <t>WA.2378.CAN</t>
  </si>
  <si>
    <t>2378.CAN</t>
  </si>
  <si>
    <t>Sarana Bidang Teknologi Informasi dan Komunikasi</t>
  </si>
  <si>
    <t>WA.2378.CAN.001</t>
  </si>
  <si>
    <t>CAN.001</t>
  </si>
  <si>
    <t>Sarana Teknologi Informasi dan Komunikasi (TIK) Riset dan Sumber Daya Manusia Kelautan dan Perikanan</t>
  </si>
  <si>
    <t>WA.2378.CAN.001.101</t>
  </si>
  <si>
    <t>101</t>
  </si>
  <si>
    <t>WA.2378.CAN.001.101.A</t>
  </si>
  <si>
    <t>TANPA SUB KOMPONEN</t>
  </si>
  <si>
    <t>WA.2378.CAN.001.101.A.532111</t>
  </si>
  <si>
    <t>WA.2378.CAN.001.101.A.532111.1</t>
  </si>
  <si>
    <t>- Pengadaan alat pengolah data dan komunikasi BRSDM</t>
  </si>
  <si>
    <t>WA.2378.CAN.001.301</t>
  </si>
  <si>
    <t>301</t>
  </si>
  <si>
    <t>Sarana Teknologi Informasi dan Komunikasi (TIK) Pendidikan Kelautan dan Perikanan</t>
  </si>
  <si>
    <t>WA.2378.CAN.001.301.A</t>
  </si>
  <si>
    <t>Alat Pengolah Data dan Informasi</t>
  </si>
  <si>
    <t>WA.2378.CAN.001.301.A.532111</t>
  </si>
  <si>
    <t>WA.2378.CAN.001.301.A.532111.1</t>
  </si>
  <si>
    <t>- Alat pengolah data dan komunikasi</t>
  </si>
  <si>
    <t>WA.2378.EBA</t>
  </si>
  <si>
    <t>2378.EBA</t>
  </si>
  <si>
    <t>Layanan Dukungan Manajemen Internal</t>
  </si>
  <si>
    <t>WA.2378.EBA.956</t>
  </si>
  <si>
    <t>EBA.956</t>
  </si>
  <si>
    <t>Layanan BMN</t>
  </si>
  <si>
    <t>WA.2378.EBA.956.101</t>
  </si>
  <si>
    <t>Pelayanan Pengelolaan Barang Milik Negara (BMN) Riset dan Sumber Daya Manusia Kelautan dan Perikanan</t>
  </si>
  <si>
    <t>WA.2378.EBA.956.101.A</t>
  </si>
  <si>
    <t>Penyusunan Laporan BMN UAKPB Sekretariat BRSDMP KP dan UAPPBE-1 BRSDM KP</t>
  </si>
  <si>
    <t>WA.2378.EBA.956.101.A.521211</t>
  </si>
  <si>
    <t>WA.2378.EBA.956.101.A.521211.1</t>
  </si>
  <si>
    <t>- Penggandaan  Koordinasi penyelesaian permasalahan pada Satker SUPM Sorong/Politeknik KP Sidoarjo/BPPP Medan/SUPM Waeheru/Politekni</t>
  </si>
  <si>
    <t>EKSEM</t>
  </si>
  <si>
    <t>WA.2378.EBA.956.101.A.521211.2</t>
  </si>
  <si>
    <t>-  Penggandaan Laporan BMN UAKPB Sekretariat BRSDMP (Tahunan, Semester I  Triwulan III)</t>
  </si>
  <si>
    <t>WA.2378.EBA.956.101.A.521811</t>
  </si>
  <si>
    <t>WA.2378.EBA.956.101.A.521811.1</t>
  </si>
  <si>
    <t>WA.2378.EBA.956.101.A.521811.2</t>
  </si>
  <si>
    <t>- Bahan komputer</t>
  </si>
  <si>
    <t>WA.2378.EBA.956.101.A.522192</t>
  </si>
  <si>
    <t>WA.2378.EBA.956.101.A.522192.1</t>
  </si>
  <si>
    <t>- Rapid Test (3 ORG x 6 KALI)</t>
  </si>
  <si>
    <t>WA.2378.EBA.956.101.A.524111</t>
  </si>
  <si>
    <t>WA.2378.EBA.956.101.A.524111.1</t>
  </si>
  <si>
    <t>- Penyusunan Laporan Semesteran dan Triwulan (Sekretariat dan Eselon I BRSDM) Koordinasi, Rekonsiliasi, pembinaan dan sosialisasi ke</t>
  </si>
  <si>
    <t>WA.2378.EBA.956.101.B</t>
  </si>
  <si>
    <t>WA.2378.EBA.956.101.B.521211</t>
  </si>
  <si>
    <t>WA.2378.EBA.956.101.B.521211.1</t>
  </si>
  <si>
    <t>WA.2378.EBA.956.101.B.521811</t>
  </si>
  <si>
    <t>WA.2378.EBA.956.101.B.521811.1</t>
  </si>
  <si>
    <t>WA.2378.EBA.956.101.B.521811.2</t>
  </si>
  <si>
    <t>WA.2378.EBA.956.101.B.522151</t>
  </si>
  <si>
    <t>WA.2378.EBA.956.101.B.522151.1</t>
  </si>
  <si>
    <t>- Narasumber pejabat eselon III  2 ORG x 2 JAM x 3 kali</t>
  </si>
  <si>
    <t>WA.2378.EBA.956.101.B.522192</t>
  </si>
  <si>
    <t>WA.2378.EBA.956.101.B.522192.1</t>
  </si>
  <si>
    <t>- Rapid Test (2 ORG x 8 KALI)</t>
  </si>
  <si>
    <t>WA.2378.EBA.956.101.B.524111</t>
  </si>
  <si>
    <t>WA.2378.EBA.956.101.B.524111.1</t>
  </si>
  <si>
    <t>- Pengendalian Pengelolaan BMN ke Satker BRPBAP3 Maros/BBRBLPP Gondol/BRPSDI Jatiluhur/LPTK Wakatobi/Politeknik KP Sidoarjo/ SUPM So</t>
  </si>
  <si>
    <t>WA.2378.EBA.956.101.B.524113</t>
  </si>
  <si>
    <t>WA.2378.EBA.956.101.B.524113.1</t>
  </si>
  <si>
    <t>- Transport lokal Pengelolaan BMN Lingkup BRSDM 2 ORG x 12 KALI</t>
  </si>
  <si>
    <t>WA.2378.EBA.956.101.C</t>
  </si>
  <si>
    <t>WA.2378.EBA.956.101.C.521211</t>
  </si>
  <si>
    <t>WA.2378.EBA.956.101.C.521211.1</t>
  </si>
  <si>
    <t>WA.2378.EBA.956.101.C.521241</t>
  </si>
  <si>
    <t>WA.2378.EBA.956.101.C.521241.1</t>
  </si>
  <si>
    <t>- Penggantian Pulsa/paket Internet (8 ORG x 12 KALI)</t>
  </si>
  <si>
    <t>WA.2378.EBA.956.101.C.521241.2</t>
  </si>
  <si>
    <t>- Pengadaan lisensi aplikasi untuk penyelenggaraan rapat secara online/video conference berbayar</t>
  </si>
  <si>
    <t>WA.2378.EBA.956.101.C.521811</t>
  </si>
  <si>
    <t>WA.2378.EBA.956.101.C.521811.1</t>
  </si>
  <si>
    <t>WA.2378.EBA.956.101.C.521811.2</t>
  </si>
  <si>
    <t>WA.2378.EBA.956.101.C.522151</t>
  </si>
  <si>
    <t>WA.2378.EBA.956.101.C.522151.1</t>
  </si>
  <si>
    <t>- Narasumber Eselon III  2 ORANG x 2 JAM x 4 KALI</t>
  </si>
  <si>
    <t>WA.2378.EBA.956.101.C.522192</t>
  </si>
  <si>
    <t>WA.2378.EBA.956.101.C.522192.1</t>
  </si>
  <si>
    <t>- Rapid Test (2 ORG x 7 KALI)</t>
  </si>
  <si>
    <t>WA.2378.EBA.956.101.C.524111</t>
  </si>
  <si>
    <t>WA.2378.EBA.956.101.C.524111.1</t>
  </si>
  <si>
    <t>- Koordinasi penyelesaian permasalahan pada Satker SUPM Sorong/Politeknik KP Sidoarjo/BPPP Medan/SUPM Waeheru/Politeknik KP Karawang</t>
  </si>
  <si>
    <t>WA.2378.EBA.956.101.C.524111.2</t>
  </si>
  <si>
    <t>- Pendampingan Pemeriksaan Aparat Periksaan Keuangan</t>
  </si>
  <si>
    <t>WA.2378.EBA.956.101.C.524113</t>
  </si>
  <si>
    <t>WA.2378.EBA.956.101.C.524113.1</t>
  </si>
  <si>
    <t>- Transport lokal 3 ORG x 12 KALI</t>
  </si>
  <si>
    <t>WA.2378.EBA.956.101.C.524114</t>
  </si>
  <si>
    <t>WA.2378.EBA.956.101.C.524114.1</t>
  </si>
  <si>
    <t>- Perjalanan dalam kota lebih dari 8 jam  3 ORG x 6 KALI</t>
  </si>
  <si>
    <t>WA.2378.EBA.956.101.C.524114.2</t>
  </si>
  <si>
    <t>WA.2378.EBA.956.101.D</t>
  </si>
  <si>
    <t>Penyusunan Rencana Kebutuhan BMN Tahun 2023</t>
  </si>
  <si>
    <t>WA.2378.EBA.956.101.D.521211</t>
  </si>
  <si>
    <t>WA.2378.EBA.956.101.D.521211.1</t>
  </si>
  <si>
    <t>WA.2378.EBA.956.101.D.521211.2</t>
  </si>
  <si>
    <t>WA.2378.EBA.956.101.D.521211.3</t>
  </si>
  <si>
    <t>WA.2378.EBA.956.101.D.521211.4</t>
  </si>
  <si>
    <t>- Backdrop</t>
  </si>
  <si>
    <t>WA.2378.EBA.956.101.D.521211.5</t>
  </si>
  <si>
    <t>- Perlengkapan Peserta</t>
  </si>
  <si>
    <t>WA.2378.EBA.956.101.D.522151</t>
  </si>
  <si>
    <t>WA.2378.EBA.956.101.D.522151.1</t>
  </si>
  <si>
    <t>- Narasumber setingkat eselon II  2 ORG x 2 JAM x 1 KALI</t>
  </si>
  <si>
    <t>WA.2378.EBA.956.101.D.522151.2</t>
  </si>
  <si>
    <t>- Narasumber Setingkat Eselon III  4 ORG x 2 JAM x 1 KALI</t>
  </si>
  <si>
    <t>WA.2378.EBA.956.101.D.524111</t>
  </si>
  <si>
    <t>WA.2378.EBA.956.101.D.524111.1</t>
  </si>
  <si>
    <t>- Uang harian peserta  panitia 125 ORG x 4 HARI x 1 KALI</t>
  </si>
  <si>
    <t>WA.2378.EBA.956.101.D.524111.2</t>
  </si>
  <si>
    <t>- Penginapan/Hotel Panitia  Narasumber  27 ORG x 3 HARI</t>
  </si>
  <si>
    <t>WA.2378.EBA.956.101.D.524111.3</t>
  </si>
  <si>
    <t>- Transport Panitia  Narasumber  Jakarta - Bogor 27 ORG x 1 KALI</t>
  </si>
  <si>
    <t>WA.2378.EBA.956.101.E</t>
  </si>
  <si>
    <t>WA.2378.EBA.956.101.E.521211</t>
  </si>
  <si>
    <t>WA.2378.EBA.956.101.E.521211.1</t>
  </si>
  <si>
    <t>WA.2378.EBA.956.101.E.521811</t>
  </si>
  <si>
    <t>WA.2378.EBA.956.101.E.521811.1</t>
  </si>
  <si>
    <t>WA.2378.EBA.956.101.E.521811.2</t>
  </si>
  <si>
    <t>WA.2378.EBA.956.101.E.522151</t>
  </si>
  <si>
    <t>WA.2378.EBA.956.101.E.522151.1</t>
  </si>
  <si>
    <t>- Nara sumber setingkat eselon III  2 ORG x 2 JAM x 2 KALI</t>
  </si>
  <si>
    <t>WA.2378.EBA.956.101.E.522192</t>
  </si>
  <si>
    <t>WA.2378.EBA.956.101.E.522192.1</t>
  </si>
  <si>
    <t>- Rapid Test (3 ORG x 5 KALI)</t>
  </si>
  <si>
    <t>WA.2378.EBA.956.101.E.524111</t>
  </si>
  <si>
    <t>WA.2378.EBA.956.101.E.524111.1</t>
  </si>
  <si>
    <t>- Penyelesaian PSP pada Satker Politeknik KP Bitung, Politeknik KP Karawang, Politeknik KP Kupang, BRPL, Politeknik KP Jembrana, Pol</t>
  </si>
  <si>
    <t>WA.2378.EBA.956.101.E.524111.2</t>
  </si>
  <si>
    <t>- Penyelesaian Penghapusan pada Satker SUPM Ladong, BBRBLPP Gondol, Politeknik</t>
  </si>
  <si>
    <t>WA.2378.EBA.956.101.F</t>
  </si>
  <si>
    <t>Bimbingan Teknis Pengelolaan BMN lingkup BRSDM KP</t>
  </si>
  <si>
    <t>WA.2378.EBA.956.101.F.521211</t>
  </si>
  <si>
    <t>WA.2378.EBA.956.101.F.521211.1</t>
  </si>
  <si>
    <t>WA.2378.EBA.956.101.F.521211.2</t>
  </si>
  <si>
    <t>WA.2378.EBA.956.101.F.521211.3</t>
  </si>
  <si>
    <t>WA.2378.EBA.956.101.F.521211.4</t>
  </si>
  <si>
    <t>WA.2378.EBA.956.101.F.521211.5</t>
  </si>
  <si>
    <t>WA.2378.EBA.956.101.F.522151</t>
  </si>
  <si>
    <t>WA.2378.EBA.956.101.F.522151.1</t>
  </si>
  <si>
    <t>- Narasumber Eselon II  1 ORG x 2 JAM x 1 KALI</t>
  </si>
  <si>
    <t>WA.2378.EBA.956.101.F.522151.2</t>
  </si>
  <si>
    <t>- Narasumber Eselon III atau setara dibawahnya  5 ORG x 2 JAM x 1 KALI</t>
  </si>
  <si>
    <t>WA.2378.EBA.956.101.F.524111</t>
  </si>
  <si>
    <t>WA.2378.EBA.956.101.F.524111.1</t>
  </si>
  <si>
    <t>- Dalam rangka Bimtek Pengelolaan BMN  40 ORG x 1 kali</t>
  </si>
  <si>
    <t>WA.2378.EBA.956.101.G</t>
  </si>
  <si>
    <t>WA.2378.EBA.956.101.G.521211</t>
  </si>
  <si>
    <t>WA.2378.EBA.956.101.G.521211.1</t>
  </si>
  <si>
    <t>WA.2378.EBA.956.101.G.521811</t>
  </si>
  <si>
    <t>WA.2378.EBA.956.101.G.521811.1</t>
  </si>
  <si>
    <t>WA.2378.EBA.956.101.G.521811.2</t>
  </si>
  <si>
    <t>- Komputer Supplies</t>
  </si>
  <si>
    <t>WA.2378.EBA.956.101.G.522151</t>
  </si>
  <si>
    <t>WA.2378.EBA.956.101.G.522151.1</t>
  </si>
  <si>
    <t>- Nara sumber setingkat eselon III 2 ORANG x 2 JAM x 2 KALI</t>
  </si>
  <si>
    <t>WA.2378.EBA.956.101.G.522192</t>
  </si>
  <si>
    <t>WA.2378.EBA.956.101.G.522192.1</t>
  </si>
  <si>
    <t>- Rapid Test (2 ORG x 4 KALI)</t>
  </si>
  <si>
    <t>WA.2378.EBA.956.101.G.524111</t>
  </si>
  <si>
    <t>WA.2378.EBA.956.101.G.524111.1</t>
  </si>
  <si>
    <t>- Identifikasi pembinaan,sosialisasi dan koordinasi (3 ORG x 4 KALI)</t>
  </si>
  <si>
    <t>WA.2378.EBA.956.101.G.524113</t>
  </si>
  <si>
    <t>WA.2378.EBA.956.101.G.524113.1</t>
  </si>
  <si>
    <t>- Transport lokal (2 ORG x 9 KALI)</t>
  </si>
  <si>
    <t>WA.2378.EBA.957</t>
  </si>
  <si>
    <t>EBA.957</t>
  </si>
  <si>
    <t>Layanan Hukum</t>
  </si>
  <si>
    <t>WA.2378.EBA.957.101</t>
  </si>
  <si>
    <t>Pelayanan Hukum dan Advokasi Riset dan Sumber Daya Manusia Kelautan dan Perikanan</t>
  </si>
  <si>
    <t>WA.2378.EBA.957.101.A</t>
  </si>
  <si>
    <t>Fasilitasi Penyusunan Legislasi</t>
  </si>
  <si>
    <t>WA.2378.EBA.957.101.A.521211</t>
  </si>
  <si>
    <t>WA.2378.EBA.957.101.A.521211.1</t>
  </si>
  <si>
    <t>- Penggandaan materi legislasi</t>
  </si>
  <si>
    <t>WA.2378.EBA.957.101.A.521211.2</t>
  </si>
  <si>
    <t>- Pencetakan Dokumen Perundang-Undangan</t>
  </si>
  <si>
    <t>Buah</t>
  </si>
  <si>
    <t>WA.2378.EBA.957.101.A.521241</t>
  </si>
  <si>
    <t>WA.2378.EBA.957.101.A.521241.1</t>
  </si>
  <si>
    <t>- Biaya Biaya komunikasi dlm bentuk pulsa telepon atau paket data internet (8 orang x 12 bulan)</t>
  </si>
  <si>
    <t>WA.2378.EBA.957.101.A.521811</t>
  </si>
  <si>
    <t>WA.2378.EBA.957.101.A.521811.1</t>
  </si>
  <si>
    <t>WA.2378.EBA.957.101.A.521811.2</t>
  </si>
  <si>
    <t>- Komputer Suplies</t>
  </si>
  <si>
    <t>WA.2378.EBA.957.101.A.522151</t>
  </si>
  <si>
    <t>WA.2378.EBA.957.101.A.522151.1</t>
  </si>
  <si>
    <t>- Narasumber (2 Orang x 2 jam x 2 Kali)</t>
  </si>
  <si>
    <t>WA.2378.EBA.957.101.A.524111</t>
  </si>
  <si>
    <t>WA.2378.EBA.957.101.A.524111.1</t>
  </si>
  <si>
    <t>- Dalam rangka penyusunan perturan perundang-undangan, harmonisasi , pembahasan rancangan permen, rancangan kepmen</t>
  </si>
  <si>
    <t>WA.2378.EBA.957.101.A.524114</t>
  </si>
  <si>
    <t>WA.2378.EBA.957.101.A.524114.1</t>
  </si>
  <si>
    <t>- Perjalanan dalam Kota Lebih dari 8 Jam</t>
  </si>
  <si>
    <t>WA.2378.EBA.957.101.A.524114.2</t>
  </si>
  <si>
    <t>WA.2378.EBA.957.101.B</t>
  </si>
  <si>
    <t>WA.2378.EBA.957.101.B.521211</t>
  </si>
  <si>
    <t>WA.2378.EBA.957.101.B.521211.1</t>
  </si>
  <si>
    <t>- Penggandaan dan penjilidan materi advokasi hukum</t>
  </si>
  <si>
    <t>WA.2378.EBA.957.101.B.521811</t>
  </si>
  <si>
    <t>WA.2378.EBA.957.101.B.521811.1</t>
  </si>
  <si>
    <t>WA.2378.EBA.957.101.B.521811.2</t>
  </si>
  <si>
    <t>WA.2378.EBA.957.101.B.522151</t>
  </si>
  <si>
    <t>WA.2378.EBA.957.101.B.522151.1</t>
  </si>
  <si>
    <t>- Honorarium Pemberi Keterangan Ahli/Saksi Ahli</t>
  </si>
  <si>
    <t>WA.2378.EBA.957.101.B.522151.2</t>
  </si>
  <si>
    <t>- Honorarium Beracara</t>
  </si>
  <si>
    <t>WA.2378.EBA.957.101.B.524111</t>
  </si>
  <si>
    <t>WA.2378.EBA.957.101.B.524111.1</t>
  </si>
  <si>
    <t>- Dalam rangka melakukan pendampingan/bantuan hukum/ advokasi hukum</t>
  </si>
  <si>
    <t>WA.2378.EBA.957.101.B.524114</t>
  </si>
  <si>
    <t>WA.2378.EBA.957.101.B.524114.1</t>
  </si>
  <si>
    <t>WA.2378.EBA.957.101.B.524114.2</t>
  </si>
  <si>
    <t>WA.2378.EBA.958</t>
  </si>
  <si>
    <t>EBA.958</t>
  </si>
  <si>
    <t>Layanan Hubungan Masyarakat</t>
  </si>
  <si>
    <t>WA.2378.EBA.958.101</t>
  </si>
  <si>
    <t>Pelayanan Kehumasan Riset dan Sumber Daya Manusia Kelautan dan  Perikanan</t>
  </si>
  <si>
    <t>WA.2378.EBA.958.101.A</t>
  </si>
  <si>
    <t>Pelayanan Kehumasan Riset dan Sumber Daya Manusia Kelautan dan Perikanan</t>
  </si>
  <si>
    <t>WA.2378.EBA.958.101.A.521211</t>
  </si>
  <si>
    <t>WA.2378.EBA.958.101.A.521211.1</t>
  </si>
  <si>
    <t>- Pencetakan Buku AMAFRAD Press</t>
  </si>
  <si>
    <t>WA.2378.EBA.958.101.A.521213</t>
  </si>
  <si>
    <t>- Honor Tim Produksi Pubikasi</t>
  </si>
  <si>
    <t>WA.2378.EBA.958.101.A.521213.1</t>
  </si>
  <si>
    <t>- Ketua 1 ORG x 12 BLN</t>
  </si>
  <si>
    <t>WA.2378.EBA.958.101.A.521213.2</t>
  </si>
  <si>
    <t>- Sekretaris 1 ORG x 12 BLN</t>
  </si>
  <si>
    <t>WA.2378.EBA.958.101.A.521213.3</t>
  </si>
  <si>
    <t>- Anggota 7 ORG x 12 BLN</t>
  </si>
  <si>
    <t>WA.2378.EBA.958.101.A.521213.4</t>
  </si>
  <si>
    <t>WA.2378.EBA.958.101.A.521213.5</t>
  </si>
  <si>
    <t>WA.2378.EBA.958.101.A.521213.6</t>
  </si>
  <si>
    <t>- Anggota 5 ORG x 12 BLN</t>
  </si>
  <si>
    <t>- Honor Tim AMAFRAD Press</t>
  </si>
  <si>
    <t>WA.2378.EBA.958.101.A.521213.7</t>
  </si>
  <si>
    <t>- Redaktur 2 ORG x 20 TERB</t>
  </si>
  <si>
    <t>OTER</t>
  </si>
  <si>
    <t>WA.2378.EBA.958.101.A.521213.8</t>
  </si>
  <si>
    <t>- Penyunting/Editor 6 ORG x 20 TERB</t>
  </si>
  <si>
    <t>WA.2378.EBA.958.101.A.521213.9</t>
  </si>
  <si>
    <t>- Desain grafis 1 ORG x 20 TER</t>
  </si>
  <si>
    <t>- Honor Tim Pejabat Pengelola Informasi dan Data BRSDM</t>
  </si>
  <si>
    <t>WA.2378.EBA.958.101.A.521241</t>
  </si>
  <si>
    <t>WA.2378.EBA.958.101.A.521241.1</t>
  </si>
  <si>
    <t>WA.2378.EBA.958.101.A.521241.2</t>
  </si>
  <si>
    <t>- Biaya Komunikasi dalam bentuk pulsa telepon atau paket data internet</t>
  </si>
  <si>
    <t>WA.2378.EBA.958.101.A.521811</t>
  </si>
  <si>
    <t>WA.2378.EBA.958.101.A.521811.1</t>
  </si>
  <si>
    <t>WA.2378.EBA.958.101.A.521811.2</t>
  </si>
  <si>
    <t>WA.2378.EBA.958.101.A.522151</t>
  </si>
  <si>
    <t>WA.2378.EBA.958.101.A.522151.1</t>
  </si>
  <si>
    <t>- Narasumber promosi/publikasi (Es 1/setara)</t>
  </si>
  <si>
    <t>WA.2378.EBA.958.101.A.522151.2</t>
  </si>
  <si>
    <t>- Narasumber Promosi/Publikasi (es2/setara)</t>
  </si>
  <si>
    <t>WA.2378.EBA.958.101.A.522151.3</t>
  </si>
  <si>
    <t>- Narasumber Promosi/publikasi (es3/setara)</t>
  </si>
  <si>
    <t>WA.2378.EBA.958.101.A.522191</t>
  </si>
  <si>
    <t>WA.2378.EBA.958.101.A.522191.1</t>
  </si>
  <si>
    <t>- Jasa penyelenggaraan kegiatan promosi hasil riset dan SDMKP</t>
  </si>
  <si>
    <t>WA.2378.EBA.958.101.A.522191.2</t>
  </si>
  <si>
    <t>- Jasa desain/pencetakan/penerbitan promosi dan publikasi hasil riset dan SDM KP</t>
  </si>
  <si>
    <t>WA.2378.EBA.958.101.A.524111</t>
  </si>
  <si>
    <t>WA.2378.EBA.958.101.A.524111.1</t>
  </si>
  <si>
    <t>- Biaya Perjalanan Dinas dalam Rangka Kegiatan Peliputan</t>
  </si>
  <si>
    <t>WA.2378.EBA.958.101.A.524111.2</t>
  </si>
  <si>
    <t>- Biaya Perjalanan Dinas Dalam Rangka Pengelola Informasi dan Dokumentasi</t>
  </si>
  <si>
    <t>WA.2378.EBA.958.101.A.524114</t>
  </si>
  <si>
    <t>WA.2378.EBA.958.101.A.524114.1</t>
  </si>
  <si>
    <t>- Uang saku Rapat di Dalam Kantor Golongan I dan II</t>
  </si>
  <si>
    <t>WA.2378.EBA.958.101.A.524114.2</t>
  </si>
  <si>
    <t>- Uang Saku Rapat di Dalam Kantor Golongan III</t>
  </si>
  <si>
    <t>WA.2378.EBA.958.101.A.524114.3</t>
  </si>
  <si>
    <t>- Uang saku Rapat di Dalam Kantor Golongan IV</t>
  </si>
  <si>
    <t>WA.2378.EBA.958.101.A.524114.4</t>
  </si>
  <si>
    <t>- Transport Lokal Dalam Kota</t>
  </si>
  <si>
    <t>WA.2378.EBA.958.101.A.524114.5</t>
  </si>
  <si>
    <t>- Uang Harian Perjalanan Dinas Dalam Kota</t>
  </si>
  <si>
    <t>WA.2378.EBA.958.102</t>
  </si>
  <si>
    <t>102</t>
  </si>
  <si>
    <t>Pelayanan Informasi Publik Riset dan Sumber Daya Manusia Kelautan dan Perikanan</t>
  </si>
  <si>
    <t>WA.2378.EBA.958.102.A</t>
  </si>
  <si>
    <t>WA.2378.EBA.958.102.A.521811</t>
  </si>
  <si>
    <t>WA.2378.EBA.958.102.A.521811.1</t>
  </si>
  <si>
    <t>WA.2378.EBA.958.102.A.521811.2</t>
  </si>
  <si>
    <t>WA.2378.EBA.958.102.A.521811.3</t>
  </si>
  <si>
    <t>- Penggandaan dan Penjilidan</t>
  </si>
  <si>
    <t>WA.2378.EBA.958.102.A.522151</t>
  </si>
  <si>
    <t>WA.2378.EBA.958.102.A.522151.1</t>
  </si>
  <si>
    <t>- Narasumber eselon I 3 ORG x 2 JAM x 2 KEG</t>
  </si>
  <si>
    <t>WA.2378.EBA.958.102.A.522151.2</t>
  </si>
  <si>
    <t>- Narasumber eselon II 1 ORG x 2 JAM x 2 KEG</t>
  </si>
  <si>
    <t>WA.2378.EBA.958.102.A.524111</t>
  </si>
  <si>
    <t>WA.2378.EBA.958.102.A.524111.1</t>
  </si>
  <si>
    <t>- Biaya Perjalanan dinas dalam rangka pelayanan publik</t>
  </si>
  <si>
    <t>WA.2378.EBA.958.103</t>
  </si>
  <si>
    <t>103</t>
  </si>
  <si>
    <t>Pelayanan Perpustakaan dan Diseminasi Riset dan Sumber Daya Manusia Kelautan dan Perikanan</t>
  </si>
  <si>
    <t>WA.2378.EBA.958.103.A</t>
  </si>
  <si>
    <t>Pelayanan Perpustakaan dan Diseminasi Riset dan Sumber Daya Kelautan dan Perikanan</t>
  </si>
  <si>
    <t>WA.2378.EBA.958.103.A.521811</t>
  </si>
  <si>
    <t>WA.2378.EBA.958.103.A.521811.1</t>
  </si>
  <si>
    <t>WA.2378.EBA.958.103.A.521811.2</t>
  </si>
  <si>
    <t>WA.2378.EBA.958.103.A.524111</t>
  </si>
  <si>
    <t>WA.2378.EBA.958.103.A.524111.1</t>
  </si>
  <si>
    <t>- Biaya Perjalanan Dinas Dalam Rangka Kegiatan Desiminasi</t>
  </si>
  <si>
    <t>WA.2378.EBA.958.103.A.524111.2</t>
  </si>
  <si>
    <t>- Biaya Perjalanan Dinas Dalam Rangka Kegiatan Perpustakaan</t>
  </si>
  <si>
    <t>WA.2378.EBA.958.111</t>
  </si>
  <si>
    <t>111</t>
  </si>
  <si>
    <t>Pelayanan Kerjasama Riset dan Sumber Daya Manusia Kelautan dan Perikanan</t>
  </si>
  <si>
    <t>WA.2378.EBA.958.111.A</t>
  </si>
  <si>
    <t>WA.2378.EBA.958.111.A.521211</t>
  </si>
  <si>
    <t>WA.2378.EBA.958.111.A.521211.1</t>
  </si>
  <si>
    <t>- pencetakan dan penggandaan dokumen kerja sama internasional</t>
  </si>
  <si>
    <t>WA.2378.EBA.958.111.A.521811</t>
  </si>
  <si>
    <t>WA.2378.EBA.958.111.A.521811.1</t>
  </si>
  <si>
    <t>WA.2378.EBA.958.111.A.521811.2</t>
  </si>
  <si>
    <t>WA.2378.EBA.958.111.A.524111</t>
  </si>
  <si>
    <t>WA.2378.EBA.958.111.A.524111.1</t>
  </si>
  <si>
    <t>- Pembinaan, Sosialisasi, Diseminasi, Koordinasi Kerja Sama dan Kegiatan Internasional</t>
  </si>
  <si>
    <t>WA.2378.EBA.958.111.A.524113</t>
  </si>
  <si>
    <t>WA.2378.EBA.958.111.A.524113.1</t>
  </si>
  <si>
    <t>- Perjalanan Dinas Dalam Kota lebih dari 8 jam (5 orang x 30 kali)</t>
  </si>
  <si>
    <t>WA.2378.EBA.958.111.A.524113.2</t>
  </si>
  <si>
    <t>-   Transport Lokal (5 orang x 30 kali)</t>
  </si>
  <si>
    <t>WA.2378.EBA.958.111.A.524211</t>
  </si>
  <si>
    <t>524211</t>
  </si>
  <si>
    <t>Belanja Perjalanan Dinas Biasa - Luar Negeri</t>
  </si>
  <si>
    <t>WA.2378.EBA.958.111.A.524211.1</t>
  </si>
  <si>
    <t>-  Fasilitasi Kerjasama ke Luar Negeri</t>
  </si>
  <si>
    <t>WA.2378.EBA.958.111.B</t>
  </si>
  <si>
    <t>WA.2378.EBA.958.111.B.521211</t>
  </si>
  <si>
    <t>WA.2378.EBA.958.111.B.521211.1</t>
  </si>
  <si>
    <t>- Pencetakan dan Penggandaan Dokumen kerjasama antar lembaga</t>
  </si>
  <si>
    <t>WA.2378.EBA.958.111.B.521241</t>
  </si>
  <si>
    <t>WA.2378.EBA.958.111.B.521241.1</t>
  </si>
  <si>
    <t>- Biaya Paket Data  Komunikasi (6 orang x 12 kali)</t>
  </si>
  <si>
    <t>WA.2378.EBA.958.111.B.521811</t>
  </si>
  <si>
    <t>WA.2378.EBA.958.111.B.521811.1</t>
  </si>
  <si>
    <t>WA.2378.EBA.958.111.B.521811.2</t>
  </si>
  <si>
    <t>WA.2378.EBA.958.111.B.522151</t>
  </si>
  <si>
    <t>WA.2378.EBA.958.111.B.522151.1</t>
  </si>
  <si>
    <t>- Narasumber Eselon I  4 ORANG x 1 JAM x 2 KALI</t>
  </si>
  <si>
    <t>WA.2378.EBA.958.111.B.522151.2</t>
  </si>
  <si>
    <t>- Narasumber Eselon II  6 ORANG x 1 JAM x 2 KALI</t>
  </si>
  <si>
    <t>WA.2378.EBA.958.111.B.522151.3</t>
  </si>
  <si>
    <t>- Narasumber Eselon III  8 ORANG x 1 JAM x 2 KALI</t>
  </si>
  <si>
    <t>WA.2378.EBA.958.111.B.522192</t>
  </si>
  <si>
    <t>WA.2378.EBA.958.111.B.522192.1</t>
  </si>
  <si>
    <t>- Antigen Rapid Test  6 ORANG x 6 KALI</t>
  </si>
  <si>
    <t>WA.2378.EBA.958.111.B.522192.2</t>
  </si>
  <si>
    <t>- PCR Rapid Test 6 ORANG x 5 KALI</t>
  </si>
  <si>
    <t>WA.2378.EBA.958.111.B.524111</t>
  </si>
  <si>
    <t>WA.2378.EBA.958.111.B.524111.1</t>
  </si>
  <si>
    <t>-    Identifikasi Pembinaan, Sosialisasi dan Koordinasi Kerja Sama Antar Lembaga</t>
  </si>
  <si>
    <t>WA.2378.EBA.958.111.B.524113</t>
  </si>
  <si>
    <t>WA.2378.EBA.958.111.B.524113.1</t>
  </si>
  <si>
    <t>- Perjalanan Dinas Dalam Kota lebih dari 8 jam (6 orang x 25 kali)</t>
  </si>
  <si>
    <t>WA.2378.EBA.958.111.B.524113.2</t>
  </si>
  <si>
    <t>-  Transport Lokal (5 orang x 30 kali)</t>
  </si>
  <si>
    <t>WA.2378.EBA.958.311</t>
  </si>
  <si>
    <t>311</t>
  </si>
  <si>
    <t>Pelayanan Kerja Sama Pendidikan Kelautan dan Perikanan</t>
  </si>
  <si>
    <t>WA.2378.EBA.958.311.A</t>
  </si>
  <si>
    <t>WA.2378.EBA.958.311.A.521211</t>
  </si>
  <si>
    <t>WA.2378.EBA.958.311.A.521211.1</t>
  </si>
  <si>
    <t>WA.2378.EBA.958.311.A.521211.2</t>
  </si>
  <si>
    <t>WA.2378.EBA.958.311.A.521219</t>
  </si>
  <si>
    <t>WA.2378.EBA.958.311.A.521219.1</t>
  </si>
  <si>
    <t>- Dukungan Kerjasama Pendidikan KP</t>
  </si>
  <si>
    <t>WA.2378.EBA.958.311.A.521811</t>
  </si>
  <si>
    <t>WA.2378.EBA.958.311.A.521811.1</t>
  </si>
  <si>
    <t>WA.2378.EBA.958.311.A.521811.2</t>
  </si>
  <si>
    <t>- Komputer suplies</t>
  </si>
  <si>
    <t>WA.2378.EBA.958.311.A.522151</t>
  </si>
  <si>
    <t>WA.2378.EBA.958.311.A.522151.1</t>
  </si>
  <si>
    <t>WA.2378.EBA.958.311.A.524111</t>
  </si>
  <si>
    <t>WA.2378.EBA.958.311.A.524111.1</t>
  </si>
  <si>
    <t>- Perjalanan Kerjasama Pendidikan KP</t>
  </si>
  <si>
    <t>WA.2378.EBA.960</t>
  </si>
  <si>
    <t>EBA.960</t>
  </si>
  <si>
    <t>Layanan Organisasi dan Tata Kelola Internal</t>
  </si>
  <si>
    <t>WA.2378.EBA.960.101</t>
  </si>
  <si>
    <t>WA.2378.EBA.960.101.A</t>
  </si>
  <si>
    <t>WA.2378.EBA.960.101.A.521211</t>
  </si>
  <si>
    <t>WA.2378.EBA.960.101.A.521211.1</t>
  </si>
  <si>
    <t>- Penggandaan dan penjilidan materi penataan kelembagaan lingkup BRSDM</t>
  </si>
  <si>
    <t>WA.2378.EBA.960.101.A.521241</t>
  </si>
  <si>
    <t>WA.2378.EBA.960.101.A.521241.1</t>
  </si>
  <si>
    <t>WA.2378.EBA.960.101.A.521811</t>
  </si>
  <si>
    <t>WA.2378.EBA.960.101.A.521811.1</t>
  </si>
  <si>
    <t>WA.2378.EBA.960.101.A.521811.2</t>
  </si>
  <si>
    <t>WA.2378.EBA.960.101.A.522151</t>
  </si>
  <si>
    <t>WA.2378.EBA.960.101.A.522151.1</t>
  </si>
  <si>
    <t>- Narasumber Eselon II</t>
  </si>
  <si>
    <t>WA.2378.EBA.960.101.A.524111</t>
  </si>
  <si>
    <t>WA.2378.EBA.960.101.A.524111.1</t>
  </si>
  <si>
    <t>- Dalam rangka penataan kelembagaan lingkup BRSDM, penataan dan perubahan nomenklatur, tugas dan fungsi pada unit pelaksana teknis d</t>
  </si>
  <si>
    <t>WA.2378.EBA.960.101.A.524114</t>
  </si>
  <si>
    <t>WA.2378.EBA.960.101.A.524114.1</t>
  </si>
  <si>
    <t>- Perjalanan Dalam Kota lebih dari 8 Jam</t>
  </si>
  <si>
    <t>WA.2378.EBA.960.101.A.524114.2</t>
  </si>
  <si>
    <t>WA.2378.EBA.960.101.B</t>
  </si>
  <si>
    <t>WA.2378.EBA.960.101.B.521211</t>
  </si>
  <si>
    <t>WA.2378.EBA.960.101.B.521211.1</t>
  </si>
  <si>
    <t>- Penggandaan dan penjilidan materi organisasi dan tata laksana</t>
  </si>
  <si>
    <t>WA.2378.EBA.960.101.B.521811</t>
  </si>
  <si>
    <t>WA.2378.EBA.960.101.B.521811.1</t>
  </si>
  <si>
    <t>WA.2378.EBA.960.101.B.521811.2</t>
  </si>
  <si>
    <t>WA.2378.EBA.960.101.B.522151</t>
  </si>
  <si>
    <t>WA.2378.EBA.960.101.B.522151.1</t>
  </si>
  <si>
    <t>WA.2378.EBA.960.101.B.522151.2</t>
  </si>
  <si>
    <t>- Narasumber Es III atau Setara/Dibawahnya</t>
  </si>
  <si>
    <t>WA.2378.EBA.960.101.B.524111</t>
  </si>
  <si>
    <t>WA.2378.EBA.960.101.B.524111.1</t>
  </si>
  <si>
    <t>- Dalam rangka kegiatan evaluasi organisasi dan tata laksana, penyusuna proses bisnis, monev SOP, penyusunan anjab dan abk</t>
  </si>
  <si>
    <t>WA.2378.EBA.960.101.B.524114</t>
  </si>
  <si>
    <t>WA.2378.EBA.960.101.B.524114.1</t>
  </si>
  <si>
    <t>WA.2378.EBA.960.101.B.524114.2</t>
  </si>
  <si>
    <t>WA.2378.EBA.960.102</t>
  </si>
  <si>
    <t>Pelayanan Tata Laksana dan Reformasi Birokrasi Riset dan Sumber Daya Manusia Kelautan dan Perikanan</t>
  </si>
  <si>
    <t>WA.2378.EBA.960.102.A</t>
  </si>
  <si>
    <t>WA.2378.EBA.960.102.A.521211</t>
  </si>
  <si>
    <t>WA.2378.EBA.960.102.A.521211.1</t>
  </si>
  <si>
    <t>- Penggandaan dan penjilidan materi Pendukung reformasi birokrasi</t>
  </si>
  <si>
    <t>WA.2378.EBA.960.102.A.521811</t>
  </si>
  <si>
    <t>WA.2378.EBA.960.102.A.521811.1</t>
  </si>
  <si>
    <t>WA.2378.EBA.960.102.A.521811.2</t>
  </si>
  <si>
    <t>WA.2378.EBA.960.102.A.524111</t>
  </si>
  <si>
    <t>WA.2378.EBA.960.102.A.524111.1</t>
  </si>
  <si>
    <t>- Dalam rangka penilaian mandiri reformasi birokrasi, Validasi bukti dukung, verifikasi bukti dukung serta evaluasi Reformasi birokr</t>
  </si>
  <si>
    <t>WA.2378.EBA.960.102.B</t>
  </si>
  <si>
    <t>Pembangunan dan Pembinaan Zona Integritas Menuju WBK/WBBM</t>
  </si>
  <si>
    <t>WA.2378.EBA.960.102.B.521211</t>
  </si>
  <si>
    <t>WA.2378.EBA.960.102.B.521211.1</t>
  </si>
  <si>
    <t>- Penggandaan dan penjilidan pembangunan zona intregritas menuju WBK/WBBM</t>
  </si>
  <si>
    <t>WA.2378.EBA.960.102.B.521811</t>
  </si>
  <si>
    <t>WA.2378.EBA.960.102.B.521811.1</t>
  </si>
  <si>
    <t>WA.2378.EBA.960.102.B.521811.2</t>
  </si>
  <si>
    <t>WA.2378.EBA.960.102.B.524111</t>
  </si>
  <si>
    <t>WA.2378.EBA.960.102.B.524111.1</t>
  </si>
  <si>
    <t>- Dalam rangka pendampingan UPT untuk pembangunan zona integritas, mendampingi tim pemeriksa untuk validasi dan verifikasi bukti duk</t>
  </si>
  <si>
    <t>WA.2378.EBA.960.102.B.524114</t>
  </si>
  <si>
    <t>WA.2378.EBA.960.102.B.524114.1</t>
  </si>
  <si>
    <t>WA.2378.EBA.962</t>
  </si>
  <si>
    <t>EBA.962</t>
  </si>
  <si>
    <t>Layanan Umum</t>
  </si>
  <si>
    <t>WA.2378.EBA.962.101</t>
  </si>
  <si>
    <t>Pelayanan Tata Usaha dan Kerumahtanggaan Riset dan Sumber Daya Manusia Kelautan dan Perikanan</t>
  </si>
  <si>
    <t>WA.2378.EBA.962.101.A</t>
  </si>
  <si>
    <t>WA.2378.EBA.962.101.A.521211</t>
  </si>
  <si>
    <t>WA.2378.EBA.962.101.A.521211.1</t>
  </si>
  <si>
    <t>- Pencetakan Laporan</t>
  </si>
  <si>
    <t>WA.2378.EBA.962.101.A.521811</t>
  </si>
  <si>
    <t>WA.2378.EBA.962.101.A.521811.1</t>
  </si>
  <si>
    <t>WA.2378.EBA.962.101.A.521811.2</t>
  </si>
  <si>
    <t>WA.2378.EBA.962.101.A.524111</t>
  </si>
  <si>
    <t>WA.2378.EBA.962.101.A.524111.1</t>
  </si>
  <si>
    <t>- Identifikasi, Pembinaan, Sosialisasi  dan Koordinasi, pengelolaan ketatausahaan dan persuratan</t>
  </si>
  <si>
    <t>WA.2378.EBA.962.101.A.524111.2</t>
  </si>
  <si>
    <t>- Penyusunan dan implementasi pelaksanaan Tata Naskah Dinas lingkup BRSDM  2 ORG x 6 KALI</t>
  </si>
  <si>
    <t>WA.2378.EBA.962.101.A.524114</t>
  </si>
  <si>
    <t>WA.2378.EBA.962.101.A.524114.1</t>
  </si>
  <si>
    <t>WA.2378.EBA.962.101.B</t>
  </si>
  <si>
    <t>WA.2378.EBA.962.101.B.521241</t>
  </si>
  <si>
    <t>WA.2378.EBA.962.101.B.521241.1</t>
  </si>
  <si>
    <t>- Biaya Pulsa/Paket Data  Eselon I dan 2 (2 ORANG x 12 bulan)</t>
  </si>
  <si>
    <t>WA.2378.EBA.962.101.B.521241.2</t>
  </si>
  <si>
    <t>- Biaya Pulsa/Paket Data  (32 ORANG x 12 Bulan)</t>
  </si>
  <si>
    <t>WA.2378.EBA.962.101.B.521811</t>
  </si>
  <si>
    <t>WA.2378.EBA.962.101.B.521811.1</t>
  </si>
  <si>
    <t>WA.2378.EBA.962.101.B.521811.2</t>
  </si>
  <si>
    <t>WA.2378.EBA.962.101.B.522151</t>
  </si>
  <si>
    <t>WA.2378.EBA.962.101.B.522151.1</t>
  </si>
  <si>
    <t>- Narasumber Eselon I  4 ORG x 3 JAM x 2 KALI</t>
  </si>
  <si>
    <t>WA.2378.EBA.962.101.B.522151.2</t>
  </si>
  <si>
    <t>- Narasumber Eselon III atau setara dibawahnya  4 ORG x 2 JAM x 2 KALI</t>
  </si>
  <si>
    <t>WA.2378.EBA.962.101.B.522192</t>
  </si>
  <si>
    <t>WA.2378.EBA.962.101.B.522192.1</t>
  </si>
  <si>
    <t>- antigen / PCR</t>
  </si>
  <si>
    <t>WA.2378.EBA.962.101.B.524111</t>
  </si>
  <si>
    <t>WA.2378.EBA.962.101.B.524111.1</t>
  </si>
  <si>
    <t>- Dukungan Layanan Kegiatan Kesekretariatan dan Tata Kelola Rumahtangga dan Tata Usaha Pimpinan  serta Keprotokolan lingkup BRSDM</t>
  </si>
  <si>
    <t>WA.2378.EBA.962.101.B.524111.2</t>
  </si>
  <si>
    <t>- Pejabat Eselon I dan Pendamping</t>
  </si>
  <si>
    <t>WA.2378.EBA.962.101.B.524111.3</t>
  </si>
  <si>
    <t>- Perjaanan Eselon II dan pimpinan lainnya</t>
  </si>
  <si>
    <t>WA.2378.EBA.962.101.B.524114</t>
  </si>
  <si>
    <t>WA.2378.EBA.962.101.B.524114.1</t>
  </si>
  <si>
    <t>- Perjalanan dalam kota lebih dari 8 Jam</t>
  </si>
  <si>
    <t>WA.2378.EBA.962.101.B.524114.2</t>
  </si>
  <si>
    <t>WA.2378.EBA.962.201</t>
  </si>
  <si>
    <t>201</t>
  </si>
  <si>
    <t>Pelayanan Tata Usaha dan Kerumahtanggaan Pelatihan dan Penyuluhan</t>
  </si>
  <si>
    <t>WA.2378.EBA.962.201.A</t>
  </si>
  <si>
    <t>WA.2378.EBA.962.201.A.521211</t>
  </si>
  <si>
    <t>WA.2378.EBA.962.201.A.521211.1</t>
  </si>
  <si>
    <t>- Snack dan Makan Rapat (12 org x 3 kali)</t>
  </si>
  <si>
    <t>WA.2378.EBA.962.201.A.521211.2</t>
  </si>
  <si>
    <t>- Penjilidan laporan</t>
  </si>
  <si>
    <t>WA.2378.EBA.962.201.A.521811</t>
  </si>
  <si>
    <t>WA.2378.EBA.962.201.A.521811.1</t>
  </si>
  <si>
    <t>WA.2378.EBA.962.201.A.521811.2</t>
  </si>
  <si>
    <t>WA.2378.EBA.962.201.A.524111</t>
  </si>
  <si>
    <t>WA.2378.EBA.962.201.A.524111.1</t>
  </si>
  <si>
    <t>- Koordinasi bidang kepegawaian (2 org x 2 kali)</t>
  </si>
  <si>
    <t>WA.2378.EBA.962.201.B</t>
  </si>
  <si>
    <t>WA.2378.EBA.962.201.B.521211</t>
  </si>
  <si>
    <t>WA.2378.EBA.962.201.B.521211.1</t>
  </si>
  <si>
    <t>WA.2378.EBA.962.201.B.521211.2</t>
  </si>
  <si>
    <t>WA.2378.EBA.962.201.B.521211.3</t>
  </si>
  <si>
    <t>WA.2378.EBA.962.201.B.521211.4</t>
  </si>
  <si>
    <t>- Snack dan Makan Rapat  (25 orang x 4 kali)</t>
  </si>
  <si>
    <t>WA.2378.EBA.962.201.B.522151</t>
  </si>
  <si>
    <t>WA.2378.EBA.962.201.B.522151.1</t>
  </si>
  <si>
    <t>- Pejabat Eselon II ke bawah ( 3 Org x 2 jam x 1 kali)</t>
  </si>
  <si>
    <t>WA.2378.EBA.962.201.B.524111</t>
  </si>
  <si>
    <t>WA.2378.EBA.962.201.B.524111.1</t>
  </si>
  <si>
    <t>- Penyelesaian Permasalahan Aset BMN (2 org x 15 lokasi)</t>
  </si>
  <si>
    <t>WA.2378.EBA.962.201.C</t>
  </si>
  <si>
    <t>WA.2378.EBA.962.201.C.521211</t>
  </si>
  <si>
    <t>WA.2378.EBA.962.201.C.521211.1</t>
  </si>
  <si>
    <t>- Snack dan Makan Rapat (16 org x 1 kali)</t>
  </si>
  <si>
    <t>WA.2378.EBA.962.201.C.521811</t>
  </si>
  <si>
    <t>WA.2378.EBA.962.201.C.521811.1</t>
  </si>
  <si>
    <t>WA.2378.EBA.962.201.C.521811.2</t>
  </si>
  <si>
    <t>WA.2378.EBA.962.201.C.524111</t>
  </si>
  <si>
    <t>WA.2378.EBA.962.201.C.524111.1</t>
  </si>
  <si>
    <t>- Koordinasi, Pemberkasan dan Pemusnahan Arsip</t>
  </si>
  <si>
    <t>WA.2378.EBA.962.201.D</t>
  </si>
  <si>
    <t>Rekrutmen PPB</t>
  </si>
  <si>
    <t>WA.2378.EBA.962.201.D.521211</t>
  </si>
  <si>
    <t>WA.2378.EBA.962.201.D.521211.1</t>
  </si>
  <si>
    <t>WA.2378.EBA.962.201.D.521211.2</t>
  </si>
  <si>
    <t>WA.2378.EBA.962.201.D.521211.3</t>
  </si>
  <si>
    <t>WA.2378.EBA.962.201.D.521211.4</t>
  </si>
  <si>
    <t>- Snack dan Makan Rapat (20 org x 4 kali)</t>
  </si>
  <si>
    <t>WA.2378.EBA.962.201.E</t>
  </si>
  <si>
    <t>Penetapan Penyuluh Perikanan Teladan Nasional</t>
  </si>
  <si>
    <t>WA.2378.EBA.962.201.E.521211</t>
  </si>
  <si>
    <t>WA.2378.EBA.962.201.E.521211.1</t>
  </si>
  <si>
    <t>WA.2378.EBA.962.201.E.521211.2</t>
  </si>
  <si>
    <t>- Penggandaan dan penjilidan laporan</t>
  </si>
  <si>
    <t>WA.2378.EBA.962.201.E.521211.3</t>
  </si>
  <si>
    <t>- Seminar Kit (10 Org)</t>
  </si>
  <si>
    <t>pak</t>
  </si>
  <si>
    <t>WA.2378.EBA.962.201.E.521211.4</t>
  </si>
  <si>
    <t>- Snack dan Makan Rapat (20 orang x 3 kali)</t>
  </si>
  <si>
    <t>WA.2378.EBA.962.201.E.522151</t>
  </si>
  <si>
    <t>WA.2378.EBA.962.201.E.522151.1</t>
  </si>
  <si>
    <t>- Pejabat Eselon II ( 1 Org x 2 jam )</t>
  </si>
  <si>
    <t>WA.2378.EBA.962.201.E.522151.2</t>
  </si>
  <si>
    <t>- Pejabat Eselon III (2 orang x 2 jam)</t>
  </si>
  <si>
    <t>WA.2378.EBA.962.201.E.522151.3</t>
  </si>
  <si>
    <t>- Honorarium Pakar Penyuluhan (3 orang x 3 jam x 1 kali)</t>
  </si>
  <si>
    <t>WA.2378.EBA.962.201.E.524111</t>
  </si>
  <si>
    <t>WA.2378.EBA.962.201.E.524111.1</t>
  </si>
  <si>
    <t>- Perjalanan Uji Petik (3 org x 5 lokasi)</t>
  </si>
  <si>
    <t>WA.2378.EBA.962.201.E.524111.2</t>
  </si>
  <si>
    <t>- Perjalanan Peserta (10 org)</t>
  </si>
  <si>
    <t>WA.2378.EBA.962.201.F</t>
  </si>
  <si>
    <t>WA.2378.EBA.962.201.F.524111</t>
  </si>
  <si>
    <t>WA.2378.EBA.962.201.F.524111.1</t>
  </si>
  <si>
    <t>- Perjalanan Dinas Dalam rangka Koordinasi</t>
  </si>
  <si>
    <t>WA.2378.EBA.962.301</t>
  </si>
  <si>
    <t>Pelayanan Tata Usaha dan Kerumahtanggaan Pendidikan Kelautan dan Perikanan</t>
  </si>
  <si>
    <t>WA.2378.EBA.962.301.A</t>
  </si>
  <si>
    <t>WA.2378.EBA.962.301.A.521211</t>
  </si>
  <si>
    <t>WA.2378.EBA.962.301.A.521211.1</t>
  </si>
  <si>
    <t>WA.2378.EBA.962.301.A.521211.2</t>
  </si>
  <si>
    <t>WA.2378.EBA.962.301.A.521211.3</t>
  </si>
  <si>
    <t>WA.2378.EBA.962.301.A.521211.4</t>
  </si>
  <si>
    <t>- Cetakan Kegiatan Administrasi SIMAK BMN</t>
  </si>
  <si>
    <t>WA.2378.EBA.962.301.A.524111</t>
  </si>
  <si>
    <t>WA.2378.EBA.962.301.A.524111.1</t>
  </si>
  <si>
    <t>- Implementasi SIMAK - BMN</t>
  </si>
  <si>
    <t>WA.2378.EBA.962.301.A.524113</t>
  </si>
  <si>
    <t>WA.2378.EBA.962.301.A.524113.1</t>
  </si>
  <si>
    <t>- Koordinasi kearsipan</t>
  </si>
  <si>
    <t>WA.2378.EBA.962.301.B</t>
  </si>
  <si>
    <t>WA.2378.EBA.962.301.B.521211</t>
  </si>
  <si>
    <t>WA.2378.EBA.962.301.B.521211.1</t>
  </si>
  <si>
    <t>WA.2378.EBA.962.301.B.521211.2</t>
  </si>
  <si>
    <t>WA.2378.EBA.962.301.B.521219</t>
  </si>
  <si>
    <t>WA.2378.EBA.962.301.B.521219.1</t>
  </si>
  <si>
    <t>WA.2378.EBA.962.301.B.522192</t>
  </si>
  <si>
    <t>WA.2378.EBA.962.301.B.522192.1</t>
  </si>
  <si>
    <t>- Test Lab Rapid/Antigen/PCR</t>
  </si>
  <si>
    <t>WA.2378.EBA.962.301.B.524111</t>
  </si>
  <si>
    <t>WA.2378.EBA.962.301.B.524111.1</t>
  </si>
  <si>
    <t>- Perjalanan Pembinaan</t>
  </si>
  <si>
    <t>WA.2378.EBA.962.301.B.524111.2</t>
  </si>
  <si>
    <t>- Perjalanan Koordinasi, Sinkronisasi dan pendampingan</t>
  </si>
  <si>
    <t>WA.2378.EBA.962.301.C</t>
  </si>
  <si>
    <t>Pengelolaan Kearsipan, Tata Naskah Dinas dan Persuratan Pusat Pendidikan KP</t>
  </si>
  <si>
    <t>WA.2378.EBA.962.301.C.521211</t>
  </si>
  <si>
    <t>WA.2378.EBA.962.301.C.521211.1</t>
  </si>
  <si>
    <t>- Kotak/Box Arsip</t>
  </si>
  <si>
    <t>box</t>
  </si>
  <si>
    <t>WA.2378.EBA.962.301.C.521211.2</t>
  </si>
  <si>
    <t>WA.2378.EBA.962.301.C.521211.3</t>
  </si>
  <si>
    <t>WA.2378.EBA.962.301.C.521211.4</t>
  </si>
  <si>
    <t>WA.2378.EBA.962.301.C.521211.5</t>
  </si>
  <si>
    <t>- Cetakan Kegiatan dan Laporan</t>
  </si>
  <si>
    <t>WA.2378.EBA.962.301.C.522141</t>
  </si>
  <si>
    <t>WA.2378.EBA.962.301.C.522141.1</t>
  </si>
  <si>
    <t>- Sewa Kendaraan / Mobil (2 kali)</t>
  </si>
  <si>
    <t>WA.2378.EBA.962.301.C.524111</t>
  </si>
  <si>
    <t>WA.2378.EBA.962.301.C.524111.1</t>
  </si>
  <si>
    <t>- Perjalanan Pengelolaan Penatausahaan Arsip dan Sinkronisasi Tata Naskah dan Persuratan</t>
  </si>
  <si>
    <t>WA.2378.EBA.962.301.C.524113</t>
  </si>
  <si>
    <t>WA.2378.EBA.962.301.C.524113.1</t>
  </si>
  <si>
    <t>- Perjalanan Koordinasi</t>
  </si>
  <si>
    <t>WA.2378.EBA.962.301.D</t>
  </si>
  <si>
    <t>WA.2378.EBA.962.301.D.521211</t>
  </si>
  <si>
    <t>WA.2378.EBA.962.301.D.521211.1</t>
  </si>
  <si>
    <t>WA.2378.EBA.962.301.D.521211.2</t>
  </si>
  <si>
    <t>WA.2378.EBA.962.301.D.521211.3</t>
  </si>
  <si>
    <t>WA.2378.EBA.962.301.D.521211.4</t>
  </si>
  <si>
    <t>WA.2378.EBA.962.301.D.524111</t>
  </si>
  <si>
    <t>WA.2378.EBA.962.301.D.524111.1</t>
  </si>
  <si>
    <t>- Penyusunan Bahan Tindak Lanjut dan Pemutakhiran Data</t>
  </si>
  <si>
    <t>WA.2378.EBA.962.301.D.524113</t>
  </si>
  <si>
    <t>WA.2378.EBA.962.301.D.524113.1</t>
  </si>
  <si>
    <t>WA.2378.EBA.962.301.E</t>
  </si>
  <si>
    <t>WA.2378.EBA.962.301.E.521211</t>
  </si>
  <si>
    <t>WA.2378.EBA.962.301.E.521211.1</t>
  </si>
  <si>
    <t>WA.2378.EBA.962.301.E.521211.2</t>
  </si>
  <si>
    <t>WA.2378.EBA.962.301.E.521211.3</t>
  </si>
  <si>
    <t>WA.2378.EBA.962.301.E.521211.4</t>
  </si>
  <si>
    <t>- Cetakan Kegiatan Administrasi Kepegawaian Pusdik KP</t>
  </si>
  <si>
    <t>WA.2378.EBA.962.301.E.521241</t>
  </si>
  <si>
    <t>WA.2378.EBA.962.301.E.521241.1</t>
  </si>
  <si>
    <t>- Paket Data dan Komunikasi Pegawai (60x12)</t>
  </si>
  <si>
    <t>WA.2378.EBA.962.301.E.521241.2</t>
  </si>
  <si>
    <t>- Masker, hand sanitizer, desinfektan, multivitami/suplemen (60 peg x 6 kali)</t>
  </si>
  <si>
    <t>WA.2378.EBA.962.301.E.521241.3</t>
  </si>
  <si>
    <t>- Paket Data dan Komunikasi pimpinan</t>
  </si>
  <si>
    <t>WA.2378.EBA.962.301.E.522192</t>
  </si>
  <si>
    <t>WA.2378.EBA.962.301.E.522192.1</t>
  </si>
  <si>
    <t>WA.2378.EBA.962.301.E.524111</t>
  </si>
  <si>
    <t>WA.2378.EBA.962.301.E.524111.1</t>
  </si>
  <si>
    <t>- Perjalanan Pengelolaan SDM Aparatur</t>
  </si>
  <si>
    <t>WA.2378.EBA.962.301.E.524113</t>
  </si>
  <si>
    <t>WA.2378.EBA.962.301.E.524113.1</t>
  </si>
  <si>
    <t>WA.2378.EBA.962.301.F</t>
  </si>
  <si>
    <t>WA.2378.EBA.962.301.F.521211</t>
  </si>
  <si>
    <t>WA.2378.EBA.962.301.F.521211.1</t>
  </si>
  <si>
    <t>WA.2378.EBA.962.301.F.521211.2</t>
  </si>
  <si>
    <t>WA.2378.EBA.962.301.F.521211.3</t>
  </si>
  <si>
    <t>WA.2378.EBA.962.301.F.521219</t>
  </si>
  <si>
    <t>WA.2378.EBA.962.301.F.521219.1</t>
  </si>
  <si>
    <t>- Sertifikasi Dosen</t>
  </si>
  <si>
    <t>WA.2378.EBA.962.301.F.521219.2</t>
  </si>
  <si>
    <t>- Pelatihan IMO MC 6.09/3.12</t>
  </si>
  <si>
    <t>WA.2378.EBA.962.301.F.521219.3</t>
  </si>
  <si>
    <t>- Biaya Pembuatan Sertifikat Penyamaan Persepsi BKD</t>
  </si>
  <si>
    <t>WA.2378.EBA.962.301.F.521219.4</t>
  </si>
  <si>
    <t>- Langganan biaya video conference (500 orang lebih)</t>
  </si>
  <si>
    <t>WA.2378.EBA.962.301.F.522151</t>
  </si>
  <si>
    <t>WA.2378.EBA.962.301.F.522151.1</t>
  </si>
  <si>
    <t>WA.2378.EBA.962.301.F.522192</t>
  </si>
  <si>
    <t>WA.2378.EBA.962.301.F.522192.1</t>
  </si>
  <si>
    <t>WA.2378.EBA.962.301.F.524111</t>
  </si>
  <si>
    <t>WA.2378.EBA.962.301.F.524111.1</t>
  </si>
  <si>
    <t>- Perjalanan Peningkatan Kompetensi Pendidik dan Tenaga Kependidikan</t>
  </si>
  <si>
    <t>WA.2378.EBA.962.301.G</t>
  </si>
  <si>
    <t>WA.2378.EBA.962.301.G.521211</t>
  </si>
  <si>
    <t>WA.2378.EBA.962.301.G.521211.1</t>
  </si>
  <si>
    <t>WA.2378.EBA.962.301.G.521211.2</t>
  </si>
  <si>
    <t>WA.2378.EBA.962.301.G.521211.3</t>
  </si>
  <si>
    <t>WA.2378.EBA.962.301.G.521211.4</t>
  </si>
  <si>
    <t>WA.2378.EBA.962.301.G.521219</t>
  </si>
  <si>
    <t>WA.2378.EBA.962.301.G.521219.1</t>
  </si>
  <si>
    <t>WA.2378.EBA.962.301.G.522151</t>
  </si>
  <si>
    <t>WA.2378.EBA.962.301.G.522151.1</t>
  </si>
  <si>
    <t>- Narasumber/Pembahas/Praktisi</t>
  </si>
  <si>
    <t>WA.2378.EBA.962.301.G.524111</t>
  </si>
  <si>
    <t>WA.2378.EBA.962.301.G.524111.1</t>
  </si>
  <si>
    <t>- Fasilitasi Pelaksanaan Kewirausahaan dan TEFA</t>
  </si>
  <si>
    <t>WA.2378.EBA.962.301.H</t>
  </si>
  <si>
    <t>Dukungan Kegiatan Wisuda Pendidikan Tinggi dan Menengah Terpusat</t>
  </si>
  <si>
    <t>WA.2378.EBA.962.301.H.521211</t>
  </si>
  <si>
    <t>WA.2378.EBA.962.301.H.521211.1</t>
  </si>
  <si>
    <t>WA.2378.EBA.962.301.H.521211.2</t>
  </si>
  <si>
    <t>WA.2378.EBA.962.301.H.521211.3</t>
  </si>
  <si>
    <t>WA.2378.EBA.962.301.H.521211.4</t>
  </si>
  <si>
    <t>WA.2378.EBA.962.301.H.521211.5</t>
  </si>
  <si>
    <t>- Cetakan buku wisuda pendidikan menengah</t>
  </si>
  <si>
    <t>WA.2378.EBA.962.301.H.521211.6</t>
  </si>
  <si>
    <t>- Cetakan buku wisuda pendidikan tinggi</t>
  </si>
  <si>
    <t>WA.2378.EBA.962.301.H.521211.7</t>
  </si>
  <si>
    <t>- Perlengkapaan wisuda pendidikan menengah</t>
  </si>
  <si>
    <t>WA.2378.EBA.962.301.H.521211.8</t>
  </si>
  <si>
    <t>- Perlengkapaan wisuda pendidikan tinggi</t>
  </si>
  <si>
    <t>WA.2378.EBA.962.301.H.521211.9</t>
  </si>
  <si>
    <t>- Cetakan laporan</t>
  </si>
  <si>
    <t>WA.2378.EBA.962.301.H.521219</t>
  </si>
  <si>
    <t>WA.2378.EBA.962.301.H.521219.1</t>
  </si>
  <si>
    <t>- Dukungan Wisudah Pendidkan Menengah</t>
  </si>
  <si>
    <t>WA.2378.EBA.962.301.H.521219.2</t>
  </si>
  <si>
    <t>- Dukungan Wisudah Pendidkan Tinggi</t>
  </si>
  <si>
    <t>WA.2378.EBA.962.301.H.522141</t>
  </si>
  <si>
    <t>WA.2378.EBA.962.301.H.522141.1</t>
  </si>
  <si>
    <t>- Sewa videotron</t>
  </si>
  <si>
    <t>WA.2378.EBA.962.301.H.522141.2</t>
  </si>
  <si>
    <t>- Sewa TV matador</t>
  </si>
  <si>
    <t>WA.2378.EBA.962.301.H.522141.3</t>
  </si>
  <si>
    <t>- Sewa Soundsistem</t>
  </si>
  <si>
    <t>WA.2378.EBA.962.301.H.524111</t>
  </si>
  <si>
    <t>WA.2378.EBA.962.301.H.524111.1</t>
  </si>
  <si>
    <t>- Perjalanan dukungan wisudah pendidikan tinggi dan menengah</t>
  </si>
  <si>
    <t>WA.2378.EBA.962.301.I</t>
  </si>
  <si>
    <t>Dukungan Penerimaan dan Penetapan Terpusat Peserta Didik Lingkup KKP</t>
  </si>
  <si>
    <t>WA.2378.EBA.962.301.I.521211</t>
  </si>
  <si>
    <t>WA.2378.EBA.962.301.I.521211.1</t>
  </si>
  <si>
    <t>WA.2378.EBA.962.301.I.521211.2</t>
  </si>
  <si>
    <t>WA.2378.EBA.962.301.I.521211.3</t>
  </si>
  <si>
    <t>WA.2378.EBA.962.301.I.521211.4</t>
  </si>
  <si>
    <t>WA.2378.EBA.962.301.I.521211.5</t>
  </si>
  <si>
    <t>- Cetakan Penetapan Peserta Didik</t>
  </si>
  <si>
    <t>WA.2378.EBA.962.301.I.521211.6</t>
  </si>
  <si>
    <t>- Cetak Leaflet Penerimaan peserta didik</t>
  </si>
  <si>
    <t>WA.2378.EBA.962.301.I.521211.7</t>
  </si>
  <si>
    <t>-  Cetakan Buku Panduan Penerimaan Peserta Didik</t>
  </si>
  <si>
    <t>WA.2378.EBA.962.301.I.521219</t>
  </si>
  <si>
    <t>WA.2378.EBA.962.301.I.521219.1</t>
  </si>
  <si>
    <t>WA.2378.EBA.962.301.I.522151</t>
  </si>
  <si>
    <t>WA.2378.EBA.962.301.I.522151.1</t>
  </si>
  <si>
    <t>WA.2378.EBA.962.301.I.524111</t>
  </si>
  <si>
    <t>WA.2378.EBA.962.301.I.524111.1</t>
  </si>
  <si>
    <t>- Perjalanan Koordinasi Penerimaan dan Penetapan Terpusat Peserta Didik Lingkup KKP</t>
  </si>
  <si>
    <t>WA.2378.EBA.963</t>
  </si>
  <si>
    <t>EBA.963</t>
  </si>
  <si>
    <t>Layanan Data dan Informasi</t>
  </si>
  <si>
    <t>WA.2378.EBA.963.101</t>
  </si>
  <si>
    <t>Pelayanan Data Riset dan Sumber Daya Manusia Kelautan dan Perikanan</t>
  </si>
  <si>
    <t>WA.2378.EBA.963.101.A</t>
  </si>
  <si>
    <t>Penyelenggaraan Data Riset dan SDM KP</t>
  </si>
  <si>
    <t>WA.2378.EBA.963.101.A.521211</t>
  </si>
  <si>
    <t>- Pencetakan Publikasi Data dan Informasi</t>
  </si>
  <si>
    <t>WA.2378.EBA.963.101.A.521211.1</t>
  </si>
  <si>
    <t>- Buku BRSDM KP Dalam Angka Tahun 2020</t>
  </si>
  <si>
    <t>WA.2378.EBA.963.101.A.521211.2</t>
  </si>
  <si>
    <t>- Buku Analisis Data BRSDM</t>
  </si>
  <si>
    <t>WA.2378.EBA.963.101.A.521211.3</t>
  </si>
  <si>
    <t>WA.2378.EBA.963.101.A.521213</t>
  </si>
  <si>
    <t>- TIM PENYUSUN BUKU DATA DAN INFORMASI</t>
  </si>
  <si>
    <t>WA.2378.EBA.963.101.A.521213.1</t>
  </si>
  <si>
    <t>- Penanggung jawab  1 ORG x 2 TER</t>
  </si>
  <si>
    <t>WA.2378.EBA.963.101.A.521213.2</t>
  </si>
  <si>
    <t>- Redaktur  8 ORG x 2 TER</t>
  </si>
  <si>
    <t>WA.2378.EBA.963.101.A.521213.3</t>
  </si>
  <si>
    <t>- Editor  10 ORG x 2 TER</t>
  </si>
  <si>
    <t>WA.2378.EBA.963.101.A.521241</t>
  </si>
  <si>
    <t>WA.2378.EBA.963.101.A.521241.1</t>
  </si>
  <si>
    <t>- Biaya Paket Data dan Komunikasi (8 orang x 12 kali)</t>
  </si>
  <si>
    <t>WA.2378.EBA.963.101.A.521811</t>
  </si>
  <si>
    <t>WA.2378.EBA.963.101.A.521811.1</t>
  </si>
  <si>
    <t>WA.2378.EBA.963.101.A.521811.2</t>
  </si>
  <si>
    <t>WA.2378.EBA.963.101.A.522151</t>
  </si>
  <si>
    <t>WA.2378.EBA.963.101.A.522151.1</t>
  </si>
  <si>
    <t>- Narasumber setara eselon II (4 orang x 2 OJ)</t>
  </si>
  <si>
    <t>WA.2378.EBA.963.101.A.522151.2</t>
  </si>
  <si>
    <t>- Narasumber setara eselon III (8 orang x 2 OJ)</t>
  </si>
  <si>
    <t>WA.2378.EBA.963.101.A.522191</t>
  </si>
  <si>
    <t>WA.2378.EBA.963.101.A.522191.1</t>
  </si>
  <si>
    <t>- Jasa Pengolahan dan penyajian data BRSDM</t>
  </si>
  <si>
    <t>WA.2378.EBA.963.101.A.522192</t>
  </si>
  <si>
    <t>WA.2378.EBA.963.101.A.522192.1</t>
  </si>
  <si>
    <t>- Biaya rapid antigen/PCR covid-19</t>
  </si>
  <si>
    <t>WA.2378.EBA.963.101.A.524111</t>
  </si>
  <si>
    <t>WA.2378.EBA.963.101.A.524111.1</t>
  </si>
  <si>
    <t>- Dalam rangka koordinasi dan pembinaan penyelenggaraan data</t>
  </si>
  <si>
    <t>WA.2378.EBA.963.101.A.524113</t>
  </si>
  <si>
    <t>WA.2378.EBA.963.101.A.524113.1</t>
  </si>
  <si>
    <t>WA.2378.EBA.963.101.A.524113.2</t>
  </si>
  <si>
    <t>- Uang Harian</t>
  </si>
  <si>
    <t>WA.2378.EBA.963.101.A.524114</t>
  </si>
  <si>
    <t>WA.2378.EBA.963.101.A.524114.1</t>
  </si>
  <si>
    <t>- UH Menghadiri undangan rapat</t>
  </si>
  <si>
    <t>WA.2378.EBA.963.101.A.524114.2</t>
  </si>
  <si>
    <t>- Tranportasi</t>
  </si>
  <si>
    <t>WA.2378.EBA.963.101.A.524119</t>
  </si>
  <si>
    <t>WA.2378.EBA.963.101.A.524119.1</t>
  </si>
  <si>
    <t>- UH Menghadiri Undangan Rapat</t>
  </si>
  <si>
    <t>WA.2378.EBA.963.101.A.524119.2</t>
  </si>
  <si>
    <t>- Transportasi</t>
  </si>
  <si>
    <t>WA.2378.EBA.963.101.B</t>
  </si>
  <si>
    <t>Forum Data dan Informasi BRSDM</t>
  </si>
  <si>
    <t>WA.2378.EBA.963.101.B.521211</t>
  </si>
  <si>
    <t>- Forum Pengelolaan Jurnal Ilmiah KP</t>
  </si>
  <si>
    <t>WA.2378.EBA.963.101.B.521211.1</t>
  </si>
  <si>
    <t>WA.2378.EBA.963.101.B.521211.2</t>
  </si>
  <si>
    <t>WA.2378.EBA.963.101.B.521211.3</t>
  </si>
  <si>
    <t>WA.2378.EBA.963.101.B.521211.4</t>
  </si>
  <si>
    <t>- Fotocopy/Penggandaan</t>
  </si>
  <si>
    <t>WA.2378.EBA.963.101.B.521211.5</t>
  </si>
  <si>
    <t>- Forum Pengelolaan Data Riset dan SDM KP</t>
  </si>
  <si>
    <t>WA.2378.EBA.963.101.B.521211.6</t>
  </si>
  <si>
    <t>WA.2378.EBA.963.101.B.521211.7</t>
  </si>
  <si>
    <t>WA.2378.EBA.963.101.B.521211.8</t>
  </si>
  <si>
    <t>WA.2378.EBA.963.101.B.522151</t>
  </si>
  <si>
    <t>WA.2378.EBA.963.101.B.522151.1</t>
  </si>
  <si>
    <t>- Narasumber eselon II  2 ORG x 2 JAM</t>
  </si>
  <si>
    <t>WA.2378.EBA.963.101.B.522151.2</t>
  </si>
  <si>
    <t>- Narasumber eselon III 2 ORG x 2 kali</t>
  </si>
  <si>
    <t>- Forum Pengelolaan Data</t>
  </si>
  <si>
    <t>WA.2378.EBA.963.101.B.522151.3</t>
  </si>
  <si>
    <t>- Narasumber eselon II  1 ORG x 2 JAM</t>
  </si>
  <si>
    <t>WA.2378.EBA.963.101.B.522151.4</t>
  </si>
  <si>
    <t>- Narasumber eselon III  4 ORG x 2 kali</t>
  </si>
  <si>
    <t>WA.2378.EBA.963.101.B.524111</t>
  </si>
  <si>
    <t>WA.2378.EBA.963.101.B.524111.1</t>
  </si>
  <si>
    <t>- Dalam rangka menghadirkan narasumber dari luar kota</t>
  </si>
  <si>
    <t>WA.2378.EBA.963.101.B.524119</t>
  </si>
  <si>
    <t>WA.2378.EBA.963.101.B.524119.1</t>
  </si>
  <si>
    <t>- Paket Kegiatan Fullboard Meeting 45 ORG x 1 KALI</t>
  </si>
  <si>
    <t>WA.2378.EBA.963.101.B.524119.2</t>
  </si>
  <si>
    <t>- Uang Harian  45 ORG x 2 hari x 1 KALI</t>
  </si>
  <si>
    <t>WA.2378.EBA.963.101.B.524119.3</t>
  </si>
  <si>
    <t>- Transportasi  45 ORG x 1 KALI</t>
  </si>
  <si>
    <t>WA.2378.EBA.963.101.B.524119.4</t>
  </si>
  <si>
    <t>WA.2378.EBA.963.101.B.524119.5</t>
  </si>
  <si>
    <t>WA.2378.EBA.963.101.B.524119.6</t>
  </si>
  <si>
    <t>WA.2378.EBA.963.102</t>
  </si>
  <si>
    <t>Pelayanan Sistem Informasi Riset dan Sumber Daya Manusia Kelautan dan Perikanan</t>
  </si>
  <si>
    <t>WA.2378.EBA.963.102.A</t>
  </si>
  <si>
    <t>Pengelolaan Sistem Informasi Riset  dan SDM KP</t>
  </si>
  <si>
    <t>WA.2378.EBA.963.102.A.521211</t>
  </si>
  <si>
    <t>WA.2378.EBA.963.102.A.521211.1</t>
  </si>
  <si>
    <t>WA.2378.EBA.963.102.A.521213</t>
  </si>
  <si>
    <t>- TIM PENGELOLA WEBSITE BRSDM</t>
  </si>
  <si>
    <t>WA.2378.EBA.963.102.A.521213.1</t>
  </si>
  <si>
    <t>- Penanggung Jawab (1 orang x 12 bulan)</t>
  </si>
  <si>
    <t>WA.2378.EBA.963.102.A.521213.2</t>
  </si>
  <si>
    <t>- Redaktur (1 orang x 12 bulan)</t>
  </si>
  <si>
    <t>WA.2378.EBA.963.102.A.521213.3</t>
  </si>
  <si>
    <t>- Editor (1 orang x 12 bulan)</t>
  </si>
  <si>
    <t>WA.2378.EBA.963.102.A.521213.4</t>
  </si>
  <si>
    <t>- Web Admin (14 orang x 12 bulan)</t>
  </si>
  <si>
    <t>WA.2378.EBA.963.102.A.521219</t>
  </si>
  <si>
    <t>- Pengelolaan OJS BRSDM</t>
  </si>
  <si>
    <t>WA.2378.EBA.963.102.A.521219.1</t>
  </si>
  <si>
    <t>- Pembuatan DOI (Digital Object Identifier) Per artikel</t>
  </si>
  <si>
    <t>ARTIK</t>
  </si>
  <si>
    <t>WA.2378.EBA.963.102.A.521219.2</t>
  </si>
  <si>
    <t>- Biaya Tahunan/annual membership fee DOI</t>
  </si>
  <si>
    <t>TAHUN</t>
  </si>
  <si>
    <t>WA.2378.EBA.963.102.A.521219.3</t>
  </si>
  <si>
    <t>- Biaya Tahunan/annual fee cek Plagiarisme</t>
  </si>
  <si>
    <t>WA.2378.EBA.963.102.A.521219.4</t>
  </si>
  <si>
    <t>- Biaya cek plagiarisme per dokumen</t>
  </si>
  <si>
    <t>DOKUM</t>
  </si>
  <si>
    <t>WA.2378.EBA.963.102.A.521219.5</t>
  </si>
  <si>
    <t>- Biaya Tahunan Gramarly</t>
  </si>
  <si>
    <t>WA.2378.EBA.963.102.A.521811</t>
  </si>
  <si>
    <t>WA.2378.EBA.963.102.A.521811.1</t>
  </si>
  <si>
    <t>WA.2378.EBA.963.102.A.521811.2</t>
  </si>
  <si>
    <t>WA.2378.EBA.963.102.A.524111</t>
  </si>
  <si>
    <t>WA.2378.EBA.963.102.A.524111.1</t>
  </si>
  <si>
    <t>- Dalam rangka koordinasi dan pendampingan pengelolaan website dan OJS</t>
  </si>
  <si>
    <t>WA.2378.EBA.963.102.B</t>
  </si>
  <si>
    <t>Penerapan Manajemen Pengetahuan Terstandar BRSDM</t>
  </si>
  <si>
    <t>WA.2378.EBA.963.102.B.521211</t>
  </si>
  <si>
    <t>WA.2378.EBA.963.102.B.521211.1</t>
  </si>
  <si>
    <t>WA.2378.EBA.963.102.B.521811</t>
  </si>
  <si>
    <t>WA.2378.EBA.963.102.B.521811.1</t>
  </si>
  <si>
    <t>WA.2378.EBA.963.102.B.521811.2</t>
  </si>
  <si>
    <t>WA.2378.EBA.963.102.B.524111</t>
  </si>
  <si>
    <t>WA.2378.EBA.963.102.B.524111.1</t>
  </si>
  <si>
    <t>- Dalam rangka koordinasi dan pembinaan penerapan manajemen pengetahuan</t>
  </si>
  <si>
    <t>WA.2378.EBA.963.102.B.524113</t>
  </si>
  <si>
    <t>WA.2378.EBA.963.102.B.524113.1</t>
  </si>
  <si>
    <t>- Transportasi lokal</t>
  </si>
  <si>
    <t>WA.2378.EBA.994</t>
  </si>
  <si>
    <t>EBA.994</t>
  </si>
  <si>
    <t>Layanan Perkantoran</t>
  </si>
  <si>
    <t>WA.2378.EBA.994.001</t>
  </si>
  <si>
    <t>WA.2378.EBA.994.001.AA</t>
  </si>
  <si>
    <t>Gaji dan Tunjangan Sekretariat BRSDM</t>
  </si>
  <si>
    <t>WA.2378.EBA.994.001.AA.511111</t>
  </si>
  <si>
    <t>WA.2378.EBA.994.001.AA.511111.1</t>
  </si>
  <si>
    <t>- Belanja gaji pokok PNS(gaji ke 14)</t>
  </si>
  <si>
    <t>WA.2378.EBA.994.001.AA.511111.2</t>
  </si>
  <si>
    <t>- Belanja gaji pokok PNS</t>
  </si>
  <si>
    <t>WA.2378.EBA.994.001.AA.511111.3</t>
  </si>
  <si>
    <t>- Belanja gaji pokok PNS (gaji ke 13)</t>
  </si>
  <si>
    <t>WA.2378.EBA.994.001.AA.511119</t>
  </si>
  <si>
    <t>WA.2378.EBA.994.001.AA.511119.1</t>
  </si>
  <si>
    <t>- Belanja pembulatan gaji PNS (gaji ke 14)</t>
  </si>
  <si>
    <t>WA.2378.EBA.994.001.AA.511119.2</t>
  </si>
  <si>
    <t>- Belanja pembulatan gaji PNS</t>
  </si>
  <si>
    <t>WA.2378.EBA.994.001.AA.511119.3</t>
  </si>
  <si>
    <t>- Belanja pembulatan gaji PNS (gaji ke 13)</t>
  </si>
  <si>
    <t>WA.2378.EBA.994.001.AA.511121</t>
  </si>
  <si>
    <t>WA.2378.EBA.994.001.AA.511121.1</t>
  </si>
  <si>
    <t>- Belanja tunj. suami/istri PNS</t>
  </si>
  <si>
    <t>WA.2378.EBA.994.001.AA.511121.2</t>
  </si>
  <si>
    <t>- Belanja tunj. suami/istri PNS (gaji ke 13)</t>
  </si>
  <si>
    <t>WA.2378.EBA.994.001.AA.511121.3</t>
  </si>
  <si>
    <t>- Belanja tunj. suami/istri PNS (gaji ke 14)</t>
  </si>
  <si>
    <t>WA.2378.EBA.994.001.AA.511122</t>
  </si>
  <si>
    <t>WA.2378.EBA.994.001.AA.511122.1</t>
  </si>
  <si>
    <t>- Belanja tunj. anak PNS (gaji ke 14)</t>
  </si>
  <si>
    <t>WA.2378.EBA.994.001.AA.511122.2</t>
  </si>
  <si>
    <t>- Belanja tunj. anak PNS</t>
  </si>
  <si>
    <t>WA.2378.EBA.994.001.AA.511122.3</t>
  </si>
  <si>
    <t>- Belanja tunj. anak PNS (gaji ke 13)</t>
  </si>
  <si>
    <t>WA.2378.EBA.994.001.AA.511123</t>
  </si>
  <si>
    <t>WA.2378.EBA.994.001.AA.511123.1</t>
  </si>
  <si>
    <t>- Belanja tunj. struktural PNS (gaji ke 14)</t>
  </si>
  <si>
    <t>WA.2378.EBA.994.001.AA.511123.2</t>
  </si>
  <si>
    <t>- Belanja tunj.struktural PNS</t>
  </si>
  <si>
    <t>WA.2378.EBA.994.001.AA.511123.3</t>
  </si>
  <si>
    <t>- Belanja tunj.struktural PNS (gaji ke 13)</t>
  </si>
  <si>
    <t>WA.2378.EBA.994.001.AA.511124</t>
  </si>
  <si>
    <t>WA.2378.EBA.994.001.AA.511124.1</t>
  </si>
  <si>
    <t>- Belanja tunj. fungsional PNS (gaji ke 14)</t>
  </si>
  <si>
    <t>WA.2378.EBA.994.001.AA.511124.2</t>
  </si>
  <si>
    <t>- Belanja tunj. fungsional PNS</t>
  </si>
  <si>
    <t>WA.2378.EBA.994.001.AA.511124.3</t>
  </si>
  <si>
    <t>- Belanja tunj. fungsional PNS (gaji ke 13)</t>
  </si>
  <si>
    <t>WA.2378.EBA.994.001.AA.511125</t>
  </si>
  <si>
    <t>WA.2378.EBA.994.001.AA.511125.1</t>
  </si>
  <si>
    <t>- Belanja tunj. PPh PNS (gaji ke 14)</t>
  </si>
  <si>
    <t>WA.2378.EBA.994.001.AA.511125.2</t>
  </si>
  <si>
    <t>- Belanja tunj. PPh PNS</t>
  </si>
  <si>
    <t>WA.2378.EBA.994.001.AA.511125.3</t>
  </si>
  <si>
    <t>- Belanja tunj.PPh PNS (gaji ke13)</t>
  </si>
  <si>
    <t>WA.2378.EBA.994.001.AA.511126</t>
  </si>
  <si>
    <t>WA.2378.EBA.994.001.AA.511126.1</t>
  </si>
  <si>
    <t>- Belanja tunj. beras PNS</t>
  </si>
  <si>
    <t>WA.2378.EBA.994.001.AA.511129</t>
  </si>
  <si>
    <t>WA.2378.EBA.994.001.AA.511129.1</t>
  </si>
  <si>
    <t>- Belanja uang makan PNS</t>
  </si>
  <si>
    <t>WA.2378.EBA.994.001.AA.511151</t>
  </si>
  <si>
    <t>WA.2378.EBA.994.001.AA.511151.1</t>
  </si>
  <si>
    <t>- Belanja tunj. umum PNS (gaji ke 14)</t>
  </si>
  <si>
    <t>WA.2378.EBA.994.001.AA.511151.2</t>
  </si>
  <si>
    <t>- Belanja tunj. umum PNS</t>
  </si>
  <si>
    <t>WA.2378.EBA.994.001.AA.511151.3</t>
  </si>
  <si>
    <t>- Belanja tunj. umum PNS (gaji ke 13)</t>
  </si>
  <si>
    <t>WA.2378.EBA.994.001.AA.512411</t>
  </si>
  <si>
    <t>WA.2378.EBA.994.001.AA.512411.1</t>
  </si>
  <si>
    <t>- Tunjangan Kinerja</t>
  </si>
  <si>
    <t>WA.2378.EBA.994.001.DA</t>
  </si>
  <si>
    <t>DA</t>
  </si>
  <si>
    <t>Gaji dan Tunjangan Pusat pelatihan dan Penyuluhan KP</t>
  </si>
  <si>
    <t>WA.2378.EBA.994.001.DA.511111</t>
  </si>
  <si>
    <t>WA.2378.EBA.994.001.DA.511111.1</t>
  </si>
  <si>
    <t>- Belanja Gaji Pokok PNS</t>
  </si>
  <si>
    <t>WA.2378.EBA.994.001.DA.511119</t>
  </si>
  <si>
    <t>WA.2378.EBA.994.001.DA.511119.1</t>
  </si>
  <si>
    <t>- Belanja Pembulatan Gaji PNS</t>
  </si>
  <si>
    <t>WA.2378.EBA.994.001.DA.511121</t>
  </si>
  <si>
    <t>WA.2378.EBA.994.001.DA.511121.1</t>
  </si>
  <si>
    <t>- Belanja Tunj. Suami/Istri PNS</t>
  </si>
  <si>
    <t>WA.2378.EBA.994.001.DA.511122</t>
  </si>
  <si>
    <t>WA.2378.EBA.994.001.DA.511122.1</t>
  </si>
  <si>
    <t>- Belanja Tunj. Anak PNS</t>
  </si>
  <si>
    <t>WA.2378.EBA.994.001.DA.511123</t>
  </si>
  <si>
    <t>WA.2378.EBA.994.001.DA.511123.1</t>
  </si>
  <si>
    <t>- Belanja Tunj. Struktural PNS</t>
  </si>
  <si>
    <t>WA.2378.EBA.994.001.DA.511124</t>
  </si>
  <si>
    <t>WA.2378.EBA.994.001.DA.511124.1</t>
  </si>
  <si>
    <t>- Belanja Tunj. Fungsional PNS</t>
  </si>
  <si>
    <t>WA.2378.EBA.994.001.DA.511125</t>
  </si>
  <si>
    <t>WA.2378.EBA.994.001.DA.511125.1</t>
  </si>
  <si>
    <t>- Belanja Tunj. PPh PNS</t>
  </si>
  <si>
    <t>WA.2378.EBA.994.001.DA.511126</t>
  </si>
  <si>
    <t>WA.2378.EBA.994.001.DA.511126.1</t>
  </si>
  <si>
    <t>- Belanja Tunj. Beras PNS</t>
  </si>
  <si>
    <t>WA.2378.EBA.994.001.DA.511129</t>
  </si>
  <si>
    <t>WA.2378.EBA.994.001.DA.511129.1</t>
  </si>
  <si>
    <t>- Belanja Uang Makan PNS</t>
  </si>
  <si>
    <t>WA.2378.EBA.994.001.DA.511151</t>
  </si>
  <si>
    <t>WA.2378.EBA.994.001.DA.511151.1</t>
  </si>
  <si>
    <t>- Belanja Tunjangan Umum PNS</t>
  </si>
  <si>
    <t>WA.2378.EBA.994.001.DA.512411</t>
  </si>
  <si>
    <t>WA.2378.EBA.994.001.DA.512411.1</t>
  </si>
  <si>
    <t>- Belanja Pegawai (Tunjangan Khusus/Kegiatan/Kinerja)</t>
  </si>
  <si>
    <t>WA.2378.EBA.994.001.GA</t>
  </si>
  <si>
    <t>GA</t>
  </si>
  <si>
    <t>Gaji dan Tunjangan Pusat Pendidikan KP</t>
  </si>
  <si>
    <t>WA.2378.EBA.994.001.GA.511111</t>
  </si>
  <si>
    <t>WA.2378.EBA.994.001.GA.511111.1</t>
  </si>
  <si>
    <t>WA.2378.EBA.994.001.GA.511111.2</t>
  </si>
  <si>
    <t>WA.2378.EBA.994.001.GA.511111.3</t>
  </si>
  <si>
    <t>WA.2378.EBA.994.001.GA.511119</t>
  </si>
  <si>
    <t>WA.2378.EBA.994.001.GA.511119.1</t>
  </si>
  <si>
    <t>WA.2378.EBA.994.001.GA.511119.2</t>
  </si>
  <si>
    <t>WA.2378.EBA.994.001.GA.511119.3</t>
  </si>
  <si>
    <t>WA.2378.EBA.994.001.GA.511121</t>
  </si>
  <si>
    <t>WA.2378.EBA.994.001.GA.511121.1</t>
  </si>
  <si>
    <t>WA.2378.EBA.994.001.GA.511121.2</t>
  </si>
  <si>
    <t>WA.2378.EBA.994.001.GA.511121.3</t>
  </si>
  <si>
    <t>WA.2378.EBA.994.001.GA.511122</t>
  </si>
  <si>
    <t>WA.2378.EBA.994.001.GA.511122.1</t>
  </si>
  <si>
    <t>WA.2378.EBA.994.001.GA.511122.2</t>
  </si>
  <si>
    <t>WA.2378.EBA.994.001.GA.511122.3</t>
  </si>
  <si>
    <t>WA.2378.EBA.994.001.GA.511123</t>
  </si>
  <si>
    <t>WA.2378.EBA.994.001.GA.511123.1</t>
  </si>
  <si>
    <t>WA.2378.EBA.994.001.GA.511123.2</t>
  </si>
  <si>
    <t>WA.2378.EBA.994.001.GA.511123.3</t>
  </si>
  <si>
    <t>WA.2378.EBA.994.001.GA.511124</t>
  </si>
  <si>
    <t>WA.2378.EBA.994.001.GA.511124.1</t>
  </si>
  <si>
    <t>WA.2378.EBA.994.001.GA.511124.2</t>
  </si>
  <si>
    <t>WA.2378.EBA.994.001.GA.511124.3</t>
  </si>
  <si>
    <t>WA.2378.EBA.994.001.GA.511125</t>
  </si>
  <si>
    <t>WA.2378.EBA.994.001.GA.511125.1</t>
  </si>
  <si>
    <t>WA.2378.EBA.994.001.GA.511125.2</t>
  </si>
  <si>
    <t>WA.2378.EBA.994.001.GA.511125.3</t>
  </si>
  <si>
    <t>WA.2378.EBA.994.001.GA.511126</t>
  </si>
  <si>
    <t>WA.2378.EBA.994.001.GA.511126.1</t>
  </si>
  <si>
    <t>WA.2378.EBA.994.001.GA.511129</t>
  </si>
  <si>
    <t>WA.2378.EBA.994.001.GA.511129.1</t>
  </si>
  <si>
    <t>WA.2378.EBA.994.001.GA.511151</t>
  </si>
  <si>
    <t>WA.2378.EBA.994.001.GA.511151.1</t>
  </si>
  <si>
    <t>WA.2378.EBA.994.001.GA.511151.2</t>
  </si>
  <si>
    <t>WA.2378.EBA.994.001.GA.511151.3</t>
  </si>
  <si>
    <t>WA.2378.EBA.994.001.GA.512411</t>
  </si>
  <si>
    <t>WA.2378.EBA.994.001.GA.512411.1</t>
  </si>
  <si>
    <t>WA.2378.EBA.994.002</t>
  </si>
  <si>
    <t>WA.2378.EBA.994.002.AA</t>
  </si>
  <si>
    <t>Operasional dan Pemeliharaan Kantor Sekretariat BRSDM</t>
  </si>
  <si>
    <t>WA.2378.EBA.994.002.AA.521111</t>
  </si>
  <si>
    <t>WA.2378.EBA.994.002.AA.521111.1</t>
  </si>
  <si>
    <t>- Jamuan/Penerimaan Tamu/Rapat</t>
  </si>
  <si>
    <t>WA.2378.EBA.994.002.AA.521111.2</t>
  </si>
  <si>
    <t>- Pencetakan,Penjilidan dan laminasi lingkup Pusat BRSDM KP</t>
  </si>
  <si>
    <t>BULAN</t>
  </si>
  <si>
    <t>WA.2378.EBA.994.002.AA.521111.3</t>
  </si>
  <si>
    <t>- Belanja Pengaturan Estetika Kantor lingkup Pusat BRSDM KP</t>
  </si>
  <si>
    <t>WA.2378.EBA.994.002.AA.521111.4</t>
  </si>
  <si>
    <t>-     -     Pencetakan Blanko,amplop dan kop surat lingkup pusat BRSDMKP</t>
  </si>
  <si>
    <t>WA.2378.EBA.994.002.AA.521111.5</t>
  </si>
  <si>
    <t>- Keperluan sehari-hari pegawai</t>
  </si>
  <si>
    <t>PGW</t>
  </si>
  <si>
    <t>WA.2378.EBA.994.002.AA.521111.6</t>
  </si>
  <si>
    <t>- Pencetakan bahan sosialisasi pengembangan SDM KP</t>
  </si>
  <si>
    <t>WA.2378.EBA.994.002.AA.521111.7</t>
  </si>
  <si>
    <t>- Langganan Majalah dan surat kabar</t>
  </si>
  <si>
    <t>WA.2378.EBA.994.002.AA.521111.8</t>
  </si>
  <si>
    <t>- Keperluan ATK lingkup Sekretariat BRSDM KP</t>
  </si>
  <si>
    <t>WA.2378.EBA.994.002.AA.521111.9</t>
  </si>
  <si>
    <t>- Keperluan Bahan Komputer Lingkup Sekretariat BRSDM</t>
  </si>
  <si>
    <t>WA.2378.EBA.994.002.AA.521119</t>
  </si>
  <si>
    <t>WA.2378.EBA.994.002.AA.521119.1</t>
  </si>
  <si>
    <t>- Pengadaan Pakaian Dinas Pegawai BRSDM (2 STELL x 130 ORG)</t>
  </si>
  <si>
    <t>STELL</t>
  </si>
  <si>
    <t>WA.2378.EBA.994.002.AB</t>
  </si>
  <si>
    <t>WA.2378.EBA.994.002.AB.521111</t>
  </si>
  <si>
    <t>WA.2378.EBA.994.002.AB.521111.1</t>
  </si>
  <si>
    <t>- Langganan Daya dan Jasa di GMB III lantai 6 dan 7</t>
  </si>
  <si>
    <t>WA.2378.EBA.994.002.AB.521114</t>
  </si>
  <si>
    <t>WA.2378.EBA.994.002.AB.521114.1</t>
  </si>
  <si>
    <t>- Pengiriman Surat dan Dokumen /Barang lainnya BRSDM</t>
  </si>
  <si>
    <t>WA.2378.EBA.994.002.AB.522141</t>
  </si>
  <si>
    <t>WA.2378.EBA.994.002.AB.522141.1</t>
  </si>
  <si>
    <t>- Sewa mesin fotocopy  2 UNIT x 12 BLN</t>
  </si>
  <si>
    <t>WA.2378.EBA.994.002.AB.522141.2</t>
  </si>
  <si>
    <t>- Sewa kendaraan opersional  2 UNIT x 12 BULAN</t>
  </si>
  <si>
    <t>WA.2378.EBA.994.002.AC</t>
  </si>
  <si>
    <t>WA.2378.EBA.994.002.AC.521131</t>
  </si>
  <si>
    <t>Belanja Barang Operasional - Penanganan Pandemi COVID-19</t>
  </si>
  <si>
    <t>WA.2378.EBA.994.002.AC.521131.1</t>
  </si>
  <si>
    <t>- Pengadaan Paket APD, Hand sanitizer dan pencegahan penyebaran covid lainnya</t>
  </si>
  <si>
    <t>WA.2378.EBA.994.002.AC.521131.2</t>
  </si>
  <si>
    <t>- Pengadaan Lisensi aplikasi Video Converence dan langganannya</t>
  </si>
  <si>
    <t>WA.2378.EBA.994.002.AC.521131.3</t>
  </si>
  <si>
    <t>- Rapid antigen/swab PCR</t>
  </si>
  <si>
    <t>WA.2378.EBA.994.002.AC.523111</t>
  </si>
  <si>
    <t>WA.2378.EBA.994.002.AC.523111.1</t>
  </si>
  <si>
    <t>- Pemeliharaan Gedung Arsip</t>
  </si>
  <si>
    <t>WA.2378.EBA.994.002.AC.523121</t>
  </si>
  <si>
    <t>WA.2378.EBA.994.002.AC.523121.1</t>
  </si>
  <si>
    <t>- Laptop/Notebook</t>
  </si>
  <si>
    <t>WA.2378.EBA.994.002.AC.523121.2</t>
  </si>
  <si>
    <t>- Peralatan Meubeulair (Lemari, Kursi, cubical)</t>
  </si>
  <si>
    <t>WA.2378.EBA.994.002.AC.523121.3</t>
  </si>
  <si>
    <t>- Perawatan Barang Inventaris Kantor</t>
  </si>
  <si>
    <t>WA.2378.EBA.994.002.AC.523121.4</t>
  </si>
  <si>
    <t>- Instalasi Mekanikal Elektrikal Gedung Arsip</t>
  </si>
  <si>
    <t>WA.2378.EBA.994.002.AC.523121.5</t>
  </si>
  <si>
    <t>- Pemeliharaan Peralatan Studio dan komunikasi</t>
  </si>
  <si>
    <t>- Perawatan kendaraan roda 4/6</t>
  </si>
  <si>
    <t>WA.2378.EBA.994.002.AC.523121.6</t>
  </si>
  <si>
    <t>- Perawatan kendaraan pejabat eselon I</t>
  </si>
  <si>
    <t>WA.2378.EBA.994.002.AC.523121.7</t>
  </si>
  <si>
    <t>- Perawatan kendaraan pejabat eselon II</t>
  </si>
  <si>
    <t>WA.2378.EBA.994.002.AC.523121.8</t>
  </si>
  <si>
    <t>- Perawatan kendaraan roda 4</t>
  </si>
  <si>
    <t>WA.2378.EBA.994.002.AC.523121.9</t>
  </si>
  <si>
    <t>- Operasional Kendaraan Roda 4 (sewa)</t>
  </si>
  <si>
    <t>- Operasional Kendaraan Roda 2 (sewa)</t>
  </si>
  <si>
    <t>WA.2378.EBA.994.002.AC.523121.10</t>
  </si>
  <si>
    <t>- Komputer PC</t>
  </si>
  <si>
    <t>WA.2378.EBA.994.002.AC.523121.11</t>
  </si>
  <si>
    <t>- Perawatan kendaraan bermotor roda 2</t>
  </si>
  <si>
    <t>WA.2378.EBA.994.002.AC.523121.12</t>
  </si>
  <si>
    <t>- Printer</t>
  </si>
  <si>
    <t>WA.2378.EBA.994.002.AC.523121.13</t>
  </si>
  <si>
    <t>- LCD</t>
  </si>
  <si>
    <t>WA.2378.EBA.994.002.AC.523121.14</t>
  </si>
  <si>
    <t>- Scanner</t>
  </si>
  <si>
    <t>WA.2378.EBA.994.002.AC.523121.15</t>
  </si>
  <si>
    <t>- Handycam</t>
  </si>
  <si>
    <t>WA.2378.EBA.994.002.AC.523121.16</t>
  </si>
  <si>
    <t>- CCTV</t>
  </si>
  <si>
    <t>WA.2378.EBA.994.002.AC.523121.17</t>
  </si>
  <si>
    <t>- Wireless</t>
  </si>
  <si>
    <t>WA.2378.EBA.994.002.AC.523121.18</t>
  </si>
  <si>
    <t>- Kamera digital</t>
  </si>
  <si>
    <t>WA.2378.EBA.994.002.AC.523199</t>
  </si>
  <si>
    <t>WA.2378.EBA.994.002.AC.523199.1</t>
  </si>
  <si>
    <t>- Pemeliharaan pengharum ruangan</t>
  </si>
  <si>
    <t>WA.2378.EBA.994.002.AC.523199.2</t>
  </si>
  <si>
    <t>- Fumigasi gedung arsip depok</t>
  </si>
  <si>
    <t>WA.2378.EBA.994.002.AC.523199.3</t>
  </si>
  <si>
    <t>- Pemeliharaan aquarium gedung kantor GMB III  2 UNIT x 12 BLN</t>
  </si>
  <si>
    <t>WA.2378.EBA.994.002.AD</t>
  </si>
  <si>
    <t>WA.2378.EBA.994.002.AD.521111</t>
  </si>
  <si>
    <t>WA.2378.EBA.994.002.AD.521111.1</t>
  </si>
  <si>
    <t>- Pramubakti/PelaksanaPramubakti  36 ORG x 13 BLN</t>
  </si>
  <si>
    <t>)B</t>
  </si>
  <si>
    <t>WA.2378.EBA.994.002.AD.521111.2</t>
  </si>
  <si>
    <t>- Pengemudi  6 ORG x 13 BLN</t>
  </si>
  <si>
    <t>WA.2378.EBA.994.002.AD.521111.3</t>
  </si>
  <si>
    <t>- iuran bpjs ketenagakerjaan pramubakti 36 orang x 12 bulan</t>
  </si>
  <si>
    <t>WA.2378.EBA.994.002.AD.521111.4</t>
  </si>
  <si>
    <t>- iuran bpjs ketenagakerjaan pengemudi 6 orang x 12 bulan</t>
  </si>
  <si>
    <t>WA.2378.EBA.994.002.AD.521115</t>
  </si>
  <si>
    <t>- SEKRETARIAT BRSDM KP</t>
  </si>
  <si>
    <t>WA.2378.EBA.994.002.AD.521115.1</t>
  </si>
  <si>
    <t>- Honorarium pejabat penguji tagihan penandatanganan spm (pagu dana di atas Rp.100 miliar s.d. arap.250 miliar</t>
  </si>
  <si>
    <t>WA.2378.EBA.994.002.AD.521115.2</t>
  </si>
  <si>
    <t>- Honorarium pejabat kuasa pengguna anggaran (pagu dana diatas Rp100 miliar s.d Rp250 miliar</t>
  </si>
  <si>
    <t>WA.2378.EBA.994.002.AD.521115.3</t>
  </si>
  <si>
    <t>- honorarium bendahara pengeluaran (pagu dana di atas Rp100 miliar s.d Rp250 miliar)</t>
  </si>
  <si>
    <t>WA.2378.EBA.994.002.AD.521115.4</t>
  </si>
  <si>
    <t>- honorarium pejabat pembuat komitmen (pagu dana di atas Rp50 miliar s.d Rp75 miliar)</t>
  </si>
  <si>
    <t>WA.2378.EBA.994.002.AD.521115.5</t>
  </si>
  <si>
    <t>- honorarium staf pembantu KPA (pagu dana di atas Rp50 miliar s.d Rp75 miliar) 2 orang x 12 bulan</t>
  </si>
  <si>
    <t>WA.2378.EBA.994.002.AD.521115.6</t>
  </si>
  <si>
    <t>- honorarium staf pembantu PPK (pagu dana di atas Rp50 miliar s.d Rp75 miliar) 2 orang x 12 bulan</t>
  </si>
  <si>
    <t>- HONOR UNIT AKUNTANSI PENGGUNA BARANG (UAKPB)</t>
  </si>
  <si>
    <t>WA.2378.EBA.994.002.AD.521115.7</t>
  </si>
  <si>
    <t>- Honorarium Penanggung Jawab (UAPPA/Barang)</t>
  </si>
  <si>
    <t>WA.2378.EBA.994.002.AD.521115.8</t>
  </si>
  <si>
    <t>- Honorarium Ketua (UAPPA/Barang)</t>
  </si>
  <si>
    <t>WA.2378.EBA.994.002.AD.521115.9</t>
  </si>
  <si>
    <t>- Honorarium Koordinator (UAPPA/Barang)</t>
  </si>
  <si>
    <t>WA.2378.EBA.994.002.AD.521115.10</t>
  </si>
  <si>
    <t>- BPP Kepegawaian (pagu dana di atas  Rp25 miliar s.d. Rp50 miliar)</t>
  </si>
  <si>
    <t>WA.2378.EBA.994.002.AD.521115.11</t>
  </si>
  <si>
    <t>- Honorarium Anggota (UAPPA/Barang) 2 Orang x 12 Bulan</t>
  </si>
  <si>
    <t>- HONOR PENGELOLA SISTEM AKUNTANSI PEMERINTAH TK. ESELON IBMN TK. ESELON I</t>
  </si>
  <si>
    <t>WA.2378.EBA.994.002.AD.521115.12</t>
  </si>
  <si>
    <t>- Honorarium Penanggung Jawab (UAPPA/Barang-EI)</t>
  </si>
  <si>
    <t>WA.2378.EBA.994.002.AD.521115.13</t>
  </si>
  <si>
    <t>- Honorarium Koordinator (UAPPA/Barang-EI)</t>
  </si>
  <si>
    <t>WA.2378.EBA.994.002.AD.521115.14</t>
  </si>
  <si>
    <t>- Honorarium Ketua (UAPPA/Barang-EI)</t>
  </si>
  <si>
    <t>WA.2378.EBA.994.002.AD.521115.15</t>
  </si>
  <si>
    <t>- Honorarium Anggota (UAPPA/Barang-EI) 3 Orang x 12 Bulan</t>
  </si>
  <si>
    <t>WA.2378.EBA.994.002.AD.521115.16</t>
  </si>
  <si>
    <t>- Pembuat Daftar Gaji (pagu dana di atas  Rp10 miliar s.d. Rp25 miliar)</t>
  </si>
  <si>
    <t>WA.2378.EBA.994.002.AD.521115.17</t>
  </si>
  <si>
    <t>- Honorarium Pengurus/Penyimpan Bmn Tingkat Kuasa Pengguna Barang 1 Orang x 12 Bulan</t>
  </si>
  <si>
    <t>WA.2378.EBA.994.002.AD.521115.18</t>
  </si>
  <si>
    <t>- Honorarium Pejabat Pengadaan Barang/Jasa 1 Orang x 12 Bulan</t>
  </si>
  <si>
    <t>WA.2378.EBA.994.002.AD.521115.19</t>
  </si>
  <si>
    <t xml:space="preserve">- Honorarium Panitia Pengadaan Barang  (Non Konstruksi)pagu </t>
  </si>
  <si>
    <t>WA.2378.EBA.994.002.AD.521115.20</t>
  </si>
  <si>
    <t>- pengadaan di atas  Rp250 juta s.d. Rp500 juta</t>
  </si>
  <si>
    <t>WA.2378.EBA.994.002.AD.521115.21</t>
  </si>
  <si>
    <t>- Panitia pengadaan jasa non konstruksi (pagu diatas 100 jt sd 250 jt)</t>
  </si>
  <si>
    <t>WA.2378.EBA.994.002.AD.521115.22</t>
  </si>
  <si>
    <t>- Panitia pengadaan jasa non konstruksi (pagu diatas 250 jt sd 500 jt)</t>
  </si>
  <si>
    <t>- HONOR UNIT AKUNTANSI PENGGUNA ANGGARAN (UAKPA)</t>
  </si>
  <si>
    <t>WA.2378.EBA.994.002.AD.521211</t>
  </si>
  <si>
    <t>WA.2378.EBA.994.002.AD.521211.1</t>
  </si>
  <si>
    <t>- Pencetakan penggandaan cetak jilid dokumen</t>
  </si>
  <si>
    <t>WA.2378.EBA.994.002.AD.521211.2</t>
  </si>
  <si>
    <t>- Penggandaan draft laporan satker</t>
  </si>
  <si>
    <t>WA.2378.EBA.994.002.AD.521811</t>
  </si>
  <si>
    <t>WA.2378.EBA.994.002.AD.521811.1</t>
  </si>
  <si>
    <t>WA.2378.EBA.994.002.AD.521811.2</t>
  </si>
  <si>
    <t>- Perlengkapan komputer</t>
  </si>
  <si>
    <t>WA.2378.EBA.994.002.AE</t>
  </si>
  <si>
    <t>AE</t>
  </si>
  <si>
    <t>Operasional dan Pemeliharaan Kantor ANCOL</t>
  </si>
  <si>
    <t>WA.2378.EBA.994.002.AE.521111</t>
  </si>
  <si>
    <t>WA.2378.EBA.994.002.AE.521111.1</t>
  </si>
  <si>
    <t>- Iuran Sampah</t>
  </si>
  <si>
    <t>WA.2378.EBA.994.002.AE.521111.2</t>
  </si>
  <si>
    <t>- Biaya Satpam</t>
  </si>
  <si>
    <t>WA.2378.EBA.994.002.AE.521111.3</t>
  </si>
  <si>
    <t>- Biaya Clening Service</t>
  </si>
  <si>
    <t>WA.2378.EBA.994.002.AF</t>
  </si>
  <si>
    <t>AF</t>
  </si>
  <si>
    <t>WA.2378.EBA.994.002.AF.522111</t>
  </si>
  <si>
    <t>WA.2378.EBA.994.002.AF.522111.1</t>
  </si>
  <si>
    <t>- Langganan Listrik gedung ancol 1 dan 2</t>
  </si>
  <si>
    <t>WA.2378.EBA.994.002.AF.522112</t>
  </si>
  <si>
    <t>WA.2378.EBA.994.002.AF.522112.1</t>
  </si>
  <si>
    <t>-  Langganan Telepon gedung ancol 1 dan 2</t>
  </si>
  <si>
    <t>WA.2378.EBA.994.002.AF.522113</t>
  </si>
  <si>
    <t>WA.2378.EBA.994.002.AF.522113.1</t>
  </si>
  <si>
    <t>- Langganan air gedung ancol 1 dan 2</t>
  </si>
  <si>
    <t>WA.2378.EBA.994.002.AF.522119</t>
  </si>
  <si>
    <t>WA.2378.EBA.994.002.AF.522119.1</t>
  </si>
  <si>
    <t>- Langganan Bandwitch gedung ancol 1 dan 2</t>
  </si>
  <si>
    <t>WA.2378.EBA.994.002.AG</t>
  </si>
  <si>
    <t>AG</t>
  </si>
  <si>
    <t>WA.2378.EBA.994.002.AG.523111</t>
  </si>
  <si>
    <t>WA.2378.EBA.994.002.AG.523111.1</t>
  </si>
  <si>
    <t>- Pemeliharaan Gedung Kantor Ancol I dan II</t>
  </si>
  <si>
    <t>WA.2378.EBA.994.002.AG.523121</t>
  </si>
  <si>
    <t>- Elektronik</t>
  </si>
  <si>
    <t>WA.2378.EBA.994.002.AG.523121.1</t>
  </si>
  <si>
    <t>- Perawatan Kendaraan roda 6</t>
  </si>
  <si>
    <t>WA.2378.EBA.994.002.AG.523121.2</t>
  </si>
  <si>
    <t>- Hydran Gedung BRSDM I dan II Ancol</t>
  </si>
  <si>
    <t>WA.2378.EBA.994.002.AG.523121.3</t>
  </si>
  <si>
    <t>- Fire Alarm Gedung BRSDM I dan II Ancol</t>
  </si>
  <si>
    <t>WA.2378.EBA.994.002.AG.523121.4</t>
  </si>
  <si>
    <t>-  Peralatan Olah Raga</t>
  </si>
  <si>
    <t>WA.2378.EBA.994.002.AG.523121.5</t>
  </si>
  <si>
    <t>- Pemeliharaan Infrastrukur Integrasi Sistem Gedung BRSDM Ancol</t>
  </si>
  <si>
    <t>WA.2378.EBA.994.002.AG.523121.6</t>
  </si>
  <si>
    <t>- Pemeliharaan Gedung APAR BRSDM Ancol</t>
  </si>
  <si>
    <t>WA.2378.EBA.994.002.AG.523121.7</t>
  </si>
  <si>
    <t>- Exhaouse Gedung BRSDM I dan II</t>
  </si>
  <si>
    <t>Unitg</t>
  </si>
  <si>
    <t>WA.2378.EBA.994.002.AG.523121.8</t>
  </si>
  <si>
    <t>- Panel Lisrik Distribusi Gedung BRSDM I dan II</t>
  </si>
  <si>
    <t>WA.2378.EBA.994.002.AG.523121.9</t>
  </si>
  <si>
    <t>- Lift Gedung  BRSDM Ancol I dan II</t>
  </si>
  <si>
    <t>WA.2378.EBA.994.002.AG.523121.10</t>
  </si>
  <si>
    <t>- Perawatan Genset</t>
  </si>
  <si>
    <t>WA.2378.EBA.994.002.AG.523121.11</t>
  </si>
  <si>
    <t>WA.2378.EBA.994.002.AG.523121.12</t>
  </si>
  <si>
    <t>- Pemeliharaan jaringan internet ancol</t>
  </si>
  <si>
    <t>WA.2378.EBA.994.002.AG.523121.13</t>
  </si>
  <si>
    <t>- Pemeliharaan AC Central Gedung BRSDM Ancol</t>
  </si>
  <si>
    <t>WA.2378.EBA.994.002.AG.523121.14</t>
  </si>
  <si>
    <t>-  Perawatan AC Split Gedung BRSDM Ancol</t>
  </si>
  <si>
    <t>WA.2378.EBA.994.002.AG.523121.15</t>
  </si>
  <si>
    <t>-  Instalasi mekanikal eletrik Gedung BRSDM I dan II</t>
  </si>
  <si>
    <t>WA.2378.EBA.994.002.AG.523121.16</t>
  </si>
  <si>
    <t>-  Instalasi Air Gedung Ancol I dan II</t>
  </si>
  <si>
    <t>WA.2378.EBA.994.002.AG.523121.17</t>
  </si>
  <si>
    <t>WA.2378.EBA.994.002.AG.523121.18</t>
  </si>
  <si>
    <t>- Papan Visua;</t>
  </si>
  <si>
    <t>- Pemeliharaan Mesin</t>
  </si>
  <si>
    <t>WA.2378.EBA.994.002.AG.523121.19</t>
  </si>
  <si>
    <t>- Penggantian Kapasitor Bank, Gardu Listrik BRSDM ANcol</t>
  </si>
  <si>
    <t>WA.2378.EBA.994.002.AG.523121.20</t>
  </si>
  <si>
    <t>WA.2378.EBA.994.002.AG.523121.21</t>
  </si>
  <si>
    <t>WA.2378.EBA.994.002.AG.523121.22</t>
  </si>
  <si>
    <t>- Perawatan dan pemeliharaan rodent control/hama tikus</t>
  </si>
  <si>
    <t>WA.2378.EBA.994.002.AG.523199</t>
  </si>
  <si>
    <t>WA.2378.EBA.994.002.AG.523199.1</t>
  </si>
  <si>
    <t>- Pemeliharaan aquarium BRSDM Ancol  6 UNIT x 12 BLN</t>
  </si>
  <si>
    <t>WA.2378.EBA.994.002.AG.523199.2</t>
  </si>
  <si>
    <t>- Penyemprotan disinfektan/DBD Gedung Kantor</t>
  </si>
  <si>
    <t>WA.2378.EBA.994.002.DA</t>
  </si>
  <si>
    <t>Operasional dan Pemeliharaan Kantor Pusat Pelatihan dan Penyuluhan KP</t>
  </si>
  <si>
    <t>WA.2378.EBA.994.002.DA.521111</t>
  </si>
  <si>
    <t>WA.2378.EBA.994.002.DA.521111.1</t>
  </si>
  <si>
    <t>- Keperluan sehari hari perkantoran</t>
  </si>
  <si>
    <t>WA.2378.EBA.994.002.DA.521111.2</t>
  </si>
  <si>
    <t>- Pramubakti (15 org x 13 bulan)</t>
  </si>
  <si>
    <t>WA.2378.EBA.994.002.DA.521111.3</t>
  </si>
  <si>
    <t>- Pengemudi (1 org x 13 bulan)</t>
  </si>
  <si>
    <t>WA.2378.EBA.994.002.DA.521111.4</t>
  </si>
  <si>
    <t>- Jaminan Tenaga Kerja Pramubakti (15 org x 12 bulan)</t>
  </si>
  <si>
    <t>WA.2378.EBA.994.002.DA.521111.5</t>
  </si>
  <si>
    <t>- Jaminan Tenaga Kerja Pengemudi (1 org x 12 bulan)</t>
  </si>
  <si>
    <t>WA.2378.EBA.994.002.DA.521111.6</t>
  </si>
  <si>
    <t>- Tenaga Outsourching Contact centre</t>
  </si>
  <si>
    <t>WA.2378.EBA.994.002.DA.521131</t>
  </si>
  <si>
    <t>WA.2378.EBA.994.002.DA.521131.1</t>
  </si>
  <si>
    <t>- Bahan Pencegahan Penularan Covid 19 ( 52 peg )</t>
  </si>
  <si>
    <t>WA.2378.EBA.994.002.DA.521811</t>
  </si>
  <si>
    <t>WA.2378.EBA.994.002.DA.521811.1</t>
  </si>
  <si>
    <t>- Komputer</t>
  </si>
  <si>
    <t>WA.2378.EBA.994.002.DA.521811.2</t>
  </si>
  <si>
    <t>- Pencetakan</t>
  </si>
  <si>
    <t>WA.2378.EBA.994.002.DB</t>
  </si>
  <si>
    <t>DB</t>
  </si>
  <si>
    <t>WA.2378.EBA.994.002.DB.521114</t>
  </si>
  <si>
    <t>WA.2378.EBA.994.002.DB.521114.1</t>
  </si>
  <si>
    <t>- Pengiriman Surat dinas</t>
  </si>
  <si>
    <t>bln</t>
  </si>
  <si>
    <t>WA.2378.EBA.994.002.DB.522141</t>
  </si>
  <si>
    <t>WA.2378.EBA.994.002.DB.522141.1</t>
  </si>
  <si>
    <t>- Sewa Mesin Fotokopi</t>
  </si>
  <si>
    <t>WA.2378.EBA.994.002.DB.522141.2</t>
  </si>
  <si>
    <t>- Sewa Tanaman</t>
  </si>
  <si>
    <t>WA.2378.EBA.994.002.DB.522141.3</t>
  </si>
  <si>
    <t>- Sewa Gudang Arsip</t>
  </si>
  <si>
    <t>WA.2378.EBA.994.002.DB.522141.4</t>
  </si>
  <si>
    <t>- Sewa Kendaraan Roda 4 Pejabat Eselon II ( 1 unit x 12 bulan)</t>
  </si>
  <si>
    <t>WA.2378.EBA.994.002.DB.522191</t>
  </si>
  <si>
    <t>WA.2378.EBA.994.002.DB.522191.1</t>
  </si>
  <si>
    <t>- Langganan Lisensi Aplikasi Video Conference kapasitas 1000 partisipan ( 1 akun x 12 bulan)</t>
  </si>
  <si>
    <t>WA.2378.EBA.994.002.DB.522191.2</t>
  </si>
  <si>
    <t>- Langganan Lisensi Aplikasi Video Conference kapasitas 100 partisipan ( 5 akun x 12 bulan)</t>
  </si>
  <si>
    <t>WA.2378.EBA.994.002.DB.522191.3</t>
  </si>
  <si>
    <t>- Langganan Lisensi Media Komunikasi dan Publikasi</t>
  </si>
  <si>
    <t>WA.2378.EBA.994.002.DB.523121</t>
  </si>
  <si>
    <t>WA.2378.EBA.994.002.DB.523121.1</t>
  </si>
  <si>
    <t>- Pemeliharaan Aquarium (1 unit x 12 bulan)</t>
  </si>
  <si>
    <t>WA.2378.EBA.994.002.DC</t>
  </si>
  <si>
    <t>DC</t>
  </si>
  <si>
    <t>WA.2378.EBA.994.002.DC.523121</t>
  </si>
  <si>
    <t>WA.2378.EBA.994.002.DC.523121.1</t>
  </si>
  <si>
    <t>WA.2378.EBA.994.002.DC.523121.2</t>
  </si>
  <si>
    <t>- Komputer/PC</t>
  </si>
  <si>
    <t>WA.2378.EBA.994.002.DC.523121.3</t>
  </si>
  <si>
    <t>WA.2378.EBA.994.002.DC.523121.4</t>
  </si>
  <si>
    <t>- Operasional kendaraan roda 4 Pejabat Eselon II (sewa)</t>
  </si>
  <si>
    <t>WA.2378.EBA.994.002.DC.523121.5</t>
  </si>
  <si>
    <t>WA.2378.EBA.994.002.DC.523121.6</t>
  </si>
  <si>
    <t>- Perawatan kendaraan roda 2</t>
  </si>
  <si>
    <t>WA.2378.EBA.994.002.DD</t>
  </si>
  <si>
    <t>DD</t>
  </si>
  <si>
    <t>WA.2378.EBA.994.002.DD.521111</t>
  </si>
  <si>
    <t>WA.2378.EBA.994.002.DD.521111.1</t>
  </si>
  <si>
    <t>- Snack Rapat, Jamuan</t>
  </si>
  <si>
    <t>WA.2378.EBA.994.002.DD.521115</t>
  </si>
  <si>
    <t>WA.2378.EBA.994.002.DD.521115.1</t>
  </si>
  <si>
    <t>- Honorarium Pejabat Pembuat Komitmen (pagu dana di atas  Rp10 miliar s.d. Rp25 miliar)</t>
  </si>
  <si>
    <t>WA.2378.EBA.994.002.DD.521115.2</t>
  </si>
  <si>
    <t>- Honorarium Staf  Pembantu PPK pagu dana di atas  Rp10 miliar s.d. Rp25 miliar (2 Orang x 12 BUlan)</t>
  </si>
  <si>
    <t>WA.2378.EBA.994.002.DD.521115.3</t>
  </si>
  <si>
    <t>- BPP (pagu dana di atas  Rp10 miliar s.d. Rp25 miliar)</t>
  </si>
  <si>
    <t>WA.2378.EBA.994.002.DD.521115.4</t>
  </si>
  <si>
    <t>- Honorarium Pejabat Pengadaan Barang dan Jasa</t>
  </si>
  <si>
    <t>WA.2378.EBA.994.002.DD.521119</t>
  </si>
  <si>
    <t>WA.2378.EBA.994.002.DD.521119.1</t>
  </si>
  <si>
    <t>- Pakaian dinas Pegawai</t>
  </si>
  <si>
    <t>stell</t>
  </si>
  <si>
    <t>WA.2378.EBA.994.002.GA</t>
  </si>
  <si>
    <t>Operasional dan Pemeliharaan Kantor Pusat Pendidikan KP</t>
  </si>
  <si>
    <t>WA.2378.EBA.994.002.GA.521111</t>
  </si>
  <si>
    <t>WA.2378.EBA.994.002.GA.521111.1</t>
  </si>
  <si>
    <t>WA.2378.EBA.994.002.GA.521111.2</t>
  </si>
  <si>
    <t>- Jamuan</t>
  </si>
  <si>
    <t>WA.2378.EBA.994.002.GA.521111.3</t>
  </si>
  <si>
    <t>- Pramubakti (12 org x 13 bulan)</t>
  </si>
  <si>
    <t>WA.2378.EBA.994.002.GA.521111.4</t>
  </si>
  <si>
    <t>WA.2378.EBA.994.002.GA.521111.5</t>
  </si>
  <si>
    <t>- BPJS Ketenagakerjaan Pengemudi dan Pramubhakti</t>
  </si>
  <si>
    <t>WA.2378.EBA.994.002.GA.521111.6</t>
  </si>
  <si>
    <t>- Pencetakan/Publikasi</t>
  </si>
  <si>
    <t>WA.2378.EBA.994.002.GA.521111.7</t>
  </si>
  <si>
    <t>- Langganan Majalah dan Surat Kabar</t>
  </si>
  <si>
    <t>WA.2378.EBA.994.002.GA.521111.8</t>
  </si>
  <si>
    <t>- Langganan biaya video conference dan Zoho</t>
  </si>
  <si>
    <t>WA.2378.EBA.994.002.GA.521111.9</t>
  </si>
  <si>
    <t>- Estetika Kantor dan Pengharum Ruangan</t>
  </si>
  <si>
    <t>WA.2378.EBA.994.002.GA.521811</t>
  </si>
  <si>
    <t>WA.2378.EBA.994.002.GA.521811.1</t>
  </si>
  <si>
    <t>WA.2378.EBA.994.002.GA.521811.2</t>
  </si>
  <si>
    <t>WA.2378.EBA.994.002.GA.521811.3</t>
  </si>
  <si>
    <t>- Kertas Fotocopy A4</t>
  </si>
  <si>
    <t>WA.2378.EBA.994.002.GA.521811.4</t>
  </si>
  <si>
    <t>- Kertas Fotocopy F4</t>
  </si>
  <si>
    <t>WA.2378.EBA.994.002.GA.521811.5</t>
  </si>
  <si>
    <t>- Kertas Kop A4 (4 warna)</t>
  </si>
  <si>
    <t>rim</t>
  </si>
  <si>
    <t>WA.2378.EBA.994.002.GA.521811.6</t>
  </si>
  <si>
    <t>- Kertas Kop F4 (4 warna)</t>
  </si>
  <si>
    <t>WA.2378.EBA.994.002.GA.521811.7</t>
  </si>
  <si>
    <t>- Amplop Kop Besar</t>
  </si>
  <si>
    <t>WA.2378.EBA.994.002.GA.521811.8</t>
  </si>
  <si>
    <t>- Amplop Kop Kecil</t>
  </si>
  <si>
    <t>WA.2378.EBA.994.002.GA.521811.9</t>
  </si>
  <si>
    <t>- Map Pusdik KP</t>
  </si>
  <si>
    <t>WA.2378.EBA.994.002.GB</t>
  </si>
  <si>
    <t>GB</t>
  </si>
  <si>
    <t>Langganan Daya dan Jasa Pusat Pendidikan KP</t>
  </si>
  <si>
    <t>WA.2378.EBA.994.002.GB.521114</t>
  </si>
  <si>
    <t>WA.2378.EBA.994.002.GB.521114.1</t>
  </si>
  <si>
    <t>- Pengiriman surat dan dokumen/barang lainnya</t>
  </si>
  <si>
    <t>WA.2378.EBA.994.002.GB.522141</t>
  </si>
  <si>
    <t>WA.2378.EBA.994.002.GB.522141.1</t>
  </si>
  <si>
    <t>- Sewa Mesin Photocopy</t>
  </si>
  <si>
    <t>WA.2378.EBA.994.002.GB.522141.2</t>
  </si>
  <si>
    <t>- Sewa Ruang Arsip dan Penyimpanan BMN</t>
  </si>
  <si>
    <t>WA.2378.EBA.994.002.GC</t>
  </si>
  <si>
    <t>GC</t>
  </si>
  <si>
    <t>Pemeliharaan Kantor Pusat Pendidikan KP</t>
  </si>
  <si>
    <t>WA.2378.EBA.994.002.GC.523121</t>
  </si>
  <si>
    <t>WA.2378.EBA.994.002.GC.523121.1</t>
  </si>
  <si>
    <t>- Pemeliharaan dan Operasional Kendaraan Pejabat Eselon II</t>
  </si>
  <si>
    <t>WA.2378.EBA.994.002.GC.523121.2</t>
  </si>
  <si>
    <t>- Pemeliharaan dan Operasional Kendaraan Roda 4</t>
  </si>
  <si>
    <t>WA.2378.EBA.994.002.GC.523121.3</t>
  </si>
  <si>
    <t>- Pemeliharaan dan Operasional Kendaraan Roda Dua</t>
  </si>
  <si>
    <t>WA.2378.EBA.994.002.GC.523121.4</t>
  </si>
  <si>
    <t>WA.2378.EBA.994.002.GC.523121.5</t>
  </si>
  <si>
    <t>WA.2378.EBA.994.002.GC.523121.6</t>
  </si>
  <si>
    <t>WA.2378.EBA.994.002.GC.523121.7</t>
  </si>
  <si>
    <t>WA.2378.EBA.994.002.GC.523121.8</t>
  </si>
  <si>
    <t>- Kamera</t>
  </si>
  <si>
    <t>WA.2378.EBA.994.002.GC.523121.9</t>
  </si>
  <si>
    <t>WA.2378.EBA.994.002.GC.523199</t>
  </si>
  <si>
    <t>WA.2378.EBA.994.002.GC.523199.1</t>
  </si>
  <si>
    <t>- Pemeliharaan Aquarium (2 unit)</t>
  </si>
  <si>
    <t>WA.2378.EBA.994.002.GD</t>
  </si>
  <si>
    <t>GD</t>
  </si>
  <si>
    <t>Pembayaran Pelaksanaan Operasional Kantor Pusat Pendidikan KP</t>
  </si>
  <si>
    <t>WA.2378.EBA.994.002.GD.521111</t>
  </si>
  <si>
    <t>WA.2378.EBA.994.002.GD.521111.1</t>
  </si>
  <si>
    <t>- Pakaian Dinas Pegawai</t>
  </si>
  <si>
    <t>stel</t>
  </si>
  <si>
    <t>WA.2378.EBA.994.002.GD.521111.2</t>
  </si>
  <si>
    <t>- Pakaian Kerja Pramubakti</t>
  </si>
  <si>
    <t>WA.2378.EBA.994.002.GD.521115</t>
  </si>
  <si>
    <t>WA.2378.EBA.994.002.GD.521115.1</t>
  </si>
  <si>
    <t>- PPK Pusat Pendiidikan</t>
  </si>
  <si>
    <t>WA.2378.EBA.994.002.GD.521115.2</t>
  </si>
  <si>
    <t>- Anggota Tim Penghapusan BMN 3 ORANG x 1 KEG</t>
  </si>
  <si>
    <t>WA.2378.EBA.994.002.GD.521115.3</t>
  </si>
  <si>
    <t>- Bendahara Pengeluaran Pembantu (1 ORG x 12 BLN)</t>
  </si>
  <si>
    <t>WA.2378.EBA.994.002.GD.521115.4</t>
  </si>
  <si>
    <t>- Staf Pengelola Keuangan KPA ( 1 ORG x 12 BLN)</t>
  </si>
  <si>
    <t>WA.2378.EBA.994.002.GD.521115.5</t>
  </si>
  <si>
    <t>- Pejabat Pengadaan Barang dan Jasa 1 ORG x 12 BLN</t>
  </si>
  <si>
    <t>WA.2378.EBA.994.002.GD.521115.6</t>
  </si>
  <si>
    <t>- Penyimpan BMN Pembantu 1 ORG x 12 BLN</t>
  </si>
  <si>
    <t>WA.2378.EBA.994.002.GD.521115.7</t>
  </si>
  <si>
    <t>- Pengelola SAK Pembantu 1 ORG x 12 BLN</t>
  </si>
  <si>
    <t>WA.2378.EBA.994.002.GD.521115.8</t>
  </si>
  <si>
    <t>- Pengelola BMN Pembantu 1 ORG x 12 BLN</t>
  </si>
  <si>
    <t>WA.2378.EBA.994.002.GD.521115.9</t>
  </si>
  <si>
    <t>- Ketua Tim Penghapusan BMN</t>
  </si>
  <si>
    <t>WA.2378.EBA.994.002.GD.521115.10</t>
  </si>
  <si>
    <t>- Sekretaris Tim Penghapusan BMN</t>
  </si>
  <si>
    <t>WA.2378.EBB</t>
  </si>
  <si>
    <t>2378.EBB</t>
  </si>
  <si>
    <t>Layanan Sarana dan Prasarana Internal</t>
  </si>
  <si>
    <t>WA.2378.EBB.951</t>
  </si>
  <si>
    <t>EBB.951</t>
  </si>
  <si>
    <t>Layanan Sarana Internal</t>
  </si>
  <si>
    <t>WA.2378.EBB.951.101</t>
  </si>
  <si>
    <t>Kendaraan Bermotor Riset dan Sumber Daya Manusia Kelautan dan Perikanan</t>
  </si>
  <si>
    <t>WA.2378.EBB.951.101.A</t>
  </si>
  <si>
    <t>WA.2378.EBB.951.101.A.532111</t>
  </si>
  <si>
    <t>WA.2378.EBB.951.101.A.532111.1</t>
  </si>
  <si>
    <t>- Pengadaan Kendaraan Dinas Pejabat Eselon I</t>
  </si>
  <si>
    <t>WA.2378.EBB.951.103</t>
  </si>
  <si>
    <t>Peralatan Fasilitas Perkantoran Riset dan Sumber Daya Manusia Kelautan dan Perikanan</t>
  </si>
  <si>
    <t>WA.2378.EBB.951.103.A</t>
  </si>
  <si>
    <t>Fasilitas Perkantoran</t>
  </si>
  <si>
    <t>WA.2378.EBB.951.103.A.532111</t>
  </si>
  <si>
    <t>WA.2378.EBB.951.103.A.532111.1</t>
  </si>
  <si>
    <t>- Pengadaan Lemari Arsip</t>
  </si>
  <si>
    <t>WA.2378.EBB.951.103.A.532111.2</t>
  </si>
  <si>
    <t>- Pengadaan Alat kehumasan</t>
  </si>
  <si>
    <t>WA.2378.EBB.951.301</t>
  </si>
  <si>
    <t>Kendaraan Bermotor Pendidikan Kelautan dan Perikanan</t>
  </si>
  <si>
    <t>WA.2378.EBB.951.301.A</t>
  </si>
  <si>
    <t>Kendaraan Dinas</t>
  </si>
  <si>
    <t>WA.2378.EBB.951.301.A.532111</t>
  </si>
  <si>
    <t>WA.2378.EBB.951.301.A.532111.1</t>
  </si>
  <si>
    <t>- Pengadaan Kendaraan Dinas Pejabat Eselon II</t>
  </si>
  <si>
    <t>WA.2378.EBB.971</t>
  </si>
  <si>
    <t>EBB.971</t>
  </si>
  <si>
    <t>Layanan Prasarana Internal</t>
  </si>
  <si>
    <t>WA.2378.EBB.971.102</t>
  </si>
  <si>
    <t>Gedung dan Bangunan Riset dan Sumber Daya Manusia Kelautan dan Perikanan</t>
  </si>
  <si>
    <t>WA.2378.EBB.971.102.A</t>
  </si>
  <si>
    <t>WA.2378.EBB.971.102.A.533111</t>
  </si>
  <si>
    <t>- Gedung dan Bangunan Riset dan SDM KP</t>
  </si>
  <si>
    <t>WA.2378.EBB.971.102.A.533111.1</t>
  </si>
  <si>
    <t>- Pengadaan meubeler kantor pusat</t>
  </si>
  <si>
    <t>WA.2378.EBB.971.102.A.533111.2</t>
  </si>
  <si>
    <t>- Pembuatan/Penataan ruang kerja kantor Pusat BRSDM</t>
  </si>
  <si>
    <t>WA.2378.EBB.971.102.A.533111.3</t>
  </si>
  <si>
    <t>- Pengadaan Workstation untuk kantor Pusat BRSDM</t>
  </si>
  <si>
    <t>WA.2378.EBC</t>
  </si>
  <si>
    <t>2378.EBC</t>
  </si>
  <si>
    <t>Layanan Manajemen SDM Internal</t>
  </si>
  <si>
    <t>WA.2378.EBC.954</t>
  </si>
  <si>
    <t>EBC.954</t>
  </si>
  <si>
    <t>Layanan Manajemen SDM</t>
  </si>
  <si>
    <t>WA.2378.EBC.954.101</t>
  </si>
  <si>
    <t>Pelayanan Perencanaan dan Pengembangan Sumber Daya Manusia Aparatur Riset dan Sumber Daya Manusia Kelautan dan Perikanan</t>
  </si>
  <si>
    <t>WA.2378.EBC.954.101.A</t>
  </si>
  <si>
    <t>Pelayanan Perencanaan dan Pengembangan SDM Aparatur Riset dan Sumber Daya Manusia Kelautan dan Perikanan</t>
  </si>
  <si>
    <t>WA.2378.EBC.954.101.A.521211</t>
  </si>
  <si>
    <t>WA.2378.EBC.954.101.A.521211.1</t>
  </si>
  <si>
    <t>- Pencetakan dan penggandaan peraturan kepegawaian</t>
  </si>
  <si>
    <t>Buku</t>
  </si>
  <si>
    <t>WA.2378.EBC.954.101.A.521211.2</t>
  </si>
  <si>
    <t>WA.2378.EBC.954.101.A.521213</t>
  </si>
  <si>
    <t>WA.2378.EBC.954.101.A.521213.1</t>
  </si>
  <si>
    <t>- Tim Penguji Seleksi Calon Penerima Satyalancana</t>
  </si>
  <si>
    <t>WA.2378.EBC.954.101.A.521213.2</t>
  </si>
  <si>
    <t>- Tim penguji Makalah Ujian Penyesuaian Ijazah</t>
  </si>
  <si>
    <t>WA.2378.EBC.954.101.A.521811</t>
  </si>
  <si>
    <t>WA.2378.EBC.954.101.A.521811.1</t>
  </si>
  <si>
    <t>WA.2378.EBC.954.101.A.521811.2</t>
  </si>
  <si>
    <t>WA.2378.EBC.954.101.A.522151</t>
  </si>
  <si>
    <t>WA.2378.EBC.954.101.A.522151.1</t>
  </si>
  <si>
    <t>- Narasumber Es II  12 ORG x 2 JAM</t>
  </si>
  <si>
    <t>WA.2378.EBC.954.101.A.522151.2</t>
  </si>
  <si>
    <t>- Narasumber Es III  10 ORG x 2 JAM</t>
  </si>
  <si>
    <t>WA.2378.EBC.954.101.A.522191</t>
  </si>
  <si>
    <t>WA.2378.EBC.954.101.A.522191.1</t>
  </si>
  <si>
    <t>- Diklat Pegawai Pelaksana Sekretariat dan Pusat</t>
  </si>
  <si>
    <t>WA.2378.EBC.954.101.A.522191.2</t>
  </si>
  <si>
    <t>- Diklat Pejabat Fungsional Sekretariat dan Pusat</t>
  </si>
  <si>
    <t>WA.2378.EBC.954.101.A.524111</t>
  </si>
  <si>
    <t>WA.2378.EBC.954.101.A.524111.1</t>
  </si>
  <si>
    <t>- Perdin Diklat Fungsional</t>
  </si>
  <si>
    <t>WA.2378.EBC.954.101.A.524111.2</t>
  </si>
  <si>
    <t>- Pembinaan Kepegawaian</t>
  </si>
  <si>
    <t>WA.2378.EBC.954.101.A.524111.3</t>
  </si>
  <si>
    <t>- Perdin Bimtek magang peingkatan kapasitas</t>
  </si>
  <si>
    <t>WA.2378.EBC.954.101.A.524111.4</t>
  </si>
  <si>
    <t>- Pendampingan ujian dinas dan ujian penyesuaian ijazah</t>
  </si>
  <si>
    <t>WA.2378.EBC.954.101.A.524111.5</t>
  </si>
  <si>
    <t>- Paparan calon penerima penghargaan satyalancana</t>
  </si>
  <si>
    <t>WA.2378.EBC.954.101.A.524111.6</t>
  </si>
  <si>
    <t>- Pengawasan Selesksi Kompetensi PPPK</t>
  </si>
  <si>
    <t>WA.2378.EBC.954.101.A.524111.7</t>
  </si>
  <si>
    <t>- Monitoring dan Evaluasi Tugas Belajar</t>
  </si>
  <si>
    <t>WA.2378.EBC.954.101.A.524111.8</t>
  </si>
  <si>
    <t>- Survey Lapangan calon penerima penghargaan satyalancana</t>
  </si>
  <si>
    <t>WA.2378.EBC.954.101.A.524111.9</t>
  </si>
  <si>
    <t>- Penerima Penghargaan penghargaan satyalancana</t>
  </si>
  <si>
    <t>WA.2378.EBC.954.101.A.524111.10</t>
  </si>
  <si>
    <t>- Penyelesaian Masalah Kepegawaian</t>
  </si>
  <si>
    <t>WA.2378.EBC.954.101.A.524114</t>
  </si>
  <si>
    <t>WA.2378.EBC.954.101.A.524114.1</t>
  </si>
  <si>
    <t>- Perjalanan dalam kota lebih dari 8 Jam  6 ORANG x 5 KALI</t>
  </si>
  <si>
    <t>WA.2378.EBC.954.101.A.524114.2</t>
  </si>
  <si>
    <t>WA.2378.EBC.954.102</t>
  </si>
  <si>
    <t>Pelayanan Jabatan Fungsional Riset dan Sumber Daya Manusia Kelautan dan Perikanan</t>
  </si>
  <si>
    <t>WA.2378.EBC.954.102.A</t>
  </si>
  <si>
    <t>WA.2378.EBC.954.102.A.521211</t>
  </si>
  <si>
    <t>WA.2378.EBC.954.102.A.521211.1</t>
  </si>
  <si>
    <t>-  Fotocopy/Penggandaan</t>
  </si>
  <si>
    <t>WA.2378.EBC.954.102.A.521211.2</t>
  </si>
  <si>
    <t>-  Pencetakan Peraturan/Juknis</t>
  </si>
  <si>
    <t>WA.2378.EBC.954.102.A.521211.3</t>
  </si>
  <si>
    <t>- Pencetakan Laporan Penilaian Angka Kredit</t>
  </si>
  <si>
    <t>WA.2378.EBC.954.102.A.521241</t>
  </si>
  <si>
    <t>WA.2378.EBC.954.102.A.521241.1</t>
  </si>
  <si>
    <t>- Pengadaan lisensi aplikasi untuk penyelenggaraan rapat secara online/ video conference berbayar</t>
  </si>
  <si>
    <t>WA.2378.EBC.954.102.A.521241.2</t>
  </si>
  <si>
    <t>- Biaya Biaya komunikasi dlm bentuk pulsa telepon atau paket data internet ( 6 orang x 12 bulan)</t>
  </si>
  <si>
    <t>WA.2378.EBC.954.102.A.521811</t>
  </si>
  <si>
    <t>WA.2378.EBC.954.102.A.521811.1</t>
  </si>
  <si>
    <t>WA.2378.EBC.954.102.A.521811.2</t>
  </si>
  <si>
    <t>-  Komputer Supply</t>
  </si>
  <si>
    <t>WA.2378.EBC.954.102.A.522151</t>
  </si>
  <si>
    <t>- Penilaian Angka Kredit</t>
  </si>
  <si>
    <t>WA.2378.EBC.954.102.A.522151.1</t>
  </si>
  <si>
    <t>-  Narasumber Eselon III (2 Orang x 1 OJ x 10 Kali)</t>
  </si>
  <si>
    <t>WA.2378.EBC.954.102.A.522192</t>
  </si>
  <si>
    <t>WA.2378.EBC.954.102.A.522192.1</t>
  </si>
  <si>
    <t>- Pembayaran Pelaksanaan Rapid Test COVID-19/ PCR</t>
  </si>
  <si>
    <t>WA.2378.EBC.954.102.A.524111</t>
  </si>
  <si>
    <t>- Terpadu Sekretariat, Pusdik , Puslatluh</t>
  </si>
  <si>
    <t>WA.2378.EBC.954.102.A.524111.1</t>
  </si>
  <si>
    <t>- Identifikasi, Pembinaan, Sosialisasi dan Koordinasi</t>
  </si>
  <si>
    <t>WA.2378.EBC.954.102.A.524111.2</t>
  </si>
  <si>
    <t>-  Penilaian Angka Kredit Jabatan Fungsional (16 Orang X 14 Kali)</t>
  </si>
  <si>
    <t>WA.2378.EBC.954.102.A.524114</t>
  </si>
  <si>
    <t>WA.2378.EBC.954.102.A.524114.1</t>
  </si>
  <si>
    <t>-  Perjalanan Dalam Kota Lebih dari 8 Jam</t>
  </si>
  <si>
    <t>WA.2378.EBC.954.102.A.524114.2</t>
  </si>
  <si>
    <t>WA.2378.EBC.954.102.B</t>
  </si>
  <si>
    <t>WA.2378.EBC.954.102.B.521211</t>
  </si>
  <si>
    <t>WA.2378.EBC.954.102.B.521211.1</t>
  </si>
  <si>
    <t>WA.2378.EBC.954.102.B.521211.2</t>
  </si>
  <si>
    <t>-  Pencetakan Laporan</t>
  </si>
  <si>
    <t>WA.2378.EBC.954.102.B.521811</t>
  </si>
  <si>
    <t>WA.2378.EBC.954.102.B.521811.1</t>
  </si>
  <si>
    <t>WA.2378.EBC.954.102.B.521811.2</t>
  </si>
  <si>
    <t>WA.2378.EBC.954.102.B.524111</t>
  </si>
  <si>
    <t>WA.2378.EBC.954.102.B.524111.1</t>
  </si>
  <si>
    <t>- Singkronisasi Data Epegawai dan Pengelolaan Presensi</t>
  </si>
  <si>
    <t>WA.2378.EBC.954.103</t>
  </si>
  <si>
    <t>Pelayanan Mutasi Sumber Daya Manusia Aparatur Riset dan Sumber Daya</t>
  </si>
  <si>
    <t>WA.2378.EBC.954.103.A</t>
  </si>
  <si>
    <t>Pelayanan Mutasi</t>
  </si>
  <si>
    <t>WA.2378.EBC.954.103.A.521211</t>
  </si>
  <si>
    <t>WA.2378.EBC.954.103.A.521211.1</t>
  </si>
  <si>
    <t>- Fotocopy/penggandaan</t>
  </si>
  <si>
    <t>WA.2378.EBC.954.103.A.521811</t>
  </si>
  <si>
    <t>WA.2378.EBC.954.103.A.521811.1</t>
  </si>
  <si>
    <t>WA.2378.EBC.954.103.A.521811.2</t>
  </si>
  <si>
    <t>WA.2378.EBC.954.103.A.522151</t>
  </si>
  <si>
    <t>WA.2378.EBC.954.103.A.522151.1</t>
  </si>
  <si>
    <t>- Honorarium Rohaniawan (3 Orang 25 Kali)</t>
  </si>
  <si>
    <t>WA.2378.EBC.954.103.A.522191</t>
  </si>
  <si>
    <t>WA.2378.EBC.954.103.A.522191.1</t>
  </si>
  <si>
    <t>- Pengepakan dan Pengiriman Barang Pejabat yang Mutasi</t>
  </si>
  <si>
    <t>WA.2378.EBC.954.103.A.524111</t>
  </si>
  <si>
    <t>WA.2378.EBC.954.103.A.524111.1</t>
  </si>
  <si>
    <t>- Mutasi Pejabat dan keluarganya</t>
  </si>
  <si>
    <t>WA.2378.EBC.954.103.A.524111.2</t>
  </si>
  <si>
    <t>- Monitoring dan Evaluasi Capaian IKU Indeks Profesionalitas ASN</t>
  </si>
  <si>
    <t>WA.2378.EBC.954.103.A.524111.3</t>
  </si>
  <si>
    <t>- Pelantikan Pejabat Struktural/Fungsional</t>
  </si>
  <si>
    <t>WA.2378.EBC.954.103.A.524114</t>
  </si>
  <si>
    <t>WA.2378.EBC.954.103.A.524114.1</t>
  </si>
  <si>
    <t>- Perjalanan dalam kota lebih dari 8 Jam (6 Orang x 5 Kali)</t>
  </si>
  <si>
    <t>WA.2378.EBC.954.103.A.524114.2</t>
  </si>
  <si>
    <t>WA.2378.EBC.954.103.B</t>
  </si>
  <si>
    <t>Pelayanan Ketatausahaan Kepegawaian</t>
  </si>
  <si>
    <t>WA.2378.EBC.954.103.B.521211</t>
  </si>
  <si>
    <t>WA.2378.EBC.954.103.B.521211.1</t>
  </si>
  <si>
    <t>WA.2378.EBC.954.103.B.521241</t>
  </si>
  <si>
    <t>WA.2378.EBC.954.103.B.521241.1</t>
  </si>
  <si>
    <t>- Biaya Biaya komunikasi dlm bentuk pulsa telepon atau paket data internet (7 orang x 12 bulan)</t>
  </si>
  <si>
    <t>WA.2378.EBC.954.103.B.521241.2</t>
  </si>
  <si>
    <t>WA.2378.EBC.954.103.B.521811</t>
  </si>
  <si>
    <t>WA.2378.EBC.954.103.B.521811.1</t>
  </si>
  <si>
    <t>WA.2378.EBC.954.103.B.521811.2</t>
  </si>
  <si>
    <t>WA.2378.EBC.954.103.B.522192</t>
  </si>
  <si>
    <t>WA.2378.EBC.954.103.B.522192.1</t>
  </si>
  <si>
    <t>- Pembayaran Pelaksanaan Rapid Test/PCR COVID-19</t>
  </si>
  <si>
    <t>WA.2378.EBC.954.103.B.524111</t>
  </si>
  <si>
    <t>WA.2378.EBC.954.103.B.524111.1</t>
  </si>
  <si>
    <t>- Monitoring dan Evaluasi Kepatuhan Pengisian LHKASN</t>
  </si>
  <si>
    <t>WA.2378.EBC.954.103.B.524114</t>
  </si>
  <si>
    <t>WA.2378.EBC.954.103.B.524114.1</t>
  </si>
  <si>
    <t>WA.2378.EBC.954.103.B.524114.2</t>
  </si>
  <si>
    <t>-  transport lokal</t>
  </si>
  <si>
    <t>WA.2378.EBC.954.103.B.524114.3</t>
  </si>
  <si>
    <t>- Transport Lokal Dalam Rangka Internalisasi Nilai-Nilai Kebangsaan</t>
  </si>
  <si>
    <t>WA.2378.EBD</t>
  </si>
  <si>
    <t>2378.EBD</t>
  </si>
  <si>
    <t>Layanan Manajemen Kinerja Internal</t>
  </si>
  <si>
    <t>WA.2378.EBD.952</t>
  </si>
  <si>
    <t>EBD.952</t>
  </si>
  <si>
    <t>Layanan Perencanaan dan Penganggaran</t>
  </si>
  <si>
    <t>WA.2378.EBD.952.101</t>
  </si>
  <si>
    <t>Pelayanan Perencanaan dan Penganggaran Internal Riset dan Sumber Daya</t>
  </si>
  <si>
    <t>WA.2378.EBD.952.101.A</t>
  </si>
  <si>
    <t>WA.2378.EBD.952.101.A.521211</t>
  </si>
  <si>
    <t>- Rakorcan/Ratekcan</t>
  </si>
  <si>
    <t>WA.2378.EBD.952.101.A.521211.1</t>
  </si>
  <si>
    <t>- Penggandaan materi renja</t>
  </si>
  <si>
    <t>WA.2378.EBD.952.101.A.521211.2</t>
  </si>
  <si>
    <t>- Penggandaan Laporan</t>
  </si>
  <si>
    <t>WA.2378.EBD.952.101.A.521211.3</t>
  </si>
  <si>
    <t>- Penggandaan dan Pencetakaan Renja</t>
  </si>
  <si>
    <t>WA.2378.EBD.952.101.A.521811</t>
  </si>
  <si>
    <t>WA.2378.EBD.952.101.A.521811.1</t>
  </si>
  <si>
    <t>WA.2378.EBD.952.101.A.521811.2</t>
  </si>
  <si>
    <t>WA.2378.EBD.952.101.A.522151</t>
  </si>
  <si>
    <t>WA.2378.EBD.952.101.A.522151.1</t>
  </si>
  <si>
    <t>- Narasumber setingkat eselon I  1 ORG x 1 KALI x 2 JAM</t>
  </si>
  <si>
    <t>WA.2378.EBD.952.101.A.522151.2</t>
  </si>
  <si>
    <t>- Narasumber setingkat eselon II  2 ORG x 1 KALI x 2 JAM</t>
  </si>
  <si>
    <t>WA.2378.EBD.952.101.A.522151.3</t>
  </si>
  <si>
    <t>- Narasumber setingkat eselon III  3 ORG x 2 KALI x 2 JAM</t>
  </si>
  <si>
    <t>WA.2378.EBD.952.101.A.524111</t>
  </si>
  <si>
    <t>WA.2378.EBD.952.101.A.524111.1</t>
  </si>
  <si>
    <t>- Dalam rangka penyusunan Renja BRSDM, koordinasi/ konsolidasi penyusunan program wilayah timur dan Wilayah Tengan,  Pembinaan Peren</t>
  </si>
  <si>
    <t>WA.2378.EBD.952.101.A.524113</t>
  </si>
  <si>
    <t>WA.2378.EBD.952.101.A.524113.1</t>
  </si>
  <si>
    <t>- Tranportasi Lokal</t>
  </si>
  <si>
    <t>WA.2378.EBD.952.101.A.524114</t>
  </si>
  <si>
    <t>WA.2378.EBD.952.101.A.524114.1</t>
  </si>
  <si>
    <t>- UH Menghadiri undangan dari unit kerja/instansi lain  2 ORG x 8 KALI</t>
  </si>
  <si>
    <t>WA.2378.EBD.952.101.A.524114.2</t>
  </si>
  <si>
    <t>-  transport Menghadiri undangan dari unit kerja/instansi lain  2 ORG x 8 KALI</t>
  </si>
  <si>
    <t>WA.2378.EBD.952.101.A.524119</t>
  </si>
  <si>
    <t>WA.2378.EBD.952.101.A.524119.1</t>
  </si>
  <si>
    <t>- UH Menghadiri undangan dari unit kerja/instansi lain  2 ORG x 5 KALI</t>
  </si>
  <si>
    <t>WA.2378.EBD.952.101.A.524119.2</t>
  </si>
  <si>
    <t>-  transport Menghadiri undangan dari unit kerja/instansi lain  2 ORG x 5 KALI</t>
  </si>
  <si>
    <t>WA.2378.EBD.952.101.B</t>
  </si>
  <si>
    <t>WA.2378.EBD.952.101.B.521211</t>
  </si>
  <si>
    <t>WA.2378.EBD.952.101.B.521211.1</t>
  </si>
  <si>
    <t>- Penggandaan Penjilidan</t>
  </si>
  <si>
    <t>WA.2378.EBD.952.101.B.521211.2</t>
  </si>
  <si>
    <t>- Pencetakan Dokumen RKAKL</t>
  </si>
  <si>
    <t>WA.2378.EBD.952.101.B.521211.3</t>
  </si>
  <si>
    <t>-  Seminar kit  155 ORG x 2 KALI</t>
  </si>
  <si>
    <t>WA.2378.EBD.952.101.B.521811</t>
  </si>
  <si>
    <t>WA.2378.EBD.952.101.B.521811.1</t>
  </si>
  <si>
    <t>WA.2378.EBD.952.101.B.521811.2</t>
  </si>
  <si>
    <t>WA.2378.EBD.952.101.B.522151</t>
  </si>
  <si>
    <t>WA.2378.EBD.952.101.B.522151.1</t>
  </si>
  <si>
    <t>-  Narasumber setingkat eselon II  2 ORG x 3 KALI x 2 JAM</t>
  </si>
  <si>
    <t>WA.2378.EBD.952.101.B.522151.2</t>
  </si>
  <si>
    <t>- Narasumber setingkat eselon III  3 ORG x 3 KALI x 2 JAM</t>
  </si>
  <si>
    <t>WA.2378.EBD.952.101.B.524111</t>
  </si>
  <si>
    <t>WA.2378.EBD.952.101.B.524111.1</t>
  </si>
  <si>
    <t>- Dalam rangka identifikasi perencanaan anggaran dan koordinasi,konsolidasi</t>
  </si>
  <si>
    <t>WA.2378.EBD.952.101.B.524111.2</t>
  </si>
  <si>
    <t>- Dalam rangka integrasi, pembinaan perencanaan anggaran serta fasilitasi revisi anggaran</t>
  </si>
  <si>
    <t>WA.2378.EBD.952.101.B.524111.3</t>
  </si>
  <si>
    <t>- Peserta Rakor perencanaan anggaran Menghadiri undangan dari unit kerja/instansi lain  100 ORG x 3 KALI</t>
  </si>
  <si>
    <t>WA.2378.EBD.952.101.B.524113</t>
  </si>
  <si>
    <t>WA.2378.EBD.952.101.B.524113.1</t>
  </si>
  <si>
    <t>-  Transport lokal dalam rangka rapat dan koodinasi  15 ORG x 5 KALI</t>
  </si>
  <si>
    <t>WA.2378.EBD.952.101.B.524113.2</t>
  </si>
  <si>
    <t>- Uang saku rapat 8 jam  15 ORG x 5 KALI x 1 HARI</t>
  </si>
  <si>
    <t>WA.2378.EBD.952.101.B.524114</t>
  </si>
  <si>
    <t>WA.2378.EBD.952.101.B.524114.1</t>
  </si>
  <si>
    <t>- UH Menghadiri undangan dari unit kerja/instansi lain  3 ORG x 10 KALI</t>
  </si>
  <si>
    <t>WA.2378.EBD.952.101.B.524114.2</t>
  </si>
  <si>
    <t>- transport Menghadiri undangan dari unit kerja/instansi lain  3 ORG x 10 KALI</t>
  </si>
  <si>
    <t>WA.2378.EBD.952.101.B.524119</t>
  </si>
  <si>
    <t>WA.2378.EBD.952.101.B.524119.1</t>
  </si>
  <si>
    <t>- UH Menghadiri undangan dari unit kerja/instansi lain  2 ORG x 20 KALI</t>
  </si>
  <si>
    <t>WA.2378.EBD.952.101.B.524119.2</t>
  </si>
  <si>
    <t>-  transport Menghadiri undangan dari unit kerja/instansi lain  2 ORG x 20 KALI</t>
  </si>
  <si>
    <t>WA.2378.EBD.952.101.C</t>
  </si>
  <si>
    <t>WA.2378.EBD.952.101.C.521211</t>
  </si>
  <si>
    <t>WA.2378.EBD.952.101.C.521211.1</t>
  </si>
  <si>
    <t>- Penggandaan materi dan laporan</t>
  </si>
  <si>
    <t>WA.2378.EBD.952.101.C.521211.2</t>
  </si>
  <si>
    <t>- Pengandaan penjilidan dokumen perencanaan kinerja</t>
  </si>
  <si>
    <t>WA.2378.EBD.952.101.C.521811</t>
  </si>
  <si>
    <t>WA.2378.EBD.952.101.C.521811.1</t>
  </si>
  <si>
    <t>WA.2378.EBD.952.101.C.521811.2</t>
  </si>
  <si>
    <t>WA.2378.EBD.952.101.C.522151</t>
  </si>
  <si>
    <t>WA.2378.EBD.952.101.C.522151.1</t>
  </si>
  <si>
    <t>- Narasumber setingkat eselon III  2 ORG x 1 KALI x 2 JAM</t>
  </si>
  <si>
    <t>WA.2378.EBD.952.101.C.524111</t>
  </si>
  <si>
    <t>WA.2378.EBD.952.101.C.524111.1</t>
  </si>
  <si>
    <t>- Dalam rangka identifikasi dan penyusunan perencanaan kinerja</t>
  </si>
  <si>
    <t>WA.2378.EBD.952.101.C.524111.2</t>
  </si>
  <si>
    <t>- Dalam rangka koordinasi,konsolidasi,integrasi dan  pembinaan Perencanaan kinerja</t>
  </si>
  <si>
    <t>WA.2378.EBD.952.101.C.524113</t>
  </si>
  <si>
    <t>WA.2378.EBD.952.101.C.524113.1</t>
  </si>
  <si>
    <t>-  Transport lokal dalam rangka rapat dan koordinasi  2 ORG x 10 KALI</t>
  </si>
  <si>
    <t>WA.2378.EBD.952.101.C.524114</t>
  </si>
  <si>
    <t>WA.2378.EBD.952.101.C.524114.1</t>
  </si>
  <si>
    <t>- UH Menghadiri undangan dari unit kerja/instansi lain  2 ORG x 10 KALI</t>
  </si>
  <si>
    <t>WA.2378.EBD.952.101.C.524114.2</t>
  </si>
  <si>
    <t>- transport Menghadiri undangan dari unit kerja/instansi lain  2 ORG x 10 KALI</t>
  </si>
  <si>
    <t>WA.2378.EBD.952.101.C.524119</t>
  </si>
  <si>
    <t>WA.2378.EBD.952.101.C.524119.1</t>
  </si>
  <si>
    <t xml:space="preserve">- UH Menghadiri undangan dari unit kerja/instansi lain  1 ORG x </t>
  </si>
  <si>
    <t>WA.2378.EBD.952.101.C.524119.2</t>
  </si>
  <si>
    <t>- 10 KALI</t>
  </si>
  <si>
    <t>WA.2378.EBD.952.101.C.524119.3</t>
  </si>
  <si>
    <t>- transport Menghadiri undangan dari unit kerja/instansi lain  1 ORG x 10 KALI</t>
  </si>
  <si>
    <t>WA.2378.EBD.952.101.D</t>
  </si>
  <si>
    <t>WA.2378.EBD.952.101.D.521211</t>
  </si>
  <si>
    <t>- Pencetakan RDP dan Rapim</t>
  </si>
  <si>
    <t>WA.2378.EBD.952.101.D.521211.1</t>
  </si>
  <si>
    <t>WA.2378.EBD.952.101.D.521211.2</t>
  </si>
  <si>
    <t>- Penggandaan dan Penjilidan Bahan</t>
  </si>
  <si>
    <t>WA.2378.EBD.952.101.D.521211.3</t>
  </si>
  <si>
    <t>- Pencetakan prosiding</t>
  </si>
  <si>
    <t>WA.2378.EBD.952.101.D.521211.4</t>
  </si>
  <si>
    <t>- Pencetakan Rakernis</t>
  </si>
  <si>
    <t>WA.2378.EBD.952.101.D.521211.5</t>
  </si>
  <si>
    <t>WA.2378.EBD.952.101.D.521211.6</t>
  </si>
  <si>
    <t>WA.2378.EBD.952.101.D.521211.7</t>
  </si>
  <si>
    <t>- Penggandaan Bahan</t>
  </si>
  <si>
    <t>WA.2378.EBD.952.101.D.521211.8</t>
  </si>
  <si>
    <t>WA.2378.EBD.952.101.D.521211.9</t>
  </si>
  <si>
    <t>- Spanduk</t>
  </si>
  <si>
    <t>WA.2378.EBD.952.101.D.521211.10</t>
  </si>
  <si>
    <t>WA.2378.EBD.952.101.D.521211.11</t>
  </si>
  <si>
    <t>- Perlengkapan peserta, panitia dan narasumber</t>
  </si>
  <si>
    <t>WA.2378.EBD.952.101.D.521211.12</t>
  </si>
  <si>
    <t>WA.2378.EBD.952.101.D.521211.13</t>
  </si>
  <si>
    <t>WA.2378.EBD.952.101.D.521211.14</t>
  </si>
  <si>
    <t>WA.2378.EBD.952.101.D.521211.15</t>
  </si>
  <si>
    <t>WA.2378.EBD.952.101.D.521211.16</t>
  </si>
  <si>
    <t>WA.2378.EBD.952.101.D.521211.17</t>
  </si>
  <si>
    <t>WA.2378.EBD.952.101.D.521211.18</t>
  </si>
  <si>
    <t>-  Pencetakan Renstra</t>
  </si>
  <si>
    <t>WA.2378.EBD.952.101.D.521241</t>
  </si>
  <si>
    <t>WA.2378.EBD.952.101.D.521241.1</t>
  </si>
  <si>
    <t>- Paket Data dan Komunikasi Pejabat Eselon 3/yang setara ke bawah</t>
  </si>
  <si>
    <t>WA.2378.EBD.952.101.D.521241.2</t>
  </si>
  <si>
    <t>WA.2378.EBD.952.101.D.521241.3</t>
  </si>
  <si>
    <t>- Pengadaan lisensi aplikasi penyelenggaraan rapat</t>
  </si>
  <si>
    <t>WA.2378.EBD.952.101.D.521811</t>
  </si>
  <si>
    <t>WA.2378.EBD.952.101.D.521811.1</t>
  </si>
  <si>
    <t>WA.2378.EBD.952.101.D.521811.2</t>
  </si>
  <si>
    <t>WA.2378.EBD.952.101.D.522151</t>
  </si>
  <si>
    <t>WA.2378.EBD.952.101.D.522151.1</t>
  </si>
  <si>
    <t>- Narasumber setingkat I  2 ORG x 1 KALI x 2 JAM</t>
  </si>
  <si>
    <t>WA.2378.EBD.952.101.D.522151.2</t>
  </si>
  <si>
    <t>- Narasumber setingkat eselon II  4 ORG x 1 KALI x 2 JAM</t>
  </si>
  <si>
    <t>WA.2378.EBD.952.101.D.522151.3</t>
  </si>
  <si>
    <t>-  Narasumber setingkat eselon III  6 ORG x 1 KALI x 2 JAM</t>
  </si>
  <si>
    <t>WA.2378.EBD.952.101.D.522192</t>
  </si>
  <si>
    <t>WA.2378.EBD.952.101.D.522192.1</t>
  </si>
  <si>
    <t>- Rapid test/ PCR Covid 19</t>
  </si>
  <si>
    <t>WA.2378.EBD.952.101.D.524111</t>
  </si>
  <si>
    <t>WA.2378.EBD.952.101.D.524111.1</t>
  </si>
  <si>
    <t>- Dalam rangka Program Nasional K/L dan  Rapim</t>
  </si>
  <si>
    <t>WA.2378.EBD.952.101.D.524114</t>
  </si>
  <si>
    <t>WA.2378.EBD.952.101.D.524114.1</t>
  </si>
  <si>
    <t>- UH Menghadiri undangan dari unit kerja/instansi lain  2 ORG x 15 KALI</t>
  </si>
  <si>
    <t>WA.2378.EBD.952.101.D.524114.2</t>
  </si>
  <si>
    <t>- transport Menghadiri undangan dari unit kerja/instansi lain  2 ORG x 15 KALI</t>
  </si>
  <si>
    <t>WA.2378.EBD.952.101.D.524119</t>
  </si>
  <si>
    <t>- Rakernis</t>
  </si>
  <si>
    <t>WA.2378.EBD.952.101.D.524119.1</t>
  </si>
  <si>
    <t>- Pelaksanaan rakernis  160 ORG x 1 KALI x 3 HARI</t>
  </si>
  <si>
    <t>WA.2378.EBD.952.101.D.524119.2</t>
  </si>
  <si>
    <t>- Perjalanan narasumber  24 ORG x 1 KALI x 1 HARI</t>
  </si>
  <si>
    <t>WA.2378.EBD.952.101.D.524119.3</t>
  </si>
  <si>
    <t>- Uang saku Fullboard Meeting Rakernis  10 ORANG x 3 HARI</t>
  </si>
  <si>
    <t>WA.2378.EBD.952.101.D.524119.4</t>
  </si>
  <si>
    <t>- Perjalanan sebelum dan pelaksanaan kegiatan  10 ORG x 1 KALI x 1 HARI</t>
  </si>
  <si>
    <t>- Undangan</t>
  </si>
  <si>
    <t>WA.2378.EBD.952.101.D.524119.5</t>
  </si>
  <si>
    <t>WA.2378.EBD.952.101.D.524119.6</t>
  </si>
  <si>
    <t>-  transport Menghadiri undangan dari unit kerja/instansi lain  2 ORG x 15 KALI</t>
  </si>
  <si>
    <t>WA.2378.EBD.952.201</t>
  </si>
  <si>
    <t>Pelayanan Perencanaan dan Penganggaran Internal Pelatihan dan Penyuluhan Kelautan dan Perikanan</t>
  </si>
  <si>
    <t>WA.2378.EBD.952.201.A</t>
  </si>
  <si>
    <t>WA.2378.EBD.952.201.A.521211</t>
  </si>
  <si>
    <t>WA.2378.EBD.952.201.A.521211.1</t>
  </si>
  <si>
    <t>WA.2378.EBD.952.201.A.521211.2</t>
  </si>
  <si>
    <t>WA.2378.EBD.952.201.A.521211.3</t>
  </si>
  <si>
    <t>WA.2378.EBD.952.201.A.521211.4</t>
  </si>
  <si>
    <t>- Snack Rapat</t>
  </si>
  <si>
    <t>WA.2378.EBD.952.201.A.521211.5</t>
  </si>
  <si>
    <t>- Pencetakan Dokumen</t>
  </si>
  <si>
    <t>WA.2378.EBD.952.201.A.524111</t>
  </si>
  <si>
    <t>WA.2378.EBD.952.201.A.524111.1</t>
  </si>
  <si>
    <t>- Perjalanan Menghadiri Undangan, Sosialisasi dan Koordinasi</t>
  </si>
  <si>
    <t>WA.2378.EBD.952.201.B</t>
  </si>
  <si>
    <t>Penyusunan Renja Kegiatan Pelatihan dan Penyuluhan KP TA 2023</t>
  </si>
  <si>
    <t>WA.2378.EBD.952.201.B.521211</t>
  </si>
  <si>
    <t>WA.2378.EBD.952.201.B.521211.1</t>
  </si>
  <si>
    <t>WA.2378.EBD.952.201.B.521211.2</t>
  </si>
  <si>
    <t>WA.2378.EBD.952.201.B.521211.3</t>
  </si>
  <si>
    <t>WA.2378.EBD.952.201.B.521211.4</t>
  </si>
  <si>
    <t>WA.2378.EBD.952.201.B.521211.5</t>
  </si>
  <si>
    <t>WA.2378.EBD.952.201.B.524111</t>
  </si>
  <si>
    <t>WA.2378.EBD.952.201.B.524111.1</t>
  </si>
  <si>
    <t>WA.2378.EBD.952.201.B.524113</t>
  </si>
  <si>
    <t>WA.2378.EBD.952.201.B.524113.1</t>
  </si>
  <si>
    <t>- Transport dalam kota (15 Orang x 2 Kali)</t>
  </si>
  <si>
    <t>WA.2378.EBD.952.201.C</t>
  </si>
  <si>
    <t>WA.2378.EBD.952.201.C.521211</t>
  </si>
  <si>
    <t>WA.2378.EBD.952.201.C.521211.1</t>
  </si>
  <si>
    <t>WA.2378.EBD.952.201.C.521211.2</t>
  </si>
  <si>
    <t>WA.2378.EBD.952.201.C.521211.3</t>
  </si>
  <si>
    <t>WA.2378.EBD.952.201.C.521211.4</t>
  </si>
  <si>
    <t>WA.2378.EBD.952.201.C.521211.5</t>
  </si>
  <si>
    <t>- Seminar Kit</t>
  </si>
  <si>
    <t>WA.2378.EBD.952.201.C.521211.6</t>
  </si>
  <si>
    <t>WA.2378.EBD.952.201.C.521211.7</t>
  </si>
  <si>
    <t>WA.2378.EBD.952.201.C.522151</t>
  </si>
  <si>
    <t>WA.2378.EBD.952.201.C.522151.1</t>
  </si>
  <si>
    <t>- Narasumber Eselon I  (2 Orang x 2 jam x 2 Kali)</t>
  </si>
  <si>
    <t>WA.2378.EBD.952.201.C.522151.2</t>
  </si>
  <si>
    <t>- Narasumber Eselon II   (2 Orang x 2 jam x 2 Kali)</t>
  </si>
  <si>
    <t>WA.2378.EBD.952.201.C.522151.3</t>
  </si>
  <si>
    <t>- Narasumber Es III   (2 Orang x 2 jam x 2 Kali)</t>
  </si>
  <si>
    <t>WA.2378.EBD.952.201.C.522192</t>
  </si>
  <si>
    <t>WA.2378.EBD.952.201.C.522192.1</t>
  </si>
  <si>
    <t>-   Biaya Test Rapid dan Swab PCR (80 org x 2 kali)</t>
  </si>
  <si>
    <t>WA.2378.EBD.952.201.C.524111</t>
  </si>
  <si>
    <t>WA.2378.EBD.952.201.C.524111.1</t>
  </si>
  <si>
    <t>- Perjalanan Menghadiri Undangan, Identifikasi, Koordinasi dan Sosialisasi</t>
  </si>
  <si>
    <t>WA.2378.EBD.952.201.C.524119</t>
  </si>
  <si>
    <t>WA.2378.EBD.952.201.C.524119.1</t>
  </si>
  <si>
    <t>- Paket meeting fullboard (70 Orang x 2 hari x 2 kali)</t>
  </si>
  <si>
    <t>WA.2378.EBD.952.201.C.524119.2</t>
  </si>
  <si>
    <t>- Uang Saku meeting fullboard (70 Orang x 3 hari x 2 kali)</t>
  </si>
  <si>
    <t>WA.2378.EBD.952.201.C.524119.3</t>
  </si>
  <si>
    <t>- Perjalanan menghadiri Rakontek (70 orang x 2 kali)</t>
  </si>
  <si>
    <t>WA.2378.EBD.952.201.C.524119.4</t>
  </si>
  <si>
    <t>- Perjalanan menghadiri Rakernis (17 orang x 2 kali)</t>
  </si>
  <si>
    <t>WA.2378.EBD.952.201.D</t>
  </si>
  <si>
    <t>WA.2378.EBD.952.201.D.521211</t>
  </si>
  <si>
    <t>WA.2378.EBD.952.201.D.521211.1</t>
  </si>
  <si>
    <t>WA.2378.EBD.952.201.D.521211.2</t>
  </si>
  <si>
    <t>WA.2378.EBD.952.201.D.521211.3</t>
  </si>
  <si>
    <t>WA.2378.EBD.952.201.D.521211.4</t>
  </si>
  <si>
    <t>WA.2378.EBD.952.201.D.521211.5</t>
  </si>
  <si>
    <t>- Snack dan Makan Rapat (20 org x 10 kali)</t>
  </si>
  <si>
    <t>WA.2378.EBD.952.201.D.521241</t>
  </si>
  <si>
    <t>WA.2378.EBD.952.201.D.521241.1</t>
  </si>
  <si>
    <t>- Biaya Paket data dan Komunikasi (5 org x 12 bulan)</t>
  </si>
  <si>
    <t>WA.2378.EBD.952.201.D.522151</t>
  </si>
  <si>
    <t>WA.2378.EBD.952.201.D.522151.1</t>
  </si>
  <si>
    <t>- Narasumber pakar (1 Orang x 1 Kali x 3 Jam)</t>
  </si>
  <si>
    <t>WA.2378.EBD.952.201.D.522151.2</t>
  </si>
  <si>
    <t>- Narasumber eselon I   (2 Orang x 2 Kali x 2 Jam)</t>
  </si>
  <si>
    <t>WA.2378.EBD.952.201.D.522151.3</t>
  </si>
  <si>
    <t>- Narasumber eselon II   (2 Orang x 2 Kali x 2 Jam)</t>
  </si>
  <si>
    <t>WA.2378.EBD.952.201.D.522151.4</t>
  </si>
  <si>
    <t>- Narasumber Eselon III   (2 Orang x 2 Kali x 2 Jam)</t>
  </si>
  <si>
    <t>WA.2378.EBD.952.201.D.522191</t>
  </si>
  <si>
    <t>WA.2378.EBD.952.201.D.522191.1</t>
  </si>
  <si>
    <t>-  Pembuatan Buku Penyelenggaraan Pelatihan dan Penyuluhan KP</t>
  </si>
  <si>
    <t>WA.2378.EBD.952.201.D.522191.2</t>
  </si>
  <si>
    <t>- Pembuatan Materi Penyuluhan Online Bidang KP</t>
  </si>
  <si>
    <t>WA.2378.EBD.952.201.D.522191.3</t>
  </si>
  <si>
    <t>-  Pembuatan Audio Visual Turtorial Pelatihan</t>
  </si>
  <si>
    <t>WA.2378.EBD.952.201.D.524111</t>
  </si>
  <si>
    <t>WA.2378.EBD.952.201.D.524111.1</t>
  </si>
  <si>
    <t>- Perjalanan Menghadiri Undangan, Identifikasi, Koordinasi dan Sosialisasi Perencanaan dan Evaluasi</t>
  </si>
  <si>
    <t>WA.2378.EBD.952.201.D.524113</t>
  </si>
  <si>
    <t>WA.2378.EBD.952.201.D.524113.1</t>
  </si>
  <si>
    <t>- Perjalanan dalam kota  (4 Orang x 8 Kali)</t>
  </si>
  <si>
    <t>WA.2378.EBD.952.301</t>
  </si>
  <si>
    <t>Pelayanan Perencanaan dan Penganggaran Internal Pendidikan Kelautan</t>
  </si>
  <si>
    <t>WA.2378.EBD.952.301.A</t>
  </si>
  <si>
    <t>WA.2378.EBD.952.301.A.521211</t>
  </si>
  <si>
    <t>WA.2378.EBD.952.301.A.521211.1</t>
  </si>
  <si>
    <t>WA.2378.EBD.952.301.A.521211.2</t>
  </si>
  <si>
    <t>- Konsumsi/bahan makanan</t>
  </si>
  <si>
    <t>WA.2378.EBD.952.301.A.521211.3</t>
  </si>
  <si>
    <t>WA.2378.EBD.952.301.A.521219</t>
  </si>
  <si>
    <t>WA.2378.EBD.952.301.A.521219.1</t>
  </si>
  <si>
    <t>Pkt</t>
  </si>
  <si>
    <t>WA.2378.EBD.952.301.A.521811</t>
  </si>
  <si>
    <t>WA.2378.EBD.952.301.A.521811.1</t>
  </si>
  <si>
    <t>WA.2378.EBD.952.301.A.521811.2</t>
  </si>
  <si>
    <t>WA.2378.EBD.952.301.A.524111</t>
  </si>
  <si>
    <t>WA.2378.EBD.952.301.A.524111.1</t>
  </si>
  <si>
    <t>- Perjalanan Penyusunan Perencanaan Pendidikan KP</t>
  </si>
  <si>
    <t>WA.2378.EBD.952.301.B</t>
  </si>
  <si>
    <t>WA.2378.EBD.952.301.B.521211</t>
  </si>
  <si>
    <t>WA.2378.EBD.952.301.B.521211.1</t>
  </si>
  <si>
    <t>WA.2378.EBD.952.301.B.521211.2</t>
  </si>
  <si>
    <t>WA.2378.EBD.952.301.B.521211.3</t>
  </si>
  <si>
    <t>WA.2378.EBD.952.301.B.521219</t>
  </si>
  <si>
    <t>WA.2378.EBD.952.301.B.521219.1</t>
  </si>
  <si>
    <t>WA.2378.EBD.952.301.B.521811</t>
  </si>
  <si>
    <t>WA.2378.EBD.952.301.B.521811.1</t>
  </si>
  <si>
    <t>WA.2378.EBD.952.301.B.521811.2</t>
  </si>
  <si>
    <t>WA.2378.EBD.952.301.B.522151</t>
  </si>
  <si>
    <t>WA.2378.EBD.952.301.B.522151.1</t>
  </si>
  <si>
    <t>WA.2378.EBD.952.301.B.524111</t>
  </si>
  <si>
    <t>WA.2378.EBD.952.301.B.524111.1</t>
  </si>
  <si>
    <t>- Perjalanan Sinkronisasi Kegiatan Pendidikan KP</t>
  </si>
  <si>
    <t>WA.2378.EBD.952.301.C</t>
  </si>
  <si>
    <t>WA.2378.EBD.952.301.C.521211</t>
  </si>
  <si>
    <t>WA.2378.EBD.952.301.C.521211.1</t>
  </si>
  <si>
    <t>WA.2378.EBD.952.301.C.521211.2</t>
  </si>
  <si>
    <t>WA.2378.EBD.952.301.C.521211.3</t>
  </si>
  <si>
    <t>WA.2378.EBD.952.301.C.521811</t>
  </si>
  <si>
    <t>WA.2378.EBD.952.301.C.521811.1</t>
  </si>
  <si>
    <t>WA.2378.EBD.952.301.C.521811.2</t>
  </si>
  <si>
    <t>WA.2378.EBD.952.301.C.522151</t>
  </si>
  <si>
    <t>WA.2378.EBD.952.301.C.522151.1</t>
  </si>
  <si>
    <t>WA.2378.EBD.952.301.C.524111</t>
  </si>
  <si>
    <t>WA.2378.EBD.952.301.C.524111.1</t>
  </si>
  <si>
    <t>- Perjalanan Identifikasi dan kajian program pendidikan KP</t>
  </si>
  <si>
    <t>WA.2378.EBD.953</t>
  </si>
  <si>
    <t>EBD.953</t>
  </si>
  <si>
    <t>Layanan Pemantauan dan Evaluasi</t>
  </si>
  <si>
    <t>WA.2378.EBD.953.101</t>
  </si>
  <si>
    <t>Pelayanan Monitoring dan Evaluasi Riset dan Sumber Daya Manusia Kelautan dan Perikanan</t>
  </si>
  <si>
    <t>WA.2378.EBD.953.101.A</t>
  </si>
  <si>
    <t>WA.2378.EBD.953.101.A.521211</t>
  </si>
  <si>
    <t>WA.2378.EBD.953.101.A.521211.1</t>
  </si>
  <si>
    <t>WA.2378.EBD.953.101.A.521211.2</t>
  </si>
  <si>
    <t>- Pencetakan dokumen</t>
  </si>
  <si>
    <t>WA.2378.EBD.953.101.A.521211.3</t>
  </si>
  <si>
    <t>- spanduk dan backdrop</t>
  </si>
  <si>
    <t>WA.2378.EBD.953.101.A.521211.4</t>
  </si>
  <si>
    <t>- Pencetakan buku panduan</t>
  </si>
  <si>
    <t>WA.2378.EBD.953.101.A.521211.5</t>
  </si>
  <si>
    <t>WA.2378.EBD.953.101.A.521211.6</t>
  </si>
  <si>
    <t>WA.2378.EBD.953.101.A.521241</t>
  </si>
  <si>
    <t>WA.2378.EBD.953.101.A.521241.1</t>
  </si>
  <si>
    <t>- Paket Data Internet Monitoring dan Evaluasi Kinerja (7 org x 12 bulan)</t>
  </si>
  <si>
    <t>WA.2378.EBD.953.101.A.521811</t>
  </si>
  <si>
    <t>WA.2378.EBD.953.101.A.521811.1</t>
  </si>
  <si>
    <t>WA.2378.EBD.953.101.A.521811.2</t>
  </si>
  <si>
    <t>WA.2378.EBD.953.101.A.522151</t>
  </si>
  <si>
    <t>WA.2378.EBD.953.101.A.522151.1</t>
  </si>
  <si>
    <t>- Narasumber eselon II  1 ORG x 10 KEG x 2 JAM</t>
  </si>
  <si>
    <t>WA.2378.EBD.953.101.A.522151.2</t>
  </si>
  <si>
    <t>- Narasumber eselon III  3 ORG x 10 KEG x 2 JAM</t>
  </si>
  <si>
    <t>WA.2378.EBD.953.101.A.522151.3</t>
  </si>
  <si>
    <t>- Praktisi  1 ORG x 1 KEG x 2 JAM</t>
  </si>
  <si>
    <t>WA.2378.EBD.953.101.A.522192</t>
  </si>
  <si>
    <t>WA.2378.EBD.953.101.A.522192.1</t>
  </si>
  <si>
    <t>- Rapid Test/ PCR Covid-19 (7 orang x 24 kali)</t>
  </si>
  <si>
    <t>WA.2378.EBD.953.101.A.524111</t>
  </si>
  <si>
    <t>WA.2378.EBD.953.101.A.524111.1</t>
  </si>
  <si>
    <t>- Identifikasi pembinaan sosialisasi dan koordinasi monitoring kinerja manajerial</t>
  </si>
  <si>
    <t>WA.2378.EBD.953.101.A.524111.2</t>
  </si>
  <si>
    <t>- Identifikasi pembinaan sosialisasi pendampingan dan validasi data aplikasi monev</t>
  </si>
  <si>
    <t>WA.2378.EBD.953.101.A.524111.3</t>
  </si>
  <si>
    <t>- Identifikasi pembinaan sosialisasi koordinasi dan validasi pengukuran mandiri SAKIP</t>
  </si>
  <si>
    <t>WA.2378.EBD.953.101.A.524111.4</t>
  </si>
  <si>
    <t>- Identifikasi pendampingan dan koordinasi tindak lanjut temuan SAKIP</t>
  </si>
  <si>
    <t>WA.2378.EBD.953.101.A.524111.5</t>
  </si>
  <si>
    <t>- Identifikasi pendampingan dan koordinasi monitoring kinerja tematik</t>
  </si>
  <si>
    <t>WA.2378.EBD.953.101.A.524113</t>
  </si>
  <si>
    <t>WA.2378.EBD.953.101.A.524113.1</t>
  </si>
  <si>
    <t>- Perjalanan dalam kota lebih dari 8 jam (3 Org x 4 kali x 12 Bulan)</t>
  </si>
  <si>
    <t>WA.2378.EBD.953.101.A.524113.2</t>
  </si>
  <si>
    <t>- Transport lokal (3 Org x 4 kali x 12 Bulan)</t>
  </si>
  <si>
    <t>WA.2378.EBD.953.101.B</t>
  </si>
  <si>
    <t>WA.2378.EBD.953.101.B.521211</t>
  </si>
  <si>
    <t>WA.2378.EBD.953.101.B.521211.1</t>
  </si>
  <si>
    <t>WA.2378.EBD.953.101.B.521211.2</t>
  </si>
  <si>
    <t>WA.2378.EBD.953.101.B.521211.3</t>
  </si>
  <si>
    <t>WA.2378.EBD.953.101.B.521211.4</t>
  </si>
  <si>
    <t>WA.2378.EBD.953.101.B.521211.5</t>
  </si>
  <si>
    <t>WA.2378.EBD.953.101.B.521811</t>
  </si>
  <si>
    <t>WA.2378.EBD.953.101.B.521811.1</t>
  </si>
  <si>
    <t>WA.2378.EBD.953.101.B.521811.2</t>
  </si>
  <si>
    <t>WA.2378.EBD.953.101.B.522151</t>
  </si>
  <si>
    <t>WA.2378.EBD.953.101.B.522151.1</t>
  </si>
  <si>
    <t>-  Narasumber eselon II  1 ORG x 6 KEG x 2 JAM</t>
  </si>
  <si>
    <t>WA.2378.EBD.953.101.B.522151.2</t>
  </si>
  <si>
    <t>- Narasumber eselon III  3 ORG x 6 KEG x 2 JAM</t>
  </si>
  <si>
    <t>WA.2378.EBD.953.101.B.524111</t>
  </si>
  <si>
    <t>WA.2378.EBD.953.101.B.524111.1</t>
  </si>
  <si>
    <t>- Identifikasi pembinaan dan koordinasi Monitoring Program dan Kegiatan Prioritas Riset dan SDM</t>
  </si>
  <si>
    <t>WA.2378.EBD.953.101.B.524111.2</t>
  </si>
  <si>
    <t>-  Identifikasi pengukuran dan evaluasi Kinerja Outcome</t>
  </si>
  <si>
    <t>WA.2378.EBD.953.101.B.524111.3</t>
  </si>
  <si>
    <t>- Identifikasi pembinaan dan evaluasi Rencana Aksi Kinerja</t>
  </si>
  <si>
    <t>WA.2378.EBD.953.101.B.524113</t>
  </si>
  <si>
    <t>WA.2378.EBD.953.101.B.524113.1</t>
  </si>
  <si>
    <t>WA.2378.EBD.953.101.B.524113.2</t>
  </si>
  <si>
    <t>WA.2378.EBD.953.101.C</t>
  </si>
  <si>
    <t>WA.2378.EBD.953.101.C.521211</t>
  </si>
  <si>
    <t>WA.2378.EBD.953.101.C.521211.1</t>
  </si>
  <si>
    <t>WA.2378.EBD.953.101.C.521211.2</t>
  </si>
  <si>
    <t>WA.2378.EBD.953.101.C.521211.3</t>
  </si>
  <si>
    <t>- Spanduk dan backdrop</t>
  </si>
  <si>
    <t>WA.2378.EBD.953.101.C.521211.4</t>
  </si>
  <si>
    <t>- Perlengkapan Peserta (50 x 3 kali)</t>
  </si>
  <si>
    <t>WA.2378.EBD.953.101.C.521211.5</t>
  </si>
  <si>
    <t>- Pencetakan laporan</t>
  </si>
  <si>
    <t>WA.2378.EBD.953.101.C.521811</t>
  </si>
  <si>
    <t>WA.2378.EBD.953.101.C.521811.1</t>
  </si>
  <si>
    <t>WA.2378.EBD.953.101.C.521811.2</t>
  </si>
  <si>
    <t>- Belanja Bahan</t>
  </si>
  <si>
    <t>WA.2378.EBD.953.101.C.522151</t>
  </si>
  <si>
    <t>WA.2378.EBD.953.101.C.522151.1</t>
  </si>
  <si>
    <t>- Narasumber eselon II  2 ORG x 3 KEG x 2 JAM</t>
  </si>
  <si>
    <t>WA.2378.EBD.953.101.C.522151.2</t>
  </si>
  <si>
    <t>- Narasumber eselon III  3 ORG x 3 KEG x 2 JAM</t>
  </si>
  <si>
    <t>WA.2378.EBD.953.101.C.524111</t>
  </si>
  <si>
    <t>WA.2378.EBD.953.101.C.524111.1</t>
  </si>
  <si>
    <t>- Identifikasi pembinaan sosialisasi dan koordinasi (Monitoring Terpadu)  25 ORG x 2 KALI</t>
  </si>
  <si>
    <t>WA.2378.EBD.953.102</t>
  </si>
  <si>
    <t>Pelayanan Pelaporan Kinerja Riset dan Sumber Daya Manusia Kelautan dan Perikanan</t>
  </si>
  <si>
    <t>WA.2378.EBD.953.102.A</t>
  </si>
  <si>
    <t>Reviu dan Pengukuran Kinerja Lingkup BRSDM</t>
  </si>
  <si>
    <t>WA.2378.EBD.953.102.A.521211</t>
  </si>
  <si>
    <t>WA.2378.EBD.953.102.A.521211.1</t>
  </si>
  <si>
    <t>WA.2378.EBD.953.102.A.521211.2</t>
  </si>
  <si>
    <t>WA.2378.EBD.953.102.A.521811</t>
  </si>
  <si>
    <t>WA.2378.EBD.953.102.A.521811.1</t>
  </si>
  <si>
    <t>WA.2378.EBD.953.102.A.521811.2</t>
  </si>
  <si>
    <t>WA.2378.EBD.953.102.A.522151</t>
  </si>
  <si>
    <t>WA.2378.EBD.953.102.A.522151.1</t>
  </si>
  <si>
    <t>- Honorarium Narasumber /Pakar / Praktisi/ Profesional</t>
  </si>
  <si>
    <t>WA.2378.EBD.953.102.A.522192</t>
  </si>
  <si>
    <t>WA.2378.EBD.953.102.A.522192.1</t>
  </si>
  <si>
    <t>- Rapid Test Covid-19</t>
  </si>
  <si>
    <t>WA.2378.EBD.953.102.A.524111</t>
  </si>
  <si>
    <t>WA.2378.EBD.953.102.A.524111.1</t>
  </si>
  <si>
    <t>- Reviu/Pengukuran Kinerja Lingkup BRSDM</t>
  </si>
  <si>
    <t>WA.2378.EBD.953.102.B</t>
  </si>
  <si>
    <t>WA.2378.EBD.953.102.B.521211</t>
  </si>
  <si>
    <t>WA.2378.EBD.953.102.B.521211.1</t>
  </si>
  <si>
    <t>WA.2378.EBD.953.102.B.521211.2</t>
  </si>
  <si>
    <t>- Pencetakan bahan rapim dan bahan pimpinan</t>
  </si>
  <si>
    <t>WA.2378.EBD.953.102.B.521811</t>
  </si>
  <si>
    <t>WA.2378.EBD.953.102.B.521811.1</t>
  </si>
  <si>
    <t>WA.2378.EBD.953.102.B.521811.2</t>
  </si>
  <si>
    <t>WA.2378.EBD.953.102.B.522151</t>
  </si>
  <si>
    <t>WA.2378.EBD.953.102.B.522151.1</t>
  </si>
  <si>
    <t>WA.2378.EBD.953.102.B.524111</t>
  </si>
  <si>
    <t>WA.2378.EBD.953.102.B.524111.1</t>
  </si>
  <si>
    <t>- Perjalanan pendampingan pimpinan/partisipasi kegiatan/penyiapan bahan pimpinan</t>
  </si>
  <si>
    <t>WA.2378.EBD.953.102.B.524113</t>
  </si>
  <si>
    <t>WA.2378.EBD.953.102.B.524113.1</t>
  </si>
  <si>
    <t>- perjalanan dalam kota lebih dari 8 jam</t>
  </si>
  <si>
    <t>WA.2378.EBD.953.102.B.524113.2</t>
  </si>
  <si>
    <t>WA.2378.EBD.953.102.C</t>
  </si>
  <si>
    <t>WA.2378.EBD.953.102.C.521211</t>
  </si>
  <si>
    <t>WA.2378.EBD.953.102.C.521211.1</t>
  </si>
  <si>
    <t>- Pencetakan buku LKj BRSDM interim 2022</t>
  </si>
  <si>
    <t>WA.2378.EBD.953.102.C.521211.2</t>
  </si>
  <si>
    <t>- Pencetakan buku LKj Sekretariat BRSDM interim tahun 2022</t>
  </si>
  <si>
    <t>WA.2378.EBD.953.102.C.521211.3</t>
  </si>
  <si>
    <t>- Pencetakan buku LKj Sekretariat BRSDM tahun 2021</t>
  </si>
  <si>
    <t>WA.2378.EBD.953.102.C.521211.4</t>
  </si>
  <si>
    <t>- Pencetakan buku LKj BRSDM 2021</t>
  </si>
  <si>
    <t>WA.2378.EBD.953.102.C.521211.5</t>
  </si>
  <si>
    <t>WA.2378.EBD.953.102.C.521811</t>
  </si>
  <si>
    <t>WA.2378.EBD.953.102.C.521811.1</t>
  </si>
  <si>
    <t>WA.2378.EBD.953.102.C.521811.2</t>
  </si>
  <si>
    <t>WA.2378.EBD.953.102.C.522191</t>
  </si>
  <si>
    <t>WA.2378.EBD.953.102.C.522191.1</t>
  </si>
  <si>
    <t>- Desain Grafis dan lay out Buku Laporan LKj BRSDM interim 2022</t>
  </si>
  <si>
    <t>WA.2378.EBD.953.102.C.522191.2</t>
  </si>
  <si>
    <t>- Desain Grafis dan lay out Buku Laporan LKj Sekretariat BRSDM interim Tahun 2022</t>
  </si>
  <si>
    <t>WA.2378.EBD.953.102.C.522191.3</t>
  </si>
  <si>
    <t>- Desain Grafis dan lay out Buku Laporan LKj Sekretariat BRSDM Tahun 2021</t>
  </si>
  <si>
    <t>WA.2378.EBD.953.102.C.522191.4</t>
  </si>
  <si>
    <t>- Desain Grafis dan lay out Buku Laporan LKj BRSDM Tahun 2021</t>
  </si>
  <si>
    <t>WA.2378.EBD.953.102.C.524111</t>
  </si>
  <si>
    <t>WA.2378.EBD.953.102.C.524111.1</t>
  </si>
  <si>
    <t>- Koordinasi/pembinaan dan penyusunan LKj</t>
  </si>
  <si>
    <t>WA.2378.EBD.953.102.C.524114</t>
  </si>
  <si>
    <t>WA.2378.EBD.953.102.C.524114.1</t>
  </si>
  <si>
    <t>- Uang Harian Kegiatan Rapat/Pertemuan di Luar Kantor</t>
  </si>
  <si>
    <t>WA.2378.EBD.953.102.C.524114.2</t>
  </si>
  <si>
    <t>WA.2378.EBD.953.102.D</t>
  </si>
  <si>
    <t>WA.2378.EBD.953.102.D.521211</t>
  </si>
  <si>
    <t>WA.2378.EBD.953.102.D.521211.1</t>
  </si>
  <si>
    <t>- Pencetakan buku laporan bulanan</t>
  </si>
  <si>
    <t>WA.2378.EBD.953.102.D.521211.2</t>
  </si>
  <si>
    <t>- Pencetakan buku Laporan Tahunan 2021</t>
  </si>
  <si>
    <t>WA.2378.EBD.953.102.D.521211.3</t>
  </si>
  <si>
    <t>WA.2378.EBD.953.102.D.521211.4</t>
  </si>
  <si>
    <t>- Pencetakan buku Refleksi Outlook</t>
  </si>
  <si>
    <t>WA.2378.EBD.953.102.D.521241</t>
  </si>
  <si>
    <t>WA.2378.EBD.953.102.D.521241.1</t>
  </si>
  <si>
    <t>- Biaya Komunikasi dalam bentuk Pulsa dan Paket</t>
  </si>
  <si>
    <t>WA.2378.EBD.953.102.D.521241.2</t>
  </si>
  <si>
    <t>- Pengadaan Lisensi Aplikasi untuk penyelenggaraan Rapat secara online/video conference berbayar 1 Paket x 12 Bulan</t>
  </si>
  <si>
    <t>WA.2378.EBD.953.102.D.521811</t>
  </si>
  <si>
    <t>WA.2378.EBD.953.102.D.521811.1</t>
  </si>
  <si>
    <t>WA.2378.EBD.953.102.D.521811.2</t>
  </si>
  <si>
    <t>WA.2378.EBD.953.102.D.522151</t>
  </si>
  <si>
    <t>WA.2378.EBD.953.102.D.522151.1</t>
  </si>
  <si>
    <t>WA.2378.EBD.953.102.D.522191</t>
  </si>
  <si>
    <t>WA.2378.EBD.953.102.D.522191.1</t>
  </si>
  <si>
    <t>- Desain Grafis dan lay out Buku Laporan tahunan BRSDM  2020</t>
  </si>
  <si>
    <t>WA.2378.EBD.953.102.D.522191.2</t>
  </si>
  <si>
    <t>- Desain Grafis dan lay out Buku refleksi outlook</t>
  </si>
  <si>
    <t>WA.2378.EBD.953.102.D.522191.3</t>
  </si>
  <si>
    <t>- Desain Grafis dan lay out Buku laporan bulanan</t>
  </si>
  <si>
    <t>WA.2378.EBD.953.102.D.524111</t>
  </si>
  <si>
    <t>WA.2378.EBD.953.102.D.524111.1</t>
  </si>
  <si>
    <t>- Perjalanan penyusunan laporan kegiatan/kinerja</t>
  </si>
  <si>
    <t>WA.2378.EBD.953.102.D.524114</t>
  </si>
  <si>
    <t>WA.2378.EBD.953.102.D.524114.1</t>
  </si>
  <si>
    <t>WA.2378.EBD.953.102.D.524114.2</t>
  </si>
  <si>
    <t>WA.2378.EBD.953.201</t>
  </si>
  <si>
    <t>Pelayanan Monitoring dan Evaluasi Pelatihan dan Penyuluhan Kelautan dan Perikanan</t>
  </si>
  <si>
    <t>WA.2378.EBD.953.201.A</t>
  </si>
  <si>
    <t>WA.2378.EBD.953.201.A.521211</t>
  </si>
  <si>
    <t>WA.2378.EBD.953.201.A.521211.1</t>
  </si>
  <si>
    <t>- Snack dan Makan Rapat   (25 orang x 6 KALI)</t>
  </si>
  <si>
    <t>WA.2378.EBD.953.201.A.521211.2</t>
  </si>
  <si>
    <t>WA.2378.EBD.953.201.A.521211.3</t>
  </si>
  <si>
    <t>WA.2378.EBD.953.201.A.521211.4</t>
  </si>
  <si>
    <t>-  Fotocopy dan Pencetakan Penyusunan Laporan Monev Penyelenggaraan Pelatihan dan penyuluhan KP</t>
  </si>
  <si>
    <t>WA.2378.EBD.953.201.A.522192</t>
  </si>
  <si>
    <t>WA.2378.EBD.953.201.A.522192.1</t>
  </si>
  <si>
    <t>-  Biaya Test Rapid dan Swab PCR (30 org x 2 kali)</t>
  </si>
  <si>
    <t>WA.2378.EBD.953.201.A.524111</t>
  </si>
  <si>
    <t>WA.2378.EBD.953.201.A.524111.1</t>
  </si>
  <si>
    <t>-  Perjalanan Monitoring  Penyelenggaraan Pelatihan dan Penyuluhan KP</t>
  </si>
  <si>
    <t>WA.2378.EBD.953.201.B</t>
  </si>
  <si>
    <t>WA.2378.EBD.953.201.B.521211</t>
  </si>
  <si>
    <t>WA.2378.EBD.953.201.B.521211.1</t>
  </si>
  <si>
    <t>-  Penggandaan dan Penjilidan serta Laporan</t>
  </si>
  <si>
    <t>WA.2378.EBD.953.201.B.521211.2</t>
  </si>
  <si>
    <t>- Snack dan Makan Rapat   (20 orang x 8 KALI)</t>
  </si>
  <si>
    <t>WA.2378.EBD.953.201.B.521211.3</t>
  </si>
  <si>
    <t>-  ATK</t>
  </si>
  <si>
    <t>WA.2378.EBD.953.201.B.521211.4</t>
  </si>
  <si>
    <t>WA.2378.EBD.953.201.B.524111</t>
  </si>
  <si>
    <t>WA.2378.EBD.953.201.B.524111.1</t>
  </si>
  <si>
    <t>-  Sosialisasi dan Uji Petik penyusunan Juklak Juknis ke UPT (3 ORANG x 10 Lokasi )</t>
  </si>
  <si>
    <t>WA.2378.EBD.953.202</t>
  </si>
  <si>
    <t>202</t>
  </si>
  <si>
    <t>Pelayanan Pelaporan Kinerja Pelatihan dan Penyuluhan Kelautan dan Perikanan</t>
  </si>
  <si>
    <t>WA.2378.EBD.953.202.A</t>
  </si>
  <si>
    <t>WA.2378.EBD.953.202.A.521211</t>
  </si>
  <si>
    <t>WA.2378.EBD.953.202.A.521211.1</t>
  </si>
  <si>
    <t>-  Fotocopy Penggandaan dan Penjilidan</t>
  </si>
  <si>
    <t>WA.2378.EBD.953.202.A.521211.2</t>
  </si>
  <si>
    <t>- Snack Rapat  (25 orang x 4 KALI)</t>
  </si>
  <si>
    <t>WA.2378.EBD.953.202.A.521211.3</t>
  </si>
  <si>
    <t>WA.2378.EBD.953.202.A.524111</t>
  </si>
  <si>
    <t>WA.2378.EBD.953.202.A.524111.1</t>
  </si>
  <si>
    <t>-  Uji Petik penyusunan Laporan Kinerja ke UPT (3 ORANG x 5 Lokasi x 1 kali)</t>
  </si>
  <si>
    <t>WA.2378.EBD.953.202.B</t>
  </si>
  <si>
    <t>WA.2378.EBD.953.202.B.521211</t>
  </si>
  <si>
    <t>WA.2378.EBD.953.202.B.521211.1</t>
  </si>
  <si>
    <t>-  Penggandaan dan Penjilidan serta Percetakan</t>
  </si>
  <si>
    <t>WA.2378.EBD.953.202.B.521211.2</t>
  </si>
  <si>
    <t>- Snack Rapat di dalam Kantor  (20 orang x 4 KALI)</t>
  </si>
  <si>
    <t>WA.2378.EBD.953.202.B.521211.3</t>
  </si>
  <si>
    <t>WA.2378.EBD.953.202.B.524111</t>
  </si>
  <si>
    <t>WA.2378.EBD.953.202.B.524111.1</t>
  </si>
  <si>
    <t>-  Perjalanan dan Uji Petik penyusunan Laporan Weekly report lap bul laptah</t>
  </si>
  <si>
    <t>WA.2378.EBD.953.202.C</t>
  </si>
  <si>
    <t>WA.2378.EBD.953.202.C.521211</t>
  </si>
  <si>
    <t>WA.2378.EBD.953.202.C.521211.1</t>
  </si>
  <si>
    <t>WA.2378.EBD.953.202.C.521211.2</t>
  </si>
  <si>
    <t>- Snack Rapat (20 orang x 4 KALI)</t>
  </si>
  <si>
    <t>WA.2378.EBD.953.202.C.521211.3</t>
  </si>
  <si>
    <t>-  Fotocopy dan Pencetakan Penyusunan Laporan Rencana aksi dan Evaluasi Rencana Aksi</t>
  </si>
  <si>
    <t>WA.2378.EBD.953.202.C.524111</t>
  </si>
  <si>
    <t>WA.2378.EBD.953.202.C.524111.1</t>
  </si>
  <si>
    <t>-  Perjalanan dan Uji Petik penyusunan Dokumen Rencana Aksi dan Evaluasi Rencana Aksi</t>
  </si>
  <si>
    <t>WA.2378.EBD.953.202.D</t>
  </si>
  <si>
    <t>WA.2378.EBD.953.202.D.521211</t>
  </si>
  <si>
    <t>WA.2378.EBD.953.202.D.521211.1</t>
  </si>
  <si>
    <t>-  Penggandaan dan Penjilidan Laporan SIMLATLUH</t>
  </si>
  <si>
    <t>WA.2378.EBD.953.202.D.521211.2</t>
  </si>
  <si>
    <t>- Snack Rapat di dalam Kantor (20 ORANG x 6 Kali)</t>
  </si>
  <si>
    <t>WA.2378.EBD.953.202.D.521211.3</t>
  </si>
  <si>
    <t>WA.2378.EBD.953.202.D.521211.4</t>
  </si>
  <si>
    <t>WA.2378.EBD.953.202.D.521241</t>
  </si>
  <si>
    <t>WA.2378.EBD.953.202.D.521241.1</t>
  </si>
  <si>
    <t>-  Biaya Komunikasi Pulsa Data atau Paket Internet (5 orang x 12 bln)</t>
  </si>
  <si>
    <t>WA.2378.EBD.953.202.D.524111</t>
  </si>
  <si>
    <t>WA.2378.EBD.953.202.D.524111.1</t>
  </si>
  <si>
    <t>-  Perjalanan Koordinasi dan Evaluasi Simlatluh KP</t>
  </si>
  <si>
    <t>WA.2378.EBD.953.301</t>
  </si>
  <si>
    <t>Pelayanan Monitoring dan Evaluasi Pendidikan Kelautan dan Perikanan</t>
  </si>
  <si>
    <t>WA.2378.EBD.953.301.A</t>
  </si>
  <si>
    <t>WA.2378.EBD.953.301.A.521211</t>
  </si>
  <si>
    <t>WA.2378.EBD.953.301.A.521211.1</t>
  </si>
  <si>
    <t>WA.2378.EBD.953.301.A.521211.2</t>
  </si>
  <si>
    <t>WA.2378.EBD.953.301.A.521211.3</t>
  </si>
  <si>
    <t>WA.2378.EBD.953.301.A.521211.4</t>
  </si>
  <si>
    <t>WA.2378.EBD.953.301.A.521211.5</t>
  </si>
  <si>
    <t>WA.2378.EBD.953.301.A.521219</t>
  </si>
  <si>
    <t>WA.2378.EBD.953.301.A.521219.1</t>
  </si>
  <si>
    <t>- Langganan biaya aplikasi komunikasi daring (zoom/linktree/zoho)</t>
  </si>
  <si>
    <t>WA.2378.EBD.953.301.A.524111</t>
  </si>
  <si>
    <t>WA.2378.EBD.953.301.A.524111.1</t>
  </si>
  <si>
    <t>- Perjalanan Monev Kegiatan Teknis Pendidikan KP</t>
  </si>
  <si>
    <t>WA.2378.EBD.953.301.B</t>
  </si>
  <si>
    <t>WA.2378.EBD.953.301.B.521211</t>
  </si>
  <si>
    <t>WA.2378.EBD.953.301.B.521211.1</t>
  </si>
  <si>
    <t>WA.2378.EBD.953.301.B.521211.2</t>
  </si>
  <si>
    <t>WA.2378.EBD.953.301.B.521211.3</t>
  </si>
  <si>
    <t>- Cetakan Weekly Report Tahun 2022</t>
  </si>
  <si>
    <t>WA.2378.EBD.953.301.B.521211.4</t>
  </si>
  <si>
    <t>WA.2378.EBD.953.301.B.521211.5</t>
  </si>
  <si>
    <t>WA.2378.EBD.953.301.B.521211.6</t>
  </si>
  <si>
    <t>- Cetakan Buku Pusat Pendidikan Dalam Angka 2022</t>
  </si>
  <si>
    <t>WA.2378.EBD.953.301.B.521219</t>
  </si>
  <si>
    <t>WA.2378.EBD.953.301.B.521219.1</t>
  </si>
  <si>
    <t>- Dukungan Kegiatan Data dan Informasi Pendidikan KP</t>
  </si>
  <si>
    <t>WA.2378.EBD.953.301.B.521219.2</t>
  </si>
  <si>
    <t>-  Langganan biaya aplikasi komunikasi daring (zoom/linktree/zoho)</t>
  </si>
  <si>
    <t>WA.2378.EBD.953.301.B.522151</t>
  </si>
  <si>
    <t>WA.2378.EBD.953.301.B.522151.1</t>
  </si>
  <si>
    <t>WA.2378.EBD.953.301.B.524111</t>
  </si>
  <si>
    <t>WA.2378.EBD.953.301.B.524111.1</t>
  </si>
  <si>
    <t>- Perjalanan Data dan Informasi Pendidikan KP</t>
  </si>
  <si>
    <t>WA.2378.EBD.953.301.B.524113</t>
  </si>
  <si>
    <t>WA.2378.EBD.953.301.B.524113.1</t>
  </si>
  <si>
    <t>WA.2378.EBD.953.302</t>
  </si>
  <si>
    <t>302</t>
  </si>
  <si>
    <t>Pelayanan Pelaporan Kinerja Pendidikan Kelautan dan Perikanan</t>
  </si>
  <si>
    <t>WA.2378.EBD.953.302.A</t>
  </si>
  <si>
    <t>WA.2378.EBD.953.302.A.521211</t>
  </si>
  <si>
    <t>WA.2378.EBD.953.302.A.521211.1</t>
  </si>
  <si>
    <t>WA.2378.EBD.953.302.A.521211.2</t>
  </si>
  <si>
    <t>WA.2378.EBD.953.302.A.521211.3</t>
  </si>
  <si>
    <t>WA.2378.EBD.953.302.A.521211.4</t>
  </si>
  <si>
    <t>WA.2378.EBD.953.302.A.521211.5</t>
  </si>
  <si>
    <t>- Cetakan</t>
  </si>
  <si>
    <t>WA.2378.EBD.953.302.A.521219</t>
  </si>
  <si>
    <t>WA.2378.EBD.953.302.A.521219.1</t>
  </si>
  <si>
    <t>WA.2378.EBD.953.302.A.524111</t>
  </si>
  <si>
    <t>WA.2378.EBD.953.302.A.524111.1</t>
  </si>
  <si>
    <t>WA.2378.EBD.955</t>
  </si>
  <si>
    <t>EBD.955</t>
  </si>
  <si>
    <t>Layanan Manajemen Keuangan</t>
  </si>
  <si>
    <t>WA.2378.EBD.955.101</t>
  </si>
  <si>
    <t>Pelayanan Keuangan Riset dan Sumber Daya Manusia Kelautan dan Perikanan</t>
  </si>
  <si>
    <t>WA.2378.EBD.955.101.A</t>
  </si>
  <si>
    <t>WA.2378.EBD.955.101.A.521211</t>
  </si>
  <si>
    <t>WA.2378.EBD.955.101.A.521211.1</t>
  </si>
  <si>
    <t>- Penggandaan Materi dan Laporan kegiatan</t>
  </si>
  <si>
    <t>WA.2378.EBD.955.101.A.521211.2</t>
  </si>
  <si>
    <t>- Pencetakan laporan keuangan triwulanan</t>
  </si>
  <si>
    <t>WA.2378.EBD.955.101.A.521211.3</t>
  </si>
  <si>
    <t>- Perlengkapan Peserta 100 orang x 3 kali</t>
  </si>
  <si>
    <t>WA.2378.EBD.955.101.A.521211.4</t>
  </si>
  <si>
    <t>- Pencetakan dan penggandaan data dukung Dokumen LK</t>
  </si>
  <si>
    <t>WA.2378.EBD.955.101.A.521211.5</t>
  </si>
  <si>
    <t>WA.2378.EBD.955.101.A.521211.6</t>
  </si>
  <si>
    <t>WA.2378.EBD.955.101.A.521811</t>
  </si>
  <si>
    <t>WA.2378.EBD.955.101.A.521811.1</t>
  </si>
  <si>
    <t>WA.2378.EBD.955.101.A.521811.2</t>
  </si>
  <si>
    <t>WA.2378.EBD.955.101.A.522151</t>
  </si>
  <si>
    <t>WA.2378.EBD.955.101.A.522151.1</t>
  </si>
  <si>
    <t>- Narasumber Es III atau setara/dibawahnya  4 ORANG x 2 JAM x 3 KALI</t>
  </si>
  <si>
    <t>WA.2378.EBD.955.101.A.524111</t>
  </si>
  <si>
    <t>WA.2378.EBD.955.101.A.524111.1</t>
  </si>
  <si>
    <t>- Pembinaan teknis penyusunan LK 4 orang x 2 kali x 3 daerah</t>
  </si>
  <si>
    <t>WA.2378.EBD.955.101.A.524111.2</t>
  </si>
  <si>
    <t>- koordinasi Penyusunan Laporan Keuangan tingkat kementerian 10 orang x 5 periode</t>
  </si>
  <si>
    <t>WA.2378.EBD.955.101.A.524111.3</t>
  </si>
  <si>
    <t>- pra Penyusunan Laporan Keuangan tingkat kementerian 4 orang x 5 periode</t>
  </si>
  <si>
    <t>WA.2378.EBD.955.101.A.524111.4</t>
  </si>
  <si>
    <t>- koordinasi Penyusunan Laporan Keuangan tingkat Eselon I 10 orang x 5 kali</t>
  </si>
  <si>
    <t>WA.2378.EBD.955.101.A.524113</t>
  </si>
  <si>
    <t>WA.2378.EBD.955.101.A.524113.1</t>
  </si>
  <si>
    <t>- Transport lokal dalam rangka koodinasi  1 ORG x 5 KALI</t>
  </si>
  <si>
    <t>WA.2378.EBD.955.101.A.524113.2</t>
  </si>
  <si>
    <t>- Uang harian 1 ORG x 5 KALI</t>
  </si>
  <si>
    <t>WA.2378.EBD.955.101.A.524119</t>
  </si>
  <si>
    <t>WA.2378.EBD.955.101.A.524119.1</t>
  </si>
  <si>
    <t>- dalam rangka menghadiri undangan 4 orang x 3 kali</t>
  </si>
  <si>
    <t>WA.2378.EBD.955.101.B</t>
  </si>
  <si>
    <t>Pengelolaan PNBP</t>
  </si>
  <si>
    <t>WA.2378.EBD.955.101.B.521211</t>
  </si>
  <si>
    <t>WA.2378.EBD.955.101.B.521211.1</t>
  </si>
  <si>
    <t>- Pencetakan Pedoman Sistem Pengendalian Intern Pelaksanaan PNBP lingkup BRSDM</t>
  </si>
  <si>
    <t>WA.2378.EBD.955.101.B.521211.2</t>
  </si>
  <si>
    <t>- Penggandaan materi dan Laporan Kegiatan</t>
  </si>
  <si>
    <t>WA.2378.EBD.955.101.B.521211.3</t>
  </si>
  <si>
    <t>- Pencetakan laporan PNBP</t>
  </si>
  <si>
    <t>WA.2378.EBD.955.101.B.521211.4</t>
  </si>
  <si>
    <t>- Pencetakan proposal target PNBP 2024</t>
  </si>
  <si>
    <t>WA.2378.EBD.955.101.B.521211.5</t>
  </si>
  <si>
    <t>WA.2378.EBD.955.101.B.521211.6</t>
  </si>
  <si>
    <t>WA.2378.EBD.955.101.B.521811</t>
  </si>
  <si>
    <t>WA.2378.EBD.955.101.B.521811.1</t>
  </si>
  <si>
    <t>WA.2378.EBD.955.101.B.521811.2</t>
  </si>
  <si>
    <t>WA.2378.EBD.955.101.B.522151</t>
  </si>
  <si>
    <t>WA.2378.EBD.955.101.B.522151.1</t>
  </si>
  <si>
    <t>- Narasumber Es III atau setara/dibawahnya  2 ORANG x 2 JAM x 1 KALI</t>
  </si>
  <si>
    <t>WA.2378.EBD.955.101.B.524111</t>
  </si>
  <si>
    <t>WA.2378.EBD.955.101.B.524111.1</t>
  </si>
  <si>
    <t>- Penyusunan Pedoman Sistem Pengendalian Intern Pelaksanaan PNBP lingkup BRSDM 30 orang x 2 hari x 1 kali</t>
  </si>
  <si>
    <t>WA.2378.EBD.955.101.B.524111.2</t>
  </si>
  <si>
    <t>- Pembinaan pelaksanaan PNBP 4 orang x 2 kali x 3 Daerah</t>
  </si>
  <si>
    <t>WA.2378.EBD.955.101.B.524113</t>
  </si>
  <si>
    <t>WA.2378.EBD.955.101.B.524113.1</t>
  </si>
  <si>
    <t>-  Transport lokal dalam rangka koodinasi  1 ORG x 2 KALI</t>
  </si>
  <si>
    <t>WA.2378.EBD.955.101.B.524113.2</t>
  </si>
  <si>
    <t>- Uang harian 1 ORG x 2 KALI</t>
  </si>
  <si>
    <t>WA.2378.EBD.955.101.B.524114</t>
  </si>
  <si>
    <t>WA.2378.EBD.955.101.B.524114.1</t>
  </si>
  <si>
    <t>- menghadiri undangan 2 orang x 2 kali</t>
  </si>
  <si>
    <t>WA.2378.EBD.955.101.C</t>
  </si>
  <si>
    <t>Penyusunan Petunjuk Pelaksanaan Anggaran dan Kegiatan BRSDM TA 2022</t>
  </si>
  <si>
    <t>WA.2378.EBD.955.101.C.521211</t>
  </si>
  <si>
    <t>WA.2378.EBD.955.101.C.521211.1</t>
  </si>
  <si>
    <t>WA.2378.EBD.955.101.C.521211.2</t>
  </si>
  <si>
    <t>WA.2378.EBD.955.101.C.521211.3</t>
  </si>
  <si>
    <t>-  Penggandaan Materi dan Laporan kegiatan</t>
  </si>
  <si>
    <t>WA.2378.EBD.955.101.C.521211.4</t>
  </si>
  <si>
    <t>- Pencetakan petunjuk pelaksanaan anggaran dan kegiatan BRSDM TA 2022</t>
  </si>
  <si>
    <t>WA.2378.EBD.955.101.C.524111</t>
  </si>
  <si>
    <t>WA.2378.EBD.955.101.C.524111.1</t>
  </si>
  <si>
    <t>- Koordinasi pembahasan draft Juklak 20 orang x 1 kali</t>
  </si>
  <si>
    <t>WA.2378.EBD.955.101.D</t>
  </si>
  <si>
    <t>WA.2378.EBD.955.101.D.521211</t>
  </si>
  <si>
    <t>WA.2378.EBD.955.101.D.521211.1</t>
  </si>
  <si>
    <t>- Pencetakan dan Penjilidan LPJ bendahara</t>
  </si>
  <si>
    <t>WA.2378.EBD.955.101.D.521211.2</t>
  </si>
  <si>
    <t>-  Pencetakan dan Penjilidan laporan IKPA BRSDM</t>
  </si>
  <si>
    <t>WA.2378.EBD.955.101.D.521241</t>
  </si>
  <si>
    <t>WA.2378.EBD.955.101.D.521241.1</t>
  </si>
  <si>
    <t>-  Pulsa pegawai 14 orang x 12 bulan</t>
  </si>
  <si>
    <t>WA.2378.EBD.955.101.D.521811</t>
  </si>
  <si>
    <t>WA.2378.EBD.955.101.D.521811.1</t>
  </si>
  <si>
    <t>WA.2378.EBD.955.101.D.521811.2</t>
  </si>
  <si>
    <t>WA.2378.EBD.955.101.D.522151</t>
  </si>
  <si>
    <t>WA.2378.EBD.955.101.D.522151.1</t>
  </si>
  <si>
    <t>- Narasumber eselon III  2 ORG x 2 JAM x 5 KALI</t>
  </si>
  <si>
    <t>WA.2378.EBD.955.101.D.522192</t>
  </si>
  <si>
    <t>WA.2378.EBD.955.101.D.522192.1</t>
  </si>
  <si>
    <t>- Rapid Test antigen Covid - 19/ PCR  (3 orang x 10 Kali)</t>
  </si>
  <si>
    <t>WA.2378.EBD.955.101.D.524111</t>
  </si>
  <si>
    <t>WA.2378.EBD.955.101.D.524111.1</t>
  </si>
  <si>
    <t>- dalam rangka rekonsiliasi perbendaharaan 16 orang x 5 kali</t>
  </si>
  <si>
    <t>WA.2378.EBD.955.101.D.524111.2</t>
  </si>
  <si>
    <t>- dalam rangka pembinaan administrasi perbendaharaan 3 orang x 2 kali x 5 satker</t>
  </si>
  <si>
    <t>WA.2378.EBD.955.101.D.524113</t>
  </si>
  <si>
    <t>WA.2378.EBD.955.101.D.524113.1</t>
  </si>
  <si>
    <t>- Transport lokal dalam rangka koodinasi  1 ORG x 2 KALI</t>
  </si>
  <si>
    <t>WA.2378.EBD.955.101.D.524113.2</t>
  </si>
  <si>
    <t>WA.2378.EBD.955.101.E</t>
  </si>
  <si>
    <t>WA.2378.EBD.955.101.E.521211</t>
  </si>
  <si>
    <t>WA.2378.EBD.955.101.E.521211.1</t>
  </si>
  <si>
    <t>- Pencetakan dan Penjilidan Laporan SPIP (laporan rutin bulanan berkala bulanan SPIP triwulanan)</t>
  </si>
  <si>
    <t>WA.2378.EBD.955.101.E.521211.2</t>
  </si>
  <si>
    <t>- Pencetakan dan Penjilidan bahan Maturitas</t>
  </si>
  <si>
    <t>WA.2378.EBD.955.101.E.521211.3</t>
  </si>
  <si>
    <t>- Backdroup</t>
  </si>
  <si>
    <t>WA.2378.EBD.955.101.E.521211.4</t>
  </si>
  <si>
    <t>- Penggandaan Materi dan Laporan PIPK</t>
  </si>
  <si>
    <t>WA.2378.EBD.955.101.E.521811</t>
  </si>
  <si>
    <t>WA.2378.EBD.955.101.E.521811.1</t>
  </si>
  <si>
    <t>WA.2378.EBD.955.101.E.521811.2</t>
  </si>
  <si>
    <t>WA.2378.EBD.955.101.E.524111</t>
  </si>
  <si>
    <t>WA.2378.EBD.955.101.E.524111.1</t>
  </si>
  <si>
    <t>- dalam rangka identifikasi penetapan akun signifikan dan penyusunan laporan PIPK 50 orang x 2 kali</t>
  </si>
  <si>
    <t>WA.2378.EBD.955.101.E.524111.2</t>
  </si>
  <si>
    <t>- dalam rangka identifikasi dan pemenuhan data dukung penilaian maturitas SPIP 25 orang x 1 kali</t>
  </si>
  <si>
    <t>WA.2378.EBD.955.101.E.524111.3</t>
  </si>
  <si>
    <t>- dalam rangka identifikasi dan penyusunan laporan SPIP 30 orang x 4 kali</t>
  </si>
  <si>
    <t>WA.2378.EBD.955.101.E.524111.4</t>
  </si>
  <si>
    <t>- Pembinaan dan asistensi pelaksanaan SPIP dan PIPK 5 orang x 1 kali x 3 daerah</t>
  </si>
  <si>
    <t>WA.2378.EBD.955.101.E.524113</t>
  </si>
  <si>
    <t>WA.2378.EBD.955.101.E.524113.1</t>
  </si>
  <si>
    <t>WA.2378.EBD.955.101.E.524113.2</t>
  </si>
  <si>
    <t>WA.2378.EBD.955.101.E.524119</t>
  </si>
  <si>
    <t>WA.2378.EBD.955.101.E.524119.1</t>
  </si>
  <si>
    <t>- menghadiri undangan 4 orang x 2 kali</t>
  </si>
  <si>
    <t>WA.2378.EBD.955.101.F</t>
  </si>
  <si>
    <t>WA.2378.EBD.955.101.F.521211</t>
  </si>
  <si>
    <t>WA.2378.EBD.955.101.F.521211.1</t>
  </si>
  <si>
    <t>WA.2378.EBD.955.101.F.521211.2</t>
  </si>
  <si>
    <t>WA.2378.EBD.955.101.F.521211.3</t>
  </si>
  <si>
    <t>- Penggandaan bahan kegiatan</t>
  </si>
  <si>
    <t>WA.2378.EBD.955.101.F.521811</t>
  </si>
  <si>
    <t>WA.2378.EBD.955.101.F.521811.1</t>
  </si>
  <si>
    <t>WA.2378.EBD.955.101.F.521811.2</t>
  </si>
  <si>
    <t>WA.2378.EBD.955.101.F.524111</t>
  </si>
  <si>
    <t>WA.2378.EBD.955.101.F.524111.1</t>
  </si>
  <si>
    <t>- Pendampingan Pemeriksaan dan Penyelesaian Tindak Lanjut Temuan Itjen KKP dan BPK RI</t>
  </si>
  <si>
    <t>WA.2378.EBD.955.101.F.524111.2</t>
  </si>
  <si>
    <t>- Koordinasi tindak lanjut pemeriksaan APIP dan BPK RI 30 orang x 2 kali</t>
  </si>
  <si>
    <t>WA.2378.EBD.955.101.F.524113</t>
  </si>
  <si>
    <t>WA.2378.EBD.955.101.F.524113.1</t>
  </si>
  <si>
    <t>- Transport lokal dalam rangka koordinasi dengan Satker Pusat 1 orang x 5 kali</t>
  </si>
  <si>
    <t>WA.2378.EBD.955.101.F.524113.2</t>
  </si>
  <si>
    <t>-  Uang harian 1 ORG x 5 KALI</t>
  </si>
  <si>
    <t>WA.2378.EBD.955.101.F.524119</t>
  </si>
  <si>
    <t>WA.2378.EBD.955.101.F.524119.1</t>
  </si>
  <si>
    <t xml:space="preserve">- Menghadiri undangan pemutakhiran data tindak lanjut 6 </t>
  </si>
  <si>
    <t>WA.2378.EBD.955.101.F.524119.2</t>
  </si>
  <si>
    <t>- orang x 2 kali</t>
  </si>
  <si>
    <t>WA.2378.EBD.955.201</t>
  </si>
  <si>
    <t>Pelayanan Keuangan Pelatihan dan Penyuluhan Kelautan dan Perikanan</t>
  </si>
  <si>
    <t>WA.2378.EBD.955.201.A</t>
  </si>
  <si>
    <t>Rekonsiliasi Belanja Pegawai dan Operasional Penyuluh Perikanan</t>
  </si>
  <si>
    <t>WA.2378.EBD.955.201.A.521211</t>
  </si>
  <si>
    <t>WA.2378.EBD.955.201.A.521211.1</t>
  </si>
  <si>
    <t>WA.2378.EBD.955.201.A.521211.2</t>
  </si>
  <si>
    <t>WA.2378.EBD.955.201.A.521211.3</t>
  </si>
  <si>
    <t>- Snack dan Makan Rapat (14 orang x 1 kali)</t>
  </si>
  <si>
    <t>WA.2378.EBD.955.201.A.521211.4</t>
  </si>
  <si>
    <t>- Seminar Kit (40 org x 1 pkt)</t>
  </si>
  <si>
    <t>WA.2378.EBD.955.201.A.522151</t>
  </si>
  <si>
    <t>WA.2378.EBD.955.201.A.522151.1</t>
  </si>
  <si>
    <t>- Pejabat Eselon II ( 3 Org x 2 jam x 1 kali)</t>
  </si>
  <si>
    <t>WA.2378.EBD.955.201.A.524119</t>
  </si>
  <si>
    <t>WA.2378.EBD.955.201.A.524119.1</t>
  </si>
  <si>
    <t>- Paket meeting fullboard (40 org x 2 hari x 1 kali)</t>
  </si>
  <si>
    <t>op</t>
  </si>
  <si>
    <t>WA.2378.EBD.955.201.A.524119.2</t>
  </si>
  <si>
    <t>- Transport (21 org x 1 kali)</t>
  </si>
  <si>
    <t>WA.2378.EBD.955.201.A.524119.3</t>
  </si>
  <si>
    <t>- Perjalanan Peserta</t>
  </si>
  <si>
    <t>WA.2378.EBD.955.201.A.524119.4</t>
  </si>
  <si>
    <t>- Uang saku (40 org x 3 hari x 1 kali)</t>
  </si>
  <si>
    <t>WA.2378.EBD.955.201.B</t>
  </si>
  <si>
    <t>WA.2378.EBD.955.201.B.521211</t>
  </si>
  <si>
    <t>WA.2378.EBD.955.201.B.521211.1</t>
  </si>
  <si>
    <t>WA.2378.EBD.955.201.B.521211.2</t>
  </si>
  <si>
    <t>WA.2378.EBD.955.201.B.521211.3</t>
  </si>
  <si>
    <t>- Penggandaan dan Penjilidan Laporan</t>
  </si>
  <si>
    <t>WA.2378.EBD.955.201.B.521211.4</t>
  </si>
  <si>
    <t>- Snack Rapat Biasa</t>
  </si>
  <si>
    <t>WA.2378.EBD.955.201.B.524111</t>
  </si>
  <si>
    <t>WA.2378.EBD.955.201.B.524111.1</t>
  </si>
  <si>
    <t>- Perjalanan Dinas Undangan FGD,Sosialisasi, Koordinasi Puslatluh KP  (3 ORG x 3 kali)</t>
  </si>
  <si>
    <t>WA.2378.EBD.955.201.B.524111.2</t>
  </si>
  <si>
    <t>- Perjalanan Koordinasi SPIP ke Satminkal (4 org x 9 lokasi)</t>
  </si>
  <si>
    <t>WA.2378.EBD.955.201.C</t>
  </si>
  <si>
    <t>WA.2378.EBD.955.201.C.521211</t>
  </si>
  <si>
    <t>WA.2378.EBD.955.201.C.521211.1</t>
  </si>
  <si>
    <t>WA.2378.EBD.955.201.C.521211.2</t>
  </si>
  <si>
    <t>WA.2378.EBD.955.201.C.521211.3</t>
  </si>
  <si>
    <t>- Snack Rapat Biasa (10 org x 4 kali)</t>
  </si>
  <si>
    <t>WA.2378.EBD.955.201.D</t>
  </si>
  <si>
    <t>Penyelesaian Tindak Lanjut</t>
  </si>
  <si>
    <t>WA.2378.EBD.955.201.D.521211</t>
  </si>
  <si>
    <t>WA.2378.EBD.955.201.D.521211.1</t>
  </si>
  <si>
    <t>WA.2378.EBD.955.201.D.521211.2</t>
  </si>
  <si>
    <t>WA.2378.EBD.955.201.D.524111</t>
  </si>
  <si>
    <t>WA.2378.EBD.955.201.D.524111.1</t>
  </si>
  <si>
    <t>- Perjalanan Penyelesaian TL (2 org x 5 lokasi)</t>
  </si>
  <si>
    <t>WA.2378.EBD.955.301</t>
  </si>
  <si>
    <t>Pelayanan Keuangan Pendidikan Kelautan dan Perikanan</t>
  </si>
  <si>
    <t>WA.2378.EBD.955.301.A</t>
  </si>
  <si>
    <t>WA.2378.EBD.955.301.A.521211</t>
  </si>
  <si>
    <t>WA.2378.EBD.955.301.A.521211.1</t>
  </si>
  <si>
    <t>WA.2378.EBD.955.301.A.521211.2</t>
  </si>
  <si>
    <t>WA.2378.EBD.955.301.A.521211.3</t>
  </si>
  <si>
    <t>WA.2378.EBD.955.301.A.521211.4</t>
  </si>
  <si>
    <t>WA.2378.EBD.955.301.A.524111</t>
  </si>
  <si>
    <t>WA.2378.EBD.955.301.A.524111.1</t>
  </si>
  <si>
    <t>- Perjalanan Identifikasi dan Koordinasi</t>
  </si>
  <si>
    <t>WA.2378.EBD.955.301.A.524113</t>
  </si>
  <si>
    <t>WA.2378.EBD.955.301.A.524113.1</t>
  </si>
  <si>
    <t>WA.2378.EBD.955.301.B</t>
  </si>
  <si>
    <t>WA.2378.EBD.955.301.B.521211</t>
  </si>
  <si>
    <t>WA.2378.EBD.955.301.B.521211.1</t>
  </si>
  <si>
    <t>WA.2378.EBD.955.301.B.521211.2</t>
  </si>
  <si>
    <t>WA.2378.EBD.955.301.B.521211.3</t>
  </si>
  <si>
    <t>WA.2378.EBD.955.301.B.524111</t>
  </si>
  <si>
    <t>WA.2378.EBD.955.301.B.524111.1</t>
  </si>
  <si>
    <t>WA.2378.EBD.955.301.B.524113</t>
  </si>
  <si>
    <t>WA.2378.EBD.955.301.B.524113.1</t>
  </si>
  <si>
    <t>WA.2378.EBD.955.301.C</t>
  </si>
  <si>
    <t>WA.2378.EBD.955.301.C.521211</t>
  </si>
  <si>
    <t>WA.2378.EBD.955.301.C.521211.1</t>
  </si>
  <si>
    <t>WA.2378.EBD.955.301.C.521211.2</t>
  </si>
  <si>
    <t>WA.2378.EBD.955.301.C.524111</t>
  </si>
  <si>
    <t>WA.2378.EBD.955.301.C.524111.1</t>
  </si>
  <si>
    <t>- Penyusunan POK Pusdik KP</t>
  </si>
  <si>
    <t>WA.2378.EBD.955.301.C.524113</t>
  </si>
  <si>
    <t>WA.2378.EBD.955.301.C.524113.1</t>
  </si>
  <si>
    <t>WA.2378.EBD.955.301.D</t>
  </si>
  <si>
    <t>Evaluasi Kinerja Keuangan dan Penyusunan SPIP</t>
  </si>
  <si>
    <t>WA.2378.EBD.955.301.D.521211</t>
  </si>
  <si>
    <t>WA.2378.EBD.955.301.D.521211.1</t>
  </si>
  <si>
    <t>WA.2378.EBD.955.301.D.521211.2</t>
  </si>
  <si>
    <t>WA.2378.EBD.955.301.D.521211.3</t>
  </si>
  <si>
    <t>- Cetakan SPIP</t>
  </si>
  <si>
    <t>WA.2378.EBD.955.301.D.521211.4</t>
  </si>
  <si>
    <t>- cetakan Laporan PIPK</t>
  </si>
  <si>
    <t>WA.2378.EBD.955.301.D.521211.5</t>
  </si>
  <si>
    <t>WA.2378.EBD.955.301.D.522151</t>
  </si>
  <si>
    <t>WA.2378.EBD.955.301.D.522151.1</t>
  </si>
  <si>
    <t>WA.2378.EBD.955.301.D.524111</t>
  </si>
  <si>
    <t>WA.2378.EBD.955.301.D.524111.1</t>
  </si>
  <si>
    <t>- Perjalanan Evaluasi Kinerja Keuangan dan Penyusunan Laporan SPIP dan PIPK</t>
  </si>
  <si>
    <t>WA.2378.EBD.955.301.D.524113</t>
  </si>
  <si>
    <t>WA.2378.EBD.955.301.D.524113.1</t>
  </si>
  <si>
    <t>- Perjalanan Koordinasi ke KPPN, Eselon I dan Instansi Terkait</t>
  </si>
  <si>
    <t>WA.2378.EBD.955.301.E</t>
  </si>
  <si>
    <t>WA.2378.EBD.955.301.E.521211</t>
  </si>
  <si>
    <t>WA.2378.EBD.955.301.E.521211.1</t>
  </si>
  <si>
    <t>WA.2378.EBD.955.301.E.521211.2</t>
  </si>
  <si>
    <t>WA.2378.EBD.955.301.E.524111</t>
  </si>
  <si>
    <t>WA.2378.EBD.955.301.E.524111.1</t>
  </si>
  <si>
    <t>- Perjalanan Validasi data Gaji dan Tunjangan</t>
  </si>
  <si>
    <t>WA.2378.EBD.955.301.E.524113</t>
  </si>
  <si>
    <t>WA.2378.EBD.955.301.E.524113.1</t>
  </si>
  <si>
    <t>-  Transport lokal</t>
  </si>
  <si>
    <t>WA.2378.EBD.955.301.F</t>
  </si>
  <si>
    <t>WA.2378.EBD.955.301.F.521211</t>
  </si>
  <si>
    <t>WA.2378.EBD.955.301.F.521211.1</t>
  </si>
  <si>
    <t>- Pencetakan dan Penjilidan LPJ Bendahara</t>
  </si>
  <si>
    <t>WA.2378.EBD.955.301.F.521811</t>
  </si>
  <si>
    <t>WA.2378.EBD.955.301.F.521811.1</t>
  </si>
  <si>
    <t>WA.2378.EBD.955.301.F.521811.2</t>
  </si>
  <si>
    <t>WA.2378.EBD.955.301.F.524111</t>
  </si>
  <si>
    <t>WA.2378.EBD.955.301.F.524111.1</t>
  </si>
  <si>
    <t>- Perjalanan Penyelenggaraan Verifikasi</t>
  </si>
  <si>
    <t>WA.2378.EBD.955.301.F.524113</t>
  </si>
  <si>
    <t>WA.2378.EBD.955.301.F.524113.1</t>
  </si>
  <si>
    <t>WA.2378.EBD.974</t>
  </si>
  <si>
    <t>EBD.974</t>
  </si>
  <si>
    <t>Layanan Penyelenggaraan Kearsipan</t>
  </si>
  <si>
    <t>WA.2378.EBD.974.101</t>
  </si>
  <si>
    <t>Penyelenggaraan Kearsipan Riset dan Sumber Daya Manusia Kelautan dan Perikanan</t>
  </si>
  <si>
    <t>WA.2378.EBD.974.101.A</t>
  </si>
  <si>
    <t>WA.2378.EBD.974.101.A.521211</t>
  </si>
  <si>
    <t>WA.2378.EBD.974.101.A.521211.1</t>
  </si>
  <si>
    <t>WA.2378.EBD.974.101.A.521811</t>
  </si>
  <si>
    <t>WA.2378.EBD.974.101.A.521811.1</t>
  </si>
  <si>
    <t>WA.2378.EBD.974.101.A.521811.2</t>
  </si>
  <si>
    <t>WA.2378.EBD.974.101.A.524111</t>
  </si>
  <si>
    <t>WA.2378.EBD.974.101.A.524111.1</t>
  </si>
  <si>
    <t>- pelasanaan audit internal  kearsipan  2 ORG x 15 KALI</t>
  </si>
  <si>
    <t>WA.2378.EBD.974.101.B</t>
  </si>
  <si>
    <t>Pembinaan dan Pengelolaan Kearsipan BRSDM</t>
  </si>
  <si>
    <t>WA.2378.EBD.974.101.B.521211</t>
  </si>
  <si>
    <t>WA.2378.EBD.974.101.B.521211.1</t>
  </si>
  <si>
    <t>- Penggadaan Bahan</t>
  </si>
  <si>
    <t>WA.2378.EBD.974.101.B.521811</t>
  </si>
  <si>
    <t>WA.2378.EBD.974.101.B.521811.1</t>
  </si>
  <si>
    <t>WA.2378.EBD.974.101.B.521811.2</t>
  </si>
  <si>
    <t>WA.2378.EBD.974.101.B.522151</t>
  </si>
  <si>
    <t>WA.2378.EBD.974.101.B.522151.1</t>
  </si>
  <si>
    <t>- Narasumber Eselon III atau setara dibawahnya  4 ORG x 3 JAM x 2 KALI</t>
  </si>
  <si>
    <t>WA.2378.EBD.974.101.B.524111</t>
  </si>
  <si>
    <t>WA.2378.EBD.974.101.B.524111.1</t>
  </si>
  <si>
    <t>-  Identifikasi permasalahan dalam pengelolaan kearsipan satker</t>
  </si>
  <si>
    <t>WA.2378.EBD.974.101.B.524111.2</t>
  </si>
  <si>
    <t>- Pembinaan pengelolaan kearsipan</t>
  </si>
  <si>
    <t>WA.2378.EBD.974.101.B.524111.3</t>
  </si>
  <si>
    <t>-  Sosialisasi peraturan dan kebijakan terkait pngelolaan kearsipan</t>
  </si>
  <si>
    <t>WA.2378.EBD.974.101.B.524114</t>
  </si>
  <si>
    <t>WA.2378.EBD.974.101.B.524114.1</t>
  </si>
  <si>
    <t>- Perjalanan dalam kota lebih dari 8 jam</t>
  </si>
  <si>
    <t>WA.2378.EBD.974.101.B.524114.2</t>
  </si>
  <si>
    <t>- Trasport lokal</t>
  </si>
  <si>
    <t>WA.2378.EBD.974.101.C</t>
  </si>
  <si>
    <t>Percepatan Proses Pemusnahan Arsip In Aktif lingkup BRSDM</t>
  </si>
  <si>
    <t>WA.2378.EBD.974.101.C.521211</t>
  </si>
  <si>
    <t>WA.2378.EBD.974.101.C.521211.1</t>
  </si>
  <si>
    <t>WA.2378.EBD.974.101.C.521811</t>
  </si>
  <si>
    <t>WA.2378.EBD.974.101.C.521811.1</t>
  </si>
  <si>
    <t>WA.2378.EBD.974.101.C.521811.2</t>
  </si>
  <si>
    <t>WA.2378.EBD.974.101.C.524111</t>
  </si>
  <si>
    <t>WA.2378.EBD.974.101.C.524111.1</t>
  </si>
  <si>
    <t>- pelaksanaan penilaian arsip inaktif  2 ORG x 10 KALI</t>
  </si>
  <si>
    <t>WA.2378.EBD.974.101.D</t>
  </si>
  <si>
    <t>Implementasi transpormasi digitalisasi arsip</t>
  </si>
  <si>
    <t>WA.2378.EBD.974.101.D.521211</t>
  </si>
  <si>
    <t>WA.2378.EBD.974.101.D.521211.1</t>
  </si>
  <si>
    <t>WA.2378.EBD.974.101.D.521811</t>
  </si>
  <si>
    <t>WA.2378.EBD.974.101.D.521811.1</t>
  </si>
  <si>
    <t>WA.2378.EBD.974.101.D.521811.2</t>
  </si>
  <si>
    <t>WA.2378.EBD.974.101.D.524111</t>
  </si>
  <si>
    <t>WA.2378.EBD.974.101.D.524111.1</t>
  </si>
  <si>
    <t>- Pendampingan transpormasi digitalisasi arsip  2 ORG x 10 KALI</t>
  </si>
  <si>
    <t>WA.2378.EBD.974.101.E</t>
  </si>
  <si>
    <t>WA.2378.EBD.974.101.E.521211</t>
  </si>
  <si>
    <t>WA.2378.EBD.974.101.E.521211.1</t>
  </si>
  <si>
    <t>WA.2378.EBD.974.101.E.521211.2</t>
  </si>
  <si>
    <t>WA.2378.EBD.974.101.E.521211.3</t>
  </si>
  <si>
    <t>WA.2378.EBD.974.101.E.521211.4</t>
  </si>
  <si>
    <t>WA.2378.EBD.974.101.E.522191</t>
  </si>
  <si>
    <t>WA.2378.EBD.974.101.E.522191.1</t>
  </si>
  <si>
    <t>- Jasa Penataan Arsip (SDM 15 org, 75 HK)</t>
  </si>
  <si>
    <t>WA.2378.EBD.974.101.E.524119</t>
  </si>
  <si>
    <t>WA.2378.EBD.974.101.E.524119.1</t>
  </si>
  <si>
    <t>-  Transport lokal  (15 org, 75 hari) (15 orang x 75 hari)</t>
  </si>
  <si>
    <t>WA.2378.EBD.974.101.E.524119.2</t>
  </si>
  <si>
    <t>- Transport lokal  pendampingan (2 org, 75 hari)</t>
  </si>
  <si>
    <t>WA.2378.FAB</t>
  </si>
  <si>
    <t>2378.FAB</t>
  </si>
  <si>
    <t>Sistem Informasi Pemerintahan</t>
  </si>
  <si>
    <t>WA.2378.FAB.001</t>
  </si>
  <si>
    <t>FAB.001</t>
  </si>
  <si>
    <t>Sistem Informasi Pemerintahan Bidang Riset dan Sumber Daya Manusia Kelautan dan Perikanan</t>
  </si>
  <si>
    <t>WA.2378.FAB.001.103</t>
  </si>
  <si>
    <t>Pemeliharaan Sistem Informasi Pemerintahan Berbasis Elektronik Riset dan Sumber Daya Manusia Kelautan dan Perikanan</t>
  </si>
  <si>
    <t>WA.2378.FAB.001.103.A</t>
  </si>
  <si>
    <t>Pengelolaan Sistem Informasi BRSDM</t>
  </si>
  <si>
    <t>WA.2378.FAB.001.103.A.522191</t>
  </si>
  <si>
    <t>WA.2378.FAB.001.103.A.522191.1</t>
  </si>
  <si>
    <t>- jasa pengelolaan aplikasi sistem informasi BRSDM</t>
  </si>
  <si>
    <t>WA.4345.EBC</t>
  </si>
  <si>
    <t>4345.EBC</t>
  </si>
  <si>
    <t>WA.4345.EBC.996</t>
  </si>
  <si>
    <t>EBC.996</t>
  </si>
  <si>
    <t>Layanan Pendidikan dan Pelatihan</t>
  </si>
  <si>
    <t>WA.4345.EBC.996.301</t>
  </si>
  <si>
    <t>WA.4345.EBC.996.301.A</t>
  </si>
  <si>
    <t>WA.4345.EBC.996.301.A.521211</t>
  </si>
  <si>
    <t>WA.4345.EBC.996.301.A.521211.1</t>
  </si>
  <si>
    <t>WA.4345.EBC.996.301.A.521211.2</t>
  </si>
  <si>
    <t>- Penggadaan</t>
  </si>
  <si>
    <t>WA.4345.EBC.996.301.A.521211.3</t>
  </si>
  <si>
    <t>- Perlengkapan TPA Toefl</t>
  </si>
  <si>
    <t>WA.4345.EBC.996.301.A.521211.4</t>
  </si>
  <si>
    <t>- Perlengkapan Protokol kesehatan TPA Toefl</t>
  </si>
  <si>
    <t>WA.4345.EBC.996.301.A.521219</t>
  </si>
  <si>
    <t>WA.4345.EBC.996.301.A.521219.1</t>
  </si>
  <si>
    <t>- Dukungan Penyelenggaraan Tugas Belajar</t>
  </si>
  <si>
    <t>WA.4345.EBC.996.301.A.521219.2</t>
  </si>
  <si>
    <t>WA.4345.EBC.996.301.A.521811</t>
  </si>
  <si>
    <t>WA.4345.EBC.996.301.A.521811.1</t>
  </si>
  <si>
    <t>WA.4345.EBC.996.301.A.521811.2</t>
  </si>
  <si>
    <t>WA.4345.EBC.996.301.A.522151</t>
  </si>
  <si>
    <t>WA.4345.EBC.996.301.A.522151.1</t>
  </si>
  <si>
    <t>WA.4345.EBC.996.301.A.522191</t>
  </si>
  <si>
    <t>WA.4345.EBC.996.301.A.522191.1</t>
  </si>
  <si>
    <t>- Pelaksanaan TOEFL/TPA</t>
  </si>
  <si>
    <t>WA.4345.EBC.996.301.A.524111</t>
  </si>
  <si>
    <t>WA.4345.EBC.996.301.A.524111.1</t>
  </si>
  <si>
    <t>- Perjalanan Peserta Tugas Belajar</t>
  </si>
  <si>
    <t>WA.4345.EBC.996.301.A.524111.2</t>
  </si>
  <si>
    <t>- Perjalanan Koordinasi dan pengadministrasian Tugas Belajar</t>
  </si>
  <si>
    <t>WA.4345.EBC.996.301.B</t>
  </si>
  <si>
    <t>WA.4345.EBC.996.301.B.521211</t>
  </si>
  <si>
    <t>WA.4345.EBC.996.301.B.521211.1</t>
  </si>
  <si>
    <t>WA.4345.EBC.996.301.B.521211.2</t>
  </si>
  <si>
    <t>WA.4345.EBC.996.301.B.521219</t>
  </si>
  <si>
    <t>WA.4345.EBC.996.301.B.521219.1</t>
  </si>
  <si>
    <t>WA.4345.EBC.996.301.B.521219.2</t>
  </si>
  <si>
    <t>WA.4345.EBC.996.301.B.521219.3</t>
  </si>
  <si>
    <t>- Dukungan Koordinasi tugas belajar</t>
  </si>
  <si>
    <t>WA.4345.EBC.996.301.B.521811</t>
  </si>
  <si>
    <t>WA.4345.EBC.996.301.B.521811.1</t>
  </si>
  <si>
    <t>WA.4345.EBC.996.301.B.521811.2</t>
  </si>
  <si>
    <t>WA.4345.EBC.996.301.B.522151</t>
  </si>
  <si>
    <t>WA.4345.EBC.996.301.B.522151.1</t>
  </si>
  <si>
    <t>WA.4345.EBC.996.301.B.524111</t>
  </si>
  <si>
    <t>WA.4345.EBC.996.301.B.524111.1</t>
  </si>
  <si>
    <t>WA.4345.EBC.996.301.B.524111.2</t>
  </si>
  <si>
    <t>WA.4345.EBC.996.301.C</t>
  </si>
  <si>
    <t>WA.4345.EBC.996.301.C.521211</t>
  </si>
  <si>
    <t>WA.4345.EBC.996.301.C.521211.1</t>
  </si>
  <si>
    <t>WA.4345.EBC.996.301.C.521211.2</t>
  </si>
  <si>
    <t>WA.4345.EBC.996.301.C.521211.3</t>
  </si>
  <si>
    <t>WA.4345.EBC.996.301.C.521219</t>
  </si>
  <si>
    <t>WA.4345.EBC.996.301.C.521219.1</t>
  </si>
  <si>
    <t>- Dukungan Penyelenggaraan Tugas Belajar Luar Negeri</t>
  </si>
  <si>
    <t>WA.4345.EBC.996.301.C.524211</t>
  </si>
  <si>
    <t>WA.4345.EBC.996.301.C.524211.1</t>
  </si>
  <si>
    <t>- Perjalanan peserta tugas belajar, Koordinasi dan Pendampingan tugas belajar</t>
  </si>
  <si>
    <t>WA.4345.EBC.996.301.D</t>
  </si>
  <si>
    <t>Dukungan Pencegahan Pandemi Covid-19</t>
  </si>
  <si>
    <t>WA.4345.EBC.996.301.D.522192</t>
  </si>
  <si>
    <t>WA.4345.EBC.996.301.D.522192.1</t>
  </si>
  <si>
    <t>- Biaya Rapid Test/Antigen/PCR</t>
  </si>
  <si>
    <t>WA.4345.EBC.996.302</t>
  </si>
  <si>
    <t>WA.4345.EBC.996.302.A</t>
  </si>
  <si>
    <t>WA.4345.EBC.996.302.A.521211</t>
  </si>
  <si>
    <t>WA.4345.EBC.996.302.A.521211.1</t>
  </si>
  <si>
    <t>WA.4345.EBC.996.302.A.521211.2</t>
  </si>
  <si>
    <t>WA.4345.EBC.996.302.A.521811</t>
  </si>
  <si>
    <t>WA.4345.EBC.996.302.A.521811.1</t>
  </si>
  <si>
    <t>WA.4345.EBC.996.302.A.521811.2</t>
  </si>
  <si>
    <t>WA.4345.EBC.996.302.A.524111</t>
  </si>
  <si>
    <t>WA.4345.EBC.996.302.A.524111.1</t>
  </si>
  <si>
    <t>- Perjalanan Koordinasi dan pengadministrasian izin Belajar</t>
  </si>
  <si>
    <t>NSPK</t>
  </si>
  <si>
    <t>00.00. 1 -Penggandaan</t>
  </si>
  <si>
    <t>00.00. 3 -ATK</t>
  </si>
  <si>
    <t>00.00. 4 -Bahan Komputer</t>
  </si>
  <si>
    <t>00.00. 4 -ATK</t>
  </si>
  <si>
    <t>00.00. 5 -Bahan Komputer</t>
  </si>
  <si>
    <t>00.00. 1 -Transport lokal</t>
  </si>
  <si>
    <t>00.00. 1 -ATK</t>
  </si>
  <si>
    <t>00.00. 2 -Bahan Komputer</t>
  </si>
  <si>
    <t>00.00. 3 -Penggandaan</t>
  </si>
  <si>
    <t>00.00. 2 -ATK</t>
  </si>
  <si>
    <t>00.00. 3 -Bahan Komputer</t>
  </si>
  <si>
    <t>2376.AFA.001</t>
  </si>
  <si>
    <t>00.00. 1 -Konsumsi/Bahan Makanan</t>
  </si>
  <si>
    <t>00.00. 2 -Penggandaan</t>
  </si>
  <si>
    <t>00.00. 1 -Narasumber/Pembahas</t>
  </si>
  <si>
    <t>00.00. 1 -Perjalanan Bimbingan dan Pembinaan Metode dan Kurikulum</t>
  </si>
  <si>
    <t>00.00. 5 -Cetak Booklet NSPK peserta didik</t>
  </si>
  <si>
    <t>00.00. 6 -Cetak Booklet NSPK Sarana Prasarana</t>
  </si>
  <si>
    <t>00.00. 1 -NSPK Peserta Didik Standar Sarana dan Prasarana Pendidikan KP</t>
  </si>
  <si>
    <t>00.00. 2 -Konsumsi/Bahan Makan</t>
  </si>
  <si>
    <t>00.00. 3 -Cetakan Kelembagaan Pendidikan Vokasi</t>
  </si>
  <si>
    <t>00.00. 1 -Langganan biaya video conference</t>
  </si>
  <si>
    <t>00.00. 2 -Dukungan Pembentukan Kelembagaan</t>
  </si>
  <si>
    <t>00.00. 1 -Test Rapid/AntigenPCR</t>
  </si>
  <si>
    <t>00.00. 1 -Perjalanan Pembentukan Kelembagaan Pendidikan KP</t>
  </si>
  <si>
    <t>00.00. 1 -Konsumsi/Bahan Makan</t>
  </si>
  <si>
    <t>00.00. 3 -Cetakan Evaluasi Mutu Pendidikan Tinggi KP 2022</t>
  </si>
  <si>
    <t>00.00. 1 -Perjalanan Penjaminan Mutu Kelembagaan</t>
  </si>
  <si>
    <t>00.00. 3 -Konsumsi/Bahan Makan</t>
  </si>
  <si>
    <t>00.00. 4 -Penggandaan</t>
  </si>
  <si>
    <t>00.00. 1 -Perjalanan Reviu Dampak Peraturan Revitalisasi Vokasi</t>
  </si>
  <si>
    <t>00.00. 2 -Bahan Konsumsi Rapat</t>
  </si>
  <si>
    <t>00.00. 1 -Dukungan Pelaksanaan Evaluasi Beban Kerja Guru dan Dosen</t>
  </si>
  <si>
    <t>00.00. 1 -Perjalanan Evaluasi Beban Kerja Guru dan Dosen</t>
  </si>
  <si>
    <t>2378.CAN.001</t>
  </si>
  <si>
    <t>00.00. 1 -Alat pengolah data dan komunikasi</t>
  </si>
  <si>
    <t>Layanan</t>
  </si>
  <si>
    <t>2378.EBA.958</t>
  </si>
  <si>
    <t>00.00. 2 -Komputer suplies</t>
  </si>
  <si>
    <t>00.00. 1 -Perjalanan Kerjasama Pendidikan KP</t>
  </si>
  <si>
    <t>2378.EBA.962</t>
  </si>
  <si>
    <t>00.00. 1 -Implementasi SIMAK - BMN</t>
  </si>
  <si>
    <t>00.00. 1 -Koordinasi kearsipan</t>
  </si>
  <si>
    <t>00.00. 1 -Test Lab Rapid/Antigen/PCR</t>
  </si>
  <si>
    <t>00.00. 1 -Perjalanan Pembinaan</t>
  </si>
  <si>
    <t>00.00. 2 -Perjalanan Koordinasi, Sinkronisasi dan pendampingan</t>
  </si>
  <si>
    <t>00.00. 5 -Cetakan Kegiatan dan Laporan</t>
  </si>
  <si>
    <t>00.00. 1 -Sewa Kendaraan / Mobil (2 kali)</t>
  </si>
  <si>
    <t>00.00. 1 -Perjalanan Pengelolaan Penatausahaan Arsip dan Sinkronisasi Tata Naskah dan Persuratan</t>
  </si>
  <si>
    <t>00.00. 1 -Perjalanan Koordinasi</t>
  </si>
  <si>
    <t>00.00. 4 -Cetakan Kegiatan dan Laporan</t>
  </si>
  <si>
    <t>00.00. 1 -Penyusunan Bahan Tindak Lanjut dan Pemutakhiran Data</t>
  </si>
  <si>
    <t>00.00. 1 -Paket Data dan Komunikasi Pegawai (60x12)</t>
  </si>
  <si>
    <t>00.00. 2 -Masker, hand sanitizer, desinfektan, multivitami/suplemen (60 peg x 6 kali)</t>
  </si>
  <si>
    <t>00.00. 3 -Paket Data dan Komunikasi pimpinan</t>
  </si>
  <si>
    <t>00.00. 1 -Perjalanan Pengelolaan SDM Aparatur</t>
  </si>
  <si>
    <t>00.00. 1 -Perjalanan Peningkatan Kompetensi Pendidik dan Tenaga Kependidikan</t>
  </si>
  <si>
    <t>00.00. 1 -Narasumber/Pembahas/Praktisi</t>
  </si>
  <si>
    <t>00.00. 1 -Fasilitasi Pelaksanaan Kewirausahaan dan TEFA</t>
  </si>
  <si>
    <t>00.00. 5 -Cetakan buku wisuda pendidikan menengah</t>
  </si>
  <si>
    <t>00.00. 6 -Cetakan buku wisuda pendidikan tinggi</t>
  </si>
  <si>
    <t>00.00. 7 -Perlengkapaan wisuda pendidikan menengah</t>
  </si>
  <si>
    <t>00.00. 8 -Perlengkapaan wisuda pendidikan tinggi</t>
  </si>
  <si>
    <t>00.00. 9 -Cetakan laporan</t>
  </si>
  <si>
    <t>00.00. 1 -Dukungan Wisudah Pendidkan Menengah</t>
  </si>
  <si>
    <t>00.00. 2 -Dukungan Wisudah Pendidkan Tinggi</t>
  </si>
  <si>
    <t>00.00. 1 -Sewa videotron</t>
  </si>
  <si>
    <t>00.00. 2 -Sewa TV matador</t>
  </si>
  <si>
    <t>00.00. 3 -Sewa Soundsistem</t>
  </si>
  <si>
    <t>00.00. 1 -Perjalanan dukungan wisudah pendidikan tinggi dan menengah</t>
  </si>
  <si>
    <t>00.00. 5 -Cetakan Penetapan Peserta Didik</t>
  </si>
  <si>
    <t>00.00. 6 -Cetak Leaflet Penerimaan peserta didik</t>
  </si>
  <si>
    <t>00.00. 7 - Cetakan Buku Panduan Penerimaan Peserta Didik</t>
  </si>
  <si>
    <t>00.00. 1 -Perjalanan Koordinasi Penerimaan dan Penetapan Terpusat Peserta Didik Lingkup KKP</t>
  </si>
  <si>
    <t>2378.EBA.994</t>
  </si>
  <si>
    <t>Gaji dan Tunjangan Pusat Pendidikan KP (AA)</t>
  </si>
  <si>
    <t>thn</t>
  </si>
  <si>
    <t>00.00. 1 -Keperluan sehari hari perkantoran</t>
  </si>
  <si>
    <t>00.00. 2 -Jamuan</t>
  </si>
  <si>
    <t>00.00. 3 -Pramubakti (12 org x 13 bulan)</t>
  </si>
  <si>
    <t>00.00. 4 -Pengemudi (1 org x 13 bulan)</t>
  </si>
  <si>
    <t>00.00. 5 -BPJS Ketenagakerjaan Pengemudi dan Pramubhakti</t>
  </si>
  <si>
    <t>00.00. 6 -Pencetakan/Publikasi</t>
  </si>
  <si>
    <t>00.00. 7 -Langganan Majalah dan Surat Kabar</t>
  </si>
  <si>
    <t>00.00. 8 -Langganan biaya video conference dan Zoho</t>
  </si>
  <si>
    <t>00.00. 9 -Estetika Kantor dan Pengharum Ruangan</t>
  </si>
  <si>
    <t>00.00. 3 -Kertas Fotocopy A4</t>
  </si>
  <si>
    <t>00.00. 4 -Kertas Fotocopy F4</t>
  </si>
  <si>
    <t>00.00. 5 -Kertas Kop A4 (4 warna)</t>
  </si>
  <si>
    <t>00.00. 6 -Kertas Kop F4 (4 warna)</t>
  </si>
  <si>
    <t>00.00. 7 -Amplop Kop Besar</t>
  </si>
  <si>
    <t>00.00. 8 -Amplop Kop Kecil</t>
  </si>
  <si>
    <t>00.00. 9 -Map Pusdik KP</t>
  </si>
  <si>
    <t>00.00. 1 -Pengiriman surat dan dokumen/barang lainnya</t>
  </si>
  <si>
    <t>00.00. 1 -Sewa Mesin Photocopy</t>
  </si>
  <si>
    <t>00.00. 2 -Sewa Ruang Arsip dan Penyimpanan BMN</t>
  </si>
  <si>
    <t>00.00. 1 -Pemeliharaan dan Operasional Kendaraan Pejabat Eselon II</t>
  </si>
  <si>
    <t>00.00. 2 -Pemeliharaan dan Operasional Kendaraan Roda 4</t>
  </si>
  <si>
    <t>nit</t>
  </si>
  <si>
    <t>00.00. 3 -Pemeliharaan dan Operasional Kendaraan Roda Dua</t>
  </si>
  <si>
    <t>00.00. 4 -Laptop/Notebook</t>
  </si>
  <si>
    <t>00.00. 5 -Komputer PC</t>
  </si>
  <si>
    <t>00.00. 6 -Printer</t>
  </si>
  <si>
    <t>00.00. 7 -LCD</t>
  </si>
  <si>
    <t>00.00. 8 -Kamera</t>
  </si>
  <si>
    <t>00.00. 9 -Perawatan Barang Inventaris Kantor</t>
  </si>
  <si>
    <t>00.00. 1 -Pemeliharaan Aquarium (2 unit)</t>
  </si>
  <si>
    <t>00.00. 1 -Pakaian Dinas Pegawai</t>
  </si>
  <si>
    <t>00.00. 2 -Pakaian Kerja Pramubakti</t>
  </si>
  <si>
    <t>00.00. 1 -PPK Pusat Pendiidikan</t>
  </si>
  <si>
    <t>00.00. 2 -Bendahara Pengeluaran Pembantu (1 ORG x 12 BLN)</t>
  </si>
  <si>
    <t>00.00. 3 -Staf Pengelola Keuangan KPA ( 1 ORG x 12 BLN)</t>
  </si>
  <si>
    <t>00.00. 4 -Pejabat Pengadaan Barang dan Jasa 1 ORG x 12 BLN</t>
  </si>
  <si>
    <t>00.00. 5 -Penyimpan BMN Pembantu 1 ORG x 12 BLN</t>
  </si>
  <si>
    <t>00.00. 6 -Pengelola SAK Pembantu 1 ORG x 12 BLN</t>
  </si>
  <si>
    <t>00.00. 7 -Pengelola BMN Pembantu 1 ORG x 12 BLN</t>
  </si>
  <si>
    <t>00.00. 8 -Ketua Tim Penghapusan BMN</t>
  </si>
  <si>
    <t>00.00. 9 -Sekretaris Tim Penghapusan BMN</t>
  </si>
  <si>
    <t>00.00. 10 -Anggota Tim Penghapusan BMN 3 ORANG x 1 KEG</t>
  </si>
  <si>
    <t>WA.2378.EBA.994.002.GE</t>
  </si>
  <si>
    <t>GE</t>
  </si>
  <si>
    <t>Operasional Pusat Pendidikan KP (AA)</t>
  </si>
  <si>
    <t>WA.2378.EBA.994.002.GE.521111</t>
  </si>
  <si>
    <t>WA.2378.EBA.994.002.GE.521111.1</t>
  </si>
  <si>
    <t>00.00. 1 -Jamuan</t>
  </si>
  <si>
    <t>WA.2378.EBA.994.002.GE.521111.2</t>
  </si>
  <si>
    <t>00.00. 2 -Pencetakan/Publikasi</t>
  </si>
  <si>
    <t>WA.2378.EBA.994.002.GE.521111.3</t>
  </si>
  <si>
    <t>00.00. 3 -Estetika Kantor dan Pengharum Ruangan</t>
  </si>
  <si>
    <t>WA.2378.EBA.994.002.GE.521111.4</t>
  </si>
  <si>
    <t>00.00. 4 -Keperluan sehari hari perkantoran</t>
  </si>
  <si>
    <t>WA.2378.EBA.994.002.GE.521811</t>
  </si>
  <si>
    <t>WA.2378.EBA.994.002.GE.521811.1</t>
  </si>
  <si>
    <t>WA.2378.EBA.994.002.GE.521811.2</t>
  </si>
  <si>
    <t>WA.2378.EBA.994.002.GE.521811.3</t>
  </si>
  <si>
    <t>00.00. 3 -Amplop Kop Besar</t>
  </si>
  <si>
    <t>WA.2378.EBA.994.002.GE.521811.4</t>
  </si>
  <si>
    <t>00.00. 4 -Map Pusdik KP</t>
  </si>
  <si>
    <t>WA.2378.EBA.994.002.GE.523121</t>
  </si>
  <si>
    <t>WA.2378.EBA.994.002.GE.523121.1</t>
  </si>
  <si>
    <t>00.00. 1 -Pemeliharaan dan Operasional Kendaraan Roda 4</t>
  </si>
  <si>
    <t>WA.2378.EBA.994.002.GE.523121.2</t>
  </si>
  <si>
    <t>00.00. 2 -Laptop/Notebook</t>
  </si>
  <si>
    <t>WA.2378.EBA.994.002.GE.523121.3</t>
  </si>
  <si>
    <t>00.00. 3 -Komputer PC</t>
  </si>
  <si>
    <t>WA.2378.EBA.994.002.GE.523121.4</t>
  </si>
  <si>
    <t>00.00. 4 -Printer</t>
  </si>
  <si>
    <t>WA.2378.EBA.994.002.GE.523121.5</t>
  </si>
  <si>
    <t>00.00. 5 -Perawatan Barang Inventaris Kantor</t>
  </si>
  <si>
    <t>2378.EBB.951</t>
  </si>
  <si>
    <t>00.00. 1 -Pengadaan Kendaraan Dinas Pejabat Eselon II</t>
  </si>
  <si>
    <t>00.00. 1 -Bahan Komputer</t>
  </si>
  <si>
    <t>Dokumen</t>
  </si>
  <si>
    <t>2378.EBD.952</t>
  </si>
  <si>
    <t>00.00. 2 -Konsumsi/bahan makanan</t>
  </si>
  <si>
    <t>00.00. 1 -Perjalanan Penyusunan Perencanaan Pendidikan KP</t>
  </si>
  <si>
    <t>00.00. 1 -Perjalanan Sinkronisasi Kegiatan Pendidikan KP</t>
  </si>
  <si>
    <t>00.00. 1 -Perjalanan Identifikasi dan kajian program pendidikan KP</t>
  </si>
  <si>
    <t>2378.EBD.953</t>
  </si>
  <si>
    <t>00.00. 1 -Langganan biaya aplikasi komunikasi daring (zoom/linktree/zoho)</t>
  </si>
  <si>
    <t>00.00. 1 -Perjalanan Monev Kegiatan Teknis Pendidikan KP</t>
  </si>
  <si>
    <t>00.00. 3 -Cetakan Weekly Report Tahun 2022</t>
  </si>
  <si>
    <t>00.00. 1 -Perjalanan Data dan Informasi Pendidikan KP</t>
  </si>
  <si>
    <t>00.00. 5 -Cetakan</t>
  </si>
  <si>
    <t>2378.EBD.955</t>
  </si>
  <si>
    <t>00.00. 1 -Perjalanan Identifikasi dan Koordinasi</t>
  </si>
  <si>
    <t>00.00. 1 -Perjalanan Evaluasi Kinerja Keuangan dan Penyusunan Laporan SPIP dan PIPK</t>
  </si>
  <si>
    <t>00.00. 1 -Pencetakan dan Penjilidan LPJ Bendahara</t>
  </si>
  <si>
    <t>00.00. 1 -Perjalanan Penyelenggaraan Verifikasi</t>
  </si>
  <si>
    <t>4345.EBC.996</t>
  </si>
  <si>
    <t>00.00. 1 -Konsumsi/bahan makanan</t>
  </si>
  <si>
    <t>00.00. 2 -Penggadaan</t>
  </si>
  <si>
    <t>00.00. 3 -Perlengkapan TPA Toefl</t>
  </si>
  <si>
    <t>00.00. 4 -Perlengkapan Protokol kesehatan TPA Toefl</t>
  </si>
  <si>
    <t>00.00. 1 -Dukungan Penyelenggaraan Tugas Belajar</t>
  </si>
  <si>
    <t>00.00. 2 -Langganan biaya video conference</t>
  </si>
  <si>
    <t>00.00. 1 -Pelaksanaan TOEFL/TPA</t>
  </si>
  <si>
    <t>00.00. 3 -Dukungan Koordinasi tugas belajar</t>
  </si>
  <si>
    <t>00.00. 1 -Penggadaan</t>
  </si>
  <si>
    <t>00.00. 1 -Dukungan Penyelenggaraan Tugas Belajar Luar Negeri</t>
  </si>
  <si>
    <t>00.00. 1 -Perjalanan peserta tugas belajar, Koordinasi dan Pendampingan tugas belajar</t>
  </si>
  <si>
    <t>00.00. 1 -Perjalanan Koordinasi dan pengadministrasian izin Belajar</t>
  </si>
  <si>
    <t>JANUARI</t>
  </si>
  <si>
    <t>FEBRUARI</t>
  </si>
  <si>
    <t>MARET</t>
  </si>
  <si>
    <t>APRIL</t>
  </si>
  <si>
    <t>MEI</t>
  </si>
  <si>
    <t>JUNI</t>
  </si>
  <si>
    <t>JULI</t>
  </si>
  <si>
    <t>AGUSTUS</t>
  </si>
  <si>
    <t>SEPTEMBER</t>
  </si>
  <si>
    <t>OKTOBER</t>
  </si>
  <si>
    <t>NOVEMBER</t>
  </si>
  <si>
    <t>DESEMBER</t>
  </si>
  <si>
    <t>GUP</t>
  </si>
  <si>
    <t>TUP</t>
  </si>
  <si>
    <t>LS</t>
  </si>
  <si>
    <t xml:space="preserve"> </t>
  </si>
  <si>
    <t xml:space="preserve">  </t>
  </si>
  <si>
    <t>REALISASI</t>
  </si>
  <si>
    <t>%</t>
  </si>
  <si>
    <t>SISA PAGU</t>
  </si>
  <si>
    <t>Pagu</t>
  </si>
  <si>
    <t>Realisasi</t>
  </si>
  <si>
    <t>Sisa</t>
  </si>
  <si>
    <t>002. Operasional dan Pemeliharaan Kantor</t>
  </si>
  <si>
    <t>Jumlah</t>
  </si>
  <si>
    <t>kddept</t>
  </si>
  <si>
    <t>kdunit</t>
  </si>
  <si>
    <t>kdprogram</t>
  </si>
  <si>
    <t>kdgiat</t>
  </si>
  <si>
    <t>kdoutput</t>
  </si>
  <si>
    <t>Output</t>
  </si>
  <si>
    <t>kdsoutput</t>
  </si>
  <si>
    <t>SubOutput</t>
  </si>
  <si>
    <t>kdkmpnen</t>
  </si>
  <si>
    <t>kdskmpnen</t>
  </si>
  <si>
    <t>SubKomponen</t>
  </si>
  <si>
    <t>kdakun</t>
  </si>
  <si>
    <t>Jan</t>
  </si>
  <si>
    <t>Feb</t>
  </si>
  <si>
    <t>Mar</t>
  </si>
  <si>
    <t>Apr</t>
  </si>
  <si>
    <t>Mei</t>
  </si>
  <si>
    <t>Jun</t>
  </si>
  <si>
    <t>Jul</t>
  </si>
  <si>
    <t>Ags</t>
  </si>
  <si>
    <t>Sep</t>
  </si>
  <si>
    <t>Okt</t>
  </si>
  <si>
    <t>Nov</t>
  </si>
  <si>
    <t>Des</t>
  </si>
  <si>
    <t>eselon2</t>
  </si>
  <si>
    <t>koordinator</t>
  </si>
  <si>
    <t>Jns_Belanja</t>
  </si>
  <si>
    <t>satker</t>
  </si>
  <si>
    <t>Kode Akun</t>
  </si>
  <si>
    <t>Status Covid</t>
  </si>
  <si>
    <t>Status Realisasi</t>
  </si>
  <si>
    <t>Jenis Belanja</t>
  </si>
  <si>
    <t>032</t>
  </si>
  <si>
    <t>12</t>
  </si>
  <si>
    <t>DL</t>
  </si>
  <si>
    <t>DL. Program Pendidikan dan Pelatihan Vokasi</t>
  </si>
  <si>
    <t>AFA</t>
  </si>
  <si>
    <t>521211. Belanja Bahan</t>
  </si>
  <si>
    <t>52</t>
  </si>
  <si>
    <t>SEKRETARIAT BADAN RISET DAN SUMBERDAYA MANUSIA KELAUTAN DAN PERIKANAN</t>
  </si>
  <si>
    <t>522151. Belanja Jasa Profesi</t>
  </si>
  <si>
    <t>524111. Belanja Perjalanan Dinas Biasa</t>
  </si>
  <si>
    <t>522192. Belanja Jasa - Penanganan Pandemi COVID-19</t>
  </si>
  <si>
    <t>522141. Belanja Sewa</t>
  </si>
  <si>
    <t>532111. Belanja Modal Peralatan dan Mesin</t>
  </si>
  <si>
    <t>2376. Pendidikan Kelautan dan Perikanan</t>
  </si>
  <si>
    <t>2376.AFA. Norma, Standard, Prosedur dan Kriteria</t>
  </si>
  <si>
    <t>2376.AFA.001. Norma, Standard, Prosedur dan Kriteria Pendidikan Kelautan dan Perikanan</t>
  </si>
  <si>
    <t>051. NSPK Metode dan Kurikulum Pendidikan KP</t>
  </si>
  <si>
    <t>A. Bimbingan dan Pembinaan Metode dan Kurikulum</t>
  </si>
  <si>
    <t>521219. Belanja Barang Non Operasional Lainnya</t>
  </si>
  <si>
    <t>B. Penyusunan NSPK Metode dan Kurikulum</t>
  </si>
  <si>
    <t>052. NSPK Peserta Didik Sarana dan Prasarana Pendidikan KP</t>
  </si>
  <si>
    <t>053. NSPK Kelembagaan Pendidikan KP</t>
  </si>
  <si>
    <t>A. Pembentukan Kelembagaan Pendidikan KP</t>
  </si>
  <si>
    <t>521811. Belanja Barang Persediaan Barang Konsumsi</t>
  </si>
  <si>
    <t>B. Penjaminan Mutu Kelembagaan Pendidikan KP</t>
  </si>
  <si>
    <t>054. NSPK Ketenagaan Pendidikan KP</t>
  </si>
  <si>
    <t>A. Evaluasi Beban Kerja Guru dan Dosen</t>
  </si>
  <si>
    <t>WA</t>
  </si>
  <si>
    <t>WA. Program Dukungan Manajemen</t>
  </si>
  <si>
    <t>2378. Dukungan Manajemen Internal Lingkup Badan Riset dan Sumber Daya Manusia Kelautan dan Perikanan</t>
  </si>
  <si>
    <t>A. Implementasi SIMAK - BMN</t>
  </si>
  <si>
    <t>B. Pembinaan dan Koordinasi Pimpinan</t>
  </si>
  <si>
    <t>D. Penyusunan Bahan Tindak Lanjut dan Pemutakhiran Data</t>
  </si>
  <si>
    <t>A. Monitoring dan Evaluasi Penyelenggaraan Pendidikan KP</t>
  </si>
  <si>
    <t>B. Data dan Informasi Pendidikan KP</t>
  </si>
  <si>
    <t>4345. Pendidikan dan Pelatihan Aparatur KP</t>
  </si>
  <si>
    <t>Belanja Barang Non Operasional</t>
  </si>
  <si>
    <t>A. NSPK Peserta Didik Standar Sarana dan Prasarana Pendidikan KP</t>
  </si>
  <si>
    <t>C. Penyusunan NSPK Kelembagaan Pendidikan</t>
  </si>
  <si>
    <t>CAN</t>
  </si>
  <si>
    <t>2378.CAN. Sarana Bidang Teknologi Informasi dan Komunikasi</t>
  </si>
  <si>
    <t>2378.CAN.001.Sarana Teknologi Informasi dan Komunikasi (TIK) Riset dan Sumber Daya Manusia Kelautan dan Perikanan</t>
  </si>
  <si>
    <t>A. Alat Pengolah Data dan Informasi</t>
  </si>
  <si>
    <t>301. Sarana Teknologi Informasi dan Komunikasi (TIK) Pendidikan Kelautan dan Perikanan</t>
  </si>
  <si>
    <t>EBA</t>
  </si>
  <si>
    <t>2378.EBA. Layanan Dukungan Manajemen Internal</t>
  </si>
  <si>
    <t>A. Kerjasama Pendidikan KP</t>
  </si>
  <si>
    <t>311. Pelayanan Kerja Sama Pendidikan Kelautan dan Perikanan</t>
  </si>
  <si>
    <t>2378.EBA.958. Layanan Hubungan Masyarakat</t>
  </si>
  <si>
    <t>301. Pelayanan Tata Usaha dan Kerumahtanggaan Pendidikan Kelautan dan Perikanan</t>
  </si>
  <si>
    <t>2378.EBA.962. Layanan Umum</t>
  </si>
  <si>
    <t>C. Pengelolaan Kearsipan, Tata Naskah Dinas dan Persuratan Pusat Pendidikan KP</t>
  </si>
  <si>
    <t>E. Pengelolaan Administrasi Kepegawaian Pusdik KP</t>
  </si>
  <si>
    <t>521241. Belanja Barang Non Operasional - Penanganan Pandemi COVID-19</t>
  </si>
  <si>
    <t>F. Peningkatan Kompetensi Pendidik dan Tenaga Kependidikan</t>
  </si>
  <si>
    <t>G. Pembinaan Pelaksanaan Kewirausahaan dan TEFA</t>
  </si>
  <si>
    <t>H. Dukungan Kegiatan Wisuda Pendidikan Tinggi dan Menengah Terpusat</t>
  </si>
  <si>
    <t>I. Dukungan Penerimaan dan Penetapan Terpusat Peserta Didik Lingkup KKP</t>
  </si>
  <si>
    <t>2378.EBA.994. Layananan Perkantoran</t>
  </si>
  <si>
    <t>GA. Operasional dan Pemeliharaan Kantor Pusat Pendidikan KP</t>
  </si>
  <si>
    <t>521111. Belanja Keperluan Perkantoran</t>
  </si>
  <si>
    <t>GB. Langganan Daya dan Jasa Pusat Pendidikan KP</t>
  </si>
  <si>
    <t>521114. Belanja Pengiriman Surat Dinas Pos Pusat</t>
  </si>
  <si>
    <t>GC. Pemeliharaan Kantor Pusat Pendidikan KP</t>
  </si>
  <si>
    <t>523121. Belanja Pemeliharaan Peralatan dan Mesin</t>
  </si>
  <si>
    <t>523199. Belanja Pemeliharaan Lainnya</t>
  </si>
  <si>
    <t>GD. Pembayaran Pelaksanaan Operasional Kantor Pusat Pendidikan KP</t>
  </si>
  <si>
    <t>521115. Belanja Honor Operasional Satuan Kerja</t>
  </si>
  <si>
    <t>GE. Operasional Pusat Pendidikan KP (AA)</t>
  </si>
  <si>
    <t>EBB</t>
  </si>
  <si>
    <t>2378.EBB. Layanan Sarana dan Prasarana Internal</t>
  </si>
  <si>
    <t>2378.EBB.951. Layanan Sarana Internal</t>
  </si>
  <si>
    <t>301. Kendaraan Bermotor Pendidikan Kelautan dan Perikanan</t>
  </si>
  <si>
    <t>A. Kendaraan Dinas</t>
  </si>
  <si>
    <t>EBD</t>
  </si>
  <si>
    <t>2378.EBD. Layanan Manajemen Kinerja Internal</t>
  </si>
  <si>
    <t>2378.EBD.952. Layanan Perencanaan dan Penganggaran</t>
  </si>
  <si>
    <t>301. Pelayanan Perencanaan dan Penganggaran Internal Pendidikan Kelautan</t>
  </si>
  <si>
    <t>A. Penyusunan Perencanaan Pendidikan KP</t>
  </si>
  <si>
    <t>B. Sinkronisasi Kegiatan Pendidikan KP</t>
  </si>
  <si>
    <t>C. Identifikasi dan kajian program pendidikan KP</t>
  </si>
  <si>
    <t>301. Pelayanan Monitoring dan Evaluasi Pendidikan Kelautan dan Perikanan</t>
  </si>
  <si>
    <t>2378.EBD.953. Layanan Pemantauan dan Evaluasi</t>
  </si>
  <si>
    <t>302. Pelayanan Pelaporan Kinerja Pendidikan Kelautan dan Perikanan</t>
  </si>
  <si>
    <t>A. Penilaian Kinerja Pendidikan KP</t>
  </si>
  <si>
    <t>2378.EBD.955. Layanan Manajemen Keuangan</t>
  </si>
  <si>
    <t>301. Pelayanan Keuangan Pendidikan Kelautan dan Perikanan</t>
  </si>
  <si>
    <t>A. Sistem Akuntansi Keuangan Berbasis Akrual</t>
  </si>
  <si>
    <t>B. Penyusunan Program dan Anggaran Lingkup Pusdik KP</t>
  </si>
  <si>
    <t>C. Penyusunan POK Lingkup Satker Pusdik KP</t>
  </si>
  <si>
    <t>D. Evaluasi Kinerja Keuangan dan Penyusunan SPIP</t>
  </si>
  <si>
    <t>E. Validasi Data Gaji dan Tunjangan</t>
  </si>
  <si>
    <t>F. Verifikasi dan Validasi Pertanggung Jawaban Kegiatan</t>
  </si>
  <si>
    <t>EBC</t>
  </si>
  <si>
    <t>4345.EAM. Layanan Manajemen SDM Internal</t>
  </si>
  <si>
    <t>4345.EBC.996. Layanan Pendidikan dan Pelatihan</t>
  </si>
  <si>
    <t>301. Aparatur KKP yang Diberikan Beasiswa</t>
  </si>
  <si>
    <t>A. Tugas Belajar</t>
  </si>
  <si>
    <t>522191. Belanja Jasa Lainnya</t>
  </si>
  <si>
    <t>B. Lanjutan Tugas Belajar</t>
  </si>
  <si>
    <t>C. Tugas Belajar Luar Negeri</t>
  </si>
  <si>
    <t>D. Dukungan Pencegahan Pandemi Covid-19</t>
  </si>
  <si>
    <t>524211. Belanja Perjalanan Dinas Biasa - Luar Negeri</t>
  </si>
  <si>
    <t>NO</t>
  </si>
  <si>
    <t>JENIS BELANJA</t>
  </si>
  <si>
    <t>BELANJA BARANG</t>
  </si>
  <si>
    <t>a. Barang Operasional</t>
  </si>
  <si>
    <t>BELANJA MODAL</t>
  </si>
  <si>
    <t>SSBP/SSPB</t>
  </si>
  <si>
    <t>TOTAL</t>
  </si>
  <si>
    <t>REALISASI KOORDINATOR DAN SUBKOORDINATOR</t>
  </si>
  <si>
    <t>302. Aparatur KKP yang Diberikan Izin Belajar</t>
  </si>
  <si>
    <t>A. Aparatur KKP yang Diberikan Izin Belajar</t>
  </si>
  <si>
    <t>Belanja Modal</t>
  </si>
  <si>
    <t xml:space="preserve">Belanja Operasional </t>
  </si>
  <si>
    <t>REALISASI KHUSUS AKUN COVID - 19</t>
  </si>
  <si>
    <t>Jenis Belanja Barang</t>
  </si>
  <si>
    <t>REALISASI JENIS BELANJA OPERASIONAL, NON OPERASIONAL DAN BELANJA MODAL</t>
  </si>
  <si>
    <t>:  Rp. 16.683.164.000,-</t>
  </si>
  <si>
    <t>Grand Total</t>
  </si>
  <si>
    <t>Real %</t>
  </si>
  <si>
    <t xml:space="preserve">Realisasi </t>
  </si>
  <si>
    <t xml:space="preserve">Real % </t>
  </si>
  <si>
    <t xml:space="preserve">Sisa </t>
  </si>
  <si>
    <t xml:space="preserve">Sisa % </t>
  </si>
  <si>
    <t xml:space="preserve">Kegiatan  </t>
  </si>
  <si>
    <t>GUP 1</t>
  </si>
  <si>
    <t>TUP 1</t>
  </si>
  <si>
    <t>GUP 2</t>
  </si>
  <si>
    <t>SPBy</t>
  </si>
  <si>
    <t>KOORDINATOR</t>
  </si>
  <si>
    <t>Sum of GUP 1</t>
  </si>
  <si>
    <t>Sum of TUP 1</t>
  </si>
  <si>
    <t>Sum of GUP 2</t>
  </si>
  <si>
    <t>Row Labels</t>
  </si>
  <si>
    <t>WA.2378.EBA.962.301.E.522191</t>
  </si>
  <si>
    <t>GUP 3</t>
  </si>
  <si>
    <t>Sum of GUP 3</t>
  </si>
  <si>
    <t>No</t>
  </si>
  <si>
    <t>Nomor SP2D</t>
  </si>
  <si>
    <t>Tanggal SP2D</t>
  </si>
  <si>
    <t>Nilai SP2D</t>
  </si>
  <si>
    <t>Jenis SPM</t>
  </si>
  <si>
    <t>Nomor Invoice</t>
  </si>
  <si>
    <t>Tanggal Invoice</t>
  </si>
  <si>
    <t>Jenis SP2D</t>
  </si>
  <si>
    <t>Deskripsi</t>
  </si>
  <si>
    <t xml:space="preserve"> 221751303000482</t>
  </si>
  <si>
    <t>04-02-2022</t>
  </si>
  <si>
    <t>PENGHASILAN PPNPN SUSULAN</t>
  </si>
  <si>
    <t>00020T/626402/2022</t>
  </si>
  <si>
    <t>03-02-2022</t>
  </si>
  <si>
    <t>NON GAJI</t>
  </si>
  <si>
    <t>Pembayaran Belanja Barang Berupa Honor PPNPN Bulan Januari Tahun 2022 untuk 13 Pegawai sesuai SK Nomor KEP.1/KPA/BRSDM/I/2022 tgl 3 Januari 2022</t>
  </si>
  <si>
    <t xml:space="preserve"> 221751303001044</t>
  </si>
  <si>
    <t>14-02-2022</t>
  </si>
  <si>
    <t>15-02-2022</t>
  </si>
  <si>
    <t>00038T/626402/2022</t>
  </si>
  <si>
    <t>Pembayaran Perjalanan dinas sesuai ST Nomor: B85/BRSDM.4/KP.440/I/2022 tanggal 14 Januari 2022 untuk 2 orang pegawai</t>
  </si>
  <si>
    <t xml:space="preserve"> 221751303001043</t>
  </si>
  <si>
    <t>00039T/626402/2022</t>
  </si>
  <si>
    <t>Perjalanan dinas dengan ST Nomor: B.33/BRSDM.4/TU.350/I/2022 Tanggal 5 Januari 2022 untuk 2 pegawai</t>
  </si>
  <si>
    <t>01-03-2022</t>
  </si>
  <si>
    <t>PENGHASILAN PPNPN INDUK</t>
  </si>
  <si>
    <t>00057T/626402/2022</t>
  </si>
  <si>
    <t>23-02-2022</t>
  </si>
  <si>
    <t>GAJI</t>
  </si>
  <si>
    <t>Pembayaran Belanja Barang Berupa Honor PPNPN Bulan Februari Tahun 2022 untuk 13 Pegawai.</t>
  </si>
  <si>
    <t xml:space="preserve"> 221751303002069</t>
  </si>
  <si>
    <t>07-03-2022</t>
  </si>
  <si>
    <t>08-03-2022</t>
  </si>
  <si>
    <t>00068T/626402/2022</t>
  </si>
  <si>
    <t>04-03-2022</t>
  </si>
  <si>
    <t>Pembayaran Penggantian Uang Persediaan untuk Keperluan Belanja Barang lingkup Pusdik KP sesuai dengan SPP Nomor: 00068T Tanggal 04 Maret 2022</t>
  </si>
  <si>
    <t xml:space="preserve"> 221751701001127</t>
  </si>
  <si>
    <t>18-03-2022</t>
  </si>
  <si>
    <t>GTUP NIHIL</t>
  </si>
  <si>
    <t>00087T/626402/2022</t>
  </si>
  <si>
    <t>17-03-2022</t>
  </si>
  <si>
    <t>LAINNYA</t>
  </si>
  <si>
    <t>Pertanggungjawaban Tambahan Uang Persediaan untuk keperluan Belanja Barang Pusat Pendidikan KP</t>
  </si>
  <si>
    <t xml:space="preserve"> 221751701001235</t>
  </si>
  <si>
    <t>24-03-2022</t>
  </si>
  <si>
    <t>00088T/626402/2022</t>
  </si>
  <si>
    <t xml:space="preserve"> 221751701001126</t>
  </si>
  <si>
    <t>00089T/626402/2022</t>
  </si>
  <si>
    <t xml:space="preserve"> 221751701001125</t>
  </si>
  <si>
    <t>00090T/626402/2022</t>
  </si>
  <si>
    <t xml:space="preserve"> 221751701001124</t>
  </si>
  <si>
    <t>00091T/626402/2022</t>
  </si>
  <si>
    <t xml:space="preserve"> 221751701001123</t>
  </si>
  <si>
    <t>00092T/626402/2022</t>
  </si>
  <si>
    <t xml:space="preserve"> 221751701001122</t>
  </si>
  <si>
    <t>00093T/626402/2022</t>
  </si>
  <si>
    <t xml:space="preserve"> 221751701001121</t>
  </si>
  <si>
    <t>00094T/626402/2022</t>
  </si>
  <si>
    <t xml:space="preserve"> 221751303004924</t>
  </si>
  <si>
    <t>04-04-2022</t>
  </si>
  <si>
    <t>00103T/626402/2022</t>
  </si>
  <si>
    <t>Pembayaran Belanja Barang sesuai Surat Keputusan Nomor : KEP 39/BRSDM.4/III/2022 tgl 1 Maret 2022</t>
  </si>
  <si>
    <t xml:space="preserve"> 221751303004345</t>
  </si>
  <si>
    <t>29-03-2022</t>
  </si>
  <si>
    <t>00122T/626402/2022</t>
  </si>
  <si>
    <t>28-03-2022</t>
  </si>
  <si>
    <t>Penggantian Uang Persediaan untuk keperluan Belanja Barang Pusat Pendidikan KP</t>
  </si>
  <si>
    <t xml:space="preserve"> 221751303004344</t>
  </si>
  <si>
    <t>00123T/626402/2022</t>
  </si>
  <si>
    <t xml:space="preserve"> 221751303004351</t>
  </si>
  <si>
    <t>00124T/626402/2022</t>
  </si>
  <si>
    <t xml:space="preserve"> 221751303004350</t>
  </si>
  <si>
    <t>00125T/626402/2022</t>
  </si>
  <si>
    <t xml:space="preserve"> 221751303004349</t>
  </si>
  <si>
    <t>00126T/626402/2022</t>
  </si>
  <si>
    <t xml:space="preserve"> 221751303004348</t>
  </si>
  <si>
    <t>00127T/626402/2022</t>
  </si>
  <si>
    <t xml:space="preserve"> 221751303004347</t>
  </si>
  <si>
    <t>00128T/626402/2022</t>
  </si>
  <si>
    <t xml:space="preserve"> 221751303004346</t>
  </si>
  <si>
    <t>00129T/626402/2022</t>
  </si>
  <si>
    <t xml:space="preserve"> 221751303004922</t>
  </si>
  <si>
    <t>00162T/626402/2022</t>
  </si>
  <si>
    <t>Pembayaran Belanja Barang Berupa Honor susulan PPNPN Pusat Pendidikan KP Bulan Maret Tahun 2022 untuk 13 Pegawai sesuai Surat Keputusan Nomor KEP 1/KPA/BRSDM/2022 tgl 3 Januari 2022</t>
  </si>
  <si>
    <t xml:space="preserve"> 221751303006024</t>
  </si>
  <si>
    <t>13-04-2022</t>
  </si>
  <si>
    <t>00177T/626402/2022</t>
  </si>
  <si>
    <t>12-04-2022</t>
  </si>
  <si>
    <t>Pembayaran Belanja Barang. Pembayaran biaya hidup peserta tubel KKP Prog S3 dan S2 periode Jan-Juni 2022 sebanyak 72 orang sesuai SK KPA No: KEP.757/KPA/BRSDM/VIII/2021 Tgl 13 Agustus 2021 dan SK Ka B RSDMKP No: 107/KEP-BRSDM/2020 Tgl 18 Ag</t>
  </si>
  <si>
    <t xml:space="preserve"> 221751301011645</t>
  </si>
  <si>
    <t>14-04-2022</t>
  </si>
  <si>
    <t>00185T/626402/2022</t>
  </si>
  <si>
    <t>Pembayaran belanja barang. Pembayaran biaya hidup peserta tubel KKP Prog S2 bulan Januari-Maret 2022 sesuai SK Ka BRSDMKP Nomor 94/KEP-BRSDM/2018 Tgl 10 Agustus 2018 sebanyak 1 pegawai</t>
  </si>
  <si>
    <t xml:space="preserve"> 221751301011644</t>
  </si>
  <si>
    <t>00187T/626402/2022</t>
  </si>
  <si>
    <t>Pembayaran belanja barang. Pembayaran biaya hidup peserta tubel KKP Prog S2 bulan Januari-Maret 2022 sesuai SK Ka BRSDMKP No.107/KEP-BRSDM/2020  Nomor: 94/KEP-BRSDM/2018 Tgl 10 Agustus 2018 sebanyak 1 pegawai</t>
  </si>
  <si>
    <t xml:space="preserve"> 221751303006131</t>
  </si>
  <si>
    <t>00190T/626402/2022</t>
  </si>
  <si>
    <t>Pembayaran belanja barang. Perjadin Pusdik KP-Poltek AUP Bogor Tgl 16 Maret 2022 dlm rangka pembahasan buku profil prog studi konservasi dan ekowisata bahari an. SW. Budi Santoso, dkk sesuai ST No: B. 415/BRSDM.4/KP.440/III/2022 Tgl 08 Mare</t>
  </si>
  <si>
    <t xml:space="preserve"> 221751303006130</t>
  </si>
  <si>
    <t>00191T/626402/2022</t>
  </si>
  <si>
    <t>Pembayaran belanja barang. Perjadin Pusdik KP-Kantor BRPL Ancol Tgl 18 Maret 2022 dalam rangka melakukan penyusunan SOP penetapan nomor induk taruna an. SW. Budi Santoso, dkk sesuai ST Nomor: B.481/BR SDM.4/KP.440/III/2022 Tgl 17 Maret 2022</t>
  </si>
  <si>
    <t xml:space="preserve"> 221751303006133</t>
  </si>
  <si>
    <t>00192T/626402/2022</t>
  </si>
  <si>
    <t>Pembayaran belanja barang. Perjadin Jkt-Bogor (PP) Tgl 23 Maret 2022 dalam rangka melakukan finalisasi keg evaluasi beban guru dan dosen tahun 2022 an. Dwi Hertanto, dkk sesuai dengan ST Nomor: B.507/ BRSDM.4/KP.440/III/2022 Tgl 22 Maret 20</t>
  </si>
  <si>
    <t xml:space="preserve"> 221751303006132</t>
  </si>
  <si>
    <t>00198T/626402/2022</t>
  </si>
  <si>
    <t>Pembayaran Belanja Barang. Perjadin Jkt- Sense Hotel Bandung (PP) Tgl 16-17 Maret 2022 dalam rangka kerja sama Pendidikan KP Tahun 2022 an. Dwiyantini Retnowati, dkk sesuai dengan ST No: B.464/BRSDM.4 /KP.440/III/2022 Tgl 15 Maret 2022</t>
  </si>
  <si>
    <t xml:space="preserve"> 221751303006134</t>
  </si>
  <si>
    <t>00200T/626402/2022</t>
  </si>
  <si>
    <t>Pembayaran Belanja Barang. Pembayaran Perjadin Pusdik KP-BRBIH Depok (PP) Tgl 25-26 Maret 2022 dalam rangka menyusun SOP penerimaan peserta didik an. SW. Budi Santoso, dkk sesuai ST No: B.546/BRSDM.4/ KP.440/III/2022 Tgl. 23 Maret 2022</t>
  </si>
  <si>
    <t xml:space="preserve"> 221751303006832</t>
  </si>
  <si>
    <t>19-04-2022</t>
  </si>
  <si>
    <t>20-04-2022</t>
  </si>
  <si>
    <t xml:space="preserve"> 221751303006826</t>
  </si>
  <si>
    <t xml:space="preserve"> 221751303006849</t>
  </si>
  <si>
    <t xml:space="preserve"> 221751303006848</t>
  </si>
  <si>
    <t xml:space="preserve"> 221751303006836</t>
  </si>
  <si>
    <t xml:space="preserve"> 221751303006850</t>
  </si>
  <si>
    <t xml:space="preserve"> 221751303006835</t>
  </si>
  <si>
    <t xml:space="preserve"> 221751303006813</t>
  </si>
  <si>
    <t>00210T/626402/2022</t>
  </si>
  <si>
    <t>Pembayaran belanja barang. Pembayaran Perjadin Jkt-Karawang (PP) Tgl 21-23 Maret 2022 dlm rangka pendampingan penyiapan dok SAKIP yng akan diuji petih oleh RORER KKP an. Suryat Dedie S, dkk sesuai ST No: B.489/BRSDM.4/KP.440/III/2022 Tgl. 1</t>
  </si>
  <si>
    <t>00194T/626402/2022</t>
  </si>
  <si>
    <t>Pembayaran belanja barang.Biaya hidup peserta tubel KKP Prog S2 dan S3 bln Jan-Juli (49 orang) dan biaya penelitian (7 orang) sesuai SK Ka BRSDMKP No. 107/KEP-BRSDM/2020 Tgl 18-8-2020, 80/KEP-BRSDM/20 19 Tgl 26-7-2019 dan No.94/KEP-BRSDM/20</t>
  </si>
  <si>
    <t>00212T/626402/2022</t>
  </si>
  <si>
    <t>Pembayaran Belanja Barang. Pembayaran Perjadin sesuai dengan ST No: 451/BRSDM.4/KP.440/III/2022 Tgl 11 Maret 2022 dan B.214/BRSDM/III/2022 Tgl 23 Maret 2022, dst an. Dr. Bambang Suprakto, dkk</t>
  </si>
  <si>
    <t>00213T/626402/2022</t>
  </si>
  <si>
    <t>Pembayaran Belanja Barang. Pembayaran Perjadin sesuai dengan ST Nomor: 493/BRSDM.4/KP.440/III/2022 Tgl 21 Maret 2022 dan B.567/BRSDM.4/KP.440/III/2022 Tgl 28 Maret 2022 dst an. Alvi Nur Yudistira, dkk</t>
  </si>
  <si>
    <t>00223T/626402/2022</t>
  </si>
  <si>
    <t>Pembayaran belanja barang. Perjadin Jkt-Bogor (PP) Tgl 24-26 Maret 2022 dalam rangka penyiapan bahan informasi beasiswa dukungan pendidikan gelar tugas belajar bagi PNS KKP tahun 2022 sesuai ST Nomor: B.529/BRSDM.4/KP.440/III/2022 Tgl 23 Ma</t>
  </si>
  <si>
    <t>00211T/626402/2022</t>
  </si>
  <si>
    <t>Pembayaran belanja barang. Pembayaran Perjadin Jkt-Bogor (PP) Tgl 25 Maret 2022 dlm rangka pendampingan pengukuran awal capaian kinerja Satdik KP TW 1 Thn 2022 an. Norma MP Manoppo, dkk sesuai ST No: B.526/BRSDM.4/TU.420/III/2022 Tgl 23 Mar</t>
  </si>
  <si>
    <t>00224T/626402/2022</t>
  </si>
  <si>
    <t>Pembayaran belanja barang. Perjadin Jkt-Bogor (PP) Tgl 24-26 Maret 2022 dlm rangka identifikasi dan kajian program pendidikan KP terkait penyiapan bahan buku kebutuhan sarpras pendidikan KP sesuai ST Nomor: B.528/BRSDM.4/KP.440/III/2022 Tgl</t>
  </si>
  <si>
    <t>00228T/626402/2022</t>
  </si>
  <si>
    <t>Penggantian Uang Persedian untuk Keperluan Belanja Barang Pusat Pendidikan KP sesuai SPP Nomor 00228 tgl 18 April 2022</t>
  </si>
  <si>
    <t xml:space="preserve"> 221751303006837</t>
  </si>
  <si>
    <t xml:space="preserve"> 221751303006815</t>
  </si>
  <si>
    <t>00221T/626402/2022</t>
  </si>
  <si>
    <t>Pembayaran belanja barang. Pembayaran Perjadin Jkt-Bogor (PP) Tgl 23-24 Maret 2022 dalam rangka penyusunan draft PermenKP tentang statuta Politeknik KP Kupang sesuai ST Nomor: B.470/BRSDM.4/KP.440/III /2022 Tgl 16 Maret 2022</t>
  </si>
  <si>
    <t>00229T/626402/2022</t>
  </si>
  <si>
    <t>Penggantian Uang Persedian untuk Keperluan Belanja Barang Pusat Pendidikan KP sesuai SPP Nomor 00229 tgl 18 April 2022</t>
  </si>
  <si>
    <t>221751503000159</t>
  </si>
  <si>
    <t xml:space="preserve"> 221751301013467</t>
  </si>
  <si>
    <t>22-04-2022</t>
  </si>
  <si>
    <t>00239T/626402/2022</t>
  </si>
  <si>
    <t>21-04-2022</t>
  </si>
  <si>
    <t>Pembayaran Belanja Barang. Pembayaran Biaya hidup peserta tugas belajar KKP Prog S3 periode Januari-Maret 2022 sesuai dengan SK Ka BRSDMKP No: 94/KEP-BRSDM/2018 Tgl 10 Agustus 2018 dan No: 80/KEP-BRSD M/2019 Tgl 26 Juli 2019 sebanyak 2 oran</t>
  </si>
  <si>
    <t xml:space="preserve"> 221751301013465</t>
  </si>
  <si>
    <t>00245T/626402/2022</t>
  </si>
  <si>
    <t>Pembayaran Belanja Barang. Pembayaran biaya hidup peserta tugas belajar KKP Prog S3 periode Januari-Maret 2022 sesuai dengan SK Ka BRSDMKP No: 94/KEP-BRSDM/2018 Tgl 10 Agustus 2018 sebanyak 2 orang</t>
  </si>
  <si>
    <t xml:space="preserve"> 221751301013464</t>
  </si>
  <si>
    <t>00244T/626402/2022</t>
  </si>
  <si>
    <t>Pembayaran Belanja Barang. Pembayaran biaya hidup peserta tugas belajar KKP Prog S3 periode Januari-Juni 2022 sesuai dengan SK Ka BRSDMKP No: 94/KEP-BRSDM/2018 Tgl 10 Agustus 2022 sebanyak 2 orang</t>
  </si>
  <si>
    <t xml:space="preserve"> 221751301013466</t>
  </si>
  <si>
    <t>00240T/626402/2022</t>
  </si>
  <si>
    <t>Pembayaran Belanja Barang. Pembayaran biaya hidup peserta tugas belajar KKP Prog S3 bulan Januari-Juni 2022 sesuai dengan SK Ka BRSDMKP No: 80/KEP-BRSDM/2019 Tgl 26 Juli 2019 sebanyak 1 orang</t>
  </si>
  <si>
    <t xml:space="preserve"> 221751303007413</t>
  </si>
  <si>
    <t>00246T/626402/2022</t>
  </si>
  <si>
    <t>Pembayaran Belanja Barang. Pembayaran biaya peserta tugas belajar KKP Prog S3 periode Januari-Juni 2022 sesuai dengan SK Ka BRSDMKP No: 94/KEP-BRSDM/2018 Tgl 10 Agustus 2018 dan No: 107/KEP-BRSDM/2020 Tgl 18 Agustus 2020</t>
  </si>
  <si>
    <t>001. Gaji dan Tunjangan Pusat Pendidikan KP</t>
  </si>
  <si>
    <t>BELANJA PEGAWAI</t>
  </si>
  <si>
    <t xml:space="preserve"> 221751503000422</t>
  </si>
  <si>
    <t>01-05-2022</t>
  </si>
  <si>
    <t>GAJI INDUK</t>
  </si>
  <si>
    <t>00209T/626402/2022</t>
  </si>
  <si>
    <t>Pembayaran Belanja Pegawai ( Pembayaran Gaji Induk PNS Pusdik bulan Mei 2022 untuk 46 pegawai/122 Jiwa )</t>
  </si>
  <si>
    <t xml:space="preserve"> 221751303007040</t>
  </si>
  <si>
    <t>SPM THR Tunkin</t>
  </si>
  <si>
    <t>00237T/626402/2022</t>
  </si>
  <si>
    <t>Pembayaran THR Tahun 2022 Untuk 46 Pegawai/Anggota Polri/Prajurit TNI.</t>
  </si>
  <si>
    <t xml:space="preserve"> 221751503000304</t>
  </si>
  <si>
    <t>SPM THR Gaji PNS/TNI/Polri</t>
  </si>
  <si>
    <t>00235T/626402/2022</t>
  </si>
  <si>
    <t>Pembayaran THR Tahun 2022 Untuk 1 Pegawai/Anggota Polri/Prajurit TNI.</t>
  </si>
  <si>
    <t xml:space="preserve"> 221751503000302</t>
  </si>
  <si>
    <t>00234T/626402/2022</t>
  </si>
  <si>
    <t>Pembayaran THR Tahun 2022 Untuk 45 Pegawai/Anggota Polri/Prajurit TNI.</t>
  </si>
  <si>
    <t xml:space="preserve"> 221751303005709</t>
  </si>
  <si>
    <t>11-04-2022</t>
  </si>
  <si>
    <t>GAJI LAINNYA</t>
  </si>
  <si>
    <t>00184T/626402/2022</t>
  </si>
  <si>
    <t>08-04-2022</t>
  </si>
  <si>
    <t>Pembayaran Belanja Pegawai ( Pembayaran Uang Makan PNS Pusdik bulan Maret 2022 untuk 44 Pegawai )</t>
  </si>
  <si>
    <t xml:space="preserve"> 221751303005710</t>
  </si>
  <si>
    <t>00174T/626402/2022</t>
  </si>
  <si>
    <t>Pembayaran Belanja Pegawai ( Pembayaran Uang makan Pusdik bulan Februari 2022 untuk 1 pegawai )</t>
  </si>
  <si>
    <t xml:space="preserve"> 221751303005711</t>
  </si>
  <si>
    <t>00178T/626402/2022</t>
  </si>
  <si>
    <t>Pembayaran Belanja Pegawai ( Pembayaran Tunjangan Kinerja PNS Pusdik bulan Maret 2022 untuk 46 pegawai )</t>
  </si>
  <si>
    <t xml:space="preserve"> 221751303005129</t>
  </si>
  <si>
    <t>06-04-2022</t>
  </si>
  <si>
    <t>KEKURANGAN GAJI</t>
  </si>
  <si>
    <t>00164T/626402/2022</t>
  </si>
  <si>
    <t>Pembayaran Belanja Pegawai (Pembayaran Kekurangan Gaji Pangkat Pengabdian PNS Pusdik a.n.Junaidi untuk 1 Pegawai 3 Jiwa)</t>
  </si>
  <si>
    <t xml:space="preserve"> 221751303005155</t>
  </si>
  <si>
    <t>GAJI SUSULAN</t>
  </si>
  <si>
    <t>00169T/626402/2022</t>
  </si>
  <si>
    <t>Pembayaran Belanja Pegawai( Pembayaran Gaji Susulan PNS Pusdik bulan April 2022 untuk 1 pegawai 1 Jiwa )</t>
  </si>
  <si>
    <t xml:space="preserve"> 221751303003920</t>
  </si>
  <si>
    <t>00117T/626402/2022</t>
  </si>
  <si>
    <t>23-03-2022</t>
  </si>
  <si>
    <t>Pembayaran Belanja Pegawai (Pembayaran Kekurangan Gaji PNS PUSDIK Bulan Marert 2022 Untuk 2 Pegawai 5 Jiwa)</t>
  </si>
  <si>
    <t xml:space="preserve"> 221751303003921</t>
  </si>
  <si>
    <t>00115T/626402/2022</t>
  </si>
  <si>
    <t>Pembayaran Belanja Pegawai (Pembayaran Kekurangan Gaji Pangkat PNS PUSDIK Bulan Maret 2022 Untuk 1 Pegawao 3 Jiwa)</t>
  </si>
  <si>
    <t xml:space="preserve"> 221751303003919</t>
  </si>
  <si>
    <t>00114T/626402/2022</t>
  </si>
  <si>
    <t>Pembayaran Belanja Pegawai (pembayaran Gaji Susulan PNS Pusdik Bulan Februari 2022 Untuk 2 Pegawai 5 Jiwa)</t>
  </si>
  <si>
    <t xml:space="preserve"> 221751303003916</t>
  </si>
  <si>
    <t>00116T/626402/2022</t>
  </si>
  <si>
    <t>Pembayaran Belanja Pegawai (Pembayaran Kekurangan Gaji Berkala PNS PUSDIK Bulan Maret 2022 untuk 5 Pegawai 19 Jiwa)</t>
  </si>
  <si>
    <t xml:space="preserve"> 221751503000194</t>
  </si>
  <si>
    <t>01-04-2022</t>
  </si>
  <si>
    <t>00097T/626402/2022</t>
  </si>
  <si>
    <t>Pembayaran Belanja Pegawai (Pembayaran Gaji Induk PNS Pusdik Bulan April 2022 Untuk 45 Pegawai 121 Jiwa)</t>
  </si>
  <si>
    <t xml:space="preserve"> 221751303002342</t>
  </si>
  <si>
    <t>10-03-2022</t>
  </si>
  <si>
    <t>00074T/626402/2022</t>
  </si>
  <si>
    <t>09-03-2022</t>
  </si>
  <si>
    <t>Pembayaran Belanja Pegawai (Pembayaran Tunjangan Kinerja PNS Pusdik KP Bulan Februari 2022 Untuk 45 Pegawai)</t>
  </si>
  <si>
    <t xml:space="preserve"> 221751303002334</t>
  </si>
  <si>
    <t>00077T/626402/2022</t>
  </si>
  <si>
    <t>Pembayaran Belanja Pegawai (Pembayaran Uang Makan PNS Pusdik KP Bulan Februari 2022 Untuk 43 Pegawai)</t>
  </si>
  <si>
    <t xml:space="preserve"> 221751303002026</t>
  </si>
  <si>
    <t>00065T/626402/2022</t>
  </si>
  <si>
    <t>Pembayaran Belanja Pegawai (Pembayaran Susulan Tunjangan Kinerja PNS PUSDIK Bulan Januari 2022 Untuk 2 Pegawai)</t>
  </si>
  <si>
    <t xml:space="preserve"> 221751503000095</t>
  </si>
  <si>
    <t>21-02-2022</t>
  </si>
  <si>
    <t>00049T/626402/2022</t>
  </si>
  <si>
    <t>18-02-2022</t>
  </si>
  <si>
    <t>Pembayaran Belanja Pegawai (Pembayaran Gaji Induk PNS Pusdik Bulan Maret 2022 Untuk 46 Pegawai 122 Jiwa)</t>
  </si>
  <si>
    <t xml:space="preserve"> 221751303001403</t>
  </si>
  <si>
    <t>00044T/626402/2022</t>
  </si>
  <si>
    <t>Pembayaran Belanja Pegawai (Pembayaran Gaji Susulan PNS Pusdik Bulan Januari 2022 Untuk 1 Pegawai 1 Jiwa)</t>
  </si>
  <si>
    <t xml:space="preserve"> 221751303001402</t>
  </si>
  <si>
    <t>00050T/626402/2022</t>
  </si>
  <si>
    <t>Pembayaran Belanja Pegawai (Pembayaran Uang Makan PNS PUSDIK KP Bulan Januari 2022 Untuk 44 Pegawai)</t>
  </si>
  <si>
    <t xml:space="preserve"> 221751303000750</t>
  </si>
  <si>
    <t>09-02-2022</t>
  </si>
  <si>
    <t>00027T/626402/2022</t>
  </si>
  <si>
    <t>Pembayaran Belanja Pegawai (Pembayaran Tunjangan Kinerja PNS PUSDIK Bulan Januari 2022 Untuk 44 Pegawai)</t>
  </si>
  <si>
    <t xml:space="preserve"> 221751503000041</t>
  </si>
  <si>
    <t>01-02-2022</t>
  </si>
  <si>
    <t>00007T/626402/2022</t>
  </si>
  <si>
    <t>11-01-2022</t>
  </si>
  <si>
    <t>Pembayaran Belanja Pegawai (Pembayaran Gaji Induk PNS Pusdik KP Bulan Februari 2022 Untuk 44 Pegawai 117 Jiwa)</t>
  </si>
  <si>
    <t xml:space="preserve"> 221751503000015</t>
  </si>
  <si>
    <t>03-01-2022</t>
  </si>
  <si>
    <t>00003T/626402/2022</t>
  </si>
  <si>
    <t>Pembayaran Gaji Induk PUSDIK Bulan Januari 2022untuk 45 Pegawai 121 Jiwa</t>
  </si>
  <si>
    <t xml:space="preserve"> 221751303008074</t>
  </si>
  <si>
    <t>27-04-2022</t>
  </si>
  <si>
    <t>00276T/626402/2022</t>
  </si>
  <si>
    <t>26-04-2022</t>
  </si>
  <si>
    <t>Pembayaran Belanja Barang. Perjadin sesuai dengan ST Nomor: B.604/BRSDM.4/TU.420/IV/2022 Tgl 01 April 2022 an. Norma MP Manoppo, dkk</t>
  </si>
  <si>
    <t xml:space="preserve"> 221751303008078</t>
  </si>
  <si>
    <t>00275T/626402/2022</t>
  </si>
  <si>
    <t>Pembayaran Belanja Barang. Perjadin sesuai dengan ST Nomor: B.703/BRSDM.4/TU.330/IV/2022 Tgl 13 April 2022 an. Suryat Dedie S, dkk</t>
  </si>
  <si>
    <t xml:space="preserve"> 221751303008079</t>
  </si>
  <si>
    <t>00265T/626402/2022</t>
  </si>
  <si>
    <t>Pembayaran Belanja Barang. Pembayaran Perjadin sesuai dengan ST Nomor: B.569/BRSDM.4/KP.440/III/2022 Tgl 28 Maret 2022</t>
  </si>
  <si>
    <t xml:space="preserve"> 221751303008073</t>
  </si>
  <si>
    <t>00278T/626402/2022</t>
  </si>
  <si>
    <t>Pembayaran Belanja Barang. Jasa Profesi dalam rangka evaluasi pelaksanaan kewirausahaan pada Satuan Pendidikan di lingkup KKP sesuai dengan SK Kepala Pusat Pendidikan KP Nomor: KEP 19/BRSDM.4/II/2022 Tgl 02 Februari 2022</t>
  </si>
  <si>
    <t xml:space="preserve"> 221751302010905</t>
  </si>
  <si>
    <t>00242T/626402/2022</t>
  </si>
  <si>
    <t>Pembayaran Belanja Barang. Pembayaran biaya hidup peserta tugas belajar KKP Program S3 periode Januari-Maret 2022 sesuai SK Ka BRSDMKP No: 94/KEP-BRSDM/2018 Tgl 10 Agustus 2018</t>
  </si>
  <si>
    <t xml:space="preserve"> 221751301014789</t>
  </si>
  <si>
    <t>00266T/626402/2022</t>
  </si>
  <si>
    <t>Pembayaran Belanja Barang. Pembayaran biaya hidup peserta tubel KKP Prog S2 periode Januari-Juni 2022 sesuai dengan SK Ka BRSDMKP Nomor: 94/KEP-BRSDM/2018 Tgl 10 Agustus 2018</t>
  </si>
  <si>
    <t xml:space="preserve"> 221751303008092</t>
  </si>
  <si>
    <t>00263T/626402/2022</t>
  </si>
  <si>
    <t>25-04-2022</t>
  </si>
  <si>
    <t>Pembayaran belanja barang. Pembayaran Perjadin sesuai dengan ST Nomor: B.490/BRSDM.4/KP.440/III/2022 Tgl 18 Maret 2022 dan B.539/BRSDM.4/KP.440/III/2022 Tgl 23 Maret 2022</t>
  </si>
  <si>
    <t xml:space="preserve"> 221751303008080</t>
  </si>
  <si>
    <t>00264T/626402/2022</t>
  </si>
  <si>
    <t>Pembayaran Belanja Barang. Pembayaran Perjadin sesuai ST Nomor: B.537/BRSDM.4/KP.440/III/2022 Tgl 23 Maret 2022</t>
  </si>
  <si>
    <t xml:space="preserve"> 221751302011937</t>
  </si>
  <si>
    <t>12-05-2022</t>
  </si>
  <si>
    <t>NON GAJI KONTRAKTUAL</t>
  </si>
  <si>
    <t>00285T/626402/2022</t>
  </si>
  <si>
    <t>11-05-2022</t>
  </si>
  <si>
    <t>Pembayaran Belanja Modal Pengadaan Kendaraan Bermotor Pendidikan KP Sesuai Kontrak No. 54/PPK.PUSDIK/PL.420/III/2022 Tgl 16 Maret 2022, BAST No. AI.TSO/GSO/BAST/17/IV/2022 Tgl 08 April 2022 dan BAP No . 113/PPK.PUSDIK/PL.450/IV/2022 Tgl 18</t>
  </si>
  <si>
    <t xml:space="preserve"> 221751303008634</t>
  </si>
  <si>
    <t>00315T/626402/2022</t>
  </si>
  <si>
    <t>10-05-2022</t>
  </si>
  <si>
    <t>Pembayaran Belanja Barang. Perjadin sesuai dengan ST Nomor: B.619/BRSDM.4/KP.440/IV/2022 Tgl 05 April 2022 an. Endang Masduki, dkk</t>
  </si>
  <si>
    <t xml:space="preserve"> 221751303008630</t>
  </si>
  <si>
    <t>00319T/626402/2022</t>
  </si>
  <si>
    <t>Pembayaran Belanja Barang. Perjadin sesuai dengan ST Nomor: B.580/BRSDM.4/KP.440/III/2022 Tgl 29 Maret 2022 an. SW. Budi Santoso, dkk</t>
  </si>
  <si>
    <t xml:space="preserve"> 221751303008633</t>
  </si>
  <si>
    <t>00316T/626402/2022</t>
  </si>
  <si>
    <t>Pembayaran Belanja Barang. Perjadin sesuai dengan ST Nomor: B.589/BRSDM.4/KP.440/III/2022 Tgl 30 Maret 2022 an. Bambang Suprakto, dkk</t>
  </si>
  <si>
    <t xml:space="preserve"> 221751303008632</t>
  </si>
  <si>
    <t>00317T/626402/2022</t>
  </si>
  <si>
    <t>Pembayaran Belanja Barang. Perjadin sesuai dengan ST Nomor: B.691/BRSDM.4/KP.440/IV/2022 Tgl 11 April 2022 an. Timin, dkk</t>
  </si>
  <si>
    <t xml:space="preserve"> 221751303008631</t>
  </si>
  <si>
    <t>00318T/626402/2022</t>
  </si>
  <si>
    <t>Pembayaran Belanja Barang. Perjadin sesuai dengan ST Nomor: B.693/BRSDM.4/KP.440/IV/2022 Tgl 11 April 2022 an. Dwi Hertanto, dkk</t>
  </si>
  <si>
    <t xml:space="preserve"> 221751503000470</t>
  </si>
  <si>
    <t>00252T/626402/2022</t>
  </si>
  <si>
    <t>Pembayaran Belanja Barang Berupa Honor PPNPN Bulan April Tahun 2022 untuk 13 Pegawai sesuai Surat Keputusan Nomor KEP 1/KPA/BRSDM/2022 tgl 3 Januari 2022</t>
  </si>
  <si>
    <t xml:space="preserve"> 221751503000456</t>
  </si>
  <si>
    <t>SPM THR PPNPN</t>
  </si>
  <si>
    <t>00251T/626402/2022</t>
  </si>
  <si>
    <t>Pembayaran THR Keagamaan Tahun 2022 Untuk 13 Pegawai.</t>
  </si>
  <si>
    <t>13-05-2022</t>
  </si>
  <si>
    <t xml:space="preserve"> 221751303008902</t>
  </si>
  <si>
    <t>00327T/626402/2022</t>
  </si>
  <si>
    <t>Pembayaran belanja pegawai(pembayaran tunjangan kinerja pegawai Pusdik bulan April 2022 untuk 45 pegawai)</t>
  </si>
  <si>
    <t>UM - Umum</t>
  </si>
  <si>
    <t>PR - Perencanaan</t>
  </si>
  <si>
    <t>KU - Keuangan</t>
  </si>
  <si>
    <t>GUP 4</t>
  </si>
  <si>
    <t>Sum of GUP 4</t>
  </si>
  <si>
    <t>19 Mei 2022</t>
  </si>
  <si>
    <t>20 April 2022</t>
  </si>
  <si>
    <t>29 Maret 2022</t>
  </si>
  <si>
    <t>8 Maret 2022</t>
  </si>
  <si>
    <t xml:space="preserve"> 221751303009291</t>
  </si>
  <si>
    <t>19-05-2022</t>
  </si>
  <si>
    <t>00339T/626402/2022</t>
  </si>
  <si>
    <t>18-05-2022</t>
  </si>
  <si>
    <t>Penggantian Uang Persediaan Untuk Keperluan Belanja Barang Pusat Pendidikan KP (BPP 002)</t>
  </si>
  <si>
    <t xml:space="preserve"> 221751303009290</t>
  </si>
  <si>
    <t>00340T/626402/2022</t>
  </si>
  <si>
    <t xml:space="preserve"> 221751303009373</t>
  </si>
  <si>
    <t>00325T/626402/2022</t>
  </si>
  <si>
    <t>Pembayaran Belanja Modal Pengadaan Sarana Teknologi Informasi dan Komunikasi Pendidikan KP Sesuai SPK No.126/PPK.PUSDIK/PL.420/IV/2022 tgl 20-4-2022,BAST No.142/PPK.PUSDIK/PL.450/IV/2022 tgl 25-4-2022 ,BAP No.143/PPK.PUSDIK/PL.450/IV/2022 t</t>
  </si>
  <si>
    <t xml:space="preserve"> 221751303009567</t>
  </si>
  <si>
    <t>20-05-2022</t>
  </si>
  <si>
    <t>00357T/626402/2022</t>
  </si>
  <si>
    <t>Pembayaran belanja pegawai ( pembayaran Uang makan PNS Pusdik bulan April 2022 untuk 44 pegawai)</t>
  </si>
  <si>
    <t xml:space="preserve"> 221751303010019</t>
  </si>
  <si>
    <t>27-05-2022</t>
  </si>
  <si>
    <t>00360T/626402/2022</t>
  </si>
  <si>
    <t>25-05-2022</t>
  </si>
  <si>
    <t>Pembayaran belanja pegawai (pembayaran tunjangan kinerja PNS Pusdik bulan April 2022 untuk 1 pegawai)</t>
  </si>
  <si>
    <t xml:space="preserve"> 221751303010020</t>
  </si>
  <si>
    <t>00362T/626402/2022</t>
  </si>
  <si>
    <t>Pembayaran belanja pegawai(Pembayaran rapel Pengabdian PNS Pusdik untuk 1 pegawai/1 Jiwa )</t>
  </si>
  <si>
    <t>Bagian / Bidang</t>
  </si>
  <si>
    <t>Subbagian / Subbidang</t>
  </si>
  <si>
    <t>KL - Kelembagaan</t>
  </si>
  <si>
    <t>MK - Metode dan Kurikulum</t>
  </si>
  <si>
    <t>SP - Peserta Didik dan Sarana Prasarana</t>
  </si>
  <si>
    <t>KE - Ketenagaan</t>
  </si>
  <si>
    <t>EV - Evaluasi</t>
  </si>
  <si>
    <t>GUP 5</t>
  </si>
  <si>
    <t>TUP 2 (1)</t>
  </si>
  <si>
    <t xml:space="preserve"> 221751701002952</t>
  </si>
  <si>
    <t>31-05-2022</t>
  </si>
  <si>
    <t>00398T/626402/2022</t>
  </si>
  <si>
    <t>30-05-2022</t>
  </si>
  <si>
    <t>Pertanggungjawaban Tambahan Uang Persediaan Untuk Keperluan Belanja Barang</t>
  </si>
  <si>
    <t xml:space="preserve"> 221751303010431</t>
  </si>
  <si>
    <t>00382T/626402/2022</t>
  </si>
  <si>
    <t>Penggantian Uang Persediaan Untuk Keperluan Belanja Barang (BPP 002 Pusat Pendidikan KP)</t>
  </si>
  <si>
    <t xml:space="preserve"> 221751303010430</t>
  </si>
  <si>
    <t>00383T/626402/2022</t>
  </si>
  <si>
    <t xml:space="preserve"> 221751303010424</t>
  </si>
  <si>
    <t>00371T/626402/2022</t>
  </si>
  <si>
    <t>Pembayaran Belanja Barang. Perjadin sesuai dengan ST Nomor: B.699/BRSDM.4/KP.440/IV/2022 Tanggal 12 April 2022 an. SW. Budi Santoso, dkk</t>
  </si>
  <si>
    <t xml:space="preserve"> 221751303010427</t>
  </si>
  <si>
    <t>00368T/626402/2022</t>
  </si>
  <si>
    <t>Pembayaran Belanja Barang. Perjadin sesuai dengan ST Nomor: B.568/BRSDM.4/KP.440/III/2022 Tanggal 28 Maret 2022 an. SW. Budi Santoso, dkk</t>
  </si>
  <si>
    <t xml:space="preserve"> 221751303010429</t>
  </si>
  <si>
    <t>00366T/626402/2022</t>
  </si>
  <si>
    <t>Pembayaran Belanja Barang. Perjadin sesuai dengan ST Nomor: B.784/BRSDM.4/KP.440/IV/2022 Tanggal 25 April 2022 an. Endang Masduki</t>
  </si>
  <si>
    <t xml:space="preserve"> 221751303010426</t>
  </si>
  <si>
    <t>00369T/626402/2022</t>
  </si>
  <si>
    <t>Pembayaran Belanja Barang. Perjadin sesuai dengan ST Nomor: B.695/BRSDM.4/KP.440/IV/2022 Tanggal 12 April 2022 an. Endang Masduki, dkk</t>
  </si>
  <si>
    <t xml:space="preserve"> 221751303010433</t>
  </si>
  <si>
    <t>00399T/626402/2022</t>
  </si>
  <si>
    <t xml:space="preserve"> 221751303010425</t>
  </si>
  <si>
    <t>00370T/626402/2022</t>
  </si>
  <si>
    <t>Pembayaran Belanja Barang. Perjadin sesuai dengan ST Nomor: B.750/BRSDM.4/KP.440/IV/2022 Tanggal 20 April 2022 an. SW. Budi Santoso, dkk</t>
  </si>
  <si>
    <t xml:space="preserve"> 221751303010432</t>
  </si>
  <si>
    <t>00381T/626402/2022</t>
  </si>
  <si>
    <t xml:space="preserve"> 221751303010428</t>
  </si>
  <si>
    <t>00367T/626402/2022</t>
  </si>
  <si>
    <t>Pembayaran Belanja Barang. Perjadin sesuai dengan ST Nomor: B.782/BRSDM.4/KP.440/IV/2022 Tanggal 25 April 2022 an. Norma MP Manoppo, dkk</t>
  </si>
  <si>
    <t>Sum of GUP 5</t>
  </si>
  <si>
    <t>Sum of TUP 2 (1)</t>
  </si>
  <si>
    <t>31 Mei 2022</t>
  </si>
  <si>
    <t xml:space="preserve"> 221751503000570</t>
  </si>
  <si>
    <t>01-06-2022</t>
  </si>
  <si>
    <t>00343T/626402/2022</t>
  </si>
  <si>
    <t>Pembayaran Belanja Pegawai (Pembayaran Gaji Induk PNS Pusdik KP Bulan Juni 2022 Untuk 46 Pegawai 122 Jiwa)</t>
  </si>
  <si>
    <t xml:space="preserve"> 221751503000572</t>
  </si>
  <si>
    <t>00347T/626402/2022</t>
  </si>
  <si>
    <t>Pembayaran Belanja Pegawai (Pembayaran Gaji Induk PNS Pusdik Bulan Juni 2022 Untuk 1 Pegawai 4 Jiwa)</t>
  </si>
  <si>
    <t xml:space="preserve"> 221751503000645</t>
  </si>
  <si>
    <t>00363T/626402/2022</t>
  </si>
  <si>
    <t>Pembayaran Belanja Barang Berupa Honor PPNPN Bulan Mei Tahun 2022 untuk 13 Pegawai.</t>
  </si>
  <si>
    <t xml:space="preserve"> 221751301019554</t>
  </si>
  <si>
    <t>02-06-2022</t>
  </si>
  <si>
    <t>03-06-2022</t>
  </si>
  <si>
    <t>00384T/626402/2022</t>
  </si>
  <si>
    <t>Pembayaran Belanja Barang. Biaya hidup peserta tubel KKP Program S3 UB periode Januari-Juni 2022 sesuai dengan SK Kepala BRSDM KP Nomor: 80/KEP-BRSDM/2019 Tanggal 26 Juli 2019</t>
  </si>
  <si>
    <t xml:space="preserve"> 221751302014398</t>
  </si>
  <si>
    <t>00389T/626402/2022</t>
  </si>
  <si>
    <t>Pembayaran Belanja Barang. S2 UNS Sem 2,3 TA 2021/2022, 2022/2023 dan Sem 4 TA 2021/2022 an. Jonathan F,dkk, SPK No:93/PPK.PUSDIK/KP.530/IV/2022 Tgl 08/04/2022, BAST No:1788/UN27/KM/2022 Tgl 09/05/202 2, BAP No:157/PPK.PUSDIK/KP.530/V/2022</t>
  </si>
  <si>
    <t xml:space="preserve"> 221751302014450</t>
  </si>
  <si>
    <t>00397T/626402/2022</t>
  </si>
  <si>
    <t>Pembayaran Belanja Barang sesuai Kuitansi nomor 050/KW/JPM/III/2022 tanggal 31 Maret 2022 (Konsumsi rapat kebutuhan sarana dan prasarana kegiatan identifikasi dan kajian program pendidikan KP)</t>
  </si>
  <si>
    <t xml:space="preserve"> 221751303010806</t>
  </si>
  <si>
    <t>00394T/626402/2022</t>
  </si>
  <si>
    <t>Pembayaran Belanja Barang. Perjadin sesuai ST Nomor: B.783/BRSDM.4/TU.420/IV/2022 Tanggal 25 April 2022 an. Suryat Dedie S, dkk</t>
  </si>
  <si>
    <t xml:space="preserve"> 221751303010786</t>
  </si>
  <si>
    <t>00396T/626402/2022</t>
  </si>
  <si>
    <t>Pembayaran Belanja Barang. Jasa Profesi sesuai ST Nomor: B.819/BRSDM.4/KP.440/IV/2022 Tgl 27 April 2022 an. Dr. Ir. Wahyu Indra Sakti S, dkk</t>
  </si>
  <si>
    <t xml:space="preserve"> 221751303010815</t>
  </si>
  <si>
    <t>00387T/626402/2022</t>
  </si>
  <si>
    <t>Pembayaran Belanja Barang. S2, S3 UGM TA 2021/2022, 2022/2023 an. Endang dkk, SPK No:94.2/PPK.PUSDIK/KP.530/IV/2022 Tgl 08/04/2022, BAST No:1129/UN1/DITMAWA/KM/KM/2022 Tgl 09/05/2022, BAP No:158.2/PPK .PUSDIK/KP.530/V/2022 Tgl 09/05/2022</t>
  </si>
  <si>
    <t xml:space="preserve"> 221751303010818</t>
  </si>
  <si>
    <t>00385T/626402/2022</t>
  </si>
  <si>
    <t>Pembayaran Belanja Barang. S2 ITB Sem Genap TA 2021/2022 an. Walim Abdul Somad SPK No:95/PPK.PUSDIK/KP.530/IV/2022 Tgl 08/04/2022, BAST No:0120/IT.1.B04.1/KU.00/2022 Tgl 09/05/2022 BAP No:159/PPK.PUSD IK/KP.530/V/2022 Tgl 09/05/2022</t>
  </si>
  <si>
    <t xml:space="preserve"> 221751303010812</t>
  </si>
  <si>
    <t>00390T/626402/2022</t>
  </si>
  <si>
    <t>Pembayaran Belanja Barang. Tubel S2 STP Sem 4,2,3 TA 2021/2022,2022/2023 an. Widya P.S,dkk, SPK No:92/PPK.PUSDIK/KP.530/IV/2022 Tgl 18/04/2022, BAST No:1705/BRSDM-POLTEK.AUP/KP.530/V/2022 Tgl 09/05/20 22, BAP No:156/PPK.PUSDIK/KP.530/V/2022</t>
  </si>
  <si>
    <t xml:space="preserve"> 221751303010807</t>
  </si>
  <si>
    <t>00393T/626402/2022</t>
  </si>
  <si>
    <t>Pembayaran Belanja Barang. Perjadin sesuai dengan ST Nomor: B.842/BRSDM.4/KP.440/V/2022 Tgl 09 Mei 2022 an. Tri Nurhidayati, dkk</t>
  </si>
  <si>
    <t xml:space="preserve"> 221751303010787</t>
  </si>
  <si>
    <t>00395T/626402/2022</t>
  </si>
  <si>
    <t>Pembayaran Belanja Barang. Perjadin sesuai ST Nomor: B.843/BRSDM.4/KP.440/V/2022 Tgl 09 Mei 2022 an. Wiwit Riana, dkk</t>
  </si>
  <si>
    <t xml:space="preserve"> 221751303010813</t>
  </si>
  <si>
    <t>00388T/626402/2022</t>
  </si>
  <si>
    <t>Pembayaran Belanja Barang. Crash Program S2 STP Sem 4 TA 2021/2022 an. Sucipto,dkk, SPK No: 92.1/PPK.PUSDIK/KP.530/IV/2022 Tgl 08/04/2022, BAST No:1703/BRSDM-POLTEK.AUP/KP.530/V/2022 Tgl 09/05/2022, B AP No:156.1/PPK.PUSDIK/KP.530/V/2022 Tg</t>
  </si>
  <si>
    <t xml:space="preserve"> 221751303010805</t>
  </si>
  <si>
    <t>00364T/626402/2022</t>
  </si>
  <si>
    <t>Pembayaran Belanja Barang. Jasa Profesi sesuai dengan SK Kepala Pusat Pendidikan KP Nomor: KEP19/BRSDM.4/II/2022 Tanggal 02 Februari 2022 an. M. Setiawan Kusmulyono, dkk</t>
  </si>
  <si>
    <t xml:space="preserve"> 221751303011011</t>
  </si>
  <si>
    <t>06-06-2022</t>
  </si>
  <si>
    <t>00413T/626402/2022</t>
  </si>
  <si>
    <t>Pembayaran Belanja Barang. Biaya penelitian peserta tugas belajar KKP Prog S3 dan S2 di IPB, UNDIP dan UGM sesuai dengan Keputusan Kepala BRSDM KP No: 107/KEP-BRSDM/2020 Tanggal 18 Agustus 2020 an. Ac hmad Zamroni, dkk</t>
  </si>
  <si>
    <t xml:space="preserve"> 221751303011006</t>
  </si>
  <si>
    <t>00409T/626402/2022</t>
  </si>
  <si>
    <t>Pembayaran Belanja Barang. Perjadin sesuai ST Nomor: B.898/BRSDM.4/KP.440/V/2022 Tanggal 19 Mei 2022 an. Endang Masduki, dkk</t>
  </si>
  <si>
    <t xml:space="preserve"> 221751303011007</t>
  </si>
  <si>
    <t>00407T/626402/2022</t>
  </si>
  <si>
    <t>Pembayaran Belanja Barang. Perjadin sesuai ST Nomor: B.827/BRSDM.4/KP.440/IV/2022 Tanggal 28 April 2022 an. Suherman, dkk</t>
  </si>
  <si>
    <t xml:space="preserve"> 221751303011015</t>
  </si>
  <si>
    <t>00411T/626402/2022</t>
  </si>
  <si>
    <t>Pembayaran Belanja Barang. Perjadin sesuai ST Nomor: B.833/BRSDM.4/KP.440/V/2022 Tanggal 09 Mei 2022 an. Dwi Hertanto, dkk</t>
  </si>
  <si>
    <t xml:space="preserve"> 221751303011016</t>
  </si>
  <si>
    <t>00410T/626402/2022</t>
  </si>
  <si>
    <t>Pembayaran Belanja Barang. Perjadin sesuai ST Nomor: B.832/BRSDM.4/KP.440/V/2022 Tanggal 09 Mei 2022 an. SW Budi Santoso, dkk</t>
  </si>
  <si>
    <t xml:space="preserve"> 221751303011012</t>
  </si>
  <si>
    <t>00392T/626402/2022</t>
  </si>
  <si>
    <t>Pembayaran Belanja Barang. Perjadin sesuai dengan ST Nomor: B.751/BRSDM.4/KP.440/IV/2022 Tgl 21 April 2022 an. Norma MP Manoppo, dkk</t>
  </si>
  <si>
    <t xml:space="preserve"> 221751303011013</t>
  </si>
  <si>
    <t>00412T/626402/2022</t>
  </si>
  <si>
    <t>Pembayaran Belanja Barang. Perjadin sesuai ST Nomor: B.834/BRSDM.4/KP.440/V/2022 Tanggal 09 Mei 2022 an. J.Preston Siahaan, dkk</t>
  </si>
  <si>
    <t xml:space="preserve"> 221751301019939</t>
  </si>
  <si>
    <t>00415T/626402/2022</t>
  </si>
  <si>
    <t>Pembayaran Belanja Barang. Biaya penelitian peserta tugas belajar KKP Prog S3 di IPB sesuai Keputusan Kepala BRSDM KP Nomor: 94/KEP-BRSDM/2018 Tanggal 10 Agustus 2018 an. Rizky Muhartono</t>
  </si>
  <si>
    <t xml:space="preserve"> 221751303010995</t>
  </si>
  <si>
    <t>00404T/626402/2022</t>
  </si>
  <si>
    <t>Pembayaran Belanja Barang. Perjadin sesuai ST Nomor: B.843/BRSDM.4/KP.440/V/2022 Tanggal 09 Mei 2022 an. Dwi Hertanto, dkk</t>
  </si>
  <si>
    <t xml:space="preserve"> 221751303010996</t>
  </si>
  <si>
    <t>00405T/626402/2022</t>
  </si>
  <si>
    <t>Pembayaran Belanja Barang. Perjadin sesuai ST Nomor: B.825/BRSDM.4/TU.420/IV/2022 Tanggal 28 April 2022 an. Falsa Besti Pralampita</t>
  </si>
  <si>
    <t xml:space="preserve"> 221751303011163</t>
  </si>
  <si>
    <t>07-06-2022</t>
  </si>
  <si>
    <t>00421T/626402/2022</t>
  </si>
  <si>
    <t>Pembayaran Belanja Barang. Tubel Prog S2 UNM Sem 4 TA 2021/2022, SPK No:93.1/PPK.PUSDIK/KP.530/IV/2022 Tgl 08/04/2022, BAST No:2855/UN36.10/TU/2022 Tgl 09/05/2022, BAP No:157.1/PPK.PUSDIK/KP.530/V/202 2 Tgl 09/05/2022</t>
  </si>
  <si>
    <t xml:space="preserve"> 221751303011173</t>
  </si>
  <si>
    <t>00430T/626402/2022</t>
  </si>
  <si>
    <t>Pembayaran Belanja Barang. Tubel Prog S2, S3 UNDIP Sem Genap TA 2021/2022 sesuai SPK No:117.1/PPK.PUSDIK/KP.530/IV/2022 Tgl 19/04/2022, BAST No:1300/UN.7.5.12.2/KU.2022 Tgl 19/05/2022, BAP No:196.1/PP K.PUSDIK/KP.530/V/2022 Tgl 19/05/2022</t>
  </si>
  <si>
    <t xml:space="preserve"> 221751303011064</t>
  </si>
  <si>
    <t>00438T/626402/2022</t>
  </si>
  <si>
    <t>Pembayaran Belanja Barang. Prog S2 UNPAD MIPA Sem Genap TA 2021/2022, Sem Ganjil TA 2022/2023 sesuai SPK No:94.3/PPK.PUSDIK/KP.530/IV/2022 Tgl 08/04/2022, BAST No:4667/UN6.D/TU.00/2022 Tgl 09/05/2022, BAP No:158.3/PPK.PUSDIK/KP.530/V/2022 T</t>
  </si>
  <si>
    <t xml:space="preserve"> 221751303011174</t>
  </si>
  <si>
    <t>00432T/626402/2022</t>
  </si>
  <si>
    <t>Pembayaran Belanja Barang. Prog S3, S2 IPB Sem Genap TA 2021/2022, Sem Ganjil TA 2022/2023 sesuai SPK No:95.1/PPK.PUSDIK/KP.530/IV/2022 Tgl 08/04/2022, BAST No:3997/IT3.S1/HK.07.00/2022 Tgl 09/05/2022 , BAP No:159.1/PPK.PUSDIK/KP.530/V/2022</t>
  </si>
  <si>
    <t xml:space="preserve"> 221751303011170</t>
  </si>
  <si>
    <t>00436T/626402/2022</t>
  </si>
  <si>
    <t>Pembayaran Belanja Barang. Prog S2 ITS Sem 4 TA 2021/2022 sesuai SPK No:91.2/PPK.PUSDIK/KP.530/IV/2022 Tgl 08/04/2022, BAST No:2931/IT2.I/TU.00.08/2022 Tgl 09/05/2022, BAP No:155.2/PPK.PUSDIK/KP.530/V /2022 Tgl 09/05/2022</t>
  </si>
  <si>
    <t xml:space="preserve"> 221751303011175</t>
  </si>
  <si>
    <t>00431T/626402/2022</t>
  </si>
  <si>
    <t>Pembayaran Belanja Barang. Tubel Prog S3, S2 di IPB Sem Genap TA 2021/2022 sesuai SPK No: 116.3/PPK.PUSDIK/KP.530/IV/2022 Tgl 19/04/2022, BAST No:4171/IT3.S1/HK.07.00/2022 Tgl 19/05/2022, BAP Tgl 195. 3/PPK.PUSDIK/KP.530/V/2022 Tgl 19/05/20</t>
  </si>
  <si>
    <t xml:space="preserve"> 221751303011162</t>
  </si>
  <si>
    <t>00435T/626402/2022</t>
  </si>
  <si>
    <t>Pembayaran Belanja Barang. Prog S2 ITB Sem Genap TA 2021/2022 sesuai SPK No:116.2/PPK.PUSDIK/KP.530/IV/2022 Tgl 19/04/2022, BAST No:0116/IT1.B04.1/KU.00/2021 Tgl 19/05/2022, BAP No:195.2/PPK.PUSDIK/KP .530/V/2022 Tgl 19/05/2022</t>
  </si>
  <si>
    <t xml:space="preserve"> 221751303011171</t>
  </si>
  <si>
    <t>00434T/626402/2022</t>
  </si>
  <si>
    <t>Pembayaran Belanja Barang. Prog S3, S2 UGM Sem Genap TA 2021/2022 sesuai SPK No:116.1/PPK.PUSDIK/KP.530/IV/2022 Tgl 19/04/2022, BAST No:1221/UN1/DITMAWA/KM/KM/2022 Tgl 19/05/2022, BAP No:195.1/PPK.PUS DIK/KP.530/V/2022 Tgl 19/05/2022</t>
  </si>
  <si>
    <t xml:space="preserve"> 221751303011086</t>
  </si>
  <si>
    <t>00408T/626402/2022</t>
  </si>
  <si>
    <t>Pembayaran Belanja Barang. Perjadin sesuai ST Nomor: B.880/BRSDM.4/KP.440/V/2022 Tanggal 17 Mei 2022 an. Dwi Hertanto</t>
  </si>
  <si>
    <t xml:space="preserve"> 221751303011176</t>
  </si>
  <si>
    <t>00437T/626402/2022</t>
  </si>
  <si>
    <t>Pembayaran Belanja Barang. Program S3 Fakultas Hukum UNPAD Sem 8 TA 2021/2022 sesuai SPK No:92.3/PPK.PUSDIK/KP.530/IV/2022 Tgl 08/04/2022, BAST No:2826/UN6.A/HK.07.00/2022 Tgl 09/05/2022, BAP No:156.3 /PPK.PUSDIK/KP.530/V/2022 Tgl 09/05/202</t>
  </si>
  <si>
    <t xml:space="preserve"> 221751303011172</t>
  </si>
  <si>
    <t>00433T/626402/2022</t>
  </si>
  <si>
    <t>Pembayaran Belanja Barang. Prog S2 UNDIP Sem 4 TA  2021/2022 sesuai SPK No:95.2/PPK.PUSDIK/KP.530/IV/2022 Tgl 08/04/2022, BAST No:1161/UN7.5.12.12/KU/2022 Tgl 09/05/2022, BAP No:159.2/PPK.PUSDIK/KP.53 0/V/2022 Tgl 09/05/2022</t>
  </si>
  <si>
    <t>Lanjutan Tubel</t>
  </si>
  <si>
    <t>Gaji</t>
  </si>
  <si>
    <t>PPNPN</t>
  </si>
  <si>
    <t>Modal</t>
  </si>
  <si>
    <t>TUP 2 (2)</t>
  </si>
  <si>
    <t xml:space="preserve"> 221751303011385</t>
  </si>
  <si>
    <t>08-06-2022</t>
  </si>
  <si>
    <t>00448T/626402/2022</t>
  </si>
  <si>
    <t>Pembayaran belanja pegawai ( Pembayaran tunjangan kinerja pegawai PNS Pusdik bulan Mei 2022 sebanyak 46 pegawai )</t>
  </si>
  <si>
    <t xml:space="preserve"> 221751302015165</t>
  </si>
  <si>
    <t>00414T/626402/2022</t>
  </si>
  <si>
    <t>Pembayaran Belanja Barang. Biaya penelitian peserta tugas belajar KKP prog S3 di IPB sesuai dengan Keputusan Kepala BRSDM KP Nomor: 94/KEP-BRSDM/2018 Tanggal 10 Agustus 2018 an. Deisi Heptarina</t>
  </si>
  <si>
    <t xml:space="preserve"> 221751701003133</t>
  </si>
  <si>
    <t>00447T/626402/2022</t>
  </si>
  <si>
    <t xml:space="preserve"> 221751303011380</t>
  </si>
  <si>
    <t>00419T/626402/2022</t>
  </si>
  <si>
    <t>Pembayaran Belanja Barang. Tubel Prog S2, S3 FIKP UNHAS Sem 4,5,2,3 TA 2021/2022, 2022/2023, SPK No: 92.2/PPK.PUSDIK/KP.530/IV/2022 Tgl 8/4/2022, BAST No: 5146/UN4.15/PK.02.02/2022 Tgl 9/5/2022, BAP N o:156.2/PPK.PUSDIK/KP.530/V/2022 Tgl 9/</t>
  </si>
  <si>
    <t xml:space="preserve"> 221751303011371</t>
  </si>
  <si>
    <t>00422T/626402/2022</t>
  </si>
  <si>
    <t>Pembayaran Belanja Barang. Tubel Prog S2, S3 UNDIP Sem 8,4,2 TA 2021/2022, SPK No:91/PPK.PUSDIK/KP.530/IV/2022 Tgl 08/04/2022, BAST No:1861/UN7.5.10.2/KS/2022 Tgl 09/05/2022, BAP No:155/PPK.PUSDIK/KP. 530/V/2022 Tgl 09/05/2022</t>
  </si>
  <si>
    <t xml:space="preserve"> 221751304000042</t>
  </si>
  <si>
    <t>00420T/626402/2022</t>
  </si>
  <si>
    <t>Pembayaran Belanja Barang. Tubel Prog S2 UNPATTI Sem 4 TA 2021/2022, SPK No:93.2/PPK.PUSDIK/KP.530/IV/2022 Tgl 08/04/2022, BAST No:604/UN13.2.2/BA/2022 Tgl 09/05/2022, BAP No:157.2/PPK.PUSDIK/KP.530/V /2022 Tgl 09/05/2022</t>
  </si>
  <si>
    <t>Sum of TUP 2 (2)</t>
  </si>
  <si>
    <t>all</t>
  </si>
  <si>
    <t>Urut</t>
  </si>
  <si>
    <t xml:space="preserve"> 221751303011872</t>
  </si>
  <si>
    <t>13-06-2022</t>
  </si>
  <si>
    <t>00464T/626402/2022</t>
  </si>
  <si>
    <t>09-06-2022</t>
  </si>
  <si>
    <t>Pembayaran Belanja Barang. Biaya hidup dan penelitan tubel Prog S3,S2 periode April-Juni 2022 an. Septyan A,dkk, SK Ka BRSDM KP No:757/KPA/BRSDM/VIII/2021 Tgl 13/08/2021, No:107/KEP-BRSDM/2020 Tgl 18/ 08/2020, No:94/KEP-BRSDM/2018 Tgl 10/08</t>
  </si>
  <si>
    <t xml:space="preserve"> 221751303011899</t>
  </si>
  <si>
    <t>00470T/626402/2022</t>
  </si>
  <si>
    <t>Pembayaran Belanja Barang. Perjadin sesuai ST No: B.910/BRSDM.4/KP.440/V/2022 Tanggal 20 Mei 2022 an. Indah Puspitasari, dkk</t>
  </si>
  <si>
    <t xml:space="preserve"> 221751303011901</t>
  </si>
  <si>
    <t>00468T/626402/2022</t>
  </si>
  <si>
    <t>Pembayaran Belanja Barang. Perjadin sesuai ST No:B.912/BRSDM.4/KP.440/V/2022 Tanggal 18 Mei 2022 an. Wisnhu C Pratama</t>
  </si>
  <si>
    <t xml:space="preserve"> 221751303011900</t>
  </si>
  <si>
    <t>00469T/626402/2022</t>
  </si>
  <si>
    <t>Pembayaran Belanja Barang. Perjadin sesuai ST No: B.922/BRSDM.4/KP.440/V/2022 Tanggal 23 Mei 2022 an. SW. Budi Santoso, dkk</t>
  </si>
  <si>
    <t xml:space="preserve"> 221751303011902</t>
  </si>
  <si>
    <t>00467T/626402/2022</t>
  </si>
  <si>
    <t>Pembayaran Belanja Barang. Perjadin sesuai ST No:B.935/BRSDM.4/TU.420/V/2022 Tgl 25 Mei 2022 an. Bambang Suprakto, dkk</t>
  </si>
  <si>
    <t xml:space="preserve"> 221751303011904</t>
  </si>
  <si>
    <t>00465T/626402/2022</t>
  </si>
  <si>
    <t>Pembayaran Belanja Barang. Perjadin sesuai ST No: B.908/BRSDM.4/KP.440/V/2022 Tanggal 20 Mei 2022 an. Dra. Dwiyantini R, dkk</t>
  </si>
  <si>
    <t xml:space="preserve"> 221751303011903</t>
  </si>
  <si>
    <t>00466T/626402/2022</t>
  </si>
  <si>
    <t>Pembayaran Belanja Barang. Perjadin sesuai ST No:B.946/BRSDM.4/TU.420/V/2022 Tgl 25 Mei 2022 an. Dr. Bambang Suprakto, dkk</t>
  </si>
  <si>
    <t xml:space="preserve"> 221751301021444</t>
  </si>
  <si>
    <t>00461T/626402/2022</t>
  </si>
  <si>
    <t>Pembayaran Belanja Barang. Biaya hidup peserta tubel KKP program S3 IPB periode April-Juni 2022 an. Rizky Muhartono, dkk sesuai SK Kepala BRSDM KP Nomor: 94/KEP-BRSDM/2018 Tanggal 10 Agustus 2018</t>
  </si>
  <si>
    <t xml:space="preserve"> 221751301021446</t>
  </si>
  <si>
    <t>00485T/626402/2022</t>
  </si>
  <si>
    <t>Pembayaran Belanja Barang. Biaya hidup peserta tubel KKP prog S3 IPB periode April-Mei 2022 sesuai SK Kepala BRSDM KP No: 94/KEP-BRSDM/2018 Tanggal 10 Agustus 2018</t>
  </si>
  <si>
    <t xml:space="preserve"> 221751302015867</t>
  </si>
  <si>
    <t>00484T/626402/2022</t>
  </si>
  <si>
    <t xml:space="preserve"> 221751303011793</t>
  </si>
  <si>
    <t>10-06-2022</t>
  </si>
  <si>
    <t>00477T/626402/2022</t>
  </si>
  <si>
    <t>Pembayaran belanja pegawai (pembayaran kekurangan tunjangan kinerja CPNS ke PNS pegawai Pusdik bulan Februari 2022 untuk 2 pegawai)</t>
  </si>
  <si>
    <t xml:space="preserve"> 221751303011791</t>
  </si>
  <si>
    <t>00488T/626402/2022</t>
  </si>
  <si>
    <t>Pembayaran belanja pegawai ( pembayaran uang makan pegawai PNS Pusdik bulan Mei 2022 untuk 44 pegawai )</t>
  </si>
  <si>
    <t>00003,00007,00027,00044,00050,00049,00065,00074,00077,00114,00115,00116,00117,00097,00164,00169,00174,00178,00184,00234,00235,00237,00209,00327,00357,00360,00362,00399,00343,00347,00448,00477,00488</t>
  </si>
  <si>
    <t xml:space="preserve"> 221751303012345</t>
  </si>
  <si>
    <t>15-06-2022</t>
  </si>
  <si>
    <t>00508T/626402/2022</t>
  </si>
  <si>
    <t>14-06-2022</t>
  </si>
  <si>
    <t>Pembayaran Belanja Barang. Jasa Profesi sesuai dengan SK Kepala Pusdik KP Nomor: KEP21/BRSDM.4/II/2022 Tanggal 02 Februari 2022 an. M. Setiawan Kusmulyono, dkk</t>
  </si>
  <si>
    <t xml:space="preserve"> 221751303012310</t>
  </si>
  <si>
    <t>00509T/626402/2022</t>
  </si>
  <si>
    <t>Pembayaran Belanja Barang. Tubel Prog S2 UNDIP FEB Sem 4 TA 2021/2022 an. Indrihastuti S, SPK No:91.1/PPK.PUSDIK/KP.530/IV/2022 Tgl 08/04/2022, BAST No:3380/UN7.5.2.2/KS/2022 Tgl 19/05/2022, BAP No:19 7/PPK.PUSDIK/KP.530/V/2022 Tgl 19/05/20</t>
  </si>
  <si>
    <t xml:space="preserve"> 221751303012346</t>
  </si>
  <si>
    <t>00507T/626402/2022</t>
  </si>
  <si>
    <t>Pembayaran Belanja Barang. Perjadin sesuai ST Nomor: 1004/BRSDM.4/KP.440/VI/2022 Tanggal 07 Juni 2022 an. SW Budi Santoso, dkk</t>
  </si>
  <si>
    <t>PaguRevisi</t>
  </si>
  <si>
    <t>ATK</t>
  </si>
  <si>
    <t>Dukungan Penyelenggaraan Tugas Belajar</t>
  </si>
  <si>
    <t>Penggadaan</t>
  </si>
  <si>
    <t>Perjalanan Koordinasi dan pengadministrasian Tugas Belajar</t>
  </si>
  <si>
    <t>Perjalanan Penyelenggaraan Verifikasi</t>
  </si>
  <si>
    <t>Perjalanan Data dan Informasi Pendidikan KP</t>
  </si>
  <si>
    <t>Konsumsi/Bahan Makanan</t>
  </si>
  <si>
    <t>Fasilitasi Pelaksanaan Kewirausahaan dan TEFA</t>
  </si>
  <si>
    <t>Perjalanan Peningkatan Kompetensi Pendidik dan Tenaga Kependidikan</t>
  </si>
  <si>
    <t>Perjalanan Penjaminan Mutu Kelembagaan</t>
  </si>
  <si>
    <t>Bahan Komputer</t>
  </si>
  <si>
    <t>Cetakan SPIP</t>
  </si>
  <si>
    <t>Penggandaan</t>
  </si>
  <si>
    <t>1</t>
  </si>
  <si>
    <t>Cetakan</t>
  </si>
  <si>
    <t>Cetakan Weekly Report Tahun 2022</t>
  </si>
  <si>
    <t>Cetak Leaflet Penerimaan peserta didik</t>
  </si>
  <si>
    <t>Cetakan Kegiatan Administrasi Kepegawaian Pusdik KP (Buku Kerja, Buku Pegawai dan Laporan)</t>
  </si>
  <si>
    <t>Cetakan Kegiatan dan Laporan</t>
  </si>
  <si>
    <t>Pencetakan Buku Peraturan</t>
  </si>
  <si>
    <t>Konsumsi/Bahan Makan</t>
  </si>
  <si>
    <t>Amplop Kop Kecil</t>
  </si>
  <si>
    <t>Amplop Kop Besar</t>
  </si>
  <si>
    <t>Kertas Kop F4 (4 warna)</t>
  </si>
  <si>
    <t>Kertas Kop A4 (4 warna)</t>
  </si>
  <si>
    <t>Kertas Fotocopy F4</t>
  </si>
  <si>
    <t>Kertas Fotocopy A4</t>
  </si>
  <si>
    <t>Komputer Suplies</t>
  </si>
  <si>
    <t>Pengelola BMN Pembantu 1 ORG x 12 BLN</t>
  </si>
  <si>
    <t>Pengelola SAK Pembantu 1 ORG x 12 BLN</t>
  </si>
  <si>
    <t>Penyimpan BMN Pembantu 1 ORG x 12 BLN</t>
  </si>
  <si>
    <t>Pejabat Pengadaan Barang dan Jasa 1 ORG x 12 BLN</t>
  </si>
  <si>
    <t>Staf Pengelola Keuangan KPA ( 1 ORG x 12 BLN)</t>
  </si>
  <si>
    <t>Bendahara Pengeluaran Pembantu (1 ORG x 12 BLN)</t>
  </si>
  <si>
    <t>PPK Pusat Pendiidikan</t>
  </si>
  <si>
    <t>Pakaian Dinas Pegawai</t>
  </si>
  <si>
    <t>Pemeliharaan Aquarium (2 unit)</t>
  </si>
  <si>
    <t>Kamera</t>
  </si>
  <si>
    <t>LCD</t>
  </si>
  <si>
    <t>Printer</t>
  </si>
  <si>
    <t>Komputer PC</t>
  </si>
  <si>
    <t>Pemeliharaan dan Operasional Kendaraan Roda Dua</t>
  </si>
  <si>
    <t>Pemeliharaan dan Operasional Kendaraan Roda 4</t>
  </si>
  <si>
    <t>Pemeliharaan dan Operasional Kendaraan Pejabat Eselon II</t>
  </si>
  <si>
    <t>Sewa Mesin Photocopy</t>
  </si>
  <si>
    <t>Pengiriman surat dan dokumen/barang lainnya</t>
  </si>
  <si>
    <t>Estetika Kantor dan Pengharum Ruangan</t>
  </si>
  <si>
    <t>Langganan biaya video conference dan Zoho</t>
  </si>
  <si>
    <t>Langganan Majalah dan surat kabar</t>
  </si>
  <si>
    <t>BPJS Ketenagakerjaan Pengemudi dan Pramubhakti</t>
  </si>
  <si>
    <t>Pengemudi (1 org x 13 bulan)</t>
  </si>
  <si>
    <t>Pramubakti (12 org x 13 bulan)</t>
  </si>
  <si>
    <t>Jamuan</t>
  </si>
  <si>
    <t>Keperluan sehari hari perkantoran</t>
  </si>
  <si>
    <t>Perjalanan Evaluasi Kinerja Keuangan dan Penyusunan Laporan SPIP dan PIPK</t>
  </si>
  <si>
    <t>Perjalanan Identifikasi dan Koordinasi</t>
  </si>
  <si>
    <t>Perjalanan Penilaian Kinerja Pendidikan KP</t>
  </si>
  <si>
    <t>Langganan biaya aplikasi komunikasi daring (zoom/linktree/zoho)</t>
  </si>
  <si>
    <t>Perjalanan Identifikasi dan kajian program pendidikan KP</t>
  </si>
  <si>
    <t>Perjalanan Sinkronisasi Kegiatan Pendidikan KP</t>
  </si>
  <si>
    <t>Perjalanan Penyusunan Perencanaan Pendidikan KP</t>
  </si>
  <si>
    <t>Langganan biaya video conference</t>
  </si>
  <si>
    <t>Pengadaan Kendaraan Dinas Pejabat Eselon II</t>
  </si>
  <si>
    <t>Perjalanan Koordinasi Penerimaan dan Penetapan Terpusat Peserta Didik Lingkup KKP</t>
  </si>
  <si>
    <t>Narasumber/Pembahas/Praktisi</t>
  </si>
  <si>
    <t>Langganan biaya video conference (500 orang lebih)</t>
  </si>
  <si>
    <t>Dukungan Pelaksanaan Peningkatan Kompetensi Pendidik dan Tenaga Kependidikan</t>
  </si>
  <si>
    <t>Perjalanan Pengelolaan SDM Aparatur</t>
  </si>
  <si>
    <t>Test Lab Rapid/Antigen/PCR</t>
  </si>
  <si>
    <t>Paket Data dan Komunikasi pimpinan</t>
  </si>
  <si>
    <t>Masker, hand sanitizer, desinfektan, multivitami/suplemen (60 peg x 6 kali)</t>
  </si>
  <si>
    <t>Paket Data dan Komunikasi Pegawai (60x12)</t>
  </si>
  <si>
    <t>Perjalanan Koordinasi</t>
  </si>
  <si>
    <t>Perjalanan Pengelolaan Penatausahaan Arsip dan Sinkronisasi Tata Naskah dan Persuratan</t>
  </si>
  <si>
    <t>Perjalanan Koordinasi, Sinkronisasi dan pendampingan</t>
  </si>
  <si>
    <t>Perjalanan Pembinaan</t>
  </si>
  <si>
    <t>Koordinasi kearsipan</t>
  </si>
  <si>
    <t>Perjalanan Kerjasama Pendidikan KP</t>
  </si>
  <si>
    <t>Alat pengolah data dan komunikasi</t>
  </si>
  <si>
    <t>Perjalanan Evaluasi Beban Kerja Guru dan Dosen</t>
  </si>
  <si>
    <t>Narasumber/Pembahas</t>
  </si>
  <si>
    <t>Bahan Konsumsi Rapat</t>
  </si>
  <si>
    <t>Test Rapid/AntigenPCR</t>
  </si>
  <si>
    <t>Dukungan Pembentukan Kelembagaan</t>
  </si>
  <si>
    <t>Perjalanan Pembentukan Kelembagaan Pendidikan KP</t>
  </si>
  <si>
    <t>perjalanan Penyusunan NSPK Metode dan Kurikulum</t>
  </si>
  <si>
    <t>Perjalanan Bimbingan dan Pembinaan Metode dan Kurikulum</t>
  </si>
  <si>
    <t>0</t>
  </si>
  <si>
    <t>Perjalanan Koordinasi dan pengadministrasian izin Belajar</t>
  </si>
  <si>
    <t>Perjalanan peserta tugas belajar, Koordinasi dan Pendampingan tugas belajar</t>
  </si>
  <si>
    <t>Dukungan Penyelenggaraan Tugas Belajar Luar Negeri</t>
  </si>
  <si>
    <t>Perjalanan Peserta Tugas Belajar</t>
  </si>
  <si>
    <t>Dukungan Koordinasi tugas belajar</t>
  </si>
  <si>
    <t>Pelaksanaan TOEFL/TPA</t>
  </si>
  <si>
    <t>Perlengkapan Protokol kesehatan TPA Toefl</t>
  </si>
  <si>
    <t>Perlengkapan TPA Toefl</t>
  </si>
  <si>
    <t>Pencetakan dan Penjilidan LPJ bendahara</t>
  </si>
  <si>
    <t>Perjalanan Monev Kegiatan Teknis Pendidikan KP</t>
  </si>
  <si>
    <t>Sekretaris Tim Penghapusan BMN</t>
  </si>
  <si>
    <t>Ketua Tim Penghapusan BMN</t>
  </si>
  <si>
    <t>Anggota Tim Penghapusan BMN 3 ORANG x 1 KEG</t>
  </si>
  <si>
    <t>Pakaian Kerja Pramubakti</t>
  </si>
  <si>
    <t>Perawatan Barang Inventaris Kantor</t>
  </si>
  <si>
    <t>Laptop/Notebook</t>
  </si>
  <si>
    <t>Sewa Ruang Arsip dan Penyimpanan BMN</t>
  </si>
  <si>
    <t>Map Pusdik KP</t>
  </si>
  <si>
    <t>Pencetakan/Publikasi</t>
  </si>
  <si>
    <t>Dukungan Penerimaan dan Penetapan Peserta Didik</t>
  </si>
  <si>
    <t>Cetakan Penetapan Peserta Didik</t>
  </si>
  <si>
    <t>Peningkatan Kapasitas Pegawai</t>
  </si>
  <si>
    <t>Sewa Kendaraan / Mobil (2 kali)</t>
  </si>
  <si>
    <t>Test Rapid/Antigen/PCR</t>
  </si>
  <si>
    <t>Dukungan Pelaksanaan Evaluasi Beban Kerja Guru dan Dosen</t>
  </si>
  <si>
    <t>Perjalanan Reviu Dampak Peraturan Revitalisasi Vokasi</t>
  </si>
  <si>
    <t>Cetakan Evaluasi Mutu Pendidikan Tinggi KP 2022</t>
  </si>
  <si>
    <t>Transport lokal</t>
  </si>
  <si>
    <t>Cetakan Kelembagaan Pendidikan Vokasi</t>
  </si>
  <si>
    <t>Cetak Booklet NSPK Sarana Prasarana</t>
  </si>
  <si>
    <t>Cetak Booklet NSPK peserta didik</t>
  </si>
  <si>
    <t>Pagu Revisi</t>
  </si>
  <si>
    <t>Pagu Semula</t>
  </si>
  <si>
    <t>Real %2</t>
  </si>
  <si>
    <t>2378.EBA.994. Layanan Perkantoran</t>
  </si>
  <si>
    <t>Tunjangan Kinerja</t>
  </si>
  <si>
    <t>Belanja tunj. umum PNS</t>
  </si>
  <si>
    <t>Belanja uang makan PNS</t>
  </si>
  <si>
    <t>Belanja tunj. beras PNS</t>
  </si>
  <si>
    <t>Belanja tunj. PPh PNS</t>
  </si>
  <si>
    <t>Belanja tunj. fungsional PNS</t>
  </si>
  <si>
    <t>Belanja tunj.struktural PNS</t>
  </si>
  <si>
    <t>Belanja tunj. anak PNS (gaji ke 14)</t>
  </si>
  <si>
    <t>Belanja tunj. suami/istri PNS</t>
  </si>
  <si>
    <t>Belanja pembulatan gaji PNS</t>
  </si>
  <si>
    <t>Belanja gaji pokok PNS</t>
  </si>
  <si>
    <t>Belanja tunj. umum PNS (gaji ke 14)</t>
  </si>
  <si>
    <t>Belanja tunj. PPh PNS (gaji ke 14)</t>
  </si>
  <si>
    <t>Belanja tunj. fungsional PNS (gaji ke 14)</t>
  </si>
  <si>
    <t>Belanja tunj. struktural PNS (gaji ke 14)</t>
  </si>
  <si>
    <t>Belanja tunj. anak PNS</t>
  </si>
  <si>
    <t>Belanja tunj. suami/istri PNS (gaji ke 14)</t>
  </si>
  <si>
    <t>Belanja pembulatan gaji PNS (gaji ke 14)</t>
  </si>
  <si>
    <t>Belanja gaji pokok PNS(gaji ke 14)</t>
  </si>
  <si>
    <t>Belanja tunj. umum PNS (gaji ke 13)</t>
  </si>
  <si>
    <t>Belanja tunj.PPh PNS (gaji ke13)</t>
  </si>
  <si>
    <t>Belanja tunj. fungsional PNS (gaji ke 13)</t>
  </si>
  <si>
    <t>Belanja tunj.struktural PNS (gaji ke 13)</t>
  </si>
  <si>
    <t>Belanja tunj. anak PNS (gaji ke 13)</t>
  </si>
  <si>
    <t>Belanja tunj. suami/istri PNS (gaji ke 13)</t>
  </si>
  <si>
    <t>Belanja pembulatan gaji PNS (gaji ke 13)</t>
  </si>
  <si>
    <t>Belanja gaji pokok PNS (gaji ke 13)</t>
  </si>
  <si>
    <t>511111. Belanja Gaji Pokok PNS</t>
  </si>
  <si>
    <t>511119. Belanja Pembulatan Gaji PNS</t>
  </si>
  <si>
    <t>511121. Belanja Tunj. Suami/Istri PNS</t>
  </si>
  <si>
    <t>511122. Belanja Tunj. Anak PNS</t>
  </si>
  <si>
    <t>511123. Belanja Tunj. Struktural PNS</t>
  </si>
  <si>
    <t>511124. Belanja Tunj. Fungsional PNS</t>
  </si>
  <si>
    <t>511125. Belanja Tunj. PPh PNS</t>
  </si>
  <si>
    <t>511126. Belanja Tunj. Beras PNS</t>
  </si>
  <si>
    <t>511129. Belanja Uang Makan PNS</t>
  </si>
  <si>
    <t>511151. Belanja Tunjangan Umum PNS</t>
  </si>
  <si>
    <t>512411. Belanja Pegawai (Tunjangan Khusus/Kegiatan/Kinerja)</t>
  </si>
  <si>
    <t>GA. Gaji dan Tunjangan Pusat Pendidikan KP</t>
  </si>
  <si>
    <t>Blokir AA ke 1</t>
  </si>
  <si>
    <t>Blokir AA ke 2</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</si>
  <si>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</si>
  <si>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</si>
  <si>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</si>
  <si>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</si>
  <si>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</si>
  <si>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</si>
  <si>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</si>
  <si>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</si>
  <si>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</si>
  <si>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</si>
  <si>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</si>
  <si>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</si>
  <si>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</si>
  <si>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</si>
  <si>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</si>
  <si>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</si>
  <si>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</si>
  <si>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</si>
  <si>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</si>
  <si>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</si>
  <si>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</si>
  <si>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</si>
  <si>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</si>
  <si>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</si>
  <si>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%28</t>
  </si>
  <si>
    <t>Column29</t>
  </si>
  <si>
    <t>Column30</t>
  </si>
  <si>
    <t>Column31</t>
  </si>
  <si>
    <t>Column32</t>
  </si>
  <si>
    <t>Column33</t>
  </si>
  <si>
    <t>Column34</t>
  </si>
  <si>
    <t>Column35</t>
  </si>
  <si>
    <t>Blokir AA 1</t>
  </si>
  <si>
    <t>GB. Gaji dan Tunjangan Pusat Pendidikan KP (AA)</t>
  </si>
  <si>
    <t>Blokir AA 2</t>
  </si>
  <si>
    <t>Pagu + Blokir</t>
  </si>
  <si>
    <t>Pagu - Blokir</t>
  </si>
  <si>
    <t>b. Barang Non Operasional</t>
  </si>
  <si>
    <t>Total</t>
  </si>
  <si>
    <t>% Realisasi dan % Sisa Berdasarkan :</t>
  </si>
  <si>
    <t>Total Koordinator TU</t>
  </si>
  <si>
    <t>Total Koordinator PE</t>
  </si>
  <si>
    <t>Total Koordinator PP</t>
  </si>
  <si>
    <t>Total Koordinator KK</t>
  </si>
  <si>
    <t>Rp</t>
  </si>
  <si>
    <t xml:space="preserve"> 221751303012599</t>
  </si>
  <si>
    <t>17-06-2022</t>
  </si>
  <si>
    <t>00516T/626402/2022</t>
  </si>
  <si>
    <t>16-06-2022</t>
  </si>
  <si>
    <t>Pembayaran belanja pegawai ( Pembayaran Kekurangan gaji Pangkat pegawai PNS Pusdik bulan Maret 2022 untuk 1 pegawai / 1 Jiwa )</t>
  </si>
  <si>
    <t xml:space="preserve"> 221751303013726</t>
  </si>
  <si>
    <t>28-06-2022</t>
  </si>
  <si>
    <t>00548T/626402/2022</t>
  </si>
  <si>
    <t>27-06-2022</t>
  </si>
  <si>
    <t>Pembayaran Belanja Barang. Perjadin sesuai dengan ST Nomor: B.1025/BRSDM.4/KP.440/VI/2022 Tanggal 10 Juni 2022 an. Endang Masduki, dkk</t>
  </si>
  <si>
    <t xml:space="preserve"> 221751303013703</t>
  </si>
  <si>
    <t>00547T/626402/2022</t>
  </si>
  <si>
    <t>Pembayaran Belanja Barang. Perjadin sesuai dengan ST Nomor: B.991/BRSDM.4/KP.440/VI/2022 Tanggal 03 Juni 2022 an. Brian Bahrul W, dkk</t>
  </si>
  <si>
    <t xml:space="preserve"> 221751302018451</t>
  </si>
  <si>
    <t>29-06-2022</t>
  </si>
  <si>
    <t>00564T/626402/2022</t>
  </si>
  <si>
    <t>Pembayaran Belanja Barang. Tubel Prog S2 UB FPIK Sem Genap TA 2021/2022, SPK No: 116/PPK.PUSDIK/KP.530/IV/2022 Tgl 19/04/2022, BAST No: 2289/UN10.F06/KS/2022 Tgl 19/05/2022, BAP No: 158.1/PPK.PUSDIK/K P.530/V/2022 Tgl 19/05/2022 an. Septyan</t>
  </si>
  <si>
    <t xml:space="preserve"> 221751302018449</t>
  </si>
  <si>
    <t>00559T/626402/2022</t>
  </si>
  <si>
    <t>Pembayaran Belanja Barang. Tubel Prog S2 UB Filkom Sem 2,3 TA 2021/2022,2022/2023, SPK No: 93.3/PPK.PUSDIK/KP.530/IV/2022 Tgl 08/04/2022, BAST No: 1132/UN10.F15/KS/2022 Tgl 09/05/2022, BAP No: 157.3/P PK.PUSDIK/KP.530/V/2022 Tgl 09/05/2022</t>
  </si>
  <si>
    <t xml:space="preserve"> 221751302018450</t>
  </si>
  <si>
    <t>00565T/626402/2022</t>
  </si>
  <si>
    <t>Pembayaran Belanja Barang. Tubel Prog S2 UB FPIK TA 2021/2022,2022/2023, SPK No: 94.1/PPK.PUSDIK/KP.530/IV/2022 Tgl 08/04/2022, BAST No: 2094/UN10.F06/KS/2022 Tgl 19/05/2022, BAP No: 196.3/PPK.PUSDIK/ KP.530/V/2022 Tgl 19/05/2022 an. Sri Ru</t>
  </si>
  <si>
    <t xml:space="preserve"> 221751303014029</t>
  </si>
  <si>
    <t>00561T/626402/2022</t>
  </si>
  <si>
    <t>Pembayaran Belanja Barang. Tubel Prog S2 UB Sem Genap TA 2021/2022,2022/2023, SPK No: 95.3/PPK.PUSDIK/KP.530/IV/2022 Tgl 08/04/2022, BAST No: 2786.1/UN10.F40/KU/2022 Tgl 09/05/2022, BAP No: 159.3/PPK. PUSDIK/KP.530/V/2022 Tgl 09/05/2022 an.</t>
  </si>
  <si>
    <t xml:space="preserve"> 221751303014026</t>
  </si>
  <si>
    <t>00563T/626402/2022</t>
  </si>
  <si>
    <t>Pembayaran Belanja Barang. Tubel Prog S2 ITB Sem Genap TA 2021/2022, SPK No: 117/PPK.PUSDIK/KP.530/IV/2022 Tgl 19/04/2022, BAST No: 1122a/IT1.C08/TU.11/2022 Tgl 19/05/2022, BAP No: 196/PPK.PUSDIK/KP.5 30/V/2022 Tgl 19/05/2022 an. Andrian Ra</t>
  </si>
  <si>
    <t xml:space="preserve"> 221751303014027</t>
  </si>
  <si>
    <t>00562T/626402/2022</t>
  </si>
  <si>
    <t>Pembayaran Belanja Barang. Tubel Prog S2 UB Sem Genap TA 2021/2022, SPK No: 117.2/PPK.PUSDIK/KP.530/IV/2022 Tgl 19/04/2022, BAST No: 2856.1/UN10.F40/KU/2022 Tgl 19/05/2022, BAP No: 196.2/PPK.PUSDIK/KP .530/IV/2022 Tgl 19/05/2022 an. Daniar</t>
  </si>
  <si>
    <t xml:space="preserve"> 221751303014030</t>
  </si>
  <si>
    <t>00566T/626402/2022</t>
  </si>
  <si>
    <t>Pembayaran Belanja Barang. Tubel Prog S2 UB FEB TA 2021/2022, SPK No: 91.3/PPK.PUSDIK/KP.530/IV/2022 Tgl 08/04/2022, BAST No: 4686/UN10.F02/TU/2022 Tgl 19/05/2022, BAP No: 197/PPK.PUSDIK/KP.530/V/2022 Tgl 19/05/2022 an. Fajar Nur Amri H</t>
  </si>
  <si>
    <t xml:space="preserve"> 221751303014028</t>
  </si>
  <si>
    <t>00560T/626402/2022</t>
  </si>
  <si>
    <t>Pembayaran Belanja Barang. Tubel Prog S2 UB Hukum Sem 2,3 TA 2021/2022,2022/2023, SPK No: 94/PPK.PUSDIK/KP.530/IV/2022 Tgl 08/04/2022, BAST No: 492/UN.10.F01/TU/2022 Tgl 09/05/2022, BAP No: 158/PPK.PU SDIK/KP.530/V/2022 Tgl 09/05/2022 an. M</t>
  </si>
  <si>
    <t xml:space="preserve"> 221751503000676</t>
  </si>
  <si>
    <t>01-07-2022</t>
  </si>
  <si>
    <t>00459T/626402/2022</t>
  </si>
  <si>
    <t>Pembayaran belanja pegawai ( pembayaran gaji induk pegawai PNS Pusdik bulan Juli 2022 untuk 46 pegawai / 124 Jiwa )</t>
  </si>
  <si>
    <t xml:space="preserve"> 221751503000804</t>
  </si>
  <si>
    <t>SPM Gaji 13 PNS/TNI/Polri</t>
  </si>
  <si>
    <t>00555T/626402/2022</t>
  </si>
  <si>
    <t>Pembayaran Gaji ke-13 Tahun 2022 Untuk 47 Pegawai/Anggota Polri/Prajurit TNI.</t>
  </si>
  <si>
    <t>GUP 6</t>
  </si>
  <si>
    <t>Sum of GUP 6</t>
  </si>
  <si>
    <t xml:space="preserve"> 221751303014524</t>
  </si>
  <si>
    <t>04-07-2022</t>
  </si>
  <si>
    <t>SPM Gaji 13 Tunkin</t>
  </si>
  <si>
    <t>00583T/626402/2022</t>
  </si>
  <si>
    <t>Pembayaran Tukin ke-13 Tahun 2022 Untuk 46 Pegawai/Anggota Polri/Prajurit TNI.</t>
  </si>
  <si>
    <t xml:space="preserve"> 221751303014519</t>
  </si>
  <si>
    <t>00578T/626402/2022</t>
  </si>
  <si>
    <t>Penggantian Uang Persediaan untuk Keperluan Belanja Barang (BPP 002 Pusat Pendidikan KP)</t>
  </si>
  <si>
    <t xml:space="preserve"> 221751303014489</t>
  </si>
  <si>
    <t>00587T/626402/2022</t>
  </si>
  <si>
    <t>Pembayaran Belanja Barang Berupa Honor Susulan PPNPN Pusat Pendidikan KP Bulan Juni Tahun 2022 untuk 13 Pegawai sesuai Surat Keputusan Nomor KEP 1/KPA/BRSDM/2022 tgl 3 Januari 2022</t>
  </si>
  <si>
    <t xml:space="preserve"> 221751303014770</t>
  </si>
  <si>
    <t>06-07-2022</t>
  </si>
  <si>
    <t>00521T/626402/2022</t>
  </si>
  <si>
    <t>05-07-2022</t>
  </si>
  <si>
    <t>Pembayaran Belanja Barang. Perjadin sesuai ST Nomor: B.961/BRSDM.4/KP.440/V/2022 Tanggal 31 Mei 2022 an. Norma MP Manoppo, dkk</t>
  </si>
  <si>
    <t xml:space="preserve"> 221751303014769</t>
  </si>
  <si>
    <t>00590T/626402/2022</t>
  </si>
  <si>
    <t>Pembayaran Belanja Barang. Perjadin sesuai ST Nomor: B.971/BRSDM.4/KP.440/V/2022 Tgl 31 Mei 2022, B.973/BRSDM.4/KP.440/VI/2022 Tgl 02 Juni 2022 dst, an. Sutrisno, dkk</t>
  </si>
  <si>
    <t xml:space="preserve"> 221751303014768</t>
  </si>
  <si>
    <t>00589T/626402/2022</t>
  </si>
  <si>
    <t>Pembayaran Belanja Barang. Perjadin sesuai ST Nomor: B.1065/BRSDM.4/KP.440/VI/2022 Tanggal 17 Juni 2022 an. Yusvita Damayanti, dkk</t>
  </si>
  <si>
    <t xml:space="preserve"> 221751303015207</t>
  </si>
  <si>
    <t>08-07-2022</t>
  </si>
  <si>
    <t>00593T/626402/2022</t>
  </si>
  <si>
    <t>07-07-2022</t>
  </si>
  <si>
    <t>Pembayaran Belanja Barang. Perjadin sesuai dengan ST Nomor: B.1040/BRSDM.4/KP.440/VI/2022 Tanggal 13 Juni 2022 an. Luh Dewi K, dkk</t>
  </si>
  <si>
    <t xml:space="preserve"> 221751303015209</t>
  </si>
  <si>
    <t>00612T/626402/2022</t>
  </si>
  <si>
    <t>Pembayaran belanja pegawai ( pembayaran tunjangan kinerja pegawai Pusdik bulan Juni 2022 untuk 46 pegawai )</t>
  </si>
  <si>
    <t xml:space="preserve"> 221751303015208</t>
  </si>
  <si>
    <t>00594T/626402/2022</t>
  </si>
  <si>
    <t>Pembayaran Belanja Barang. Perjadin sesuai dengan ST Nomor: 994/BRSDM.4/KP.440/VI/2022 Tanggal 06 Juni 2022 an. Dwi Hertanto, dkk</t>
  </si>
  <si>
    <t xml:space="preserve"> 221751303015206</t>
  </si>
  <si>
    <t>00577T/626402/2022</t>
  </si>
  <si>
    <t>Pembayaran Belanja Barang. Jasa Profesi sesuai dengan SK Kepala Pusat Pendidikan KP Nomor: KEP16/BRSDM.4/I/2022 Tgl 31 Januari 2022 an. Ade Fajar IP, dkk</t>
  </si>
  <si>
    <t>Sum of GUP 7</t>
  </si>
  <si>
    <t xml:space="preserve"> 221751303016050</t>
  </si>
  <si>
    <t>14-07-2022</t>
  </si>
  <si>
    <t>00621T/626402/2022</t>
  </si>
  <si>
    <t>13-07-2022</t>
  </si>
  <si>
    <t>Pembayaran Belanja Barang. Perjadin sesuai dengan ST Nomor: B.1148/BRSDM.4/KP.440/VI/2022 Tanggal 28 Juni 2022 an. Norma MP Manoppo, dkk</t>
  </si>
  <si>
    <t xml:space="preserve"> 221751303016040</t>
  </si>
  <si>
    <t>00616T/626402/2022</t>
  </si>
  <si>
    <t>Pembayaran Belanja Barang. Perjadin sesuai dengan ST Nomor: 1107/BRSDM.4/KP.440/VI/2022 Tanggal 23 Juni 2022 an. SW Budi Santoso, dkk</t>
  </si>
  <si>
    <t xml:space="preserve"> 221751303015952</t>
  </si>
  <si>
    <t>00617T/626402/2022</t>
  </si>
  <si>
    <t>Pembayaran Belanja Barang. Perjadin sesuai dengan ST Nomor: 1001/BRSDM.4/KP.440/VI/2022 Tanggal 07 Juni 2022 an. Dwi Hertanto</t>
  </si>
  <si>
    <t xml:space="preserve"> 221751303016049</t>
  </si>
  <si>
    <t>00620T/626402/2022</t>
  </si>
  <si>
    <t>Pembayaran Belanja Barang. Perjadin sesuai dengan ST Nomor: B.1057/BRSDM.4/KP.440/VI/2022 Tanggal 15 Juni 2022, B542/BRSDM/VI/2022 Tanggal 17 Juni 2022 dst an. Bambang Suprakto, dkk</t>
  </si>
  <si>
    <t xml:space="preserve"> 221751303016052</t>
  </si>
  <si>
    <t>00626T/626402/2022</t>
  </si>
  <si>
    <t>Penggantian Uang Persedian untuk Keperluan Belanja Barang Pusat Pendidikan KP (BPP 02)</t>
  </si>
  <si>
    <t xml:space="preserve"> 221751303016053</t>
  </si>
  <si>
    <t>00615T/626402/2022</t>
  </si>
  <si>
    <t>Pembayaran Belanja Barang. Perjadin sesuai dengan ST Nomor: B.1108/BRSDM.4/KP.440/VI/2022 Tanggal 23 Juni 2022 an. Suherman</t>
  </si>
  <si>
    <t xml:space="preserve"> 221751303016051</t>
  </si>
  <si>
    <t>00623T/626402/2022</t>
  </si>
  <si>
    <t>Pembayaran Belanja Barang. Perjadin sesuai dengan ST Nomor: B.1046/BRSDM.4/KP.440/VI/2022 Tanggal 14 Juni 2022 an Wisnhu C Pratama, dkk</t>
  </si>
  <si>
    <t xml:space="preserve"> 221751303016221</t>
  </si>
  <si>
    <t>15-07-2022</t>
  </si>
  <si>
    <t>00639T/626402/2022</t>
  </si>
  <si>
    <t>Pembayaran belanja pegawai ( pembayaran uang makan pegawai pusdik bulan JUni 2022 untuk 44 pegawai )</t>
  </si>
  <si>
    <t xml:space="preserve"> 221751303016320</t>
  </si>
  <si>
    <t>18-07-2022</t>
  </si>
  <si>
    <t>00635T/626402/2022</t>
  </si>
  <si>
    <t>Pembayaran Belanja Barang. Perjadin sesuai dengan ST Nomor: B.1079/BRSDM.4/KP.440/VI/2022 Tanggal 17 Juni 2022 an. SW. Budi Santoso, dkk</t>
  </si>
  <si>
    <t xml:space="preserve"> 221751303016323</t>
  </si>
  <si>
    <t>00632T/626402/2022</t>
  </si>
  <si>
    <t>Pembayaran Belanja Barang. Perjadin sesuai dengan ST Nomor: B.1146/BRSDM.4/KP.440/VI/2022 Tanggal 28 Juni 2022 an. Luh Dewi K, dkk</t>
  </si>
  <si>
    <t xml:space="preserve"> 221751303016319</t>
  </si>
  <si>
    <t>00634T/626402/2022</t>
  </si>
  <si>
    <t>Pembayaran Belanja Barang. Perjadin sesuai dengan ST Nomor: B.1083/BRSDM.4/KP.440/VI/2022 Tanggal 21 Juni 2022 an. SW. Budi Santoso, dkk</t>
  </si>
  <si>
    <t xml:space="preserve"> 221751303016324</t>
  </si>
  <si>
    <t>00633T/626402/2022</t>
  </si>
  <si>
    <t>Pembayaran Belanja Barang. Jasa Profesi sesuai dengan SK Kepala Pusdik KP Nomor: KEP21/BRSDM.4/II/2022 Tanggal 02 Februari 2022 an. Dra. Siti Elyani</t>
  </si>
  <si>
    <t>GUP 7</t>
  </si>
  <si>
    <t>4 Juli 2022</t>
  </si>
  <si>
    <t>14 Juli 2022</t>
  </si>
  <si>
    <t>Blokir AA Tahap 2</t>
  </si>
  <si>
    <t>Column28</t>
  </si>
  <si>
    <t>Berdasarkan DIPA Revisi 3 TA. 2022 (Tanggal 13 Juli 2022)</t>
  </si>
  <si>
    <t>WA.2378.EBD.955.301.G.521219</t>
  </si>
  <si>
    <t>WA.2378.EBD.953.301.C.524111</t>
  </si>
  <si>
    <t>WA.2378.EBD.952.301.D.524111</t>
  </si>
  <si>
    <t>WA.2378.EBA.962.301.G.521811</t>
  </si>
  <si>
    <t>WA.2378.EBB.951.301.B.532111</t>
  </si>
  <si>
    <t>WA.2378.CAN.001.301.B.532111</t>
  </si>
  <si>
    <t>WA.2378.EBD.953.302.B.521219</t>
  </si>
  <si>
    <t>WA.2378.EBA.958.311.B.521219</t>
  </si>
  <si>
    <t>Berdasarkan DIPA Revisi 3, TA. 2022 (Tanggal 13 Juli 2022)</t>
  </si>
  <si>
    <t>00.00. 1 -perjalanan Penyusunan NSPK Metode dan Kurikulum</t>
  </si>
  <si>
    <t>WA.2378.CAN.001.301.B</t>
  </si>
  <si>
    <t>WA.2378.CAN.001.301.B.532111.1</t>
  </si>
  <si>
    <t>WA.2378.EBA.958.311.B</t>
  </si>
  <si>
    <t>WA.2378.EBA.958.311.B.521219.1</t>
  </si>
  <si>
    <t>00.00. 1 -Blokir AA Tahap 2</t>
  </si>
  <si>
    <t>00.00. 1 -Pencetakan Buku Peraturan</t>
  </si>
  <si>
    <t>00.00. 4 -Cetakan Kegiatan Administrasi Kepegawaian Pusdik KP (Buku Kerja, Buku Pegawai dan Laporan)</t>
  </si>
  <si>
    <t>TH</t>
  </si>
  <si>
    <t>WA.2378.EBA.962.301.E.522191.1</t>
  </si>
  <si>
    <t>00.00. 1 -Peningkatan Kapasitas Pegawai</t>
  </si>
  <si>
    <t>00.00. 1 -Dukungan Pelaksanaan Peningkatan Kompetensi Pendidik dan Tenaga Kependidikan</t>
  </si>
  <si>
    <t>00.00. 2 -Langganan biaya video conference (500 orang lebih)</t>
  </si>
  <si>
    <t>00.00. 1 -Blokir AA</t>
  </si>
  <si>
    <t>WA.2378.EBA.962.301.G.521811.1</t>
  </si>
  <si>
    <t>WA.2378.EBA.962.301.I.521219.2</t>
  </si>
  <si>
    <t>00.00. 2 -Dukungan Penerimaan dan Penetapan Peserta Didik</t>
  </si>
  <si>
    <t>WA.2378.EBB.951.301.B</t>
  </si>
  <si>
    <t>WA.2378.EBB.951.301.B.532111.1</t>
  </si>
  <si>
    <t>WA.2378.EBD.952.301.D</t>
  </si>
  <si>
    <t>WA.2378.EBD.952.301.D.524111.1</t>
  </si>
  <si>
    <t>00.00. 1 - Langganan biaya aplikasi komunikasi daring (zoom/linktree/zoho)</t>
  </si>
  <si>
    <t>WA.2378.EBD.953.301.C</t>
  </si>
  <si>
    <t>WA.2378.EBD.953.301.C.524111.1</t>
  </si>
  <si>
    <t>00.00. 1 -Perjalanan Penilaian Kinerja Pendidikan KP</t>
  </si>
  <si>
    <t>WA.2378.EBD.953.302.B</t>
  </si>
  <si>
    <t>WA.2378.EBD.953.302.B.521219.1</t>
  </si>
  <si>
    <t>00.00. 2 -Cetakan SPIP</t>
  </si>
  <si>
    <t>WA.2378.EBD.955.301.G</t>
  </si>
  <si>
    <t>WA.2378.EBD.955.301.G.521219.1</t>
  </si>
  <si>
    <t>orang</t>
  </si>
  <si>
    <t>00.00. 1 -Perjalanan Koordinasi dan pengadministrasian Tugas Belajar</t>
  </si>
  <si>
    <t>00.00. 2 -Perjalanan Peserta Tugas Belajar</t>
  </si>
  <si>
    <t>PKT`</t>
  </si>
  <si>
    <t>Jakarta,  14 Juli 2022</t>
  </si>
  <si>
    <t>Kepala Pusat Pendidikan KP</t>
  </si>
  <si>
    <t>Dr. Bambang Suprakto, A.Pi, S.Pi, MT</t>
  </si>
  <si>
    <t>NIP. 19630602 198802 1 001</t>
  </si>
  <si>
    <t>B. Blokir AA Tahap 2</t>
  </si>
  <si>
    <t>D. Blokir AA Tahap 2</t>
  </si>
  <si>
    <t>C. Blokir AA Tahap 2</t>
  </si>
  <si>
    <t>G. Blokir AA Tahap 2</t>
  </si>
  <si>
    <t>StatusDIPA</t>
  </si>
  <si>
    <t>KDSATKER</t>
  </si>
  <si>
    <t>Nama Satker</t>
  </si>
  <si>
    <t>KODE_PROGRAM</t>
  </si>
  <si>
    <t>KODE_KEGIATAN</t>
  </si>
  <si>
    <t>KODE_OUTPUT</t>
  </si>
  <si>
    <t>KD_KRO</t>
  </si>
  <si>
    <t>KDIB</t>
  </si>
  <si>
    <t>VOLUME_OUTPUT</t>
  </si>
  <si>
    <t>KODE_SUBOUTPUT</t>
  </si>
  <si>
    <t>VOLUME_SUBOUTPUT</t>
  </si>
  <si>
    <t>KODE_KOMPONEN</t>
  </si>
  <si>
    <t>KODE_SUBKOMPONEN</t>
  </si>
  <si>
    <t>URAIAN_SUBKOMPONEN</t>
  </si>
  <si>
    <t>KODE_AKUN</t>
  </si>
  <si>
    <t>KODE_JENIS_BEBAN</t>
  </si>
  <si>
    <t>KODE_CARA_TARIK</t>
  </si>
  <si>
    <t>KODE_JENIS_BANTUAN</t>
  </si>
  <si>
    <t>KODE_REGISTER</t>
  </si>
  <si>
    <t>HEADER1</t>
  </si>
  <si>
    <t>HEADER2</t>
  </si>
  <si>
    <t>KODE_ITEM</t>
  </si>
  <si>
    <t>NOMOR_ITEM</t>
  </si>
  <si>
    <t>CONS_ITEM</t>
  </si>
  <si>
    <t>URAIAN_ITEM</t>
  </si>
  <si>
    <t>SUMBER_DANA</t>
  </si>
  <si>
    <t>VOL_KEG_1</t>
  </si>
  <si>
    <t>SAT_KEG_1</t>
  </si>
  <si>
    <t>VOL_KEG_2</t>
  </si>
  <si>
    <t>SAT_KEG_2</t>
  </si>
  <si>
    <t>VOL_KEG_3</t>
  </si>
  <si>
    <t>SAT_KEG_3</t>
  </si>
  <si>
    <t>VOL_KEG_4</t>
  </si>
  <si>
    <t>SAT_KEG_4</t>
  </si>
  <si>
    <t>VOLKEG</t>
  </si>
  <si>
    <t>SATKEG</t>
  </si>
  <si>
    <t>HARGASAT</t>
  </si>
  <si>
    <t>KODE_BLOKIR</t>
  </si>
  <si>
    <t>NILAI_BLOKIR</t>
  </si>
  <si>
    <t>KODE_STS_HISTORY</t>
  </si>
  <si>
    <t>POK_NILAI_1</t>
  </si>
  <si>
    <t>POK_NILAI_2</t>
  </si>
  <si>
    <t>POK_NILAI_3</t>
  </si>
  <si>
    <t>POK_NILAI_4</t>
  </si>
  <si>
    <t>POK_NILAI_5</t>
  </si>
  <si>
    <t>POK_NILAI_6</t>
  </si>
  <si>
    <t>POK_NILAI_7</t>
  </si>
  <si>
    <t>POK_NILAI_8</t>
  </si>
  <si>
    <t>POK_NILAI_9</t>
  </si>
  <si>
    <t>POK_NILAI_10</t>
  </si>
  <si>
    <t>POK_NILAI_11</t>
  </si>
  <si>
    <t>POK_NILAI_12</t>
  </si>
  <si>
    <t>Nama RO</t>
  </si>
  <si>
    <t>Nama Komponen</t>
  </si>
  <si>
    <t>Nama SubKomponen</t>
  </si>
  <si>
    <t>Es2</t>
  </si>
  <si>
    <t>Koord</t>
  </si>
  <si>
    <t>SubKoord</t>
  </si>
  <si>
    <t>KetAkun</t>
  </si>
  <si>
    <t>Uraian</t>
  </si>
  <si>
    <t>Status Akun</t>
  </si>
  <si>
    <t>DIPA_REVISI2</t>
  </si>
  <si>
    <t>626402</t>
  </si>
  <si>
    <t>626402. SEKRETARIAT BADAN RISET DAN SUMBERDAYA MANUSIA KELAUTAN DAN PERIKANAN</t>
  </si>
  <si>
    <t>00</t>
  </si>
  <si>
    <t>957</t>
  </si>
  <si>
    <t>A0</t>
  </si>
  <si>
    <t>278</t>
  </si>
  <si>
    <t>Penggandaan materi legislasi</t>
  </si>
  <si>
    <t>B02</t>
  </si>
  <si>
    <t>2378.EBA.957. Layanan Hukum</t>
  </si>
  <si>
    <t>101. Pelayanan Hukum dan Advokasi Riset dan Sumber Daya Manusia Kelautan dan Perikanan</t>
  </si>
  <si>
    <t>A. Fasilitasi Penyusunan Legislasi</t>
  </si>
  <si>
    <t>Sekretariat BRSDM KP</t>
  </si>
  <si>
    <t>000001. Penggandaan materi legislasi</t>
  </si>
  <si>
    <t>Belanja Barang</t>
  </si>
  <si>
    <t>Non Covid</t>
  </si>
  <si>
    <t>2</t>
  </si>
  <si>
    <t>279</t>
  </si>
  <si>
    <t>Pencetakan Dokumen Perundang-Undangan</t>
  </si>
  <si>
    <t>000002. Pencetakan Dokumen Perundang-Undangan</t>
  </si>
  <si>
    <t>287</t>
  </si>
  <si>
    <t>Penggandaan dan penjilidan materi advokasi hukum</t>
  </si>
  <si>
    <t>B. Advokasi Permasalahan Hukum</t>
  </si>
  <si>
    <t>000001. Penggandaan dan penjilidan materi advokasi hukum</t>
  </si>
  <si>
    <t>958</t>
  </si>
  <si>
    <t>295</t>
  </si>
  <si>
    <t>Pencetakan Buku AMAFRAD Press</t>
  </si>
  <si>
    <t>101. Pelayanan Kehumasan Riset dan Sumber Daya Manusia Kelautan dan  Perikanan</t>
  </si>
  <si>
    <t>A. Pelayanan Kehumasan Riset dan Sumber Daya Manusia Kelautan dan Perikanan</t>
  </si>
  <si>
    <t>000001. Pencetakan Buku AMAFRAD Press</t>
  </si>
  <si>
    <t>334</t>
  </si>
  <si>
    <t>pencetakan dan penggandaan dokumen kerja sama internasional</t>
  </si>
  <si>
    <t>111. Pelayanan Kerjasama Riset dan Sumber Daya Manusia Kelautan dan Perikanan</t>
  </si>
  <si>
    <t>A. Penyusunan dan/atau Evaluasi Kesepakatan Kerjasama Internasional Lingkup Sekretariat dan/atau BRSDMKP</t>
  </si>
  <si>
    <t>000001. pencetakan dan penggandaan dokumen kerja sama internasional</t>
  </si>
  <si>
    <t>341</t>
  </si>
  <si>
    <t>Pencetakan dan Penggandaan Dokumen kerjasama antar lembaga</t>
  </si>
  <si>
    <t>B. Penyusunan dan/atau Evaluasi Kesepakatan Kerjasama Antarlembaga Lingkup Sekretariat dan/atau BRSDMKP</t>
  </si>
  <si>
    <t>000001. Pencetakan dan Penggandaan Dokumen kerjasama antar lembaga</t>
  </si>
  <si>
    <t>960</t>
  </si>
  <si>
    <t>798</t>
  </si>
  <si>
    <t>Penggandaan dan penjilidan materi penataan kelembagaan lingkup BRSDM</t>
  </si>
  <si>
    <t>2378.EBA.960. Layanan Organisasi dan Tata Kelola Internal</t>
  </si>
  <si>
    <t>101. Layanan Organisasi dan Tata Kelola Internal</t>
  </si>
  <si>
    <t>A. Penataan Kelembagaan Lingkup BRSDM</t>
  </si>
  <si>
    <t>000001. Penggandaan dan penjilidan materi penataan kelembagaan lingkup BRSDM</t>
  </si>
  <si>
    <t>806</t>
  </si>
  <si>
    <t>Penggandaan dan penjilidan materi organisasi dan tata laksana</t>
  </si>
  <si>
    <t>B. Fasilitasi Evaluasi Organisasi dan Tata Laksana</t>
  </si>
  <si>
    <t>000001. Penggandaan dan penjilidan materi organisasi dan tata laksana</t>
  </si>
  <si>
    <t>814</t>
  </si>
  <si>
    <t>Penggandaan dan penjilidan materi Pendukung reformasi birokrasi</t>
  </si>
  <si>
    <t>102. Pelayanan Tata Laksana dan Reformasi Birokrasi Riset dan Sumber Daya Manusia Kelautan dan Perikanan</t>
  </si>
  <si>
    <t>A. Penilaian Mandiri Reformasi Birokrasi</t>
  </si>
  <si>
    <t>000001. Penggandaan dan penjilidan materi Pendukung reformasi birokrasi</t>
  </si>
  <si>
    <t>818</t>
  </si>
  <si>
    <t>Penggandaan dan penjilidan pembangunan zona intregritas menuju WBK/WBBM</t>
  </si>
  <si>
    <t>B. WBK/WBBM</t>
  </si>
  <si>
    <t>000001. Penggandaan dan penjilidan pembangunan zona intregritas menuju WBK/WBBM</t>
  </si>
  <si>
    <t>963</t>
  </si>
  <si>
    <t>732</t>
  </si>
  <si>
    <t>Buku BRSDM KP Dalam Angka Tahun 2020</t>
  </si>
  <si>
    <t>2378.EBA.963. Layanan Data dan Informasi</t>
  </si>
  <si>
    <t>101. Pelayanan Data Riset dan Sumber Daya Manusia Kelautan dan Perikanan</t>
  </si>
  <si>
    <t>A. Penyelenggaraan Data Riset dan SDM KP</t>
  </si>
  <si>
    <t>000002. Buku BRSDM KP Dalam Angka Tahun 2020</t>
  </si>
  <si>
    <t>3</t>
  </si>
  <si>
    <t>734</t>
  </si>
  <si>
    <t>Penggandaan dan Penjilidan</t>
  </si>
  <si>
    <t>000003. Penggandaan dan Penjilidan</t>
  </si>
  <si>
    <t>Forum Data dan Informasi BRSDM (kegiatan di blokir AA)</t>
  </si>
  <si>
    <t>762</t>
  </si>
  <si>
    <t>Fotocopy/Penggandaan</t>
  </si>
  <si>
    <t>B. Forum Data dan Informasi BRSDM (kegiatan di blokir AA)</t>
  </si>
  <si>
    <t>000002. Fotocopy/Penggandaan</t>
  </si>
  <si>
    <t>DIPA_REVISI3</t>
  </si>
  <si>
    <t>B03</t>
  </si>
  <si>
    <t>954</t>
  </si>
  <si>
    <t>832</t>
  </si>
  <si>
    <t>2378.EBC. Layanan Manajemen SDM Internal</t>
  </si>
  <si>
    <t>2378.EBC.954. Layanan Manajemen SDM</t>
  </si>
  <si>
    <t>101. Pelayanan Perencanaan dan Pengembangan Sumber Daya Manusia Aparatur Riset dan Sumber Daya Manusia Kelautan dan Perikanan</t>
  </si>
  <si>
    <t>A. Pelayanan Perencanaan dan Pengembangan SDM Aparatur Riset dan Sumber Daya Manusia Kelautan dan Perikanan</t>
  </si>
  <si>
    <t>000001. Fotocopy/Penggandaan</t>
  </si>
  <si>
    <t>853</t>
  </si>
  <si>
    <t xml:space="preserve"> Fotocopy/Penggandaan</t>
  </si>
  <si>
    <t>102. Pelayanan Jabatan Fungsional Riset dan Sumber Daya Manusia Kelautan dan Perikanan</t>
  </si>
  <si>
    <t>A. Fasilitasi Pengelolaan dan Penilaian Angka Kredit Jabatan Fungsional Lingkup BRSDMKP</t>
  </si>
  <si>
    <t>000001.  Fotocopy/Penggandaan</t>
  </si>
  <si>
    <t>870</t>
  </si>
  <si>
    <t>B. Validasi dan Updating Database SDM Lingkup BRSDMKP</t>
  </si>
  <si>
    <t>875</t>
  </si>
  <si>
    <t>103. Pelayanan Mutasi Sumber Daya Manusia Aparatur Riset dan Sumber Daya</t>
  </si>
  <si>
    <t>A. Pelayanan Mutasi</t>
  </si>
  <si>
    <t>885</t>
  </si>
  <si>
    <t>B. Pelayanan Ketatausahaan Kepegawaian</t>
  </si>
  <si>
    <t>952</t>
  </si>
  <si>
    <t>910</t>
  </si>
  <si>
    <t>Penggandaan Penjilidan</t>
  </si>
  <si>
    <t>101. Pelayanan Perencanaan dan Penganggaran Internal Riset dan Sumber Daya</t>
  </si>
  <si>
    <t>B. Perencanaan dan Revisi Anggaran Unit Eselon I BRSDM</t>
  </si>
  <si>
    <t>000001. Penggandaan Penjilidan</t>
  </si>
  <si>
    <t>911</t>
  </si>
  <si>
    <t>Pencetakan Dokumen RKAKL</t>
  </si>
  <si>
    <t>000002. Pencetakan Dokumen RKAKL</t>
  </si>
  <si>
    <t>926</t>
  </si>
  <si>
    <t>Penggandaan materi dan laporan</t>
  </si>
  <si>
    <t>C. Perencanaan Kinerja</t>
  </si>
  <si>
    <t>000001. Penggandaan materi dan laporan</t>
  </si>
  <si>
    <t>927</t>
  </si>
  <si>
    <t>Pengandaan penjilidan dokumen perencanaan kinerja</t>
  </si>
  <si>
    <t>000002. Pengandaan penjilidan dokumen perencanaan kinerja</t>
  </si>
  <si>
    <t>955</t>
  </si>
  <si>
    <t>D. Perencanaan Umum</t>
  </si>
  <si>
    <t>000001. ATK</t>
  </si>
  <si>
    <t>956</t>
  </si>
  <si>
    <t>Penggandaan dan Penjilidan bahan rapat kerja</t>
  </si>
  <si>
    <t>000002. Penggandaan dan Penjilidan bahan rapat kerja</t>
  </si>
  <si>
    <t>000003. Bahan Komputer</t>
  </si>
  <si>
    <t>953</t>
  </si>
  <si>
    <t>1197</t>
  </si>
  <si>
    <t>spanduk dan backdrop</t>
  </si>
  <si>
    <t>101. Pelayanan Monitoring dan Evaluasi Riset dan Sumber Daya Manusia Kelautan dan Perikanan</t>
  </si>
  <si>
    <t>A. Monitoring dan Evaluasi Kinerja</t>
  </si>
  <si>
    <t>000001. spanduk dan backdrop</t>
  </si>
  <si>
    <t>1199</t>
  </si>
  <si>
    <t>Perlengkapan peserta</t>
  </si>
  <si>
    <t>000002. Perlengkapan Peserta</t>
  </si>
  <si>
    <t>1200</t>
  </si>
  <si>
    <t>Pencetakan Laporan</t>
  </si>
  <si>
    <t>000003. Pencetakan Laporan</t>
  </si>
  <si>
    <t>1215</t>
  </si>
  <si>
    <t>B. Monitoring dan Evaluasi Program dan Kegiatan Prioritas dan Penyelenggaraan Teknis RSDMKP</t>
  </si>
  <si>
    <t>000001. Penggandaan</t>
  </si>
  <si>
    <t>1216</t>
  </si>
  <si>
    <t>000002. spanduk dan backdrop</t>
  </si>
  <si>
    <t>1219</t>
  </si>
  <si>
    <t>1239</t>
  </si>
  <si>
    <t>102. Pelayanan Pelaporan Kinerja Riset dan Sumber Daya Manusia Kelautan dan Perikanan</t>
  </si>
  <si>
    <t>A. Reviu dan Pengukuran Kinerja Lingkup BRSDM</t>
  </si>
  <si>
    <t>1240</t>
  </si>
  <si>
    <t>000002. Pencetakan laporan</t>
  </si>
  <si>
    <t>1246</t>
  </si>
  <si>
    <t>B. Penyusunan Bahan Pimpinan</t>
  </si>
  <si>
    <t>1247</t>
  </si>
  <si>
    <t>Pencetakan bahan rapim dan bahan pimpinan</t>
  </si>
  <si>
    <t>000002. Pencetakan bahan rapim dan bahan pimpinan</t>
  </si>
  <si>
    <t>1254</t>
  </si>
  <si>
    <t>Pencetakan buku LKj BRSDM interim 2022</t>
  </si>
  <si>
    <t>C. Penyusunan Laporan Kinerja Lingkup BRSDM</t>
  </si>
  <si>
    <t>000001. Pencetakan buku LKj BRSDM interim 2022</t>
  </si>
  <si>
    <t>1255</t>
  </si>
  <si>
    <t>Pencetakan buku LKj Sekretariat BRSDM interim tahun 2022</t>
  </si>
  <si>
    <t>000002. Pencetakan buku LKj Sekretariat BRSDM interim tahun 2022</t>
  </si>
  <si>
    <t>1256</t>
  </si>
  <si>
    <t>Pencetakan buku LKj Sekretariat BRSDM tahun 2021</t>
  </si>
  <si>
    <t>000003. Pencetakan buku LKj Sekretariat BRSDM tahun 2021</t>
  </si>
  <si>
    <t>4</t>
  </si>
  <si>
    <t>1257</t>
  </si>
  <si>
    <t>Pencetakan buku LKj BRSDM 2021</t>
  </si>
  <si>
    <t>000004. Pencetakan buku LKj BRSDM 2021</t>
  </si>
  <si>
    <t>5</t>
  </si>
  <si>
    <t>1258</t>
  </si>
  <si>
    <t>000005. Penggandaan</t>
  </si>
  <si>
    <t>1268</t>
  </si>
  <si>
    <t>Pencetakan buku laporan bulanan</t>
  </si>
  <si>
    <t>D. Penyusunan Laporan Pelaksanaan Program Kegiatan BRSDM</t>
  </si>
  <si>
    <t>000001. Pencetakan buku laporan bulanan</t>
  </si>
  <si>
    <t>1269</t>
  </si>
  <si>
    <t>Pencetakan buku Laporan Tahunan 2021</t>
  </si>
  <si>
    <t>000002. Pencetakan buku Laporan Tahunan 2021</t>
  </si>
  <si>
    <t>1270</t>
  </si>
  <si>
    <t>000003. Penggandaan</t>
  </si>
  <si>
    <t>1271</t>
  </si>
  <si>
    <t>Pencetakan buku Refleksi Outlook</t>
  </si>
  <si>
    <t>000004. Pencetakan buku Refleksi Outlook</t>
  </si>
  <si>
    <t>1593</t>
  </si>
  <si>
    <t>000001. Perlengkapan peserta</t>
  </si>
  <si>
    <t>000002. ATK</t>
  </si>
  <si>
    <t>000003. Penggandaan dan Penjilidan bahan rapat kerja</t>
  </si>
  <si>
    <t>000004. Bahan Komputer</t>
  </si>
  <si>
    <t>328</t>
  </si>
  <si>
    <t>Narasumber eselon II 1 ORG x 2 JAM x 2 KEG</t>
  </si>
  <si>
    <t>102. Pelayanan Informasi Publik Riset dan Sumber Daya Manusia Kelautan dan Perikanan</t>
  </si>
  <si>
    <t>A. Pelayanan Informasi Publik Riset dan Sumber Daya Manusia Kelautan dan Perikanan</t>
  </si>
  <si>
    <t>000001. Narasumber eselon II 1 ORG x 2 JAM x 2 KEG</t>
  </si>
  <si>
    <t>Belanja Jasa</t>
  </si>
  <si>
    <t>345</t>
  </si>
  <si>
    <t>Narasumber Eselon I  5 ORANG x 1 JAM x 1 KALI</t>
  </si>
  <si>
    <t>000001. Narasumber Eselon I  5 ORANG x 1 JAM x 1 KALI</t>
  </si>
  <si>
    <t>346</t>
  </si>
  <si>
    <t>Narasumber Eselon II  6 ORANG x 1 JAM x 1 KALI</t>
  </si>
  <si>
    <t>000002. Narasumber Eselon II  6 ORANG x 1 JAM x 1 KALI</t>
  </si>
  <si>
    <t>347</t>
  </si>
  <si>
    <t>Narasumber Eselon III  8 ORANG x 1 JAM x 2 KALI</t>
  </si>
  <si>
    <t>000003. Narasumber Eselon III  8 ORANG x 1 JAM x 2 KALI</t>
  </si>
  <si>
    <t>742</t>
  </si>
  <si>
    <t>Narasumber setara eselon II (5orang x 2 OJ)</t>
  </si>
  <si>
    <t>000001. Narasumber setara eselon II (5orang x 2 OJ)</t>
  </si>
  <si>
    <t>743</t>
  </si>
  <si>
    <t>Narasumber setara eselon III (5 orang x 2 OJ)</t>
  </si>
  <si>
    <t>000002. Narasumber setara eselon III (5 orang x 2 OJ)</t>
  </si>
  <si>
    <t>837</t>
  </si>
  <si>
    <t>Narasumber Es II  12 ORG x 2 JAM</t>
  </si>
  <si>
    <t>000001. Narasumber Es II  12 ORG x 2 JAM</t>
  </si>
  <si>
    <t>838</t>
  </si>
  <si>
    <t>Narasumber Es III  10 ORG x 2 JAM</t>
  </si>
  <si>
    <t>000002. Narasumber Es III  10 ORG x 2 JAM</t>
  </si>
  <si>
    <t>861</t>
  </si>
  <si>
    <t xml:space="preserve"> Narasumber Eselon III (2 Orang x 1 OJ x 10 Kali)</t>
  </si>
  <si>
    <t>000002.  Narasumber Eselon III (2 Orang x 1 OJ x 10 Kali)</t>
  </si>
  <si>
    <t>878</t>
  </si>
  <si>
    <t>Honorarium Rohaniawan (3 Orang 25 Kali)</t>
  </si>
  <si>
    <t>000001. Honorarium Rohaniawan (3 Orang 25 Kali)</t>
  </si>
  <si>
    <t>915</t>
  </si>
  <si>
    <t xml:space="preserve"> Narasumber setingkat eselon II  1 ORG x 5 KALI x 1 JAM</t>
  </si>
  <si>
    <t>000001.  Narasumber setingkat eselon II  1 ORG x 5 KALI x 1 JAM</t>
  </si>
  <si>
    <t>916</t>
  </si>
  <si>
    <t>Narasumber setingkat eselon III  5 ORG x 1 KALI x 2 JAM</t>
  </si>
  <si>
    <t>000002. Narasumber setingkat eselon III  5 ORG x 1 KALI x 2 JAM</t>
  </si>
  <si>
    <t>930</t>
  </si>
  <si>
    <t>Narasumber setingkat eselon III  2 ORG x 1 KALI x 2 JAM</t>
  </si>
  <si>
    <t>000001. Narasumber setingkat eselon III  2 ORG x 1 KALI x 2 JAM</t>
  </si>
  <si>
    <t>964</t>
  </si>
  <si>
    <t>Narasumber setingkat I  1 ORG x 1 KALI x 1 JAM</t>
  </si>
  <si>
    <t>000001. Narasumber setingkat I  1 ORG x 1 KALI x 1 JAM</t>
  </si>
  <si>
    <t>965</t>
  </si>
  <si>
    <t>Narasumber setingkat eselon II  2 ORG x 1 KALI x 1 JAM</t>
  </si>
  <si>
    <t>000002. Narasumber setingkat eselon II  2 ORG x 1 KALI x 1 JAM</t>
  </si>
  <si>
    <t>966</t>
  </si>
  <si>
    <t xml:space="preserve"> Narasumber setingkat eselon III  4 ORG x 1 KALI x 2 JAM</t>
  </si>
  <si>
    <t>000003.  Narasumber setingkat eselon III  4 ORG x 1 KALI x 2 JAM</t>
  </si>
  <si>
    <t>1204</t>
  </si>
  <si>
    <t>Narasumber eselon II  1 ORG x 4 KEG x 2 JAM</t>
  </si>
  <si>
    <t>000001. Narasumber eselon II  1 ORG x 4 KEG x 2 JAM</t>
  </si>
  <si>
    <t>1205</t>
  </si>
  <si>
    <t>Narasumber eselon III  1 ORG x 4 KEG x 2 JAM</t>
  </si>
  <si>
    <t>000002. Narasumber eselon III  1 ORG x 4 KEG x 2 JAM</t>
  </si>
  <si>
    <t>1243</t>
  </si>
  <si>
    <t>Honorarium Narasumber /Pakar / Praktisi/ Profesional</t>
  </si>
  <si>
    <t>000001. Honorarium Narasumber /Pakar / Praktisi/ Profesional</t>
  </si>
  <si>
    <t>1250</t>
  </si>
  <si>
    <t>1276</t>
  </si>
  <si>
    <t>Narasumber eselon II  1 ORG x 2 KEG x 2 JAM</t>
  </si>
  <si>
    <t>000001. Narasumber eselon II  1 ORG x 2 KEG x 2 JAM</t>
  </si>
  <si>
    <t>Narasumber eselon III  1 ORG x 2 KEG x 2 JAM</t>
  </si>
  <si>
    <t>000002. Narasumber eselon III  1 ORG x 2 KEG x 2 JAM</t>
  </si>
  <si>
    <t>751</t>
  </si>
  <si>
    <t>UH Menghadiri Undangan Rapat</t>
  </si>
  <si>
    <t>524119. Belanja Perjalanan Dinas Paket Meeting Luar Kota</t>
  </si>
  <si>
    <t>000001. UH Menghadiri Undangan Rapat</t>
  </si>
  <si>
    <t>Perjalanan Dinas</t>
  </si>
  <si>
    <t>752</t>
  </si>
  <si>
    <t>Transportasi</t>
  </si>
  <si>
    <t>000002. Transportasi</t>
  </si>
  <si>
    <t>908</t>
  </si>
  <si>
    <t>UH Menghadiri undangan dari unit kerja/instansi lain  2 ORG x 5 KALI</t>
  </si>
  <si>
    <t>A. Perencanaan Program</t>
  </si>
  <si>
    <t>000001. UH Menghadiri undangan dari unit kerja/instansi lain  2 ORG x 5 KALI</t>
  </si>
  <si>
    <t>909</t>
  </si>
  <si>
    <t xml:space="preserve"> transport Menghadiri undangan dari unit kerja/instansi lain  2 ORG x 5 KALI</t>
  </si>
  <si>
    <t>000002.  transport Menghadiri undangan dari unit kerja/instansi lain  2 ORG x 5 KALI</t>
  </si>
  <si>
    <t>924</t>
  </si>
  <si>
    <t>UH Menghadiri undangan dari unit kerja/instansi lain  2 ORG x 20 KALI</t>
  </si>
  <si>
    <t>000001. UH Menghadiri undangan dari unit kerja/instansi lain  2 ORG x 20 KALI</t>
  </si>
  <si>
    <t>925</t>
  </si>
  <si>
    <t xml:space="preserve"> transport Menghadiri undangan dari unit kerja/instansi lain  2 ORG x 20 KALI</t>
  </si>
  <si>
    <t>000002.  transport Menghadiri undangan dari unit kerja/instansi lain  2 ORG x 20 KALI</t>
  </si>
  <si>
    <t>936</t>
  </si>
  <si>
    <t>UH Menghadiri undangan dari unit kerja/instansi lain  1 ORG x 10 KALI</t>
  </si>
  <si>
    <t>000001. UH Menghadiri undangan dari unit kerja/instansi lain  1 ORG x 10 KALI</t>
  </si>
  <si>
    <t>937</t>
  </si>
  <si>
    <t>transport Menghadiri undangan dari unit kerja/instansi lain  1 ORG x 10 KALI</t>
  </si>
  <si>
    <t>000002. transport Menghadiri undangan dari unit kerja/instansi lain  1 ORG x 10 KALI</t>
  </si>
  <si>
    <t>972</t>
  </si>
  <si>
    <t>Pelaksanaan rakernis  160 ORG x 1 KALI x 3 HARI</t>
  </si>
  <si>
    <t>000002. Pelaksanaan rakernis  160 ORG x 1 KALI x 3 HARI</t>
  </si>
  <si>
    <t>Pelaksanaan rakorluh  90 ORG x 1 KALI x 3 HARI</t>
  </si>
  <si>
    <t>000002. Pelaksanaan rakorluh  90 ORG x 1 KALI x 3 HARI</t>
  </si>
  <si>
    <t>284</t>
  </si>
  <si>
    <t>Dalam rangka penyusunan perturan perundang-undangan, harmonisasi , pembahasan rancangan permen, rancangan kepmen</t>
  </si>
  <si>
    <t>000001. Dalam rangka penyusunan perturan perundang-undangan, harmonisasi , pembahasan rancangan permen, rancangan kepmen</t>
  </si>
  <si>
    <t>292</t>
  </si>
  <si>
    <t>Dalam rangka melakukan pendampingan/bantuan hukum/ advokasi hukum</t>
  </si>
  <si>
    <t>000001. Dalam rangka melakukan pendampingan/bantuan hukum/ advokasi hukum</t>
  </si>
  <si>
    <t>317</t>
  </si>
  <si>
    <t>Biaya Perjalanan Dinas dalam Rangka Kegiatan Peliputan</t>
  </si>
  <si>
    <t>000001. Biaya Perjalanan Dinas dalam Rangka Kegiatan Peliputan</t>
  </si>
  <si>
    <t>318</t>
  </si>
  <si>
    <t>Biaya Perjalanan Dinas Dalam Rangka Pengelola Informasi dan Dokumentasi</t>
  </si>
  <si>
    <t>000002. Biaya Perjalanan Dinas Dalam Rangka Pengelola Informasi dan Dokumentasi</t>
  </si>
  <si>
    <t>329</t>
  </si>
  <si>
    <t>Biaya Perjalanan dinas dalam rangka pelayanan publik</t>
  </si>
  <si>
    <t>000001. Biaya Perjalanan dinas dalam rangka pelayanan publik</t>
  </si>
  <si>
    <t>337</t>
  </si>
  <si>
    <t>Pembinaan, Sosialisasi, Diseminasi, Koordinasi Kerja Sama dan Kegiatan Internasional</t>
  </si>
  <si>
    <t>000001. Pembinaan, Sosialisasi, Diseminasi, Koordinasi Kerja Sama dan Kegiatan Internasional</t>
  </si>
  <si>
    <t>350</t>
  </si>
  <si>
    <t xml:space="preserve">   Identifikasi Pembinaan, Sosialisasi dan Koordinasi Kerja Sama Antar Lembaga</t>
  </si>
  <si>
    <t>000001.    Identifikasi Pembinaan, Sosialisasi dan Koordinasi Kerja Sama Antar Lembaga</t>
  </si>
  <si>
    <t>803</t>
  </si>
  <si>
    <t>Dalam rangka penataan kelembagaan lingkup BRSDM, penataan dan perubahan nomenklatur, tugas dan fungsi pada unit pelaksana teknis d</t>
  </si>
  <si>
    <t>000001. Dalam rangka penataan kelembagaan lingkup BRSDM, penataan dan perubahan nomenklatur, tugas dan fungsi pada unit pelaksana teknis d</t>
  </si>
  <si>
    <t>811</t>
  </si>
  <si>
    <t>Dalam rangka kegiatan evaluasi organisasi dan tata laksana, penyusuna proses bisnis, monev SOP, penyusunan anjab dan abk</t>
  </si>
  <si>
    <t>000001. Dalam rangka kegiatan evaluasi organisasi dan tata laksana, penyusuna proses bisnis, monev SOP, penyusunan anjab dan abk</t>
  </si>
  <si>
    <t>817</t>
  </si>
  <si>
    <t>Dalam rangka penilaian mandiri reformasi birokrasi, Validasi bukti dukung, verifikasi bukti dukung serta evaluasi Reformasi birokr</t>
  </si>
  <si>
    <t>000001. Dalam rangka penilaian mandiri reformasi birokrasi, Validasi bukti dukung, verifikasi bukti dukung serta evaluasi Reformasi birokr</t>
  </si>
  <si>
    <t>821</t>
  </si>
  <si>
    <t>Dalam rangka pendampingan UPT untuk pembangunan zona integritas, mendampingi tim pemeriksa untuk validasi dan verifikasi bukti duk</t>
  </si>
  <si>
    <t>000001. Dalam rangka pendampingan UPT untuk pembangunan zona integritas, mendampingi tim pemeriksa untuk validasi dan verifikasi bukti duk</t>
  </si>
  <si>
    <t>746</t>
  </si>
  <si>
    <t>Dalam rangka koordinasi dan pembinaan penyelenggaraan data</t>
  </si>
  <si>
    <t>000001. Dalam rangka koordinasi dan pembinaan penyelenggaraan data</t>
  </si>
  <si>
    <t>841</t>
  </si>
  <si>
    <t>Perdin Diklat Fungsional</t>
  </si>
  <si>
    <t>000001. Perdin Diklat Fungsional</t>
  </si>
  <si>
    <t>843</t>
  </si>
  <si>
    <t>Perdin Bimtek magang peingkatan kapasitas</t>
  </si>
  <si>
    <t>000002. Perdin Bimtek magang peingkatan kapasitas</t>
  </si>
  <si>
    <t>844</t>
  </si>
  <si>
    <t>Pendampingan ujian dinas dan ujian penyesuaian ijazah</t>
  </si>
  <si>
    <t>000003. Pendampingan ujian dinas dan ujian penyesuaian ijazah</t>
  </si>
  <si>
    <t>846</t>
  </si>
  <si>
    <t>Pengawasan Selesksi Kompetensi PPPK</t>
  </si>
  <si>
    <t>000004. Pengawasan Selesksi Kompetensi PPPK</t>
  </si>
  <si>
    <t>847</t>
  </si>
  <si>
    <t>Monitoring dan Evaluasi Tugas Belajar</t>
  </si>
  <si>
    <t>000005. Monitoring dan Evaluasi Tugas Belajar</t>
  </si>
  <si>
    <t>6</t>
  </si>
  <si>
    <t>850</t>
  </si>
  <si>
    <t>Penyelesaian Masalah Kepegawaian</t>
  </si>
  <si>
    <t>000006. Penyelesaian Masalah Kepegawaian</t>
  </si>
  <si>
    <t>7</t>
  </si>
  <si>
    <t>842</t>
  </si>
  <si>
    <t>Pembinaan Kepegawaian</t>
  </si>
  <si>
    <t>000007. Pembinaan Kepegawaian</t>
  </si>
  <si>
    <t>864</t>
  </si>
  <si>
    <t>Identifikasi, Pembinaan, Sosialisasi dan Koordinasi</t>
  </si>
  <si>
    <t>000002. Identifikasi, Pembinaan, Sosialisasi dan Koordinasi</t>
  </si>
  <si>
    <t>866</t>
  </si>
  <si>
    <t xml:space="preserve"> Penilaian Angka Kredit Jabatan Fungsional</t>
  </si>
  <si>
    <t>000004.  Penilaian Angka Kredit Jabatan Fungsional</t>
  </si>
  <si>
    <t>880</t>
  </si>
  <si>
    <t>Mutasi Pejabat dan keluarganya</t>
  </si>
  <si>
    <t>000001. Mutasi Pejabat dan keluarganya</t>
  </si>
  <si>
    <t>881</t>
  </si>
  <si>
    <t>Monitoring dan Evaluasi Capaian IKU Indeks Profesionalitas ASN</t>
  </si>
  <si>
    <t>000002. Monitoring dan Evaluasi Capaian IKU Indeks Profesionalitas ASN</t>
  </si>
  <si>
    <t>882</t>
  </si>
  <si>
    <t>Pelantikan Pejabat Struktural/Fungsional</t>
  </si>
  <si>
    <t>000003. Pelantikan Pejabat Struktural/Fungsional</t>
  </si>
  <si>
    <t>891</t>
  </si>
  <si>
    <t>Monitoring dan Evaluasi Kepatuhan Pengisian LHKASN</t>
  </si>
  <si>
    <t>000001. Monitoring dan Evaluasi Kepatuhan Pengisian LHKASN</t>
  </si>
  <si>
    <t>904</t>
  </si>
  <si>
    <t>Dalam rangka penyusunan Renja BRSDM, koordinasi/ konsolidasi penyusunan program wilayah timur dan Wilayah Tengan,  Pembinaan Peren</t>
  </si>
  <si>
    <t>000001. Dalam rangka penyusunan Renja BRSDM, koordinasi/ konsolidasi penyusunan program wilayah timur dan Wilayah Tengan,  Pembinaan Peren</t>
  </si>
  <si>
    <t>917</t>
  </si>
  <si>
    <t>Dalam rangka identifikasi perencanaan anggaran dan koordinasi,konsolidasi</t>
  </si>
  <si>
    <t>000001. Dalam rangka identifikasi perencanaan anggaran dan koordinasi,konsolidasi</t>
  </si>
  <si>
    <t>918</t>
  </si>
  <si>
    <t>Dalam rangka integrasi, pembinaan perencanaan anggaran serta fasilitasi revisi anggaran</t>
  </si>
  <si>
    <t>000002. Dalam rangka integrasi, pembinaan perencanaan anggaran serta fasilitasi revisi anggaran</t>
  </si>
  <si>
    <t>919</t>
  </si>
  <si>
    <t>Peserta Rakor perencanaan anggaran Menghadiri undangan dari unit kerja/instansi lain  100 ORG x 3 KALI</t>
  </si>
  <si>
    <t>000003. Peserta Rakor perencanaan anggaran Menghadiri undangan dari unit kerja/instansi lain  100 ORG x 3 KALI</t>
  </si>
  <si>
    <t>931</t>
  </si>
  <si>
    <t>Dalam rangka identifikasi dan penyusunan perencanaan kinerja</t>
  </si>
  <si>
    <t>000001. Dalam rangka identifikasi dan penyusunan perencanaan kinerja</t>
  </si>
  <si>
    <t>932</t>
  </si>
  <si>
    <t>Dalam rangka koordinasi,konsolidasi,integrasi dan  pembinaan Perencanaan kinerja</t>
  </si>
  <si>
    <t>000002. Dalam rangka koordinasi,konsolidasi,integrasi dan  pembinaan Perencanaan kinerja</t>
  </si>
  <si>
    <t>968</t>
  </si>
  <si>
    <t>Dalam rangka Program Nasional K/L dan  Rapim</t>
  </si>
  <si>
    <t>000001. Dalam rangka Program Nasional K/L dan  Rapim</t>
  </si>
  <si>
    <t>1208</t>
  </si>
  <si>
    <t>Identifikasi pembinaan sosialisasi dan koordinasi monitoring kinerja manajerial</t>
  </si>
  <si>
    <t>000001. Identifikasi pembinaan sosialisasi dan koordinasi monitoring kinerja manajerial</t>
  </si>
  <si>
    <t>1209</t>
  </si>
  <si>
    <t>Identifikasi pembinaan sosialisasi pendampingan dan validasi data aplikasi monev</t>
  </si>
  <si>
    <t>000002. Identifikasi pembinaan sosialisasi pendampingan dan validasi data aplikasi monev</t>
  </si>
  <si>
    <t>1210</t>
  </si>
  <si>
    <t>Identifikasi pembinaan sosialisasi koordinasi dan validasi pengukuran mandiri SAKIP</t>
  </si>
  <si>
    <t>000003. Identifikasi pembinaan sosialisasi koordinasi dan validasi pengukuran mandiri SAKIP</t>
  </si>
  <si>
    <t>1211</t>
  </si>
  <si>
    <t>Identifikasi pendampingan dan koordinasi tindak lanjut temuan SAKIP</t>
  </si>
  <si>
    <t>000004. Identifikasi pendampingan dan koordinasi tindak lanjut temuan SAKIP</t>
  </si>
  <si>
    <t>1212</t>
  </si>
  <si>
    <t>Identifikasi pendampingan dan koordinasi monitoring kinerja tematik</t>
  </si>
  <si>
    <t>000005. Identifikasi pendampingan dan koordinasi monitoring kinerja tematik</t>
  </si>
  <si>
    <t>1224</t>
  </si>
  <si>
    <t>Identifikasi pembinaan dan koordinasi Monitoring Program dan Kegiatan Prioritas Riset dan SDM</t>
  </si>
  <si>
    <t>000001. Identifikasi pembinaan dan koordinasi Monitoring Program dan Kegiatan Prioritas Riset dan SDM</t>
  </si>
  <si>
    <t>1225</t>
  </si>
  <si>
    <t xml:space="preserve"> Identifikasi pengukuran dan evaluasi Kinerja Outcome</t>
  </si>
  <si>
    <t>000002.  Identifikasi pengukuran dan evaluasi Kinerja Outcome</t>
  </si>
  <si>
    <t>1226</t>
  </si>
  <si>
    <t>Identifikasi pembinaan dan evaluasi Rencana Aksi Kinerja</t>
  </si>
  <si>
    <t>000003. Identifikasi pembinaan dan evaluasi Rencana Aksi Kinerja</t>
  </si>
  <si>
    <t>1245</t>
  </si>
  <si>
    <t>Reviu/Pengukuran Kinerja Lingkup BRSDM</t>
  </si>
  <si>
    <t>000001. Reviu/Pengukuran Kinerja Lingkup BRSDM</t>
  </si>
  <si>
    <t>1251</t>
  </si>
  <si>
    <t>Perjalanan pendampingan pimpinan/partisipasi kegiatan/penyiapan bahan pimpinan</t>
  </si>
  <si>
    <t>000001. Perjalanan pendampingan pimpinan/partisipasi kegiatan/penyiapan bahan pimpinan</t>
  </si>
  <si>
    <t>1265</t>
  </si>
  <si>
    <t>Koordinasi/pembinaan dan penyusunan LKj</t>
  </si>
  <si>
    <t>000001. Koordinasi/pembinaan dan penyusunan LKj</t>
  </si>
  <si>
    <t>1280</t>
  </si>
  <si>
    <t>Perjalanan penyusunan laporan kegiatan/kinerja</t>
  </si>
  <si>
    <t>000001. Perjalanan penyusunan laporan kegiatan/kinerja</t>
  </si>
  <si>
    <t>315</t>
  </si>
  <si>
    <t>Jasa penyelenggaraan kegiatan promosi hasil riset dan SDMKP</t>
  </si>
  <si>
    <t>000001. Jasa penyelenggaraan kegiatan promosi hasil riset dan SDMKP</t>
  </si>
  <si>
    <t>316</t>
  </si>
  <si>
    <t>Jasa desain/pencetakan/penerbitan promosi dan publikasi hasil riset dan SDM KP</t>
  </si>
  <si>
    <t>000002. Jasa desain/pencetakan/penerbitan promosi dan publikasi hasil riset dan SDM KP</t>
  </si>
  <si>
    <t>1415</t>
  </si>
  <si>
    <t>Jasa analis data BRSDM</t>
  </si>
  <si>
    <t>000001. Jasa analis data BRSDM</t>
  </si>
  <si>
    <t>744</t>
  </si>
  <si>
    <t>Jasa Pengolahan dan penyajian data BRSDM</t>
  </si>
  <si>
    <t>000002. Jasa Pengolahan dan penyajian data BRSDM</t>
  </si>
  <si>
    <t>840</t>
  </si>
  <si>
    <t>Diklat Pejabat Fungsional Sekretariat dan Pusat</t>
  </si>
  <si>
    <t>000001. Diklat Pejabat Fungsional Sekretariat dan Pusat</t>
  </si>
  <si>
    <t>879</t>
  </si>
  <si>
    <t>Pengepakan dan Pengiriman Barang Pejabat yang Mutasi</t>
  </si>
  <si>
    <t>000001. Pengepakan dan Pengiriman Barang Pejabat yang Mutasi</t>
  </si>
  <si>
    <t>1261</t>
  </si>
  <si>
    <t>Desain Grafis dan lay out Buku Laporan LKj BRSDM interim 2022</t>
  </si>
  <si>
    <t>000001. Desain Grafis dan lay out Buku Laporan LKj BRSDM interim 2022</t>
  </si>
  <si>
    <t>1262</t>
  </si>
  <si>
    <t>Desain Grafis dan lay out Buku Laporan LKj Sekretariat BRSDM interim Tahun 2022</t>
  </si>
  <si>
    <t>000002. Desain Grafis dan lay out Buku Laporan LKj Sekretariat BRSDM interim Tahun 2022</t>
  </si>
  <si>
    <t>1263</t>
  </si>
  <si>
    <t>Desain Grafis dan lay out Buku Laporan LKj Sekretariat BRSDM Tahun 2021</t>
  </si>
  <si>
    <t>000003. Desain Grafis dan lay out Buku Laporan LKj Sekretariat BRSDM Tahun 2021</t>
  </si>
  <si>
    <t>1264</t>
  </si>
  <si>
    <t>Desain Grafis dan lay out Buku Laporan LKj BRSDM Tahun 2021</t>
  </si>
  <si>
    <t>000004. Desain Grafis dan lay out Buku Laporan LKj BRSDM Tahun 2021</t>
  </si>
  <si>
    <t>1277</t>
  </si>
  <si>
    <t>Desain Grafis dan lay out Buku Laporan tahunan BRSDM  2020</t>
  </si>
  <si>
    <t>000001. Desain Grafis dan lay out Buku Laporan tahunan BRSDM  2020</t>
  </si>
  <si>
    <t>1278</t>
  </si>
  <si>
    <t>Desain Grafis dan lay out Buku refleksi outlook</t>
  </si>
  <si>
    <t>000002. Desain Grafis dan lay out Buku refleksi outlook</t>
  </si>
  <si>
    <t>1279</t>
  </si>
  <si>
    <t>Desain Grafis dan lay out Buku laporan bulanan</t>
  </si>
  <si>
    <t>000003. Desain Grafis dan lay out Buku laporan bulanan</t>
  </si>
  <si>
    <t>FAB</t>
  </si>
  <si>
    <t>1337</t>
  </si>
  <si>
    <t>jasa pengelolaan aplikasi sistem informasi BRSDM</t>
  </si>
  <si>
    <t>2378.FAB. Sistem Informasi Pemerintahan</t>
  </si>
  <si>
    <t>2378.FAB.001. Sistem Informasi Pemerintahan Bidang Riset dan Sumber Daya Manusia Kelautan dan Perikanan</t>
  </si>
  <si>
    <t>103. Pemeliharaan Sistem Informasi Pemerintahan Berbasis Elektronik Riset dan Sumber Daya Manusia Kelautan dan Perikanan</t>
  </si>
  <si>
    <t>A. Pengelolaan Sistem Informasi BRSDM</t>
  </si>
  <si>
    <t>000001. jasa pengelolaan aplikasi sistem informasi BRSDM</t>
  </si>
  <si>
    <t>10</t>
  </si>
  <si>
    <t>297</t>
  </si>
  <si>
    <t>Ketua 1 ORG x 12 BLN</t>
  </si>
  <si>
    <t>521213. Belanja Honor Output Kegiatan</t>
  </si>
  <si>
    <t>000010. Ketua 1 ORG x 12 BLN</t>
  </si>
  <si>
    <t>Honor Output Kegiatan</t>
  </si>
  <si>
    <t>11</t>
  </si>
  <si>
    <t>298</t>
  </si>
  <si>
    <t>Sekretaris 1 ORG x 12 BLN</t>
  </si>
  <si>
    <t>000011. Sekretaris 1 ORG x 12 BLN</t>
  </si>
  <si>
    <t>299</t>
  </si>
  <si>
    <t>Anggota 7 ORG x 12 BLN</t>
  </si>
  <si>
    <t>000012. Anggota 7 ORG x 12 BLN</t>
  </si>
  <si>
    <t>300</t>
  </si>
  <si>
    <t>000002. Ketua 1 ORG x 12 BLN</t>
  </si>
  <si>
    <t>000003. Sekretaris 1 ORG x 12 BLN</t>
  </si>
  <si>
    <t>Anggota 5 ORG x 12 BLN</t>
  </si>
  <si>
    <t>000004. Anggota 5 ORG x 12 BLN</t>
  </si>
  <si>
    <t>8</t>
  </si>
  <si>
    <t>304</t>
  </si>
  <si>
    <t>Redaktur 2 ORG x 20 TERB</t>
  </si>
  <si>
    <t>000006. Redaktur 2 ORG x 20 TERB</t>
  </si>
  <si>
    <t>9</t>
  </si>
  <si>
    <t>305</t>
  </si>
  <si>
    <t>Penyunting/Editor 6 ORG x 11 TERB</t>
  </si>
  <si>
    <t>000007. Penyunting/Editor 6 ORG x 11 TERB</t>
  </si>
  <si>
    <t>306</t>
  </si>
  <si>
    <t>Desain grafis 1 ORG x 11 TER</t>
  </si>
  <si>
    <t>000008. Desain grafis 1 ORG x 11 TER</t>
  </si>
  <si>
    <t>736</t>
  </si>
  <si>
    <t>Penanggung jawab  1 ORG x 1 TER</t>
  </si>
  <si>
    <t>000002. Penanggung jawab  1 ORG x 1 TER</t>
  </si>
  <si>
    <t>737</t>
  </si>
  <si>
    <t>Redaktur  8 ORG x 1 TER</t>
  </si>
  <si>
    <t>000003. Redaktur  8 ORG x 1 TER</t>
  </si>
  <si>
    <t>738</t>
  </si>
  <si>
    <t>Editor  10 ORG x 1 TER</t>
  </si>
  <si>
    <t>000004. Editor  10 ORG x 1 TER</t>
  </si>
  <si>
    <t>834</t>
  </si>
  <si>
    <t>Tim penguji Makalah Ujian Penyesuaian Ijazah</t>
  </si>
  <si>
    <t>000001. Tim penguji Makalah Ujian Penyesuaian Ijazah</t>
  </si>
  <si>
    <t>1441</t>
  </si>
  <si>
    <t>Pelaksanaan Uji Kompetensi Jabfung Analis Kebijakan</t>
  </si>
  <si>
    <t>000001. Pelaksanaan Uji Kompetensi Jabfung Analis Kebijakan</t>
  </si>
  <si>
    <t>Non Ops Lainnya</t>
  </si>
  <si>
    <t>1442</t>
  </si>
  <si>
    <t>Biaya Pemeriksaan Kesehatan Pegawai</t>
  </si>
  <si>
    <t>000002. Biaya Pemeriksaan Kesehatan Pegawai</t>
  </si>
  <si>
    <t>281</t>
  </si>
  <si>
    <t>Persediaan</t>
  </si>
  <si>
    <t>282</t>
  </si>
  <si>
    <t>000002. Komputer Suplies</t>
  </si>
  <si>
    <t>288</t>
  </si>
  <si>
    <t>289</t>
  </si>
  <si>
    <t>310</t>
  </si>
  <si>
    <t>000002. Bahan Komputer</t>
  </si>
  <si>
    <t>330</t>
  </si>
  <si>
    <t>103. Pelayanan Perpustakaan dan Diseminasi Riset dan Sumber Daya Manusia Kelautan dan Perikanan</t>
  </si>
  <si>
    <t>A. Pelayanan Perpustakaan dan Diseminasi Riset dan Sumber Daya Kelautan dan Perikanan</t>
  </si>
  <si>
    <t>331</t>
  </si>
  <si>
    <t>335</t>
  </si>
  <si>
    <t>336</t>
  </si>
  <si>
    <t>343</t>
  </si>
  <si>
    <t>344</t>
  </si>
  <si>
    <t>800</t>
  </si>
  <si>
    <t>801</t>
  </si>
  <si>
    <t>807</t>
  </si>
  <si>
    <t>808</t>
  </si>
  <si>
    <t>815</t>
  </si>
  <si>
    <t>816</t>
  </si>
  <si>
    <t>819</t>
  </si>
  <si>
    <t>820</t>
  </si>
  <si>
    <t>740</t>
  </si>
  <si>
    <t>741</t>
  </si>
  <si>
    <t>962</t>
  </si>
  <si>
    <t>1595</t>
  </si>
  <si>
    <t>Belanja bahan (blokir kode 2)</t>
  </si>
  <si>
    <t>101. Pelayanan Tata Usaha dan Kerumahtanggaan Riset dan Sumber Daya Manusia Kelautan dan Perikanan</t>
  </si>
  <si>
    <t>B. Dukungan Layanan Kegiatan Kesekretariatan dan Tata Kelola Rumahtangga dan Tata Usaha Pimpinan  serta Keprotokolan lingkup BRSDM</t>
  </si>
  <si>
    <t>000001. Belanja bahan (blokir kode 2)</t>
  </si>
  <si>
    <t>835</t>
  </si>
  <si>
    <t>000001. Bahan Komputer</t>
  </si>
  <si>
    <t>836</t>
  </si>
  <si>
    <t>858</t>
  </si>
  <si>
    <t>859</t>
  </si>
  <si>
    <t xml:space="preserve"> Komputer Supply</t>
  </si>
  <si>
    <t>000002.  Komputer Supply</t>
  </si>
  <si>
    <t>872</t>
  </si>
  <si>
    <t>873</t>
  </si>
  <si>
    <t>876</t>
  </si>
  <si>
    <t>877</t>
  </si>
  <si>
    <t>888</t>
  </si>
  <si>
    <t>889</t>
  </si>
  <si>
    <t>899</t>
  </si>
  <si>
    <t>900</t>
  </si>
  <si>
    <t>913</t>
  </si>
  <si>
    <t>914</t>
  </si>
  <si>
    <t>928</t>
  </si>
  <si>
    <t>929</t>
  </si>
  <si>
    <t>1202</t>
  </si>
  <si>
    <t>1203</t>
  </si>
  <si>
    <t>1220</t>
  </si>
  <si>
    <t>1221</t>
  </si>
  <si>
    <t>1241</t>
  </si>
  <si>
    <t>1242</t>
  </si>
  <si>
    <t>1248</t>
  </si>
  <si>
    <t>1249</t>
  </si>
  <si>
    <t>1259</t>
  </si>
  <si>
    <t>1260</t>
  </si>
  <si>
    <t>1274</t>
  </si>
  <si>
    <t>1275</t>
  </si>
  <si>
    <t>338</t>
  </si>
  <si>
    <t>Perjalanan Dinas Dalam Kota lebih dari 8 jam (5 orang x 30 kali)</t>
  </si>
  <si>
    <t>000001. Perjalanan Dinas Dalam Kota lebih dari 8 jam (5 orang x 30 kali)</t>
  </si>
  <si>
    <t>Transport Lokal</t>
  </si>
  <si>
    <t>339</t>
  </si>
  <si>
    <t xml:space="preserve">  Transport Lokal (5 orang x 30 kali)</t>
  </si>
  <si>
    <t>000002.   Transport Lokal (5 orang x 30 kali)</t>
  </si>
  <si>
    <t>351</t>
  </si>
  <si>
    <t>Perjalanan Dinas Dalam Kota lebih dari 8 jam (6 orang x 25 kali)</t>
  </si>
  <si>
    <t>000001. Perjalanan Dinas Dalam Kota lebih dari 8 jam (6 orang x 25 kali)</t>
  </si>
  <si>
    <t>352</t>
  </si>
  <si>
    <t xml:space="preserve"> Transport Lokal (5 orang x 30 kali)</t>
  </si>
  <si>
    <t>000002.  Transport Lokal (5 orang x 30 kali)</t>
  </si>
  <si>
    <t>747</t>
  </si>
  <si>
    <t>000001. Transport lokal</t>
  </si>
  <si>
    <t>Perjalanan Dinas Dalam Kota lebih dari 8 jam (6 orang x 10 kali)</t>
  </si>
  <si>
    <t>000001. Perjalanan Dinas Dalam Kota lebih dari 8 jam (6 orang x 10 kali)</t>
  </si>
  <si>
    <t xml:space="preserve">  Transport Lokal (6 orang x 10 kali)</t>
  </si>
  <si>
    <t>000002.   Transport Lokal (6 orang x 10 kali)</t>
  </si>
  <si>
    <t xml:space="preserve"> Transport Lokal (60 orang x 10 kali)</t>
  </si>
  <si>
    <t>000002.  Transport Lokal (60 orang x 10 kali)</t>
  </si>
  <si>
    <t>905</t>
  </si>
  <si>
    <t>Tranportasi Lokal</t>
  </si>
  <si>
    <t>000001. Tranportasi Lokal</t>
  </si>
  <si>
    <t>920</t>
  </si>
  <si>
    <t xml:space="preserve"> Transport lokal dalam rangka rapat dan koodinasi  15 ORG x 5 KALI</t>
  </si>
  <si>
    <t>000001.  Transport lokal dalam rangka rapat dan koodinasi  15 ORG x 5 KALI</t>
  </si>
  <si>
    <t>921</t>
  </si>
  <si>
    <t>Uang saku rapat 8 jam  15 ORG x 5 KALI x 1 HARI</t>
  </si>
  <si>
    <t>000002. Uang saku rapat 8 jam  15 ORG x 5 KALI x 1 HARI</t>
  </si>
  <si>
    <t>1213</t>
  </si>
  <si>
    <t>Perjalanan dalam kota lebih dari 8 jam (3 Org x 2 kali x 10 Bulan)</t>
  </si>
  <si>
    <t>000001. Perjalanan dalam kota lebih dari 8 jam (3 Org x 2 kali x 10 Bulan)</t>
  </si>
  <si>
    <t>1214</t>
  </si>
  <si>
    <t>Transport lokal (3 Org xb2 kali x 10 Bulan)</t>
  </si>
  <si>
    <t>000002. Transport lokal (3 Org xb2 kali x 10 Bulan)</t>
  </si>
  <si>
    <t>1252</t>
  </si>
  <si>
    <t>perjalanan dalam kota lebih dari 8 jam</t>
  </si>
  <si>
    <t>000001. perjalanan dalam kota lebih dari 8 jam</t>
  </si>
  <si>
    <t>1253</t>
  </si>
  <si>
    <t>000002. Transport Lokal</t>
  </si>
  <si>
    <t>Perjalanan dalam kota lebih dari 8 jam (2 Org x 2 kali x 5 Bulan)</t>
  </si>
  <si>
    <t>000001. Perjalanan dalam kota lebih dari 8 jam (2 Org x 2 kali x 5 Bulan)</t>
  </si>
  <si>
    <t>Transport lokal (5 Org x 1 kali x 10 Bulan)</t>
  </si>
  <si>
    <t>000002. Transport lokal (5 Org x 1 kali x 10 Bulan)</t>
  </si>
  <si>
    <t>285</t>
  </si>
  <si>
    <t>524114. Belanja Perjalanan Dinas Paket Meeting Dalam Kota</t>
  </si>
  <si>
    <t>Paket Meeting Dalam Kota</t>
  </si>
  <si>
    <t>293</t>
  </si>
  <si>
    <t>294</t>
  </si>
  <si>
    <t>322</t>
  </si>
  <si>
    <t>Transport Lokal Dalam Kota</t>
  </si>
  <si>
    <t>000001. Transport Lokal Dalam Kota</t>
  </si>
  <si>
    <t>323</t>
  </si>
  <si>
    <t>Uang Harian Perjalanan Dinas Dalam Kota</t>
  </si>
  <si>
    <t>000002. Uang Harian Perjalanan Dinas Dalam Kota</t>
  </si>
  <si>
    <t>812</t>
  </si>
  <si>
    <t>749</t>
  </si>
  <si>
    <t>750</t>
  </si>
  <si>
    <t>Tranportasi</t>
  </si>
  <si>
    <t>000002. Tranportasi</t>
  </si>
  <si>
    <t>851</t>
  </si>
  <si>
    <t>Perjalanan dalam kota lebih dari 8 Jam  6 ORANG x 5 KALI</t>
  </si>
  <si>
    <t>000001. Perjalanan dalam kota lebih dari 8 Jam  6 ORANG x 5 KALI</t>
  </si>
  <si>
    <t>852</t>
  </si>
  <si>
    <t>868</t>
  </si>
  <si>
    <t xml:space="preserve"> Perjalanan Dalam Kota Lebih dari 8 Jam</t>
  </si>
  <si>
    <t>000002.  Perjalanan Dalam Kota Lebih dari 8 Jam</t>
  </si>
  <si>
    <t>869</t>
  </si>
  <si>
    <t xml:space="preserve"> Transport Lokal</t>
  </si>
  <si>
    <t>000003.  Transport Lokal</t>
  </si>
  <si>
    <t>894</t>
  </si>
  <si>
    <t>Transport Lokal Dalam Rangka Internalisasi Nilai-Nilai Kebangsaan</t>
  </si>
  <si>
    <t>000001. Transport Lokal Dalam Rangka Internalisasi Nilai-Nilai Kebangsaan</t>
  </si>
  <si>
    <t>906</t>
  </si>
  <si>
    <t>UH Menghadiri undangan dari unit kerja/instansi lain  2 ORG x 8 KALI</t>
  </si>
  <si>
    <t>000001. UH Menghadiri undangan dari unit kerja/instansi lain  2 ORG x 8 KALI</t>
  </si>
  <si>
    <t>907</t>
  </si>
  <si>
    <t xml:space="preserve"> transport Menghadiri undangan dari unit kerja/instansi lain  2 ORG x 8 KALI</t>
  </si>
  <si>
    <t>000002.  transport Menghadiri undangan dari unit kerja/instansi lain  2 ORG x 8 KALI</t>
  </si>
  <si>
    <t>922</t>
  </si>
  <si>
    <t>UH Menghadiri undangan dari unit kerja/instansi lain  3 ORG x 10 KALI</t>
  </si>
  <si>
    <t>000001. UH Menghadiri undangan dari unit kerja/instansi lain  3 ORG x 10 KALI</t>
  </si>
  <si>
    <t>923</t>
  </si>
  <si>
    <t>transport Menghadiri undangan dari unit kerja/instansi lain  3 ORG x 10 KALI</t>
  </si>
  <si>
    <t>000002. transport Menghadiri undangan dari unit kerja/instansi lain  3 ORG x 10 KALI</t>
  </si>
  <si>
    <t>1416</t>
  </si>
  <si>
    <t>Belanja perjalanan Fullboard Meeting dalam kota 40 Org x 2 Kali</t>
  </si>
  <si>
    <t>000001. Belanja perjalanan Fullboard Meeting dalam kota 40 Org x 2 Kali</t>
  </si>
  <si>
    <t>969</t>
  </si>
  <si>
    <t>UH Menghadiri undangan dari unit kerja/instansi lain  2 ORG x 15 KALI</t>
  </si>
  <si>
    <t>000002. UH Menghadiri undangan dari unit kerja/instansi lain  2 ORG x 15 KALI</t>
  </si>
  <si>
    <t>970</t>
  </si>
  <si>
    <t>transport Menghadiri undangan dari unit kerja/instansi lain  2 ORG x 15 KALI</t>
  </si>
  <si>
    <t>000003. transport Menghadiri undangan dari unit kerja/instansi lain  2 ORG x 15 KALI</t>
  </si>
  <si>
    <t>1266</t>
  </si>
  <si>
    <t>Uang Harian Kegiatan Rapat/Pertemuan di Luar Kantor</t>
  </si>
  <si>
    <t>000001. Uang Harian Kegiatan Rapat/Pertemuan di Luar Kantor</t>
  </si>
  <si>
    <t>1267</t>
  </si>
  <si>
    <t>1281</t>
  </si>
  <si>
    <t>1282</t>
  </si>
  <si>
    <t>1587</t>
  </si>
  <si>
    <t>Pelaksanaan Rakernis BRSDM (170 org x 1 kl x 2 hari)</t>
  </si>
  <si>
    <t>000001. Pelaksanaan Rakernis BRSDM (170 org x 1 kl x 2 hari)</t>
  </si>
  <si>
    <t>Belanja perjalanan Fullboard Meeting dalam kota 20 Org x 1 Kali</t>
  </si>
  <si>
    <t>000002. Belanja perjalanan Fullboard Meeting dalam kota 20 Org x 1 Kali</t>
  </si>
  <si>
    <t>000003. UH Menghadiri undangan dari unit kerja/instansi lain  2 ORG x 15 KALI</t>
  </si>
  <si>
    <t>000004. transport Menghadiri undangan dari unit kerja/instansi lain  2 ORG x 15 KALI</t>
  </si>
  <si>
    <t>340</t>
  </si>
  <si>
    <t xml:space="preserve"> Fasilitasi Kerjasama ke Luar Negeri</t>
  </si>
  <si>
    <t>000001.  Fasilitasi Kerjasama ke Luar Negeri</t>
  </si>
  <si>
    <t>280</t>
  </si>
  <si>
    <t>Biaya Biaya komunikasi dlm bentuk pulsa telepon atau paket data internet (8 orang x 12 bulan)</t>
  </si>
  <si>
    <t>000001. Biaya Biaya komunikasi dlm bentuk pulsa telepon atau paket data internet (8 orang x 12 bulan)</t>
  </si>
  <si>
    <t>Covid</t>
  </si>
  <si>
    <t>308</t>
  </si>
  <si>
    <t>Pengadaan lisensi aplikasi untuk penyelenggaraan rapat secara online/video conference berbayar</t>
  </si>
  <si>
    <t>000001. Pengadaan lisensi aplikasi untuk penyelenggaraan rapat secara online/video conference berbayar</t>
  </si>
  <si>
    <t>309</t>
  </si>
  <si>
    <t>Biaya Komunikasi dalam bentuk pulsa telepon atau paket data internet</t>
  </si>
  <si>
    <t>000002. Biaya Komunikasi dalam bentuk pulsa telepon atau paket data internet</t>
  </si>
  <si>
    <t>342</t>
  </si>
  <si>
    <t>Biaya Paket Data  Komunikasi (6 orang x 12 kali)</t>
  </si>
  <si>
    <t>000001. Biaya Paket Data  Komunikasi (6 orang x 12 kali)</t>
  </si>
  <si>
    <t>799</t>
  </si>
  <si>
    <t>739</t>
  </si>
  <si>
    <t>Biaya Paket Data dan Komunikasi (8 orang x 12 kali)</t>
  </si>
  <si>
    <t>000001. Biaya Paket Data dan Komunikasi (8 orang x 12 kali)</t>
  </si>
  <si>
    <t>856</t>
  </si>
  <si>
    <t>Pengadaan lisensi aplikasi untuk penyelenggaraan rapat secara online/ video conference berbayar</t>
  </si>
  <si>
    <t>000001. Pengadaan lisensi aplikasi untuk penyelenggaraan rapat secara online/ video conference berbayar</t>
  </si>
  <si>
    <t>857</t>
  </si>
  <si>
    <t>Biaya Biaya komunikasi dlm bentuk pulsa telepon atau paket data internet ( 6 orang x 12 bulan)</t>
  </si>
  <si>
    <t>000002. Biaya Biaya komunikasi dlm bentuk pulsa telepon atau paket data internet ( 6 orang x 12 bulan)</t>
  </si>
  <si>
    <t>886</t>
  </si>
  <si>
    <t>Biaya Biaya komunikasi dlm bentuk pulsa telepon atau paket data internet (7 orang x 12 bulan)</t>
  </si>
  <si>
    <t>000001. Biaya Biaya komunikasi dlm bentuk pulsa telepon atau paket data internet (7 orang x 12 bulan)</t>
  </si>
  <si>
    <t>887</t>
  </si>
  <si>
    <t>000002. Pengadaan lisensi aplikasi untuk penyelenggaraan rapat secara online/video conference berbayar</t>
  </si>
  <si>
    <t>959</t>
  </si>
  <si>
    <t>Paket Data dan Komunikasi Pejabat Eselon 3/yang setara ke bawah</t>
  </si>
  <si>
    <t>000001. Paket Data dan Komunikasi Pejabat Eselon 3/yang setara ke bawah</t>
  </si>
  <si>
    <t>961</t>
  </si>
  <si>
    <t>Pengadaan lisensi aplikasi penyelenggaraan rapat</t>
  </si>
  <si>
    <t>000003. Pengadaan lisensi aplikasi penyelenggaraan rapat</t>
  </si>
  <si>
    <t>1201</t>
  </si>
  <si>
    <t>Paket Data Internet Monitoring dan Evaluasi Kinerja (7 org x 12 bulan)</t>
  </si>
  <si>
    <t>000001. Paket Data Internet Monitoring dan Evaluasi Kinerja (7 org x 12 bulan)</t>
  </si>
  <si>
    <t>1272</t>
  </si>
  <si>
    <t>Biaya Komunikasi dalam bentuk Pulsa dan Paket</t>
  </si>
  <si>
    <t>000001. Biaya Komunikasi dalam bentuk Pulsa dan Paket</t>
  </si>
  <si>
    <t>1273</t>
  </si>
  <si>
    <t>Pengadaan Lisensi Aplikasi untuk penyelenggaraan Rapat secara online/video conference berbayar 1 Paket x 12 Bulan</t>
  </si>
  <si>
    <t>000002. Pengadaan Lisensi Aplikasi untuk penyelenggaraan Rapat secara online/video conference berbayar 1 Paket x 12 Bulan</t>
  </si>
  <si>
    <t>348</t>
  </si>
  <si>
    <t>Antigen Rapid Test  6 ORANG x 6 KALI</t>
  </si>
  <si>
    <t>000001. Antigen Rapid Test  6 ORANG x 6 KALI</t>
  </si>
  <si>
    <t>349</t>
  </si>
  <si>
    <t>PCR Rapid Test 6 ORANG x 1 KALI</t>
  </si>
  <si>
    <t>000002. PCR Rapid Test 6 ORANG x 1 KALI</t>
  </si>
  <si>
    <t>745</t>
  </si>
  <si>
    <t>Biaya rapid antigen/PCR covid-19</t>
  </si>
  <si>
    <t>000001. Biaya rapid antigen/PCR covid-19</t>
  </si>
  <si>
    <t>862</t>
  </si>
  <si>
    <t>Pembayaran Pelaksanaan Rapid Test COVID-19/ PCR</t>
  </si>
  <si>
    <t>000001. Pembayaran Pelaksanaan Rapid Test COVID-19/ PCR</t>
  </si>
  <si>
    <t>890</t>
  </si>
  <si>
    <t>Pembayaran Pelaksanaan Rapid Test/PCR COVID-19</t>
  </si>
  <si>
    <t>000001. Pembayaran Pelaksanaan Rapid Test/PCR COVID-19</t>
  </si>
  <si>
    <t>967</t>
  </si>
  <si>
    <t>Rapid test/ PCR Covid 19</t>
  </si>
  <si>
    <t>000001. Rapid test/ PCR Covid 19</t>
  </si>
  <si>
    <t>1207</t>
  </si>
  <si>
    <t>Rapid Test/ PCR Covid-19 (7 orang x 10 kali)</t>
  </si>
  <si>
    <t>000001. Rapid Test/ PCR Covid-19 (7 orang x 10 kali)</t>
  </si>
  <si>
    <t>1244</t>
  </si>
  <si>
    <t>Rapid Test Covid-19</t>
  </si>
  <si>
    <t>000001. Rapid Test Covid-19</t>
  </si>
  <si>
    <t>Rapid Test/ PCR Covid-19 (5 orang x 13 kali)</t>
  </si>
  <si>
    <t>000001. Rapid Test/ PCR Covid-19 (5 orang x 13 kali)</t>
  </si>
  <si>
    <t>731</t>
  </si>
  <si>
    <t>pencetakan publikasi data dan informasi</t>
  </si>
  <si>
    <t>000001. pencetakan publikasi data dan informasi</t>
  </si>
  <si>
    <t>759</t>
  </si>
  <si>
    <t>Forum Pengelolaan Data Riset dan SDM KP</t>
  </si>
  <si>
    <t>000001. Forum Pengelolaan Data Riset dan SDM KP</t>
  </si>
  <si>
    <t>860</t>
  </si>
  <si>
    <t>Penilaian Angka Kredit</t>
  </si>
  <si>
    <t>000001. Penilaian Angka Kredit</t>
  </si>
  <si>
    <t>971</t>
  </si>
  <si>
    <t>Rakernis</t>
  </si>
  <si>
    <t>000001. Rakernis</t>
  </si>
  <si>
    <t>863</t>
  </si>
  <si>
    <t>Terpadu Sekretariat, Pusdik , Puslatluh</t>
  </si>
  <si>
    <t>000001. Terpadu Sekretariat, Pusdik , Puslatluh</t>
  </si>
  <si>
    <t>296</t>
  </si>
  <si>
    <t>Honor Tim Produksi Pubikasi</t>
  </si>
  <si>
    <t>000001. Honor Tim Produksi Pubikasi</t>
  </si>
  <si>
    <t>735</t>
  </si>
  <si>
    <t>TIM PENYUSUN BUKU DATA DAN INFORMASI</t>
  </si>
  <si>
    <t>000001. TIM PENYUSUN BUKU DATA DAN INFORMASI</t>
  </si>
  <si>
    <t>779</t>
  </si>
  <si>
    <t>TIM PENGELOLA WEBSITE BRSDM</t>
  </si>
  <si>
    <t>102. Pelayanan Sistem Informasi Riset dan Sumber Daya Manusia Kelautan dan Perikanan</t>
  </si>
  <si>
    <t>A. Pengelolaan Sistem Informasi Riset  dan SDM KP</t>
  </si>
  <si>
    <t>000001. TIM PENGELOLA WEBSITE BRSDM</t>
  </si>
  <si>
    <t>784</t>
  </si>
  <si>
    <t>Pengelolaan OJS BRSDM</t>
  </si>
  <si>
    <t>000001. Pengelolaan OJS BRSDM</t>
  </si>
  <si>
    <t>867</t>
  </si>
  <si>
    <t>994</t>
  </si>
  <si>
    <t>470</t>
  </si>
  <si>
    <t>SEKRETARIAT BRSDM KP</t>
  </si>
  <si>
    <t>AD. Pelaksanaan Operator Kantor</t>
  </si>
  <si>
    <t>000001. SEKRETARIAT BRSDM KP</t>
  </si>
  <si>
    <t>Honor Operasional Kantor</t>
  </si>
  <si>
    <t>16</t>
  </si>
  <si>
    <t>477</t>
  </si>
  <si>
    <t>HONOR UNIT AKUNTANSI PENGGUNA BARANG (UAKPB)</t>
  </si>
  <si>
    <t>000016. HONOR UNIT AKUNTANSI PENGGUNA BARANG (UAKPB)</t>
  </si>
  <si>
    <t>21</t>
  </si>
  <si>
    <t>13</t>
  </si>
  <si>
    <t>483</t>
  </si>
  <si>
    <t>HONOR PENGELOLA SISTEM AKUNTANSI PEMERINTAH TK. ESELON IBMN TK. ESELON I</t>
  </si>
  <si>
    <t>000021. HONOR PENGELOLA SISTEM AKUNTANSI PEMERINTAH TK. ESELON IBMN TK. ESELON I</t>
  </si>
  <si>
    <t>24</t>
  </si>
  <si>
    <t>494</t>
  </si>
  <si>
    <t>HONOR UNIT AKUNTANSI PENGGUNA ANGGARAN (UAKPA)</t>
  </si>
  <si>
    <t>000009. HONOR UNIT AKUNTANSI PENGGUNA ANGGARAN (UAKPA)</t>
  </si>
  <si>
    <t>14</t>
  </si>
  <si>
    <t>448</t>
  </si>
  <si>
    <t>Perawatan kendaraan roda 4/6</t>
  </si>
  <si>
    <t>AC. Pemeliharaan Kantor</t>
  </si>
  <si>
    <t>000014. Perawatan kendaraan roda 4/6</t>
  </si>
  <si>
    <t>Belanja Pemeliharaan</t>
  </si>
  <si>
    <t>19</t>
  </si>
  <si>
    <t>453</t>
  </si>
  <si>
    <t>Operasional Kendaraan Roda 2 (sewa)</t>
  </si>
  <si>
    <t>000019. Operasional Kendaraan Roda 2 (sewa)</t>
  </si>
  <si>
    <t>507</t>
  </si>
  <si>
    <t>Elektronik</t>
  </si>
  <si>
    <t>AG. Pemeliharaan Kantor Ancol</t>
  </si>
  <si>
    <t>000001. Elektronik</t>
  </si>
  <si>
    <t>865</t>
  </si>
  <si>
    <t>000003. Penilaian Angka Kredit</t>
  </si>
  <si>
    <t>303</t>
  </si>
  <si>
    <t>Honor Tim AMAFRAD Press</t>
  </si>
  <si>
    <t>000005. Honor Tim AMAFRAD Press</t>
  </si>
  <si>
    <t>307</t>
  </si>
  <si>
    <t>Honor Tim Pejabat Pengelola Informasi dan Data BRSDM</t>
  </si>
  <si>
    <t>000009. Honor Tim Pejabat Pengelola Informasi dan Data BRSDM</t>
  </si>
  <si>
    <t>526</t>
  </si>
  <si>
    <t>Pemeliharaan Mesin</t>
  </si>
  <si>
    <t>000005. Pemeliharaan Mesin</t>
  </si>
  <si>
    <t>624</t>
  </si>
  <si>
    <t>Snack dan Makan Rapat</t>
  </si>
  <si>
    <t>201. Pelayanan Tata Usaha dan Kerumahtanggaan Pelatihan dan Penyuluhan</t>
  </si>
  <si>
    <t>A. Pengelolaan Kepegawaian Pelatihan dan Penyuluhan KP</t>
  </si>
  <si>
    <t>Pusat Pelatihan dan Penyuluhan KP</t>
  </si>
  <si>
    <t>000001. Snack dan Makan Rapat</t>
  </si>
  <si>
    <t>629</t>
  </si>
  <si>
    <t>B. Validasi Data BMN Pelatihan dan Penyuluhan</t>
  </si>
  <si>
    <t>630</t>
  </si>
  <si>
    <t>639</t>
  </si>
  <si>
    <t>D. Rekrutmen PPB</t>
  </si>
  <si>
    <t>640</t>
  </si>
  <si>
    <t>1409</t>
  </si>
  <si>
    <t>F. Administrasi Perkantoran Pelatihan dan Penyuluhan KP</t>
  </si>
  <si>
    <t>1594</t>
  </si>
  <si>
    <t>Pencetakan</t>
  </si>
  <si>
    <t>000002. Pencetakan</t>
  </si>
  <si>
    <t>1283</t>
  </si>
  <si>
    <t>201. Pelayanan Monitoring dan Evaluasi Pelatihan dan Penyuluhan Kelautan dan Perikanan</t>
  </si>
  <si>
    <t>A. MONITORING DAN EVALUASI PELATIHAN DAN PENYULUHAN</t>
  </si>
  <si>
    <t>1284</t>
  </si>
  <si>
    <t>1285</t>
  </si>
  <si>
    <t>1286</t>
  </si>
  <si>
    <t xml:space="preserve"> Fotocopy dan Pencetakan Penyusunan Laporan Monev Penyelenggaraan Pelatihan dan penyuluhan KP</t>
  </si>
  <si>
    <t>000004.  Fotocopy dan Pencetakan Penyusunan Laporan Monev Penyelenggaraan Pelatihan dan penyuluhan KP</t>
  </si>
  <si>
    <t>1289</t>
  </si>
  <si>
    <t xml:space="preserve"> Penggandaan dan Penjilidan serta Laporan</t>
  </si>
  <si>
    <t>B. PENYUSUNAN INSTRUMEN MONITORING DAN EVALUASI PELATIHAN DAN PENYULUHAN KP</t>
  </si>
  <si>
    <t>000001.  Penggandaan dan Penjilidan serta Laporan</t>
  </si>
  <si>
    <t>1291</t>
  </si>
  <si>
    <t xml:space="preserve"> ATK</t>
  </si>
  <si>
    <t>000002.  ATK</t>
  </si>
  <si>
    <t>1292</t>
  </si>
  <si>
    <t xml:space="preserve"> Bahan Komputer</t>
  </si>
  <si>
    <t>000003.  Bahan Komputer</t>
  </si>
  <si>
    <t>1151</t>
  </si>
  <si>
    <t>201. Pelayanan Keuangan Pelatihan dan Penyuluhan Kelautan dan Perikanan</t>
  </si>
  <si>
    <t>B. Penyusunan SPIP</t>
  </si>
  <si>
    <t>1152</t>
  </si>
  <si>
    <t>1153</t>
  </si>
  <si>
    <t>Penggandaan dan Penjilidan Laporan</t>
  </si>
  <si>
    <t>000003. Penggandaan dan Penjilidan Laporan</t>
  </si>
  <si>
    <t>1157</t>
  </si>
  <si>
    <t>C. Validasi dan pertanggungjawaban keuangan</t>
  </si>
  <si>
    <t>1158</t>
  </si>
  <si>
    <t>1160</t>
  </si>
  <si>
    <t>D. Penyelesaian Tindak Lanjut</t>
  </si>
  <si>
    <t>1161</t>
  </si>
  <si>
    <t>633</t>
  </si>
  <si>
    <t>Pejabat Eselon II ke bawah</t>
  </si>
  <si>
    <t>000001. Pejabat Eselon II ke bawah</t>
  </si>
  <si>
    <t>628</t>
  </si>
  <si>
    <t>Koordinasi bidang kepegawaian (2 org x 2 kali)</t>
  </si>
  <si>
    <t>000001. Koordinasi bidang kepegawaian (2 org x 2 kali)</t>
  </si>
  <si>
    <t>634</t>
  </si>
  <si>
    <t>Penyelesaian Permasalahan Aset BMN</t>
  </si>
  <si>
    <t>000001. Penyelesaian Permasalahan Aset BMN</t>
  </si>
  <si>
    <t>638</t>
  </si>
  <si>
    <t>Koordinasi, Pemberkasan dan Pemusnahan Arsip</t>
  </si>
  <si>
    <t>C. Pengelolaan Persuratan dan Kearsipan Pelatihan dan Penyuluhan</t>
  </si>
  <si>
    <t>000001. Koordinasi, Pemberkasan dan Pemusnahan Arsip</t>
  </si>
  <si>
    <t>652</t>
  </si>
  <si>
    <t>Perjalanan Dinas Dalam rangka Koordinasi</t>
  </si>
  <si>
    <t>000001. Perjalanan Dinas Dalam rangka Koordinasi</t>
  </si>
  <si>
    <t>1288</t>
  </si>
  <si>
    <t xml:space="preserve"> Perjalanan Monitoring  Penyelenggaraan Pelatihan dan Penyuluhan KP</t>
  </si>
  <si>
    <t>000001.  Perjalanan Monitoring  Penyelenggaraan Pelatihan dan Penyuluhan KP</t>
  </si>
  <si>
    <t>1155</t>
  </si>
  <si>
    <t>Perjalanan Dinas Undangan FGD,Sosialisasi, Koordinasi Puslatluh KP  (3 ORG x 3 kali)</t>
  </si>
  <si>
    <t>000001. Perjalanan Dinas Undangan FGD,Sosialisasi, Koordinasi Puslatluh KP  (3 ORG x 3 kali)</t>
  </si>
  <si>
    <t>1156</t>
  </si>
  <si>
    <t>Perjalanan Koordinasi SPIP ke Satminkal</t>
  </si>
  <si>
    <t>000002. Perjalanan Koordinasi SPIP ke Satminkal</t>
  </si>
  <si>
    <t>1162</t>
  </si>
  <si>
    <t>Perjalanan Penyelesaian TL (2 org x 5 lokasi)</t>
  </si>
  <si>
    <t>000001. Perjalanan Penyelesaian TL (2 org x 5 lokasi)</t>
  </si>
  <si>
    <t>1410</t>
  </si>
  <si>
    <t>Biaya Komunikasi Pulsa Data atau Paket Internet (22 Org x 12 Bln x 1 kali)</t>
  </si>
  <si>
    <t>000001. Biaya Komunikasi Pulsa Data atau Paket Internet (22 Org x 12 Bln x 1 kali)</t>
  </si>
  <si>
    <t>1411</t>
  </si>
  <si>
    <t>Rapid Swab Antigen</t>
  </si>
  <si>
    <t>000001. Rapid Swab Antigen</t>
  </si>
  <si>
    <t>1287</t>
  </si>
  <si>
    <t xml:space="preserve"> Biaya Test Rapid dan Swab PCR</t>
  </si>
  <si>
    <t>000001.  Biaya Test Rapid dan Swab PCR</t>
  </si>
  <si>
    <t>626</t>
  </si>
  <si>
    <t>627</t>
  </si>
  <si>
    <t>219</t>
  </si>
  <si>
    <t>Pengadaan alat pengolah data dan komunikasi BRSDM</t>
  </si>
  <si>
    <t>2378.CAN.001. Sarana Teknologi Informasi dan Komunikasi (TIK) Riset dan Sumber Daya Manusia Kelautan dan Perikanan</t>
  </si>
  <si>
    <t>101. Sarana Teknologi Informasi dan Komunikasi (TIK) Riset dan Sumber Daya Manusia Kelautan dan Perikanan</t>
  </si>
  <si>
    <t>A. TANPA SUB KOMPONEN</t>
  </si>
  <si>
    <t>000001. Pengadaan alat pengolah data dan komunikasi BRSDM</t>
  </si>
  <si>
    <t>951</t>
  </si>
  <si>
    <t>828</t>
  </si>
  <si>
    <t>Pengadaan Lemari Arsip</t>
  </si>
  <si>
    <t>103. Peralatan Fasilitas Perkantoran Riset dan Sumber Daya Manusia Kelautan dan Perikanan</t>
  </si>
  <si>
    <t>A. Fasilitas Perkantoran</t>
  </si>
  <si>
    <t>000001. Pengadaan Lemari Arsip</t>
  </si>
  <si>
    <t>829</t>
  </si>
  <si>
    <t>Pengadaan Alat kehumasan</t>
  </si>
  <si>
    <t>000002. Pengadaan Alat kehumasan</t>
  </si>
  <si>
    <t>Revitalisasi sarana dan prasarana perkantoran</t>
  </si>
  <si>
    <t>000001. Revitalisasi sarana dan prasarana perkantoran</t>
  </si>
  <si>
    <t>823</t>
  </si>
  <si>
    <t>Gedung dan Bangunan Riset dan SDM KP</t>
  </si>
  <si>
    <t>2378.EBB.971. Layanan Prasarana Internal</t>
  </si>
  <si>
    <t>102. Gedung dan Bangunan Riset dan Sumber Daya Manusia Kelautan dan Perikanan</t>
  </si>
  <si>
    <t>A. Gedung dan Bangunan Riset dan Sumber Daya Manusia Kelautan dan Perikanan</t>
  </si>
  <si>
    <t>533111. Belanja Modal Gedung dan Bangunan</t>
  </si>
  <si>
    <t>000001. Gedung dan Bangunan Riset dan SDM KP</t>
  </si>
  <si>
    <t>824</t>
  </si>
  <si>
    <t>Pengadaan meubeler kantor pusat</t>
  </si>
  <si>
    <t>000002. Pengadaan meubeler kantor pusat</t>
  </si>
  <si>
    <t>825</t>
  </si>
  <si>
    <t>Pembuatan/Penataan ruang kerja kantor Pusat BRSDM</t>
  </si>
  <si>
    <t>000003. Pembuatan/Penataan ruang kerja kantor Pusat BRSDM</t>
  </si>
  <si>
    <t>826</t>
  </si>
  <si>
    <t>Pengadaan Workstation untuk kantor Pusat BRSDM</t>
  </si>
  <si>
    <t>000004. Pengadaan Workstation untuk kantor Pusat BRSDM</t>
  </si>
  <si>
    <t>Perencanaan rehab kantor BRSDM</t>
  </si>
  <si>
    <t>000004. Perencanaan rehab kantor BRSDM</t>
  </si>
  <si>
    <t>163</t>
  </si>
  <si>
    <t>000001. Konsumsi/Bahan Makanan</t>
  </si>
  <si>
    <t>164</t>
  </si>
  <si>
    <t>000002. Penggandaan</t>
  </si>
  <si>
    <t>165</t>
  </si>
  <si>
    <t>000003. ATK</t>
  </si>
  <si>
    <t>166</t>
  </si>
  <si>
    <t>169</t>
  </si>
  <si>
    <t>170</t>
  </si>
  <si>
    <t>171</t>
  </si>
  <si>
    <t>172</t>
  </si>
  <si>
    <t>175</t>
  </si>
  <si>
    <t>176</t>
  </si>
  <si>
    <t>177</t>
  </si>
  <si>
    <t>178</t>
  </si>
  <si>
    <t>179</t>
  </si>
  <si>
    <t>000005. Cetak Booklet NSPK peserta didik</t>
  </si>
  <si>
    <t>180</t>
  </si>
  <si>
    <t>000006. Cetak Booklet NSPK Sarana Prasarana</t>
  </si>
  <si>
    <t>182</t>
  </si>
  <si>
    <t>183</t>
  </si>
  <si>
    <t>000002. Konsumsi/Bahan Makan</t>
  </si>
  <si>
    <t>184</t>
  </si>
  <si>
    <t>000003. Cetakan Kelembagaan Pendidikan Vokasi</t>
  </si>
  <si>
    <t>193</t>
  </si>
  <si>
    <t>000001. Konsumsi/Bahan Makan</t>
  </si>
  <si>
    <t>194</t>
  </si>
  <si>
    <t>195</t>
  </si>
  <si>
    <t>000003. Cetakan Evaluasi Mutu Pendidikan Tinggi KP 2022</t>
  </si>
  <si>
    <t>203</t>
  </si>
  <si>
    <t>204</t>
  </si>
  <si>
    <t>205</t>
  </si>
  <si>
    <t>000003. Konsumsi/Bahan Makan</t>
  </si>
  <si>
    <t>206</t>
  </si>
  <si>
    <t>000004. Penggandaan</t>
  </si>
  <si>
    <t>210</t>
  </si>
  <si>
    <t>211</t>
  </si>
  <si>
    <t>000002. Bahan Konsumsi Rapat</t>
  </si>
  <si>
    <t>212</t>
  </si>
  <si>
    <t>213</t>
  </si>
  <si>
    <t>353</t>
  </si>
  <si>
    <t>354</t>
  </si>
  <si>
    <t>1330</t>
  </si>
  <si>
    <t>1331</t>
  </si>
  <si>
    <t>000002. Konsumsi/bahan makanan</t>
  </si>
  <si>
    <t>1332</t>
  </si>
  <si>
    <t>1333</t>
  </si>
  <si>
    <t>1334</t>
  </si>
  <si>
    <t>000005. Cetakan</t>
  </si>
  <si>
    <t>996</t>
  </si>
  <si>
    <t>1520</t>
  </si>
  <si>
    <t>4345.EBC. Layanan Manajemen SDM Internal</t>
  </si>
  <si>
    <t>A. Tugas Belajar Baru</t>
  </si>
  <si>
    <t>1521</t>
  </si>
  <si>
    <t>000002. Penggadaan</t>
  </si>
  <si>
    <t>1522</t>
  </si>
  <si>
    <t>000003. Perlengkapan TPA Toefl</t>
  </si>
  <si>
    <t>1523</t>
  </si>
  <si>
    <t>000004. Perlengkapan Protokol kesehatan TPA Toefl</t>
  </si>
  <si>
    <t>1478</t>
  </si>
  <si>
    <t>1351</t>
  </si>
  <si>
    <t>1507</t>
  </si>
  <si>
    <t>000001. Penggadaan</t>
  </si>
  <si>
    <t>1508</t>
  </si>
  <si>
    <t>1509</t>
  </si>
  <si>
    <t>1367</t>
  </si>
  <si>
    <t>1505</t>
  </si>
  <si>
    <t>167</t>
  </si>
  <si>
    <t>000001. Narasumber/Pembahas</t>
  </si>
  <si>
    <t>173</t>
  </si>
  <si>
    <t>189</t>
  </si>
  <si>
    <t>200</t>
  </si>
  <si>
    <t>208</t>
  </si>
  <si>
    <t>216</t>
  </si>
  <si>
    <t>1526</t>
  </si>
  <si>
    <t>1513</t>
  </si>
  <si>
    <t>168</t>
  </si>
  <si>
    <t>000001. Perjalanan Bimbingan dan Pembinaan Metode dan Kurikulum</t>
  </si>
  <si>
    <t>174</t>
  </si>
  <si>
    <t>000001. perjalanan Penyusunan NSPK Metode dan Kurikulum</t>
  </si>
  <si>
    <t>181</t>
  </si>
  <si>
    <t>000001. NSPK Peserta Didik Standar Sarana dan Prasarana Pendidikan KP</t>
  </si>
  <si>
    <t>191</t>
  </si>
  <si>
    <t>000001. Perjalanan Pembentukan Kelembagaan Pendidikan KP</t>
  </si>
  <si>
    <t>000001. Perjalanan Penjaminan Mutu Kelembagaan</t>
  </si>
  <si>
    <t>209</t>
  </si>
  <si>
    <t>000001. Perjalanan Reviu Dampak Peraturan Revitalisasi Vokasi</t>
  </si>
  <si>
    <t>218</t>
  </si>
  <si>
    <t>000001. Perjalanan Evaluasi Beban Kerja Guru dan Dosen</t>
  </si>
  <si>
    <t>359</t>
  </si>
  <si>
    <t>000001. Perjalanan Kerjasama Pendidikan KP</t>
  </si>
  <si>
    <t>1336</t>
  </si>
  <si>
    <t>000001. Perjalanan Penilaian Kinerja Pendidikan KP</t>
  </si>
  <si>
    <t>1349</t>
  </si>
  <si>
    <t>000001. Perjalanan Koordinasi dan pengadministrasian Tugas Belajar</t>
  </si>
  <si>
    <t>1528</t>
  </si>
  <si>
    <t>000002. Perjalanan Peserta Tugas Belajar</t>
  </si>
  <si>
    <t>1359</t>
  </si>
  <si>
    <t>1479</t>
  </si>
  <si>
    <t>1506</t>
  </si>
  <si>
    <t>000001. Perjalanan Koordinasi dan pengadministrasian izin Belajar</t>
  </si>
  <si>
    <t>1586</t>
  </si>
  <si>
    <t>000001. Peningkatan Kapasitas Pegawai</t>
  </si>
  <si>
    <t>1527</t>
  </si>
  <si>
    <t>000001. Pelaksanaan TOEFL/TPA</t>
  </si>
  <si>
    <t>190</t>
  </si>
  <si>
    <t>000001. Test Rapid/AntigenPCR</t>
  </si>
  <si>
    <t>217</t>
  </si>
  <si>
    <t>000001. Test Rapid/Antigen/PCR</t>
  </si>
  <si>
    <t>185</t>
  </si>
  <si>
    <t>000001. Langganan biaya video conference</t>
  </si>
  <si>
    <t>186</t>
  </si>
  <si>
    <t>000002. Dukungan Pembentukan Kelembagaan</t>
  </si>
  <si>
    <t>196</t>
  </si>
  <si>
    <t>197</t>
  </si>
  <si>
    <t>207</t>
  </si>
  <si>
    <t>215</t>
  </si>
  <si>
    <t>000001. Dukungan Pelaksanaan Evaluasi Beban Kerja Guru dan Dosen</t>
  </si>
  <si>
    <t>1545</t>
  </si>
  <si>
    <t>000001. Langganan biaya aplikasi komunikasi daring (zoom/linktree/zoho)</t>
  </si>
  <si>
    <t>1524</t>
  </si>
  <si>
    <t>000001. Dukungan Penyelenggaraan Tugas Belajar</t>
  </si>
  <si>
    <t>1525</t>
  </si>
  <si>
    <t>000002. Langganan biaya video conference</t>
  </si>
  <si>
    <t>1514</t>
  </si>
  <si>
    <t>1515</t>
  </si>
  <si>
    <t>000003. Dukungan Koordinasi tugas belajar</t>
  </si>
  <si>
    <t>1510</t>
  </si>
  <si>
    <t>000001. Dukungan Penyelenggaraan Tugas Belajar Luar Negeri</t>
  </si>
  <si>
    <t>1352</t>
  </si>
  <si>
    <t>187</t>
  </si>
  <si>
    <t>188</t>
  </si>
  <si>
    <t>198</t>
  </si>
  <si>
    <t>199</t>
  </si>
  <si>
    <t>356</t>
  </si>
  <si>
    <t>357</t>
  </si>
  <si>
    <t>1344</t>
  </si>
  <si>
    <t>1345</t>
  </si>
  <si>
    <t>1355</t>
  </si>
  <si>
    <t>1356</t>
  </si>
  <si>
    <t>1368</t>
  </si>
  <si>
    <t>1369</t>
  </si>
  <si>
    <t>192</t>
  </si>
  <si>
    <t>220</t>
  </si>
  <si>
    <t>000001. Alat pengolah data dan komunikasi</t>
  </si>
  <si>
    <t>830</t>
  </si>
  <si>
    <t>000001. Pengadaan Kendaraan Dinas Pejabat Eselon II</t>
  </si>
  <si>
    <t>1511</t>
  </si>
  <si>
    <t>000001. Perjalanan peserta tugas belajar, Koordinasi dan Pendampingan tugas belajar</t>
  </si>
  <si>
    <t>Pelayanan Kehumasan (AA tahap 2)</t>
  </si>
  <si>
    <t>1425</t>
  </si>
  <si>
    <t>B. Pelayanan Kehumasan (AA tahap 2)</t>
  </si>
  <si>
    <t>Forum Data dan Informasi (AA tahap 2)</t>
  </si>
  <si>
    <t>1420</t>
  </si>
  <si>
    <t>fotocopy penggandaan</t>
  </si>
  <si>
    <t>C. Forum Data dan Informasi (AA tahap 2)</t>
  </si>
  <si>
    <t>000001. fotocopy penggandaan</t>
  </si>
  <si>
    <t>1421</t>
  </si>
  <si>
    <t>Komputer Supplies</t>
  </si>
  <si>
    <t>000002. Komputer Supplies</t>
  </si>
  <si>
    <t>1422</t>
  </si>
  <si>
    <t>1440</t>
  </si>
  <si>
    <t>Perjalanan</t>
  </si>
  <si>
    <t>2378.EBA.956. Layanan BMN</t>
  </si>
  <si>
    <t>101. Pelayanan Pengelolaan Barang Milik Negara (BMN) Riset dan Sumber Daya Manusia Kelautan dan Perikanan</t>
  </si>
  <si>
    <t>H. Blokir AA Tahap 2</t>
  </si>
  <si>
    <t>000001. Perjalanan</t>
  </si>
  <si>
    <t>Fasilitasi hukum dan advokasi (AA jilid 2)</t>
  </si>
  <si>
    <t>1438</t>
  </si>
  <si>
    <t>dalam rangka pendampingan/advokasi</t>
  </si>
  <si>
    <t>C. Fasilitasi hukum dan advokasi (AA jilid 2)</t>
  </si>
  <si>
    <t>000001. dalam rangka pendampingan/advokasi</t>
  </si>
  <si>
    <t>1424</t>
  </si>
  <si>
    <t>pelayanan tata laksana dan RB (blokir AA)</t>
  </si>
  <si>
    <t>1437</t>
  </si>
  <si>
    <t>dalam rangka validasi bukti dan verifikasi kegiatan tata laksana dan RB</t>
  </si>
  <si>
    <t>C. pelayanan tata laksana dan RB (blokir AA)</t>
  </si>
  <si>
    <t>000001. dalam rangka validasi bukti dan verifikasi kegiatan tata laksana dan RB</t>
  </si>
  <si>
    <t>1439</t>
  </si>
  <si>
    <t>org</t>
  </si>
  <si>
    <t>1419</t>
  </si>
  <si>
    <t>perjalanan forum data dan informasi BRSDM</t>
  </si>
  <si>
    <t>000001. perjalanan forum data dan informasi BRSDM</t>
  </si>
  <si>
    <t>AA Tahap 2</t>
  </si>
  <si>
    <t>1592</t>
  </si>
  <si>
    <t>C. AA Tahap 2</t>
  </si>
  <si>
    <t>000001. Blokir AA Tahap 2</t>
  </si>
  <si>
    <t>Fasilitasi Penilaian Angka Kredit (Blokir AA)</t>
  </si>
  <si>
    <t>1445</t>
  </si>
  <si>
    <t>Penilaian Angka Kredit Jabatan fungsional</t>
  </si>
  <si>
    <t>C. Fasilitasi Penilaian Angka Kredit (Blokir AA)</t>
  </si>
  <si>
    <t>000001. Penilaian Angka Kredit Jabatan fungsional</t>
  </si>
  <si>
    <t>Pelayanan Mutasi (blokir AA)</t>
  </si>
  <si>
    <t>1444</t>
  </si>
  <si>
    <t>Mutasi Pejabat dan Keluarganya (AA tahap 2)</t>
  </si>
  <si>
    <t>C. Pelayanan Mutasi (blokir AA)</t>
  </si>
  <si>
    <t>000001. Mutasi Pejabat dan Keluarganya (AA tahap 2)</t>
  </si>
  <si>
    <t>1429</t>
  </si>
  <si>
    <t>E. Blokir AA Tahap 2</t>
  </si>
  <si>
    <t>1418</t>
  </si>
  <si>
    <t>1423</t>
  </si>
  <si>
    <t>1435</t>
  </si>
  <si>
    <t>101. Pelayanan Keuangan Riset dan Sumber Daya Manusia Kelautan dan Perikanan</t>
  </si>
  <si>
    <t>974</t>
  </si>
  <si>
    <t>1436</t>
  </si>
  <si>
    <t>2378.EBD.974. Layanan Penyelenggaraan Kearsipan</t>
  </si>
  <si>
    <t>101. Penyelenggaraan Kearsipan Riset dan Sumber Daya Manusia Kelautan dan Perikanan</t>
  </si>
  <si>
    <t>Pelayanan Renbang Aparatur (blokir AA)</t>
  </si>
  <si>
    <t>1443</t>
  </si>
  <si>
    <t>Diklat Pegawai Pelaksana lingkup BRSDM</t>
  </si>
  <si>
    <t>B. Pelayanan Renbang Aparatur (blokir AA)</t>
  </si>
  <si>
    <t>000001. Diklat Pegawai Pelaksana lingkup BRSDM</t>
  </si>
  <si>
    <t>1580</t>
  </si>
  <si>
    <t>Automatic Adjustmen layanan Umum (AA)</t>
  </si>
  <si>
    <t>1446</t>
  </si>
  <si>
    <t>G. Automatic Adjustmen layanan Umum (AA)</t>
  </si>
  <si>
    <t>000001. Automatic Adjustmen layanan Umum (AA)</t>
  </si>
  <si>
    <t>Automatic Adjustment Evaluasi dan Pelaporan Puslatluh (AA)</t>
  </si>
  <si>
    <t>1449</t>
  </si>
  <si>
    <t>C. Automatic Adjustment Evaluasi dan Pelaporan Puslatluh (AA)</t>
  </si>
  <si>
    <t>000001. Automatic Adjustment Evaluasi dan Pelaporan Puslatluh (AA)</t>
  </si>
  <si>
    <t>1579</t>
  </si>
  <si>
    <t>Automatic Adjustment pengelolaan keuangan blokir AA</t>
  </si>
  <si>
    <t>1447</t>
  </si>
  <si>
    <t>Automatic Adjustment pengelolaan keuangan (AA)</t>
  </si>
  <si>
    <t>E. Automatic Adjustment pengelolaan keuangan blokir AA</t>
  </si>
  <si>
    <t>000001. Automatic Adjustment pengelolaan keuangan (AA)</t>
  </si>
  <si>
    <t>1544</t>
  </si>
  <si>
    <t>1382</t>
  </si>
  <si>
    <t>1383</t>
  </si>
  <si>
    <t>1388</t>
  </si>
  <si>
    <t>000003. Amplop Kop Besar</t>
  </si>
  <si>
    <t>1390</t>
  </si>
  <si>
    <t>000004. Map Pusdik KP</t>
  </si>
  <si>
    <t>1589</t>
  </si>
  <si>
    <t>000001. Belanja Bahan</t>
  </si>
  <si>
    <t>1588</t>
  </si>
  <si>
    <t>1582</t>
  </si>
  <si>
    <t>Kendaraan Bermotor Riset dan Sumber Daya Manusia Kelautan dan Perikanan (AA)</t>
  </si>
  <si>
    <t>827</t>
  </si>
  <si>
    <t>Pengadaan Kendaraan Dinas Pejabat Eselon I</t>
  </si>
  <si>
    <t>101. Kendaraan Bermotor Riset dan Sumber Daya Manusia Kelautan dan Perikanan</t>
  </si>
  <si>
    <t>A. Kendaraan Bermotor Riset dan Sumber Daya Manusia Kelautan dan Perikanan (AA)</t>
  </si>
  <si>
    <t>000001. Pengadaan Kendaraan Dinas Pejabat Eselon I</t>
  </si>
  <si>
    <t>1583</t>
  </si>
  <si>
    <t>Blokir AA</t>
  </si>
  <si>
    <t>000001. Blokir AA</t>
  </si>
  <si>
    <t>1430</t>
  </si>
  <si>
    <t>Fasilitasi Kerja sama Pameran luar negeri</t>
  </si>
  <si>
    <t>000002. Fasilitasi Kerja sama Pameran luar negeri</t>
  </si>
  <si>
    <t>Gaji dan Tunjangan Sekretariat BRSDM (AA)</t>
  </si>
  <si>
    <t>1372</t>
  </si>
  <si>
    <t>001. Gaji dan Tunjangan</t>
  </si>
  <si>
    <t>AB. Gaji dan Tunjangan Sekretariat BRSDM (AA)</t>
  </si>
  <si>
    <t>000001. Belanja gaji pokok PNS</t>
  </si>
  <si>
    <t>Belanja Pegawai</t>
  </si>
  <si>
    <t>1373</t>
  </si>
  <si>
    <t>000001. Belanja tunj. suami/istri PNS</t>
  </si>
  <si>
    <t>1374</t>
  </si>
  <si>
    <t>000001. Belanja tunj. anak PNS</t>
  </si>
  <si>
    <t>1375</t>
  </si>
  <si>
    <t>000001. Tunjangan Kinerja</t>
  </si>
  <si>
    <t>Gaji dan Tunjangan Pusat pelatihan dan Penyuluhan KP (AA)</t>
  </si>
  <si>
    <t>1371</t>
  </si>
  <si>
    <t>DB. Gaji dan Tunjangan Pusat pelatihan dan Penyuluhan KP (AA)</t>
  </si>
  <si>
    <t>000001. Belanja Pegawai (Tunjangan Khusus/Kegiatan/Kinerja)</t>
  </si>
  <si>
    <t>1376</t>
  </si>
  <si>
    <t>Tunjangan Kinerja (AA)</t>
  </si>
  <si>
    <t>000001. Tunjangan Kinerja (AA)</t>
  </si>
  <si>
    <t>1391</t>
  </si>
  <si>
    <t>000001. Jamuan</t>
  </si>
  <si>
    <t>Keperluan Perkantoran</t>
  </si>
  <si>
    <t>1392</t>
  </si>
  <si>
    <t>000002. Pencetakan/Publikasi</t>
  </si>
  <si>
    <t>1393</t>
  </si>
  <si>
    <t>000003. Estetika Kantor dan Pengharum Ruangan</t>
  </si>
  <si>
    <t>1394</t>
  </si>
  <si>
    <t>000004. Keperluan sehari hari perkantoran</t>
  </si>
  <si>
    <t>1377</t>
  </si>
  <si>
    <t xml:space="preserve"> Unit</t>
  </si>
  <si>
    <t>000001. Pemeliharaan dan Operasional Kendaraan Roda 4</t>
  </si>
  <si>
    <t>1378</t>
  </si>
  <si>
    <t>000002. Laptop/Notebook</t>
  </si>
  <si>
    <t>1379</t>
  </si>
  <si>
    <t>000003. Komputer PC</t>
  </si>
  <si>
    <t>1380</t>
  </si>
  <si>
    <t>000004. Printer</t>
  </si>
  <si>
    <t>1381</t>
  </si>
  <si>
    <t>000005. Perawatan Barang Inventaris Kantor</t>
  </si>
  <si>
    <t>1559</t>
  </si>
  <si>
    <t>1560</t>
  </si>
  <si>
    <t>1561</t>
  </si>
  <si>
    <t>1562</t>
  </si>
  <si>
    <t>1563</t>
  </si>
  <si>
    <t>Cetakan buku wisuda pendidikan menengah</t>
  </si>
  <si>
    <t>000005. Cetakan buku wisuda pendidikan menengah</t>
  </si>
  <si>
    <t>1564</t>
  </si>
  <si>
    <t>Cetakan buku wisuda pendidikan tinggi</t>
  </si>
  <si>
    <t>000006. Cetakan buku wisuda pendidikan tinggi</t>
  </si>
  <si>
    <t>1565</t>
  </si>
  <si>
    <t>Perlengkapaan wisuda pendidikan menengah</t>
  </si>
  <si>
    <t>000007. Perlengkapaan wisuda pendidikan menengah</t>
  </si>
  <si>
    <t>1566</t>
  </si>
  <si>
    <t>Perlengkapaan wisuda pendidikan tinggi</t>
  </si>
  <si>
    <t>000008. Perlengkapaan wisuda pendidikan tinggi</t>
  </si>
  <si>
    <t>1567</t>
  </si>
  <si>
    <t>Cetakan laporan</t>
  </si>
  <si>
    <t>000009. Cetakan laporan</t>
  </si>
  <si>
    <t>1557</t>
  </si>
  <si>
    <t>1570</t>
  </si>
  <si>
    <t>Perjalanan dukungan wisudah pendidikan tinggi dan menengah</t>
  </si>
  <si>
    <t>000001. Perjalanan dukungan wisudah pendidikan tinggi dan menengah</t>
  </si>
  <si>
    <t>Automatic Adjustmen Standarisasi dan Sertifikasi (AA)</t>
  </si>
  <si>
    <t>1434</t>
  </si>
  <si>
    <t>2375. Pelatihan dan Penyuluhan Kelautan dan Perikanan</t>
  </si>
  <si>
    <t>2375.AFA. Norma, Standard, Prosedur dan Kriteria</t>
  </si>
  <si>
    <t>2375.AFA.001. Norma, Standard, Prosedur dan Kriteria Pelatihan dan Penyuluhan KP</t>
  </si>
  <si>
    <t>051. Penyusunan NSPK Standarisasi dan Sertifikasi</t>
  </si>
  <si>
    <t>G. Automatic Adjustmen Standarisasi dan Sertifikasi (AA)</t>
  </si>
  <si>
    <t>000001. Automatic Adjustmen Standarisasi dan Sertifikasi (AA)</t>
  </si>
  <si>
    <t>Automatic Adjusment Penyelenggaraan Pelatihan (AA)</t>
  </si>
  <si>
    <t>1428</t>
  </si>
  <si>
    <t>052. Penyusunan NSPK Penyelenggaraan Pelatihan</t>
  </si>
  <si>
    <t>F. Automatic Adjusment Penyelenggaraan Pelatihan (AA)</t>
  </si>
  <si>
    <t>000001. Automatic Adjusment Penyelenggaraan Pelatihan (AA)</t>
  </si>
  <si>
    <t>Automatic Adjusment Sarana Prasarana dan Kelembagaan Penyuluhan (AA)</t>
  </si>
  <si>
    <t>1427</t>
  </si>
  <si>
    <t>053. Penyusunan NSPK Sarana Prasarana dan Kelembagaan Penyuluhan</t>
  </si>
  <si>
    <t>E. Automatic Adjusment Sarana Prasarana dan Kelembagaan Penyuluhan (AA)</t>
  </si>
  <si>
    <t>000001. Automatic Adjusment Sarana Prasarana dan Kelembagaan Penyuluhan (AA)</t>
  </si>
  <si>
    <t>Automatic Adjustmen Penyelenggaraan Penyuluhan (AA)</t>
  </si>
  <si>
    <t>1426</t>
  </si>
  <si>
    <t>054. Penyusunan NSPK Penyelenggaraan Penyuluhan</t>
  </si>
  <si>
    <t>E. Automatic Adjustmen Penyelenggaraan Penyuluhan (AA)</t>
  </si>
  <si>
    <t>000001. Automatic Adjustmen Penyelenggaraan Penyuluhan (AA)</t>
  </si>
  <si>
    <t>1568</t>
  </si>
  <si>
    <t>Dukungan Wisudah Pendidkan Menengah</t>
  </si>
  <si>
    <t>000001. Dukungan Wisudah Pendidkan Menengah</t>
  </si>
  <si>
    <t>1569</t>
  </si>
  <si>
    <t>Dukungan Wisudah Pendidkan Tinggi</t>
  </si>
  <si>
    <t>000002. Dukungan Wisudah Pendidkan Tinggi</t>
  </si>
  <si>
    <t>1581</t>
  </si>
  <si>
    <t>1585</t>
  </si>
  <si>
    <t>1571</t>
  </si>
  <si>
    <t>Sewa videotron</t>
  </si>
  <si>
    <t>000001. Sewa videotron</t>
  </si>
  <si>
    <t>1572</t>
  </si>
  <si>
    <t>Sewa TV matador</t>
  </si>
  <si>
    <t>000002. Sewa TV matador</t>
  </si>
  <si>
    <t>1573</t>
  </si>
  <si>
    <t>Sewa Soundsistem</t>
  </si>
  <si>
    <t>000003. Sewa Soundsistem</t>
  </si>
  <si>
    <t>33</t>
  </si>
  <si>
    <t>Biaya Komunikasi Pulsa Data atau Paket Internet (4 Org x 5 Bln x 1 kali)</t>
  </si>
  <si>
    <t>D. Standardisasi Lembaga Pelatihan KP</t>
  </si>
  <si>
    <t>000001. Biaya Komunikasi Pulsa Data atau Paket Internet (4 Org x 5 Bln x 1 kali)</t>
  </si>
  <si>
    <t>1407</t>
  </si>
  <si>
    <t>Biaya komunikasi pulsa Data atau paket internet (6 ORG x 12 Bln)</t>
  </si>
  <si>
    <t>B. Pembahasan Modul Pelatihan Aparatur Kelautan dan Perikanan</t>
  </si>
  <si>
    <t>000001. Biaya komunikasi pulsa Data atau paket internet (6 ORG x 12 Bln)</t>
  </si>
  <si>
    <t>94</t>
  </si>
  <si>
    <t>Biaya Komunikasi Data atau Paket Internet</t>
  </si>
  <si>
    <t>A. Penyusunan NSPK Sarpras, Kelembagaan dan Ketenagaan Penyuluhan KP</t>
  </si>
  <si>
    <t>000001. Biaya Komunikasi Data atau Paket Internet</t>
  </si>
  <si>
    <t>134</t>
  </si>
  <si>
    <t>Biaya Komunikasi Data atau Paket Internet (6 ORG x 12 bulan)</t>
  </si>
  <si>
    <t>A. PENYUSUNAN NSPK PENYELENGGARAAN PENYULUHAN KP</t>
  </si>
  <si>
    <t>000001. Biaya Komunikasi Data atau Paket Internet (6 ORG x 12 bulan)</t>
  </si>
  <si>
    <t>612</t>
  </si>
  <si>
    <t>Biaya Pulsa/Paket Data  Eselon I dan 2 (2 ORANG x 12 bulan)</t>
  </si>
  <si>
    <t>000001. Biaya Pulsa/Paket Data  Eselon I dan 2 (2 ORANG x 12 bulan)</t>
  </si>
  <si>
    <t>613</t>
  </si>
  <si>
    <t>Biaya Pulsa/Paket Data  (32 ORANG x 12 Bulan)</t>
  </si>
  <si>
    <t>000002. Biaya Pulsa/Paket Data  (32 ORANG x 12 Bulan)</t>
  </si>
  <si>
    <t>683</t>
  </si>
  <si>
    <t>000001. Paket Data dan Komunikasi Pegawai (60x12)</t>
  </si>
  <si>
    <t>684</t>
  </si>
  <si>
    <t>000002. Masker, hand sanitizer, desinfektan, multivitami/suplemen (60 peg x 6 kali)</t>
  </si>
  <si>
    <t>685</t>
  </si>
  <si>
    <t>000003. Paket Data dan Komunikasi pimpinan</t>
  </si>
  <si>
    <t>1406</t>
  </si>
  <si>
    <t>Rapid Swab Antigen atau PCR</t>
  </si>
  <si>
    <t>000001. Rapid Swab Antigen atau PCR</t>
  </si>
  <si>
    <t>96</t>
  </si>
  <si>
    <t>Biaya PCR, Rapid, Swab Antigen</t>
  </si>
  <si>
    <t>000001. Biaya PCR, Rapid, Swab Antigen</t>
  </si>
  <si>
    <t>135</t>
  </si>
  <si>
    <t>Biaya Tes Rapid dan Swab PCR</t>
  </si>
  <si>
    <t>000001. Biaya Tes Rapid dan Swab PCR</t>
  </si>
  <si>
    <t>618</t>
  </si>
  <si>
    <t>antigen / PCR</t>
  </si>
  <si>
    <t>000001. antigen / PCR</t>
  </si>
  <si>
    <t>662</t>
  </si>
  <si>
    <t>000001. Test Lab Rapid/Antigen/PCR</t>
  </si>
  <si>
    <t>686</t>
  </si>
  <si>
    <t>Honor Narasumber</t>
  </si>
  <si>
    <t>A. Penyusunan Kerangka Kualifikasi Nasional Indonesia (KKNI)</t>
  </si>
  <si>
    <t>000001. Honor Narasumber</t>
  </si>
  <si>
    <t>Honor Narasumber (11 org x 1 jam)</t>
  </si>
  <si>
    <t>B. Penetapan Standar Kompetensi Kerja Nasional Indonesia (SKKNI)</t>
  </si>
  <si>
    <t>000001. Honor Narasumber (11 org x 1 jam)</t>
  </si>
  <si>
    <t>115</t>
  </si>
  <si>
    <t>Honorarium Narasumber/Pembahas setara es. II kebawah</t>
  </si>
  <si>
    <t>C. Pembinaaan Penyuluh Perikanan Swadaya</t>
  </si>
  <si>
    <t>000001. Honorarium Narasumber/Pembahas setara es. II kebawah</t>
  </si>
  <si>
    <t>155</t>
  </si>
  <si>
    <t>Narasumber Es III kebawah (1 orang x 1 Jam x 10 kali)</t>
  </si>
  <si>
    <t>C. PEMBINAAN PENYULUHAN PERIKANAN MELAUI VIDEO CONFERENCE (VICON)</t>
  </si>
  <si>
    <t>000001. Narasumber Es III kebawah (1 orang x 1 Jam x 10 kali)</t>
  </si>
  <si>
    <t>616</t>
  </si>
  <si>
    <t>Narasumber Eselon I  7ORG x 1 JAM x 1 KALI</t>
  </si>
  <si>
    <t>000001. Narasumber Eselon I  7ORG x 1 JAM x 1 KALI</t>
  </si>
  <si>
    <t>617</t>
  </si>
  <si>
    <t>Narasumber Eselon III atau setara dibawahnya  7 ORG x 1 JAM x 1 KALI</t>
  </si>
  <si>
    <t>000002. Narasumber Eselon III atau setara dibawahnya  7 ORG x 1 JAM x 1 KALI</t>
  </si>
  <si>
    <t>704</t>
  </si>
  <si>
    <t>000001. Narasumber/Pembahas/Praktisi</t>
  </si>
  <si>
    <t>729</t>
  </si>
  <si>
    <t>Fullboard Meeting Peserta (25 Orang x 1 Hari x 1 Kali)</t>
  </si>
  <si>
    <t>000001. Fullboard Meeting Peserta (25 Orang x 1 Hari x 1 Kali)</t>
  </si>
  <si>
    <t>Perjalanan Peserta (25 Orang x 1 Hari x 1 Kali)</t>
  </si>
  <si>
    <t>000002. Perjalanan Peserta (25 Orang x 1 Hari x 1 Kali)</t>
  </si>
  <si>
    <t>Fullday Meeting Peserta (30 Orang x 1 Hari x 1 Kali)</t>
  </si>
  <si>
    <t>000001. Fullday Meeting Peserta (30 Orang x 1 Hari x 1 Kali)</t>
  </si>
  <si>
    <t xml:space="preserve"> Perjalanan Peserta (30 Orang x 1 Hari x 1 Kali)</t>
  </si>
  <si>
    <t>000002.  Perjalanan Peserta (30 Orang x 1 Hari x 1 Kali)</t>
  </si>
  <si>
    <t>66</t>
  </si>
  <si>
    <t>Perjalanan Kegiatan Rapat/Pertemuan di Luar Kantor (25 Org x 2 Paket x 2 Hari)</t>
  </si>
  <si>
    <t>000001. Perjalanan Kegiatan Rapat/Pertemuan di Luar Kantor (25 Org x 2 Paket x 2 Hari)</t>
  </si>
  <si>
    <t>68</t>
  </si>
  <si>
    <t>Paket Meeting Fullboard  (25 Org x 2 Paket x 1 Hari)</t>
  </si>
  <si>
    <t>000002. Paket Meeting Fullboard  (25 Org x 2 Paket x 1 Hari)</t>
  </si>
  <si>
    <t>100</t>
  </si>
  <si>
    <t xml:space="preserve"> Perjalanan, Transport peserta rapat</t>
  </si>
  <si>
    <t>000001.  Perjalanan, Transport peserta rapat</t>
  </si>
  <si>
    <t>118</t>
  </si>
  <si>
    <t xml:space="preserve"> Perjalanan/transport peserta</t>
  </si>
  <si>
    <t>000001.  Perjalanan/transport peserta</t>
  </si>
  <si>
    <t>138</t>
  </si>
  <si>
    <t>Perjalanan dinas paket meeting luar kota</t>
  </si>
  <si>
    <t>000001. Perjalanan dinas paket meeting luar kota</t>
  </si>
  <si>
    <t>148</t>
  </si>
  <si>
    <t>B. PENYUSUNAN PROGRAMA PENYULUHAN TAHUN 2022</t>
  </si>
  <si>
    <t>149</t>
  </si>
  <si>
    <t>Perjalanan transport peserta (16 org x 1 kali)</t>
  </si>
  <si>
    <t>000002. Perjalanan transport peserta (16 org x 1 kali)</t>
  </si>
  <si>
    <t>1433</t>
  </si>
  <si>
    <t>Perjalanan Dinas Pra Konvensi RSKKNI dan Koorinasi, Verifikasi SKKNI</t>
  </si>
  <si>
    <t>000001. Perjalanan Dinas Pra Konvensi RSKKNI dan Koorinasi, Verifikasi SKKNI</t>
  </si>
  <si>
    <t>26</t>
  </si>
  <si>
    <t>Perjalanan Dinas Supervisi, FGD, Sosialisasi, Koordinasi Sertifikasi dan Standardisasi Kompetensi SDMKP</t>
  </si>
  <si>
    <t>C. Pengelolaan Sertifikasi SDM Sektor KP</t>
  </si>
  <si>
    <t>000001. Perjalanan Dinas Supervisi, FGD, Sosialisasi, Koordinasi Sertifikasi dan Standardisasi Kompetensi SDMKP</t>
  </si>
  <si>
    <t>37</t>
  </si>
  <si>
    <t>Biaya Perjalanan Dinas Kegiatan Verfikasi P2MKP, Koordinasi dan Kegiatan Standardisasi Lembaga</t>
  </si>
  <si>
    <t>000001. Biaya Perjalanan Dinas Kegiatan Verfikasi P2MKP, Koordinasi dan Kegiatan Standardisasi Lembaga</t>
  </si>
  <si>
    <t>38</t>
  </si>
  <si>
    <t>Biaya Perjalanan Dinas Kegiatan Survailance Sistem Manajemn Mutu ISO 9001-2015</t>
  </si>
  <si>
    <t>000002. Biaya Perjalanan Dinas Kegiatan Survailance Sistem Manajemn Mutu ISO 9001-2015</t>
  </si>
  <si>
    <t>46</t>
  </si>
  <si>
    <t>Biaya Perjalanan Penjaminan Mutu Diklat Aparatur</t>
  </si>
  <si>
    <t>E. Penjaminan Mutu Program Diklat KP</t>
  </si>
  <si>
    <t>000001. Biaya Perjalanan Penjaminan Mutu Diklat Aparatur</t>
  </si>
  <si>
    <t>55</t>
  </si>
  <si>
    <t>Perjalanan Menghadiri Undangan, Supervisi, Koordinasi dan Pembinaan Pelaksana Ujian Keahlian</t>
  </si>
  <si>
    <t>F. DPKP dan Komite Pengesahan (Approval)</t>
  </si>
  <si>
    <t>000001. Perjalanan Menghadiri Undangan, Supervisi, Koordinasi dan Pembinaan Pelaksana Ujian Keahlian</t>
  </si>
  <si>
    <t>65</t>
  </si>
  <si>
    <t>Perjalanan Dinas Identifikasi, FGD, Sosialisasi,Koordinasi Penyusunan Modul Pelatihan KP</t>
  </si>
  <si>
    <t>000001. Perjalanan Dinas Identifikasi, FGD, Sosialisasi,Koordinasi Penyusunan Modul Pelatihan KP</t>
  </si>
  <si>
    <t>97</t>
  </si>
  <si>
    <t>Perjalanan tim pusat dalam rangka supervisi koordinasi dan sosialisasi NSPK</t>
  </si>
  <si>
    <t>000001. Perjalanan tim pusat dalam rangka supervisi koordinasi dan sosialisasi NSPK</t>
  </si>
  <si>
    <t>98</t>
  </si>
  <si>
    <t xml:space="preserve"> Perjalanan koordinasi dan menghadiri undangan</t>
  </si>
  <si>
    <t>000002.  Perjalanan koordinasi dan menghadiri undangan</t>
  </si>
  <si>
    <t>109</t>
  </si>
  <si>
    <t>Perjalanan dalam rangka supervisi koordinasi dan Pembinaan ketenagaan dan kelembagaan</t>
  </si>
  <si>
    <t>B. Pembinaaan Kelembagaan dan Ketenagaan Penyuluhan Perikanan</t>
  </si>
  <si>
    <t>000001. Perjalanan dalam rangka supervisi koordinasi dan Pembinaan ketenagaan dan kelembagaan</t>
  </si>
  <si>
    <t>116</t>
  </si>
  <si>
    <t>Perjalanan dalam rangka supervisi koordinasi dan Pembinaaan Penyuluh Perikanan Swadaya</t>
  </si>
  <si>
    <t>000001. Perjalanan dalam rangka supervisi koordinasi dan Pembinaaan Penyuluh Perikanan Swadaya</t>
  </si>
  <si>
    <t>136</t>
  </si>
  <si>
    <t>Perjalanan koordinasi dan menghadiri undangan</t>
  </si>
  <si>
    <t>000001. Perjalanan koordinasi dan menghadiri undangan</t>
  </si>
  <si>
    <t>147</t>
  </si>
  <si>
    <t>Perjalanan Pengambilan Bahan dan Sosialisasi Programa</t>
  </si>
  <si>
    <t>000001. Perjalanan Pengambilan Bahan dan Sosialisasi Programa</t>
  </si>
  <si>
    <t>156</t>
  </si>
  <si>
    <t>Perjalanan Vicon on the spot</t>
  </si>
  <si>
    <t>000001. Perjalanan Vicon on the spot</t>
  </si>
  <si>
    <t>162</t>
  </si>
  <si>
    <t>Perjalanan Pengumpulan/hunting materi penyuluhan</t>
  </si>
  <si>
    <t>D. MATERI PENYULUHAN KP ONLINE</t>
  </si>
  <si>
    <t>000001. Perjalanan Pengumpulan/hunting materi penyuluhan</t>
  </si>
  <si>
    <t>609</t>
  </si>
  <si>
    <t>Identifikasi, Pembinaan, Sosialisasi  dan Koordinasi, pengelolaan ketatausahaan dan persuratan</t>
  </si>
  <si>
    <t>A. Pembinaan, Pengelolaan Ketatausahaan dan Persuratan</t>
  </si>
  <si>
    <t>000001. Identifikasi, Pembinaan, Sosialisasi  dan Koordinasi, pengelolaan ketatausahaan dan persuratan</t>
  </si>
  <si>
    <t>619</t>
  </si>
  <si>
    <t>000001. Dukungan Layanan Kegiatan Kesekretariatan dan Tata Kelola Rumahtangga dan Tata Usaha Pimpinan  serta Keprotokolan lingkup BRSDM</t>
  </si>
  <si>
    <t>620</t>
  </si>
  <si>
    <t>Pejabat Eselon I dan Pendamping</t>
  </si>
  <si>
    <t>000002. Pejabat Eselon I dan Pendamping</t>
  </si>
  <si>
    <t>621</t>
  </si>
  <si>
    <t>Perjaanan Eselon II dan pimpinan lainnya</t>
  </si>
  <si>
    <t>000003. Perjaanan Eselon II dan pimpinan lainnya</t>
  </si>
  <si>
    <t>657</t>
  </si>
  <si>
    <t>000001. Implementasi SIMAK - BMN</t>
  </si>
  <si>
    <t>663</t>
  </si>
  <si>
    <t>000001. Perjalanan Pembinaan</t>
  </si>
  <si>
    <t>664</t>
  </si>
  <si>
    <t>000002. Perjalanan Koordinasi, Sinkronisasi dan pendampingan</t>
  </si>
  <si>
    <t>671</t>
  </si>
  <si>
    <t>000001. Perjalanan Pengelolaan Penatausahaan Arsip dan Sinkronisasi Tata Naskah dan Persuratan</t>
  </si>
  <si>
    <t>677</t>
  </si>
  <si>
    <t>000001. Penyusunan Bahan Tindak Lanjut dan Pemutakhiran Data</t>
  </si>
  <si>
    <t>687</t>
  </si>
  <si>
    <t>000001. Perjalanan Pengelolaan SDM Aparatur</t>
  </si>
  <si>
    <t>698</t>
  </si>
  <si>
    <t>000001. Perjalanan Peningkatan Kompetensi Pendidik dan Tenaga Kependidikan</t>
  </si>
  <si>
    <t>705</t>
  </si>
  <si>
    <t>000001. Fasilitasi Pelaksanaan Kewirausahaan dan TEFA</t>
  </si>
  <si>
    <t>730</t>
  </si>
  <si>
    <t>000001. Perjalanan Koordinasi Penerimaan dan Penetapan Terpusat Peserta Didik Lingkup KKP</t>
  </si>
  <si>
    <t>35</t>
  </si>
  <si>
    <t>Biaya Jasa Survailance ISO</t>
  </si>
  <si>
    <t>000001. Biaya Jasa Survailance ISO</t>
  </si>
  <si>
    <t>63</t>
  </si>
  <si>
    <t>Penyusunan Modul Diklat</t>
  </si>
  <si>
    <t>000001. Penyusunan Modul Diklat</t>
  </si>
  <si>
    <t>692</t>
  </si>
  <si>
    <t>000001. Dukungan Pelaksanaan Peningkatan Kompetensi Pendidik dan Tenaga Kependidikan</t>
  </si>
  <si>
    <t>695</t>
  </si>
  <si>
    <t>000002. Langganan biaya video conference (500 orang lebih)</t>
  </si>
  <si>
    <t>703</t>
  </si>
  <si>
    <t>728</t>
  </si>
  <si>
    <t>1531</t>
  </si>
  <si>
    <t>000002. Dukungan Penerimaan dan Penetapan Peserta Didik</t>
  </si>
  <si>
    <t>607</t>
  </si>
  <si>
    <t>608</t>
  </si>
  <si>
    <t>614</t>
  </si>
  <si>
    <t>615</t>
  </si>
  <si>
    <t>658</t>
  </si>
  <si>
    <t>000001. Koordinasi kearsipan</t>
  </si>
  <si>
    <t>672</t>
  </si>
  <si>
    <t>000001. Perjalanan Koordinasi</t>
  </si>
  <si>
    <t>611</t>
  </si>
  <si>
    <t>622</t>
  </si>
  <si>
    <t>623</t>
  </si>
  <si>
    <t>670</t>
  </si>
  <si>
    <t>000001. Sewa Kendaraan / Mobil (2 kali)</t>
  </si>
  <si>
    <t>Snack dan Makan Rapat (1 pkt x 20 orang x 3 kali)</t>
  </si>
  <si>
    <t>000002. Snack dan Makan Rapat (1 pkt x 20 orang x 3 kali)</t>
  </si>
  <si>
    <t>1431</t>
  </si>
  <si>
    <t>000005. Perlengkapan peserta</t>
  </si>
  <si>
    <t>Makan dan snack Rapat (1 pkt x 20 orang x 5 kali)</t>
  </si>
  <si>
    <t>000002. Makan dan snack Rapat (1 pkt x 20 orang x 5 kali)</t>
  </si>
  <si>
    <t>15</t>
  </si>
  <si>
    <t>1432</t>
  </si>
  <si>
    <t>22</t>
  </si>
  <si>
    <t>23</t>
  </si>
  <si>
    <t>000002. Snack dan Makan Rapat</t>
  </si>
  <si>
    <t>25</t>
  </si>
  <si>
    <t>29</t>
  </si>
  <si>
    <t>30</t>
  </si>
  <si>
    <t>31</t>
  </si>
  <si>
    <t>32</t>
  </si>
  <si>
    <t>41</t>
  </si>
  <si>
    <t>42</t>
  </si>
  <si>
    <t>43</t>
  </si>
  <si>
    <t>44</t>
  </si>
  <si>
    <t>000004. Snack dan Makan Rapat</t>
  </si>
  <si>
    <t>49</t>
  </si>
  <si>
    <t>50</t>
  </si>
  <si>
    <t>51</t>
  </si>
  <si>
    <t>Laporan Kinerja DPKP dan Komite</t>
  </si>
  <si>
    <t>000004. Laporan Kinerja DPKP dan Komite</t>
  </si>
  <si>
    <t>56</t>
  </si>
  <si>
    <t>A. Penyusunan Kurikulum Pelatihan Aparatur Kelautan dan Perikanan</t>
  </si>
  <si>
    <t>57</t>
  </si>
  <si>
    <t>58</t>
  </si>
  <si>
    <t>Snack dan Makan Rapat Penyusunan GBPP (15 Org x 4 Paket x 1 kali)</t>
  </si>
  <si>
    <t>000003. Snack dan Makan Rapat Penyusunan GBPP (15 Org x 4 Paket x 1 kali)</t>
  </si>
  <si>
    <t>59</t>
  </si>
  <si>
    <t>60</t>
  </si>
  <si>
    <t>87</t>
  </si>
  <si>
    <t>88</t>
  </si>
  <si>
    <t>000002.  Bahan Komputer</t>
  </si>
  <si>
    <t>89</t>
  </si>
  <si>
    <t xml:space="preserve"> Penggandaan NSPK</t>
  </si>
  <si>
    <t>000003.  Penggandaan NSPK</t>
  </si>
  <si>
    <t>90</t>
  </si>
  <si>
    <t xml:space="preserve"> perlengkapan Peserta (20 orang x 2 kali)</t>
  </si>
  <si>
    <t>000004.  perlengkapan Peserta (20 orang x 2 kali)</t>
  </si>
  <si>
    <t>91</t>
  </si>
  <si>
    <t>Snack dan Makan Rapat dalam Kota (20 org x 5 kali)</t>
  </si>
  <si>
    <t>000005. Snack dan Makan Rapat dalam Kota (20 org x 5 kali)</t>
  </si>
  <si>
    <t>92</t>
  </si>
  <si>
    <t>Snack dan Makan Rapat luar Kota (22 org x 3 kali)</t>
  </si>
  <si>
    <t>000006. Snack dan Makan Rapat luar Kota (22 org x 3 kali)</t>
  </si>
  <si>
    <t>104</t>
  </si>
  <si>
    <t>105</t>
  </si>
  <si>
    <t xml:space="preserve"> Penggandaan</t>
  </si>
  <si>
    <t>000003.  Penggandaan</t>
  </si>
  <si>
    <t>106</t>
  </si>
  <si>
    <t xml:space="preserve"> Snack Rapat internal (20 orang x 2 kali)</t>
  </si>
  <si>
    <t>000004.  Snack Rapat internal (20 orang x 2 kali)</t>
  </si>
  <si>
    <t>107</t>
  </si>
  <si>
    <t>Snack dan Makan pertemuan pembinaan</t>
  </si>
  <si>
    <t>000005. Snack dan Makan pertemuan pembinaan</t>
  </si>
  <si>
    <t>110</t>
  </si>
  <si>
    <t>112</t>
  </si>
  <si>
    <t>113</t>
  </si>
  <si>
    <t>Snack dan Makan Rapat biasa dalam kota</t>
  </si>
  <si>
    <t>000004. Snack dan Makan Rapat biasa dalam kota</t>
  </si>
  <si>
    <t>114</t>
  </si>
  <si>
    <t>Snack dan Makan pertemuan penyuluh Swadaya</t>
  </si>
  <si>
    <t>000005. Snack dan Makan pertemuan penyuluh Swadaya</t>
  </si>
  <si>
    <t>128</t>
  </si>
  <si>
    <t>129</t>
  </si>
  <si>
    <t>130</t>
  </si>
  <si>
    <t>131</t>
  </si>
  <si>
    <t>Snack dan Makan Rapat Biasa</t>
  </si>
  <si>
    <t>000004. Snack dan Makan Rapat Biasa</t>
  </si>
  <si>
    <t>132</t>
  </si>
  <si>
    <t>Konsumsi rapat/pertemuan</t>
  </si>
  <si>
    <t>000005. Konsumsi rapat/pertemuan</t>
  </si>
  <si>
    <t>140</t>
  </si>
  <si>
    <t>141</t>
  </si>
  <si>
    <t>142</t>
  </si>
  <si>
    <t>Fotokopi, Penggandaan, Penjilidan Pelaporan</t>
  </si>
  <si>
    <t>000003. Fotokopi, Penggandaan, Penjilidan Pelaporan</t>
  </si>
  <si>
    <t>143</t>
  </si>
  <si>
    <t>Pencetakan Programa</t>
  </si>
  <si>
    <t>000004. Pencetakan Programa</t>
  </si>
  <si>
    <t>144</t>
  </si>
  <si>
    <t>Konsumsi Rapat/Pertemuan Penyusunan dan sosialisasi Programa</t>
  </si>
  <si>
    <t>000005. Konsumsi Rapat/Pertemuan Penyusunan dan sosialisasi Programa</t>
  </si>
  <si>
    <t>145</t>
  </si>
  <si>
    <t>Snack Rapat diluar kantor</t>
  </si>
  <si>
    <t>000006. Snack Rapat diluar kantor</t>
  </si>
  <si>
    <t>146</t>
  </si>
  <si>
    <t>Makan Rapat diluar kantor</t>
  </si>
  <si>
    <t>000007. Makan Rapat diluar kantor</t>
  </si>
  <si>
    <t>150</t>
  </si>
  <si>
    <t>151</t>
  </si>
  <si>
    <t>152</t>
  </si>
  <si>
    <t>153</t>
  </si>
  <si>
    <t>Snack Peserta Vicon</t>
  </si>
  <si>
    <t>000004. Snack Peserta Vicon</t>
  </si>
  <si>
    <t>154</t>
  </si>
  <si>
    <t>Makan Peserta Vicon</t>
  </si>
  <si>
    <t>000005. Makan Peserta Vicon</t>
  </si>
  <si>
    <t>1408</t>
  </si>
  <si>
    <t>Konsumsi peserta vicon</t>
  </si>
  <si>
    <t>000006. Konsumsi peserta vicon</t>
  </si>
  <si>
    <t>157</t>
  </si>
  <si>
    <t>158</t>
  </si>
  <si>
    <t>653</t>
  </si>
  <si>
    <t>654</t>
  </si>
  <si>
    <t>655</t>
  </si>
  <si>
    <t>659</t>
  </si>
  <si>
    <t>660</t>
  </si>
  <si>
    <t>665</t>
  </si>
  <si>
    <t>000001. Pencetakan Buku Peraturan</t>
  </si>
  <si>
    <t>666</t>
  </si>
  <si>
    <t>667</t>
  </si>
  <si>
    <t>668</t>
  </si>
  <si>
    <t>669</t>
  </si>
  <si>
    <t>000005. Cetakan Kegiatan dan Laporan</t>
  </si>
  <si>
    <t>673</t>
  </si>
  <si>
    <t>674</t>
  </si>
  <si>
    <t>675</t>
  </si>
  <si>
    <t>676</t>
  </si>
  <si>
    <t>000004. Cetakan Kegiatan dan Laporan</t>
  </si>
  <si>
    <t>679</t>
  </si>
  <si>
    <t>680</t>
  </si>
  <si>
    <t>681</t>
  </si>
  <si>
    <t>682</t>
  </si>
  <si>
    <t>000004. Cetakan Kegiatan Administrasi Kepegawaian Pusdik KP (Buku Kerja, Buku Pegawai dan Laporan)</t>
  </si>
  <si>
    <t>689</t>
  </si>
  <si>
    <t>690</t>
  </si>
  <si>
    <t>691</t>
  </si>
  <si>
    <t>699</t>
  </si>
  <si>
    <t>701</t>
  </si>
  <si>
    <t>702</t>
  </si>
  <si>
    <t>721</t>
  </si>
  <si>
    <t>1529</t>
  </si>
  <si>
    <t>723</t>
  </si>
  <si>
    <t>724</t>
  </si>
  <si>
    <t>1530</t>
  </si>
  <si>
    <t>000005. Cetakan Penetapan Peserta Didik</t>
  </si>
  <si>
    <t>726</t>
  </si>
  <si>
    <t>000006. Cetak Leaflet Penerimaan peserta didik</t>
  </si>
  <si>
    <t>727</t>
  </si>
  <si>
    <t xml:space="preserve"> Cetakan Buku Panduan Penerimaan Peserta Didik</t>
  </si>
  <si>
    <t>000007.  Cetakan Buku Panduan Penerimaan Peserta Didik</t>
  </si>
  <si>
    <t>AH</t>
  </si>
  <si>
    <t>Blokir AA Tahap2</t>
  </si>
  <si>
    <t>1591</t>
  </si>
  <si>
    <t>Blokir AA Tahap 2 Gambir</t>
  </si>
  <si>
    <t>AH. Blokir AA Tahap2</t>
  </si>
  <si>
    <t>000001. Blokir AA Tahap 2 Gambir</t>
  </si>
  <si>
    <t>1577</t>
  </si>
  <si>
    <t>1578</t>
  </si>
  <si>
    <t>Automatic Adjustment Perencanaan Puslatluh KP (AA)</t>
  </si>
  <si>
    <t>1448</t>
  </si>
  <si>
    <t>201. Pelayanan Perencanaan dan Penganggaran Internal Pelatihan dan Penyuluhan Kelautan dan Perikanan</t>
  </si>
  <si>
    <t>E. Automatic Adjustment Perencanaan Puslatluh KP (AA)</t>
  </si>
  <si>
    <t>000001. Automatic Adjustment Perencanaan Puslatluh KP (AA)</t>
  </si>
  <si>
    <t>1584</t>
  </si>
  <si>
    <t>1023</t>
  </si>
  <si>
    <t>1030</t>
  </si>
  <si>
    <t>1038</t>
  </si>
  <si>
    <t>1039</t>
  </si>
  <si>
    <t>1312</t>
  </si>
  <si>
    <t>1313</t>
  </si>
  <si>
    <t>1315</t>
  </si>
  <si>
    <t>1316</t>
  </si>
  <si>
    <t>1319</t>
  </si>
  <si>
    <t>1320</t>
  </si>
  <si>
    <t>1321</t>
  </si>
  <si>
    <t>000003. Cetakan Weekly Report Tahun 2022</t>
  </si>
  <si>
    <t>1322</t>
  </si>
  <si>
    <t>000004. ATK</t>
  </si>
  <si>
    <t>1323</t>
  </si>
  <si>
    <t>000005. Bahan Komputer</t>
  </si>
  <si>
    <t>1163</t>
  </si>
  <si>
    <t>1164</t>
  </si>
  <si>
    <t>1165</t>
  </si>
  <si>
    <t>1166</t>
  </si>
  <si>
    <t>1169</t>
  </si>
  <si>
    <t>1171</t>
  </si>
  <si>
    <t>1174</t>
  </si>
  <si>
    <t>1175</t>
  </si>
  <si>
    <t>1178</t>
  </si>
  <si>
    <t>1180</t>
  </si>
  <si>
    <t>000002. Cetakan SPIP</t>
  </si>
  <si>
    <t>1182</t>
  </si>
  <si>
    <t>1186</t>
  </si>
  <si>
    <t>1187</t>
  </si>
  <si>
    <t>1190</t>
  </si>
  <si>
    <t>000001. Pencetakan dan Penjilidan LPJ bendahara</t>
  </si>
  <si>
    <t>1029</t>
  </si>
  <si>
    <t>000001. Perjalanan Penyusunan Perencanaan Pendidikan KP</t>
  </si>
  <si>
    <t>1037</t>
  </si>
  <si>
    <t>000001. Perjalanan Sinkronisasi Kegiatan Pendidikan KP</t>
  </si>
  <si>
    <t>1044</t>
  </si>
  <si>
    <t>000001. Perjalanan Identifikasi dan kajian program pendidikan KP</t>
  </si>
  <si>
    <t>1501</t>
  </si>
  <si>
    <t>000001. Perjalanan Monev Kegiatan Teknis Pendidikan KP</t>
  </si>
  <si>
    <t>1328</t>
  </si>
  <si>
    <t>000001. Perjalanan Data dan Informasi Pendidikan KP</t>
  </si>
  <si>
    <t>1167</t>
  </si>
  <si>
    <t>000001. Perjalanan Identifikasi dan Koordinasi</t>
  </si>
  <si>
    <t>1172</t>
  </si>
  <si>
    <t>1184</t>
  </si>
  <si>
    <t>000001. Perjalanan Evaluasi Kinerja Keuangan dan Penyusunan Laporan SPIP dan PIPK</t>
  </si>
  <si>
    <t>1193</t>
  </si>
  <si>
    <t>000001. Perjalanan Penyelenggaraan Verifikasi</t>
  </si>
  <si>
    <t>1026</t>
  </si>
  <si>
    <t>1033</t>
  </si>
  <si>
    <t>1317</t>
  </si>
  <si>
    <t>1326</t>
  </si>
  <si>
    <t xml:space="preserve"> Langganan biaya aplikasi komunikasi daring (zoom/linktree/zoho)</t>
  </si>
  <si>
    <t>000001.  Langganan biaya aplikasi komunikasi daring (zoom/linktree/zoho)</t>
  </si>
  <si>
    <t>1027</t>
  </si>
  <si>
    <t>1028</t>
  </si>
  <si>
    <t>1034</t>
  </si>
  <si>
    <t>1035</t>
  </si>
  <si>
    <t>1041</t>
  </si>
  <si>
    <t>1042</t>
  </si>
  <si>
    <t>1191</t>
  </si>
  <si>
    <t>1192</t>
  </si>
  <si>
    <t>572</t>
  </si>
  <si>
    <t>573</t>
  </si>
  <si>
    <t>574</t>
  </si>
  <si>
    <t>000003. Kertas Fotocopy A4</t>
  </si>
  <si>
    <t>575</t>
  </si>
  <si>
    <t>000004. Kertas Fotocopy F4</t>
  </si>
  <si>
    <t>576</t>
  </si>
  <si>
    <t>000005. Kertas Kop A4 (4 warna)</t>
  </si>
  <si>
    <t>577</t>
  </si>
  <si>
    <t>000006. Kertas Kop F4 (4 warna)</t>
  </si>
  <si>
    <t>578</t>
  </si>
  <si>
    <t>000007. Amplop Kop Besar</t>
  </si>
  <si>
    <t>579</t>
  </si>
  <si>
    <t>000008. Amplop Kop Kecil</t>
  </si>
  <si>
    <t>580</t>
  </si>
  <si>
    <t>000009. Map Pusdik KP</t>
  </si>
  <si>
    <t>582</t>
  </si>
  <si>
    <t>000001. Sewa Mesin Photocopy</t>
  </si>
  <si>
    <t>583</t>
  </si>
  <si>
    <t>000002. Sewa Ruang Arsip dan Penyimpanan BMN</t>
  </si>
  <si>
    <t>398</t>
  </si>
  <si>
    <t>000001. Belanja gaji pokok PNS(gaji ke 14)</t>
  </si>
  <si>
    <t>399</t>
  </si>
  <si>
    <t>000002. Belanja gaji pokok PNS</t>
  </si>
  <si>
    <t>400</t>
  </si>
  <si>
    <t>000003. Belanja gaji pokok PNS (gaji ke 13)</t>
  </si>
  <si>
    <t>401</t>
  </si>
  <si>
    <t>000001. Belanja pembulatan gaji PNS (gaji ke 14)</t>
  </si>
  <si>
    <t>402</t>
  </si>
  <si>
    <t>000002. Belanja pembulatan gaji PNS</t>
  </si>
  <si>
    <t>403</t>
  </si>
  <si>
    <t>000003. Belanja pembulatan gaji PNS (gaji ke 13)</t>
  </si>
  <si>
    <t>404</t>
  </si>
  <si>
    <t>405</t>
  </si>
  <si>
    <t>000002. Belanja tunj. suami/istri PNS (gaji ke 13)</t>
  </si>
  <si>
    <t>406</t>
  </si>
  <si>
    <t>000003. Belanja tunj. suami/istri PNS (gaji ke 14)</t>
  </si>
  <si>
    <t>407</t>
  </si>
  <si>
    <t>000001. Belanja tunj. anak PNS (gaji ke 14)</t>
  </si>
  <si>
    <t>408</t>
  </si>
  <si>
    <t>000002. Belanja tunj. anak PNS</t>
  </si>
  <si>
    <t>409</t>
  </si>
  <si>
    <t>000003. Belanja tunj. anak PNS (gaji ke 13)</t>
  </si>
  <si>
    <t>410</t>
  </si>
  <si>
    <t>000001. Belanja tunj. struktural PNS (gaji ke 14)</t>
  </si>
  <si>
    <t>411</t>
  </si>
  <si>
    <t>000002. Belanja tunj.struktural PNS</t>
  </si>
  <si>
    <t>412</t>
  </si>
  <si>
    <t>000003. Belanja tunj.struktural PNS (gaji ke 13)</t>
  </si>
  <si>
    <t>413</t>
  </si>
  <si>
    <t>000001. Belanja tunj. fungsional PNS (gaji ke 14)</t>
  </si>
  <si>
    <t>414</t>
  </si>
  <si>
    <t>000002. Belanja tunj. fungsional PNS</t>
  </si>
  <si>
    <t>415</t>
  </si>
  <si>
    <t>000003. Belanja tunj. fungsional PNS (gaji ke 13)</t>
  </si>
  <si>
    <t>416</t>
  </si>
  <si>
    <t>000001. Belanja tunj. PPh PNS (gaji ke 14)</t>
  </si>
  <si>
    <t>417</t>
  </si>
  <si>
    <t>000002. Belanja tunj. PPh PNS</t>
  </si>
  <si>
    <t>418</t>
  </si>
  <si>
    <t>000003. Belanja tunj.PPh PNS (gaji ke13)</t>
  </si>
  <si>
    <t>419</t>
  </si>
  <si>
    <t>000001. Belanja tunj. beras PNS</t>
  </si>
  <si>
    <t>420</t>
  </si>
  <si>
    <t>000001. Belanja uang makan PNS</t>
  </si>
  <si>
    <t>421</t>
  </si>
  <si>
    <t>000001. Belanja tunj. umum PNS (gaji ke 14)</t>
  </si>
  <si>
    <t>422</t>
  </si>
  <si>
    <t>000002. Belanja tunj. umum PNS</t>
  </si>
  <si>
    <t>423</t>
  </si>
  <si>
    <t>000003. Belanja tunj. umum PNS (gaji ke 13)</t>
  </si>
  <si>
    <t>424</t>
  </si>
  <si>
    <t>563</t>
  </si>
  <si>
    <t>000001. Keperluan sehari hari perkantoran</t>
  </si>
  <si>
    <t>564</t>
  </si>
  <si>
    <t>000002. Jamuan</t>
  </si>
  <si>
    <t>565</t>
  </si>
  <si>
    <t>000003. Pramubakti (12 org x 13 bulan)</t>
  </si>
  <si>
    <t>566</t>
  </si>
  <si>
    <t>000004. Pengemudi (1 org x 13 bulan)</t>
  </si>
  <si>
    <t>567</t>
  </si>
  <si>
    <t>000005. BPJS Ketenagakerjaan Pengemudi dan Pramubhakti</t>
  </si>
  <si>
    <t>568</t>
  </si>
  <si>
    <t>000006. Pencetakan/Publikasi</t>
  </si>
  <si>
    <t>569</t>
  </si>
  <si>
    <t>000007. Langganan Majalah dan surat kabar</t>
  </si>
  <si>
    <t>570</t>
  </si>
  <si>
    <t>000008. Langganan biaya video conference dan Zoho</t>
  </si>
  <si>
    <t>571</t>
  </si>
  <si>
    <t>000009. Estetika Kantor dan Pengharum Ruangan</t>
  </si>
  <si>
    <t>594</t>
  </si>
  <si>
    <t>000001. Pakaian Dinas Pegawai</t>
  </si>
  <si>
    <t>595</t>
  </si>
  <si>
    <t>000002. Pakaian Kerja Pramubakti</t>
  </si>
  <si>
    <t>581</t>
  </si>
  <si>
    <t>000001. Pengiriman surat dan dokumen/barang lainnya</t>
  </si>
  <si>
    <t>Pengiriman Surat Dinas Pos Pusat</t>
  </si>
  <si>
    <t>596</t>
  </si>
  <si>
    <t>000001. PPK Pusat Pendiidikan</t>
  </si>
  <si>
    <t>597</t>
  </si>
  <si>
    <t>000010. Anggota Tim Penghapusan BMN 3 ORANG x 1 KEG</t>
  </si>
  <si>
    <t>598</t>
  </si>
  <si>
    <t>000002. Bendahara Pengeluaran Pembantu (1 ORG x 12 BLN)</t>
  </si>
  <si>
    <t>599</t>
  </si>
  <si>
    <t>000003. Staf Pengelola Keuangan KPA ( 1 ORG x 12 BLN)</t>
  </si>
  <si>
    <t>600</t>
  </si>
  <si>
    <t>000004. Pejabat Pengadaan Barang dan Jasa 1 ORG x 12 BLN</t>
  </si>
  <si>
    <t>601</t>
  </si>
  <si>
    <t>000005. Penyimpan BMN Pembantu 1 ORG x 12 BLN</t>
  </si>
  <si>
    <t>602</t>
  </si>
  <si>
    <t>000006. Pengelola SAK Pembantu 1 ORG x 12 BLN</t>
  </si>
  <si>
    <t>603</t>
  </si>
  <si>
    <t>000007. Pengelola BMN Pembantu 1 ORG x 12 BLN</t>
  </si>
  <si>
    <t>604</t>
  </si>
  <si>
    <t>000008. Ketua Tim Penghapusan BMN</t>
  </si>
  <si>
    <t>605</t>
  </si>
  <si>
    <t>000009. Sekretaris Tim Penghapusan BMN</t>
  </si>
  <si>
    <t>584</t>
  </si>
  <si>
    <t>000001. Pemeliharaan dan Operasional Kendaraan Pejabat Eselon II</t>
  </si>
  <si>
    <t>585</t>
  </si>
  <si>
    <t xml:space="preserve">  nit</t>
  </si>
  <si>
    <t>000002. Pemeliharaan dan Operasional Kendaraan Roda 4</t>
  </si>
  <si>
    <t>586</t>
  </si>
  <si>
    <t>000003. Pemeliharaan dan Operasional Kendaraan Roda Dua</t>
  </si>
  <si>
    <t>587</t>
  </si>
  <si>
    <t>000004. Laptop/Notebook</t>
  </si>
  <si>
    <t>588</t>
  </si>
  <si>
    <t>000005. Komputer PC</t>
  </si>
  <si>
    <t>589</t>
  </si>
  <si>
    <t>000006. Printer</t>
  </si>
  <si>
    <t>590</t>
  </si>
  <si>
    <t>000007. LCD</t>
  </si>
  <si>
    <t>591</t>
  </si>
  <si>
    <t>000008. Kamera</t>
  </si>
  <si>
    <t>592</t>
  </si>
  <si>
    <t>000009. Perawatan Barang Inventaris Kantor</t>
  </si>
  <si>
    <t>593</t>
  </si>
  <si>
    <t>000001. Pemeliharaan Aquarium (2 unit)</t>
  </si>
  <si>
    <t>778</t>
  </si>
  <si>
    <t>000001. Penggandaan dan Penjilidan</t>
  </si>
  <si>
    <t>793</t>
  </si>
  <si>
    <t>B. Penerapan Manajemen Pengetahuan Terstandar BRSDM</t>
  </si>
  <si>
    <t>1294</t>
  </si>
  <si>
    <t xml:space="preserve"> Fotocopy Penggandaan dan Penjilidan</t>
  </si>
  <si>
    <t>202. Pelayanan Pelaporan Kinerja Pelatihan dan Penyuluhan Kelautan dan Perikanan</t>
  </si>
  <si>
    <t>A. PENYUSUNAN LAPORAN KINERJA PUSAT PELATIHAN DAN PENYULUHAN KP</t>
  </si>
  <si>
    <t>000001.  Fotocopy Penggandaan dan Penjilidan</t>
  </si>
  <si>
    <t>1296</t>
  </si>
  <si>
    <t>1298</t>
  </si>
  <si>
    <t xml:space="preserve"> Penggandaan dan Penjilidan serta Percetakan</t>
  </si>
  <si>
    <t>B. PENYUSUNAN LAPORAN BULANAN DAN TAHUNAN PUSAT PELATIHAN DAN PENYULUHAN KP</t>
  </si>
  <si>
    <t>000001.  Penggandaan dan Penjilidan serta Percetakan</t>
  </si>
  <si>
    <t>1300</t>
  </si>
  <si>
    <t>1302</t>
  </si>
  <si>
    <t>C. PENYUSUNAN DOKUMEN RENCANA AKSI DAN EVALUASI RENCANA AKSI</t>
  </si>
  <si>
    <t>000001.  ATK</t>
  </si>
  <si>
    <t>1304</t>
  </si>
  <si>
    <t xml:space="preserve"> Fotocopy dan Pencetakan Penyusunan Laporan Rencana aksi dan Evaluasi Rencana Aksi</t>
  </si>
  <si>
    <t>000002.  Fotocopy dan Pencetakan Penyusunan Laporan Rencana aksi dan Evaluasi Rencana Aksi</t>
  </si>
  <si>
    <t>1306</t>
  </si>
  <si>
    <t xml:space="preserve"> Penggandaan dan Penjilidan Laporan SIMLATLUH</t>
  </si>
  <si>
    <t>D. SIMLATLUH KP</t>
  </si>
  <si>
    <t>000001.  Penggandaan dan Penjilidan Laporan SIMLATLUH</t>
  </si>
  <si>
    <t>1307</t>
  </si>
  <si>
    <t>Snack Rapat di dalam Kantor</t>
  </si>
  <si>
    <t>000002. Snack Rapat di dalam Kantor</t>
  </si>
  <si>
    <t>1308</t>
  </si>
  <si>
    <t>000003.  ATK</t>
  </si>
  <si>
    <t>1309</t>
  </si>
  <si>
    <t>792</t>
  </si>
  <si>
    <t>Dalam rangka koordinasi dan pendampingan pengelolaan website dan OJS</t>
  </si>
  <si>
    <t>000001. Dalam rangka koordinasi dan pendampingan pengelolaan website dan OJS</t>
  </si>
  <si>
    <t>796</t>
  </si>
  <si>
    <t>Dalam rangka koordinasi dan pembinaan penerapan manajemen pengetahuan</t>
  </si>
  <si>
    <t>000001. Dalam rangka koordinasi dan pembinaan penerapan manajemen pengetahuan</t>
  </si>
  <si>
    <t>1297</t>
  </si>
  <si>
    <t xml:space="preserve"> Uji Petik penyusunan Laporan Kinerja ke UPT</t>
  </si>
  <si>
    <t>000001.  Uji Petik penyusunan Laporan Kinerja ke UPT</t>
  </si>
  <si>
    <t>1301</t>
  </si>
  <si>
    <t xml:space="preserve"> Perjalanan dan Uji Petik penyusunan Laporan Weekly report lap bul laptah</t>
  </si>
  <si>
    <t>000001.  Perjalanan dan Uji Petik penyusunan Laporan Weekly report lap bul laptah</t>
  </si>
  <si>
    <t>1311</t>
  </si>
  <si>
    <t xml:space="preserve"> Perjalanan Koordinasi dan Evaluasi Simlatluh KP</t>
  </si>
  <si>
    <t>000001.  Perjalanan Koordinasi dan Evaluasi Simlatluh KP</t>
  </si>
  <si>
    <t>1310</t>
  </si>
  <si>
    <t xml:space="preserve"> Biaya Komunikasi Pulsa Data atau Paket Internet</t>
  </si>
  <si>
    <t>000001.  Biaya Komunikasi Pulsa Data atau Paket Internet</t>
  </si>
  <si>
    <t>780</t>
  </si>
  <si>
    <t>Penanggung Jawab (1 orang x 12 bulan)</t>
  </si>
  <si>
    <t>000002. Penanggung Jawab (1 orang x 12 bulan)</t>
  </si>
  <si>
    <t>781</t>
  </si>
  <si>
    <t>Redaktur (1 orang x 12 bulan)</t>
  </si>
  <si>
    <t>000003. Redaktur (1 orang x 12 bulan)</t>
  </si>
  <si>
    <t>782</t>
  </si>
  <si>
    <t>Editor (1 orang x 12 bulan)</t>
  </si>
  <si>
    <t>000004. Editor (1 orang x 12 bulan)</t>
  </si>
  <si>
    <t>783</t>
  </si>
  <si>
    <t>Web Admin (14 orang x 12 bulan)</t>
  </si>
  <si>
    <t>000005. Web Admin (14 orang x 12 bulan)</t>
  </si>
  <si>
    <t>Web Admin (8 orang x 12 bulan)</t>
  </si>
  <si>
    <t>000005. Web Admin (8 orang x 12 bulan)</t>
  </si>
  <si>
    <t>785</t>
  </si>
  <si>
    <t>Pembuatan DOI (Digital Object Identifier) Per artikel</t>
  </si>
  <si>
    <t>000002. Pembuatan DOI (Digital Object Identifier) Per artikel</t>
  </si>
  <si>
    <t>786</t>
  </si>
  <si>
    <t>Biaya Tahunan/annual membership fee DOI</t>
  </si>
  <si>
    <t>000003. Biaya Tahunan/annual membership fee DOI</t>
  </si>
  <si>
    <t>787</t>
  </si>
  <si>
    <t>Biaya Tahunan/annual fee cek Plagiarisme</t>
  </si>
  <si>
    <t>000004. Biaya Tahunan/annual fee cek Plagiarisme</t>
  </si>
  <si>
    <t>788</t>
  </si>
  <si>
    <t>Biaya cek plagiarisme per dokumen</t>
  </si>
  <si>
    <t>000005. Biaya cek plagiarisme per dokumen</t>
  </si>
  <si>
    <t>789</t>
  </si>
  <si>
    <t>Biaya Tahunan Gramarly</t>
  </si>
  <si>
    <t>000006. Biaya Tahunan Gramarly</t>
  </si>
  <si>
    <t>790</t>
  </si>
  <si>
    <t>791</t>
  </si>
  <si>
    <t>794</t>
  </si>
  <si>
    <t>795</t>
  </si>
  <si>
    <t>797</t>
  </si>
  <si>
    <t>Transportasi lokal</t>
  </si>
  <si>
    <t>000001. Transportasi lokal</t>
  </si>
  <si>
    <t>360</t>
  </si>
  <si>
    <t>AA. Gaji dan Tunjangan Sekretariat BRSDM</t>
  </si>
  <si>
    <t>361</t>
  </si>
  <si>
    <t>362</t>
  </si>
  <si>
    <t>387</t>
  </si>
  <si>
    <t>DA. Gaji dan Tunjangan Pusat pelatihan dan Penyuluhan KP</t>
  </si>
  <si>
    <t>363</t>
  </si>
  <si>
    <t>364</t>
  </si>
  <si>
    <t>365</t>
  </si>
  <si>
    <t>388</t>
  </si>
  <si>
    <t>000001. Belanja Pembulatan Gaji PNS</t>
  </si>
  <si>
    <t>366</t>
  </si>
  <si>
    <t>367</t>
  </si>
  <si>
    <t>368</t>
  </si>
  <si>
    <t>389</t>
  </si>
  <si>
    <t>369</t>
  </si>
  <si>
    <t>370</t>
  </si>
  <si>
    <t>371</t>
  </si>
  <si>
    <t>390</t>
  </si>
  <si>
    <t>372</t>
  </si>
  <si>
    <t>373</t>
  </si>
  <si>
    <t>374</t>
  </si>
  <si>
    <t>391</t>
  </si>
  <si>
    <t>000001. Belanja Tunj. Struktural PNS</t>
  </si>
  <si>
    <t>375</t>
  </si>
  <si>
    <t>376</t>
  </si>
  <si>
    <t>377</t>
  </si>
  <si>
    <t>392</t>
  </si>
  <si>
    <t>000001. Belanja Tunj. Fungsional PNS</t>
  </si>
  <si>
    <t>378</t>
  </si>
  <si>
    <t>379</t>
  </si>
  <si>
    <t>380</t>
  </si>
  <si>
    <t>393</t>
  </si>
  <si>
    <t>000001. Belanja Tunj. PPh PNS</t>
  </si>
  <si>
    <t>381</t>
  </si>
  <si>
    <t>394</t>
  </si>
  <si>
    <t>382</t>
  </si>
  <si>
    <t>395</t>
  </si>
  <si>
    <t>383</t>
  </si>
  <si>
    <t>384</t>
  </si>
  <si>
    <t>385</t>
  </si>
  <si>
    <t>396</t>
  </si>
  <si>
    <t>000001. Belanja Tunjangan Umum PNS</t>
  </si>
  <si>
    <t>386</t>
  </si>
  <si>
    <t>397</t>
  </si>
  <si>
    <t>979</t>
  </si>
  <si>
    <t>A. Penyusunan Perencanaan Kinerja Pelatihan dan Penyuluhan KP</t>
  </si>
  <si>
    <t>980</t>
  </si>
  <si>
    <t>981</t>
  </si>
  <si>
    <t>985</t>
  </si>
  <si>
    <t>B. Penyusunan Renja Kegiatan Pelatihan dan Penyuluhan KP TA 2023</t>
  </si>
  <si>
    <t>986</t>
  </si>
  <si>
    <t>989</t>
  </si>
  <si>
    <t>Pencetakan Dokumen</t>
  </si>
  <si>
    <t>000003. Pencetakan Dokumen</t>
  </si>
  <si>
    <t>992</t>
  </si>
  <si>
    <t>C. Konsolidasi Teknis Kegiatan Pelatihan dan Penyuluhan KP</t>
  </si>
  <si>
    <t>993</t>
  </si>
  <si>
    <t>995</t>
  </si>
  <si>
    <t>Backdrop</t>
  </si>
  <si>
    <t>000004. Backdrop</t>
  </si>
  <si>
    <t>Seminar Kit</t>
  </si>
  <si>
    <t>000005. Seminar Kit</t>
  </si>
  <si>
    <t>1008</t>
  </si>
  <si>
    <t>D. Penyusunan Dokumen Rumusan Kebijakan Teknis Penyelenggaraan Pelatihan dan Penyuluhan serta Sertifikasi KP</t>
  </si>
  <si>
    <t>1009</t>
  </si>
  <si>
    <t>1010</t>
  </si>
  <si>
    <t>1012</t>
  </si>
  <si>
    <t>1417</t>
  </si>
  <si>
    <t>Pencetakan Buku Penyelenggaraan Pelatihan dan Penyuluhan</t>
  </si>
  <si>
    <t>000005. Pencetakan Buku Penyelenggaraan Pelatihan dan Penyuluhan</t>
  </si>
  <si>
    <t>000002. Pencetakan Dokumen</t>
  </si>
  <si>
    <t>1000</t>
  </si>
  <si>
    <t>Narasumber Eselon II</t>
  </si>
  <si>
    <t>000001. Narasumber Eselon II</t>
  </si>
  <si>
    <t>1001</t>
  </si>
  <si>
    <t>Narasumber Es III</t>
  </si>
  <si>
    <t>000002. Narasumber Es III</t>
  </si>
  <si>
    <t>1004</t>
  </si>
  <si>
    <t>Paket meeting fullboard (51 org x 2 hari)</t>
  </si>
  <si>
    <t>000001. Paket meeting fullboard (51 org x 2 hari)</t>
  </si>
  <si>
    <t>1006</t>
  </si>
  <si>
    <t>Perjalanan menghadiri Rapat</t>
  </si>
  <si>
    <t>000002. Perjalanan menghadiri Rapat</t>
  </si>
  <si>
    <t>984</t>
  </si>
  <si>
    <t>Perjalanan Menghadiri Undangan, Sosialisasi dan Koordinasi</t>
  </si>
  <si>
    <t>000001. Perjalanan Menghadiri Undangan, Sosialisasi dan Koordinasi</t>
  </si>
  <si>
    <t>990</t>
  </si>
  <si>
    <t>1003</t>
  </si>
  <si>
    <t>Perjalanan Menghadiri Undangan, Identifikasi, Koordinasi dan Sosialisasi</t>
  </si>
  <si>
    <t>000001. Perjalanan Menghadiri Undangan, Identifikasi, Koordinasi dan Sosialisasi</t>
  </si>
  <si>
    <t>1021</t>
  </si>
  <si>
    <t>Perjalanan Menghadiri Undangan, Identifikasi, Koordinasi dan Sosialisasi Perencanaan dan Evaluasi</t>
  </si>
  <si>
    <t>000001. Perjalanan Menghadiri Undangan, Identifikasi, Koordinasi dan Sosialisasi Perencanaan dan Evaluasi</t>
  </si>
  <si>
    <t>1013</t>
  </si>
  <si>
    <t>Biaya Paket data dan Komunikasi (5 org x 12 bulan)</t>
  </si>
  <si>
    <t>000001. Biaya Paket data dan Komunikasi (5 org x 12 bulan)</t>
  </si>
  <si>
    <t>547</t>
  </si>
  <si>
    <t>Langganan Lisensi Aplikasi Video Conference kapasitas 1000 partisipan ( 1 akun x 12 bulan)</t>
  </si>
  <si>
    <t>DB. Langganan Daya dan Jasa</t>
  </si>
  <si>
    <t>000001. Langganan Lisensi Aplikasi Video Conference kapasitas 1000 partisipan ( 1 akun x 12 bulan)</t>
  </si>
  <si>
    <t>548</t>
  </si>
  <si>
    <t>Langganan Lisensi Aplikasi Video Conference kapasitas 100 partisipan ( 5 akun x 12 bulan)</t>
  </si>
  <si>
    <t>000002. Langganan Lisensi Aplikasi Video Conference kapasitas 100 partisipan ( 5 akun x 12 bulan)</t>
  </si>
  <si>
    <t>549</t>
  </si>
  <si>
    <t>Langganan Lisensi Media Komunikasi dan Publikasi</t>
  </si>
  <si>
    <t>000003. Langganan Lisensi Media Komunikasi dan Publikasi</t>
  </si>
  <si>
    <t>1018</t>
  </si>
  <si>
    <t xml:space="preserve"> Pembuatan Buku Penyelenggaraan Pelatihan dan Penyuluhan KP</t>
  </si>
  <si>
    <t>000001.  Pembuatan Buku Penyelenggaraan Pelatihan dan Penyuluhan KP</t>
  </si>
  <si>
    <t>1019</t>
  </si>
  <si>
    <t>Pembuatan Materi Penyuluhan Online Bidang KP</t>
  </si>
  <si>
    <t>000002. Pembuatan Materi Penyuluhan Online Bidang KP</t>
  </si>
  <si>
    <t>1020</t>
  </si>
  <si>
    <t xml:space="preserve"> Pembuatan Audio Visual Turtorial Pelatihan</t>
  </si>
  <si>
    <t>000003.  Pembuatan Audio Visual Turtorial Pelatihan</t>
  </si>
  <si>
    <t>1002</t>
  </si>
  <si>
    <t xml:space="preserve">  Biaya Test Rapid dan Swab PCR</t>
  </si>
  <si>
    <t>000001.   Biaya Test Rapid dan Swab PCR</t>
  </si>
  <si>
    <t>540</t>
  </si>
  <si>
    <t>Komputer</t>
  </si>
  <si>
    <t>DA. Operasional dan Pemeliharaan Kantor Pusat Pelatihan dan Penyuluhan KP</t>
  </si>
  <si>
    <t>000001. Komputer</t>
  </si>
  <si>
    <t>541</t>
  </si>
  <si>
    <t>991</t>
  </si>
  <si>
    <t>Transport dalam kota</t>
  </si>
  <si>
    <t>000001. Transport dalam kota</t>
  </si>
  <si>
    <t>1022</t>
  </si>
  <si>
    <t>Perjalanan dalam kota</t>
  </si>
  <si>
    <t>000001. Perjalanan dalam kota</t>
  </si>
  <si>
    <t>543</t>
  </si>
  <si>
    <t>Sewa Mesin Fotokopi</t>
  </si>
  <si>
    <t>000001. Sewa Mesin Fotokopi</t>
  </si>
  <si>
    <t>544</t>
  </si>
  <si>
    <t>Sewa Tanaman</t>
  </si>
  <si>
    <t>000002. Sewa Tanaman</t>
  </si>
  <si>
    <t>545</t>
  </si>
  <si>
    <t>Sewa Gudang Arsip</t>
  </si>
  <si>
    <t>000003. Sewa Gudang Arsip</t>
  </si>
  <si>
    <t>546</t>
  </si>
  <si>
    <t>Sewa Kendaraan Roda 4 Pejabat Eselon II ( 1 unit x 12 bulan)</t>
  </si>
  <si>
    <t>000004. Sewa Kendaraan Roda 4 Pejabat Eselon II ( 1 unit x 12 bulan)</t>
  </si>
  <si>
    <t>533</t>
  </si>
  <si>
    <t>534</t>
  </si>
  <si>
    <t>Pramubakti (15 org x 13 bulan)</t>
  </si>
  <si>
    <t>000002. Pramubakti (15 org x 13 bulan)</t>
  </si>
  <si>
    <t>535</t>
  </si>
  <si>
    <t>000003. Pengemudi (1 org x 13 bulan)</t>
  </si>
  <si>
    <t>536</t>
  </si>
  <si>
    <t>Jaminan Tenaga Kerja Pramubakti (15 org x 12 bulan)</t>
  </si>
  <si>
    <t>000004. Jaminan Tenaga Kerja Pramubakti (15 org x 12 bulan)</t>
  </si>
  <si>
    <t>537</t>
  </si>
  <si>
    <t>Jaminan Tenaga Kerja Pengemudi (1 org x 12 bulan)</t>
  </si>
  <si>
    <t>000005. Jaminan Tenaga Kerja Pengemudi (1 org x 12 bulan)</t>
  </si>
  <si>
    <t>538</t>
  </si>
  <si>
    <t>Tenaga Outsourching Contact centre</t>
  </si>
  <si>
    <t>000006. Tenaga Outsourching Contact centre</t>
  </si>
  <si>
    <t>557</t>
  </si>
  <si>
    <t>Snack Rapat, Jamuan</t>
  </si>
  <si>
    <t>DD. Pelaksanaan Operasional Kantor</t>
  </si>
  <si>
    <t>000001. Snack Rapat, Jamuan</t>
  </si>
  <si>
    <t>542</t>
  </si>
  <si>
    <t>Pengiriman Surat dinas</t>
  </si>
  <si>
    <t>000001. Pengiriman Surat dinas</t>
  </si>
  <si>
    <t>558</t>
  </si>
  <si>
    <t>Honorarium Pejabat Pembuat Komitmen (pagu dana di atas  Rp10 miliar s.d. Rp25 miliar)</t>
  </si>
  <si>
    <t>000001. Honorarium Pejabat Pembuat Komitmen (pagu dana di atas  Rp10 miliar s.d. Rp25 miliar)</t>
  </si>
  <si>
    <t>559</t>
  </si>
  <si>
    <t>Honorarium Staf  Pembantu PPK pagu dana di atas  Rp10 miliar s.d. Rp25 miliar (2 Orang x 12 BUlan)</t>
  </si>
  <si>
    <t>000002. Honorarium Staf  Pembantu PPK pagu dana di atas  Rp10 miliar s.d. Rp25 miliar (2 Orang x 12 BUlan)</t>
  </si>
  <si>
    <t>560</t>
  </si>
  <si>
    <t>BPP (pagu dana di atas  Rp10 miliar s.d. Rp25 miliar)</t>
  </si>
  <si>
    <t>000003. BPP (pagu dana di atas  Rp10 miliar s.d. Rp25 miliar)</t>
  </si>
  <si>
    <t>561</t>
  </si>
  <si>
    <t>Honorarium Pejabat Pengadaan Barang dan Jasa</t>
  </si>
  <si>
    <t>000004. Honorarium Pejabat Pengadaan Barang dan Jasa</t>
  </si>
  <si>
    <t>562</t>
  </si>
  <si>
    <t>Pakaian dinas Pegawai (35 orang x 2 stell)</t>
  </si>
  <si>
    <t>521119. Belanja Barang Operasional Lainnya</t>
  </si>
  <si>
    <t>000001. Pakaian dinas Pegawai (35 orang x 2 stell)</t>
  </si>
  <si>
    <t>Belanja Operasional Lainnya</t>
  </si>
  <si>
    <t>1412</t>
  </si>
  <si>
    <t>Pakaian dinas Pramubakti (16 orang x 2 stell)</t>
  </si>
  <si>
    <t>000002. Pakaian dinas Pramubakti (16 orang x 2 stell)</t>
  </si>
  <si>
    <t>539</t>
  </si>
  <si>
    <t>Bahan Pencegahan Penularan Covid 19 ( 52 peg )</t>
  </si>
  <si>
    <t>521131. Belanja Barang Operasional - Penanganan Pandemi COVID-19</t>
  </si>
  <si>
    <t>000001. Bahan Pencegahan Penularan Covid 19 ( 52 peg )</t>
  </si>
  <si>
    <t>550</t>
  </si>
  <si>
    <t>Pemeliharaan Aquarium (1 unit x 12 bulan)</t>
  </si>
  <si>
    <t>000001. Pemeliharaan Aquarium (1 unit x 12 bulan)</t>
  </si>
  <si>
    <t>551</t>
  </si>
  <si>
    <t>DC. Pemeliharaan Kantor</t>
  </si>
  <si>
    <t>000001. Laptop/Notebook</t>
  </si>
  <si>
    <t>552</t>
  </si>
  <si>
    <t>Komputer/PC</t>
  </si>
  <si>
    <t>000002. Komputer/PC</t>
  </si>
  <si>
    <t>553</t>
  </si>
  <si>
    <t>000003. Printer</t>
  </si>
  <si>
    <t>554</t>
  </si>
  <si>
    <t>Operasional kendaraan roda 4 Pejabat Eselon II (sewa)</t>
  </si>
  <si>
    <t>000004. Operasional kendaraan roda 4 Pejabat Eselon II (sewa)</t>
  </si>
  <si>
    <t>555</t>
  </si>
  <si>
    <t>Perawatan kendaraan roda 4</t>
  </si>
  <si>
    <t>000005. Perawatan kendaraan roda 4</t>
  </si>
  <si>
    <t>556</t>
  </si>
  <si>
    <t>Perawatan kendaraan roda 2</t>
  </si>
  <si>
    <t>000006. Perawatan kendaraan roda 2</t>
  </si>
  <si>
    <t>221</t>
  </si>
  <si>
    <t>Penggandaan  Koordinasi penyelesaian permasalahan pada Satker SUPM Sorong/Politeknik KP Sidoarjo/BPPP Medan/SUPM Waeheru/Politekni</t>
  </si>
  <si>
    <t>A. Penyusunan Laporan BMN UAKPB Sekretariat BRSDMP KP dan UAPPBE-1 BRSDM KP</t>
  </si>
  <si>
    <t>000001. Penggandaan  Koordinasi penyelesaian permasalahan pada Satker SUPM Sorong/Politeknik KP Sidoarjo/BPPP Medan/SUPM Waeheru/Politekni</t>
  </si>
  <si>
    <t>222</t>
  </si>
  <si>
    <t xml:space="preserve"> Penggandaan Laporan BMN UAKPB Sekretariat BRSDMP (Tahunan, Semester I  Triwulan III)</t>
  </si>
  <si>
    <t>000002.  Penggandaan Laporan BMN UAKPB Sekretariat BRSDMP (Tahunan, Semester I  Triwulan III)</t>
  </si>
  <si>
    <t>227</t>
  </si>
  <si>
    <t>B. Pengelolaan Barang Milik Negara Rumah Negara lingkup BRSDM KP</t>
  </si>
  <si>
    <t>234</t>
  </si>
  <si>
    <t>C. Inventarisasi Sarana dan Prasarana dan Penyelesaian Permasalahan Administrasi dan Kepemilikan BMN</t>
  </si>
  <si>
    <t>246</t>
  </si>
  <si>
    <t>D. Penyusunan Rencana Kebutuhan BMN Tahun 2023</t>
  </si>
  <si>
    <t>247</t>
  </si>
  <si>
    <t>248</t>
  </si>
  <si>
    <t>256</t>
  </si>
  <si>
    <t>E. Penyelesaian Penetapan Status Penggunaan dan Penghapusan BMN Satker BRSDM</t>
  </si>
  <si>
    <t>271</t>
  </si>
  <si>
    <t>G. Pelaksanaan PBJ Lingkup Pusat dan Daerah</t>
  </si>
  <si>
    <t>495</t>
  </si>
  <si>
    <t>Pencetakan penggandaan cetak jilid dokumen</t>
  </si>
  <si>
    <t>000001. Pencetakan penggandaan cetak jilid dokumen</t>
  </si>
  <si>
    <t>496</t>
  </si>
  <si>
    <t>Penggandaan draft laporan satker</t>
  </si>
  <si>
    <t>000002. Penggandaan draft laporan satker</t>
  </si>
  <si>
    <t>1073</t>
  </si>
  <si>
    <t>Penggandaan Materi dan Laporan kegiatan</t>
  </si>
  <si>
    <t>A. Penyusunan Laporan Keuangan</t>
  </si>
  <si>
    <t>000001. Penggandaan Materi dan Laporan kegiatan</t>
  </si>
  <si>
    <t>1074</t>
  </si>
  <si>
    <t>Pencetakan laporan keuangan triwulanan</t>
  </si>
  <si>
    <t>000002. Pencetakan laporan keuangan triwulanan</t>
  </si>
  <si>
    <t>1075</t>
  </si>
  <si>
    <t>Perlengkapan Peserta 100 orang x 3 kali</t>
  </si>
  <si>
    <t>000003. Perlengkapan Peserta 100 orang x 3 kali</t>
  </si>
  <si>
    <t>1076</t>
  </si>
  <si>
    <t>Pencetakan dan penggandaan data dukung Dokumen LK</t>
  </si>
  <si>
    <t>000004. Pencetakan dan penggandaan data dukung Dokumen LK</t>
  </si>
  <si>
    <t>1077</t>
  </si>
  <si>
    <t>000005. ATK</t>
  </si>
  <si>
    <t>1078</t>
  </si>
  <si>
    <t>000006. Bahan Komputer</t>
  </si>
  <si>
    <t>1089</t>
  </si>
  <si>
    <t>Pencetakan Pedoman Sistem Pengendalian Intern Pelaksanaan PNBP lingkup BRSDM</t>
  </si>
  <si>
    <t>B. Pengelolaan PNBP</t>
  </si>
  <si>
    <t>000001. Pencetakan Pedoman Sistem Pengendalian Intern Pelaksanaan PNBP lingkup BRSDM</t>
  </si>
  <si>
    <t>1090</t>
  </si>
  <si>
    <t>000002. Penggandaan materi dan Laporan Kegiatan</t>
  </si>
  <si>
    <t>1091</t>
  </si>
  <si>
    <t>Pencetakan laporan PNBP</t>
  </si>
  <si>
    <t>000003. Pencetakan laporan PNBP</t>
  </si>
  <si>
    <t>1092</t>
  </si>
  <si>
    <t>Pencetakan proposal target PNBP 2024</t>
  </si>
  <si>
    <t>000004. Pencetakan proposal target PNBP 2024</t>
  </si>
  <si>
    <t>1093</t>
  </si>
  <si>
    <t>1094</t>
  </si>
  <si>
    <t>1103</t>
  </si>
  <si>
    <t>C. Penyusunan Petunjuk Pelaksanaan Anggaran dan Kegiatan BRSDM TA 2022</t>
  </si>
  <si>
    <t>1104</t>
  </si>
  <si>
    <t>1105</t>
  </si>
  <si>
    <t xml:space="preserve"> Penggandaan Materi dan Laporan kegiatan</t>
  </si>
  <si>
    <t>000003.  Penggandaan Materi dan Laporan kegiatan</t>
  </si>
  <si>
    <t>1106</t>
  </si>
  <si>
    <t>Pencetakan petunjuk pelaksanaan anggaran dan kegiatan BRSDM TA 2022</t>
  </si>
  <si>
    <t>000004. Pencetakan petunjuk pelaksanaan anggaran dan kegiatan BRSDM TA 2022</t>
  </si>
  <si>
    <t>1108</t>
  </si>
  <si>
    <t>D. Perbendaharaan Administrasi Keuangan</t>
  </si>
  <si>
    <t>1109</t>
  </si>
  <si>
    <t xml:space="preserve"> Pencetakan dan Penjilidan laporan IKPA BRSDM</t>
  </si>
  <si>
    <t>000002.  Pencetakan dan Penjilidan laporan IKPA BRSDM</t>
  </si>
  <si>
    <t>1119</t>
  </si>
  <si>
    <t>Pencetakan dan Penjilidan Laporan SPIP (laporan rutin bulanan berkala bulanan SPIP triwulanan)</t>
  </si>
  <si>
    <t>E. Implementasi Sistem Pengendalian Intern Pemerintah BRSDM KP</t>
  </si>
  <si>
    <t>000001. Pencetakan dan Penjilidan Laporan SPIP (laporan rutin bulanan berkala bulanan SPIP triwulanan)</t>
  </si>
  <si>
    <t>1120</t>
  </si>
  <si>
    <t>Pencetakan dan Penjilidan bahan Maturitas</t>
  </si>
  <si>
    <t>000002. Pencetakan dan Penjilidan bahan Maturitas</t>
  </si>
  <si>
    <t>1121</t>
  </si>
  <si>
    <t>Backdroup</t>
  </si>
  <si>
    <t>000003. Backdroup</t>
  </si>
  <si>
    <t>1122</t>
  </si>
  <si>
    <t>Penggandaan Materi dan Laporan PIPK</t>
  </si>
  <si>
    <t>000004. Penggandaan Materi dan Laporan PIPK</t>
  </si>
  <si>
    <t>1132</t>
  </si>
  <si>
    <t>F. Penyelesaian Tindak Lanjut Hasil Audit</t>
  </si>
  <si>
    <t>1133</t>
  </si>
  <si>
    <t>1134</t>
  </si>
  <si>
    <t>Penggandaan bahan kegiatan</t>
  </si>
  <si>
    <t>000004. Penggandaan bahan kegiatan</t>
  </si>
  <si>
    <t>1045</t>
  </si>
  <si>
    <t>A. Pelaksanaan Pengawasan Internal  Kearsipan Lingkup BRSDM</t>
  </si>
  <si>
    <t>000001. Pencetakan Laporan</t>
  </si>
  <si>
    <t>1049</t>
  </si>
  <si>
    <t>Penggadaan Bahan</t>
  </si>
  <si>
    <t>B. Pembinaan dan Pengelolaan Kearsipan BRSDM</t>
  </si>
  <si>
    <t>000001. Penggadaan Bahan</t>
  </si>
  <si>
    <t>1058</t>
  </si>
  <si>
    <t>C. Percepatan Proses Pemusnahan Arsip In Aktif lingkup BRSDM</t>
  </si>
  <si>
    <t>1062</t>
  </si>
  <si>
    <t>D. Implementasi transpormasi digitalisasi arsip</t>
  </si>
  <si>
    <t>230</t>
  </si>
  <si>
    <t>Narasumber pejabat eselon III  3 ORG x 1 JAM x 1 kali</t>
  </si>
  <si>
    <t>000001. Narasumber pejabat eselon III  3 ORG x 1 JAM x 1 kali</t>
  </si>
  <si>
    <t>239</t>
  </si>
  <si>
    <t>Narasumber Eselon III  7 ORANG x 1 JAM x 2 KALI</t>
  </si>
  <si>
    <t>000001. Narasumber Eselon III  7 ORANG x 1 JAM x 2 KALI</t>
  </si>
  <si>
    <t>252</t>
  </si>
  <si>
    <t>Narasumber Setingkat Eselon III  4 ORG x 1 JAM x 1 KALI</t>
  </si>
  <si>
    <t>000001. Narasumber Setingkat Eselon III  4 ORG x 1 JAM x 1 KALI</t>
  </si>
  <si>
    <t>259</t>
  </si>
  <si>
    <t>Nara sumber setingkat eselon III  2 ORG x 2 JAM x 1 KALI</t>
  </si>
  <si>
    <t>000001. Nara sumber setingkat eselon III  2 ORG x 2 JAM x 1 KALI</t>
  </si>
  <si>
    <t>1081</t>
  </si>
  <si>
    <t>Narasumber Es III atau setara/dibawahnya  4 ORANG x 2 JAM x 3 KALI</t>
  </si>
  <si>
    <t>000001. Narasumber Es III atau setara/dibawahnya  4 ORANG x 2 JAM x 3 KALI</t>
  </si>
  <si>
    <t>1097</t>
  </si>
  <si>
    <t>Narasumber Es III atau setara/dibawahnya  6 ORANG x 2 JAM x 1 KALI</t>
  </si>
  <si>
    <t>000001. Narasumber Es III atau setara/dibawahnya  6 ORANG x 2 JAM x 1 KALI</t>
  </si>
  <si>
    <t>1113</t>
  </si>
  <si>
    <t>Narasumber eselon III  2 ORG x 2 JAM x 5 KALI</t>
  </si>
  <si>
    <t>000001. Narasumber eselon III  2 ORG x 2 JAM x 5 KALI</t>
  </si>
  <si>
    <t>1052</t>
  </si>
  <si>
    <t>Narasumber Eselon III atau setara dibawahnya  4 ORG x 3 JAM x 2 KALI</t>
  </si>
  <si>
    <t>000001. Narasumber Eselon III atau setara dibawahnya  4 ORG x 3 JAM x 2 KALI</t>
  </si>
  <si>
    <t>1088</t>
  </si>
  <si>
    <t>dalam rangka menghadiri undangan 4 orang x 2 kali</t>
  </si>
  <si>
    <t>000001. dalam rangka menghadiri undangan 4 orang x 2 kali</t>
  </si>
  <si>
    <t>1131</t>
  </si>
  <si>
    <t>menghadiri undangan 4 orang x 2 kali</t>
  </si>
  <si>
    <t>000001. menghadiri undangan 4 orang x 2 kali</t>
  </si>
  <si>
    <t>1141</t>
  </si>
  <si>
    <t>Menghadiri undangan pemutakhiran data tindak lanjut 3 orang x 3 kali</t>
  </si>
  <si>
    <t>000001. Menghadiri undangan pemutakhiran data tindak lanjut 3 orang x 3 kali</t>
  </si>
  <si>
    <t>226</t>
  </si>
  <si>
    <t>Penyusunan Laporan Semesteran dan Triwulan (Sekretariat dan Eselon I BRSDM) Koordinasi, Rekonsiliasi, pembinaan dan sosialisasi ke</t>
  </si>
  <si>
    <t>000001. Penyusunan Laporan Semesteran dan Triwulan (Sekretariat dan Eselon I BRSDM) Koordinasi, Rekonsiliasi, pembinaan dan sosialisasi ke</t>
  </si>
  <si>
    <t>232</t>
  </si>
  <si>
    <t>Pengendalian Pengelolaan BMN ke Satker BRPBAP3 Maros/BBRBLPP Gondol/BRPSDI Jatiluhur/LPTK Wakatobi/Politeknik KP Sidoarjo/ SUPM So</t>
  </si>
  <si>
    <t>000001. Pengendalian Pengelolaan BMN ke Satker BRPBAP3 Maros/BBRBLPP Gondol/BRPSDI Jatiluhur/LPTK Wakatobi/Politeknik KP Sidoarjo/ SUPM So</t>
  </si>
  <si>
    <t>241</t>
  </si>
  <si>
    <t>Koordinasi penyelesaian permasalahan pada Satker SUPM Sorong/Politeknik KP Sidoarjo/BPPP Medan/SUPM Waeheru/Politeknik KP Karawang</t>
  </si>
  <si>
    <t>000001. Koordinasi penyelesaian permasalahan pada Satker SUPM Sorong/Politeknik KP Sidoarjo/BPPP Medan/SUPM Waeheru/Politeknik KP Karawang</t>
  </si>
  <si>
    <t>242</t>
  </si>
  <si>
    <t>Pendampingan Pemeriksaan Aparat Periksaan Keuangan</t>
  </si>
  <si>
    <t>000002. Pendampingan Pemeriksaan Aparat Periksaan Keuangan</t>
  </si>
  <si>
    <t>253</t>
  </si>
  <si>
    <t>Uang harian peserta  panitia 5 ORG x 4 HARI x 1 KALI</t>
  </si>
  <si>
    <t>000001. Uang harian peserta  panitia 5 ORG x 4 HARI x 1 KALI</t>
  </si>
  <si>
    <t>254</t>
  </si>
  <si>
    <t>Penginapan/Hotel Panitia  Narasumber  10 ORG x 2 HARI</t>
  </si>
  <si>
    <t>000002. Penginapan/Hotel Panitia  Narasumber  10 ORG x 2 HARI</t>
  </si>
  <si>
    <t>255</t>
  </si>
  <si>
    <t>Transport Panitia  Narasumber  Jakarta - Bogor 20 ORG x 1 KALI</t>
  </si>
  <si>
    <t>000003. Transport Panitia  Narasumber  Jakarta - Bogor 20 ORG x 1 KALI</t>
  </si>
  <si>
    <t>261</t>
  </si>
  <si>
    <t>Penyelesaian PSP pada Satker Politeknik KP Bitung, Politeknik KP Karawang, Politeknik KP Kupang, BRPL, Politeknik KP Jembrana, Pol</t>
  </si>
  <si>
    <t>000001. Penyelesaian PSP pada Satker Politeknik KP Bitung, Politeknik KP Karawang, Politeknik KP Kupang, BRPL, Politeknik KP Jembrana, Pol</t>
  </si>
  <si>
    <t>262</t>
  </si>
  <si>
    <t>Penyelesaian Penghapusan pada Satker SUPM Ladong, BBRBLPP Gondol, Politeknik</t>
  </si>
  <si>
    <t>000002. Penyelesaian Penghapusan pada Satker SUPM Ladong, BBRBLPP Gondol, Politeknik</t>
  </si>
  <si>
    <t>276</t>
  </si>
  <si>
    <t>Identifikasi pembinaan,sosialisasi dan koordinasi (3 ORG x 4 KALI)</t>
  </si>
  <si>
    <t>000001. Identifikasi pembinaan,sosialisasi dan koordinasi (3 ORG x 4 KALI)</t>
  </si>
  <si>
    <t>1082</t>
  </si>
  <si>
    <t>Pembinaan teknis penyusunan LK 4 orang x 1 kali x 2 daerah</t>
  </si>
  <si>
    <t>000001. Pembinaan teknis penyusunan LK 4 orang x 1 kali x 2 daerah</t>
  </si>
  <si>
    <t>1083</t>
  </si>
  <si>
    <t>koordinasi Penyusunan Laporan Keuangan tingkat kementerian 9 orang x 2 periode</t>
  </si>
  <si>
    <t>000002. koordinasi Penyusunan Laporan Keuangan tingkat kementerian 9 orang x 2 periode</t>
  </si>
  <si>
    <t>1084</t>
  </si>
  <si>
    <t>pra Penyusunan Laporan Keuangan tingkat kementerian 4 orang x 5 periode</t>
  </si>
  <si>
    <t>000003. pra Penyusunan Laporan Keuangan tingkat kementerian 4 orang x 5 periode</t>
  </si>
  <si>
    <t>1085</t>
  </si>
  <si>
    <t>koordinasi Penyusunan Laporan Keuangan tingkat Eselon I</t>
  </si>
  <si>
    <t>000004. koordinasi Penyusunan Laporan Keuangan tingkat Eselon I</t>
  </si>
  <si>
    <t>1098</t>
  </si>
  <si>
    <t>Penyusunan Pedoman Sistem Pengendalian Intern Pelaksanaan PNBP lingkup BRSDM 5 orang x 2 hari x 1 kali</t>
  </si>
  <si>
    <t>000001. Penyusunan Pedoman Sistem Pengendalian Intern Pelaksanaan PNBP lingkup BRSDM 5 orang x 2 hari x 1 kali</t>
  </si>
  <si>
    <t>1099</t>
  </si>
  <si>
    <t>Pembinaan pelaksanaan PNBP 4 orang x 1 kali x 3 Daerah</t>
  </si>
  <si>
    <t>000002. Pembinaan pelaksanaan PNBP 4 orang x 1 kali x 3 Daerah</t>
  </si>
  <si>
    <t>1107</t>
  </si>
  <si>
    <t>Koordinasi pembahasan draft Juklak 20 orang x 1 kali</t>
  </si>
  <si>
    <t>000001. Koordinasi pembahasan draft Juklak 20 orang x 1 kali</t>
  </si>
  <si>
    <t>1115</t>
  </si>
  <si>
    <t>dalam rangka rekonsiliasi perbendaharaan 8 orang x 6 kali</t>
  </si>
  <si>
    <t>000001. dalam rangka rekonsiliasi perbendaharaan 8 orang x 6 kali</t>
  </si>
  <si>
    <t>1116</t>
  </si>
  <si>
    <t>dalam rangka pembinaan administrasi perbendaharaan 3 orang x 1kali x 5 satker</t>
  </si>
  <si>
    <t>000002. dalam rangka pembinaan administrasi perbendaharaan 3 orang x 1kali x 5 satker</t>
  </si>
  <si>
    <t>1125</t>
  </si>
  <si>
    <t>dalam rangka identifikasi penetapan akun signifikan dan penyusunan laporan PIPK 7 orang x 5 kali</t>
  </si>
  <si>
    <t>000001. dalam rangka identifikasi penetapan akun signifikan dan penyusunan laporan PIPK 7 orang x 5 kali</t>
  </si>
  <si>
    <t>1127</t>
  </si>
  <si>
    <t>dalam rangka identifikasi dan penyusunan laporan SPIP 20 orang x 4 kali</t>
  </si>
  <si>
    <t>000002. dalam rangka identifikasi dan penyusunan laporan SPIP 20 orang x 4 kali</t>
  </si>
  <si>
    <t>1128</t>
  </si>
  <si>
    <t>Pembinaan dan asistensi pelaksanaan SPIP dan PIPK 4 orang x 1 kali x 2 daerah</t>
  </si>
  <si>
    <t>000003. Pembinaan dan asistensi pelaksanaan SPIP dan PIPK 4 orang x 1 kali x 2 daerah</t>
  </si>
  <si>
    <t>1137</t>
  </si>
  <si>
    <t>Pendampingan Pemeriksaan dan Penyelesaian Tindak Lanjut Temuan Itjen KKP dan BPK RI</t>
  </si>
  <si>
    <t>000001. Pendampingan Pemeriksaan dan Penyelesaian Tindak Lanjut Temuan Itjen KKP dan BPK RI</t>
  </si>
  <si>
    <t>1138</t>
  </si>
  <si>
    <t>Koordinasi tindak lanjut pemeriksaan APIP dan BPK RI 30 orang x 2 kali</t>
  </si>
  <si>
    <t>000002. Koordinasi tindak lanjut pemeriksaan APIP dan BPK RI 30 orang x 2 kali</t>
  </si>
  <si>
    <t>1048</t>
  </si>
  <si>
    <t>pelasanaan audit internal  kearsipan  5 ORG x 5 KALI</t>
  </si>
  <si>
    <t>000001. pelasanaan audit internal  kearsipan  5 ORG x 5 KALI</t>
  </si>
  <si>
    <t>1053</t>
  </si>
  <si>
    <t xml:space="preserve"> Identifikasi permasalahan dalam pengelolaan kearsipan satker</t>
  </si>
  <si>
    <t>000001.  Identifikasi permasalahan dalam pengelolaan kearsipan satker</t>
  </si>
  <si>
    <t>1054</t>
  </si>
  <si>
    <t>Pembinaan pengelolaan kearsipan</t>
  </si>
  <si>
    <t>000002. Pembinaan pengelolaan kearsipan</t>
  </si>
  <si>
    <t>1055</t>
  </si>
  <si>
    <t xml:space="preserve"> Sosialisasi peraturan dan kebijakan terkait pngelolaan kearsipan</t>
  </si>
  <si>
    <t>000003.  Sosialisasi peraturan dan kebijakan terkait pngelolaan kearsipan</t>
  </si>
  <si>
    <t>1061</t>
  </si>
  <si>
    <t>pelaksanaan penilaian arsip inaktif  2 ORG x 10 KALI</t>
  </si>
  <si>
    <t>000001. pelaksanaan penilaian arsip inaktif  2 ORG x 10 KALI</t>
  </si>
  <si>
    <t>1065</t>
  </si>
  <si>
    <t>Pendampingan transpormasi digitalisasi arsip  2 ORG x 1 KALI</t>
  </si>
  <si>
    <t>000001. Pendampingan transpormasi digitalisasi arsip  2 ORG x 1 KALI</t>
  </si>
  <si>
    <t>235</t>
  </si>
  <si>
    <t>Penggantian Pulsa/paket Internet (8 ORG x 12 KALI)</t>
  </si>
  <si>
    <t>000001. Penggantian Pulsa/paket Internet (8 ORG x 12 KALI)</t>
  </si>
  <si>
    <t>236</t>
  </si>
  <si>
    <t>1110</t>
  </si>
  <si>
    <t xml:space="preserve"> Pulsa pegawai</t>
  </si>
  <si>
    <t>000001.  Pulsa pegawai</t>
  </si>
  <si>
    <t>1395</t>
  </si>
  <si>
    <t>Biaya Medical Ceck Up</t>
  </si>
  <si>
    <t>AA. Operasional dan Pemeliharaan Kantor Sekretariat BRSDM</t>
  </si>
  <si>
    <t>000001. Biaya Medical Ceck Up</t>
  </si>
  <si>
    <t>240</t>
  </si>
  <si>
    <t>Rapid Test (2 ORG x 7 KALI)</t>
  </si>
  <si>
    <t>000001. Rapid Test (2 ORG x 7 KALI)</t>
  </si>
  <si>
    <t>1114</t>
  </si>
  <si>
    <t>Rapid Test antigen Covid - 19/ PCR  (2 orang x 10 Kali)</t>
  </si>
  <si>
    <t>000001. Rapid Test antigen Covid - 19/ PCR  (2 orang x 10 Kali)</t>
  </si>
  <si>
    <t>223</t>
  </si>
  <si>
    <t>224</t>
  </si>
  <si>
    <t>228</t>
  </si>
  <si>
    <t>229</t>
  </si>
  <si>
    <t>237</t>
  </si>
  <si>
    <t>238</t>
  </si>
  <si>
    <t>257</t>
  </si>
  <si>
    <t>258</t>
  </si>
  <si>
    <t>272</t>
  </si>
  <si>
    <t>273</t>
  </si>
  <si>
    <t>497</t>
  </si>
  <si>
    <t>498</t>
  </si>
  <si>
    <t>Perlengkapan komputer</t>
  </si>
  <si>
    <t>000002. Perlengkapan komputer</t>
  </si>
  <si>
    <t>1590</t>
  </si>
  <si>
    <t>Biaya peralatan perkantoran</t>
  </si>
  <si>
    <t>000001. Biaya peralatan perkantoran</t>
  </si>
  <si>
    <t>1079</t>
  </si>
  <si>
    <t>1080</t>
  </si>
  <si>
    <t>1095</t>
  </si>
  <si>
    <t>1096</t>
  </si>
  <si>
    <t>1111</t>
  </si>
  <si>
    <t>1112</t>
  </si>
  <si>
    <t>1123</t>
  </si>
  <si>
    <t>1124</t>
  </si>
  <si>
    <t>1135</t>
  </si>
  <si>
    <t>1136</t>
  </si>
  <si>
    <t>1046</t>
  </si>
  <si>
    <t>1047</t>
  </si>
  <si>
    <t>1050</t>
  </si>
  <si>
    <t>1051</t>
  </si>
  <si>
    <t>1059</t>
  </si>
  <si>
    <t>1060</t>
  </si>
  <si>
    <t>1063</t>
  </si>
  <si>
    <t>1064</t>
  </si>
  <si>
    <t>233</t>
  </si>
  <si>
    <t>Transport lokal Pengelolaan BMN Lingkup BRSDM 2 ORG x 9 KALI</t>
  </si>
  <si>
    <t>000001. Transport lokal Pengelolaan BMN Lingkup BRSDM 2 ORG x 9 KALI</t>
  </si>
  <si>
    <t>243</t>
  </si>
  <si>
    <t>Transport lokal 2 ORG x 1 KALI</t>
  </si>
  <si>
    <t>000001. Transport lokal 2 ORG x 1 KALI</t>
  </si>
  <si>
    <t>1086</t>
  </si>
  <si>
    <t>Transport lokal dalam rangka koodinasi  1 ORG x 5 KALI</t>
  </si>
  <si>
    <t>000001. Transport lokal dalam rangka koodinasi  1 ORG x 5 KALI</t>
  </si>
  <si>
    <t>1087</t>
  </si>
  <si>
    <t>Uang harian 1 ORG x 5 KALI</t>
  </si>
  <si>
    <t>000002. Uang harian 1 ORG x 5 KALI</t>
  </si>
  <si>
    <t>1117</t>
  </si>
  <si>
    <t>Transport lokal dalam rangka koodinasi  1 ORG x 2 KALI</t>
  </si>
  <si>
    <t>000001. Transport lokal dalam rangka koodinasi  1 ORG x 2 KALI</t>
  </si>
  <si>
    <t>244</t>
  </si>
  <si>
    <t>Perjalanan dalam kota lebih dari 8 jam  2 ORG x 8 KALI</t>
  </si>
  <si>
    <t>000001. Perjalanan dalam kota lebih dari 8 jam  2 ORG x 8 KALI</t>
  </si>
  <si>
    <t>245</t>
  </si>
  <si>
    <t>1102</t>
  </si>
  <si>
    <t>menghadiri undangan 2 orang x 1 kali</t>
  </si>
  <si>
    <t>000001. menghadiri undangan 2 orang x 1 kali</t>
  </si>
  <si>
    <t>1056</t>
  </si>
  <si>
    <t>1057</t>
  </si>
  <si>
    <t>Trasport lokal</t>
  </si>
  <si>
    <t>000002. Trasport lokal</t>
  </si>
  <si>
    <t>1414</t>
  </si>
  <si>
    <t>Sewa Kendaraan Roda 4/Minibus Operasional Kantor dan/atau Lapangan (D.K.I.  Jakarta)  2Unit x 12 Bulan</t>
  </si>
  <si>
    <t>AB. Langganan Daya dan Jasa</t>
  </si>
  <si>
    <t>000001. Sewa Kendaraan Roda 4/Minibus Operasional Kantor dan/atau Lapangan (D.K.I.  Jakarta)  2Unit x 12 Bulan</t>
  </si>
  <si>
    <t>437</t>
  </si>
  <si>
    <t>Sewa mesin fotocopy  2 UNIT x 12 BLN</t>
  </si>
  <si>
    <t>000002. Sewa mesin fotocopy  2 UNIT x 12 BLN</t>
  </si>
  <si>
    <t>438</t>
  </si>
  <si>
    <t>Sewa kendaraan opersional  4 UNIT x 12 BULAN</t>
  </si>
  <si>
    <t>000003. Sewa kendaraan opersional  4 UNIT x 12 BULAN</t>
  </si>
  <si>
    <t>425</t>
  </si>
  <si>
    <t>Jamuan/Penerimaan Tamu/Rapat</t>
  </si>
  <si>
    <t>000001. Jamuan/Penerimaan Tamu/Rapat</t>
  </si>
  <si>
    <t>426</t>
  </si>
  <si>
    <t>Pencetakan,Penjilidan dan laminasi lingkup Pusat BRSDM KP</t>
  </si>
  <si>
    <t>000002. Pencetakan,Penjilidan dan laminasi lingkup Pusat BRSDM KP</t>
  </si>
  <si>
    <t>427</t>
  </si>
  <si>
    <t>Belanja Pengaturan Estetika Kantor lingkup Pusat BRSDM KP</t>
  </si>
  <si>
    <t>000003. Belanja Pengaturan Estetika Kantor lingkup Pusat BRSDM KP</t>
  </si>
  <si>
    <t>428</t>
  </si>
  <si>
    <t xml:space="preserve">   Pencetakan Blanko,amplop dan kop surat lingkup pusat BRSDMKP</t>
  </si>
  <si>
    <t>000004.    Pencetakan Blanko,amplop dan kop surat lingkup pusat BRSDMKP</t>
  </si>
  <si>
    <t>429</t>
  </si>
  <si>
    <t>Keperluan sehari-hari pegawai</t>
  </si>
  <si>
    <t>000005. Keperluan sehari-hari pegawai</t>
  </si>
  <si>
    <t>430</t>
  </si>
  <si>
    <t>Pencetakan bahan sosialisasi pengembangan SDM KP</t>
  </si>
  <si>
    <t>000006. Pencetakan bahan sosialisasi pengembangan SDM KP</t>
  </si>
  <si>
    <t>431</t>
  </si>
  <si>
    <t>432</t>
  </si>
  <si>
    <t>Keperluan ATK lingkup Sekretariat BRSDM KP</t>
  </si>
  <si>
    <t>000008. Keperluan ATK lingkup Sekretariat BRSDM KP</t>
  </si>
  <si>
    <t>433</t>
  </si>
  <si>
    <t>Keperluan Bahan Komputer Lingkup Sekretariat BRSDM</t>
  </si>
  <si>
    <t>000009. Keperluan Bahan Komputer Lingkup Sekretariat BRSDM</t>
  </si>
  <si>
    <t>435</t>
  </si>
  <si>
    <t>Langganan Daya dan Jasa di GMB III lantai 6 dan 7</t>
  </si>
  <si>
    <t>000001. Langganan Daya dan Jasa di GMB III lantai 6 dan 7</t>
  </si>
  <si>
    <t>466</t>
  </si>
  <si>
    <t>Pramubakti/PelaksanaPramubakti  36 ORG x 13 BLN</t>
  </si>
  <si>
    <t>000001. Pramubakti/PelaksanaPramubakti  36 ORG x 13 BLN</t>
  </si>
  <si>
    <t>467</t>
  </si>
  <si>
    <t>Pengemudi  6 ORG x 13 BLN</t>
  </si>
  <si>
    <t>000002. Pengemudi  6 ORG x 13 BLN</t>
  </si>
  <si>
    <t>468</t>
  </si>
  <si>
    <t>iuran bpjs ketenagakerjaan pramubakti 36 orang x 12 bulan</t>
  </si>
  <si>
    <t>000003. iuran bpjs ketenagakerjaan pramubakti 36 orang x 12 bulan</t>
  </si>
  <si>
    <t>469</t>
  </si>
  <si>
    <t>iuran bpjs ketenagakerjaan pengemudi 6 orang x 12 bulan</t>
  </si>
  <si>
    <t>000004. iuran bpjs ketenagakerjaan pengemudi 6 orang x 12 bulan</t>
  </si>
  <si>
    <t>499</t>
  </si>
  <si>
    <t>Iuran Sampah</t>
  </si>
  <si>
    <t>AE. Operasional dan Pemeliharaan Kantor ANCOL</t>
  </si>
  <si>
    <t>000001. Iuran Sampah</t>
  </si>
  <si>
    <t>500</t>
  </si>
  <si>
    <t>Biaya Satpam</t>
  </si>
  <si>
    <t>000002. Biaya Satpam</t>
  </si>
  <si>
    <t>501</t>
  </si>
  <si>
    <t>Biaya Clening Service</t>
  </si>
  <si>
    <t>000003. Biaya Clening Service</t>
  </si>
  <si>
    <t>436</t>
  </si>
  <si>
    <t>Pengiriman Surat dan Dokumen /Barang lainnya BRSDM</t>
  </si>
  <si>
    <t>000001. Pengiriman Surat dan Dokumen /Barang lainnya BRSDM</t>
  </si>
  <si>
    <t>471</t>
  </si>
  <si>
    <t>Honorarium pejabat penguji tagihan penandatanganan spm (pagu dana di atas Rp.100 miliar s.d. arap.250 miliar</t>
  </si>
  <si>
    <t>000010. Honorarium pejabat penguji tagihan penandatanganan spm (pagu dana di atas Rp.100 miliar s.d. arap.250 miliar</t>
  </si>
  <si>
    <t>472</t>
  </si>
  <si>
    <t>Honorarium pejabat kuasa pengguna anggaran (pagu dana diatas Rp100 miliar s.d Rp250 miliar</t>
  </si>
  <si>
    <t>000011. Honorarium pejabat kuasa pengguna anggaran (pagu dana diatas Rp100 miliar s.d Rp250 miliar</t>
  </si>
  <si>
    <t>473</t>
  </si>
  <si>
    <t>honorarium bendahara pengeluaran (pagu dana di atas Rp100 miliar s.d Rp250 miliar)</t>
  </si>
  <si>
    <t>000012. honorarium bendahara pengeluaran (pagu dana di atas Rp100 miliar s.d Rp250 miliar)</t>
  </si>
  <si>
    <t>474</t>
  </si>
  <si>
    <t>honorarium pejabat pembuat komitmen (pagu dana di atas Rp50 miliar s.d Rp75 miliar)</t>
  </si>
  <si>
    <t>000013. honorarium pejabat pembuat komitmen (pagu dana di atas Rp50 miliar s.d Rp75 miliar)</t>
  </si>
  <si>
    <t>475</t>
  </si>
  <si>
    <t>honorarium staf pembantu KPA (pagu dana di atas Rp50 miliar s.d Rp75 miliar) 2 orang x 12 bulan</t>
  </si>
  <si>
    <t>000014. honorarium staf pembantu KPA (pagu dana di atas Rp50 miliar s.d Rp75 miliar) 2 orang x 12 bulan</t>
  </si>
  <si>
    <t>476</t>
  </si>
  <si>
    <t>honorarium staf pembantu PPK (pagu dana di atas Rp50 miliar s.d Rp75 miliar) 2 orang x 12 bulan</t>
  </si>
  <si>
    <t>000015. honorarium staf pembantu PPK (pagu dana di atas Rp50 miliar s.d Rp75 miliar) 2 orang x 12 bulan</t>
  </si>
  <si>
    <t>17</t>
  </si>
  <si>
    <t>478</t>
  </si>
  <si>
    <t>Honorarium Penanggung Jawab (UAPPA/Barang)</t>
  </si>
  <si>
    <t>000017. Honorarium Penanggung Jawab (UAPPA/Barang)</t>
  </si>
  <si>
    <t>18</t>
  </si>
  <si>
    <t>479</t>
  </si>
  <si>
    <t>Honorarium Ketua (UAPPA/Barang)</t>
  </si>
  <si>
    <t>000018. Honorarium Ketua (UAPPA/Barang)</t>
  </si>
  <si>
    <t>480</t>
  </si>
  <si>
    <t>Honorarium Koordinator (UAPPA/Barang)</t>
  </si>
  <si>
    <t>000019. Honorarium Koordinator (UAPPA/Barang)</t>
  </si>
  <si>
    <t>481</t>
  </si>
  <si>
    <t>BPP Kepegawaian (pagu dana di atas  Rp25 miliar s.d. Rp50 miliar)</t>
  </si>
  <si>
    <t>000002. BPP Kepegawaian (pagu dana di atas  Rp25 miliar s.d. Rp50 miliar)</t>
  </si>
  <si>
    <t>20</t>
  </si>
  <si>
    <t>482</t>
  </si>
  <si>
    <t>Honorarium Anggota (UAPPA/Barang) 2 Orang x 12 Bulan</t>
  </si>
  <si>
    <t>000020. Honorarium Anggota (UAPPA/Barang) 2 Orang x 12 Bulan</t>
  </si>
  <si>
    <t>484</t>
  </si>
  <si>
    <t>Honorarium Penanggung Jawab (UAPPA/Barang-EI)</t>
  </si>
  <si>
    <t>000022. Honorarium Penanggung Jawab (UAPPA/Barang-EI)</t>
  </si>
  <si>
    <t>485</t>
  </si>
  <si>
    <t>Honorarium Koordinator (UAPPA/Barang-EI)</t>
  </si>
  <si>
    <t>000023. Honorarium Koordinator (UAPPA/Barang-EI)</t>
  </si>
  <si>
    <t>486</t>
  </si>
  <si>
    <t>Honorarium Ketua (UAPPA/Barang-EI)</t>
  </si>
  <si>
    <t>000024. Honorarium Ketua (UAPPA/Barang-EI)</t>
  </si>
  <si>
    <t>487</t>
  </si>
  <si>
    <t>Honorarium Anggota (UAPPA/Barang-EI) 3 Orang x 12 Bulan</t>
  </si>
  <si>
    <t>000025. Honorarium Anggota (UAPPA/Barang-EI) 3 Orang x 12 Bulan</t>
  </si>
  <si>
    <t>488</t>
  </si>
  <si>
    <t>Pembuat Daftar Gaji (pagu dana di atas  Rp10 miliar s.d. Rp25 miliar)</t>
  </si>
  <si>
    <t>000003. Pembuat Daftar Gaji (pagu dana di atas  Rp10 miliar s.d. Rp25 miliar)</t>
  </si>
  <si>
    <t>489</t>
  </si>
  <si>
    <t>Honorarium Pengurus/Penyimpan Bmn Tingkat Kuasa Pengguna Barang 1 Orang x 12 Bulan</t>
  </si>
  <si>
    <t>000004. Honorarium Pengurus/Penyimpan Bmn Tingkat Kuasa Pengguna Barang 1 Orang x 12 Bulan</t>
  </si>
  <si>
    <t>490</t>
  </si>
  <si>
    <t>Honorarium Pejabat Pengadaan Barang/Jasa 1 Orang x 12 Bulan</t>
  </si>
  <si>
    <t>000005. Honorarium Pejabat Pengadaan Barang/Jasa 1 Orang x 12 Bulan</t>
  </si>
  <si>
    <t>491</t>
  </si>
  <si>
    <t>Honorarium Panitia Pengadaan Barang  (Non Konstruksi)pagu pengadaan di atas  Rp250 juta s.d. Rp500 juta</t>
  </si>
  <si>
    <t>000006. Honorarium Panitia Pengadaan Barang  (Non Konstruksi)pagu pengadaan di atas  Rp250 juta s.d. Rp500 juta</t>
  </si>
  <si>
    <t>492</t>
  </si>
  <si>
    <t>Panitia pengadaan jasa non konstruksi (pagu diatas 100 jt sd 250 jt)</t>
  </si>
  <si>
    <t>000007. Panitia pengadaan jasa non konstruksi (pagu diatas 100 jt sd 250 jt)</t>
  </si>
  <si>
    <t>493</t>
  </si>
  <si>
    <t>Panitia pengadaan jasa non konstruksi (pagu diatas 250 jt sd 500 jt)</t>
  </si>
  <si>
    <t>000008. Panitia pengadaan jasa non konstruksi (pagu diatas 250 jt sd 500 jt)</t>
  </si>
  <si>
    <t>434</t>
  </si>
  <si>
    <t>Pengadaan Pakaian Dinas Pegawai BRSDM (2 STELL x 130 ORG)</t>
  </si>
  <si>
    <t>000001. Pengadaan Pakaian Dinas Pegawai BRSDM (2 STELL x 130 ORG)</t>
  </si>
  <si>
    <t>439</t>
  </si>
  <si>
    <t>Pengadaan Paket APD, Hand sanitizer dan pencegahan penyebaran covid lainnya</t>
  </si>
  <si>
    <t>000001. Pengadaan Paket APD, Hand sanitizer dan pencegahan penyebaran covid lainnya</t>
  </si>
  <si>
    <t>440</t>
  </si>
  <si>
    <t>Pengadaan Lisensi aplikasi Video Converence dan langganannya</t>
  </si>
  <si>
    <t>000002. Pengadaan Lisensi aplikasi Video Converence dan langganannya</t>
  </si>
  <si>
    <t>441</t>
  </si>
  <si>
    <t>Rapid antigen/swab PCR</t>
  </si>
  <si>
    <t>000003. Rapid antigen/swab PCR</t>
  </si>
  <si>
    <t>502</t>
  </si>
  <si>
    <t>Langganan Listrik gedung ancol 1 dan 2</t>
  </si>
  <si>
    <t>AF. Langganan Daya dan Jasa Kantor Ancol</t>
  </si>
  <si>
    <t>522111. Belanja Langganan Listrik</t>
  </si>
  <si>
    <t>000001. Langganan Listrik gedung ancol 1 dan 2</t>
  </si>
  <si>
    <t>503</t>
  </si>
  <si>
    <t xml:space="preserve"> Langganan Telepon gedung ancol 1 dan 2</t>
  </si>
  <si>
    <t>522112. Belanja Langganan Telepon</t>
  </si>
  <si>
    <t>000001.  Langganan Telepon gedung ancol 1 dan 2</t>
  </si>
  <si>
    <t>504</t>
  </si>
  <si>
    <t>Langganan air gedung ancol 1 dan 2</t>
  </si>
  <si>
    <t>522113. Belanja Langganan Air</t>
  </si>
  <si>
    <t>000001. Langganan air gedung ancol 1 dan 2</t>
  </si>
  <si>
    <t>505</t>
  </si>
  <si>
    <t>Langganan Bandwitch gedung ancol 1 dan 2</t>
  </si>
  <si>
    <t>522119. Belanja Langganan Daya dan Jasa Lainnya</t>
  </si>
  <si>
    <t>000001. Langganan Bandwitch gedung ancol 1 dan 2</t>
  </si>
  <si>
    <t>442</t>
  </si>
  <si>
    <t>Pemeliharaan Gedung Arsip</t>
  </si>
  <si>
    <t>523111. Belanja Pemeliharaan Gedung dan Bangunan</t>
  </si>
  <si>
    <t>000001. Pemeliharaan Gedung Arsip</t>
  </si>
  <si>
    <t>506</t>
  </si>
  <si>
    <t>Pemeliharaan Gedung Kantor Ancol I dan II</t>
  </si>
  <si>
    <t>000001. Pemeliharaan Gedung Kantor Ancol I dan II</t>
  </si>
  <si>
    <t>443</t>
  </si>
  <si>
    <t>444</t>
  </si>
  <si>
    <t>Peralatan Meubeulair (Lemari, Kursi, cubical)</t>
  </si>
  <si>
    <t>000010. Peralatan Meubeulair (Lemari, Kursi, cubical)</t>
  </si>
  <si>
    <t>445</t>
  </si>
  <si>
    <t>000011. Perawatan Barang Inventaris Kantor</t>
  </si>
  <si>
    <t>446</t>
  </si>
  <si>
    <t>Instalasi Mekanikal Elektrikal Gedung Arsip</t>
  </si>
  <si>
    <t>000012. Instalasi Mekanikal Elektrikal Gedung Arsip</t>
  </si>
  <si>
    <t>447</t>
  </si>
  <si>
    <t>Pemeliharaan Peralatan Studio dan komunikasi</t>
  </si>
  <si>
    <t>000013. Pemeliharaan Peralatan Studio dan komunikasi</t>
  </si>
  <si>
    <t>449</t>
  </si>
  <si>
    <t>Perawatan kendaraan pejabat eselon I</t>
  </si>
  <si>
    <t>000015. Perawatan kendaraan pejabat eselon I</t>
  </si>
  <si>
    <t>450</t>
  </si>
  <si>
    <t>Perawatan kendaraan pejabat eselon II</t>
  </si>
  <si>
    <t>000016. Perawatan kendaraan pejabat eselon II</t>
  </si>
  <si>
    <t>451</t>
  </si>
  <si>
    <t>000017. Perawatan kendaraan roda 4</t>
  </si>
  <si>
    <t>452</t>
  </si>
  <si>
    <t>Operasional Kendaraan Roda 4 (sewa)</t>
  </si>
  <si>
    <t>000018. Operasional Kendaraan Roda 4 (sewa)</t>
  </si>
  <si>
    <t>454</t>
  </si>
  <si>
    <t>000002. Komputer PC</t>
  </si>
  <si>
    <t>455</t>
  </si>
  <si>
    <t>Perawatan kendaraan bermotor roda 2</t>
  </si>
  <si>
    <t>000020. Perawatan kendaraan bermotor roda 2</t>
  </si>
  <si>
    <t>456</t>
  </si>
  <si>
    <t>457</t>
  </si>
  <si>
    <t>000004. LCD</t>
  </si>
  <si>
    <t>458</t>
  </si>
  <si>
    <t>Scanner</t>
  </si>
  <si>
    <t>000005. Scanner</t>
  </si>
  <si>
    <t>459</t>
  </si>
  <si>
    <t>Handycam</t>
  </si>
  <si>
    <t>000006. Handycam</t>
  </si>
  <si>
    <t>460</t>
  </si>
  <si>
    <t>CCTV</t>
  </si>
  <si>
    <t>000007. CCTV</t>
  </si>
  <si>
    <t>461</t>
  </si>
  <si>
    <t>Wireless</t>
  </si>
  <si>
    <t>000008. Wireless</t>
  </si>
  <si>
    <t>462</t>
  </si>
  <si>
    <t>Kamera digital</t>
  </si>
  <si>
    <t>000009. Kamera digital</t>
  </si>
  <si>
    <t>508</t>
  </si>
  <si>
    <t>Perawatan Kendaraan roda 6</t>
  </si>
  <si>
    <t>000010. Perawatan Kendaraan roda 6</t>
  </si>
  <si>
    <t>509</t>
  </si>
  <si>
    <t>Hydran Gedung BRSDM I dan II Ancol</t>
  </si>
  <si>
    <t>000011. Hydran Gedung BRSDM I dan II Ancol</t>
  </si>
  <si>
    <t>510</t>
  </si>
  <si>
    <t>Fire Alarm Gedung BRSDM I dan II Ancol</t>
  </si>
  <si>
    <t>000012. Fire Alarm Gedung BRSDM I dan II Ancol</t>
  </si>
  <si>
    <t>511</t>
  </si>
  <si>
    <t xml:space="preserve"> Peralatan Olah Raga</t>
  </si>
  <si>
    <t>000013.  Peralatan Olah Raga</t>
  </si>
  <si>
    <t>512</t>
  </si>
  <si>
    <t>Pemeliharaan Infrastrukur Integrasi Sistem Gedung BRSDM Ancol</t>
  </si>
  <si>
    <t>000014. Pemeliharaan Infrastrukur Integrasi Sistem Gedung BRSDM Ancol</t>
  </si>
  <si>
    <t>513</t>
  </si>
  <si>
    <t>Pemeliharaan Gedung APAR BRSDM Ancol</t>
  </si>
  <si>
    <t>000015. Pemeliharaan Gedung APAR BRSDM Ancol</t>
  </si>
  <si>
    <t>514</t>
  </si>
  <si>
    <t>Exhaouse Gedung BRSDM I dan II</t>
  </si>
  <si>
    <t>000016. Exhaouse Gedung BRSDM I dan II</t>
  </si>
  <si>
    <t>515</t>
  </si>
  <si>
    <t>Panel Lisrik Distribusi Gedung BRSDM I dan II</t>
  </si>
  <si>
    <t>000017. Panel Lisrik Distribusi Gedung BRSDM I dan II</t>
  </si>
  <si>
    <t>516</t>
  </si>
  <si>
    <t>Lift Gedung  BRSDM Ancol I dan II</t>
  </si>
  <si>
    <t>000018. Lift Gedung  BRSDM Ancol I dan II</t>
  </si>
  <si>
    <t>517</t>
  </si>
  <si>
    <t>Perawatan Genset</t>
  </si>
  <si>
    <t>000019. Perawatan Genset</t>
  </si>
  <si>
    <t>518</t>
  </si>
  <si>
    <t>000002. LCD</t>
  </si>
  <si>
    <t>519</t>
  </si>
  <si>
    <t>Pemeliharaan jaringan internet ancol</t>
  </si>
  <si>
    <t>000020. Pemeliharaan jaringan internet ancol</t>
  </si>
  <si>
    <t>520</t>
  </si>
  <si>
    <t>Pemeliharaan AC Central Gedung BRSDM Ancol</t>
  </si>
  <si>
    <t>000021. Pemeliharaan AC Central Gedung BRSDM Ancol</t>
  </si>
  <si>
    <t>521</t>
  </si>
  <si>
    <t xml:space="preserve"> Perawatan AC Split Gedung BRSDM Ancol</t>
  </si>
  <si>
    <t>000022.  Perawatan AC Split Gedung BRSDM Ancol</t>
  </si>
  <si>
    <t>522</t>
  </si>
  <si>
    <t xml:space="preserve"> Instalasi mekanikal eletrik Gedung BRSDM I dan II</t>
  </si>
  <si>
    <t>000023.  Instalasi mekanikal eletrik Gedung BRSDM I dan II</t>
  </si>
  <si>
    <t>523</t>
  </si>
  <si>
    <t xml:space="preserve"> Instalasi Air Gedung Ancol I dan II</t>
  </si>
  <si>
    <t>000024.  Instalasi Air Gedung Ancol I dan II</t>
  </si>
  <si>
    <t>524</t>
  </si>
  <si>
    <t>000003. CCTV</t>
  </si>
  <si>
    <t>525</t>
  </si>
  <si>
    <t>Papan Visua</t>
  </si>
  <si>
    <t>000004. Papan Visua</t>
  </si>
  <si>
    <t>527</t>
  </si>
  <si>
    <t>Penggantian Kapasitor Bank, Gardu Listrik BRSDM ANcol</t>
  </si>
  <si>
    <t>000006. Penggantian Kapasitor Bank, Gardu Listrik BRSDM ANcol</t>
  </si>
  <si>
    <t>528</t>
  </si>
  <si>
    <t>Pemeliharaan pengharum ruangan</t>
  </si>
  <si>
    <t>000007. Pemeliharaan pengharum ruangan</t>
  </si>
  <si>
    <t>529</t>
  </si>
  <si>
    <t>000008. Perawatan kendaraan roda 4</t>
  </si>
  <si>
    <t>530</t>
  </si>
  <si>
    <t>Perawatan dan pemeliharaan rodent control/hama tikus</t>
  </si>
  <si>
    <t>000009. Perawatan dan pemeliharaan rodent control/hama tikus</t>
  </si>
  <si>
    <t>463</t>
  </si>
  <si>
    <t>000001. Pemeliharaan pengharum ruangan</t>
  </si>
  <si>
    <t>464</t>
  </si>
  <si>
    <t>Fumigasi gedung arsip depok</t>
  </si>
  <si>
    <t>000002. Fumigasi gedung arsip depok</t>
  </si>
  <si>
    <t>465</t>
  </si>
  <si>
    <t>Pemeliharaan aquarium gedung kantor GMB III  2 UNIT x 12 BLN</t>
  </si>
  <si>
    <t>000003. Pemeliharaan aquarium gedung kantor GMB III  2 UNIT x 12 BLN</t>
  </si>
  <si>
    <t>531</t>
  </si>
  <si>
    <t>Pemeliharaan aquarium BRSDM Ancol  6 UNIT x 12 BLN</t>
  </si>
  <si>
    <t>000001. Pemeliharaan aquarium BRSDM Ancol  6 UNIT x 12 BLN</t>
  </si>
  <si>
    <t>532</t>
  </si>
  <si>
    <t>Penyemprotan disinfektan/DBD Gedung Kantor</t>
  </si>
  <si>
    <t>000002. Penyemprotan disinfektan/DBD Gedung Kantor</t>
  </si>
  <si>
    <t>MAK</t>
  </si>
  <si>
    <t xml:space="preserve">Pagu-Blokir </t>
  </si>
  <si>
    <t>Aplikasi OMSPAN</t>
  </si>
  <si>
    <r>
      <t xml:space="preserve">Pagu
</t>
    </r>
    <r>
      <rPr>
        <b/>
        <sz val="10"/>
        <color theme="1"/>
        <rFont val="Calibri"/>
        <family val="2"/>
        <scheme val="minor"/>
      </rPr>
      <t>(Termasuk Blokir)</t>
    </r>
  </si>
  <si>
    <t>Aplikasi SAKTI</t>
  </si>
  <si>
    <r>
      <t xml:space="preserve">Pagu SAKTI
</t>
    </r>
    <r>
      <rPr>
        <b/>
        <sz val="10"/>
        <color theme="1"/>
        <rFont val="Calibri"/>
        <family val="2"/>
        <scheme val="minor"/>
      </rPr>
      <t>(dikurangi blokir)</t>
    </r>
  </si>
  <si>
    <t>Pagu-Blokir</t>
  </si>
  <si>
    <t>Sisa %</t>
  </si>
  <si>
    <t>REALISASI SP2D TANPA GAJI</t>
  </si>
  <si>
    <t>REALISASI SP2D DENGAN REALISASI GAJI</t>
  </si>
  <si>
    <t xml:space="preserve"> 221751503000873</t>
  </si>
  <si>
    <t>01-08-2022</t>
  </si>
  <si>
    <t>00644T/626402/2022</t>
  </si>
  <si>
    <t>21-07-2022</t>
  </si>
  <si>
    <t>Pembayaran Belanja Barang Berupa Honor PPNPN Pusat Pendidikan KP Bulan Juli Tahun 2022 untuk 13 Pegawai sesuai Surat Keputusan Nomor KEP 1/KPA/BRSDM/2022 tgl 3 Januari 2022</t>
  </si>
  <si>
    <t xml:space="preserve"> 221751503000832</t>
  </si>
  <si>
    <t>00625T/626402/2022</t>
  </si>
  <si>
    <t>11-07-2022</t>
  </si>
  <si>
    <t>Pembayaran belanja pegawai(pembayaran gaji induk pegawai Pusdik bulan Agustus 2022 untuk 45 pegawai /124 Jiwa )</t>
  </si>
  <si>
    <t xml:space="preserve"> 221751303017460</t>
  </si>
  <si>
    <t>27-07-2022</t>
  </si>
  <si>
    <t>00648T/626402/2022</t>
  </si>
  <si>
    <t>26-07-2022</t>
  </si>
  <si>
    <t>Pembayaran Belanja Barang. Perjadin sesuai dengan ST Nomor: B.1132/BRSDM.4/KP.440/VI/2022 Tanggal 24 Juni 2022 an. Dwi Hertanto, dkk</t>
  </si>
  <si>
    <t xml:space="preserve"> 221751303017459</t>
  </si>
  <si>
    <t>00647T/626402/2022</t>
  </si>
  <si>
    <t>Pembayaran Belanja Barang. Perjadin sesuai dengan ST Nomor: B.1165/BRSDM.4/KP.440/VI/2022 Tanggal 30 Juni 2022 an. Bambang Suprakto, dkk</t>
  </si>
  <si>
    <t xml:space="preserve"> 221751303017461</t>
  </si>
  <si>
    <t>00649T/626402/2022</t>
  </si>
  <si>
    <t>Pembayaran Belanja Barang. Perjadin sesuai dengan ST Nomor: 1099/BRSDM.4/KP.440/VI/2022 Tanggal 22 Juni 2022 an. Bambang Suprakto, dkk</t>
  </si>
  <si>
    <t xml:space="preserve"> 221751303017465</t>
  </si>
  <si>
    <t>00666T/626402/2022</t>
  </si>
  <si>
    <t>Pembayaran belanja pegawai (Pembayaran kekurangan gaji Pengabdian pegawai Pusdik an. Eka Christiastuti untuk 1 pegawai/2 Jiwa bulan JUli 2022)</t>
  </si>
  <si>
    <t xml:space="preserve"> 221751303017462</t>
  </si>
  <si>
    <t>00667T/626402/2022</t>
  </si>
  <si>
    <t>Pembayaran belanja pegawai ( pembayaran kekurangan pengabdian pegawai Pusdik an.Dwiyantini Retnowati untuk 1 pegawai/1 Jiwa bulan Juli 2022)</t>
  </si>
  <si>
    <t xml:space="preserve"> 221751301029997</t>
  </si>
  <si>
    <t>28-07-2022</t>
  </si>
  <si>
    <t>00653T/626402/2022</t>
  </si>
  <si>
    <t>Pembayaran Belanja Barang. Biaya hidup tubel Prog S3 IPB, ITB dan UB Periode Juli-Des 2022 sesuai dengan SK Ka BRSDM KP Nomor: 94/KEP-BRSDM/2018 Tanggal 10 Agustus 2018 dan Nomor: 80/KEP-BRSDM/2019 Ta nggal 26 Juli 2019 an. Rizky Muhartono,</t>
  </si>
  <si>
    <t xml:space="preserve"> 221751301030001</t>
  </si>
  <si>
    <t>00656T/626402/2022</t>
  </si>
  <si>
    <t>Pembayaran Belanja Barang. Biaya hidup tubel Prog S3 IPB dan UB Periode April-Des 2022 sesuai dengan SK Ka BRSDM KP Nomor: 94/KEP-BRSDM/2018 Tanggal 10 Agustus 2018 dan Nomor: 80/KEP-BRSDM/2019 Tangga l 26 Juli 2019 an. Iman Supriatna, dkk</t>
  </si>
  <si>
    <t xml:space="preserve"> 221751301030000</t>
  </si>
  <si>
    <t>00654T/626402/2022</t>
  </si>
  <si>
    <t>Pembayaran Belanja Barang. Biaya hidup tubel Prog S3 UB Periode Juli-Des 2022 sesuai dengan SK Ka BRSDM KP Nomor: 80/KEP-BRSDM/2019 Tanggal 26 Juli 2019 an. Muhammad Rizal Fahlivi</t>
  </si>
  <si>
    <t xml:space="preserve"> 221751302022661</t>
  </si>
  <si>
    <t>00652T/626402/2022</t>
  </si>
  <si>
    <t>Pembayaran Belanja Barang. Biaya hidup peserta tubel KKP Prog S3 IPB Periode Juni 2022 sesuai dengan SK Kepala BRSDM KP Nomor: 94/KEP-BRSDM/2018 Tanggal 10 Agustus 2018 an. Deisi Heptarina</t>
  </si>
  <si>
    <t xml:space="preserve"> 221751301029999</t>
  </si>
  <si>
    <t>00655T/626402/2022</t>
  </si>
  <si>
    <t>Pembayaran Belanja Barang. Biaya hidup tubel Prog S3 IPB dan UB Periode Juni-Juli 2022 sesuai dengan SK Ka BRSDM KP Nomor: 94/KEP-BRSDM/2018 Tanggal 10 Agustus 2018 an. Sepri, dkk</t>
  </si>
  <si>
    <t xml:space="preserve"> 221751303017560</t>
  </si>
  <si>
    <t>00660T/626402/2022</t>
  </si>
  <si>
    <t>Pembayaran Belanja Barang. Biaya penelitian peserta tubel Prog S2 dan S3 di IPB, UB dan Politeknik AUP sesuai dengan SK Ka BRSDM KP Nomor: 107/KEP-BRSDM/2020 Tanggal 18 Agustus 2020 an. Anytha Purware yni U, dkk</t>
  </si>
  <si>
    <t xml:space="preserve"> 221751303017598</t>
  </si>
  <si>
    <t>00673T/626402/2022</t>
  </si>
  <si>
    <t>Pembayaran belanja pegawai ( pembayaran kekurangan gaji berkala pegawai Pusdik an. Fatima Inamunjita bulan Juli 2022 untuk 1 pegawai/1 Jiwa )</t>
  </si>
  <si>
    <t xml:space="preserve"> 221751303017597</t>
  </si>
  <si>
    <t>00672T/626402/2022</t>
  </si>
  <si>
    <t>Pembayaran Belanja pegawai ( pembayaran kekurangan gaji berkala pegawai Pusdik an. Sarwono bulan JUli 2022 untuk 1 pegawai / 3 Jiwa )</t>
  </si>
  <si>
    <t xml:space="preserve"> 221751303017596</t>
  </si>
  <si>
    <t>00646T/626402/2022</t>
  </si>
  <si>
    <t>Pembayaran Belanja Barang. Perjadi sesuai dengan ST Nomor: B.1109/BRSDM.4/KP.440/VI/2022 Tanggal 23 Juni 2022 an. Norma MP Manoppo, dkk</t>
  </si>
  <si>
    <t xml:space="preserve"> 221751303017559</t>
  </si>
  <si>
    <t>00658T/626402/2022</t>
  </si>
  <si>
    <t>Pembayaran Belanja Barang. Biaya hidup tubel Prog S2, S3, Juni-Des 2022, sesuai SK Kabadan No:107/KEP-BRSDM/2020 Tgl 18 Agust 2020, No:94/KEP-BRSDM/2018 Tgl 10 Agust 2018, SK KPA No:757/KPA/VIII/2021 Tgl 13 Agust 2021 an. Sadilah Fauzi, dkk</t>
  </si>
  <si>
    <t>TUP 3</t>
  </si>
  <si>
    <t xml:space="preserve"> 221751701005333</t>
  </si>
  <si>
    <t>00679T/626402/2022</t>
  </si>
  <si>
    <t>Pertanggungjawaban Tambahan Uang Persediaan Untuk Keperluan Belanja Barang (BPP 02 Pusat Pendidikan KP)</t>
  </si>
  <si>
    <t>Sum of TUP 3</t>
  </si>
  <si>
    <t>gaji</t>
  </si>
  <si>
    <t>um</t>
  </si>
  <si>
    <t>tukin</t>
  </si>
  <si>
    <t>Usulan TUP</t>
  </si>
  <si>
    <t>Sisa TUP</t>
  </si>
  <si>
    <t>Setor Sisa TUP</t>
  </si>
  <si>
    <t>Tanggal Pengembalian Sisa TUP</t>
  </si>
  <si>
    <t>7 JUNI 2022</t>
  </si>
  <si>
    <t>15 MARET 2022</t>
  </si>
  <si>
    <t>4 AGUSTUS 2022</t>
  </si>
  <si>
    <t>Kelebihan Sisa Setor TUP</t>
  </si>
  <si>
    <t>Kekurangan Sisa Setor TUP</t>
  </si>
  <si>
    <t>LS Banyak Penerima</t>
  </si>
  <si>
    <t>LS Bendahara</t>
  </si>
  <si>
    <t xml:space="preserve"> 221751303018808</t>
  </si>
  <si>
    <t>08-08-2022</t>
  </si>
  <si>
    <t>00682T/626402/2022</t>
  </si>
  <si>
    <t>04-08-2022</t>
  </si>
  <si>
    <t>Pembayaran Belanja Barang. Biaya Penelitian, biaya jurnal tubel Prog S2 IPB, SK KPA No: KEP.757/KPA/BRSDM/VIII/2021 Tgl 13 Agustus 2022 dan SK Kabadan RSDM KP No: 107/KEP-BRSDM/2020 Tgl 18 Agustus 202 0 an. Sari Rachamawati, dkk</t>
  </si>
  <si>
    <t xml:space="preserve"> 221751303019284</t>
  </si>
  <si>
    <t>11-08-2022</t>
  </si>
  <si>
    <t>00698T/626402/2022</t>
  </si>
  <si>
    <t>10-08-2022</t>
  </si>
  <si>
    <t>Pembayaran belanja pegawai ( pembayaran uang makan pegawai Pusdik bulan Juli 2022 untuk 42 pegawai )</t>
  </si>
  <si>
    <t xml:space="preserve"> 221751303019035</t>
  </si>
  <si>
    <t>09-08-2022</t>
  </si>
  <si>
    <t>00694T/626402/2022</t>
  </si>
  <si>
    <t>Pembayaran belanja pegawai (Pembayaran tunjangan kinerja pegawai Pusdik bulan Juli 2022 untuk 45 pegawai)</t>
  </si>
  <si>
    <t>SAMPAI DENGAN 11 AGUSTUS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</si>
</sst>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43" formatCode="_-* #,##0.00_-;\-* #,##0.00_-;_-* &quot;-&quot;??_-;_-@_-"/>
    <numFmt numFmtId="164" formatCode="_(* #,##0_);_(* \(#,##0\);_(* &quot;-&quot;_);_(@_)"/>
    <numFmt numFmtId="165" formatCode="_-* #,##0_-;\-* #,##0_-;_-* &quot;-&quot;_-;_-@"/>
    <numFmt numFmtId="166" formatCode="_-* #,##0.00_-;\-* #,##0.00_-;_-* &quot;-&quot;_-;_-@_-"/>
    <numFmt numFmtId="167" formatCode="[$-421]dd\ mmmm\ yyyy;@"/>
    <numFmt numFmtId="168" formatCode="#,##0.00_ ;\-#,##0.00\ "/>
    <numFmt numFmtId="169" formatCode="_(* #,##0.00_);_(* \(#,##0.00\);_(* &quot;-&quot;_);_(@_)"/>
  </numFmts>
  <fonts count="55">
    <font>
      <sz val="11"/>
      <color theme="1"/>
      <name val="Calibri"/>
      <family val="2"/>
      <scheme val="minor"/>
    </font>
    <font>
      <sz val="11"/>
      <color theme="1"/>
      <name val="Calibri"/>
      <family val="2"/>
      <charset val="1"/>
      <scheme val="minor"/>
    </font>
    <font>
      <sz val="11"/>
      <color theme="1"/>
      <name val="Calibri"/>
      <family val="2"/>
      <charset val="1"/>
      <scheme val="minor"/>
    </font>
    <font>
      <sz val="11"/>
      <color theme="1"/>
      <name val="Calibri"/>
      <family val="2"/>
      <charset val="1"/>
      <scheme val="minor"/>
    </font>
    <font>
      <sz val="11"/>
      <color theme="1"/>
      <name val="Calibri"/>
      <family val="2"/>
      <scheme val="minor"/>
    </font>
    <font>
      <sz val="11"/>
      <color theme="1"/>
      <name val="Calibri"/>
      <family val="2"/>
      <charset val="1"/>
      <scheme val="minor"/>
    </font>
    <font>
      <b/>
      <sz val="12"/>
      <color theme="1"/>
      <name val="Arial"/>
      <family val="2"/>
    </font>
    <font>
      <b/>
      <sz val="10"/>
      <color theme="1"/>
      <name val="Arial"/>
      <family val="2"/>
    </font>
    <font>
      <sz val="10"/>
      <color theme="1"/>
      <name val="Arial"/>
      <family val="2"/>
    </font>
    <font>
      <b/>
      <sz val="10"/>
      <color rgb="FFFFFFFF"/>
      <name val="Arial"/>
      <family val="2"/>
    </font>
    <font>
      <sz val="11"/>
      <color theme="1"/>
      <name val="Arial"/>
      <family val="2"/>
    </font>
    <font>
      <b/>
      <sz val="11"/>
      <color theme="1"/>
      <name val="Arial"/>
      <family val="2"/>
    </font>
    <font>
      <b/>
      <sz val="11"/>
      <color rgb="FF000000"/>
      <name val="Arial"/>
      <family val="2"/>
    </font>
    <font>
      <sz val="11"/>
      <color theme="0"/>
      <name val="Arial"/>
      <family val="2"/>
    </font>
    <font>
      <sz val="11"/>
      <color rgb="FF000000"/>
      <name val="Arial"/>
      <family val="2"/>
    </font>
    <font>
      <b/>
      <sz val="10"/>
      <color rgb="FF000000"/>
      <name val="Arial"/>
      <family val="2"/>
    </font>
    <font>
      <sz val="12"/>
      <color theme="1"/>
      <name val="Arial"/>
      <family val="2"/>
    </font>
    <font>
      <sz val="11"/>
      <name val="Arial"/>
      <family val="2"/>
    </font>
    <font>
      <b/>
      <sz val="11"/>
      <name val="Arial"/>
      <family val="2"/>
    </font>
    <font>
      <sz val="10"/>
      <color theme="1"/>
      <name val="Calibri"/>
      <family val="2"/>
    </font>
    <font>
      <sz val="11"/>
      <color theme="1"/>
      <name val="Calibri"/>
      <family val="2"/>
    </font>
    <font>
      <b/>
      <i/>
      <sz val="9"/>
      <name val="Arial"/>
      <family val="2"/>
    </font>
    <font>
      <b/>
      <sz val="11"/>
      <color rgb="FFFFFFFF"/>
      <name val="Arial"/>
      <family val="2"/>
    </font>
    <font>
      <b/>
      <sz val="11"/>
      <color rgb="FF000000"/>
      <name val="Calibri"/>
      <family val="2"/>
    </font>
    <font>
      <b/>
      <sz val="12"/>
      <color rgb="FF000000"/>
      <name val="Arial"/>
      <family val="2"/>
    </font>
    <font>
      <b/>
      <sz val="10"/>
      <color rgb="FF000000"/>
      <name val="Calibri"/>
      <family val="2"/>
    </font>
    <font>
      <sz val="8"/>
      <name val="Calibri"/>
      <family val="2"/>
      <scheme val="minor"/>
    </font>
    <font>
      <b/>
      <sz val="11"/>
      <color theme="1"/>
      <name val="Calibri"/>
      <family val="2"/>
      <scheme val="minor"/>
    </font>
    <font>
      <b/>
      <sz val="11"/>
      <color theme="1"/>
      <name val="Calibri"/>
      <family val="2"/>
    </font>
    <font>
      <b/>
      <sz val="11"/>
      <name val="Calibri"/>
      <family val="2"/>
    </font>
    <font>
      <sz val="11"/>
      <name val="Calibri"/>
      <family val="2"/>
    </font>
    <font>
      <b/>
      <sz val="12"/>
      <color theme="1"/>
      <name val="Calibri"/>
      <family val="2"/>
      <scheme val="minor"/>
    </font>
    <font>
      <b/>
      <sz val="12"/>
      <color theme="1"/>
      <name val="Arial Black"/>
      <family val="2"/>
    </font>
    <font>
      <sz val="12"/>
      <color theme="1"/>
      <name val="Calibri"/>
      <family val="2"/>
      <scheme val="minor"/>
    </font>
    <font>
      <sz val="12"/>
      <name val="Arial"/>
      <family val="2"/>
    </font>
    <font>
      <b/>
      <sz val="12"/>
      <name val="Arial"/>
      <family val="2"/>
    </font>
    <font>
      <sz val="9"/>
      <color indexed="81"/>
      <name val="Tahoma"/>
      <family val="2"/>
    </font>
    <font>
      <b/>
      <sz val="9"/>
      <color indexed="81"/>
      <name val="Tahoma"/>
      <family val="2"/>
    </font>
    <font>
      <sz val="12"/>
      <color rgb="FF000000"/>
      <name val="Arial"/>
      <family val="2"/>
    </font>
    <font>
      <sz val="11"/>
      <color rgb="FF000000"/>
      <name val="Calibri"/>
      <family val="2"/>
    </font>
    <font>
      <sz val="11"/>
      <color theme="0"/>
      <name val="Calibri"/>
      <family val="2"/>
      <scheme val="minor"/>
    </font>
    <font>
      <b/>
      <sz val="14"/>
      <color theme="1"/>
      <name val="Calibri"/>
      <family val="2"/>
      <scheme val="minor"/>
    </font>
    <font>
      <b/>
      <sz val="12"/>
      <color theme="8" tint="-0.249977111117893"/>
      <name val="Calibri"/>
      <family val="2"/>
      <scheme val="minor"/>
    </font>
    <font>
      <b/>
      <sz val="12"/>
      <color rgb="FF0070C0"/>
      <name val="Calibri"/>
      <family val="2"/>
      <scheme val="minor"/>
    </font>
    <font>
      <b/>
      <sz val="12"/>
      <color theme="5" tint="-0.249977111117893"/>
      <name val="Calibri"/>
      <family val="2"/>
      <scheme val="minor"/>
    </font>
    <font>
      <b/>
      <sz val="20"/>
      <color rgb="FFFF0000"/>
      <name val="Arial Black"/>
      <family val="2"/>
    </font>
    <font>
      <b/>
      <sz val="12"/>
      <color rgb="FFFF0000"/>
      <name val="Calibri"/>
      <family val="2"/>
      <scheme val="minor"/>
    </font>
    <font>
      <sz val="12"/>
      <color theme="1"/>
      <name val="12"/>
      <charset val="1"/>
    </font>
    <font>
      <b/>
      <sz val="8"/>
      <color theme="1"/>
      <name val="Arial"/>
      <family val="2"/>
    </font>
    <font>
      <b/>
      <i/>
      <sz val="8"/>
      <color theme="1"/>
      <name val="Arial"/>
      <family val="2"/>
    </font>
    <font>
      <sz val="8"/>
      <color theme="1"/>
      <name val="Arial"/>
      <family val="2"/>
    </font>
    <font>
      <b/>
      <sz val="11"/>
      <color theme="0"/>
      <name val="Calibri"/>
      <family val="2"/>
      <scheme val="minor"/>
    </font>
    <font>
      <b/>
      <sz val="10"/>
      <color theme="1"/>
      <name val="Calibri"/>
      <family val="2"/>
      <scheme val="minor"/>
    </font>
    <font>
      <b/>
      <sz val="11"/>
      <color theme="0"/>
      <name val="Calibri"/>
      <family val="2"/>
    </font>
    <font>
      <sz val="20"/>
      <color rgb="FFFF0000"/>
      <name val="Arial Black"/>
      <family val="2"/>
    </font>
  </fonts>
  <fills count="34">
    <fill>
      <patternFill patternType="none"/>
    </fill>
    <fill>
      <patternFill patternType="gray125"/>
    </fill>
    <fill>
      <patternFill patternType="solid">
        <fgColor rgb="FFFFFF00"/>
        <bgColor indexed="64"/>
      </patternFill>
    </fill>
    <fill>
      <patternFill patternType="solid">
        <fgColor rgb="FF00B050"/>
        <bgColor indexed="64"/>
      </patternFill>
    </fill>
    <fill>
      <patternFill patternType="solid">
        <fgColor rgb="FFFFFFFF"/>
        <bgColor indexed="64"/>
      </patternFill>
    </fill>
    <fill>
      <patternFill patternType="solid">
        <fgColor rgb="FF00B050"/>
        <bgColor rgb="FF00B050"/>
      </patternFill>
    </fill>
    <fill>
      <patternFill patternType="solid">
        <fgColor rgb="FF92D050"/>
        <bgColor rgb="FF92D050"/>
      </patternFill>
    </fill>
    <fill>
      <patternFill patternType="solid">
        <fgColor rgb="FF92D050"/>
        <bgColor indexed="64"/>
      </patternFill>
    </fill>
    <fill>
      <patternFill patternType="solid">
        <fgColor rgb="FFB4C6E7"/>
        <bgColor rgb="FFB4C6E7"/>
      </patternFill>
    </fill>
    <fill>
      <patternFill patternType="solid">
        <fgColor rgb="FFB4C6E7"/>
        <bgColor indexed="64"/>
      </patternFill>
    </fill>
    <fill>
      <patternFill patternType="solid">
        <fgColor rgb="FFC55A11"/>
        <bgColor rgb="FFC55A11"/>
      </patternFill>
    </fill>
    <fill>
      <patternFill patternType="solid">
        <fgColor rgb="FFF7CAAC"/>
        <bgColor rgb="FFF7CAAC"/>
      </patternFill>
    </fill>
    <fill>
      <patternFill patternType="solid">
        <fgColor rgb="FFCCCCCC"/>
        <bgColor rgb="FFCCCCCC"/>
      </patternFill>
    </fill>
    <fill>
      <patternFill patternType="solid">
        <fgColor rgb="FFC55A11"/>
        <bgColor indexed="64"/>
      </patternFill>
    </fill>
    <fill>
      <patternFill patternType="solid">
        <fgColor rgb="FFF7CAAC"/>
        <bgColor indexed="64"/>
      </patternFill>
    </fill>
    <fill>
      <patternFill patternType="solid">
        <fgColor rgb="FFCCCCCC"/>
        <bgColor indexed="64"/>
      </patternFill>
    </fill>
    <fill>
      <patternFill patternType="solid">
        <fgColor rgb="FFFFD965"/>
        <bgColor rgb="FFFFD965"/>
      </patternFill>
    </fill>
    <fill>
      <patternFill patternType="solid">
        <fgColor theme="0" tint="-4.9989318521683403E-2"/>
        <bgColor indexed="64"/>
      </patternFill>
    </fill>
    <fill>
      <patternFill patternType="solid">
        <fgColor theme="4" tint="0.39997558519241921"/>
        <bgColor indexed="64"/>
      </patternFill>
    </fill>
    <fill>
      <patternFill patternType="solid">
        <fgColor rgb="FF00B0F0"/>
        <bgColor indexed="64"/>
      </patternFill>
    </fill>
    <fill>
      <patternFill patternType="solid">
        <fgColor theme="5" tint="0.39997558519241921"/>
        <bgColor indexed="64"/>
      </patternFill>
    </fill>
    <fill>
      <patternFill patternType="solid">
        <fgColor theme="7" tint="0.59999389629810485"/>
        <bgColor indexed="64"/>
      </patternFill>
    </fill>
    <fill>
      <patternFill patternType="solid">
        <fgColor rgb="FFCC66FF"/>
        <bgColor indexed="64"/>
      </patternFill>
    </fill>
    <fill>
      <patternFill patternType="solid">
        <fgColor rgb="FF99FF33"/>
        <bgColor indexed="64"/>
      </patternFill>
    </fill>
    <fill>
      <patternFill patternType="solid">
        <fgColor rgb="FF99CCFF"/>
        <bgColor indexed="64"/>
      </patternFill>
    </fill>
    <fill>
      <patternFill patternType="solid">
        <fgColor rgb="FFFF66FF"/>
        <bgColor indexed="64"/>
      </patternFill>
    </fill>
    <fill>
      <patternFill patternType="solid">
        <fgColor rgb="FFFFC000"/>
        <bgColor indexed="64"/>
      </patternFill>
    </fill>
    <fill>
      <patternFill patternType="solid">
        <fgColor rgb="FF0070C0"/>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99"/>
        <bgColor indexed="64"/>
      </patternFill>
    </fill>
    <fill>
      <patternFill patternType="solid">
        <fgColor rgb="FF002060"/>
        <bgColor rgb="FF002060"/>
      </patternFill>
    </fill>
    <fill>
      <patternFill patternType="solid">
        <fgColor rgb="FF8EA9DB"/>
        <bgColor rgb="FF8EA9DB"/>
      </patternFill>
    </fill>
    <fill>
      <patternFill patternType="solid">
        <fgColor theme="9"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right/>
      <top style="thin">
        <color theme="4" tint="0.39997558519241921"/>
      </top>
      <bottom/>
      <diagonal/>
    </border>
    <border>
      <left/>
      <right/>
      <top style="thin">
        <color indexed="64"/>
      </top>
      <bottom style="thin">
        <color indexed="64"/>
      </bottom>
      <diagonal/>
    </border>
  </borders>
  <cellStyleXfs count="13">
    <xf numFmtId="0" fontId="0" fillId="0" borderId="0"/>
    <xf numFmtId="41" fontId="4" fillId="0" borderId="0" applyFont="0" applyFill="0" applyBorder="0" applyAlignment="0" applyProtection="0"/>
    <xf numFmtId="0" fontId="5" fillId="0" borderId="0"/>
    <xf numFmtId="164" fontId="5" fillId="0" borderId="0" applyFont="0" applyFill="0" applyBorder="0" applyAlignment="0" applyProtection="0"/>
    <xf numFmtId="9" fontId="4" fillId="0" borderId="0" applyFont="0" applyFill="0" applyBorder="0" applyAlignment="0" applyProtection="0"/>
    <xf numFmtId="0" fontId="3" fillId="0" borderId="0"/>
    <xf numFmtId="164" fontId="3" fillId="0" borderId="0" applyFont="0" applyFill="0" applyBorder="0" applyAlignment="0" applyProtection="0"/>
    <xf numFmtId="164" fontId="2" fillId="0" borderId="0" applyFont="0" applyFill="0" applyBorder="0" applyAlignment="0" applyProtection="0"/>
    <xf numFmtId="0" fontId="1" fillId="0" borderId="0"/>
    <xf numFmtId="41" fontId="1" fillId="0" borderId="0" applyFont="0" applyFill="0" applyBorder="0" applyAlignment="0" applyProtection="0"/>
    <xf numFmtId="41" fontId="39" fillId="0" borderId="0" applyFont="0" applyFill="0" applyBorder="0" applyAlignment="0" applyProtection="0"/>
    <xf numFmtId="0" fontId="39" fillId="0" borderId="0"/>
    <xf numFmtId="0" fontId="10" fillId="0" borderId="0"/>
  </cellStyleXfs>
  <cellXfs count="592">
    <xf numFmtId="0" fontId="0" fillId="0" borderId="0" xfId="0"/>
    <xf numFmtId="165" fontId="7" fillId="5" borderId="5" xfId="0" applyNumberFormat="1" applyFont="1" applyFill="1" applyBorder="1" applyAlignment="1">
      <alignment horizontal="center" vertical="center"/>
    </xf>
    <xf numFmtId="165" fontId="7" fillId="6" borderId="5" xfId="0" applyNumberFormat="1" applyFont="1" applyFill="1" applyBorder="1" applyAlignment="1">
      <alignment horizontal="center" vertical="top"/>
    </xf>
    <xf numFmtId="165" fontId="7" fillId="8" borderId="5" xfId="0" applyNumberFormat="1" applyFont="1" applyFill="1" applyBorder="1" applyAlignment="1">
      <alignment horizontal="center" vertical="top"/>
    </xf>
    <xf numFmtId="165" fontId="9" fillId="10" borderId="5" xfId="0" applyNumberFormat="1" applyFont="1" applyFill="1" applyBorder="1" applyAlignment="1">
      <alignment horizontal="center" vertical="top"/>
    </xf>
    <xf numFmtId="165" fontId="7" fillId="11" borderId="5" xfId="0" applyNumberFormat="1" applyFont="1" applyFill="1" applyBorder="1" applyAlignment="1">
      <alignment horizontal="center" vertical="top"/>
    </xf>
    <xf numFmtId="165" fontId="7" fillId="12" borderId="5" xfId="0" applyNumberFormat="1" applyFont="1" applyFill="1" applyBorder="1" applyAlignment="1">
      <alignment horizontal="center" vertical="top"/>
    </xf>
    <xf numFmtId="0" fontId="10" fillId="0" borderId="0" xfId="0" applyFont="1" applyAlignment="1">
      <alignment vertical="top"/>
    </xf>
    <xf numFmtId="0" fontId="10" fillId="0" borderId="0" xfId="0" applyFont="1"/>
    <xf numFmtId="0" fontId="10" fillId="0" borderId="2" xfId="0" applyFont="1" applyBorder="1"/>
    <xf numFmtId="0" fontId="10" fillId="0" borderId="3" xfId="0" applyFont="1" applyBorder="1"/>
    <xf numFmtId="0" fontId="10" fillId="0" borderId="0" xfId="0" applyFont="1" applyFill="1" applyAlignment="1">
      <alignment vertical="top"/>
    </xf>
    <xf numFmtId="0" fontId="10" fillId="0" borderId="0" xfId="0" applyFont="1" applyFill="1" applyAlignment="1">
      <alignment vertical="top" wrapText="1"/>
    </xf>
    <xf numFmtId="41" fontId="10" fillId="0" borderId="0" xfId="1" applyFont="1" applyFill="1" applyAlignment="1">
      <alignment vertical="top"/>
    </xf>
    <xf numFmtId="0" fontId="10" fillId="0" borderId="4" xfId="0" applyFont="1" applyBorder="1"/>
    <xf numFmtId="0" fontId="11" fillId="0" borderId="0" xfId="0" applyFont="1" applyAlignment="1">
      <alignment horizontal="center" vertical="top"/>
    </xf>
    <xf numFmtId="0" fontId="11" fillId="0" borderId="0" xfId="0" applyFont="1" applyAlignment="1">
      <alignment horizontal="center"/>
    </xf>
    <xf numFmtId="0" fontId="10" fillId="0" borderId="0" xfId="0" applyFont="1" applyBorder="1"/>
    <xf numFmtId="0" fontId="13" fillId="0" borderId="1" xfId="0" applyFont="1" applyFill="1" applyBorder="1"/>
    <xf numFmtId="0" fontId="14" fillId="0" borderId="0" xfId="0" applyFont="1" applyFill="1"/>
    <xf numFmtId="0" fontId="10" fillId="0" borderId="0" xfId="0" applyFont="1" applyFill="1"/>
    <xf numFmtId="0" fontId="10" fillId="2" borderId="0" xfId="0" applyFont="1" applyFill="1" applyAlignment="1">
      <alignment vertical="top"/>
    </xf>
    <xf numFmtId="0" fontId="15" fillId="3" borderId="1" xfId="0" applyFont="1" applyFill="1" applyBorder="1" applyAlignment="1">
      <alignment vertical="top"/>
    </xf>
    <xf numFmtId="0" fontId="15" fillId="3" borderId="1" xfId="0" applyFont="1" applyFill="1" applyBorder="1" applyAlignment="1">
      <alignment vertical="top" wrapText="1"/>
    </xf>
    <xf numFmtId="41" fontId="15" fillId="3" borderId="1" xfId="1" applyFont="1" applyFill="1" applyBorder="1" applyAlignment="1">
      <alignment vertical="top"/>
    </xf>
    <xf numFmtId="0" fontId="15" fillId="7" borderId="1" xfId="0" applyFont="1" applyFill="1" applyBorder="1" applyAlignment="1">
      <alignment vertical="top"/>
    </xf>
    <xf numFmtId="0" fontId="15" fillId="7" borderId="1" xfId="0" applyFont="1" applyFill="1" applyBorder="1" applyAlignment="1">
      <alignment vertical="top" wrapText="1"/>
    </xf>
    <xf numFmtId="41" fontId="15" fillId="7" borderId="1" xfId="1" applyFont="1" applyFill="1" applyBorder="1" applyAlignment="1">
      <alignment vertical="top"/>
    </xf>
    <xf numFmtId="0" fontId="15" fillId="9" borderId="1" xfId="0" applyFont="1" applyFill="1" applyBorder="1" applyAlignment="1">
      <alignment vertical="top"/>
    </xf>
    <xf numFmtId="0" fontId="15" fillId="9" borderId="1" xfId="0" applyFont="1" applyFill="1" applyBorder="1" applyAlignment="1">
      <alignment vertical="top" wrapText="1"/>
    </xf>
    <xf numFmtId="41" fontId="15" fillId="9" borderId="1" xfId="1" applyFont="1" applyFill="1" applyBorder="1" applyAlignment="1">
      <alignment vertical="top"/>
    </xf>
    <xf numFmtId="0" fontId="15" fillId="4" borderId="1" xfId="0" applyFont="1" applyFill="1" applyBorder="1" applyAlignment="1">
      <alignment vertical="top"/>
    </xf>
    <xf numFmtId="0" fontId="15" fillId="4" borderId="1" xfId="0" applyFont="1" applyFill="1" applyBorder="1" applyAlignment="1">
      <alignment vertical="top" wrapText="1"/>
    </xf>
    <xf numFmtId="41" fontId="15" fillId="4" borderId="1" xfId="1" applyFont="1" applyFill="1" applyBorder="1" applyAlignment="1">
      <alignment vertical="top"/>
    </xf>
    <xf numFmtId="0" fontId="9" fillId="13" borderId="1" xfId="0" applyFont="1" applyFill="1" applyBorder="1" applyAlignment="1">
      <alignment vertical="top"/>
    </xf>
    <xf numFmtId="0" fontId="9" fillId="13" borderId="1" xfId="0" applyFont="1" applyFill="1" applyBorder="1" applyAlignment="1">
      <alignment vertical="top" wrapText="1"/>
    </xf>
    <xf numFmtId="41" fontId="9" fillId="13" borderId="1" xfId="1" applyFont="1" applyFill="1" applyBorder="1" applyAlignment="1">
      <alignment vertical="top"/>
    </xf>
    <xf numFmtId="0" fontId="15" fillId="14" borderId="1" xfId="0" applyFont="1" applyFill="1" applyBorder="1" applyAlignment="1">
      <alignment vertical="top"/>
    </xf>
    <xf numFmtId="0" fontId="15" fillId="14" borderId="1" xfId="0" applyFont="1" applyFill="1" applyBorder="1" applyAlignment="1">
      <alignment vertical="top" wrapText="1"/>
    </xf>
    <xf numFmtId="41" fontId="15" fillId="14" borderId="1" xfId="1" applyFont="1" applyFill="1" applyBorder="1" applyAlignment="1">
      <alignment vertical="top"/>
    </xf>
    <xf numFmtId="0" fontId="15" fillId="15" borderId="1" xfId="0" applyFont="1" applyFill="1" applyBorder="1" applyAlignment="1">
      <alignment vertical="top"/>
    </xf>
    <xf numFmtId="0" fontId="15" fillId="15" borderId="1" xfId="0" applyFont="1" applyFill="1" applyBorder="1" applyAlignment="1">
      <alignment vertical="top" wrapText="1"/>
    </xf>
    <xf numFmtId="41" fontId="15" fillId="15" borderId="1" xfId="1" applyFont="1" applyFill="1" applyBorder="1" applyAlignment="1">
      <alignment vertical="top"/>
    </xf>
    <xf numFmtId="0" fontId="8" fillId="0" borderId="1" xfId="0" applyFont="1" applyFill="1" applyBorder="1" applyAlignment="1">
      <alignment vertical="top"/>
    </xf>
    <xf numFmtId="0" fontId="8" fillId="0" borderId="1" xfId="0" applyFont="1" applyFill="1" applyBorder="1" applyAlignment="1">
      <alignment vertical="top" wrapText="1"/>
    </xf>
    <xf numFmtId="41" fontId="8" fillId="0" borderId="1" xfId="1" applyFont="1" applyFill="1" applyBorder="1" applyAlignment="1">
      <alignment vertical="top"/>
    </xf>
    <xf numFmtId="1" fontId="15" fillId="9" borderId="1" xfId="0" applyNumberFormat="1" applyFont="1" applyFill="1" applyBorder="1" applyAlignment="1">
      <alignment horizontal="center" vertical="top"/>
    </xf>
    <xf numFmtId="1" fontId="8" fillId="0" borderId="1" xfId="0" applyNumberFormat="1" applyFont="1" applyFill="1" applyBorder="1" applyAlignment="1">
      <alignment horizontal="center" vertical="top"/>
    </xf>
    <xf numFmtId="0" fontId="10" fillId="0" borderId="0" xfId="0" applyFont="1" applyFill="1" applyAlignment="1">
      <alignment horizontal="center" vertical="top"/>
    </xf>
    <xf numFmtId="0" fontId="10" fillId="0" borderId="0" xfId="0" applyFont="1" applyAlignment="1" applyProtection="1">
      <alignment horizontal="left"/>
      <protection locked="0"/>
    </xf>
    <xf numFmtId="0" fontId="16" fillId="0" borderId="0" xfId="0" applyFont="1" applyAlignment="1" applyProtection="1">
      <alignment horizontal="left" vertical="top"/>
      <protection locked="0"/>
    </xf>
    <xf numFmtId="0" fontId="11" fillId="0" borderId="0" xfId="0" applyFont="1" applyAlignment="1" applyProtection="1">
      <alignment horizontal="left"/>
      <protection locked="0"/>
    </xf>
    <xf numFmtId="0" fontId="10" fillId="0" borderId="0" xfId="0" applyFont="1" applyAlignment="1" applyProtection="1">
      <alignment horizontal="center"/>
      <protection locked="0"/>
    </xf>
    <xf numFmtId="0" fontId="16" fillId="0" borderId="0" xfId="0" applyFont="1" applyAlignment="1" applyProtection="1">
      <alignment horizontal="center" vertical="top"/>
      <protection locked="0"/>
    </xf>
    <xf numFmtId="0" fontId="15" fillId="3" borderId="1" xfId="0" applyFont="1" applyFill="1" applyBorder="1" applyAlignment="1">
      <alignment horizontal="center" vertical="top"/>
    </xf>
    <xf numFmtId="0" fontId="15" fillId="7" borderId="1" xfId="0" applyFont="1" applyFill="1" applyBorder="1" applyAlignment="1">
      <alignment horizontal="center" vertical="top"/>
    </xf>
    <xf numFmtId="0" fontId="15" fillId="9" borderId="1" xfId="0" applyFont="1" applyFill="1" applyBorder="1" applyAlignment="1">
      <alignment horizontal="center" vertical="top"/>
    </xf>
    <xf numFmtId="0" fontId="15" fillId="4" borderId="1" xfId="0" applyFont="1" applyFill="1" applyBorder="1" applyAlignment="1">
      <alignment horizontal="center" vertical="top"/>
    </xf>
    <xf numFmtId="0" fontId="9" fillId="13" borderId="1" xfId="0" applyFont="1" applyFill="1" applyBorder="1" applyAlignment="1">
      <alignment horizontal="center" vertical="top"/>
    </xf>
    <xf numFmtId="0" fontId="15" fillId="14" borderId="1" xfId="0" applyFont="1" applyFill="1" applyBorder="1" applyAlignment="1">
      <alignment horizontal="center" vertical="top"/>
    </xf>
    <xf numFmtId="0" fontId="15" fillId="15" borderId="1" xfId="0" applyFont="1" applyFill="1" applyBorder="1" applyAlignment="1">
      <alignment horizontal="center" vertical="top"/>
    </xf>
    <xf numFmtId="0" fontId="8" fillId="0" borderId="1" xfId="0" applyFont="1" applyFill="1" applyBorder="1" applyAlignment="1">
      <alignment horizontal="center" vertical="top"/>
    </xf>
    <xf numFmtId="0" fontId="19" fillId="0" borderId="0" xfId="0" applyFont="1" applyProtection="1">
      <protection locked="0"/>
    </xf>
    <xf numFmtId="0" fontId="0" fillId="0" borderId="0" xfId="0" applyProtection="1">
      <protection locked="0"/>
    </xf>
    <xf numFmtId="0" fontId="20" fillId="0" borderId="0" xfId="0" applyFont="1" applyProtection="1">
      <protection locked="0"/>
    </xf>
    <xf numFmtId="0" fontId="11" fillId="0" borderId="0" xfId="0" applyFont="1" applyAlignment="1" applyProtection="1">
      <alignment horizontal="center"/>
      <protection locked="0"/>
    </xf>
    <xf numFmtId="0" fontId="12" fillId="0" borderId="1" xfId="0" applyFont="1" applyFill="1" applyBorder="1" applyAlignment="1">
      <alignment horizontal="center" vertical="center"/>
    </xf>
    <xf numFmtId="1" fontId="15" fillId="3" borderId="1" xfId="0" applyNumberFormat="1" applyFont="1" applyFill="1" applyBorder="1" applyAlignment="1">
      <alignment horizontal="center" vertical="top"/>
    </xf>
    <xf numFmtId="1" fontId="15" fillId="7" borderId="1" xfId="0" applyNumberFormat="1" applyFont="1" applyFill="1" applyBorder="1" applyAlignment="1">
      <alignment horizontal="center" vertical="top"/>
    </xf>
    <xf numFmtId="1" fontId="9" fillId="13" borderId="1" xfId="0" applyNumberFormat="1" applyFont="1" applyFill="1" applyBorder="1" applyAlignment="1">
      <alignment horizontal="center" vertical="top"/>
    </xf>
    <xf numFmtId="1" fontId="15" fillId="14" borderId="1" xfId="0" applyNumberFormat="1" applyFont="1" applyFill="1" applyBorder="1" applyAlignment="1">
      <alignment horizontal="center" vertical="top"/>
    </xf>
    <xf numFmtId="1" fontId="15" fillId="15" borderId="1" xfId="0" applyNumberFormat="1" applyFont="1" applyFill="1" applyBorder="1" applyAlignment="1">
      <alignment horizontal="center" vertical="top"/>
    </xf>
    <xf numFmtId="1" fontId="21" fillId="17" borderId="1" xfId="0" applyNumberFormat="1" applyFont="1" applyFill="1" applyBorder="1" applyAlignment="1">
      <alignment horizontal="center"/>
    </xf>
    <xf numFmtId="0" fontId="7" fillId="0" borderId="1" xfId="0" applyFont="1" applyBorder="1" applyAlignment="1">
      <alignment vertical="top"/>
    </xf>
    <xf numFmtId="0" fontId="7" fillId="0" borderId="1" xfId="0" applyFont="1" applyBorder="1" applyAlignment="1">
      <alignment horizontal="left" vertical="top" wrapText="1"/>
    </xf>
    <xf numFmtId="165" fontId="7" fillId="0" borderId="1" xfId="0" applyNumberFormat="1" applyFont="1" applyBorder="1" applyAlignment="1">
      <alignment horizontal="center" vertical="top"/>
    </xf>
    <xf numFmtId="0" fontId="7" fillId="0" borderId="1" xfId="0" applyFont="1" applyBorder="1" applyAlignment="1">
      <alignment horizontal="center" vertical="top"/>
    </xf>
    <xf numFmtId="41" fontId="18" fillId="0" borderId="1" xfId="0" applyNumberFormat="1" applyFont="1" applyBorder="1"/>
    <xf numFmtId="0" fontId="12" fillId="15" borderId="1" xfId="0" applyFont="1" applyFill="1" applyBorder="1" applyAlignment="1">
      <alignment vertical="top"/>
    </xf>
    <xf numFmtId="0" fontId="12" fillId="15" borderId="1" xfId="0" applyFont="1" applyFill="1" applyBorder="1" applyAlignment="1">
      <alignment vertical="top" wrapText="1"/>
    </xf>
    <xf numFmtId="0" fontId="12" fillId="15" borderId="1" xfId="0" applyFont="1" applyFill="1" applyBorder="1" applyAlignment="1">
      <alignment horizontal="center" vertical="top"/>
    </xf>
    <xf numFmtId="41" fontId="12" fillId="15" borderId="1" xfId="1" applyFont="1" applyFill="1" applyBorder="1" applyAlignment="1">
      <alignment vertical="top"/>
    </xf>
    <xf numFmtId="0" fontId="19" fillId="0" borderId="1" xfId="0" applyFont="1" applyBorder="1" applyProtection="1">
      <protection locked="0"/>
    </xf>
    <xf numFmtId="0" fontId="16" fillId="0" borderId="1" xfId="0" applyFont="1" applyBorder="1" applyProtection="1">
      <protection locked="0"/>
    </xf>
    <xf numFmtId="0" fontId="0" fillId="0" borderId="1" xfId="0" applyBorder="1" applyProtection="1">
      <protection locked="0"/>
    </xf>
    <xf numFmtId="0" fontId="25" fillId="15" borderId="1" xfId="0" applyFont="1" applyFill="1" applyBorder="1" applyProtection="1">
      <protection locked="0"/>
    </xf>
    <xf numFmtId="0" fontId="20" fillId="0" borderId="1" xfId="0" applyFont="1" applyBorder="1" applyProtection="1">
      <protection locked="0"/>
    </xf>
    <xf numFmtId="0" fontId="23" fillId="14" borderId="1" xfId="0" applyFont="1" applyFill="1" applyBorder="1" applyProtection="1">
      <protection locked="0"/>
    </xf>
    <xf numFmtId="0" fontId="24" fillId="14" borderId="1" xfId="0" applyFont="1" applyFill="1" applyBorder="1" applyProtection="1">
      <protection locked="0"/>
    </xf>
    <xf numFmtId="0" fontId="10" fillId="0" borderId="1" xfId="0" applyFont="1" applyFill="1" applyBorder="1" applyAlignment="1">
      <alignment vertical="top"/>
    </xf>
    <xf numFmtId="0" fontId="10" fillId="0" borderId="1" xfId="0" applyFont="1" applyFill="1" applyBorder="1" applyAlignment="1">
      <alignment vertical="top" wrapText="1"/>
    </xf>
    <xf numFmtId="0" fontId="10" fillId="0" borderId="1" xfId="0" applyFont="1" applyFill="1" applyBorder="1" applyAlignment="1">
      <alignment horizontal="center" vertical="top"/>
    </xf>
    <xf numFmtId="41" fontId="10" fillId="0" borderId="1" xfId="1" applyFont="1" applyFill="1" applyBorder="1" applyAlignment="1">
      <alignment vertical="top"/>
    </xf>
    <xf numFmtId="0" fontId="22" fillId="13" borderId="1" xfId="0" applyFont="1" applyFill="1" applyBorder="1" applyAlignment="1">
      <alignment vertical="top"/>
    </xf>
    <xf numFmtId="0" fontId="22" fillId="13" borderId="1" xfId="0" applyFont="1" applyFill="1" applyBorder="1" applyAlignment="1">
      <alignment vertical="top" wrapText="1"/>
    </xf>
    <xf numFmtId="0" fontId="22" fillId="13" borderId="1" xfId="0" applyFont="1" applyFill="1" applyBorder="1" applyAlignment="1">
      <alignment horizontal="center" vertical="top"/>
    </xf>
    <xf numFmtId="41" fontId="22" fillId="13" borderId="1" xfId="1" applyFont="1" applyFill="1" applyBorder="1" applyAlignment="1">
      <alignment vertical="top"/>
    </xf>
    <xf numFmtId="0" fontId="12" fillId="14" borderId="1" xfId="0" applyFont="1" applyFill="1" applyBorder="1" applyAlignment="1">
      <alignment vertical="top"/>
    </xf>
    <xf numFmtId="0" fontId="12" fillId="14" borderId="1" xfId="0" applyFont="1" applyFill="1" applyBorder="1" applyAlignment="1">
      <alignment vertical="top" wrapText="1"/>
    </xf>
    <xf numFmtId="0" fontId="12" fillId="14" borderId="1" xfId="0" applyFont="1" applyFill="1" applyBorder="1" applyAlignment="1">
      <alignment horizontal="center" vertical="top"/>
    </xf>
    <xf numFmtId="41" fontId="12" fillId="14" borderId="1" xfId="1" applyFont="1" applyFill="1" applyBorder="1" applyAlignment="1">
      <alignment vertical="top"/>
    </xf>
    <xf numFmtId="0" fontId="12" fillId="9" borderId="1" xfId="0" applyFont="1" applyFill="1" applyBorder="1" applyAlignment="1">
      <alignment vertical="top"/>
    </xf>
    <xf numFmtId="0" fontId="12" fillId="9" borderId="1" xfId="0" applyFont="1" applyFill="1" applyBorder="1" applyAlignment="1">
      <alignment vertical="top" wrapText="1"/>
    </xf>
    <xf numFmtId="0" fontId="12" fillId="9" borderId="1" xfId="0" applyFont="1" applyFill="1" applyBorder="1" applyAlignment="1">
      <alignment horizontal="center" vertical="top"/>
    </xf>
    <xf numFmtId="41" fontId="12" fillId="9" borderId="1" xfId="1" applyFont="1" applyFill="1" applyBorder="1" applyAlignment="1">
      <alignment vertical="top"/>
    </xf>
    <xf numFmtId="0" fontId="12" fillId="7" borderId="1" xfId="0" applyFont="1" applyFill="1" applyBorder="1" applyAlignment="1">
      <alignment vertical="top"/>
    </xf>
    <xf numFmtId="0" fontId="12" fillId="7" borderId="1" xfId="0" applyFont="1" applyFill="1" applyBorder="1" applyAlignment="1">
      <alignment vertical="top" wrapText="1"/>
    </xf>
    <xf numFmtId="0" fontId="12" fillId="7" borderId="1" xfId="0" applyFont="1" applyFill="1" applyBorder="1" applyAlignment="1">
      <alignment horizontal="center" vertical="top"/>
    </xf>
    <xf numFmtId="41" fontId="12" fillId="7" borderId="1" xfId="1" applyFont="1" applyFill="1" applyBorder="1" applyAlignment="1">
      <alignment vertical="top"/>
    </xf>
    <xf numFmtId="0" fontId="0" fillId="0" borderId="0" xfId="0" applyAlignment="1">
      <alignment horizontal="center"/>
    </xf>
    <xf numFmtId="0" fontId="0" fillId="0" borderId="1" xfId="0" applyBorder="1"/>
    <xf numFmtId="41" fontId="0" fillId="0" borderId="1" xfId="1" applyFont="1" applyBorder="1"/>
    <xf numFmtId="0" fontId="27" fillId="19" borderId="1" xfId="0" applyFont="1" applyFill="1" applyBorder="1"/>
    <xf numFmtId="41" fontId="27" fillId="19" borderId="1" xfId="1" applyFont="1" applyFill="1" applyBorder="1"/>
    <xf numFmtId="2" fontId="0" fillId="0" borderId="1" xfId="0" applyNumberFormat="1" applyBorder="1"/>
    <xf numFmtId="41" fontId="0" fillId="0" borderId="1" xfId="0" applyNumberFormat="1" applyBorder="1"/>
    <xf numFmtId="0" fontId="27" fillId="7" borderId="1" xfId="0" applyFont="1" applyFill="1" applyBorder="1" applyAlignment="1">
      <alignment horizontal="left"/>
    </xf>
    <xf numFmtId="0" fontId="27" fillId="7" borderId="1" xfId="0" applyFont="1" applyFill="1" applyBorder="1"/>
    <xf numFmtId="41" fontId="27" fillId="7" borderId="1" xfId="1" applyFont="1" applyFill="1" applyBorder="1"/>
    <xf numFmtId="2" fontId="27" fillId="7" borderId="1" xfId="0" applyNumberFormat="1" applyFont="1" applyFill="1" applyBorder="1"/>
    <xf numFmtId="41" fontId="27" fillId="7" borderId="1" xfId="0" applyNumberFormat="1" applyFont="1" applyFill="1" applyBorder="1"/>
    <xf numFmtId="2" fontId="27" fillId="19" borderId="1" xfId="0" applyNumberFormat="1" applyFont="1" applyFill="1" applyBorder="1"/>
    <xf numFmtId="41" fontId="27" fillId="19" borderId="1" xfId="0" applyNumberFormat="1" applyFont="1" applyFill="1" applyBorder="1"/>
    <xf numFmtId="41" fontId="27" fillId="20" borderId="1" xfId="1" applyFont="1" applyFill="1" applyBorder="1"/>
    <xf numFmtId="0" fontId="27" fillId="20" borderId="1" xfId="0" applyFont="1" applyFill="1" applyBorder="1" applyAlignment="1">
      <alignment horizontal="left"/>
    </xf>
    <xf numFmtId="0" fontId="27" fillId="20" borderId="1" xfId="0" applyFont="1" applyFill="1" applyBorder="1"/>
    <xf numFmtId="2" fontId="27" fillId="20" borderId="1" xfId="0" applyNumberFormat="1" applyFont="1" applyFill="1" applyBorder="1"/>
    <xf numFmtId="41" fontId="27" fillId="20" borderId="1" xfId="0" applyNumberFormat="1" applyFont="1" applyFill="1" applyBorder="1"/>
    <xf numFmtId="0" fontId="27" fillId="21" borderId="1" xfId="0" applyFont="1" applyFill="1" applyBorder="1" applyAlignment="1">
      <alignment horizontal="left"/>
    </xf>
    <xf numFmtId="0" fontId="27" fillId="21" borderId="1" xfId="0" applyFont="1" applyFill="1" applyBorder="1"/>
    <xf numFmtId="41" fontId="27" fillId="21" borderId="1" xfId="1" applyFont="1" applyFill="1" applyBorder="1"/>
    <xf numFmtId="2" fontId="27" fillId="21" borderId="1" xfId="0" applyNumberFormat="1" applyFont="1" applyFill="1" applyBorder="1"/>
    <xf numFmtId="41" fontId="27" fillId="21" borderId="1" xfId="0" applyNumberFormat="1" applyFont="1" applyFill="1" applyBorder="1"/>
    <xf numFmtId="0" fontId="27" fillId="0" borderId="0" xfId="0" applyFont="1"/>
    <xf numFmtId="0" fontId="27" fillId="2" borderId="1" xfId="0" applyFont="1" applyFill="1" applyBorder="1" applyAlignment="1">
      <alignment horizontal="left"/>
    </xf>
    <xf numFmtId="0" fontId="27" fillId="2" borderId="1" xfId="0" applyFont="1" applyFill="1" applyBorder="1"/>
    <xf numFmtId="41" fontId="27" fillId="2" borderId="1" xfId="1" applyFont="1" applyFill="1" applyBorder="1"/>
    <xf numFmtId="2" fontId="27" fillId="2" borderId="1" xfId="0" applyNumberFormat="1" applyFont="1" applyFill="1" applyBorder="1"/>
    <xf numFmtId="41" fontId="27" fillId="2" borderId="1" xfId="0" applyNumberFormat="1" applyFont="1" applyFill="1" applyBorder="1"/>
    <xf numFmtId="0" fontId="0" fillId="0" borderId="1" xfId="0" applyBorder="1" applyAlignment="1">
      <alignment horizontal="left" indent="3"/>
    </xf>
    <xf numFmtId="0" fontId="27" fillId="24" borderId="1" xfId="0" applyFont="1" applyFill="1" applyBorder="1" applyAlignment="1">
      <alignment horizontal="left"/>
    </xf>
    <xf numFmtId="0" fontId="27" fillId="24" borderId="1" xfId="0" applyFont="1" applyFill="1" applyBorder="1"/>
    <xf numFmtId="41" fontId="27" fillId="24" borderId="1" xfId="1" applyFont="1" applyFill="1" applyBorder="1"/>
    <xf numFmtId="2" fontId="27" fillId="24" borderId="1" xfId="0" applyNumberFormat="1" applyFont="1" applyFill="1" applyBorder="1"/>
    <xf numFmtId="41" fontId="27" fillId="24" borderId="1" xfId="0" applyNumberFormat="1" applyFont="1" applyFill="1" applyBorder="1"/>
    <xf numFmtId="0" fontId="27" fillId="0" borderId="0" xfId="0" applyFont="1" applyAlignment="1">
      <alignment horizontal="center"/>
    </xf>
    <xf numFmtId="0" fontId="29" fillId="0" borderId="1" xfId="2" quotePrefix="1" applyFont="1" applyBorder="1" applyAlignment="1">
      <alignment horizontal="center"/>
    </xf>
    <xf numFmtId="0" fontId="29" fillId="0" borderId="1" xfId="2" applyFont="1" applyBorder="1"/>
    <xf numFmtId="164" fontId="29" fillId="0" borderId="1" xfId="7" applyFont="1" applyFill="1" applyBorder="1"/>
    <xf numFmtId="2" fontId="29" fillId="0" borderId="1" xfId="2" applyNumberFormat="1" applyFont="1" applyBorder="1" applyAlignment="1">
      <alignment horizontal="center"/>
    </xf>
    <xf numFmtId="164" fontId="29" fillId="0" borderId="1" xfId="2" applyNumberFormat="1" applyFont="1" applyBorder="1"/>
    <xf numFmtId="0" fontId="30" fillId="0" borderId="1" xfId="2" applyFont="1" applyBorder="1" applyAlignment="1">
      <alignment horizontal="left" indent="2"/>
    </xf>
    <xf numFmtId="164" fontId="30" fillId="0" borderId="1" xfId="7" applyFont="1" applyFill="1" applyBorder="1"/>
    <xf numFmtId="2" fontId="30" fillId="0" borderId="1" xfId="2" applyNumberFormat="1" applyFont="1" applyBorder="1" applyAlignment="1">
      <alignment horizontal="center"/>
    </xf>
    <xf numFmtId="164" fontId="30" fillId="0" borderId="1" xfId="2" applyNumberFormat="1" applyFont="1" applyBorder="1"/>
    <xf numFmtId="0" fontId="30" fillId="0" borderId="1" xfId="2" quotePrefix="1" applyFont="1" applyBorder="1" applyAlignment="1">
      <alignment horizontal="center"/>
    </xf>
    <xf numFmtId="0" fontId="28" fillId="23" borderId="1" xfId="2" applyFont="1" applyFill="1" applyBorder="1" applyAlignment="1">
      <alignment horizontal="center"/>
    </xf>
    <xf numFmtId="164" fontId="28" fillId="19" borderId="1" xfId="7" applyFont="1" applyFill="1" applyBorder="1" applyAlignment="1">
      <alignment vertical="center"/>
    </xf>
    <xf numFmtId="2" fontId="28" fillId="19" borderId="1" xfId="2" applyNumberFormat="1" applyFont="1" applyFill="1" applyBorder="1" applyAlignment="1">
      <alignment horizontal="center" vertical="center"/>
    </xf>
    <xf numFmtId="41" fontId="0" fillId="0" borderId="0" xfId="1" applyFont="1"/>
    <xf numFmtId="0" fontId="0" fillId="0" borderId="0" xfId="0" applyAlignment="1">
      <alignment horizontal="left"/>
    </xf>
    <xf numFmtId="41" fontId="0" fillId="0" borderId="0" xfId="0" applyNumberFormat="1"/>
    <xf numFmtId="0" fontId="0" fillId="0" borderId="0" xfId="0" applyFill="1" applyAlignment="1">
      <alignment horizontal="left"/>
    </xf>
    <xf numFmtId="0" fontId="0" fillId="0" borderId="0" xfId="0" applyFill="1" applyAlignment="1">
      <alignment horizontal="right"/>
    </xf>
    <xf numFmtId="41" fontId="0" fillId="0" borderId="8" xfId="1" applyFont="1" applyFill="1" applyBorder="1"/>
    <xf numFmtId="0" fontId="28" fillId="23" borderId="1" xfId="2" applyFont="1" applyFill="1" applyBorder="1" applyAlignment="1">
      <alignment horizontal="center" vertical="center"/>
    </xf>
    <xf numFmtId="0" fontId="27" fillId="0" borderId="1" xfId="0" applyFont="1" applyBorder="1"/>
    <xf numFmtId="166" fontId="0" fillId="0" borderId="1" xfId="0" applyNumberFormat="1" applyBorder="1"/>
    <xf numFmtId="166" fontId="27" fillId="2" borderId="1" xfId="0" applyNumberFormat="1" applyFont="1" applyFill="1" applyBorder="1"/>
    <xf numFmtId="166" fontId="0" fillId="2" borderId="1" xfId="0" applyNumberFormat="1" applyFill="1" applyBorder="1"/>
    <xf numFmtId="166" fontId="27" fillId="19" borderId="1" xfId="0" applyNumberFormat="1" applyFont="1" applyFill="1" applyBorder="1"/>
    <xf numFmtId="0" fontId="0" fillId="0" borderId="0" xfId="0" applyBorder="1"/>
    <xf numFmtId="0" fontId="0" fillId="0" borderId="1" xfId="0" applyBorder="1" applyAlignment="1">
      <alignment horizontal="left" indent="4"/>
    </xf>
    <xf numFmtId="0" fontId="0" fillId="0" borderId="1" xfId="0" applyFill="1" applyBorder="1" applyAlignment="1">
      <alignment horizontal="left" indent="4"/>
    </xf>
    <xf numFmtId="0" fontId="27" fillId="19" borderId="1" xfId="0" applyFont="1" applyFill="1" applyBorder="1" applyAlignment="1">
      <alignment horizontal="left" indent="6"/>
    </xf>
    <xf numFmtId="43" fontId="0" fillId="0" borderId="0" xfId="0" applyNumberFormat="1" applyFill="1" applyAlignment="1">
      <alignment horizontal="left"/>
    </xf>
    <xf numFmtId="41" fontId="0" fillId="0" borderId="0" xfId="0" applyNumberFormat="1" applyFill="1" applyAlignment="1">
      <alignment horizontal="left"/>
    </xf>
    <xf numFmtId="41" fontId="27" fillId="7" borderId="0" xfId="1" applyFont="1" applyFill="1"/>
    <xf numFmtId="2" fontId="27" fillId="7" borderId="0" xfId="0" applyNumberFormat="1" applyFont="1" applyFill="1" applyAlignment="1">
      <alignment horizontal="right"/>
    </xf>
    <xf numFmtId="41" fontId="0" fillId="0" borderId="1" xfId="1" applyFont="1" applyFill="1" applyBorder="1"/>
    <xf numFmtId="41" fontId="27" fillId="23" borderId="1" xfId="1" applyFont="1" applyFill="1" applyBorder="1" applyAlignment="1">
      <alignment horizontal="center"/>
    </xf>
    <xf numFmtId="0" fontId="27" fillId="23" borderId="1" xfId="0" applyFont="1" applyFill="1" applyBorder="1" applyAlignment="1">
      <alignment horizontal="center"/>
    </xf>
    <xf numFmtId="0" fontId="27" fillId="23" borderId="1" xfId="0" applyFont="1" applyFill="1" applyBorder="1" applyAlignment="1"/>
    <xf numFmtId="0" fontId="0" fillId="22" borderId="1" xfId="0" applyFill="1" applyBorder="1" applyAlignment="1">
      <alignment horizontal="center"/>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0" fillId="2" borderId="1" xfId="0" applyFill="1" applyBorder="1" applyAlignment="1">
      <alignment horizontal="left"/>
    </xf>
    <xf numFmtId="0" fontId="0" fillId="2" borderId="1" xfId="0" applyFill="1" applyBorder="1"/>
    <xf numFmtId="41" fontId="0" fillId="2" borderId="1" xfId="1" applyFont="1" applyFill="1" applyBorder="1"/>
    <xf numFmtId="2" fontId="0" fillId="2" borderId="1" xfId="0" applyNumberFormat="1" applyFill="1" applyBorder="1"/>
    <xf numFmtId="41" fontId="0" fillId="2" borderId="1" xfId="0" applyNumberFormat="1" applyFill="1" applyBorder="1"/>
    <xf numFmtId="0" fontId="0" fillId="0" borderId="0" xfId="0" applyAlignment="1">
      <alignment horizontal="center"/>
    </xf>
    <xf numFmtId="0" fontId="27" fillId="0" borderId="0" xfId="0" applyFont="1" applyAlignment="1">
      <alignment horizontal="center"/>
    </xf>
    <xf numFmtId="0" fontId="0" fillId="0" borderId="1" xfId="0" pivotButton="1" applyBorder="1"/>
    <xf numFmtId="0" fontId="0" fillId="0" borderId="1" xfId="0" applyBorder="1" applyAlignment="1">
      <alignment horizontal="left"/>
    </xf>
    <xf numFmtId="0" fontId="16" fillId="0" borderId="1" xfId="0" applyFont="1" applyBorder="1" applyAlignment="1">
      <alignment horizontal="center" vertical="center"/>
    </xf>
    <xf numFmtId="41" fontId="16" fillId="0" borderId="1" xfId="1" applyFont="1" applyBorder="1" applyAlignment="1">
      <alignment horizontal="center" vertical="center"/>
    </xf>
    <xf numFmtId="0" fontId="16" fillId="0" borderId="1" xfId="0" applyFont="1" applyBorder="1" applyAlignment="1">
      <alignment horizontal="center" vertical="center" wrapText="1"/>
    </xf>
    <xf numFmtId="0" fontId="16" fillId="0" borderId="1" xfId="0" applyFont="1" applyBorder="1" applyAlignment="1">
      <alignment horizontal="left" vertical="center" wrapText="1"/>
    </xf>
    <xf numFmtId="0" fontId="16" fillId="0" borderId="1" xfId="8" applyFont="1" applyBorder="1" applyAlignment="1">
      <alignment horizontal="center" vertical="center"/>
    </xf>
    <xf numFmtId="0" fontId="16" fillId="0" borderId="1" xfId="8" applyFont="1" applyBorder="1" applyAlignment="1">
      <alignment horizontal="center" vertical="center" wrapText="1"/>
    </xf>
    <xf numFmtId="0" fontId="16" fillId="0" borderId="1" xfId="8" applyFont="1" applyBorder="1" applyAlignment="1">
      <alignment horizontal="left" vertical="center" wrapText="1"/>
    </xf>
    <xf numFmtId="2" fontId="0" fillId="0" borderId="1" xfId="0" applyNumberFormat="1" applyBorder="1" applyAlignment="1">
      <alignment horizontal="center"/>
    </xf>
    <xf numFmtId="2" fontId="27" fillId="2" borderId="1" xfId="0" applyNumberFormat="1" applyFont="1" applyFill="1" applyBorder="1" applyAlignment="1">
      <alignment horizontal="center"/>
    </xf>
    <xf numFmtId="2" fontId="27" fillId="19" borderId="1" xfId="0" applyNumberFormat="1" applyFont="1" applyFill="1" applyBorder="1" applyAlignment="1">
      <alignment horizontal="center"/>
    </xf>
    <xf numFmtId="166" fontId="0" fillId="0" borderId="1" xfId="0" applyNumberFormat="1" applyBorder="1" applyAlignment="1">
      <alignment horizontal="center"/>
    </xf>
    <xf numFmtId="166" fontId="0" fillId="2" borderId="1" xfId="0" applyNumberFormat="1" applyFill="1" applyBorder="1" applyAlignment="1">
      <alignment horizontal="center"/>
    </xf>
    <xf numFmtId="0" fontId="0" fillId="0" borderId="1" xfId="0" applyBorder="1" applyAlignment="1">
      <alignment horizontal="left" indent="1"/>
    </xf>
    <xf numFmtId="0" fontId="0" fillId="0" borderId="0" xfId="0" applyAlignment="1">
      <alignment horizontal="center"/>
    </xf>
    <xf numFmtId="0" fontId="16" fillId="0" borderId="0" xfId="8" applyFont="1" applyAlignment="1">
      <alignment horizontal="center" vertical="center"/>
    </xf>
    <xf numFmtId="0" fontId="16" fillId="0" borderId="0" xfId="8" applyFont="1"/>
    <xf numFmtId="41" fontId="16" fillId="0" borderId="0" xfId="9" applyFont="1"/>
    <xf numFmtId="0" fontId="16" fillId="0" borderId="0" xfId="8" applyFont="1" applyAlignment="1">
      <alignment wrapText="1"/>
    </xf>
    <xf numFmtId="0" fontId="16" fillId="0" borderId="1" xfId="8" quotePrefix="1" applyFont="1" applyBorder="1" applyAlignment="1">
      <alignment horizontal="center" vertical="center"/>
    </xf>
    <xf numFmtId="0" fontId="16" fillId="0" borderId="1" xfId="0" applyFont="1" applyFill="1" applyBorder="1" applyAlignment="1">
      <alignment horizontal="center" vertical="center"/>
    </xf>
    <xf numFmtId="41" fontId="16" fillId="0" borderId="1" xfId="1" applyFont="1" applyFill="1" applyBorder="1" applyAlignment="1">
      <alignment horizontal="center" vertical="center"/>
    </xf>
    <xf numFmtId="0" fontId="16" fillId="0" borderId="1" xfId="0" applyFont="1" applyFill="1" applyBorder="1" applyAlignment="1">
      <alignment horizontal="left" vertical="center" wrapText="1"/>
    </xf>
    <xf numFmtId="0" fontId="16" fillId="0" borderId="0" xfId="8" applyFont="1" applyAlignment="1"/>
    <xf numFmtId="167" fontId="16" fillId="0" borderId="1" xfId="8" applyNumberFormat="1" applyFont="1" applyBorder="1" applyAlignment="1">
      <alignment horizontal="center" vertical="center"/>
    </xf>
    <xf numFmtId="167" fontId="16" fillId="0" borderId="1" xfId="0" applyNumberFormat="1" applyFont="1" applyBorder="1" applyAlignment="1">
      <alignment horizontal="center" vertical="center"/>
    </xf>
    <xf numFmtId="167" fontId="16" fillId="0" borderId="1" xfId="0" applyNumberFormat="1" applyFont="1" applyFill="1" applyBorder="1" applyAlignment="1">
      <alignment horizontal="center" vertical="center"/>
    </xf>
    <xf numFmtId="0" fontId="0" fillId="23" borderId="1" xfId="0" applyFill="1" applyBorder="1" applyAlignment="1">
      <alignment horizontal="center"/>
    </xf>
    <xf numFmtId="0" fontId="27" fillId="2" borderId="1" xfId="0" applyFont="1" applyFill="1" applyBorder="1" applyAlignment="1"/>
    <xf numFmtId="0" fontId="27" fillId="2" borderId="1" xfId="0" applyFont="1" applyFill="1" applyBorder="1" applyAlignment="1">
      <alignment horizontal="center"/>
    </xf>
    <xf numFmtId="0" fontId="27" fillId="2" borderId="1" xfId="0" quotePrefix="1" applyFont="1" applyFill="1" applyBorder="1" applyAlignment="1">
      <alignment horizontal="center"/>
    </xf>
    <xf numFmtId="15" fontId="27" fillId="2" borderId="1" xfId="0" quotePrefix="1" applyNumberFormat="1" applyFont="1" applyFill="1" applyBorder="1" applyAlignment="1">
      <alignment horizontal="center"/>
    </xf>
    <xf numFmtId="41" fontId="16" fillId="0" borderId="1" xfId="1" applyFont="1" applyBorder="1" applyAlignment="1">
      <alignment horizontal="center" vertical="center" wrapText="1"/>
    </xf>
    <xf numFmtId="0" fontId="16" fillId="25" borderId="1" xfId="8" applyFont="1" applyFill="1" applyBorder="1" applyAlignment="1">
      <alignment horizontal="center" vertical="center" wrapText="1"/>
    </xf>
    <xf numFmtId="0" fontId="16" fillId="3" borderId="1" xfId="8" applyFont="1" applyFill="1" applyBorder="1" applyAlignment="1">
      <alignment horizontal="center" vertical="center" wrapText="1"/>
    </xf>
    <xf numFmtId="0" fontId="16" fillId="26" borderId="1" xfId="8" applyFont="1" applyFill="1" applyBorder="1" applyAlignment="1">
      <alignment horizontal="center" vertical="center" wrapText="1"/>
    </xf>
    <xf numFmtId="0" fontId="16" fillId="27" borderId="1" xfId="8" applyFont="1" applyFill="1" applyBorder="1" applyAlignment="1">
      <alignment horizontal="center" vertical="center" wrapText="1"/>
    </xf>
    <xf numFmtId="0" fontId="16" fillId="19" borderId="1" xfId="8" applyFont="1" applyFill="1" applyBorder="1" applyAlignment="1">
      <alignment horizontal="center" vertical="center" wrapText="1"/>
    </xf>
    <xf numFmtId="0" fontId="16" fillId="28" borderId="1" xfId="0" applyFont="1" applyFill="1" applyBorder="1" applyAlignment="1">
      <alignment horizontal="center" vertical="center" wrapText="1"/>
    </xf>
    <xf numFmtId="0" fontId="0" fillId="0" borderId="0" xfId="0" applyAlignment="1"/>
    <xf numFmtId="0" fontId="33" fillId="0" borderId="1" xfId="0" applyFont="1" applyFill="1" applyBorder="1" applyAlignment="1">
      <alignment horizontal="center" vertical="center"/>
    </xf>
    <xf numFmtId="0" fontId="34" fillId="0" borderId="0" xfId="8" applyFont="1" applyAlignment="1">
      <alignment horizontal="center" vertical="center" wrapText="1"/>
    </xf>
    <xf numFmtId="0" fontId="16" fillId="0" borderId="1" xfId="8" applyFont="1" applyFill="1" applyBorder="1" applyAlignment="1">
      <alignment vertical="center" wrapText="1"/>
    </xf>
    <xf numFmtId="41" fontId="0" fillId="19" borderId="1" xfId="0" applyNumberFormat="1" applyFill="1" applyBorder="1"/>
    <xf numFmtId="0" fontId="0" fillId="19" borderId="1" xfId="0" applyFill="1" applyBorder="1" applyAlignment="1">
      <alignment horizontal="left"/>
    </xf>
    <xf numFmtId="0" fontId="16" fillId="0" borderId="1" xfId="0" applyFont="1" applyFill="1" applyBorder="1" applyAlignment="1">
      <alignment horizontal="center" vertical="center" wrapText="1"/>
    </xf>
    <xf numFmtId="0" fontId="0" fillId="0" borderId="1" xfId="0" applyFill="1" applyBorder="1"/>
    <xf numFmtId="0" fontId="16" fillId="19" borderId="1" xfId="0" applyFont="1" applyFill="1" applyBorder="1" applyAlignment="1">
      <alignment horizontal="center" vertical="center" wrapText="1"/>
    </xf>
    <xf numFmtId="0" fontId="16" fillId="3" borderId="1" xfId="0" applyFont="1" applyFill="1" applyBorder="1" applyAlignment="1">
      <alignment horizontal="center" vertical="center" wrapText="1"/>
    </xf>
    <xf numFmtId="0" fontId="16" fillId="0" borderId="1" xfId="8" applyFont="1" applyBorder="1" applyAlignment="1">
      <alignment vertical="center" wrapText="1"/>
    </xf>
    <xf numFmtId="0" fontId="16" fillId="29" borderId="1" xfId="8" applyFont="1" applyFill="1" applyBorder="1" applyAlignment="1">
      <alignment vertical="center" wrapText="1"/>
    </xf>
    <xf numFmtId="0" fontId="16" fillId="19" borderId="1" xfId="0" applyFont="1" applyFill="1" applyBorder="1" applyAlignment="1">
      <alignment horizontal="center" vertical="center"/>
    </xf>
    <xf numFmtId="0" fontId="16" fillId="3" borderId="1" xfId="0" applyFont="1" applyFill="1" applyBorder="1" applyAlignment="1">
      <alignment horizontal="center" vertical="center"/>
    </xf>
    <xf numFmtId="0" fontId="16" fillId="0" borderId="0" xfId="8" applyFont="1" applyAlignment="1">
      <alignment vertical="top"/>
    </xf>
    <xf numFmtId="0" fontId="16" fillId="30" borderId="1" xfId="8" applyFont="1" applyFill="1" applyBorder="1" applyAlignment="1">
      <alignment horizontal="center" vertical="center" wrapText="1"/>
    </xf>
    <xf numFmtId="0" fontId="38" fillId="0" borderId="1" xfId="0" applyFont="1" applyBorder="1" applyAlignment="1">
      <alignment horizontal="center" vertical="center"/>
    </xf>
    <xf numFmtId="167" fontId="16" fillId="0" borderId="1" xfId="0" applyNumberFormat="1" applyFont="1" applyBorder="1" applyAlignment="1">
      <alignment horizontal="center" vertical="center" wrapText="1"/>
    </xf>
    <xf numFmtId="0" fontId="16" fillId="0" borderId="1" xfId="8" applyFont="1" applyFill="1" applyBorder="1" applyAlignment="1">
      <alignment horizontal="center" vertical="center"/>
    </xf>
    <xf numFmtId="41" fontId="16" fillId="0" borderId="1" xfId="8" applyNumberFormat="1" applyFont="1" applyBorder="1" applyAlignment="1">
      <alignment horizontal="center" vertical="center"/>
    </xf>
    <xf numFmtId="0" fontId="27" fillId="22" borderId="1" xfId="0" applyFont="1" applyFill="1" applyBorder="1" applyAlignment="1">
      <alignment horizontal="center" vertical="center"/>
    </xf>
    <xf numFmtId="0" fontId="0" fillId="0" borderId="0" xfId="0" quotePrefix="1" applyFill="1" applyAlignment="1">
      <alignment horizontal="left"/>
    </xf>
    <xf numFmtId="41" fontId="0" fillId="0" borderId="0" xfId="1" applyFont="1" applyAlignment="1">
      <alignment horizontal="left"/>
    </xf>
    <xf numFmtId="41" fontId="0" fillId="0" borderId="0" xfId="1" applyFont="1" applyFill="1" applyAlignment="1">
      <alignment horizontal="right"/>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0" fontId="27" fillId="0" borderId="0" xfId="0" applyFont="1" applyAlignment="1">
      <alignment horizontal="center"/>
    </xf>
    <xf numFmtId="41" fontId="27" fillId="0" borderId="0" xfId="1" applyFont="1"/>
    <xf numFmtId="0" fontId="15" fillId="19" borderId="1" xfId="0" applyFont="1" applyFill="1" applyBorder="1" applyAlignment="1">
      <alignment vertical="top" wrapText="1"/>
    </xf>
    <xf numFmtId="0" fontId="0" fillId="19" borderId="1" xfId="0" applyFill="1" applyBorder="1"/>
    <xf numFmtId="41" fontId="0" fillId="19" borderId="1" xfId="1" applyFont="1" applyFill="1" applyBorder="1"/>
    <xf numFmtId="41" fontId="0" fillId="0" borderId="0" xfId="1" applyFont="1" applyFill="1"/>
    <xf numFmtId="0" fontId="0" fillId="21" borderId="1" xfId="0" applyFill="1" applyBorder="1"/>
    <xf numFmtId="41" fontId="0" fillId="21" borderId="1" xfId="1" applyFont="1" applyFill="1" applyBorder="1" applyAlignment="1">
      <alignment horizontal="right"/>
    </xf>
    <xf numFmtId="41" fontId="39" fillId="21" borderId="1" xfId="10" applyFont="1" applyFill="1" applyBorder="1"/>
    <xf numFmtId="41" fontId="0" fillId="21" borderId="1" xfId="1" applyFont="1" applyFill="1" applyBorder="1"/>
    <xf numFmtId="41" fontId="39" fillId="21" borderId="1" xfId="11" applyNumberFormat="1" applyFill="1" applyBorder="1"/>
    <xf numFmtId="41" fontId="0" fillId="21" borderId="1" xfId="0" applyNumberFormat="1" applyFill="1" applyBorder="1" applyAlignment="1">
      <alignment horizontal="left"/>
    </xf>
    <xf numFmtId="2" fontId="0" fillId="21" borderId="1" xfId="0" applyNumberFormat="1" applyFill="1" applyBorder="1"/>
    <xf numFmtId="41" fontId="0" fillId="21" borderId="1" xfId="0" applyNumberFormat="1" applyFill="1" applyBorder="1"/>
    <xf numFmtId="0" fontId="0" fillId="0" borderId="0" xfId="0" applyNumberFormat="1" applyFill="1" applyAlignment="1">
      <alignment horizontal="left"/>
    </xf>
    <xf numFmtId="41" fontId="0" fillId="0" borderId="0" xfId="1" applyFont="1" applyFill="1" applyAlignment="1">
      <alignment horizontal="left"/>
    </xf>
    <xf numFmtId="2" fontId="0" fillId="19" borderId="1" xfId="0" applyNumberFormat="1" applyFill="1" applyBorder="1"/>
    <xf numFmtId="166" fontId="27" fillId="21" borderId="1" xfId="0" applyNumberFormat="1" applyFont="1" applyFill="1" applyBorder="1"/>
    <xf numFmtId="166" fontId="0" fillId="21" borderId="1" xfId="0" applyNumberFormat="1" applyFill="1" applyBorder="1"/>
    <xf numFmtId="0" fontId="0" fillId="0" borderId="0" xfId="0" applyFill="1"/>
    <xf numFmtId="0" fontId="27" fillId="22" borderId="7" xfId="0" applyFont="1" applyFill="1" applyBorder="1" applyAlignment="1">
      <alignment horizontal="center" vertical="center"/>
    </xf>
    <xf numFmtId="0" fontId="27" fillId="21" borderId="7" xfId="0" quotePrefix="1" applyFont="1" applyFill="1" applyBorder="1"/>
    <xf numFmtId="0" fontId="15" fillId="19" borderId="7" xfId="0" applyFont="1" applyFill="1" applyBorder="1" applyAlignment="1">
      <alignment horizontal="center" vertical="top"/>
    </xf>
    <xf numFmtId="0" fontId="0" fillId="21" borderId="7" xfId="0" applyFill="1" applyBorder="1" applyAlignment="1">
      <alignment horizontal="center"/>
    </xf>
    <xf numFmtId="0" fontId="27" fillId="22" borderId="10" xfId="0" applyFont="1" applyFill="1" applyBorder="1" applyAlignment="1">
      <alignment horizontal="center" vertical="center"/>
    </xf>
    <xf numFmtId="0" fontId="27" fillId="22" borderId="4" xfId="0" applyFont="1" applyFill="1" applyBorder="1" applyAlignment="1">
      <alignment horizontal="center" vertical="center"/>
    </xf>
    <xf numFmtId="0" fontId="27" fillId="22" borderId="4" xfId="0" applyFont="1" applyFill="1" applyBorder="1" applyAlignment="1">
      <alignment horizontal="center"/>
    </xf>
    <xf numFmtId="9" fontId="0" fillId="22" borderId="4" xfId="4" applyFont="1" applyFill="1" applyBorder="1" applyAlignment="1">
      <alignment horizontal="center" vertical="center"/>
    </xf>
    <xf numFmtId="0" fontId="0" fillId="22" borderId="4" xfId="0" applyFill="1" applyBorder="1" applyAlignment="1">
      <alignment horizontal="center" vertical="center"/>
    </xf>
    <xf numFmtId="0" fontId="0" fillId="22" borderId="4" xfId="0" applyFill="1" applyBorder="1" applyAlignment="1">
      <alignment horizontal="center"/>
    </xf>
    <xf numFmtId="0" fontId="27" fillId="23" borderId="4" xfId="0" applyFont="1" applyFill="1" applyBorder="1" applyAlignment="1"/>
    <xf numFmtId="0" fontId="0" fillId="21" borderId="2" xfId="0" applyFill="1" applyBorder="1"/>
    <xf numFmtId="41" fontId="0" fillId="21" borderId="2" xfId="1" applyFont="1" applyFill="1" applyBorder="1"/>
    <xf numFmtId="41" fontId="39" fillId="21" borderId="2" xfId="11" applyNumberFormat="1" applyFill="1" applyBorder="1"/>
    <xf numFmtId="41" fontId="0" fillId="21" borderId="2" xfId="0" applyNumberFormat="1" applyFill="1" applyBorder="1" applyAlignment="1">
      <alignment horizontal="left"/>
    </xf>
    <xf numFmtId="166" fontId="0" fillId="21" borderId="2" xfId="0" applyNumberFormat="1" applyFill="1" applyBorder="1"/>
    <xf numFmtId="41" fontId="0" fillId="21" borderId="2" xfId="0" applyNumberFormat="1" applyFill="1" applyBorder="1"/>
    <xf numFmtId="2" fontId="0" fillId="21" borderId="2" xfId="0" applyNumberFormat="1" applyFill="1" applyBorder="1"/>
    <xf numFmtId="41" fontId="0" fillId="0" borderId="0" xfId="1" applyFont="1" applyBorder="1"/>
    <xf numFmtId="0" fontId="28" fillId="23" borderId="1" xfId="2" applyFont="1" applyFill="1" applyBorder="1" applyAlignment="1">
      <alignment horizontal="center" vertical="center"/>
    </xf>
    <xf numFmtId="0" fontId="27" fillId="0" borderId="0" xfId="0" applyFont="1" applyAlignment="1">
      <alignment horizontal="center"/>
    </xf>
    <xf numFmtId="41" fontId="27" fillId="22" borderId="1" xfId="0" applyNumberFormat="1" applyFont="1" applyFill="1" applyBorder="1" applyAlignment="1">
      <alignment horizontal="center" vertical="center"/>
    </xf>
    <xf numFmtId="0" fontId="0" fillId="0" borderId="0" xfId="0" applyFill="1" applyBorder="1" applyAlignment="1">
      <alignment horizontal="left"/>
    </xf>
    <xf numFmtId="41" fontId="0" fillId="0" borderId="2" xfId="1" applyFont="1" applyFill="1" applyBorder="1" applyAlignment="1">
      <alignment horizontal="right"/>
    </xf>
    <xf numFmtId="41" fontId="0" fillId="0" borderId="0" xfId="1" applyFont="1" applyFill="1" applyBorder="1" applyAlignment="1">
      <alignment horizontal="left"/>
    </xf>
    <xf numFmtId="41" fontId="0" fillId="0" borderId="0" xfId="0" applyNumberFormat="1" applyFill="1" applyBorder="1" applyAlignment="1">
      <alignment horizontal="left"/>
    </xf>
    <xf numFmtId="41" fontId="0" fillId="0" borderId="0" xfId="0" applyNumberFormat="1" applyBorder="1"/>
    <xf numFmtId="41" fontId="0" fillId="0" borderId="0" xfId="1" applyFont="1" applyFill="1" applyBorder="1" applyAlignment="1">
      <alignment horizontal="right"/>
    </xf>
    <xf numFmtId="43" fontId="0" fillId="0" borderId="0" xfId="0" applyNumberFormat="1" applyFill="1" applyBorder="1" applyAlignment="1">
      <alignment horizontal="left"/>
    </xf>
    <xf numFmtId="0" fontId="0" fillId="0" borderId="0" xfId="0" applyNumberFormat="1" applyFill="1" applyBorder="1" applyAlignment="1">
      <alignment horizontal="left"/>
    </xf>
    <xf numFmtId="41" fontId="27" fillId="19" borderId="1" xfId="0" applyNumberFormat="1" applyFont="1" applyFill="1" applyBorder="1" applyAlignment="1"/>
    <xf numFmtId="41" fontId="40" fillId="0" borderId="0" xfId="1" applyFont="1"/>
    <xf numFmtId="0" fontId="27" fillId="23" borderId="1" xfId="0" applyFont="1" applyFill="1" applyBorder="1" applyAlignment="1">
      <alignment horizontal="center" vertical="center" wrapText="1"/>
    </xf>
    <xf numFmtId="168" fontId="0" fillId="0" borderId="1" xfId="1" applyNumberFormat="1" applyFont="1" applyBorder="1" applyAlignment="1">
      <alignment horizontal="center"/>
    </xf>
    <xf numFmtId="0" fontId="28" fillId="0" borderId="0" xfId="2" applyFont="1" applyFill="1" applyBorder="1" applyAlignment="1">
      <alignment horizontal="center" vertical="center"/>
    </xf>
    <xf numFmtId="164" fontId="28" fillId="0" borderId="0" xfId="7" applyFont="1" applyFill="1" applyBorder="1" applyAlignment="1">
      <alignment vertical="center"/>
    </xf>
    <xf numFmtId="3" fontId="28" fillId="0" borderId="0" xfId="7" applyNumberFormat="1" applyFont="1" applyFill="1" applyBorder="1" applyAlignment="1">
      <alignment horizontal="center" vertical="center"/>
    </xf>
    <xf numFmtId="2" fontId="28" fillId="0" borderId="0" xfId="2" applyNumberFormat="1" applyFont="1" applyFill="1" applyBorder="1" applyAlignment="1">
      <alignment horizontal="center" vertical="center"/>
    </xf>
    <xf numFmtId="4" fontId="0" fillId="0" borderId="1" xfId="0" applyNumberFormat="1" applyBorder="1" applyAlignment="1">
      <alignment horizontal="center"/>
    </xf>
    <xf numFmtId="4" fontId="27" fillId="2" borderId="1" xfId="0" applyNumberFormat="1" applyFont="1" applyFill="1" applyBorder="1" applyAlignment="1">
      <alignment horizontal="center"/>
    </xf>
    <xf numFmtId="4" fontId="27" fillId="19" borderId="1" xfId="0" applyNumberFormat="1" applyFont="1" applyFill="1" applyBorder="1" applyAlignment="1">
      <alignment horizontal="center"/>
    </xf>
    <xf numFmtId="168" fontId="0" fillId="0" borderId="1" xfId="0" applyNumberFormat="1" applyBorder="1" applyAlignment="1">
      <alignment horizontal="center"/>
    </xf>
    <xf numFmtId="168" fontId="27" fillId="2" borderId="1" xfId="0" applyNumberFormat="1" applyFont="1" applyFill="1" applyBorder="1" applyAlignment="1">
      <alignment horizontal="center"/>
    </xf>
    <xf numFmtId="168" fontId="0" fillId="2" borderId="1" xfId="0" applyNumberFormat="1" applyFill="1" applyBorder="1" applyAlignment="1">
      <alignment horizontal="center"/>
    </xf>
    <xf numFmtId="168" fontId="27" fillId="19" borderId="1" xfId="0" applyNumberFormat="1" applyFont="1" applyFill="1" applyBorder="1" applyAlignment="1">
      <alignment horizontal="center"/>
    </xf>
    <xf numFmtId="4" fontId="27" fillId="2" borderId="1" xfId="1" applyNumberFormat="1" applyFont="1" applyFill="1" applyBorder="1" applyAlignment="1">
      <alignment horizontal="center"/>
    </xf>
    <xf numFmtId="41" fontId="41" fillId="0" borderId="0" xfId="1" applyFont="1" applyAlignment="1">
      <alignment horizontal="left" vertical="center" indent="3"/>
    </xf>
    <xf numFmtId="0" fontId="42" fillId="0" borderId="0" xfId="0" applyFont="1" applyFill="1"/>
    <xf numFmtId="0" fontId="43" fillId="0" borderId="0" xfId="0" applyFont="1"/>
    <xf numFmtId="4" fontId="0" fillId="0" borderId="0" xfId="0" applyNumberFormat="1"/>
    <xf numFmtId="0" fontId="28" fillId="23" borderId="1" xfId="2" applyFont="1" applyFill="1" applyBorder="1" applyAlignment="1">
      <alignment horizontal="center" vertical="center"/>
    </xf>
    <xf numFmtId="0" fontId="27" fillId="0" borderId="0" xfId="0" applyFont="1" applyAlignment="1">
      <alignment horizontal="center"/>
    </xf>
    <xf numFmtId="0" fontId="27" fillId="0" borderId="0" xfId="0" applyFont="1" applyAlignment="1">
      <alignment horizontal="center"/>
    </xf>
    <xf numFmtId="0" fontId="16" fillId="25" borderId="2" xfId="0" applyNumberFormat="1" applyFont="1" applyFill="1" applyBorder="1" applyAlignment="1" applyProtection="1">
      <alignment horizontal="center" vertical="center"/>
    </xf>
    <xf numFmtId="167" fontId="16" fillId="25" borderId="2" xfId="0" applyNumberFormat="1" applyFont="1" applyFill="1" applyBorder="1" applyAlignment="1" applyProtection="1">
      <alignment horizontal="center" vertical="center"/>
    </xf>
    <xf numFmtId="41" fontId="16" fillId="25" borderId="2" xfId="0" applyNumberFormat="1" applyFont="1" applyFill="1" applyBorder="1" applyAlignment="1">
      <alignment horizontal="center" vertical="center"/>
    </xf>
    <xf numFmtId="0" fontId="16" fillId="25" borderId="2" xfId="0" applyNumberFormat="1" applyFont="1" applyFill="1" applyBorder="1" applyAlignment="1" applyProtection="1">
      <alignment horizontal="center" vertical="center" wrapText="1"/>
    </xf>
    <xf numFmtId="0" fontId="16" fillId="25" borderId="2" xfId="0" applyNumberFormat="1" applyFont="1" applyFill="1" applyBorder="1" applyAlignment="1" applyProtection="1">
      <alignment wrapText="1"/>
    </xf>
    <xf numFmtId="0" fontId="16" fillId="25" borderId="2" xfId="0" applyNumberFormat="1" applyFont="1" applyFill="1" applyBorder="1" applyAlignment="1" applyProtection="1">
      <alignment horizontal="left" vertical="center" wrapText="1"/>
    </xf>
    <xf numFmtId="0" fontId="16" fillId="25" borderId="2" xfId="0" applyNumberFormat="1" applyFont="1" applyFill="1" applyBorder="1" applyAlignment="1" applyProtection="1">
      <alignment vertical="center" wrapText="1"/>
    </xf>
    <xf numFmtId="0" fontId="35" fillId="2" borderId="10" xfId="0" applyFont="1" applyFill="1" applyBorder="1" applyAlignment="1">
      <alignment horizontal="center" vertical="center" wrapText="1"/>
    </xf>
    <xf numFmtId="0" fontId="35" fillId="2" borderId="4" xfId="0" applyFont="1" applyFill="1" applyBorder="1" applyAlignment="1">
      <alignment horizontal="center" vertical="center" wrapText="1"/>
    </xf>
    <xf numFmtId="0" fontId="34" fillId="0" borderId="4" xfId="8" applyFont="1" applyBorder="1" applyAlignment="1">
      <alignment horizontal="center" vertical="center" wrapText="1"/>
    </xf>
    <xf numFmtId="0" fontId="34" fillId="0" borderId="11" xfId="8" applyFont="1" applyBorder="1" applyAlignment="1">
      <alignment horizontal="center" vertical="center" wrapText="1"/>
    </xf>
    <xf numFmtId="0" fontId="16" fillId="0" borderId="7" xfId="8" applyFont="1" applyBorder="1" applyAlignment="1">
      <alignment horizontal="center" vertical="center"/>
    </xf>
    <xf numFmtId="0" fontId="16" fillId="0" borderId="6" xfId="8" applyFont="1" applyBorder="1" applyAlignment="1">
      <alignment horizontal="center" vertical="center"/>
    </xf>
    <xf numFmtId="0" fontId="16" fillId="0" borderId="6" xfId="8" applyFont="1" applyFill="1" applyBorder="1" applyAlignment="1">
      <alignment horizontal="center" vertical="center"/>
    </xf>
    <xf numFmtId="0" fontId="16" fillId="25" borderId="9" xfId="0" applyNumberFormat="1" applyFont="1" applyFill="1" applyBorder="1" applyAlignment="1" applyProtection="1">
      <alignment horizontal="center" vertical="center"/>
    </xf>
    <xf numFmtId="0" fontId="16" fillId="25" borderId="12" xfId="0" applyNumberFormat="1" applyFont="1" applyFill="1" applyBorder="1" applyAlignment="1" applyProtection="1">
      <alignment horizontal="center" vertical="center"/>
    </xf>
    <xf numFmtId="2" fontId="0" fillId="0" borderId="0" xfId="0" applyNumberFormat="1"/>
    <xf numFmtId="0" fontId="27" fillId="0" borderId="0" xfId="0" applyFont="1" applyAlignment="1">
      <alignment horizontal="center"/>
    </xf>
    <xf numFmtId="0" fontId="47" fillId="0" borderId="1" xfId="0" applyFont="1" applyBorder="1" applyAlignment="1">
      <alignment horizontal="center" vertical="center"/>
    </xf>
    <xf numFmtId="41" fontId="47" fillId="0" borderId="1" xfId="1" applyFont="1" applyBorder="1" applyAlignment="1">
      <alignment horizontal="center" vertical="center"/>
    </xf>
    <xf numFmtId="0" fontId="47" fillId="0" borderId="1" xfId="0" applyFont="1" applyBorder="1" applyAlignment="1">
      <alignment horizontal="left" vertical="center" wrapText="1"/>
    </xf>
    <xf numFmtId="0" fontId="16" fillId="0" borderId="0" xfId="8" applyFont="1" applyBorder="1" applyAlignment="1">
      <alignment vertical="center" wrapText="1"/>
    </xf>
    <xf numFmtId="0" fontId="16" fillId="0" borderId="0" xfId="8" applyFont="1" applyFill="1" applyBorder="1" applyAlignment="1">
      <alignment vertical="center" wrapText="1"/>
    </xf>
    <xf numFmtId="0" fontId="27" fillId="22" borderId="1" xfId="0" applyFont="1" applyFill="1" applyBorder="1" applyAlignment="1">
      <alignment horizontal="center" vertical="center"/>
    </xf>
    <xf numFmtId="0" fontId="27" fillId="22" borderId="1" xfId="0" applyFont="1" applyFill="1" applyBorder="1" applyAlignment="1">
      <alignment horizontal="center"/>
    </xf>
    <xf numFmtId="0" fontId="27" fillId="19" borderId="1" xfId="0" applyFont="1" applyFill="1" applyBorder="1" applyAlignment="1">
      <alignment horizontal="center"/>
    </xf>
    <xf numFmtId="41" fontId="0" fillId="0" borderId="0" xfId="0" applyNumberFormat="1" applyAlignment="1">
      <alignment horizontal="center"/>
    </xf>
    <xf numFmtId="0" fontId="27" fillId="0" borderId="0" xfId="0" applyFont="1" applyAlignment="1">
      <alignment horizontal="center"/>
    </xf>
    <xf numFmtId="0" fontId="0" fillId="2" borderId="1" xfId="0" applyFill="1" applyBorder="1" applyAlignment="1">
      <alignment horizontal="center"/>
    </xf>
    <xf numFmtId="0" fontId="27" fillId="21" borderId="1" xfId="0" applyFont="1" applyFill="1" applyBorder="1" applyAlignment="1">
      <alignment horizontal="center"/>
    </xf>
    <xf numFmtId="0" fontId="27" fillId="20" borderId="1" xfId="0" applyFont="1" applyFill="1" applyBorder="1" applyAlignment="1">
      <alignment horizontal="center"/>
    </xf>
    <xf numFmtId="0" fontId="27" fillId="7" borderId="1" xfId="0" applyFont="1" applyFill="1" applyBorder="1" applyAlignment="1">
      <alignment horizontal="center"/>
    </xf>
    <xf numFmtId="0" fontId="27" fillId="24" borderId="1" xfId="0" applyFont="1" applyFill="1" applyBorder="1" applyAlignment="1">
      <alignment horizontal="center"/>
    </xf>
    <xf numFmtId="0" fontId="0" fillId="0" borderId="1" xfId="0" applyBorder="1" applyAlignment="1">
      <alignment horizontal="center"/>
    </xf>
    <xf numFmtId="0" fontId="0" fillId="19" borderId="1" xfId="0" applyFill="1" applyBorder="1" applyAlignment="1">
      <alignment horizontal="center"/>
    </xf>
    <xf numFmtId="0" fontId="0" fillId="21" borderId="1" xfId="0" applyFill="1" applyBorder="1" applyAlignment="1">
      <alignment horizontal="center"/>
    </xf>
    <xf numFmtId="0" fontId="0" fillId="21" borderId="2" xfId="0" applyFill="1" applyBorder="1" applyAlignment="1">
      <alignment horizontal="center"/>
    </xf>
    <xf numFmtId="41" fontId="0" fillId="0" borderId="0" xfId="1" applyFont="1" applyAlignment="1">
      <alignment horizontal="center"/>
    </xf>
    <xf numFmtId="0" fontId="0" fillId="0" borderId="1" xfId="0" applyFont="1" applyBorder="1" applyAlignment="1">
      <alignment horizontal="left" indent="4"/>
    </xf>
    <xf numFmtId="0" fontId="0" fillId="0" borderId="1" xfId="0" applyFont="1" applyBorder="1"/>
    <xf numFmtId="0" fontId="0" fillId="0" borderId="1" xfId="0" applyFont="1" applyFill="1" applyBorder="1"/>
    <xf numFmtId="0" fontId="0" fillId="0" borderId="1" xfId="0" applyFont="1" applyFill="1" applyBorder="1" applyAlignment="1">
      <alignment horizontal="center"/>
    </xf>
    <xf numFmtId="41" fontId="4" fillId="0" borderId="1" xfId="1" applyFont="1" applyFill="1" applyBorder="1"/>
    <xf numFmtId="2" fontId="0" fillId="0" borderId="1" xfId="0" applyNumberFormat="1" applyFont="1" applyFill="1" applyBorder="1"/>
    <xf numFmtId="41" fontId="0" fillId="0" borderId="1" xfId="0" applyNumberFormat="1" applyFont="1" applyFill="1" applyBorder="1"/>
    <xf numFmtId="0" fontId="0" fillId="0" borderId="0" xfId="0" applyFont="1" applyFill="1"/>
    <xf numFmtId="0" fontId="8" fillId="0" borderId="0" xfId="12" applyFont="1" applyAlignment="1">
      <alignment vertical="top"/>
    </xf>
    <xf numFmtId="0" fontId="10" fillId="0" borderId="0" xfId="12"/>
    <xf numFmtId="0" fontId="6" fillId="0" borderId="0" xfId="12" applyFont="1" applyAlignment="1">
      <alignment horizontal="center" vertical="top"/>
    </xf>
    <xf numFmtId="165" fontId="6" fillId="0" borderId="0" xfId="12" applyNumberFormat="1" applyFont="1" applyAlignment="1">
      <alignment horizontal="center" vertical="top"/>
    </xf>
    <xf numFmtId="0" fontId="16" fillId="0" borderId="0" xfId="12" applyFont="1" applyAlignment="1">
      <alignment horizontal="left" vertical="top"/>
    </xf>
    <xf numFmtId="0" fontId="16" fillId="0" borderId="0" xfId="12" applyFont="1" applyAlignment="1">
      <alignment horizontal="center" vertical="top"/>
    </xf>
    <xf numFmtId="165" fontId="16" fillId="0" borderId="0" xfId="12" applyNumberFormat="1" applyFont="1" applyAlignment="1">
      <alignment horizontal="left" vertical="top"/>
    </xf>
    <xf numFmtId="0" fontId="6" fillId="0" borderId="0" xfId="12" applyFont="1" applyAlignment="1">
      <alignment horizontal="left" vertical="top"/>
    </xf>
    <xf numFmtId="165" fontId="16" fillId="0" borderId="0" xfId="12" applyNumberFormat="1" applyFont="1" applyAlignment="1">
      <alignment horizontal="center" vertical="top"/>
    </xf>
    <xf numFmtId="0" fontId="10" fillId="0" borderId="0" xfId="12" applyAlignment="1">
      <alignment vertical="top"/>
    </xf>
    <xf numFmtId="0" fontId="11" fillId="0" borderId="0" xfId="12" applyFont="1" applyAlignment="1">
      <alignment horizontal="center" vertical="top"/>
    </xf>
    <xf numFmtId="0" fontId="48" fillId="0" borderId="0" xfId="12" applyFont="1" applyAlignment="1">
      <alignment horizontal="center" vertical="top"/>
    </xf>
    <xf numFmtId="1" fontId="49" fillId="0" borderId="5" xfId="12" applyNumberFormat="1" applyFont="1" applyBorder="1" applyAlignment="1">
      <alignment horizontal="center" vertical="top"/>
    </xf>
    <xf numFmtId="0" fontId="50" fillId="0" borderId="0" xfId="12" applyFont="1"/>
    <xf numFmtId="0" fontId="7" fillId="0" borderId="0" xfId="12" applyFont="1" applyAlignment="1">
      <alignment horizontal="center" vertical="top"/>
    </xf>
    <xf numFmtId="0" fontId="7" fillId="0" borderId="5" xfId="12" applyFont="1" applyBorder="1" applyAlignment="1">
      <alignment vertical="top"/>
    </xf>
    <xf numFmtId="0" fontId="7" fillId="0" borderId="5" xfId="12" applyFont="1" applyBorder="1" applyAlignment="1">
      <alignment horizontal="left" vertical="top" wrapText="1"/>
    </xf>
    <xf numFmtId="165" fontId="7" fillId="0" borderId="5" xfId="12" applyNumberFormat="1" applyFont="1" applyBorder="1" applyAlignment="1">
      <alignment horizontal="center" vertical="top"/>
    </xf>
    <xf numFmtId="0" fontId="7" fillId="0" borderId="5" xfId="12" applyFont="1" applyBorder="1" applyAlignment="1">
      <alignment horizontal="center" vertical="top"/>
    </xf>
    <xf numFmtId="165" fontId="7" fillId="0" borderId="5" xfId="12" applyNumberFormat="1" applyFont="1" applyBorder="1" applyAlignment="1">
      <alignment vertical="top"/>
    </xf>
    <xf numFmtId="0" fontId="8" fillId="0" borderId="0" xfId="12" applyFont="1"/>
    <xf numFmtId="0" fontId="15" fillId="5" borderId="5" xfId="12" applyFont="1" applyFill="1" applyBorder="1" applyAlignment="1">
      <alignment horizontal="center" vertical="top"/>
    </xf>
    <xf numFmtId="0" fontId="15" fillId="5" borderId="5" xfId="12" applyFont="1" applyFill="1" applyBorder="1" applyAlignment="1">
      <alignment vertical="top" wrapText="1"/>
    </xf>
    <xf numFmtId="165" fontId="15" fillId="5" borderId="5" xfId="12" applyNumberFormat="1" applyFont="1" applyFill="1" applyBorder="1" applyAlignment="1">
      <alignment vertical="top"/>
    </xf>
    <xf numFmtId="0" fontId="15" fillId="6" borderId="5" xfId="12" applyFont="1" applyFill="1" applyBorder="1" applyAlignment="1">
      <alignment horizontal="center" vertical="top"/>
    </xf>
    <xf numFmtId="0" fontId="15" fillId="6" borderId="5" xfId="12" applyFont="1" applyFill="1" applyBorder="1" applyAlignment="1">
      <alignment vertical="top" wrapText="1"/>
    </xf>
    <xf numFmtId="1" fontId="15" fillId="6" borderId="5" xfId="12" applyNumberFormat="1" applyFont="1" applyFill="1" applyBorder="1" applyAlignment="1">
      <alignment horizontal="center" vertical="top"/>
    </xf>
    <xf numFmtId="165" fontId="15" fillId="6" borderId="5" xfId="12" applyNumberFormat="1" applyFont="1" applyFill="1" applyBorder="1" applyAlignment="1">
      <alignment vertical="top"/>
    </xf>
    <xf numFmtId="0" fontId="9" fillId="31" borderId="5" xfId="12" applyFont="1" applyFill="1" applyBorder="1" applyAlignment="1">
      <alignment horizontal="center" vertical="top"/>
    </xf>
    <xf numFmtId="0" fontId="9" fillId="31" borderId="5" xfId="12" applyFont="1" applyFill="1" applyBorder="1" applyAlignment="1">
      <alignment vertical="top" wrapText="1"/>
    </xf>
    <xf numFmtId="1" fontId="9" fillId="31" borderId="5" xfId="12" applyNumberFormat="1" applyFont="1" applyFill="1" applyBorder="1" applyAlignment="1">
      <alignment horizontal="center" vertical="top"/>
    </xf>
    <xf numFmtId="165" fontId="9" fillId="31" borderId="5" xfId="12" applyNumberFormat="1" applyFont="1" applyFill="1" applyBorder="1" applyAlignment="1">
      <alignment vertical="top"/>
    </xf>
    <xf numFmtId="0" fontId="15" fillId="32" borderId="5" xfId="12" applyFont="1" applyFill="1" applyBorder="1" applyAlignment="1">
      <alignment horizontal="center" vertical="top"/>
    </xf>
    <xf numFmtId="0" fontId="15" fillId="32" borderId="5" xfId="12" applyFont="1" applyFill="1" applyBorder="1" applyAlignment="1">
      <alignment vertical="top" wrapText="1"/>
    </xf>
    <xf numFmtId="165" fontId="15" fillId="32" borderId="5" xfId="12" applyNumberFormat="1" applyFont="1" applyFill="1" applyBorder="1" applyAlignment="1">
      <alignment vertical="top"/>
    </xf>
    <xf numFmtId="0" fontId="9" fillId="10" borderId="5" xfId="12" applyFont="1" applyFill="1" applyBorder="1" applyAlignment="1">
      <alignment horizontal="center" vertical="top"/>
    </xf>
    <xf numFmtId="0" fontId="9" fillId="10" borderId="5" xfId="12" applyFont="1" applyFill="1" applyBorder="1" applyAlignment="1">
      <alignment vertical="top" wrapText="1"/>
    </xf>
    <xf numFmtId="1" fontId="9" fillId="10" borderId="5" xfId="12" applyNumberFormat="1" applyFont="1" applyFill="1" applyBorder="1" applyAlignment="1">
      <alignment horizontal="center" vertical="top"/>
    </xf>
    <xf numFmtId="165" fontId="9" fillId="10" borderId="5" xfId="12" applyNumberFormat="1" applyFont="1" applyFill="1" applyBorder="1" applyAlignment="1">
      <alignment vertical="top"/>
    </xf>
    <xf numFmtId="0" fontId="15" fillId="11" borderId="5" xfId="12" applyFont="1" applyFill="1" applyBorder="1" applyAlignment="1">
      <alignment horizontal="center" vertical="top"/>
    </xf>
    <xf numFmtId="0" fontId="15" fillId="11" borderId="5" xfId="12" applyFont="1" applyFill="1" applyBorder="1" applyAlignment="1">
      <alignment vertical="top" wrapText="1"/>
    </xf>
    <xf numFmtId="165" fontId="15" fillId="11" borderId="5" xfId="12" applyNumberFormat="1" applyFont="1" applyFill="1" applyBorder="1" applyAlignment="1">
      <alignment vertical="top"/>
    </xf>
    <xf numFmtId="0" fontId="15" fillId="12" borderId="5" xfId="12" applyFont="1" applyFill="1" applyBorder="1" applyAlignment="1">
      <alignment horizontal="center" vertical="top"/>
    </xf>
    <xf numFmtId="0" fontId="15" fillId="12" borderId="5" xfId="12" applyFont="1" applyFill="1" applyBorder="1" applyAlignment="1">
      <alignment vertical="top" wrapText="1"/>
    </xf>
    <xf numFmtId="1" fontId="15" fillId="12" borderId="5" xfId="12" applyNumberFormat="1" applyFont="1" applyFill="1" applyBorder="1" applyAlignment="1">
      <alignment horizontal="center" vertical="top"/>
    </xf>
    <xf numFmtId="165" fontId="15" fillId="12" borderId="5" xfId="12" applyNumberFormat="1" applyFont="1" applyFill="1" applyBorder="1" applyAlignment="1">
      <alignment vertical="top"/>
    </xf>
    <xf numFmtId="0" fontId="8" fillId="0" borderId="5" xfId="12" applyFont="1" applyBorder="1" applyAlignment="1">
      <alignment horizontal="center" vertical="top"/>
    </xf>
    <xf numFmtId="0" fontId="8" fillId="0" borderId="5" xfId="12" applyFont="1" applyBorder="1" applyAlignment="1">
      <alignment vertical="top" wrapText="1"/>
    </xf>
    <xf numFmtId="1" fontId="8" fillId="0" borderId="5" xfId="12" applyNumberFormat="1" applyFont="1" applyBorder="1" applyAlignment="1">
      <alignment horizontal="center" vertical="top"/>
    </xf>
    <xf numFmtId="165" fontId="8" fillId="0" borderId="5" xfId="12" applyNumberFormat="1" applyFont="1" applyBorder="1" applyAlignment="1">
      <alignment vertical="top"/>
    </xf>
    <xf numFmtId="1" fontId="15" fillId="11" borderId="5" xfId="12" applyNumberFormat="1" applyFont="1" applyFill="1" applyBorder="1" applyAlignment="1">
      <alignment horizontal="center" vertical="top"/>
    </xf>
    <xf numFmtId="1" fontId="15" fillId="32" borderId="5" xfId="12" applyNumberFormat="1" applyFont="1" applyFill="1" applyBorder="1" applyAlignment="1">
      <alignment horizontal="center" vertical="top"/>
    </xf>
    <xf numFmtId="0" fontId="8" fillId="0" borderId="0" xfId="12" applyFont="1" applyAlignment="1">
      <alignment vertical="top" wrapText="1"/>
    </xf>
    <xf numFmtId="0" fontId="8" fillId="0" borderId="0" xfId="12" applyFont="1" applyAlignment="1">
      <alignment horizontal="center" vertical="top"/>
    </xf>
    <xf numFmtId="165" fontId="8" fillId="0" borderId="0" xfId="12" applyNumberFormat="1" applyFont="1" applyAlignment="1">
      <alignment vertical="top"/>
    </xf>
    <xf numFmtId="41" fontId="0" fillId="7" borderId="0" xfId="1" applyFont="1" applyFill="1"/>
    <xf numFmtId="0" fontId="0" fillId="0" borderId="15" xfId="0" applyFont="1" applyFill="1" applyBorder="1" applyAlignment="1">
      <alignment horizontal="left"/>
    </xf>
    <xf numFmtId="41" fontId="0" fillId="0" borderId="2" xfId="1" applyFont="1" applyBorder="1"/>
    <xf numFmtId="41" fontId="0" fillId="0" borderId="0" xfId="1" applyNumberFormat="1" applyFont="1" applyFill="1" applyBorder="1" applyAlignment="1">
      <alignment horizontal="right"/>
    </xf>
    <xf numFmtId="41" fontId="0" fillId="29" borderId="0" xfId="0" applyNumberFormat="1" applyFill="1" applyBorder="1" applyAlignment="1">
      <alignment horizontal="left"/>
    </xf>
    <xf numFmtId="41" fontId="0" fillId="29" borderId="0" xfId="0" applyNumberFormat="1" applyFill="1" applyAlignment="1">
      <alignment horizontal="left"/>
    </xf>
    <xf numFmtId="0" fontId="0" fillId="0" borderId="0" xfId="0" applyNumberFormat="1"/>
    <xf numFmtId="0" fontId="33" fillId="0" borderId="0" xfId="0" applyFont="1" applyAlignment="1">
      <alignment horizontal="center"/>
    </xf>
    <xf numFmtId="41" fontId="33" fillId="0" borderId="0" xfId="1" applyFont="1" applyAlignment="1">
      <alignment horizontal="center"/>
    </xf>
    <xf numFmtId="0" fontId="27" fillId="24" borderId="1" xfId="0" applyFont="1" applyFill="1" applyBorder="1" applyAlignment="1">
      <alignment horizontal="center" vertical="center" wrapText="1"/>
    </xf>
    <xf numFmtId="169" fontId="29" fillId="0" borderId="1" xfId="7" applyNumberFormat="1" applyFont="1" applyFill="1" applyBorder="1"/>
    <xf numFmtId="169" fontId="30" fillId="0" borderId="1" xfId="7" applyNumberFormat="1" applyFont="1" applyFill="1" applyBorder="1"/>
    <xf numFmtId="41" fontId="27" fillId="23" borderId="1" xfId="0" applyNumberFormat="1" applyFont="1" applyFill="1" applyBorder="1"/>
    <xf numFmtId="166" fontId="27" fillId="23" borderId="1" xfId="0" applyNumberFormat="1" applyFont="1" applyFill="1" applyBorder="1"/>
    <xf numFmtId="41" fontId="27" fillId="23" borderId="1" xfId="0" applyNumberFormat="1" applyFont="1" applyFill="1" applyBorder="1" applyAlignment="1"/>
    <xf numFmtId="41" fontId="27" fillId="23" borderId="6" xfId="0" applyNumberFormat="1" applyFont="1" applyFill="1" applyBorder="1" applyAlignment="1"/>
    <xf numFmtId="166" fontId="27" fillId="23" borderId="6" xfId="0" applyNumberFormat="1" applyFont="1" applyFill="1" applyBorder="1" applyAlignment="1"/>
    <xf numFmtId="41" fontId="51" fillId="29" borderId="1" xfId="0" applyNumberFormat="1" applyFont="1" applyFill="1" applyBorder="1"/>
    <xf numFmtId="0" fontId="27" fillId="17" borderId="1" xfId="0" applyFont="1" applyFill="1" applyBorder="1" applyAlignment="1">
      <alignment horizontal="center"/>
    </xf>
    <xf numFmtId="41" fontId="27" fillId="17" borderId="1" xfId="0" applyNumberFormat="1" applyFont="1" applyFill="1" applyBorder="1"/>
    <xf numFmtId="166" fontId="27" fillId="17" borderId="1" xfId="0" applyNumberFormat="1" applyFont="1" applyFill="1" applyBorder="1"/>
    <xf numFmtId="164" fontId="28" fillId="23" borderId="1" xfId="7" applyFont="1" applyFill="1" applyBorder="1" applyAlignment="1">
      <alignment vertical="center"/>
    </xf>
    <xf numFmtId="169" fontId="28" fillId="23" borderId="1" xfId="7" applyNumberFormat="1" applyFont="1" applyFill="1" applyBorder="1" applyAlignment="1">
      <alignment vertical="center"/>
    </xf>
    <xf numFmtId="169" fontId="28" fillId="23" borderId="6" xfId="7" applyNumberFormat="1" applyFont="1" applyFill="1" applyBorder="1" applyAlignment="1">
      <alignment vertical="center"/>
    </xf>
    <xf numFmtId="164" fontId="28" fillId="24" borderId="1" xfId="7" applyFont="1" applyFill="1" applyBorder="1" applyAlignment="1">
      <alignment vertical="center"/>
    </xf>
    <xf numFmtId="169" fontId="28" fillId="24" borderId="1" xfId="7" applyNumberFormat="1" applyFont="1" applyFill="1" applyBorder="1" applyAlignment="1">
      <alignment vertical="center"/>
    </xf>
    <xf numFmtId="169" fontId="28" fillId="24" borderId="6" xfId="7" applyNumberFormat="1" applyFont="1" applyFill="1" applyBorder="1" applyAlignment="1">
      <alignment vertical="center"/>
    </xf>
    <xf numFmtId="166" fontId="27" fillId="24" borderId="1" xfId="0" applyNumberFormat="1" applyFont="1" applyFill="1" applyBorder="1"/>
    <xf numFmtId="41" fontId="27" fillId="24" borderId="1" xfId="0" applyNumberFormat="1" applyFont="1" applyFill="1" applyBorder="1" applyAlignment="1"/>
    <xf numFmtId="41" fontId="27" fillId="24" borderId="6" xfId="0" applyNumberFormat="1" applyFont="1" applyFill="1" applyBorder="1" applyAlignment="1"/>
    <xf numFmtId="166" fontId="27" fillId="24" borderId="6" xfId="0" applyNumberFormat="1" applyFont="1" applyFill="1" applyBorder="1" applyAlignment="1"/>
    <xf numFmtId="164" fontId="53" fillId="29" borderId="1" xfId="7" applyFont="1" applyFill="1" applyBorder="1" applyAlignment="1">
      <alignment vertical="center"/>
    </xf>
    <xf numFmtId="166" fontId="27" fillId="23" borderId="1" xfId="0" applyNumberFormat="1" applyFont="1" applyFill="1" applyBorder="1" applyAlignment="1"/>
    <xf numFmtId="166" fontId="27" fillId="24" borderId="1" xfId="0" applyNumberFormat="1" applyFont="1" applyFill="1" applyBorder="1" applyAlignment="1"/>
    <xf numFmtId="0" fontId="16" fillId="0" borderId="0" xfId="8" applyFont="1" applyAlignment="1">
      <alignment vertical="center"/>
    </xf>
    <xf numFmtId="41" fontId="16" fillId="0" borderId="0" xfId="9" applyFont="1" applyAlignment="1">
      <alignment vertical="center"/>
    </xf>
    <xf numFmtId="0" fontId="16" fillId="0" borderId="0" xfId="8" applyFont="1" applyAlignment="1">
      <alignment vertical="center" wrapText="1"/>
    </xf>
    <xf numFmtId="41" fontId="16" fillId="0" borderId="0" xfId="1" applyFont="1" applyAlignment="1">
      <alignment vertical="center"/>
    </xf>
    <xf numFmtId="0" fontId="16" fillId="0" borderId="0" xfId="8" applyFont="1" applyBorder="1" applyAlignment="1">
      <alignment vertical="center"/>
    </xf>
    <xf numFmtId="41" fontId="45" fillId="0" borderId="0" xfId="8" applyNumberFormat="1" applyFont="1" applyAlignment="1">
      <alignment horizontal="right" vertical="center" wrapText="1"/>
    </xf>
    <xf numFmtId="41" fontId="16" fillId="0" borderId="0" xfId="8" applyNumberFormat="1" applyFont="1" applyAlignment="1">
      <alignment vertical="center" wrapText="1"/>
    </xf>
    <xf numFmtId="0" fontId="33" fillId="0" borderId="0" xfId="0" applyFont="1" applyBorder="1" applyAlignment="1">
      <alignment horizontal="center"/>
    </xf>
    <xf numFmtId="41" fontId="0" fillId="0" borderId="8" xfId="0" applyNumberFormat="1" applyFill="1" applyBorder="1" applyAlignment="1">
      <alignment vertical="top"/>
    </xf>
    <xf numFmtId="0" fontId="27" fillId="0" borderId="0" xfId="0" applyFont="1" applyAlignment="1">
      <alignment horizontal="center"/>
    </xf>
    <xf numFmtId="41" fontId="0" fillId="0" borderId="2" xfId="1" applyFont="1" applyFill="1" applyBorder="1"/>
    <xf numFmtId="16" fontId="0" fillId="0" borderId="0" xfId="0" applyNumberFormat="1"/>
    <xf numFmtId="41" fontId="0" fillId="0" borderId="1" xfId="0" applyNumberFormat="1" applyFill="1" applyBorder="1"/>
    <xf numFmtId="0" fontId="0" fillId="0" borderId="1" xfId="0" applyFill="1" applyBorder="1" applyAlignment="1">
      <alignment horizontal="center" vertical="center"/>
    </xf>
    <xf numFmtId="0" fontId="0" fillId="2" borderId="1" xfId="0" applyFill="1" applyBorder="1" applyAlignment="1">
      <alignment horizontal="left" vertical="center"/>
    </xf>
    <xf numFmtId="41" fontId="0" fillId="2" borderId="1" xfId="0" applyNumberFormat="1" applyFill="1" applyBorder="1" applyAlignment="1">
      <alignment vertical="center"/>
    </xf>
    <xf numFmtId="43" fontId="0" fillId="2" borderId="1" xfId="0" applyNumberFormat="1" applyFill="1" applyBorder="1" applyAlignment="1">
      <alignment horizontal="center" vertical="center"/>
    </xf>
    <xf numFmtId="166" fontId="0" fillId="2" borderId="1" xfId="0" applyNumberFormat="1" applyFill="1" applyBorder="1" applyAlignment="1">
      <alignment vertical="center"/>
    </xf>
    <xf numFmtId="41" fontId="0" fillId="0" borderId="1" xfId="0" applyNumberFormat="1" applyFill="1" applyBorder="1" applyAlignment="1">
      <alignment vertical="center"/>
    </xf>
    <xf numFmtId="43" fontId="0" fillId="0" borderId="1" xfId="0" applyNumberFormat="1" applyFill="1" applyBorder="1" applyAlignment="1">
      <alignment horizontal="center" vertical="center"/>
    </xf>
    <xf numFmtId="166" fontId="0" fillId="0" borderId="1" xfId="0" applyNumberFormat="1" applyFill="1" applyBorder="1" applyAlignment="1">
      <alignment vertical="center"/>
    </xf>
    <xf numFmtId="0" fontId="0" fillId="18" borderId="1" xfId="0" applyFill="1" applyBorder="1" applyAlignment="1">
      <alignment horizontal="left" vertical="center"/>
    </xf>
    <xf numFmtId="41" fontId="0" fillId="18" borderId="1" xfId="0" applyNumberFormat="1" applyFill="1" applyBorder="1" applyAlignment="1">
      <alignment vertical="center"/>
    </xf>
    <xf numFmtId="43" fontId="0" fillId="18" borderId="1" xfId="0" applyNumberFormat="1" applyFill="1" applyBorder="1" applyAlignment="1">
      <alignment horizontal="center" vertical="center"/>
    </xf>
    <xf numFmtId="166" fontId="0" fillId="18" borderId="1" xfId="0" applyNumberFormat="1" applyFill="1" applyBorder="1" applyAlignment="1">
      <alignment vertical="center"/>
    </xf>
    <xf numFmtId="0" fontId="27" fillId="7" borderId="1" xfId="0" applyFont="1" applyFill="1" applyBorder="1" applyAlignment="1">
      <alignment horizontal="left" vertical="center"/>
    </xf>
    <xf numFmtId="41" fontId="0" fillId="7" borderId="1" xfId="0" applyNumberFormat="1" applyFill="1" applyBorder="1" applyAlignment="1">
      <alignment vertical="center"/>
    </xf>
    <xf numFmtId="43" fontId="0" fillId="7" borderId="1" xfId="0" applyNumberFormat="1" applyFill="1" applyBorder="1" applyAlignment="1">
      <alignment horizontal="center" vertical="center"/>
    </xf>
    <xf numFmtId="166" fontId="0" fillId="7" borderId="1" xfId="0" applyNumberFormat="1" applyFill="1" applyBorder="1" applyAlignment="1">
      <alignment vertical="center"/>
    </xf>
    <xf numFmtId="41" fontId="27" fillId="19" borderId="1" xfId="0" applyNumberFormat="1" applyFont="1" applyFill="1" applyBorder="1" applyAlignment="1">
      <alignment vertical="center"/>
    </xf>
    <xf numFmtId="43" fontId="27" fillId="19" borderId="1" xfId="0" applyNumberFormat="1" applyFont="1" applyFill="1" applyBorder="1" applyAlignment="1">
      <alignment horizontal="center" vertical="center"/>
    </xf>
    <xf numFmtId="166" fontId="27" fillId="19" borderId="1" xfId="0" applyNumberFormat="1" applyFont="1" applyFill="1" applyBorder="1" applyAlignment="1">
      <alignment vertical="center"/>
    </xf>
    <xf numFmtId="41" fontId="0" fillId="26" borderId="1" xfId="0" applyNumberFormat="1" applyFill="1" applyBorder="1" applyAlignment="1">
      <alignment vertical="center"/>
    </xf>
    <xf numFmtId="43" fontId="0" fillId="26" borderId="1" xfId="0" applyNumberFormat="1" applyFill="1" applyBorder="1" applyAlignment="1">
      <alignment horizontal="center" vertical="center"/>
    </xf>
    <xf numFmtId="166" fontId="0" fillId="26" borderId="1" xfId="0" applyNumberFormat="1" applyFill="1" applyBorder="1" applyAlignment="1">
      <alignment vertical="center"/>
    </xf>
    <xf numFmtId="0" fontId="0" fillId="0" borderId="1" xfId="0" applyFill="1" applyBorder="1" applyAlignment="1">
      <alignment horizontal="left" vertical="center"/>
    </xf>
    <xf numFmtId="41" fontId="0" fillId="19" borderId="1" xfId="0" applyNumberFormat="1" applyFill="1" applyBorder="1" applyAlignment="1">
      <alignment vertical="center"/>
    </xf>
    <xf numFmtId="43" fontId="0" fillId="19" borderId="1" xfId="0" applyNumberFormat="1" applyFill="1" applyBorder="1" applyAlignment="1">
      <alignment horizontal="center" vertical="center"/>
    </xf>
    <xf numFmtId="166" fontId="0" fillId="19" borderId="1" xfId="0" applyNumberFormat="1" applyFill="1" applyBorder="1" applyAlignment="1">
      <alignment vertical="center"/>
    </xf>
    <xf numFmtId="0" fontId="0" fillId="0" borderId="1" xfId="0" applyFill="1" applyBorder="1" applyAlignment="1">
      <alignment horizontal="left" vertical="center" indent="5"/>
    </xf>
    <xf numFmtId="0" fontId="27" fillId="19" borderId="1" xfId="0" applyFont="1" applyFill="1" applyBorder="1" applyAlignment="1">
      <alignment horizontal="left" vertical="center" indent="2"/>
    </xf>
    <xf numFmtId="0" fontId="0" fillId="26" borderId="1" xfId="0" applyFill="1" applyBorder="1" applyAlignment="1">
      <alignment horizontal="left" vertical="center" indent="3"/>
    </xf>
    <xf numFmtId="0" fontId="27" fillId="0" borderId="0" xfId="0" applyFont="1" applyFill="1" applyBorder="1" applyAlignment="1">
      <alignment horizontal="center"/>
    </xf>
    <xf numFmtId="15" fontId="27" fillId="0" borderId="0" xfId="0" quotePrefix="1" applyNumberFormat="1" applyFont="1" applyFill="1" applyBorder="1" applyAlignment="1">
      <alignment horizontal="center"/>
    </xf>
    <xf numFmtId="0" fontId="0" fillId="0" borderId="1" xfId="0" quotePrefix="1" applyBorder="1" applyAlignment="1">
      <alignment horizontal="right"/>
    </xf>
    <xf numFmtId="0" fontId="0" fillId="0" borderId="1" xfId="0" applyBorder="1" applyAlignment="1">
      <alignment horizontal="right"/>
    </xf>
    <xf numFmtId="0" fontId="16" fillId="33" borderId="1" xfId="8" applyFont="1" applyFill="1" applyBorder="1" applyAlignment="1">
      <alignment horizontal="center" vertical="center" wrapText="1"/>
    </xf>
    <xf numFmtId="41" fontId="54" fillId="0" borderId="0" xfId="8" applyNumberFormat="1" applyFont="1" applyAlignment="1">
      <alignment horizontal="right" vertical="center" wrapText="1"/>
    </xf>
    <xf numFmtId="41" fontId="16" fillId="0" borderId="1" xfId="1" applyFont="1" applyFill="1" applyBorder="1" applyAlignment="1">
      <alignment vertical="center"/>
    </xf>
    <xf numFmtId="0" fontId="11" fillId="0" borderId="1" xfId="0" applyFont="1" applyBorder="1" applyAlignment="1">
      <alignment horizontal="center" vertical="center"/>
    </xf>
    <xf numFmtId="0" fontId="12" fillId="0" borderId="1" xfId="0" applyFont="1" applyFill="1" applyBorder="1" applyAlignment="1">
      <alignment horizontal="center" vertical="center"/>
    </xf>
    <xf numFmtId="0" fontId="14" fillId="0" borderId="1" xfId="0" applyFont="1" applyFill="1" applyBorder="1" applyAlignment="1">
      <alignment horizontal="center"/>
    </xf>
    <xf numFmtId="0" fontId="6" fillId="0" borderId="0" xfId="0" applyFont="1" applyAlignment="1" applyProtection="1">
      <alignment horizontal="center" vertical="top"/>
      <protection locked="0"/>
    </xf>
    <xf numFmtId="0" fontId="11" fillId="0" borderId="0" xfId="0" applyFont="1" applyAlignment="1" applyProtection="1">
      <alignment horizontal="center"/>
      <protection locked="0"/>
    </xf>
    <xf numFmtId="0" fontId="7" fillId="16" borderId="1" xfId="0" applyFont="1" applyFill="1" applyBorder="1" applyAlignment="1">
      <alignment horizontal="center" vertical="center"/>
    </xf>
    <xf numFmtId="0" fontId="17" fillId="0" borderId="1" xfId="0" applyFont="1" applyBorder="1"/>
    <xf numFmtId="0" fontId="7" fillId="16" borderId="1" xfId="0" applyFont="1" applyFill="1" applyBorder="1" applyAlignment="1">
      <alignment horizontal="center" vertical="center" wrapText="1"/>
    </xf>
    <xf numFmtId="165" fontId="7" fillId="16" borderId="1" xfId="0" applyNumberFormat="1" applyFont="1" applyFill="1" applyBorder="1" applyAlignment="1">
      <alignment horizontal="center" vertical="center"/>
    </xf>
    <xf numFmtId="0" fontId="17" fillId="0" borderId="1" xfId="0" applyFont="1" applyBorder="1" applyAlignment="1">
      <alignment horizontal="center"/>
    </xf>
    <xf numFmtId="0" fontId="6" fillId="0" borderId="0" xfId="12" applyFont="1" applyAlignment="1">
      <alignment horizontal="center" vertical="top"/>
    </xf>
    <xf numFmtId="0" fontId="11" fillId="16" borderId="13" xfId="12" applyFont="1" applyFill="1" applyBorder="1" applyAlignment="1">
      <alignment horizontal="center" vertical="center"/>
    </xf>
    <xf numFmtId="0" fontId="17" fillId="0" borderId="14" xfId="12" applyFont="1" applyBorder="1" applyAlignment="1">
      <alignment vertical="center"/>
    </xf>
    <xf numFmtId="0" fontId="11" fillId="16" borderId="13" xfId="12" applyFont="1" applyFill="1" applyBorder="1" applyAlignment="1">
      <alignment horizontal="center" vertical="center" wrapText="1"/>
    </xf>
    <xf numFmtId="165" fontId="11" fillId="16" borderId="13" xfId="12" applyNumberFormat="1" applyFont="1" applyFill="1" applyBorder="1" applyAlignment="1">
      <alignment horizontal="center" vertical="center"/>
    </xf>
    <xf numFmtId="0" fontId="32" fillId="0" borderId="0" xfId="0" applyFont="1" applyAlignment="1">
      <alignment horizontal="center"/>
    </xf>
    <xf numFmtId="0" fontId="27" fillId="22" borderId="1" xfId="0" applyFont="1" applyFill="1" applyBorder="1" applyAlignment="1">
      <alignment horizontal="center"/>
    </xf>
    <xf numFmtId="0" fontId="0" fillId="22" borderId="1" xfId="0" applyFill="1" applyBorder="1" applyAlignment="1">
      <alignment horizontal="center" vertical="center"/>
    </xf>
    <xf numFmtId="0" fontId="27" fillId="22" borderId="1" xfId="0" applyFont="1" applyFill="1" applyBorder="1" applyAlignment="1">
      <alignment horizontal="center" vertical="center"/>
    </xf>
    <xf numFmtId="9" fontId="0" fillId="22" borderId="1" xfId="4" applyFont="1" applyFill="1" applyBorder="1" applyAlignment="1">
      <alignment horizontal="center" vertical="center"/>
    </xf>
    <xf numFmtId="41" fontId="51" fillId="29" borderId="6" xfId="1" applyFont="1" applyFill="1" applyBorder="1" applyAlignment="1">
      <alignment horizontal="center"/>
    </xf>
    <xf numFmtId="41" fontId="51" fillId="29" borderId="7" xfId="1" applyFont="1" applyFill="1" applyBorder="1" applyAlignment="1">
      <alignment horizontal="center"/>
    </xf>
    <xf numFmtId="3" fontId="51" fillId="29" borderId="6" xfId="0" applyNumberFormat="1" applyFont="1" applyFill="1" applyBorder="1" applyAlignment="1">
      <alignment horizontal="center"/>
    </xf>
    <xf numFmtId="3" fontId="51" fillId="29" borderId="7" xfId="0" applyNumberFormat="1" applyFont="1" applyFill="1" applyBorder="1" applyAlignment="1">
      <alignment horizontal="center"/>
    </xf>
    <xf numFmtId="0" fontId="51" fillId="29" borderId="2" xfId="0" applyFont="1" applyFill="1" applyBorder="1" applyAlignment="1">
      <alignment horizontal="center" vertical="center"/>
    </xf>
    <xf numFmtId="0" fontId="51" fillId="29" borderId="3" xfId="0" applyFont="1" applyFill="1" applyBorder="1" applyAlignment="1">
      <alignment horizontal="center" vertical="center"/>
    </xf>
    <xf numFmtId="0" fontId="51" fillId="29" borderId="4" xfId="0" applyFont="1" applyFill="1" applyBorder="1" applyAlignment="1">
      <alignment horizontal="center" vertical="center"/>
    </xf>
    <xf numFmtId="0" fontId="27" fillId="17" borderId="2" xfId="0" applyFont="1" applyFill="1" applyBorder="1" applyAlignment="1">
      <alignment horizontal="center" vertical="center"/>
    </xf>
    <xf numFmtId="0" fontId="27" fillId="17" borderId="3" xfId="0" applyFont="1" applyFill="1" applyBorder="1" applyAlignment="1">
      <alignment horizontal="center" vertical="center"/>
    </xf>
    <xf numFmtId="0" fontId="27" fillId="17" borderId="4" xfId="0" applyFont="1" applyFill="1" applyBorder="1" applyAlignment="1">
      <alignment horizontal="center" vertical="center"/>
    </xf>
    <xf numFmtId="0" fontId="28" fillId="23" borderId="6" xfId="2" applyFont="1" applyFill="1" applyBorder="1" applyAlignment="1">
      <alignment horizontal="center" vertical="center" wrapText="1"/>
    </xf>
    <xf numFmtId="0" fontId="28" fillId="23" borderId="16" xfId="2" applyFont="1" applyFill="1" applyBorder="1" applyAlignment="1">
      <alignment horizontal="center" vertical="center" wrapText="1"/>
    </xf>
    <xf numFmtId="0" fontId="28" fillId="23" borderId="7" xfId="2" applyFont="1" applyFill="1" applyBorder="1" applyAlignment="1">
      <alignment horizontal="center" vertical="center" wrapText="1"/>
    </xf>
    <xf numFmtId="0" fontId="27" fillId="23" borderId="2" xfId="0" applyFont="1" applyFill="1" applyBorder="1" applyAlignment="1">
      <alignment horizontal="center" vertical="center" wrapText="1"/>
    </xf>
    <xf numFmtId="0" fontId="27" fillId="23" borderId="4" xfId="0" applyFont="1" applyFill="1" applyBorder="1" applyAlignment="1">
      <alignment horizontal="center" vertical="center" wrapText="1"/>
    </xf>
    <xf numFmtId="0" fontId="28" fillId="17" borderId="2" xfId="2" applyFont="1" applyFill="1" applyBorder="1" applyAlignment="1">
      <alignment horizontal="center" vertical="center" wrapText="1"/>
    </xf>
    <xf numFmtId="0" fontId="28" fillId="17" borderId="3" xfId="2" applyFont="1" applyFill="1" applyBorder="1" applyAlignment="1">
      <alignment horizontal="center" vertical="center" wrapText="1"/>
    </xf>
    <xf numFmtId="0" fontId="28" fillId="17" borderId="4" xfId="2" applyFont="1" applyFill="1" applyBorder="1" applyAlignment="1">
      <alignment horizontal="center" vertical="center" wrapText="1"/>
    </xf>
    <xf numFmtId="0" fontId="27" fillId="17" borderId="1" xfId="0" applyFont="1" applyFill="1" applyBorder="1" applyAlignment="1">
      <alignment horizontal="center"/>
    </xf>
    <xf numFmtId="0" fontId="27" fillId="0" borderId="1" xfId="0" applyFont="1" applyBorder="1" applyAlignment="1">
      <alignment horizontal="center" vertical="center" wrapText="1"/>
    </xf>
    <xf numFmtId="0" fontId="28" fillId="24" borderId="6" xfId="2" applyFont="1" applyFill="1" applyBorder="1" applyAlignment="1">
      <alignment horizontal="center" vertical="center" wrapText="1"/>
    </xf>
    <xf numFmtId="0" fontId="28" fillId="24" borderId="16" xfId="2" applyFont="1" applyFill="1" applyBorder="1" applyAlignment="1">
      <alignment horizontal="center" vertical="center" wrapText="1"/>
    </xf>
    <xf numFmtId="0" fontId="28" fillId="24" borderId="7" xfId="2" applyFont="1" applyFill="1" applyBorder="1" applyAlignment="1">
      <alignment horizontal="center" vertical="center" wrapText="1"/>
    </xf>
    <xf numFmtId="0" fontId="27" fillId="24" borderId="2" xfId="0" applyFont="1" applyFill="1" applyBorder="1" applyAlignment="1">
      <alignment horizontal="center" vertical="center" wrapText="1"/>
    </xf>
    <xf numFmtId="0" fontId="27" fillId="24" borderId="4" xfId="0" applyFont="1" applyFill="1" applyBorder="1" applyAlignment="1">
      <alignment horizontal="center" vertical="center" wrapText="1"/>
    </xf>
    <xf numFmtId="0" fontId="28" fillId="17" borderId="6" xfId="2" applyFont="1" applyFill="1" applyBorder="1" applyAlignment="1">
      <alignment horizontal="center" vertical="center"/>
    </xf>
    <xf numFmtId="0" fontId="28" fillId="17" borderId="7" xfId="2" applyFont="1" applyFill="1" applyBorder="1" applyAlignment="1">
      <alignment horizontal="center" vertical="center"/>
    </xf>
    <xf numFmtId="3" fontId="53" fillId="29" borderId="6" xfId="7" applyNumberFormat="1" applyFont="1" applyFill="1" applyBorder="1" applyAlignment="1">
      <alignment horizontal="center" vertical="center"/>
    </xf>
    <xf numFmtId="3" fontId="53" fillId="29" borderId="7" xfId="7" applyNumberFormat="1" applyFont="1" applyFill="1" applyBorder="1" applyAlignment="1">
      <alignment horizontal="center" vertical="center"/>
    </xf>
    <xf numFmtId="0" fontId="46" fillId="0" borderId="0" xfId="0" applyFont="1" applyAlignment="1">
      <alignment horizontal="center"/>
    </xf>
    <xf numFmtId="0" fontId="31" fillId="0" borderId="0" xfId="0" applyFont="1" applyAlignment="1">
      <alignment horizontal="center"/>
    </xf>
    <xf numFmtId="0" fontId="27" fillId="17" borderId="6" xfId="0" applyFont="1" applyFill="1" applyBorder="1" applyAlignment="1">
      <alignment horizontal="center"/>
    </xf>
    <xf numFmtId="0" fontId="27" fillId="17" borderId="7" xfId="0" applyFont="1" applyFill="1" applyBorder="1" applyAlignment="1">
      <alignment horizontal="center"/>
    </xf>
    <xf numFmtId="0" fontId="27" fillId="0" borderId="2" xfId="0" applyFont="1" applyBorder="1" applyAlignment="1">
      <alignment horizontal="center" vertical="center" wrapText="1"/>
    </xf>
    <xf numFmtId="0" fontId="27" fillId="0" borderId="3" xfId="0" applyFont="1" applyBorder="1" applyAlignment="1">
      <alignment horizontal="center" vertical="center" wrapText="1"/>
    </xf>
    <xf numFmtId="0" fontId="27" fillId="0" borderId="4" xfId="0" applyFont="1" applyBorder="1" applyAlignment="1">
      <alignment horizontal="center" vertical="center" wrapText="1"/>
    </xf>
    <xf numFmtId="0" fontId="44" fillId="0" borderId="0" xfId="0" applyFont="1" applyAlignment="1">
      <alignment horizontal="center"/>
    </xf>
    <xf numFmtId="0" fontId="27" fillId="19" borderId="1" xfId="0" applyFont="1" applyFill="1" applyBorder="1" applyAlignment="1">
      <alignment horizontal="center"/>
    </xf>
    <xf numFmtId="3" fontId="27" fillId="19" borderId="1" xfId="0" applyNumberFormat="1" applyFont="1" applyFill="1" applyBorder="1" applyAlignment="1">
      <alignment horizontal="center"/>
    </xf>
    <xf numFmtId="0" fontId="27" fillId="23" borderId="1" xfId="0" applyFont="1" applyFill="1" applyBorder="1" applyAlignment="1">
      <alignment horizontal="center" vertical="center"/>
    </xf>
    <xf numFmtId="0" fontId="28" fillId="23" borderId="1" xfId="2" applyFont="1" applyFill="1" applyBorder="1" applyAlignment="1">
      <alignment horizontal="center" vertical="center"/>
    </xf>
    <xf numFmtId="0" fontId="28" fillId="19" borderId="6" xfId="2" applyFont="1" applyFill="1" applyBorder="1" applyAlignment="1">
      <alignment horizontal="center" vertical="center"/>
    </xf>
    <xf numFmtId="0" fontId="28" fillId="19" borderId="7" xfId="2" applyFont="1" applyFill="1" applyBorder="1" applyAlignment="1">
      <alignment horizontal="center" vertical="center"/>
    </xf>
    <xf numFmtId="0" fontId="28" fillId="23" borderId="1" xfId="2" applyFont="1" applyFill="1" applyBorder="1" applyAlignment="1">
      <alignment horizontal="center" vertical="center" wrapText="1"/>
    </xf>
    <xf numFmtId="0" fontId="20" fillId="23" borderId="1" xfId="2" applyFont="1" applyFill="1" applyBorder="1" applyAlignment="1">
      <alignment horizontal="center" vertical="center" wrapText="1"/>
    </xf>
    <xf numFmtId="0" fontId="27" fillId="19" borderId="6" xfId="0" applyFont="1" applyFill="1" applyBorder="1" applyAlignment="1">
      <alignment horizontal="center"/>
    </xf>
    <xf numFmtId="0" fontId="27" fillId="19" borderId="7" xfId="0" applyFont="1" applyFill="1" applyBorder="1" applyAlignment="1">
      <alignment horizontal="center"/>
    </xf>
    <xf numFmtId="3" fontId="27" fillId="19" borderId="6" xfId="0" applyNumberFormat="1" applyFont="1" applyFill="1" applyBorder="1" applyAlignment="1">
      <alignment horizontal="center"/>
    </xf>
    <xf numFmtId="3" fontId="27" fillId="19" borderId="7" xfId="0" applyNumberFormat="1" applyFont="1" applyFill="1" applyBorder="1" applyAlignment="1">
      <alignment horizontal="center"/>
    </xf>
    <xf numFmtId="0" fontId="27" fillId="23" borderId="2" xfId="0" applyFont="1" applyFill="1" applyBorder="1" applyAlignment="1">
      <alignment horizontal="center" vertical="center"/>
    </xf>
    <xf numFmtId="0" fontId="27" fillId="23" borderId="4" xfId="0" applyFont="1" applyFill="1" applyBorder="1" applyAlignment="1">
      <alignment horizontal="center" vertical="center"/>
    </xf>
    <xf numFmtId="3" fontId="28" fillId="19" borderId="6" xfId="7" applyNumberFormat="1" applyFont="1" applyFill="1" applyBorder="1" applyAlignment="1">
      <alignment horizontal="center" vertical="center"/>
    </xf>
    <xf numFmtId="3" fontId="28" fillId="19" borderId="7" xfId="7" applyNumberFormat="1" applyFont="1" applyFill="1" applyBorder="1" applyAlignment="1">
      <alignment horizontal="center" vertical="center"/>
    </xf>
    <xf numFmtId="0" fontId="27" fillId="0" borderId="0" xfId="0" applyFont="1" applyAlignment="1">
      <alignment horizontal="center"/>
    </xf>
  </cellXfs>
  <cellStyles count="13">
    <cellStyle name="Comma [0]" xfId="1" builtinId="6"/>
    <cellStyle name="Comma [0] 2" xfId="3" xr:uid="{04705035-5DBB-459A-A092-4EDEC9B39552}"/>
    <cellStyle name="Comma [0] 2 3" xfId="7" xr:uid="{30482C3B-FF63-4D50-BDCC-249138E3E6CC}"/>
    <cellStyle name="Comma [0] 3" xfId="6" xr:uid="{9153A299-CD03-4DDA-B2E7-279A29105DB3}"/>
    <cellStyle name="Comma [0] 4" xfId="9" xr:uid="{A0FF8073-ACE1-4986-881B-806AF5222285}"/>
    <cellStyle name="Comma [0] 5" xfId="10" xr:uid="{9B7E2AF8-A7C8-4395-B178-1F90CBD4AC18}"/>
    <cellStyle name="Normal" xfId="0" builtinId="0"/>
    <cellStyle name="Normal 2" xfId="2" xr:uid="{C610A14A-F97F-48D0-BD88-0DFD6DA48947}"/>
    <cellStyle name="Normal 2 2" xfId="12" xr:uid="{6BB1430B-4B1C-40FB-B205-9D14D1B81344}"/>
    <cellStyle name="Normal 3" xfId="5" xr:uid="{EEA6B10C-8250-4879-BF21-439B00E716AC}"/>
    <cellStyle name="Normal 4" xfId="8" xr:uid="{4605B257-5931-4773-98F8-78304C69CFB6}"/>
    <cellStyle name="Normal 5" xfId="11" xr:uid="{63BFA99B-1BA3-4AE3-8EB2-9F94C207E653}"/>
    <cellStyle name="Percent" xfId="4" builtinId="5"/>
  </cellStyles>
  <dxfs count="1376">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2" formatCode="0.00"/>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166" formatCode="_-* #,##0.00_-;\-* #,##0.0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numFmt numFmtId="33" formatCode="_-* #,##0_-;\-* #,##0_-;_-* &quot;-&quot;_-;_-@_-"/>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fill>
        <patternFill patternType="solid">
          <fgColor indexed="64"/>
          <bgColor theme="7" tint="0.5999938962981048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7" tint="0.59999389629810485"/>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9FF33"/>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i val="0"/>
        <color theme="0"/>
      </font>
      <fill>
        <patternFill>
          <bgColor rgb="FFFF0000"/>
        </patternFill>
      </fill>
    </dxf>
    <dxf>
      <font>
        <b/>
        <i val="0"/>
        <color auto="1"/>
      </font>
      <fill>
        <patternFill>
          <bgColor rgb="FFFFFF00"/>
        </patternFill>
      </fill>
    </dxf>
    <dxf>
      <fill>
        <patternFill patternType="none">
          <bgColor auto="1"/>
        </patternFill>
      </fill>
    </dxf>
    <dxf>
      <fill>
        <patternFill patternType="none">
          <bgColor auto="1"/>
        </patternFill>
      </fill>
    </dxf>
    <dxf>
      <font>
        <b/>
        <i val="0"/>
        <color auto="1"/>
      </font>
      <fill>
        <patternFill>
          <bgColor rgb="FFFFFF00"/>
        </patternFill>
      </fill>
    </dxf>
    <dxf>
      <fill>
        <patternFill patternType="none">
          <bgColor auto="1"/>
        </patternFill>
      </fill>
    </dxf>
    <dxf>
      <fill>
        <patternFill patternType="none">
          <bgColor auto="1"/>
        </patternFill>
      </fill>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rgb="FF000000"/>
          <bgColor rgb="FFFFFFFF"/>
        </patternFill>
      </fill>
      <alignment horizontal="left" vertical="bottom" textRotation="0" wrapText="0" indent="0" justifyLastLine="0" shrinkToFit="0" readingOrder="0"/>
    </dxf>
    <dxf>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0" formatCode="General"/>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5" formatCode="_-* #,##0.00_-;\-* #,##0.00_-;_-* &quot;-&quot;??_-;_-@_-"/>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numFmt numFmtId="33" formatCode="_-* #,##0_-;\-* #,##0_-;_-* &quot;-&quot;_-;_-@_-"/>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right" vertical="bottom" textRotation="0" wrapText="0" indent="0" justifyLastLine="0" shrinkToFit="0" readingOrder="0"/>
    </dxf>
    <dxf>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3" formatCode="_-* #,##0_-;\-* #,##0_-;_-* &quot;-&quot;_-;_-@_-"/>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alignment horizontal="left" vertical="bottom" textRotation="0" wrapText="0" indent="0" justifyLastLine="0" shrinkToFit="0" readingOrder="0"/>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33" formatCode="_-* #,##0_-;\-* #,##0_-;_-* &quot;-&quot;_-;_-@_-"/>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vertical="bottom" indent="0"/>
    </dxf>
    <dxf>
      <alignment horizontal="center"/>
    </dxf>
    <dxf>
      <numFmt numFmtId="166" formatCode="_-* #,##0.00_-;\-* #,##0.00_-;_-* &quot;-&quot;_-;_-@_-"/>
    </dxf>
    <dxf>
      <alignment horizontal="center"/>
    </dxf>
    <dxf>
      <alignment horizontal="center"/>
    </dxf>
    <dxf>
      <font>
        <sz val="12"/>
      </font>
    </dxf>
    <dxf>
      <font>
        <sz val="12"/>
      </font>
    </dxf>
    <dxf>
      <numFmt numFmtId="33" formatCode="_-* #,##0_-;\-* #,##0_-;_-* &quot;-&quot;_-;_-@_-"/>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indent="4"/>
    </dxf>
    <dxf>
      <alignment wrapText="1" indent="4"/>
    </dxf>
    <dxf>
      <alignment wrapText="1" indent="4"/>
    </dxf>
    <dxf>
      <font>
        <b/>
      </font>
      <alignment wrapText="1" indent="2"/>
    </dxf>
    <dxf>
      <alignment wrapText="1" indent="4"/>
    </dxf>
    <dxf>
      <alignment wrapText="1" indent="4"/>
    </dxf>
    <dxf>
      <alignment wrapText="1" indent="4"/>
    </dxf>
    <dxf>
      <alignment wrapText="1" indent="4"/>
    </dxf>
    <dxf>
      <alignment wrapText="1" indent="4"/>
    </dxf>
    <dxf>
      <alignment horizontal="center"/>
    </dxf>
    <dxf>
      <alignment horizontal="center"/>
    </dxf>
    <dxf>
      <font>
        <sz val="12"/>
      </font>
    </dxf>
    <dxf>
      <font>
        <sz val="12"/>
      </font>
    </dxf>
    <dxf>
      <alignment horizontal="center"/>
    </dxf>
    <dxf>
      <font>
        <sz val="12"/>
      </font>
    </dxf>
    <dxf>
      <numFmt numFmtId="35" formatCode="_-* #,##0.00_-;\-* #,##0.00_-;_-* &quot;-&quot;??_-;_-@_-"/>
    </dxf>
    <dxf>
      <alignment horizontal="center"/>
    </dxf>
    <dxf>
      <fill>
        <patternFill patternType="solid">
          <bgColor rgb="FF00B0F0"/>
        </patternFill>
      </fill>
    </dxf>
    <dxf>
      <fill>
        <patternFill patternType="solid">
          <bgColor rgb="FFFFC000"/>
        </patternFill>
      </fill>
    </dxf>
    <dxf>
      <fill>
        <patternFill patternType="solid">
          <bgColor rgb="FFFFC000"/>
        </patternFill>
      </fill>
    </dxf>
    <dxf>
      <fill>
        <patternFill patternType="solid">
          <bgColor rgb="FFFFC000"/>
        </patternFill>
      </fill>
    </dxf>
    <dxf>
      <fill>
        <patternFill patternType="solid">
          <bgColor rgb="FFFFC000"/>
        </patternFill>
      </fill>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bgColor rgb="FF00B0F0"/>
        </patternFill>
      </fill>
    </dxf>
    <dxf>
      <fill>
        <patternFill patternType="solid">
          <bgColor rgb="FF00B0F0"/>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fill>
        <patternFill patternType="solid">
          <bgColor theme="7"/>
        </patternFill>
      </fill>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alignment relativeIndent="1"/>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FFC000"/>
        </patternFill>
      </fill>
    </dxf>
    <dxf>
      <fill>
        <patternFill>
          <bgColor rgb="FFFFFF00"/>
        </patternFill>
      </fill>
    </dxf>
    <dxf>
      <fill>
        <patternFill>
          <bgColor rgb="FFFFFF00"/>
        </patternFill>
      </fill>
    </dxf>
    <dxf>
      <fill>
        <patternFill patternType="solid">
          <bgColor rgb="FFFFFF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fill>
        <patternFill>
          <bgColor theme="4" tint="0.39997558519241921"/>
        </patternFill>
      </fill>
    </dxf>
    <dxf>
      <alignment relativeIndent="-1"/>
    </dxf>
    <dxf>
      <alignment relativeIndent="-1"/>
    </dxf>
    <dxf>
      <alignment relativeIndent="-1"/>
    </dxf>
    <dxf>
      <alignment relativeIndent="-1"/>
    </dxf>
    <dxf>
      <alignment relativeIndent="-1"/>
    </dxf>
    <dxf>
      <font>
        <b/>
      </font>
    </dxf>
    <dxf>
      <fill>
        <patternFill patternType="solid">
          <bgColor rgb="FF92D050"/>
        </patternFill>
      </fill>
    </dxf>
    <dxf>
      <fill>
        <patternFill patternType="solid">
          <bgColor rgb="FF00B0F0"/>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relativeIndent="1"/>
    </dxf>
    <dxf>
      <alignment relativeIndent="1"/>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sz val="12"/>
      </font>
    </dxf>
    <dxf>
      <font>
        <sz val="12"/>
      </font>
    </dxf>
    <dxf>
      <alignment vertical="center"/>
    </dxf>
    <dxf>
      <alignment vertical="center"/>
    </dxf>
    <dxf>
      <fill>
        <patternFill patternType="solid">
          <bgColor theme="3" tint="0.79998168889431442"/>
        </patternFill>
      </fill>
    </dxf>
    <dxf>
      <fill>
        <patternFill patternType="solid">
          <bgColor theme="3" tint="0.79998168889431442"/>
        </patternFill>
      </fill>
    </dxf>
    <dxf>
      <alignment horizontal="center"/>
    </dxf>
    <dxf>
      <fill>
        <patternFill patternType="solid">
          <bgColor theme="3" tint="0.79998168889431442"/>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rgb="FFFF66FF"/>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92D050"/>
        </patternFill>
      </fill>
    </dxf>
    <dxf>
      <fill>
        <patternFill patternType="solid">
          <bgColor rgb="FF00B0F0"/>
        </patternFill>
      </fill>
    </dxf>
    <dxf>
      <fill>
        <patternFill patternType="solid">
          <bgColor rgb="FF00B0F0"/>
        </patternFill>
      </fill>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alignment horizontal="center"/>
    </dxf>
    <dxf>
      <fill>
        <patternFill patternType="solid">
          <bgColor rgb="FFFF66FF"/>
        </patternFill>
      </fill>
    </dxf>
    <dxf>
      <fill>
        <patternFill patternType="solid">
          <bgColor theme="5" tint="0.39997558519241921"/>
        </patternFill>
      </fill>
    </dxf>
    <dxf>
      <fill>
        <patternFill patternType="solid">
          <bgColor rgb="FF92D050"/>
        </patternFill>
      </fill>
    </dxf>
    <dxf>
      <fill>
        <patternFill patternType="solid">
          <bgColor theme="4" tint="0.79998168889431442"/>
        </patternFill>
      </fill>
    </dxf>
    <dxf>
      <fill>
        <patternFill patternType="solid">
          <bgColor rgb="FF00B0F0"/>
        </patternFill>
      </fill>
    </dxf>
    <dxf>
      <numFmt numFmtId="33" formatCode="_-* #,##0_-;\-* #,##0_-;_-* &quot;-&quot;_-;_-@_-"/>
    </dxf>
    <dxf>
      <font>
        <color theme="0"/>
      </font>
      <fill>
        <patternFill>
          <bgColor rgb="FFFF0000"/>
        </patternFill>
      </fill>
    </dxf>
    <dxf>
      <font>
        <b/>
        <i val="0"/>
        <color theme="0"/>
      </font>
      <fill>
        <patternFill>
          <bgColor rgb="FFFF0000"/>
        </patternFill>
      </fill>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left"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12"/>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fill>
        <patternFill patternType="solid">
          <fgColor indexed="64"/>
          <bgColor theme="0" tint="-0.34998626667073579"/>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33" formatCode="_-* #,##0_-;\-* #,##0_-;_-* &quot;-&quot;_-;_-@_-"/>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167" formatCode="[$-421]dd\ mmmm\ yyyy;@"/>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numFmt numFmtId="167" formatCode="[$-421]dd\ mmmm\ 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2"/>
        <color theme="1"/>
        <name val="Arial"/>
        <family val="2"/>
        <scheme val="none"/>
      </font>
      <numFmt numFmtId="0" formatCode="General"/>
      <fill>
        <patternFill patternType="solid">
          <fgColor indexed="64"/>
          <bgColor rgb="FFFF66FF"/>
        </patternFill>
      </fill>
      <alignment horizontal="center" vertical="center" textRotation="0" wrapText="0" indent="0" justifyLastLine="0" shrinkToFit="0" readingOrder="0"/>
      <border diagonalUp="0" diagonalDown="0" outline="0">
        <left/>
        <right style="thin">
          <color indexed="64"/>
        </right>
        <top style="thin">
          <color indexed="64"/>
        </top>
        <bottom/>
      </border>
      <protection locked="1" hidden="0"/>
    </dxf>
    <dxf>
      <font>
        <b val="0"/>
        <i val="0"/>
        <strike val="0"/>
        <condense val="0"/>
        <extend val="0"/>
        <outline val="0"/>
        <shadow val="0"/>
        <u val="none"/>
        <vertAlign val="baseline"/>
        <sz val="12"/>
        <color theme="1"/>
        <name val="Arial"/>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fill>
        <patternFill>
          <fgColor indexed="64"/>
          <bgColor rgb="FFFF66FF"/>
        </patternFill>
      </fill>
      <border diagonalUp="0" diagonalDown="0">
        <left style="thin">
          <color indexed="64"/>
        </left>
        <right style="thin">
          <color indexed="64"/>
        </right>
        <top/>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12"/>
        <name val="Arial"/>
        <family val="2"/>
        <scheme val="none"/>
      </font>
    </dxf>
    <dxf>
      <border>
        <bottom style="thin">
          <color indexed="64"/>
        </bottom>
      </border>
    </dxf>
    <dxf>
      <font>
        <strike val="0"/>
        <outline val="0"/>
        <shadow val="0"/>
        <u val="none"/>
        <vertAlign val="baseline"/>
        <sz val="12"/>
        <color auto="1"/>
        <name val="Arial"/>
        <family val="2"/>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3399"/>
      <color rgb="FF99FF33"/>
      <color rgb="FF99CCFF"/>
      <color rgb="FFFF66FF"/>
      <color rgb="FFFFFF99"/>
      <color rgb="FFCC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externalLink" Target="externalLinks/externalLink3.xml"/><Relationship Id="rId34"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sharedStrings" Target="sharedStrings.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microsoft.com/office/2007/relationships/slicerCache" Target="slicerCaches/slicerCache3.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CheckBox" fmlaLink="$J$15" lockText="1" noThreeD="1"/>
</file>

<file path=xl/ctrlProps/ctrlProp2.xml><?xml version="1.0" encoding="utf-8"?>
<formControlPr xmlns="http://schemas.microsoft.com/office/spreadsheetml/2009/9/main" objectType="CheckBox" fmlaLink="$J$17" lockText="1" noThreeD="1"/>
</file>

<file path=xl/ctrlProps/ctrlProp3.xml><?xml version="1.0" encoding="utf-8"?>
<formControlPr xmlns="http://schemas.microsoft.com/office/spreadsheetml/2009/9/main" objectType="CheckBox" fmlaLink="$J$18" lockText="1" noThreeD="1"/>
</file>

<file path=xl/ctrlProps/ctrlProp4.xml><?xml version="1.0" encoding="utf-8"?>
<formControlPr xmlns="http://schemas.microsoft.com/office/spreadsheetml/2009/9/main" objectType="CheckBox" fmlaLink="$J$19" lockText="1" noThreeD="1"/>
</file>

<file path=xl/ctrlProps/ctrlProp5.xml><?xml version="1.0" encoding="utf-8"?>
<formControlPr xmlns="http://schemas.microsoft.com/office/spreadsheetml/2009/9/main" objectType="CheckBox" fmlaLink="$J$20" lockText="1" noThreeD="1"/>
</file>

<file path=xl/ctrlProps/ctrlProp6.xml><?xml version="1.0" encoding="utf-8"?>
<formControlPr xmlns="http://schemas.microsoft.com/office/spreadsheetml/2009/9/main" objectType="CheckBox" checked="Checked" fmlaLink="$J$21" lockText="1" noThreeD="1"/>
</file>

<file path=xl/ctrlProps/ctrlProp7.xml><?xml version="1.0" encoding="utf-8"?>
<formControlPr xmlns="http://schemas.microsoft.com/office/spreadsheetml/2009/9/main" objectType="CheckBox" fmlaLink="$J$16"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6.jp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5.png"/><Relationship Id="rId1" Type="http://schemas.openxmlformats.org/officeDocument/2006/relationships/image" Target="../media/image6.jpg"/></Relationships>
</file>

<file path=xl/drawings/_rels/drawing6.x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0.emf"/><Relationship Id="rId1" Type="http://schemas.openxmlformats.org/officeDocument/2006/relationships/image" Target="../media/image9.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323850</xdr:colOff>
          <xdr:row>1</xdr:row>
          <xdr:rowOff>19050</xdr:rowOff>
        </xdr:from>
        <xdr:to>
          <xdr:col>8</xdr:col>
          <xdr:colOff>1400175</xdr:colOff>
          <xdr:row>3</xdr:row>
          <xdr:rowOff>0</xdr:rowOff>
        </xdr:to>
        <xdr:sp macro="" textlink="">
          <xdr:nvSpPr>
            <xdr:cNvPr id="7169" name="cmdGetAkun"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587</xdr:row>
          <xdr:rowOff>0</xdr:rowOff>
        </xdr:from>
        <xdr:to>
          <xdr:col>8</xdr:col>
          <xdr:colOff>1171575</xdr:colOff>
          <xdr:row>588</xdr:row>
          <xdr:rowOff>161925</xdr:rowOff>
        </xdr:to>
        <xdr:sp macro="" textlink="">
          <xdr:nvSpPr>
            <xdr:cNvPr id="7170" name="getColorRKA"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587</xdr:row>
          <xdr:rowOff>0</xdr:rowOff>
        </xdr:from>
        <xdr:to>
          <xdr:col>9</xdr:col>
          <xdr:colOff>9525</xdr:colOff>
          <xdr:row>589</xdr:row>
          <xdr:rowOff>19050</xdr:rowOff>
        </xdr:to>
        <xdr:sp macro="" textlink="">
          <xdr:nvSpPr>
            <xdr:cNvPr id="7171" name="cmdSetColor"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190500</xdr:colOff>
          <xdr:row>13</xdr:row>
          <xdr:rowOff>133350</xdr:rowOff>
        </xdr:from>
        <xdr:to>
          <xdr:col>9</xdr:col>
          <xdr:colOff>495300</xdr:colOff>
          <xdr:row>15</xdr:row>
          <xdr:rowOff>9525</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152400</xdr:colOff>
          <xdr:row>15</xdr:row>
          <xdr:rowOff>304800</xdr:rowOff>
        </xdr:from>
        <xdr:to>
          <xdr:col>9</xdr:col>
          <xdr:colOff>457200</xdr:colOff>
          <xdr:row>17</xdr:row>
          <xdr:rowOff>47625</xdr:rowOff>
        </xdr:to>
        <xdr:sp macro="" textlink="">
          <xdr:nvSpPr>
            <xdr:cNvPr id="7173" name="Check Box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95250</xdr:rowOff>
        </xdr:from>
        <xdr:to>
          <xdr:col>9</xdr:col>
          <xdr:colOff>447675</xdr:colOff>
          <xdr:row>17</xdr:row>
          <xdr:rowOff>304800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0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17</xdr:row>
          <xdr:rowOff>323850</xdr:rowOff>
        </xdr:from>
        <xdr:to>
          <xdr:col>9</xdr:col>
          <xdr:colOff>447675</xdr:colOff>
          <xdr:row>19</xdr:row>
          <xdr:rowOff>28575</xdr:rowOff>
        </xdr:to>
        <xdr:sp macro="" textlink="">
          <xdr:nvSpPr>
            <xdr:cNvPr id="7175" name="Check Box 7" hidden="1">
              <a:extLst>
                <a:ext uri="{63B3BB69-23CF-44E3-9099-C40C66FF867C}">
                  <a14:compatExt spid="_x0000_s7175"/>
                </a:ext>
                <a:ext uri="{FF2B5EF4-FFF2-40B4-BE49-F238E27FC236}">
                  <a16:creationId xmlns:a16="http://schemas.microsoft.com/office/drawing/2014/main" id="{00000000-0008-0000-0000-000007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18</xdr:row>
          <xdr:rowOff>161925</xdr:rowOff>
        </xdr:from>
        <xdr:to>
          <xdr:col>9</xdr:col>
          <xdr:colOff>447675</xdr:colOff>
          <xdr:row>20</xdr:row>
          <xdr:rowOff>28575</xdr:rowOff>
        </xdr:to>
        <xdr:sp macro="" textlink="">
          <xdr:nvSpPr>
            <xdr:cNvPr id="7176" name="Check Box 8" hidden="1">
              <a:extLst>
                <a:ext uri="{63B3BB69-23CF-44E3-9099-C40C66FF867C}">
                  <a14:compatExt spid="_x0000_s7176"/>
                </a:ext>
                <a:ext uri="{FF2B5EF4-FFF2-40B4-BE49-F238E27FC236}">
                  <a16:creationId xmlns:a16="http://schemas.microsoft.com/office/drawing/2014/main" id="{00000000-0008-0000-0000-000008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142875</xdr:colOff>
          <xdr:row>19</xdr:row>
          <xdr:rowOff>171450</xdr:rowOff>
        </xdr:from>
        <xdr:to>
          <xdr:col>9</xdr:col>
          <xdr:colOff>447675</xdr:colOff>
          <xdr:row>21</xdr:row>
          <xdr:rowOff>38100</xdr:rowOff>
        </xdr:to>
        <xdr:sp macro="" textlink="">
          <xdr:nvSpPr>
            <xdr:cNvPr id="7177" name="Check Box 9" hidden="1">
              <a:extLst>
                <a:ext uri="{63B3BB69-23CF-44E3-9099-C40C66FF867C}">
                  <a14:compatExt spid="_x0000_s7177"/>
                </a:ext>
                <a:ext uri="{FF2B5EF4-FFF2-40B4-BE49-F238E27FC236}">
                  <a16:creationId xmlns:a16="http://schemas.microsoft.com/office/drawing/2014/main" id="{00000000-0008-0000-0000-000009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171450</xdr:colOff>
          <xdr:row>15</xdr:row>
          <xdr:rowOff>57150</xdr:rowOff>
        </xdr:from>
        <xdr:to>
          <xdr:col>9</xdr:col>
          <xdr:colOff>476250</xdr:colOff>
          <xdr:row>15</xdr:row>
          <xdr:rowOff>285750</xdr:rowOff>
        </xdr:to>
        <xdr:sp macro="" textlink="">
          <xdr:nvSpPr>
            <xdr:cNvPr id="7178" name="Check Box 10" hidden="1">
              <a:extLst>
                <a:ext uri="{63B3BB69-23CF-44E3-9099-C40C66FF867C}">
                  <a14:compatExt spid="_x0000_s7178"/>
                </a:ext>
                <a:ext uri="{FF2B5EF4-FFF2-40B4-BE49-F238E27FC236}">
                  <a16:creationId xmlns:a16="http://schemas.microsoft.com/office/drawing/2014/main" id="{00000000-0008-0000-0000-00000A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21</xdr:row>
          <xdr:rowOff>142875</xdr:rowOff>
        </xdr:from>
        <xdr:to>
          <xdr:col>9</xdr:col>
          <xdr:colOff>57150</xdr:colOff>
          <xdr:row>23</xdr:row>
          <xdr:rowOff>66675</xdr:rowOff>
        </xdr:to>
        <xdr:sp macro="" textlink="">
          <xdr:nvSpPr>
            <xdr:cNvPr id="7179" name="cmdWarna" hidden="1">
              <a:extLst>
                <a:ext uri="{63B3BB69-23CF-44E3-9099-C40C66FF867C}">
                  <a14:compatExt spid="_x0000_s7179"/>
                </a:ext>
                <a:ext uri="{FF2B5EF4-FFF2-40B4-BE49-F238E27FC236}">
                  <a16:creationId xmlns:a16="http://schemas.microsoft.com/office/drawing/2014/main" id="{00000000-0008-0000-00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1137237</xdr:colOff>
      <xdr:row>6</xdr:row>
      <xdr:rowOff>12007</xdr:rowOff>
    </xdr:from>
    <xdr:to>
      <xdr:col>12</xdr:col>
      <xdr:colOff>314398</xdr:colOff>
      <xdr:row>14</xdr:row>
      <xdr:rowOff>87327</xdr:rowOff>
    </xdr:to>
    <mc:AlternateContent xmlns:mc="http://schemas.openxmlformats.org/markup-compatibility/2006" xmlns:a14="http://schemas.microsoft.com/office/drawing/2010/main">
      <mc:Choice Requires="a14">
        <xdr:graphicFrame macro="">
          <xdr:nvGraphicFramePr>
            <xdr:cNvPr id="2" name="koordinator">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koordinator"/>
            </a:graphicData>
          </a:graphic>
        </xdr:graphicFrame>
      </mc:Choice>
      <mc:Fallback xmlns="">
        <xdr:sp macro="" textlink="">
          <xdr:nvSpPr>
            <xdr:cNvPr id="0" name=""/>
            <xdr:cNvSpPr>
              <a:spLocks noTextEdit="1"/>
            </xdr:cNvSpPr>
          </xdr:nvSpPr>
          <xdr:spPr>
            <a:xfrm>
              <a:off x="15581619" y="1356713"/>
              <a:ext cx="1821750" cy="1733790"/>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540764</xdr:colOff>
      <xdr:row>5</xdr:row>
      <xdr:rowOff>206586</xdr:rowOff>
    </xdr:from>
    <xdr:to>
      <xdr:col>9</xdr:col>
      <xdr:colOff>939854</xdr:colOff>
      <xdr:row>20</xdr:row>
      <xdr:rowOff>47302</xdr:rowOff>
    </xdr:to>
    <mc:AlternateContent xmlns:mc="http://schemas.openxmlformats.org/markup-compatibility/2006" xmlns:a14="http://schemas.microsoft.com/office/drawing/2010/main">
      <mc:Choice Requires="a14">
        <xdr:graphicFrame macro="">
          <xdr:nvGraphicFramePr>
            <xdr:cNvPr id="3" name="Subkoordinator">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ubkoordinator"/>
            </a:graphicData>
          </a:graphic>
        </xdr:graphicFrame>
      </mc:Choice>
      <mc:Fallback xmlns="">
        <xdr:sp macro="" textlink="">
          <xdr:nvSpPr>
            <xdr:cNvPr id="0" name=""/>
            <xdr:cNvSpPr>
              <a:spLocks noTextEdit="1"/>
            </xdr:cNvSpPr>
          </xdr:nvSpPr>
          <xdr:spPr>
            <a:xfrm>
              <a:off x="13741293" y="1338380"/>
              <a:ext cx="1642943" cy="2989569"/>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291353</xdr:colOff>
      <xdr:row>0</xdr:row>
      <xdr:rowOff>145678</xdr:rowOff>
    </xdr:from>
    <xdr:to>
      <xdr:col>8</xdr:col>
      <xdr:colOff>997323</xdr:colOff>
      <xdr:row>3</xdr:row>
      <xdr:rowOff>112060</xdr:rowOff>
    </xdr:to>
    <xdr:pic macro="[0]!Pdf">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797118" y="145678"/>
          <a:ext cx="705970" cy="705970"/>
        </a:xfrm>
        <a:prstGeom prst="rect">
          <a:avLst/>
        </a:prstGeom>
      </xdr:spPr>
    </xdr:pic>
    <xdr:clientData/>
  </xdr:twoCellAnchor>
  <xdr:twoCellAnchor editAs="oneCell">
    <xdr:from>
      <xdr:col>8</xdr:col>
      <xdr:colOff>1086971</xdr:colOff>
      <xdr:row>0</xdr:row>
      <xdr:rowOff>56030</xdr:rowOff>
    </xdr:from>
    <xdr:to>
      <xdr:col>9</xdr:col>
      <xdr:colOff>735587</xdr:colOff>
      <xdr:row>4</xdr:row>
      <xdr:rowOff>0</xdr:rowOff>
    </xdr:to>
    <xdr:pic macro="[0]!Cetak">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3592736" y="56030"/>
          <a:ext cx="885264" cy="885264"/>
        </a:xfrm>
        <a:prstGeom prst="rect">
          <a:avLst/>
        </a:prstGeom>
      </xdr:spPr>
    </xdr:pic>
    <xdr:clientData/>
  </xdr:twoCellAnchor>
  <xdr:twoCellAnchor editAs="oneCell">
    <xdr:from>
      <xdr:col>8</xdr:col>
      <xdr:colOff>587188</xdr:colOff>
      <xdr:row>22</xdr:row>
      <xdr:rowOff>207789</xdr:rowOff>
    </xdr:from>
    <xdr:to>
      <xdr:col>9</xdr:col>
      <xdr:colOff>1163171</xdr:colOff>
      <xdr:row>35</xdr:row>
      <xdr:rowOff>142395</xdr:rowOff>
    </xdr:to>
    <mc:AlternateContent xmlns:mc="http://schemas.openxmlformats.org/markup-compatibility/2006" xmlns:a14="http://schemas.microsoft.com/office/drawing/2010/main">
      <mc:Choice Requires="a14">
        <xdr:graphicFrame macro="">
          <xdr:nvGraphicFramePr>
            <xdr:cNvPr id="6" name="Pagu-Blokir">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Pagu-Blokir"/>
            </a:graphicData>
          </a:graphic>
        </xdr:graphicFrame>
      </mc:Choice>
      <mc:Fallback xmlns="">
        <xdr:sp macro="" textlink="">
          <xdr:nvSpPr>
            <xdr:cNvPr id="0" name=""/>
            <xdr:cNvSpPr>
              <a:spLocks noTextEdit="1"/>
            </xdr:cNvSpPr>
          </xdr:nvSpPr>
          <xdr:spPr>
            <a:xfrm>
              <a:off x="13787717" y="4914260"/>
              <a:ext cx="1819836" cy="2657635"/>
            </a:xfrm>
            <a:prstGeom prst="rect">
              <a:avLst/>
            </a:prstGeom>
            <a:solidFill>
              <a:prstClr val="white"/>
            </a:solidFill>
            <a:ln w="1">
              <a:solidFill>
                <a:prstClr val="green"/>
              </a:solidFill>
            </a:ln>
          </xdr:spPr>
          <xdr:txBody>
            <a:bodyPr vertOverflow="clip" horzOverflow="clip"/>
            <a:lstStyle/>
            <a:p>
              <a:r>
                <a:rPr lang="id-ID"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1438275</xdr:colOff>
          <xdr:row>1</xdr:row>
          <xdr:rowOff>19050</xdr:rowOff>
        </xdr:from>
        <xdr:to>
          <xdr:col>12</xdr:col>
          <xdr:colOff>1000125</xdr:colOff>
          <xdr:row>2</xdr:row>
          <xdr:rowOff>180975</xdr:rowOff>
        </xdr:to>
        <xdr:sp macro="" textlink="">
          <xdr:nvSpPr>
            <xdr:cNvPr id="66568" name="OptionButton1" hidden="1">
              <a:extLst>
                <a:ext uri="{63B3BB69-23CF-44E3-9099-C40C66FF867C}">
                  <a14:compatExt spid="_x0000_s66568"/>
                </a:ext>
                <a:ext uri="{FF2B5EF4-FFF2-40B4-BE49-F238E27FC236}">
                  <a16:creationId xmlns:a16="http://schemas.microsoft.com/office/drawing/2014/main" id="{00000000-0008-0000-0A00-000008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819150</xdr:colOff>
          <xdr:row>1</xdr:row>
          <xdr:rowOff>28575</xdr:rowOff>
        </xdr:from>
        <xdr:to>
          <xdr:col>11</xdr:col>
          <xdr:colOff>1343025</xdr:colOff>
          <xdr:row>2</xdr:row>
          <xdr:rowOff>190500</xdr:rowOff>
        </xdr:to>
        <xdr:sp macro="" textlink="">
          <xdr:nvSpPr>
            <xdr:cNvPr id="66569" name="OptionButton2" hidden="1">
              <a:extLst>
                <a:ext uri="{63B3BB69-23CF-44E3-9099-C40C66FF867C}">
                  <a14:compatExt spid="_x0000_s66569"/>
                </a:ext>
                <a:ext uri="{FF2B5EF4-FFF2-40B4-BE49-F238E27FC236}">
                  <a16:creationId xmlns:a16="http://schemas.microsoft.com/office/drawing/2014/main" id="{00000000-0008-0000-0A00-0000090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1514475</xdr:colOff>
          <xdr:row>1</xdr:row>
          <xdr:rowOff>19050</xdr:rowOff>
        </xdr:from>
        <xdr:to>
          <xdr:col>12</xdr:col>
          <xdr:colOff>1076325</xdr:colOff>
          <xdr:row>2</xdr:row>
          <xdr:rowOff>180975</xdr:rowOff>
        </xdr:to>
        <xdr:sp macro="" textlink="">
          <xdr:nvSpPr>
            <xdr:cNvPr id="69633" name="OptionButton1" hidden="1">
              <a:extLst>
                <a:ext uri="{63B3BB69-23CF-44E3-9099-C40C66FF867C}">
                  <a14:compatExt spid="_x0000_s69633"/>
                </a:ext>
                <a:ext uri="{FF2B5EF4-FFF2-40B4-BE49-F238E27FC236}">
                  <a16:creationId xmlns:a16="http://schemas.microsoft.com/office/drawing/2014/main" id="{00000000-0008-0000-0B00-000001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47625</xdr:colOff>
          <xdr:row>1</xdr:row>
          <xdr:rowOff>28575</xdr:rowOff>
        </xdr:from>
        <xdr:to>
          <xdr:col>11</xdr:col>
          <xdr:colOff>1419225</xdr:colOff>
          <xdr:row>2</xdr:row>
          <xdr:rowOff>190500</xdr:rowOff>
        </xdr:to>
        <xdr:sp macro="" textlink="">
          <xdr:nvSpPr>
            <xdr:cNvPr id="69634" name="OptionButton2" hidden="1">
              <a:extLst>
                <a:ext uri="{63B3BB69-23CF-44E3-9099-C40C66FF867C}">
                  <a14:compatExt spid="_x0000_s69634"/>
                </a:ext>
                <a:ext uri="{FF2B5EF4-FFF2-40B4-BE49-F238E27FC236}">
                  <a16:creationId xmlns:a16="http://schemas.microsoft.com/office/drawing/2014/main" id="{00000000-0008-0000-0B00-0000021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20</xdr:col>
      <xdr:colOff>217394</xdr:colOff>
      <xdr:row>1</xdr:row>
      <xdr:rowOff>49306</xdr:rowOff>
    </xdr:from>
    <xdr:to>
      <xdr:col>21</xdr:col>
      <xdr:colOff>105335</xdr:colOff>
      <xdr:row>3</xdr:row>
      <xdr:rowOff>127747</xdr:rowOff>
    </xdr:to>
    <xdr:pic macro="[0]!Module5.Cetak">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09394" y="228600"/>
          <a:ext cx="497541" cy="472888"/>
        </a:xfrm>
        <a:prstGeom prst="rect">
          <a:avLst/>
        </a:prstGeom>
      </xdr:spPr>
    </xdr:pic>
    <xdr:clientData/>
  </xdr:twoCellAnchor>
  <xdr:twoCellAnchor editAs="oneCell">
    <xdr:from>
      <xdr:col>21</xdr:col>
      <xdr:colOff>172572</xdr:colOff>
      <xdr:row>1</xdr:row>
      <xdr:rowOff>49306</xdr:rowOff>
    </xdr:from>
    <xdr:to>
      <xdr:col>22</xdr:col>
      <xdr:colOff>26894</xdr:colOff>
      <xdr:row>3</xdr:row>
      <xdr:rowOff>127748</xdr:rowOff>
    </xdr:to>
    <xdr:pic macro="[0]!Module4.Pdf">
      <xdr:nvPicPr>
        <xdr:cNvPr id="10" name="Picture 9">
          <a:extLst>
            <a:ext uri="{FF2B5EF4-FFF2-40B4-BE49-F238E27FC236}">
              <a16:creationId xmlns:a16="http://schemas.microsoft.com/office/drawing/2014/main" id="{00000000-0008-0000-0C00-00000A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3594" r="13725"/>
        <a:stretch/>
      </xdr:blipFill>
      <xdr:spPr>
        <a:xfrm>
          <a:off x="12974172" y="228600"/>
          <a:ext cx="463922" cy="47288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116542</xdr:colOff>
          <xdr:row>3</xdr:row>
          <xdr:rowOff>107576</xdr:rowOff>
        </xdr:from>
        <xdr:to>
          <xdr:col>19</xdr:col>
          <xdr:colOff>489922</xdr:colOff>
          <xdr:row>58</xdr:row>
          <xdr:rowOff>4482</xdr:rowOff>
        </xdr:to>
        <xdr:pic>
          <xdr:nvPicPr>
            <xdr:cNvPr id="7" name="Picture 6">
              <a:extLst>
                <a:ext uri="{FF2B5EF4-FFF2-40B4-BE49-F238E27FC236}">
                  <a16:creationId xmlns:a16="http://schemas.microsoft.com/office/drawing/2014/main" id="{00000000-0008-0000-0C00-000007000000}"/>
                </a:ext>
              </a:extLst>
            </xdr:cNvPr>
            <xdr:cNvPicPr>
              <a:picLocks noChangeAspect="1" noChangeArrowheads="1"/>
              <a:extLst>
                <a:ext uri="{84589F7E-364E-4C9E-8A38-B11213B215E9}">
                  <a14:cameraTool cellRange="'PERSUBBID - Gaji'!$A$5:$J$56" spid="_x0000_s85260"/>
                </a:ext>
              </a:extLst>
            </xdr:cNvPicPr>
          </xdr:nvPicPr>
          <xdr:blipFill>
            <a:blip xmlns:r="http://schemas.openxmlformats.org/officeDocument/2006/relationships" r:embed="rId3"/>
            <a:srcRect/>
            <a:stretch>
              <a:fillRect/>
            </a:stretch>
          </xdr:blipFill>
          <xdr:spPr bwMode="auto">
            <a:xfrm>
              <a:off x="116542" y="681317"/>
              <a:ext cx="11955780" cy="9758083"/>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3</xdr:row>
          <xdr:rowOff>121920</xdr:rowOff>
        </xdr:from>
        <xdr:to>
          <xdr:col>20</xdr:col>
          <xdr:colOff>182880</xdr:colOff>
          <xdr:row>60</xdr:row>
          <xdr:rowOff>15240</xdr:rowOff>
        </xdr:to>
        <xdr:pic>
          <xdr:nvPicPr>
            <xdr:cNvPr id="5" name="Picture 4">
              <a:extLst>
                <a:ext uri="{FF2B5EF4-FFF2-40B4-BE49-F238E27FC236}">
                  <a16:creationId xmlns:a16="http://schemas.microsoft.com/office/drawing/2014/main" id="{00000000-0008-0000-0F00-000005000000}"/>
                </a:ext>
              </a:extLst>
            </xdr:cNvPr>
            <xdr:cNvPicPr>
              <a:picLocks noChangeAspect="1" noChangeArrowheads="1"/>
              <a:extLst>
                <a:ext uri="{84589F7E-364E-4C9E-8A38-B11213B215E9}">
                  <a14:cameraTool cellRange="'PERSUBBID + GAJI'!$A$5:$J$60" spid="_x0000_s39824"/>
                </a:ext>
              </a:extLst>
            </xdr:cNvPicPr>
          </xdr:nvPicPr>
          <xdr:blipFill>
            <a:blip xmlns:r="http://schemas.openxmlformats.org/officeDocument/2006/relationships" r:embed="rId1"/>
            <a:srcRect/>
            <a:stretch>
              <a:fillRect/>
            </a:stretch>
          </xdr:blipFill>
          <xdr:spPr bwMode="auto">
            <a:xfrm>
              <a:off x="68580" y="701040"/>
              <a:ext cx="11948160" cy="103174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usdik-KP/TA.%202021/Realisasi/Monitoring%20Realisasi%20SP2D%20DIPA%20Revisi%203%20Revisi%20POK%20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20/REALISASI/REALISASI%20FINAL%202019%20-%20Cop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BK_RKAKL_2022\RKAKL%20DIPA%20AWAL%20PIVOT%20UERY(AutoRecovered).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usdik-KP/ArifMustaqim/pusdik/Monitoring%20Realisasi%20SP2D%20DIPA%20Revisi%20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021/pusdik/Monitoring%20Realisasi%20SP2D%20DIPA%20Revisi%206.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DASHBOARD SP2D"/>
      <sheetName val=" DASHBOARD SP2D"/>
      <sheetName val=" DASHBOARD DIPA"/>
      <sheetName val="Rekap Pagu TA. 2021"/>
      <sheetName val="DASHBOARD SPM"/>
      <sheetName val="DASHBOARD SATKER"/>
      <sheetName val="Per Jenis Belanja"/>
      <sheetName val="Dashboard Realisasi TUP"/>
      <sheetName val="Dashboard Realisasi TUP (2)"/>
      <sheetName val="PERSEDIAAN"/>
      <sheetName val="Hal III DIPA"/>
      <sheetName val="Per Ops, Non Ops dan Covid"/>
      <sheetName val="Per Eselon 3 dan 4"/>
      <sheetName val="Per Akun Per Bulan"/>
      <sheetName val="AKUN COVID"/>
      <sheetName val="Update Data"/>
      <sheetName val="DIPA AWAL 2021"/>
      <sheetName val="SSBP"/>
      <sheetName val="SP2D Per Bulan"/>
      <sheetName val="Realisasi Per RO"/>
      <sheetName val="SP2D2021"/>
      <sheetName val="Sheet3"/>
      <sheetName val="Sheet4"/>
      <sheetName val="Sheet5"/>
      <sheetName val="SAS"/>
      <sheetName val="Lembar5"/>
      <sheetName val="Lembar6"/>
      <sheetName val="Rekap Per Akun"/>
      <sheetName val="Rekap Per Akun (2)"/>
      <sheetName val="Halaman 3 DIPA"/>
      <sheetName val="SP2D"/>
      <sheetName val="Rencana TUP"/>
      <sheetName val="DBSPBY"/>
      <sheetName val="Restore SP2D"/>
      <sheetName val="Sheet1"/>
      <sheetName val="Sheet2"/>
      <sheetName val="IKPA"/>
      <sheetName val="DIPA_AWAL"/>
      <sheetName val="Revisi_DIPA3"/>
      <sheetName val="Lembar2"/>
      <sheetName val="Monitoring Realisasi SP2D DIPA "/>
    </sheetNames>
    <sheetDataSet>
      <sheetData sheetId="0"/>
      <sheetData sheetId="1">
        <row r="1">
          <cell r="I1" t="str">
            <v>22/07/2021</v>
          </cell>
        </row>
      </sheetData>
      <sheetData sheetId="2">
        <row r="1">
          <cell r="B1" t="str">
            <v>RINCIAN REALISASI AKUN COVID SP2D SATKER PUSAT PENDIDIKAN KP TA. 2020</v>
          </cell>
        </row>
        <row r="10">
          <cell r="G10" t="str">
            <v xml:space="preserve"> %Sisa </v>
          </cell>
        </row>
        <row r="11">
          <cell r="G11">
            <v>18.607745227976753</v>
          </cell>
        </row>
        <row r="12">
          <cell r="G12">
            <v>18.607745227976753</v>
          </cell>
        </row>
        <row r="13">
          <cell r="G13">
            <v>17.547658803889941</v>
          </cell>
        </row>
        <row r="14">
          <cell r="G14">
            <v>15.281044826269492</v>
          </cell>
        </row>
        <row r="15">
          <cell r="G15">
            <v>26.635184756633478</v>
          </cell>
        </row>
        <row r="16">
          <cell r="G16">
            <v>26.635184756633478</v>
          </cell>
        </row>
        <row r="17">
          <cell r="G17">
            <v>26.635184756633478</v>
          </cell>
        </row>
        <row r="18">
          <cell r="G18">
            <v>37.55134264897108</v>
          </cell>
        </row>
        <row r="19">
          <cell r="G19">
            <v>29.121913409367732</v>
          </cell>
        </row>
        <row r="20">
          <cell r="G20">
            <v>17.363333333333333</v>
          </cell>
        </row>
        <row r="21">
          <cell r="G21">
            <v>44.658946661024963</v>
          </cell>
        </row>
        <row r="22">
          <cell r="G22">
            <v>100</v>
          </cell>
        </row>
        <row r="23">
          <cell r="G23">
            <v>34.352941176470587</v>
          </cell>
        </row>
        <row r="24">
          <cell r="G24">
            <v>0</v>
          </cell>
        </row>
        <row r="25">
          <cell r="G25">
            <v>13.542022063004664</v>
          </cell>
        </row>
        <row r="26">
          <cell r="G26">
            <v>18.861000362450163</v>
          </cell>
        </row>
        <row r="27">
          <cell r="G27">
            <v>0</v>
          </cell>
        </row>
        <row r="28">
          <cell r="G28">
            <v>0</v>
          </cell>
        </row>
        <row r="29">
          <cell r="G29">
            <v>100</v>
          </cell>
        </row>
        <row r="30">
          <cell r="G30">
            <v>0</v>
          </cell>
        </row>
        <row r="31">
          <cell r="G31">
            <v>0</v>
          </cell>
        </row>
        <row r="32">
          <cell r="G32">
            <v>25.150243369424853</v>
          </cell>
        </row>
        <row r="33">
          <cell r="G33">
            <v>6.7676957831325293</v>
          </cell>
        </row>
        <row r="34">
          <cell r="G34">
            <v>17.176666666666669</v>
          </cell>
        </row>
        <row r="35">
          <cell r="G35">
            <v>41.5</v>
          </cell>
        </row>
        <row r="36">
          <cell r="G36">
            <v>0</v>
          </cell>
        </row>
        <row r="37">
          <cell r="G37">
            <v>0</v>
          </cell>
        </row>
        <row r="38">
          <cell r="G38">
            <v>0</v>
          </cell>
        </row>
        <row r="39">
          <cell r="G39">
            <v>31.1205792223593</v>
          </cell>
        </row>
        <row r="40">
          <cell r="G40">
            <v>25.773106323835997</v>
          </cell>
        </row>
        <row r="41">
          <cell r="G41">
            <v>13.63625</v>
          </cell>
        </row>
        <row r="42">
          <cell r="G42">
            <v>55.000000000000007</v>
          </cell>
        </row>
        <row r="43">
          <cell r="G43">
            <v>32.646387747373737</v>
          </cell>
        </row>
        <row r="44">
          <cell r="G44">
            <v>55.000000000000007</v>
          </cell>
        </row>
        <row r="45">
          <cell r="G45">
            <v>38.873994638069703</v>
          </cell>
        </row>
        <row r="46">
          <cell r="G46">
            <v>20.734700102600129</v>
          </cell>
        </row>
        <row r="47">
          <cell r="G47">
            <v>32.564481075983103</v>
          </cell>
        </row>
        <row r="48">
          <cell r="G48">
            <v>1.4233333333333333</v>
          </cell>
        </row>
        <row r="49">
          <cell r="G49">
            <v>10</v>
          </cell>
        </row>
        <row r="50">
          <cell r="G50">
            <v>4.9266129032258066</v>
          </cell>
        </row>
        <row r="51">
          <cell r="G51">
            <v>16.666666666666664</v>
          </cell>
        </row>
        <row r="52">
          <cell r="G52">
            <v>40</v>
          </cell>
        </row>
        <row r="53">
          <cell r="G53">
            <v>0</v>
          </cell>
        </row>
        <row r="54">
          <cell r="G54">
            <v>22.629342302046695</v>
          </cell>
        </row>
        <row r="55">
          <cell r="G55">
            <v>29.830480751077015</v>
          </cell>
        </row>
        <row r="56">
          <cell r="G56">
            <v>9.2391666666666659</v>
          </cell>
        </row>
        <row r="57">
          <cell r="G57">
            <v>40</v>
          </cell>
        </row>
        <row r="58">
          <cell r="G58">
            <v>22.847276119074646</v>
          </cell>
        </row>
        <row r="59">
          <cell r="G59">
            <v>10</v>
          </cell>
        </row>
        <row r="60">
          <cell r="G60">
            <v>24.701492537313431</v>
          </cell>
        </row>
        <row r="61">
          <cell r="G61">
            <v>0</v>
          </cell>
        </row>
        <row r="62">
          <cell r="G62">
            <v>13.948543451600715</v>
          </cell>
        </row>
        <row r="63">
          <cell r="G63">
            <v>13.948543451600715</v>
          </cell>
        </row>
        <row r="64">
          <cell r="G64">
            <v>13.948543451600715</v>
          </cell>
        </row>
        <row r="65">
          <cell r="G65">
            <v>7.4103599880104261</v>
          </cell>
        </row>
        <row r="66">
          <cell r="G66">
            <v>6.3593451053748602</v>
          </cell>
        </row>
        <row r="67">
          <cell r="G67">
            <v>21.858333333333331</v>
          </cell>
        </row>
        <row r="68">
          <cell r="G68">
            <v>6.194731259943226</v>
          </cell>
        </row>
        <row r="69">
          <cell r="G69">
            <v>6.0622748667678064</v>
          </cell>
        </row>
        <row r="70">
          <cell r="G70">
            <v>7.8087597852105839</v>
          </cell>
        </row>
        <row r="71">
          <cell r="G71">
            <v>0</v>
          </cell>
        </row>
        <row r="72">
          <cell r="G72">
            <v>10.877759279208696</v>
          </cell>
        </row>
        <row r="73">
          <cell r="G73">
            <v>6.7182602744934039</v>
          </cell>
        </row>
        <row r="74">
          <cell r="G74">
            <v>16.57175679855283</v>
          </cell>
        </row>
        <row r="75">
          <cell r="G75">
            <v>5.3545649415984951</v>
          </cell>
        </row>
        <row r="76">
          <cell r="G76">
            <v>21.708008195291153</v>
          </cell>
        </row>
        <row r="77">
          <cell r="G77">
            <v>21.708008195291153</v>
          </cell>
        </row>
        <row r="78">
          <cell r="G78">
            <v>22.973065044784928</v>
          </cell>
        </row>
        <row r="79">
          <cell r="G79">
            <v>28.521196737902144</v>
          </cell>
        </row>
        <row r="80">
          <cell r="G80">
            <v>28.521196737902144</v>
          </cell>
        </row>
        <row r="81">
          <cell r="G81">
            <v>21.004840732380238</v>
          </cell>
        </row>
        <row r="82">
          <cell r="G82">
            <v>21.004840732380238</v>
          </cell>
        </row>
        <row r="83">
          <cell r="G83">
            <v>2.026627218934911</v>
          </cell>
        </row>
        <row r="84">
          <cell r="G84">
            <v>32.5</v>
          </cell>
        </row>
        <row r="85">
          <cell r="G85">
            <v>27.345528089887637</v>
          </cell>
        </row>
        <row r="86">
          <cell r="G86">
            <v>41.666666666666671</v>
          </cell>
        </row>
        <row r="87">
          <cell r="G87">
            <v>13.96713615023474</v>
          </cell>
        </row>
        <row r="88">
          <cell r="G88">
            <v>29.793353143754675</v>
          </cell>
        </row>
        <row r="89">
          <cell r="G89">
            <v>39.169081099914528</v>
          </cell>
        </row>
        <row r="90">
          <cell r="G90">
            <v>20.651340996168582</v>
          </cell>
        </row>
        <row r="91">
          <cell r="G91">
            <v>25.31</v>
          </cell>
        </row>
        <row r="92">
          <cell r="G92">
            <v>55.000000000000007</v>
          </cell>
        </row>
        <row r="93">
          <cell r="G93">
            <v>36.216623445929606</v>
          </cell>
        </row>
        <row r="94">
          <cell r="G94">
            <v>37.5</v>
          </cell>
        </row>
        <row r="95">
          <cell r="G95">
            <v>62.950819672131153</v>
          </cell>
        </row>
        <row r="96">
          <cell r="G96">
            <v>27.553169088229101</v>
          </cell>
        </row>
        <row r="97">
          <cell r="G97">
            <v>10.263658755038065</v>
          </cell>
        </row>
        <row r="98">
          <cell r="G98">
            <v>0.66666666666666674</v>
          </cell>
        </row>
        <row r="99">
          <cell r="G99">
            <v>100</v>
          </cell>
        </row>
        <row r="100">
          <cell r="G100">
            <v>38.9</v>
          </cell>
        </row>
        <row r="101">
          <cell r="G101">
            <v>76</v>
          </cell>
        </row>
        <row r="102">
          <cell r="G102">
            <v>33.529411764705877</v>
          </cell>
        </row>
        <row r="103">
          <cell r="G103">
            <v>20.979800756620428</v>
          </cell>
        </row>
        <row r="104">
          <cell r="G104">
            <v>20.979800756620428</v>
          </cell>
        </row>
        <row r="105">
          <cell r="G105">
            <v>31.257771306438688</v>
          </cell>
        </row>
        <row r="106">
          <cell r="G106">
            <v>1.6040268456375839</v>
          </cell>
        </row>
        <row r="107">
          <cell r="G107">
            <v>37</v>
          </cell>
        </row>
        <row r="108">
          <cell r="G108">
            <v>32.638421596244136</v>
          </cell>
        </row>
        <row r="109">
          <cell r="G109">
            <v>100</v>
          </cell>
        </row>
        <row r="110">
          <cell r="G110">
            <v>32.614807872539828</v>
          </cell>
        </row>
        <row r="111">
          <cell r="G111">
            <v>54.383250532292408</v>
          </cell>
        </row>
        <row r="112">
          <cell r="G112">
            <v>36.466809421841539</v>
          </cell>
        </row>
        <row r="113">
          <cell r="G113">
            <v>100</v>
          </cell>
        </row>
        <row r="114">
          <cell r="G114">
            <v>89.711111111111109</v>
          </cell>
        </row>
        <row r="115">
          <cell r="G115">
            <v>0</v>
          </cell>
        </row>
        <row r="116">
          <cell r="G116">
            <v>49.574468085106382</v>
          </cell>
        </row>
        <row r="117">
          <cell r="G117">
            <v>20.214104372992036</v>
          </cell>
        </row>
        <row r="118">
          <cell r="G118">
            <v>20.214104372992036</v>
          </cell>
        </row>
        <row r="119">
          <cell r="G119">
            <v>20.214104372992036</v>
          </cell>
        </row>
        <row r="120">
          <cell r="G120">
            <v>21.589355386330105</v>
          </cell>
        </row>
        <row r="121">
          <cell r="G121">
            <v>24.031502350386813</v>
          </cell>
        </row>
        <row r="122">
          <cell r="G122">
            <v>16.369477997658414</v>
          </cell>
        </row>
        <row r="123">
          <cell r="G123">
            <v>11.215986394557822</v>
          </cell>
        </row>
        <row r="124">
          <cell r="G124">
            <v>15.219098895735463</v>
          </cell>
        </row>
        <row r="125">
          <cell r="G125">
            <v>45.965277777777779</v>
          </cell>
        </row>
        <row r="126">
          <cell r="G126">
            <v>9.1556496968811629</v>
          </cell>
        </row>
        <row r="127">
          <cell r="G127">
            <v>20.40732906359559</v>
          </cell>
        </row>
        <row r="128">
          <cell r="G128">
            <v>20.848549444748972</v>
          </cell>
        </row>
        <row r="129">
          <cell r="G129">
            <v>8.3333333333333321</v>
          </cell>
        </row>
        <row r="130">
          <cell r="G130">
            <v>16.74738046489221</v>
          </cell>
        </row>
        <row r="131">
          <cell r="G131">
            <v>15.111842105263158</v>
          </cell>
        </row>
        <row r="132">
          <cell r="G132">
            <v>17.395325374138221</v>
          </cell>
        </row>
        <row r="133">
          <cell r="G133">
            <v>22.088147289149383</v>
          </cell>
        </row>
        <row r="134">
          <cell r="G134">
            <v>12.226015995161129</v>
          </cell>
        </row>
        <row r="135">
          <cell r="G135">
            <v>10.047745339207607</v>
          </cell>
        </row>
        <row r="136">
          <cell r="G136">
            <v>10.047745339207607</v>
          </cell>
        </row>
        <row r="137">
          <cell r="G137">
            <v>10.047745339207607</v>
          </cell>
        </row>
        <row r="138">
          <cell r="G138">
            <v>9.0224394871540721</v>
          </cell>
        </row>
        <row r="139">
          <cell r="G139">
            <v>34.995070801218858</v>
          </cell>
        </row>
        <row r="140">
          <cell r="G140">
            <v>23.577999999999999</v>
          </cell>
        </row>
        <row r="141">
          <cell r="G141">
            <v>0</v>
          </cell>
        </row>
        <row r="142">
          <cell r="G142">
            <v>17.344595532121549</v>
          </cell>
        </row>
        <row r="143">
          <cell r="G143">
            <v>1.2121212121212122</v>
          </cell>
        </row>
        <row r="144">
          <cell r="G144">
            <v>0</v>
          </cell>
        </row>
        <row r="145">
          <cell r="G145">
            <v>1.6503383193554681E-5</v>
          </cell>
        </row>
        <row r="146">
          <cell r="G146">
            <v>34.482758620689658</v>
          </cell>
        </row>
        <row r="147">
          <cell r="G147">
            <v>2.3026315789473681</v>
          </cell>
        </row>
        <row r="148">
          <cell r="G148">
            <v>0</v>
          </cell>
        </row>
        <row r="149">
          <cell r="G149">
            <v>19.000756519282127</v>
          </cell>
        </row>
        <row r="150">
          <cell r="G150">
            <v>36.492697594501713</v>
          </cell>
        </row>
        <row r="151">
          <cell r="G151">
            <v>31.032685146876293</v>
          </cell>
        </row>
        <row r="152">
          <cell r="G152">
            <v>5.410816221627032E-4</v>
          </cell>
        </row>
        <row r="153">
          <cell r="G153">
            <v>0</v>
          </cell>
        </row>
        <row r="154">
          <cell r="G154">
            <v>19.400000000000002</v>
          </cell>
        </row>
        <row r="155">
          <cell r="G155">
            <v>6.8548920832982043</v>
          </cell>
        </row>
        <row r="156">
          <cell r="G156">
            <v>12.561359436359437</v>
          </cell>
        </row>
        <row r="157">
          <cell r="G157">
            <v>0</v>
          </cell>
        </row>
        <row r="158">
          <cell r="G158">
            <v>27.195737804262194</v>
          </cell>
        </row>
        <row r="159">
          <cell r="G159">
            <v>10</v>
          </cell>
        </row>
        <row r="160">
          <cell r="G160">
            <v>0</v>
          </cell>
        </row>
        <row r="161">
          <cell r="G161">
            <v>4.7058708916576935</v>
          </cell>
        </row>
        <row r="162">
          <cell r="G162">
            <v>2</v>
          </cell>
        </row>
        <row r="163">
          <cell r="G163">
            <v>19.770635149418663</v>
          </cell>
        </row>
        <row r="164">
          <cell r="G164">
            <v>35.946888534305906</v>
          </cell>
        </row>
        <row r="165">
          <cell r="G165">
            <v>66.666666666666657</v>
          </cell>
        </row>
        <row r="166">
          <cell r="G166">
            <v>1.8120805369127517E-2</v>
          </cell>
        </row>
        <row r="167">
          <cell r="G167">
            <v>100</v>
          </cell>
        </row>
        <row r="168">
          <cell r="G168">
            <v>0</v>
          </cell>
        </row>
        <row r="169">
          <cell r="G169">
            <v>24.537900125178826</v>
          </cell>
        </row>
        <row r="170">
          <cell r="G170">
            <v>24.537900125178826</v>
          </cell>
        </row>
        <row r="171">
          <cell r="G171">
            <v>24.537900125178826</v>
          </cell>
        </row>
        <row r="172">
          <cell r="G172">
            <v>24.537900125178826</v>
          </cell>
        </row>
        <row r="173">
          <cell r="G173">
            <v>45.937410071942445</v>
          </cell>
        </row>
        <row r="174">
          <cell r="G174">
            <v>34.231770404296682</v>
          </cell>
        </row>
        <row r="175">
          <cell r="G175">
            <v>51.060499999999998</v>
          </cell>
        </row>
        <row r="176">
          <cell r="G176">
            <v>0</v>
          </cell>
        </row>
        <row r="177">
          <cell r="G177">
            <v>1.3711543405604593E-3</v>
          </cell>
        </row>
        <row r="178">
          <cell r="G178">
            <v>31.760204081632654</v>
          </cell>
        </row>
        <row r="179">
          <cell r="G179">
            <v>37.443054216702002</v>
          </cell>
        </row>
        <row r="180">
          <cell r="G180">
            <v>35.326892866542956</v>
          </cell>
        </row>
        <row r="181">
          <cell r="G181">
            <v>35.326892866542956</v>
          </cell>
        </row>
        <row r="182">
          <cell r="G182">
            <v>35.326892866542956</v>
          </cell>
        </row>
        <row r="183">
          <cell r="G183">
            <v>0.17429008671994559</v>
          </cell>
        </row>
        <row r="184">
          <cell r="G184">
            <v>0.70527522935779818</v>
          </cell>
        </row>
        <row r="185">
          <cell r="G185">
            <v>0</v>
          </cell>
        </row>
        <row r="186">
          <cell r="G186">
            <v>0</v>
          </cell>
        </row>
        <row r="187">
          <cell r="G187">
            <v>0</v>
          </cell>
        </row>
        <row r="188">
          <cell r="G188">
            <v>0</v>
          </cell>
        </row>
        <row r="189">
          <cell r="G189">
            <v>41.337931930170079</v>
          </cell>
        </row>
        <row r="190">
          <cell r="G190">
            <v>27.382895568710847</v>
          </cell>
        </row>
        <row r="191">
          <cell r="G191">
            <v>47.055597551395493</v>
          </cell>
        </row>
        <row r="192">
          <cell r="G192">
            <v>0</v>
          </cell>
        </row>
        <row r="193">
          <cell r="G193">
            <v>25</v>
          </cell>
        </row>
        <row r="194">
          <cell r="G194">
            <v>43.653799999999997</v>
          </cell>
        </row>
        <row r="195">
          <cell r="G195">
            <v>43.333333333333336</v>
          </cell>
        </row>
        <row r="196">
          <cell r="G196">
            <v>27.121212121212125</v>
          </cell>
        </row>
        <row r="197">
          <cell r="G197">
            <v>0</v>
          </cell>
        </row>
        <row r="198">
          <cell r="G198">
            <v>45.410636600476174</v>
          </cell>
        </row>
        <row r="199">
          <cell r="G199">
            <v>45.410636600476174</v>
          </cell>
        </row>
        <row r="200">
          <cell r="G200">
            <v>45.410636600476174</v>
          </cell>
        </row>
        <row r="201">
          <cell r="G201">
            <v>45.410636600476174</v>
          </cell>
        </row>
        <row r="202">
          <cell r="G202">
            <v>0.76834061135371179</v>
          </cell>
        </row>
        <row r="203">
          <cell r="G203">
            <v>69.532822335460111</v>
          </cell>
        </row>
        <row r="204">
          <cell r="G204">
            <v>65.336943645286851</v>
          </cell>
        </row>
        <row r="205">
          <cell r="G205">
            <v>100</v>
          </cell>
        </row>
        <row r="206">
          <cell r="G206">
            <v>0.34782608695652173</v>
          </cell>
        </row>
        <row r="207">
          <cell r="G207">
            <v>0</v>
          </cell>
        </row>
        <row r="208">
          <cell r="G208">
            <v>17.895615762650749</v>
          </cell>
        </row>
        <row r="209">
          <cell r="G209">
            <v>17.334417596902636</v>
          </cell>
        </row>
        <row r="210">
          <cell r="G210">
            <v>17.334417596902636</v>
          </cell>
        </row>
        <row r="211">
          <cell r="G211">
            <v>17.334417596902636</v>
          </cell>
        </row>
        <row r="212">
          <cell r="G212">
            <v>17.334417596902636</v>
          </cell>
        </row>
        <row r="213">
          <cell r="G213">
            <v>15.239429238155353</v>
          </cell>
        </row>
        <row r="214">
          <cell r="G214">
            <v>26.177328074086777</v>
          </cell>
        </row>
        <row r="215">
          <cell r="G215">
            <v>21.400230946882218</v>
          </cell>
        </row>
        <row r="216">
          <cell r="G216">
            <v>0</v>
          </cell>
        </row>
        <row r="217">
          <cell r="G217">
            <v>25</v>
          </cell>
        </row>
        <row r="218">
          <cell r="G218">
            <v>21.199366572311909</v>
          </cell>
        </row>
        <row r="219">
          <cell r="G219">
            <v>26.364251861882192</v>
          </cell>
        </row>
        <row r="220">
          <cell r="G220">
            <v>28.582474226804123</v>
          </cell>
        </row>
        <row r="221">
          <cell r="G221">
            <v>22</v>
          </cell>
        </row>
        <row r="222">
          <cell r="G222">
            <v>0.17156107227390321</v>
          </cell>
        </row>
        <row r="223">
          <cell r="G223">
            <v>0</v>
          </cell>
        </row>
        <row r="224">
          <cell r="G224">
            <v>23.361144219308702</v>
          </cell>
        </row>
        <row r="225">
          <cell r="G225">
            <v>0</v>
          </cell>
        </row>
        <row r="226">
          <cell r="G226">
            <v>57.680432265534542</v>
          </cell>
        </row>
        <row r="227">
          <cell r="G227">
            <v>47.18989025606917</v>
          </cell>
        </row>
        <row r="228">
          <cell r="G228">
            <v>100</v>
          </cell>
        </row>
        <row r="229">
          <cell r="G229">
            <v>0</v>
          </cell>
        </row>
        <row r="230">
          <cell r="G230">
            <v>70.959595959595958</v>
          </cell>
        </row>
        <row r="231">
          <cell r="G231">
            <v>10.01731498553462</v>
          </cell>
        </row>
        <row r="232">
          <cell r="G232">
            <v>32.981424148606813</v>
          </cell>
        </row>
        <row r="233">
          <cell r="G233">
            <v>5.8625994930066829</v>
          </cell>
        </row>
        <row r="234">
          <cell r="G234">
            <v>32.542372881355931</v>
          </cell>
        </row>
        <row r="235">
          <cell r="G235">
            <v>17.944548284393758</v>
          </cell>
        </row>
        <row r="236">
          <cell r="G236">
            <v>17.240699056881851</v>
          </cell>
        </row>
        <row r="237">
          <cell r="G237">
            <v>17.240699056881851</v>
          </cell>
        </row>
        <row r="238">
          <cell r="G238">
            <v>17.240699056881851</v>
          </cell>
        </row>
        <row r="239">
          <cell r="G239">
            <v>35.449776536109361</v>
          </cell>
        </row>
        <row r="240">
          <cell r="G240">
            <v>88.924163568773224</v>
          </cell>
        </row>
        <row r="241">
          <cell r="G241">
            <v>3.8049861043396458</v>
          </cell>
        </row>
        <row r="242">
          <cell r="G242">
            <v>86.577181208053688</v>
          </cell>
        </row>
        <row r="243">
          <cell r="G243">
            <v>1.6824999999999999</v>
          </cell>
        </row>
        <row r="244">
          <cell r="G244">
            <v>43</v>
          </cell>
        </row>
        <row r="245">
          <cell r="G245">
            <v>100</v>
          </cell>
        </row>
        <row r="246">
          <cell r="G246">
            <v>0</v>
          </cell>
        </row>
        <row r="247">
          <cell r="G247">
            <v>51.428489319686832</v>
          </cell>
        </row>
        <row r="248">
          <cell r="G248">
            <v>100</v>
          </cell>
        </row>
        <row r="249">
          <cell r="G249">
            <v>92.7515779750603</v>
          </cell>
        </row>
        <row r="250">
          <cell r="G250">
            <v>0</v>
          </cell>
        </row>
        <row r="251">
          <cell r="G251">
            <v>66.252886144794672</v>
          </cell>
        </row>
        <row r="252">
          <cell r="G252">
            <v>0.65866666666666673</v>
          </cell>
        </row>
        <row r="253">
          <cell r="G253">
            <v>100</v>
          </cell>
        </row>
        <row r="254">
          <cell r="G254">
            <v>1.752</v>
          </cell>
        </row>
        <row r="255">
          <cell r="G255">
            <v>7.2674497992769833</v>
          </cell>
        </row>
        <row r="256">
          <cell r="G256">
            <v>38.588878326996195</v>
          </cell>
        </row>
        <row r="257">
          <cell r="G257">
            <v>6.6511876298067376</v>
          </cell>
        </row>
        <row r="258">
          <cell r="G258">
            <v>12.004</v>
          </cell>
        </row>
        <row r="259">
          <cell r="G259">
            <v>81</v>
          </cell>
        </row>
        <row r="260">
          <cell r="G260">
            <v>9.9124273112069314</v>
          </cell>
        </row>
        <row r="261">
          <cell r="G261">
            <v>50</v>
          </cell>
        </row>
        <row r="262">
          <cell r="G262">
            <v>43.238095238095234</v>
          </cell>
        </row>
        <row r="263">
          <cell r="G263">
            <v>8.2294423953135176</v>
          </cell>
        </row>
        <row r="264">
          <cell r="G264">
            <v>5.1335245379222432</v>
          </cell>
        </row>
        <row r="265">
          <cell r="G265">
            <v>11.95</v>
          </cell>
        </row>
        <row r="266">
          <cell r="G266">
            <v>0</v>
          </cell>
        </row>
        <row r="267">
          <cell r="G267">
            <v>0.76295726534398123</v>
          </cell>
        </row>
        <row r="268">
          <cell r="G268">
            <v>0.76295726534398123</v>
          </cell>
        </row>
        <row r="269">
          <cell r="G269">
            <v>0.76295726534398123</v>
          </cell>
        </row>
        <row r="270">
          <cell r="G270">
            <v>0.76295726534398123</v>
          </cell>
        </row>
        <row r="271">
          <cell r="G271">
            <v>1.7463235294117647</v>
          </cell>
        </row>
        <row r="272">
          <cell r="G272">
            <v>0</v>
          </cell>
        </row>
        <row r="273">
          <cell r="G273">
            <v>0</v>
          </cell>
        </row>
        <row r="274">
          <cell r="G274">
            <v>0</v>
          </cell>
        </row>
        <row r="275">
          <cell r="G275">
            <v>0</v>
          </cell>
        </row>
        <row r="276">
          <cell r="G276">
            <v>32.510691180710729</v>
          </cell>
        </row>
        <row r="277">
          <cell r="G277">
            <v>32.510691180710729</v>
          </cell>
        </row>
        <row r="278">
          <cell r="G278">
            <v>32.510691180710729</v>
          </cell>
        </row>
        <row r="279">
          <cell r="G279">
            <v>3.8873423260305393</v>
          </cell>
        </row>
        <row r="280">
          <cell r="G280">
            <v>9.1228365924926944</v>
          </cell>
        </row>
        <row r="281">
          <cell r="G281">
            <v>1.764375</v>
          </cell>
        </row>
        <row r="282">
          <cell r="G282">
            <v>20</v>
          </cell>
        </row>
        <row r="283">
          <cell r="G283">
            <v>0</v>
          </cell>
        </row>
        <row r="284">
          <cell r="G284">
            <v>0</v>
          </cell>
        </row>
        <row r="285">
          <cell r="G285">
            <v>37.925483465325343</v>
          </cell>
        </row>
        <row r="286">
          <cell r="G286">
            <v>31.041842193416098</v>
          </cell>
        </row>
        <row r="287">
          <cell r="G287">
            <v>6.6566928104575167</v>
          </cell>
        </row>
        <row r="288">
          <cell r="G288">
            <v>13.537777777777778</v>
          </cell>
        </row>
        <row r="289">
          <cell r="G289">
            <v>100</v>
          </cell>
        </row>
        <row r="290">
          <cell r="G290">
            <v>66.666666666666657</v>
          </cell>
        </row>
        <row r="291">
          <cell r="G291">
            <v>45.391831213123915</v>
          </cell>
        </row>
        <row r="292">
          <cell r="G292">
            <v>33.333333333333329</v>
          </cell>
        </row>
        <row r="293">
          <cell r="G293">
            <v>28.69269949066214</v>
          </cell>
        </row>
        <row r="294">
          <cell r="G294">
            <v>0</v>
          </cell>
        </row>
        <row r="295">
          <cell r="G295">
            <v>0</v>
          </cell>
        </row>
        <row r="296">
          <cell r="G296">
            <v>0</v>
          </cell>
        </row>
        <row r="297">
          <cell r="G297">
            <v>21.349654344832526</v>
          </cell>
        </row>
        <row r="298">
          <cell r="G298">
            <v>23.553078532166726</v>
          </cell>
        </row>
        <row r="299">
          <cell r="G299">
            <v>22.250977225769628</v>
          </cell>
        </row>
        <row r="300">
          <cell r="G300">
            <v>22.250977225769628</v>
          </cell>
        </row>
        <row r="301">
          <cell r="G301">
            <v>22.250977225769628</v>
          </cell>
        </row>
        <row r="302">
          <cell r="G302">
            <v>41.66373513484816</v>
          </cell>
        </row>
        <row r="303">
          <cell r="G303">
            <v>12.969809721175585</v>
          </cell>
        </row>
        <row r="304">
          <cell r="G304">
            <v>0</v>
          </cell>
        </row>
        <row r="305">
          <cell r="G305">
            <v>0</v>
          </cell>
        </row>
        <row r="306">
          <cell r="G306">
            <v>100</v>
          </cell>
        </row>
        <row r="307">
          <cell r="G307">
            <v>11.025641025641026</v>
          </cell>
        </row>
        <row r="308">
          <cell r="G308">
            <v>6.3037742565396044</v>
          </cell>
        </row>
        <row r="309">
          <cell r="G309">
            <v>39.89071038251366</v>
          </cell>
        </row>
        <row r="310">
          <cell r="G310">
            <v>0</v>
          </cell>
        </row>
        <row r="311">
          <cell r="G311">
            <v>0.51169248861213235</v>
          </cell>
        </row>
        <row r="312">
          <cell r="G312">
            <v>0.2538878539883207</v>
          </cell>
        </row>
        <row r="313">
          <cell r="G313">
            <v>0</v>
          </cell>
        </row>
        <row r="314">
          <cell r="G314">
            <v>1</v>
          </cell>
        </row>
        <row r="315">
          <cell r="G315">
            <v>3.0769230769230771</v>
          </cell>
        </row>
        <row r="316">
          <cell r="G316">
            <v>2.604166666666667E-3</v>
          </cell>
        </row>
        <row r="317">
          <cell r="G317">
            <v>0</v>
          </cell>
        </row>
        <row r="318">
          <cell r="G318">
            <v>31.370733219155994</v>
          </cell>
        </row>
        <row r="319">
          <cell r="G319">
            <v>16.269043760129659</v>
          </cell>
        </row>
        <row r="320">
          <cell r="G320">
            <v>18.747258566978193</v>
          </cell>
        </row>
        <row r="321">
          <cell r="G321">
            <v>88.235294117647058</v>
          </cell>
        </row>
        <row r="322">
          <cell r="G322">
            <v>59.787234042553195</v>
          </cell>
        </row>
        <row r="323">
          <cell r="G323">
            <v>57.873072760954493</v>
          </cell>
        </row>
        <row r="324">
          <cell r="G324">
            <v>22.693726937269375</v>
          </cell>
        </row>
        <row r="325">
          <cell r="G325">
            <v>3.7585910652920967E-2</v>
          </cell>
        </row>
        <row r="326">
          <cell r="G326">
            <v>0.13977635782747602</v>
          </cell>
        </row>
        <row r="327">
          <cell r="G327">
            <v>0</v>
          </cell>
        </row>
        <row r="328">
          <cell r="G328">
            <v>0</v>
          </cell>
        </row>
        <row r="329">
          <cell r="G329">
            <v>0.12919896640826875</v>
          </cell>
        </row>
        <row r="330">
          <cell r="G330">
            <v>3.8698691984210935E-3</v>
          </cell>
        </row>
        <row r="331">
          <cell r="G331">
            <v>4.5454545454545459</v>
          </cell>
        </row>
        <row r="332">
          <cell r="G332">
            <v>26.761880202678253</v>
          </cell>
        </row>
        <row r="333">
          <cell r="G333">
            <v>26.761880202678253</v>
          </cell>
        </row>
        <row r="334">
          <cell r="G334">
            <v>26.761880202678253</v>
          </cell>
        </row>
        <row r="335">
          <cell r="G335">
            <v>8.8001046114598171</v>
          </cell>
        </row>
        <row r="336">
          <cell r="G336">
            <v>49.129539498315239</v>
          </cell>
        </row>
        <row r="337">
          <cell r="G337">
            <v>26.666666666666668</v>
          </cell>
        </row>
        <row r="338">
          <cell r="G338">
            <v>0.57580227931475114</v>
          </cell>
        </row>
        <row r="339">
          <cell r="G339">
            <v>35.605242075931734</v>
          </cell>
        </row>
        <row r="340">
          <cell r="G340">
            <v>0</v>
          </cell>
        </row>
        <row r="341">
          <cell r="G341">
            <v>7.7416246989270849</v>
          </cell>
        </row>
        <row r="342">
          <cell r="G342">
            <v>7.7416246989270849</v>
          </cell>
        </row>
        <row r="343">
          <cell r="G343">
            <v>100</v>
          </cell>
        </row>
        <row r="344">
          <cell r="G344">
            <v>100</v>
          </cell>
        </row>
        <row r="345">
          <cell r="G345">
            <v>19.233369835997983</v>
          </cell>
        </row>
        <row r="346">
          <cell r="G346">
            <v>61.803209535263605</v>
          </cell>
        </row>
        <row r="347">
          <cell r="G347">
            <v>61.803209535263605</v>
          </cell>
        </row>
        <row r="348">
          <cell r="G348">
            <v>61.803209535263605</v>
          </cell>
        </row>
        <row r="349">
          <cell r="G349">
            <v>66.510729406461792</v>
          </cell>
        </row>
        <row r="350">
          <cell r="G350">
            <v>10.016869241749211</v>
          </cell>
        </row>
        <row r="351">
          <cell r="G351">
            <v>100</v>
          </cell>
        </row>
        <row r="352">
          <cell r="G352">
            <v>2.9587049325837944E-3</v>
          </cell>
        </row>
        <row r="353">
          <cell r="G353">
            <v>2.9587049325837944E-3</v>
          </cell>
        </row>
        <row r="354">
          <cell r="G354">
            <v>16.23367277603845</v>
          </cell>
        </row>
        <row r="355">
          <cell r="G355">
            <v>16.23367277603845</v>
          </cell>
        </row>
        <row r="356">
          <cell r="G356">
            <v>16.23367277603845</v>
          </cell>
        </row>
        <row r="357">
          <cell r="G357">
            <v>35.454142057630719</v>
          </cell>
        </row>
        <row r="358">
          <cell r="G358">
            <v>16.558281183264935</v>
          </cell>
        </row>
        <row r="359">
          <cell r="G359">
            <v>0.25811545352403514</v>
          </cell>
        </row>
        <row r="360">
          <cell r="G360">
            <v>100</v>
          </cell>
        </row>
        <row r="361">
          <cell r="G361">
            <v>100</v>
          </cell>
        </row>
        <row r="362">
          <cell r="G362">
            <v>38.55343915343915</v>
          </cell>
        </row>
        <row r="363">
          <cell r="G363">
            <v>54.337349397590359</v>
          </cell>
        </row>
        <row r="364">
          <cell r="G364">
            <v>6.4375845185785128</v>
          </cell>
        </row>
        <row r="365">
          <cell r="G365">
            <v>25.104068117313151</v>
          </cell>
        </row>
        <row r="366">
          <cell r="G366">
            <v>8.2129787412352981E-2</v>
          </cell>
        </row>
        <row r="367">
          <cell r="G367">
            <v>18.599962068965517</v>
          </cell>
        </row>
        <row r="368">
          <cell r="G368">
            <v>8.6206896551724146</v>
          </cell>
        </row>
        <row r="369">
          <cell r="G369">
            <v>27.121736945048465</v>
          </cell>
        </row>
        <row r="370">
          <cell r="G370">
            <v>6.4334637964774952</v>
          </cell>
        </row>
        <row r="371">
          <cell r="G371">
            <v>31.416519024719481</v>
          </cell>
        </row>
        <row r="372">
          <cell r="G372">
            <v>32.389937106918239</v>
          </cell>
        </row>
        <row r="373">
          <cell r="G373">
            <v>0.19945861233793988</v>
          </cell>
        </row>
        <row r="374">
          <cell r="G374">
            <v>2.433243798388371</v>
          </cell>
        </row>
        <row r="375">
          <cell r="G375">
            <v>0</v>
          </cell>
        </row>
        <row r="376">
          <cell r="G376">
            <v>0</v>
          </cell>
        </row>
        <row r="377">
          <cell r="G377">
            <v>0</v>
          </cell>
        </row>
        <row r="378">
          <cell r="G378">
            <v>6.0885177991403143</v>
          </cell>
        </row>
        <row r="379">
          <cell r="G379">
            <v>6.0885177991403143</v>
          </cell>
        </row>
        <row r="380">
          <cell r="G380">
            <v>6.0885177991403143</v>
          </cell>
        </row>
        <row r="381">
          <cell r="G381">
            <v>21.825524814949642</v>
          </cell>
        </row>
        <row r="382">
          <cell r="G382">
            <v>4.9682167949146869</v>
          </cell>
        </row>
        <row r="383">
          <cell r="G383">
            <v>68.935294117647061</v>
          </cell>
        </row>
        <row r="384">
          <cell r="G384">
            <v>10</v>
          </cell>
        </row>
        <row r="385">
          <cell r="G385">
            <v>44.451205371248022</v>
          </cell>
        </row>
        <row r="386">
          <cell r="G386">
            <v>4.517453798767967</v>
          </cell>
        </row>
        <row r="387">
          <cell r="G387">
            <v>1.8414999382257542</v>
          </cell>
        </row>
        <row r="388">
          <cell r="G388">
            <v>0.78298817954244249</v>
          </cell>
        </row>
        <row r="389">
          <cell r="G389">
            <v>0.76149297856614928</v>
          </cell>
        </row>
        <row r="390">
          <cell r="G390">
            <v>15.966386554621847</v>
          </cell>
        </row>
        <row r="391">
          <cell r="G391">
            <v>4.4127874999999994</v>
          </cell>
        </row>
        <row r="392">
          <cell r="G392">
            <v>100</v>
          </cell>
        </row>
        <row r="393">
          <cell r="G393">
            <v>18.607745227976753</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Per Eselon 3 4"/>
      <sheetName val="Realisasi SP2D"/>
      <sheetName val="REALISASI PER BELANJA"/>
      <sheetName val="sas"/>
      <sheetName val="Sheet4"/>
      <sheetName val="Master"/>
      <sheetName val="Per JnsBelanja"/>
      <sheetName val="SP2D Per Eselon"/>
      <sheetName val="Sheet6"/>
      <sheetName val="Sheet5"/>
      <sheetName val="Potongan_SPM"/>
      <sheetName val="Sheet2"/>
      <sheetName val="Sheet1"/>
      <sheetName val="Sheet3"/>
      <sheetName val="BAHAN REKON MEI"/>
      <sheetName val="SP2D"/>
      <sheetName val="Persediaan"/>
      <sheetName val="Belanja Modal"/>
      <sheetName val="Peserta Didik Dumai"/>
      <sheetName val="Peserta Didik Jembrana"/>
      <sheetName val="Worksheet"/>
      <sheetName val="eselon3_4"/>
      <sheetName val="REALISASI FINAL 2019 - Copy"/>
    </sheetNames>
    <sheetDataSet>
      <sheetData sheetId="0">
        <row r="37">
          <cell r="AH37">
            <v>8900000</v>
          </cell>
        </row>
      </sheetData>
      <sheetData sheetId="1"/>
      <sheetData sheetId="2"/>
      <sheetData sheetId="3"/>
      <sheetData sheetId="4"/>
      <sheetData sheetId="5"/>
      <sheetData sheetId="6">
        <row r="2">
          <cell r="D2">
            <v>311614266</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ow r="2">
          <cell r="A2" t="str">
            <v>Bidang PP</v>
          </cell>
          <cell r="B2" t="str">
            <v>Subbidang Metkur</v>
          </cell>
        </row>
        <row r="3">
          <cell r="A3" t="str">
            <v>Bidang PE</v>
          </cell>
          <cell r="B3" t="str">
            <v>Subbidang Serdik dan Sarpras</v>
          </cell>
        </row>
        <row r="4">
          <cell r="A4" t="str">
            <v>Bidang KK</v>
          </cell>
          <cell r="B4" t="str">
            <v>Subbidang Perencanaan</v>
          </cell>
        </row>
        <row r="5">
          <cell r="A5" t="str">
            <v>Bagian TU</v>
          </cell>
          <cell r="B5" t="str">
            <v>Subbidang Evaluasi</v>
          </cell>
        </row>
        <row r="6">
          <cell r="A6" t="str">
            <v>Politeknik KP Dumai</v>
          </cell>
          <cell r="B6" t="str">
            <v>Subbidang Kelembagaan</v>
          </cell>
        </row>
        <row r="7">
          <cell r="A7" t="str">
            <v>Politeknik KP Jembrana</v>
          </cell>
          <cell r="B7" t="str">
            <v>Subbidang Ketenagaan</v>
          </cell>
        </row>
        <row r="8">
          <cell r="B8" t="str">
            <v>Subbag. Umum</v>
          </cell>
        </row>
        <row r="9">
          <cell r="B9" t="str">
            <v>Subbag. Keuangan</v>
          </cell>
        </row>
        <row r="10">
          <cell r="B10" t="str">
            <v>Politeknik KP Dumai</v>
          </cell>
        </row>
        <row r="11">
          <cell r="B11" t="str">
            <v>Politeknik KP Jembrana</v>
          </cell>
        </row>
      </sheetData>
      <sheetData sheetId="2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PA4_PUSDIK (2)"/>
      <sheetName val="DIPA_AWAL"/>
      <sheetName val="Pagu_dan_Realisasi"/>
      <sheetName val="Pagu2021"/>
      <sheetName val="DIPAAWAL"/>
      <sheetName val="impDIPA1"/>
      <sheetName val="Pagu2021 (2)"/>
      <sheetName val="pvtPagu_Realisasi"/>
      <sheetName val="DIPA1"/>
      <sheetName val="pvt_DIPA_Awal"/>
      <sheetName val="DIPA_AWAL_Pusdik"/>
      <sheetName val="Referensi"/>
      <sheetName val="Setting"/>
    </sheetNames>
    <sheetDataSet>
      <sheetData sheetId="0"/>
      <sheetData sheetId="1">
        <row r="2">
          <cell r="T2" t="str">
            <v>524113. Belanja Perjalanan Dinas Dalam Kota</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Rev Rekap Jumlah SPM"/>
      <sheetName val="Sheet3"/>
      <sheetName val="SAS"/>
      <sheetName val="Rekap Per Akun"/>
      <sheetName val="Restore SP2D"/>
      <sheetName val="Sheet1"/>
      <sheetName val="Sheet2"/>
      <sheetName val="Referensi"/>
      <sheetName val="IKPA"/>
      <sheetName val="DIPA_AWAL"/>
      <sheetName val="Dashboard Realisasi (3)"/>
      <sheetName val="Realisasi SP2D Per Aku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2">
          <cell r="C2">
            <v>1</v>
          </cell>
        </row>
      </sheetData>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refreshError="1"/>
      <sheetData sheetId="6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alisasi 1 DIPA Satker"/>
      <sheetName val="DASHBOARD"/>
      <sheetName val="Optimalisasi realisasi"/>
      <sheetName val="Sheet17"/>
      <sheetName val="LS 521111"/>
      <sheetName val="Dashboard Realisasi"/>
      <sheetName val="DASHBOARD SP2D"/>
      <sheetName val="KLARIFIKASI"/>
      <sheetName val="Rekap Permindok BPK"/>
      <sheetName val="521111"/>
      <sheetName val="Sheet13"/>
      <sheetName val="Sheet14"/>
      <sheetName val="V_GUP"/>
      <sheetName val="Permindok BPK"/>
      <sheetName val=" DASHBOARD SP2D"/>
      <sheetName val=" DASHBOARD DIPA"/>
      <sheetName val="DASHBOARD SPM"/>
      <sheetName val=" DASHBOARD SP2D + FISIK"/>
      <sheetName val="SUBKOMPONEN"/>
      <sheetName val="DATA GRAFIK"/>
      <sheetName val="GRAFIK"/>
      <sheetName val="PERSEDIAAN "/>
      <sheetName val="SP2D "/>
      <sheetName val="GUP TUP "/>
      <sheetName val="GUP TUP LS"/>
      <sheetName val="COVID 19"/>
      <sheetName val="524111"/>
      <sheetName val="DASHBOARD SATKER"/>
      <sheetName val="Tambahan Realisasi"/>
      <sheetName val="Per Jenis Belanja"/>
      <sheetName val="Dashboard Realisasi TUP"/>
      <sheetName val="Dashboard Realisasi TUP (2)"/>
      <sheetName val="PERSEDIAAN"/>
      <sheetName val="Per Ops, Non Ops dan Covid"/>
      <sheetName val="Dashboard Realisasi (2)"/>
      <sheetName val="Per Eselon 3 dan 4"/>
      <sheetName val="DIPA AWAL 2021"/>
      <sheetName val="SSBP"/>
      <sheetName val="SP2D Per Bulan"/>
      <sheetName val="Realisasi Per RO"/>
      <sheetName val="Realisasi Per RO (Kirim PE)"/>
      <sheetName val="Sheet6"/>
      <sheetName val="Sheet7"/>
      <sheetName val="SP2D2021"/>
      <sheetName val="dbSPBY"/>
      <sheetName val="SPAN"/>
      <sheetName val="Sheet9"/>
      <sheetName val="DIPA4"/>
      <sheetName val="Sheet4"/>
      <sheetName val="SAS"/>
      <sheetName val="Rekap Per Akun"/>
      <sheetName val="Restore SP2D"/>
      <sheetName val="Sheet1"/>
      <sheetName val="Sheet2"/>
      <sheetName val="Referensi"/>
      <sheetName val="IKPA"/>
      <sheetName val="DIPA_AW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ow r="2">
          <cell r="C2">
            <v>1</v>
          </cell>
        </row>
      </sheetData>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77.414590162036" createdVersion="8" refreshedVersion="8" minRefreshableVersion="3" recordCount="149" xr:uid="{471577A4-9A52-448A-9E4B-BA0C548383DA}">
  <cacheSource type="worksheet">
    <worksheetSource ref="A3:BE152" sheet="SP2D"/>
  </cacheSource>
  <cacheFields count="57">
    <cacheField name="kddept" numFmtId="0">
      <sharedItems containsBlank="1"/>
    </cacheField>
    <cacheField name="kdunit" numFmtId="0">
      <sharedItems containsBlank="1"/>
    </cacheField>
    <cacheField name="kdprogram" numFmtId="0">
      <sharedItems containsBlank="1"/>
    </cacheField>
    <cacheField name="Program" numFmtId="0">
      <sharedItems containsBlank="1"/>
    </cacheField>
    <cacheField name="kdgiat" numFmtId="0">
      <sharedItems containsBlank="1"/>
    </cacheField>
    <cacheField name="Kegiatan" numFmtId="0">
      <sharedItems containsBlank="1"/>
    </cacheField>
    <cacheField name="kdoutput" numFmtId="0">
      <sharedItems containsBlank="1"/>
    </cacheField>
    <cacheField name="Output" numFmtId="0">
      <sharedItems containsBlank="1"/>
    </cacheField>
    <cacheField name="kdsoutput" numFmtId="0">
      <sharedItems containsBlank="1" containsMixedTypes="1" containsNumber="1" containsInteger="1" minValue="951" maxValue="996"/>
    </cacheField>
    <cacheField name="SubOutput" numFmtId="0">
      <sharedItems containsBlank="1"/>
    </cacheField>
    <cacheField name="kdkmpnen" numFmtId="0">
      <sharedItems containsBlank="1" containsMixedTypes="1" containsNumber="1" containsInteger="1" minValue="301" maxValue="311"/>
    </cacheField>
    <cacheField name="Komponen" numFmtId="0">
      <sharedItems containsBlank="1"/>
    </cacheField>
    <cacheField name="kdskmpnen" numFmtId="0">
      <sharedItems containsBlank="1"/>
    </cacheField>
    <cacheField name="SubKomponen" numFmtId="0">
      <sharedItems containsBlank="1"/>
    </cacheField>
    <cacheField name="kdakun" numFmtId="0">
      <sharedItems containsBlank="1" containsMixedTypes="1" containsNumber="1" containsInteger="1" minValue="521111" maxValue="532111"/>
    </cacheField>
    <cacheField name="Akun" numFmtId="0">
      <sharedItems containsBlank="1"/>
    </cacheField>
    <cacheField name="DIPA_REVISI3" numFmtId="41">
      <sharedItems containsSemiMixedTypes="0" containsString="0" containsNumber="1" containsInteger="1" minValue="0" maxValue="16863164000"/>
    </cacheField>
    <cacheField name="DIPA_REVISI2" numFmtId="41">
      <sharedItems containsSemiMixedTypes="0" containsString="0" containsNumber="1" containsInteger="1" minValue="0" maxValue="16863164000"/>
    </cacheField>
    <cacheField name="Blokir AA ke 1" numFmtId="41">
      <sharedItems containsString="0" containsBlank="1" containsNumber="1" containsInteger="1" minValue="26000000" maxValue="100000000"/>
    </cacheField>
    <cacheField name="Blokir AA ke 2" numFmtId="41">
      <sharedItems containsSemiMixedTypes="0" containsString="0" containsNumber="1" containsInteger="1" minValue="0" maxValue="2887360000"/>
    </cacheField>
    <cacheField name="Pagu-Blokir" numFmtId="41">
      <sharedItems containsSemiMixedTypes="0" containsString="0" containsNumber="1" containsInteger="1" minValue="0" maxValue="13875804000"/>
    </cacheField>
    <cacheField name="Jan" numFmtId="41">
      <sharedItems containsString="0" containsBlank="1" containsNumber="1" containsInteger="1" minValue="0" maxValue="0"/>
    </cacheField>
    <cacheField name="Feb" numFmtId="41">
      <sharedItems containsString="0" containsBlank="1" containsNumber="1" containsInteger="1" minValue="0" maxValue="74237800"/>
    </cacheField>
    <cacheField name="Mar" numFmtId="41">
      <sharedItems containsString="0" containsBlank="1" containsNumber="1" containsInteger="1" minValue="0" maxValue="672277677"/>
    </cacheField>
    <cacheField name="Apr" numFmtId="41">
      <sharedItems containsString="0" containsBlank="1" containsNumber="1" containsInteger="1" minValue="0" maxValue="1892688850"/>
    </cacheField>
    <cacheField name="Mei" numFmtId="41">
      <sharedItems containsString="0" containsBlank="1" containsNumber="1" containsInteger="1" minValue="0" maxValue="1260934024"/>
    </cacheField>
    <cacheField name="Jun" numFmtId="41">
      <sharedItems containsString="0" containsBlank="1" containsNumber="1" containsInteger="1" minValue="0" maxValue="2582833681"/>
    </cacheField>
    <cacheField name="Jul" numFmtId="41">
      <sharedItems containsString="0" containsBlank="1" containsNumber="1" containsInteger="1" minValue="0" maxValue="1491274054"/>
    </cacheField>
    <cacheField name="Ags" numFmtId="41">
      <sharedItems containsString="0" containsBlank="1" containsNumber="1" containsInteger="1" minValue="0" maxValue="21303739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ntainsBlank="1"/>
    </cacheField>
    <cacheField name="koordinator" numFmtId="0">
      <sharedItems containsBlank="1" count="5">
        <s v="Penyelenggaraan Pendidikan"/>
        <s v="Kelembagaan dan Ketenagaan"/>
        <s v="Tata Usaha"/>
        <s v="Perencanaan dan Evaluasi"/>
        <m/>
      </sharedItems>
    </cacheField>
    <cacheField name="Subkoordinator" numFmtId="0">
      <sharedItems containsBlank="1" count="9">
        <s v="Metode dan Kurikulum"/>
        <s v="Peserta Didik dan Sarana Prasarana"/>
        <s v="Kelembagaan"/>
        <s v="Ketenagaan"/>
        <s v="Umum"/>
        <s v="Perencanaan"/>
        <s v="Evaluasi"/>
        <s v="Keuangan"/>
        <m/>
      </sharedItems>
    </cacheField>
    <cacheField name="Jns_Belanja" numFmtId="0">
      <sharedItems containsBlank="1" containsMixedTypes="1" containsNumber="1" containsInteger="1" minValue="52" maxValue="53"/>
    </cacheField>
    <cacheField name="satker" numFmtId="0">
      <sharedItems containsBlank="1"/>
    </cacheField>
    <cacheField name="Realisasi" numFmtId="41">
      <sharedItems containsSemiMixedTypes="0" containsString="0" containsNumber="1" containsInteger="1" minValue="0" maxValue="8187283476"/>
    </cacheField>
    <cacheField name="Real %" numFmtId="0">
      <sharedItems containsSemiMixedTypes="0" containsString="0" containsNumber="1" minValue="0" maxValue="100"/>
    </cacheField>
    <cacheField name="Sisa" numFmtId="41">
      <sharedItems containsSemiMixedTypes="0" containsString="0" containsNumber="1" containsInteger="1" minValue="0" maxValue="8675880524"/>
    </cacheField>
    <cacheField name="Sisa %" numFmtId="0">
      <sharedItems containsSemiMixedTypes="0" containsString="0" containsNumber="1" minValue="0" maxValue="100"/>
    </cacheField>
    <cacheField name="Kode Akun" numFmtId="0">
      <sharedItems containsBlank="1"/>
    </cacheField>
    <cacheField name="Status Covid" numFmtId="0">
      <sharedItems containsBlank="1"/>
    </cacheField>
    <cacheField name="Status Realisasi" numFmtId="0">
      <sharedItems containsBlank="1"/>
    </cacheField>
    <cacheField name="Jenis Belanja" numFmtId="0">
      <sharedItems containsBlank="1"/>
    </cacheField>
    <cacheField name="GUP 1" numFmtId="41">
      <sharedItems containsString="0" containsBlank="1" containsNumber="1" containsInteger="1" minValue="0" maxValue="99961115"/>
    </cacheField>
    <cacheField name="TUP 1" numFmtId="41">
      <sharedItems containsString="0" containsBlank="1" containsNumber="1" containsInteger="1" minValue="0" maxValue="410500187"/>
    </cacheField>
    <cacheField name="GUP 2" numFmtId="41">
      <sharedItems containsString="0" containsBlank="1" containsNumber="1" containsInteger="1" minValue="0" maxValue="98176375"/>
    </cacheField>
    <cacheField name="GUP 3" numFmtId="41">
      <sharedItems containsString="0" containsBlank="1" containsNumber="1" containsInteger="1" minValue="0" maxValue="95254996"/>
    </cacheField>
    <cacheField name="GUP 4" numFmtId="41">
      <sharedItems containsString="0" containsBlank="1" containsNumber="1" containsInteger="1" minValue="0" maxValue="95439616"/>
    </cacheField>
    <cacheField name="GUP 5" numFmtId="41">
      <sharedItems containsString="0" containsBlank="1" containsNumber="1" containsInteger="1" minValue="0" maxValue="93838577"/>
    </cacheField>
    <cacheField name="TUP 2 (1)" numFmtId="41">
      <sharedItems containsString="0" containsBlank="1" containsNumber="1" containsInteger="1" minValue="0" maxValue="312088731"/>
    </cacheField>
    <cacheField name="TUP 2 (2)" numFmtId="41">
      <sharedItems containsString="0" containsBlank="1" containsNumber="1" containsInteger="1" minValue="0" maxValue="7559500"/>
    </cacheField>
    <cacheField name="GUP 6" numFmtId="41">
      <sharedItems containsString="0" containsBlank="1" containsNumber="1" containsInteger="1" minValue="0" maxValue="93423902"/>
    </cacheField>
    <cacheField name="GUP 7" numFmtId="41">
      <sharedItems containsString="0" containsBlank="1" containsNumber="1" containsInteger="1" minValue="0" maxValue="99715771"/>
    </cacheField>
    <cacheField name="TUP 3" numFmtId="41">
      <sharedItems containsString="0" containsBlank="1" containsNumber="1" containsInteger="1" minValue="0" maxValue="14939739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USDIKKP" refreshedDate="44781.385529050924" createdVersion="7" refreshedVersion="8" minRefreshableVersion="3" recordCount="148" xr:uid="{F6A9A8BE-9DF4-47CC-B2DE-53AB58A65CAC}">
  <cacheSource type="worksheet">
    <worksheetSource ref="A3:AT151" sheet="SP2D"/>
  </cacheSource>
  <cacheFields count="49">
    <cacheField name="kddept" numFmtId="0">
      <sharedItems/>
    </cacheField>
    <cacheField name="kdunit" numFmtId="0">
      <sharedItems/>
    </cacheField>
    <cacheField name="kdprogram" numFmtId="0">
      <sharedItems/>
    </cacheField>
    <cacheField name="Program" numFmtId="0">
      <sharedItems count="2">
        <s v="DL. Program Pendidikan dan Pelatihan Vokasi"/>
        <s v="WA. Program Dukungan Manajemen"/>
      </sharedItems>
    </cacheField>
    <cacheField name="kdgiat" numFmtId="0">
      <sharedItems/>
    </cacheField>
    <cacheField name="Kegiatan" numFmtId="0">
      <sharedItems count="3">
        <s v="2376. Pendidikan Kelautan dan Perikanan"/>
        <s v="2378. Dukungan Manajemen Internal Lingkup Badan Riset dan Sumber Daya Manusia Kelautan dan Perikanan"/>
        <s v="4345. Pendidikan dan Pelatihan Aparatur KP"/>
      </sharedItems>
    </cacheField>
    <cacheField name="kdoutput" numFmtId="0">
      <sharedItems/>
    </cacheField>
    <cacheField name="Output" numFmtId="0">
      <sharedItems/>
    </cacheField>
    <cacheField name="kdsoutput" numFmtId="0">
      <sharedItems containsMixedTypes="1" containsNumber="1" containsInteger="1" minValue="951" maxValue="996"/>
    </cacheField>
    <cacheField name="SubOutput" numFmtId="0">
      <sharedItems count="11">
        <s v="2376.AFA.001. Norma, Standard, Prosedur dan Kriteria Pendidikan Kelautan dan Perikanan"/>
        <s v="2378.CAN.001.Sarana Teknologi Informasi dan Komunikasi (TIK) Riset dan Sumber Daya Manusia Kelautan dan Perikanan"/>
        <s v="2378.EBA.958. Layanan Hubungan Masyarakat"/>
        <s v="2378.EBA.962. Layanan Umum"/>
        <s v="2378.EBA.994. Layanan Perkantoran"/>
        <s v="2378.EBB.951. Layanan Sarana Internal"/>
        <s v="2378.EBD.952. Layanan Perencanaan dan Penganggaran"/>
        <s v="2378.EBD.953. Layanan Pemantauan dan Evaluasi"/>
        <s v="2378.EBD.955. Layanan Manajemen Keuangan"/>
        <s v="4345.EBC.996. Layanan Pendidikan dan Pelatihan"/>
        <s v="2378.EBA.994. Layananan Perkantoran" u="1"/>
      </sharedItems>
    </cacheField>
    <cacheField name="kdkmpnen" numFmtId="0">
      <sharedItems containsMixedTypes="1" containsNumber="1" containsInteger="1" minValue="301" maxValue="311"/>
    </cacheField>
    <cacheField name="Komponen" numFmtId="0">
      <sharedItems count="16">
        <s v="051. NSPK Metode dan Kurikulum Pendidikan KP"/>
        <s v="052. NSPK Peserta Didik Sarana dan Prasarana Pendidikan KP"/>
        <s v="053. NSPK Kelembagaan Pendidikan KP"/>
        <s v="054. NSPK Ketenagaan Pendidikan KP"/>
        <s v="301. Sarana Teknologi Informasi dan Komunikasi (TIK) Pendidikan Kelautan dan Perikanan"/>
        <s v="311. Pelayanan Kerja Sama Pendidikan Kelautan dan Perikanan"/>
        <s v="301. Pelayanan Tata Usaha dan Kerumahtanggaan Pendidikan Kelautan dan Perikanan"/>
        <s v="002. Operasional dan Pemeliharaan Kantor"/>
        <s v="301. Kendaraan Bermotor Pendidikan Kelautan dan Perikanan"/>
        <s v="301. Pelayanan Perencanaan dan Penganggaran Internal Pendidikan Kelautan"/>
        <s v="301. Pelayanan Monitoring dan Evaluasi Pendidikan Kelautan dan Perikanan"/>
        <s v="302. Pelayanan Pelaporan Kinerja Pendidikan Kelautan dan Perikanan"/>
        <s v="301. Pelayanan Keuangan Pendidikan Kelautan dan Perikanan"/>
        <s v="301. Aparatur KKP yang Diberikan Beasiswa"/>
        <s v="302. Aparatur KKP yang Diberikan Izin Belajar"/>
        <s v="001. Operasional dan Pemeliharaan Kantor" u="1"/>
      </sharedItems>
    </cacheField>
    <cacheField name="kdskmpnen" numFmtId="0">
      <sharedItems/>
    </cacheField>
    <cacheField name="SubKomponen" numFmtId="0">
      <sharedItems count="45">
        <s v="A. Bimbingan dan Pembinaan Metode dan Kurikulum"/>
        <s v="B. Penyusunan NSPK Metode dan Kurikulum"/>
        <s v="A. NSPK Peserta Didik Standar Sarana dan Prasarana Pendidikan KP"/>
        <s v="A. Pembentukan Kelembagaan Pendidikan KP"/>
        <s v="B. Penjaminan Mutu Kelembagaan Pendidikan KP"/>
        <s v="C. Penyusunan NSPK Kelembagaan Pendidikan"/>
        <s v="A. Evaluasi Beban Kerja Guru dan Dosen"/>
        <s v="A. Alat Pengolah Data dan Informasi"/>
        <s v="A. Kerjasama Pendidikan KP"/>
        <s v="A. Implementasi SIMAK - BMN"/>
        <s v="B. Pembinaan dan Koordinasi Pimpinan"/>
        <s v="C. Pengelolaan Kearsipan, Tata Naskah Dinas dan Persuratan Pusat Pendidikan KP"/>
        <s v="D. Penyusunan Bahan Tindak Lanjut dan Pemutakhiran Data"/>
        <s v="E. Pengelolaan Administrasi Kepegawaian Pusdik KP"/>
        <s v="F. Peningkatan Kompetensi Pendidik dan Tenaga Kependidikan"/>
        <s v="G. Pembinaan Pelaksanaan Kewirausahaan dan TEFA"/>
        <s v="H. Dukungan Kegiatan Wisuda Pendidikan Tinggi dan Menengah Terpusat"/>
        <s v="I. Dukungan Penerimaan dan Penetapan Terpusat Peserta Didik Lingkup KKP"/>
        <s v="GA. Operasional dan Pemeliharaan Kantor Pusat Pendidikan KP"/>
        <s v="GB. Langganan Daya dan Jasa Pusat Pendidikan KP"/>
        <s v="GC. Pemeliharaan Kantor Pusat Pendidikan KP"/>
        <s v="GD. Pembayaran Pelaksanaan Operasional Kantor Pusat Pendidikan KP"/>
        <s v="GE. Operasional Pusat Pendidikan KP (AA)"/>
        <s v="A. Kendaraan Dinas"/>
        <s v="A. Penyusunan Perencanaan Pendidikan KP"/>
        <s v="B. Sinkronisasi Kegiatan Pendidikan KP"/>
        <s v="C. Identifikasi dan kajian program pendidikan KP"/>
        <s v="A. Monitoring dan Evaluasi Penyelenggaraan Pendidikan KP"/>
        <s v="B. Data dan Informasi Pendidikan KP"/>
        <s v="A. Penilaian Kinerja Pendidikan KP"/>
        <s v="A. Sistem Akuntansi Keuangan Berbasis Akrual"/>
        <s v="B. Penyusunan Program dan Anggaran Lingkup Pusdik KP"/>
        <s v="C. Penyusunan POK Lingkup Satker Pusdik KP"/>
        <s v="D. Evaluasi Kinerja Keuangan dan Penyusunan SPIP"/>
        <s v="E. Validasi Data Gaji dan Tunjangan"/>
        <s v="F. Verifikasi dan Validasi Pertanggung Jawaban Kegiatan"/>
        <s v="A. Tugas Belajar"/>
        <s v="B. Lanjutan Tugas Belajar"/>
        <s v="C. Tugas Belajar Luar Negeri"/>
        <s v="D. Dukungan Pencegahan Pandemi Covid-19"/>
        <s v="A. Aparatur KKP yang Diberikan Izin Belajar"/>
        <s v="B. Blokir AA Tahap 2"/>
        <s v="D. Blokir AA Tahap 2"/>
        <s v="C. Blokir AA Tahap 2"/>
        <s v="G. Blokir AA Tahap 2"/>
      </sharedItems>
    </cacheField>
    <cacheField name="kdakun" numFmtId="0">
      <sharedItems containsMixedTypes="1" containsNumber="1" containsInteger="1" minValue="521111" maxValue="532111"/>
    </cacheField>
    <cacheField name="Akun" numFmtId="0">
      <sharedItems count="17">
        <s v="521211. Belanja Bahan"/>
        <s v="522151. Belanja Jasa Profesi"/>
        <s v="524111. Belanja Perjalanan Dinas Biasa"/>
        <s v="521219. Belanja Barang Non Operasional Lainnya"/>
        <s v="521811. Belanja Barang Persediaan Barang Konsumsi"/>
        <s v="522192. Belanja Jasa - Penanganan Pandemi COVID-19"/>
        <s v="524113. Belanja Perjalanan Dinas Dalam Kota"/>
        <s v="532111. Belanja Modal Peralatan dan Mesin"/>
        <s v="522141. Belanja Sewa"/>
        <s v="521241. Belanja Barang Non Operasional - Penanganan Pandemi COVID-19"/>
        <s v="522191. Belanja Jasa Lainnya"/>
        <s v="521111. Belanja Keperluan Perkantoran"/>
        <s v="521114. Belanja Pengiriman Surat Dinas Pos Pusat"/>
        <s v="523121. Belanja Pemeliharaan Peralatan dan Mesin"/>
        <s v="523199. Belanja Pemeliharaan Lainnya"/>
        <s v="521115. Belanja Honor Operasional Satuan Kerja"/>
        <s v="524211. Belanja Perjalanan Dinas Biasa - Luar Negeri"/>
      </sharedItems>
    </cacheField>
    <cacheField name="DIPA_REVISI3" numFmtId="41">
      <sharedItems containsSemiMixedTypes="0" containsString="0" containsNumber="1" containsInteger="1" minValue="0" maxValue="6308695000"/>
    </cacheField>
    <cacheField name="DIPA_REVISI2" numFmtId="41">
      <sharedItems containsSemiMixedTypes="0" containsString="0" containsNumber="1" containsInteger="1" minValue="0" maxValue="6308695000"/>
    </cacheField>
    <cacheField name="Blokir AA ke 1" numFmtId="41">
      <sharedItems containsString="0" containsBlank="1" containsNumber="1" containsInteger="1" minValue="26000000" maxValue="45000000"/>
    </cacheField>
    <cacheField name="Blokir AA ke 2" numFmtId="41">
      <sharedItems containsSemiMixedTypes="0" containsString="0" containsNumber="1" containsInteger="1" minValue="0" maxValue="515818000"/>
    </cacheField>
    <cacheField name="Pagu-Blokir" numFmtId="41">
      <sharedItems containsSemiMixedTypes="0" containsString="0" containsNumber="1" containsInteger="1" minValue="0" maxValue="6308695000" count="96">
        <n v="19875000"/>
        <n v="20000000"/>
        <n v="43260000"/>
        <n v="19500000"/>
        <n v="4000000"/>
        <n v="17465000"/>
        <n v="21250000"/>
        <n v="33250000"/>
        <n v="64900000"/>
        <n v="6000000"/>
        <n v="30000000"/>
        <n v="25200000"/>
        <n v="253324000"/>
        <n v="1500000"/>
        <n v="71456000"/>
        <n v="5000000"/>
        <n v="15000000"/>
        <n v="16200000"/>
        <n v="2000000"/>
        <n v="138160000"/>
        <n v="20830000"/>
        <n v="500000"/>
        <n v="7200000"/>
        <n v="23030000"/>
        <n v="13500000"/>
        <n v="8884000"/>
        <n v="15300000"/>
        <n v="0"/>
        <n v="97416000"/>
        <n v="114200000"/>
        <n v="12400000"/>
        <n v="10000000"/>
        <n v="90946000"/>
        <n v="12989000"/>
        <n v="750000"/>
        <n v="2031000"/>
        <n v="373634000"/>
        <n v="33500000"/>
        <n v="3000000"/>
        <n v="18000000"/>
        <n v="2250000"/>
        <n v="47693000"/>
        <n v="38100000"/>
        <n v="82535000"/>
        <n v="1605000"/>
        <n v="4246000"/>
        <n v="21851000"/>
        <n v="4298000"/>
        <n v="9059000"/>
        <n v="12550000"/>
        <n v="1192000"/>
        <n v="9000000"/>
        <n v="60764000"/>
        <n v="17550000"/>
        <n v="27651000"/>
        <n v="40000000"/>
        <n v="25062000"/>
        <n v="1076220000"/>
        <n v="178160000"/>
        <n v="118852000"/>
        <n v="497050000"/>
        <n v="36000000"/>
        <n v="101016000"/>
        <n v="58360000"/>
        <n v="540000000"/>
        <n v="1000000"/>
        <n v="5164000"/>
        <n v="12000000"/>
        <n v="45000000"/>
        <n v="21000000"/>
        <n v="17500000"/>
        <n v="41908000"/>
        <n v="23250000"/>
        <n v="18539000"/>
        <n v="13525000"/>
        <n v="60415000"/>
        <n v="17900000"/>
        <n v="30169000"/>
        <n v="18400000"/>
        <n v="8702000"/>
        <n v="7500000"/>
        <n v="5350000"/>
        <n v="14000000"/>
        <n v="20635000"/>
        <n v="4800000"/>
        <n v="27500000"/>
        <n v="76033000"/>
        <n v="99100000"/>
        <n v="1333864000"/>
        <n v="25000000"/>
        <n v="102600000"/>
        <n v="138000000"/>
        <n v="6308695000"/>
        <n v="216000000"/>
        <n v="142041000"/>
        <n v="54200000"/>
      </sharedItems>
    </cacheField>
    <cacheField name="Jan" numFmtId="41">
      <sharedItems containsString="0" containsBlank="1" containsNumber="1" containsInteger="1" minValue="0" maxValue="0"/>
    </cacheField>
    <cacheField name="Feb" numFmtId="41">
      <sharedItems containsString="0" containsBlank="1" containsNumber="1" containsInteger="1" minValue="0" maxValue="63640000"/>
    </cacheField>
    <cacheField name="Mar" numFmtId="41">
      <sharedItems containsString="0" containsBlank="1" containsNumber="1" containsInteger="1" minValue="0" maxValue="80776487"/>
    </cacheField>
    <cacheField name="Apr" numFmtId="41">
      <sharedItems containsString="0" containsBlank="1" containsNumber="1" containsInteger="1" minValue="0" maxValue="1549795356"/>
    </cacheField>
    <cacheField name="Mei" numFmtId="41">
      <sharedItems containsString="0" containsBlank="1" containsNumber="1" containsInteger="1" minValue="0" maxValue="540000000"/>
    </cacheField>
    <cacheField name="Jun" numFmtId="41">
      <sharedItems containsString="0" containsBlank="1" containsNumber="1" containsInteger="1" minValue="0" maxValue="2247825850"/>
    </cacheField>
    <cacheField name="Jul" numFmtId="41">
      <sharedItems containsString="0" containsBlank="1" containsNumber="1" containsInteger="1" minValue="0" maxValue="1009938886"/>
    </cacheField>
    <cacheField name="Ags" numFmtId="41">
      <sharedItems containsString="0" containsBlank="1" containsNumber="1" containsInteger="1" minValue="0" maxValue="63640000"/>
    </cacheField>
    <cacheField name="Sep" numFmtId="41">
      <sharedItems containsString="0" containsBlank="1" containsNumber="1" containsInteger="1" minValue="0" maxValue="0"/>
    </cacheField>
    <cacheField name="Okt" numFmtId="41">
      <sharedItems containsString="0" containsBlank="1" containsNumber="1" containsInteger="1" minValue="0" maxValue="0"/>
    </cacheField>
    <cacheField name="Nov" numFmtId="41">
      <sharedItems containsString="0" containsBlank="1" containsNumber="1" containsInteger="1" minValue="0" maxValue="0"/>
    </cacheField>
    <cacheField name="Des" numFmtId="41">
      <sharedItems containsString="0" containsBlank="1" containsNumber="1" containsInteger="1" minValue="0" maxValue="0"/>
    </cacheField>
    <cacheField name="eselon2" numFmtId="0">
      <sharedItems count="1">
        <s v="Pusat Pendidikan KP"/>
      </sharedItems>
    </cacheField>
    <cacheField name="koordinator" numFmtId="0">
      <sharedItems containsBlank="1" count="5">
        <s v="Penyelenggaraan Pendidikan"/>
        <s v="Kelembagaan dan Ketenagaan"/>
        <s v="Tata Usaha"/>
        <s v="Perencanaan dan Evaluasi"/>
        <m u="1"/>
      </sharedItems>
    </cacheField>
    <cacheField name="Subkoordinator" numFmtId="0">
      <sharedItems containsBlank="1" count="9">
        <s v="Metode dan Kurikulum"/>
        <s v="Peserta Didik dan Sarana Prasarana"/>
        <s v="Kelembagaan"/>
        <s v="Ketenagaan"/>
        <s v="Umum"/>
        <s v="Perencanaan"/>
        <s v="Evaluasi"/>
        <s v="Keuangan"/>
        <m u="1"/>
      </sharedItems>
    </cacheField>
    <cacheField name="Jns_Belanja" numFmtId="0">
      <sharedItems containsMixedTypes="1" containsNumber="1" containsInteger="1" minValue="52" maxValue="53"/>
    </cacheField>
    <cacheField name="satker" numFmtId="0">
      <sharedItems/>
    </cacheField>
    <cacheField name="Realisasi" numFmtId="41">
      <sharedItems containsSemiMixedTypes="0" containsString="0" containsNumber="1" containsInteger="1" minValue="0" maxValue="4823760092"/>
    </cacheField>
    <cacheField name="Real %" numFmtId="43">
      <sharedItems containsSemiMixedTypes="0" containsString="0" containsNumber="1" minValue="0" maxValue="100"/>
    </cacheField>
    <cacheField name="Sisa" numFmtId="41">
      <sharedItems containsSemiMixedTypes="0" containsString="0" containsNumber="1" containsInteger="1" minValue="0" maxValue="1484934908"/>
    </cacheField>
    <cacheField name="Sisa %" numFmtId="43">
      <sharedItems containsSemiMixedTypes="0" containsString="0" containsNumber="1" minValue="0" maxValue="100"/>
    </cacheField>
    <cacheField name="Kode Akun" numFmtId="0">
      <sharedItems/>
    </cacheField>
    <cacheField name="Status Covid" numFmtId="0">
      <sharedItems/>
    </cacheField>
    <cacheField name="Status Realisasi" numFmtId="0">
      <sharedItems/>
    </cacheField>
    <cacheField name="Jenis Belanja" numFmtId="0">
      <sharedItems/>
    </cacheField>
    <cacheField name="Sisa %2" numFmtId="0" formula="'Sisa-Blokir'/'Pagu-Blokir'*100" databaseField="0"/>
    <cacheField name="Realisasi %" numFmtId="0" formula="Realisasi/'Pagu-Blokir'*100" databaseField="0"/>
    <cacheField name="Sisa-Blokir" numFmtId="0" formula="'Pagu-Blokir'-Realisasi" databaseField="0"/>
  </cacheFields>
  <extLst>
    <ext xmlns:x14="http://schemas.microsoft.com/office/spreadsheetml/2009/9/main" uri="{725AE2AE-9491-48be-B2B4-4EB974FC3084}">
      <x14:pivotCacheDefinition pivotCacheId="33439537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9">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1211"/>
    <s v="521211. Belanja Bahan"/>
    <n v="19875000"/>
    <n v="19875000"/>
    <m/>
    <n v="0"/>
    <n v="19875000"/>
    <n v="0"/>
    <n v="0"/>
    <n v="2490000"/>
    <n v="0"/>
    <n v="3091000"/>
    <n v="0"/>
    <n v="825000"/>
    <n v="3975000"/>
    <n v="0"/>
    <n v="0"/>
    <n v="0"/>
    <n v="0"/>
    <s v="Pusat Pendidikan KP"/>
    <x v="0"/>
    <x v="0"/>
    <s v="52"/>
    <s v="SEKRETARIAT BADAN RISET DAN SUMBERDAYA MANUSIA KELAUTAN DAN PERIKANAN"/>
    <n v="10381000"/>
    <n v="52.231446540880498"/>
    <n v="9494000"/>
    <n v="47.768553459119495"/>
    <s v="DL.2376.AFA.001.051.A.521211"/>
    <s v="Non COVID"/>
    <s v="BELANJA BAHAN"/>
    <s v="Belanja Barang Non Operasional"/>
    <n v="0"/>
    <n v="990000"/>
    <n v="1500000"/>
    <n v="0"/>
    <n v="0"/>
    <n v="1606000"/>
    <n v="1485000"/>
    <n v="0"/>
    <n v="825000"/>
    <n v="0"/>
    <n v="3975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2151"/>
    <s v="522151. Belanja Jasa Profesi"/>
    <n v="20000000"/>
    <n v="20000000"/>
    <m/>
    <n v="0"/>
    <n v="20000000"/>
    <n v="0"/>
    <n v="0"/>
    <n v="900000"/>
    <n v="0"/>
    <n v="0"/>
    <n v="1200000"/>
    <n v="1800000"/>
    <n v="2400000"/>
    <n v="0"/>
    <n v="0"/>
    <n v="0"/>
    <n v="0"/>
    <s v="Pusat Pendidikan KP"/>
    <x v="0"/>
    <x v="0"/>
    <s v="52"/>
    <s v="SEKRETARIAT BADAN RISET DAN SUMBERDAYA MANUSIA KELAUTAN DAN PERIKANAN"/>
    <n v="6300000"/>
    <n v="31.5"/>
    <n v="13700000"/>
    <n v="68.5"/>
    <s v="DL.2376.AFA.001.051.A.522151"/>
    <s v="Non COVID"/>
    <s v="BELANJA JASA"/>
    <s v="Belanja Barang Non Operasional"/>
    <n v="0"/>
    <n v="900000"/>
    <n v="0"/>
    <n v="0"/>
    <n v="0"/>
    <n v="0"/>
    <n v="0"/>
    <n v="0"/>
    <n v="0"/>
    <n v="0"/>
    <n v="240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A"/>
    <s v="A. Bimbingan dan Pembinaan Metode dan Kurikulum"/>
    <s v="524111"/>
    <s v="524111. Belanja Perjalanan Dinas Biasa"/>
    <n v="43260000"/>
    <n v="43260000"/>
    <m/>
    <n v="0"/>
    <n v="43260000"/>
    <n v="0"/>
    <n v="0"/>
    <n v="10950000"/>
    <n v="11716000"/>
    <n v="1800000"/>
    <n v="1810000"/>
    <n v="5300000"/>
    <n v="3210000"/>
    <n v="0"/>
    <n v="0"/>
    <n v="0"/>
    <n v="0"/>
    <s v="Pusat Pendidikan KP"/>
    <x v="0"/>
    <x v="0"/>
    <s v="52"/>
    <s v="SEKRETARIAT BADAN RISET DAN SUMBERDAYA MANUSIA KELAUTAN DAN PERIKANAN"/>
    <n v="34786000"/>
    <n v="80.411465557096633"/>
    <n v="8474000"/>
    <n v="19.588534442903374"/>
    <s v="DL.2376.AFA.001.051.A.524111"/>
    <s v="Non COVID"/>
    <s v="PERJALANAN DINAS"/>
    <s v="Belanja Barang Non Operasional"/>
    <n v="0"/>
    <n v="10950000"/>
    <n v="0"/>
    <n v="0"/>
    <n v="0"/>
    <n v="1800000"/>
    <n v="0"/>
    <n v="0"/>
    <n v="0"/>
    <n v="0"/>
    <n v="321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1211"/>
    <s v="521211. Belanja Bahan"/>
    <n v="19500000"/>
    <n v="19500000"/>
    <m/>
    <n v="0"/>
    <n v="19500000"/>
    <n v="0"/>
    <n v="0"/>
    <n v="2561000"/>
    <n v="0"/>
    <n v="1480000"/>
    <n v="0"/>
    <n v="0"/>
    <n v="2470000"/>
    <n v="0"/>
    <n v="0"/>
    <n v="0"/>
    <n v="0"/>
    <s v="Pusat Pendidikan KP"/>
    <x v="0"/>
    <x v="0"/>
    <s v="52"/>
    <s v="SEKRETARIAT BADAN RISET DAN SUMBERDAYA MANUSIA KELAUTAN DAN PERIKANAN"/>
    <n v="6511000"/>
    <n v="33.389743589743595"/>
    <n v="12989000"/>
    <n v="66.610256410256412"/>
    <s v="DL.2376.AFA.001.051.B.521211"/>
    <s v="Non COVID"/>
    <s v="BELANJA BAHAN"/>
    <s v="Belanja Barang Non Operasional"/>
    <n v="0"/>
    <n v="1525000"/>
    <n v="1036000"/>
    <n v="0"/>
    <n v="0"/>
    <n v="0"/>
    <n v="1480000"/>
    <n v="0"/>
    <n v="0"/>
    <n v="0"/>
    <n v="247000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2151"/>
    <s v="522151. Belanja Jasa Profesi"/>
    <n v="4000000"/>
    <n v="4000000"/>
    <m/>
    <n v="0"/>
    <n v="4000000"/>
    <n v="0"/>
    <n v="0"/>
    <n v="900000"/>
    <n v="0"/>
    <n v="0"/>
    <n v="0"/>
    <n v="0"/>
    <n v="0"/>
    <n v="0"/>
    <n v="0"/>
    <n v="0"/>
    <n v="0"/>
    <s v="Pusat Pendidikan KP"/>
    <x v="0"/>
    <x v="0"/>
    <s v="52"/>
    <s v="SEKRETARIAT BADAN RISET DAN SUMBERDAYA MANUSIA KELAUTAN DAN PERIKANAN"/>
    <n v="900000"/>
    <n v="22.5"/>
    <n v="3100000"/>
    <n v="77.5"/>
    <s v="DL.2376.AFA.001.051.B.522151"/>
    <s v="Non COVID"/>
    <s v="BELANJA JASA"/>
    <s v="Belanja Barang Non Operasional"/>
    <n v="0"/>
    <n v="9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1"/>
    <s v="051. NSPK Metode dan Kurikulum Pendidikan KP"/>
    <s v="B"/>
    <s v="B. Penyusunan NSPK Metode dan Kurikulum"/>
    <s v="524111"/>
    <s v="524111. Belanja Perjalanan Dinas Biasa"/>
    <n v="17465000"/>
    <n v="17465000"/>
    <m/>
    <n v="0"/>
    <n v="17465000"/>
    <n v="0"/>
    <n v="0"/>
    <n v="16620000"/>
    <n v="0"/>
    <n v="0"/>
    <n v="0"/>
    <n v="0"/>
    <n v="840000"/>
    <n v="0"/>
    <n v="0"/>
    <n v="0"/>
    <n v="0"/>
    <s v="Pusat Pendidikan KP"/>
    <x v="0"/>
    <x v="0"/>
    <s v="52"/>
    <s v="SEKRETARIAT BADAN RISET DAN SUMBERDAYA MANUSIA KELAUTAN DAN PERIKANAN"/>
    <n v="17460000"/>
    <n v="99.971371314056682"/>
    <n v="5000"/>
    <n v="2.8628685943315198E-2"/>
    <s v="DL.2376.AFA.001.051.B.524111"/>
    <s v="Non COVID"/>
    <s v="PERJALANAN DINAS"/>
    <s v="Belanja Barang Non Operasional"/>
    <n v="0"/>
    <n v="12960000"/>
    <n v="3660000"/>
    <n v="0"/>
    <n v="0"/>
    <n v="0"/>
    <n v="0"/>
    <n v="0"/>
    <n v="0"/>
    <n v="0"/>
    <n v="84000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1211"/>
    <s v="521211. Belanja Bahan"/>
    <n v="21250000"/>
    <n v="21250000"/>
    <m/>
    <n v="0"/>
    <n v="21250000"/>
    <n v="0"/>
    <n v="0"/>
    <n v="2460000"/>
    <n v="0"/>
    <n v="660000"/>
    <n v="0"/>
    <n v="1500000"/>
    <n v="0"/>
    <n v="0"/>
    <n v="0"/>
    <n v="0"/>
    <n v="0"/>
    <s v="Pusat Pendidikan KP"/>
    <x v="0"/>
    <x v="1"/>
    <s v="52"/>
    <s v="SEKRETARIAT BADAN RISET DAN SUMBERDAYA MANUSIA KELAUTAN DAN PERIKANAN"/>
    <n v="4620000"/>
    <n v="21.741176470588236"/>
    <n v="16630000"/>
    <n v="78.258823529411771"/>
    <s v="DL.2376.AFA.001.052.A.521211"/>
    <s v="Non COVID"/>
    <s v="BELANJA BAHAN"/>
    <s v="Belanja Barang Non Operasional"/>
    <n v="0"/>
    <n v="2460000"/>
    <n v="0"/>
    <n v="0"/>
    <n v="0"/>
    <n v="660000"/>
    <n v="0"/>
    <n v="0"/>
    <n v="150000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2"/>
    <s v="052. NSPK Peserta Didik Sarana dan Prasarana Pendidikan KP"/>
    <s v="A"/>
    <s v="A. NSPK Peserta Didik Standar Sarana dan Prasarana Pendidikan KP"/>
    <s v="524111"/>
    <s v="524111. Belanja Perjalanan Dinas Biasa"/>
    <n v="33250000"/>
    <n v="33250000"/>
    <m/>
    <n v="0"/>
    <n v="33250000"/>
    <n v="0"/>
    <n v="0"/>
    <n v="3780000"/>
    <n v="2840000"/>
    <n v="14114500"/>
    <n v="360000"/>
    <n v="4801085"/>
    <n v="0"/>
    <n v="0"/>
    <n v="0"/>
    <n v="0"/>
    <n v="0"/>
    <s v="Pusat Pendidikan KP"/>
    <x v="0"/>
    <x v="1"/>
    <s v="52"/>
    <s v="SEKRETARIAT BADAN RISET DAN SUMBERDAYA MANUSIA KELAUTAN DAN PERIKANAN"/>
    <n v="25895585"/>
    <n v="77.881458646616537"/>
    <n v="7354415"/>
    <n v="22.11854135338346"/>
    <s v="DL.2376.AFA.001.052.A.524111"/>
    <s v="Non COVID"/>
    <s v="PERJALANAN DINAS"/>
    <s v="Belanja Barang Non Operasional"/>
    <n v="0"/>
    <n v="1080000"/>
    <n v="2700000"/>
    <n v="0"/>
    <n v="0"/>
    <n v="3620000"/>
    <n v="9244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1"/>
    <s v="521211. Belanja Bahan"/>
    <n v="64900000"/>
    <n v="64900000"/>
    <m/>
    <n v="0"/>
    <n v="64900000"/>
    <n v="0"/>
    <n v="0"/>
    <n v="4332500"/>
    <n v="0"/>
    <n v="1862500"/>
    <n v="0"/>
    <n v="0"/>
    <n v="29245750"/>
    <n v="0"/>
    <n v="0"/>
    <n v="0"/>
    <n v="0"/>
    <s v="Pusat Pendidikan KP"/>
    <x v="1"/>
    <x v="2"/>
    <s v="52"/>
    <s v="SEKRETARIAT BADAN RISET DAN SUMBERDAYA MANUSIA KELAUTAN DAN PERIKANAN"/>
    <n v="35440750"/>
    <n v="54.608243451463792"/>
    <n v="29459250"/>
    <n v="45.391756548536208"/>
    <s v="DL.2376.AFA.001.053.A.521211"/>
    <s v="Non COVID"/>
    <s v="BELANJA BAHAN"/>
    <s v="Belanja Barang Non Operasional"/>
    <n v="0"/>
    <n v="2871000"/>
    <n v="1461500"/>
    <n v="0"/>
    <n v="0"/>
    <n v="440000"/>
    <n v="1422500"/>
    <n v="0"/>
    <n v="0"/>
    <n v="0"/>
    <n v="2924575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n v="521219"/>
    <s v="521219. Belanja Barang Non Operasional Lainnya"/>
    <n v="6000000"/>
    <n v="6000000"/>
    <m/>
    <n v="0"/>
    <n v="6000000"/>
    <n v="0"/>
    <n v="0"/>
    <n v="631750"/>
    <n v="0"/>
    <n v="331250"/>
    <n v="0"/>
    <n v="0"/>
    <n v="0"/>
    <n v="0"/>
    <n v="0"/>
    <n v="0"/>
    <n v="0"/>
    <s v="Pusat Pendidikan KP"/>
    <x v="1"/>
    <x v="2"/>
    <s v="52"/>
    <s v="SEKRETARIAT BADAN RISET DAN SUMBERDAYA MANUSIA KELAUTAN DAN PERIKANAN"/>
    <n v="963000"/>
    <n v="16.05"/>
    <n v="5037000"/>
    <n v="83.95"/>
    <s v="DL.2376.AFA.001.053.A.521219"/>
    <s v="Non COVID"/>
    <s v="NON OPS LAINNYA"/>
    <s v="Belanja Barang Non Operasional"/>
    <n v="0"/>
    <n v="300450"/>
    <n v="331300"/>
    <n v="0"/>
    <n v="0"/>
    <n v="33125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1811"/>
    <s v="521811. Belanja Barang Persediaan Barang Konsumsi"/>
    <n v="30000000"/>
    <n v="30000000"/>
    <m/>
    <n v="0"/>
    <n v="30000000"/>
    <n v="0"/>
    <n v="0"/>
    <n v="7146000"/>
    <n v="0"/>
    <n v="2391000"/>
    <n v="0"/>
    <n v="0"/>
    <n v="2469500"/>
    <n v="0"/>
    <n v="0"/>
    <n v="0"/>
    <n v="0"/>
    <s v="Pusat Pendidikan KP"/>
    <x v="1"/>
    <x v="2"/>
    <s v="52"/>
    <s v="SEKRETARIAT BADAN RISET DAN SUMBERDAYA MANUSIA KELAUTAN DAN PERIKANAN"/>
    <n v="12006500"/>
    <n v="40.021666666666668"/>
    <n v="17993500"/>
    <n v="59.978333333333332"/>
    <s v="DL.2376.AFA.001.053.A.521811"/>
    <s v="Non COVID"/>
    <s v="PERSEDIAAN"/>
    <s v="Belanja Barang Non Operasional"/>
    <n v="0"/>
    <n v="4846000"/>
    <n v="2300000"/>
    <n v="0"/>
    <n v="0"/>
    <n v="0"/>
    <n v="2391000"/>
    <n v="0"/>
    <n v="0"/>
    <n v="0"/>
    <n v="24695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51"/>
    <s v="522151. Belanja Jasa Profesi"/>
    <n v="25200000"/>
    <n v="25200000"/>
    <m/>
    <n v="0"/>
    <n v="25200000"/>
    <n v="0"/>
    <n v="0"/>
    <n v="1800000"/>
    <n v="0"/>
    <n v="0"/>
    <n v="7200000"/>
    <n v="0"/>
    <n v="0"/>
    <n v="0"/>
    <n v="0"/>
    <n v="0"/>
    <n v="0"/>
    <s v="Pusat Pendidikan KP"/>
    <x v="1"/>
    <x v="2"/>
    <s v="52"/>
    <s v="SEKRETARIAT BADAN RISET DAN SUMBERDAYA MANUSIA KELAUTAN DAN PERIKANAN"/>
    <n v="9000000"/>
    <n v="35.714285714285715"/>
    <n v="16200000"/>
    <n v="64.285714285714292"/>
    <s v="DL.2376.AFA.001.053.A.522151"/>
    <s v="Non COVID"/>
    <s v="BELANJA JASA"/>
    <s v="Belanja Barang Non Operasional"/>
    <n v="0"/>
    <n v="1800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2192"/>
    <s v="522192. Belanja Jasa - Penanganan Pandemi COVID-19"/>
    <n v="6000000"/>
    <n v="6000000"/>
    <m/>
    <n v="0"/>
    <n v="6000000"/>
    <n v="0"/>
    <n v="0"/>
    <n v="0"/>
    <n v="0"/>
    <n v="0"/>
    <n v="0"/>
    <n v="0"/>
    <n v="0"/>
    <n v="0"/>
    <n v="0"/>
    <n v="0"/>
    <n v="0"/>
    <s v="Pusat Pendidikan KP"/>
    <x v="1"/>
    <x v="2"/>
    <s v="52"/>
    <s v="SEKRETARIAT BADAN RISET DAN SUMBERDAYA MANUSIA KELAUTAN DAN PERIKANAN"/>
    <n v="0"/>
    <n v="0"/>
    <n v="6000000"/>
    <n v="100"/>
    <s v="DL.2376.AFA.001.053.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1"/>
    <s v="524111. Belanja Perjalanan Dinas Biasa"/>
    <n v="253324000"/>
    <n v="253324000"/>
    <m/>
    <n v="0"/>
    <n v="253324000"/>
    <n v="0"/>
    <n v="0"/>
    <n v="10610000"/>
    <n v="6180000"/>
    <n v="930000"/>
    <n v="15508650"/>
    <n v="79603950"/>
    <n v="40469000"/>
    <n v="0"/>
    <n v="0"/>
    <n v="0"/>
    <n v="0"/>
    <s v="Pusat Pendidikan KP"/>
    <x v="1"/>
    <x v="2"/>
    <s v="52"/>
    <s v="SEKRETARIAT BADAN RISET DAN SUMBERDAYA MANUSIA KELAUTAN DAN PERIKANAN"/>
    <n v="153301600"/>
    <n v="60.516019011226732"/>
    <n v="100022400"/>
    <n v="39.483980988773268"/>
    <s v="DL.2376.AFA.001.053.A.524111"/>
    <s v="Non COVID"/>
    <s v="PERJALANAN DINAS"/>
    <s v="Belanja Barang Non Operasional"/>
    <n v="0"/>
    <n v="7130000"/>
    <n v="3480000"/>
    <n v="0"/>
    <n v="0"/>
    <n v="0"/>
    <n v="0"/>
    <n v="0"/>
    <n v="0"/>
    <n v="0"/>
    <n v="4046900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A"/>
    <s v="A. Pembentukan Kelembagaan Pendidikan KP"/>
    <s v="524113"/>
    <s v="524113. Belanja Perjalanan Dinas Dalam Kota"/>
    <n v="1500000"/>
    <n v="1500000"/>
    <m/>
    <n v="0"/>
    <n v="1500000"/>
    <n v="0"/>
    <n v="0"/>
    <n v="0"/>
    <n v="0"/>
    <n v="0"/>
    <n v="0"/>
    <n v="0"/>
    <n v="0"/>
    <n v="0"/>
    <n v="0"/>
    <n v="0"/>
    <n v="0"/>
    <s v="Pusat Pendidikan KP"/>
    <x v="1"/>
    <x v="2"/>
    <s v="52"/>
    <s v="SEKRETARIAT BADAN RISET DAN SUMBERDAYA MANUSIA KELAUTAN DAN PERIKANAN"/>
    <n v="0"/>
    <n v="0"/>
    <n v="1500000"/>
    <n v="100"/>
    <s v="DL.2376.AFA.001.053.A.524113"/>
    <s v="Non COVID"/>
    <s v="TRANSPORT LOKAL"/>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1"/>
    <s v="521211. Belanja Bahan"/>
    <n v="71456000"/>
    <n v="71456000"/>
    <m/>
    <n v="0"/>
    <n v="71456000"/>
    <n v="0"/>
    <n v="0"/>
    <n v="0"/>
    <n v="0"/>
    <n v="10438550"/>
    <n v="0"/>
    <n v="0"/>
    <n v="0"/>
    <n v="0"/>
    <n v="0"/>
    <n v="0"/>
    <n v="0"/>
    <s v="Pusat Pendidikan KP"/>
    <x v="1"/>
    <x v="2"/>
    <s v="52"/>
    <s v="SEKRETARIAT BADAN RISET DAN SUMBERDAYA MANUSIA KELAUTAN DAN PERIKANAN"/>
    <n v="10438550"/>
    <n v="14.60836038961039"/>
    <n v="61017450"/>
    <n v="85.391639610389618"/>
    <s v="DL.2376.AFA.001.053.B.521211"/>
    <s v="Non COVID"/>
    <s v="BELANJA BAHAN"/>
    <s v="Belanja Barang Non Operasional"/>
    <n v="0"/>
    <n v="0"/>
    <n v="0"/>
    <n v="0"/>
    <n v="0"/>
    <n v="0"/>
    <n v="104385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219"/>
    <s v="521219. Belanja Barang Non Operasional Lainnya"/>
    <n v="5000000"/>
    <n v="5000000"/>
    <m/>
    <n v="0"/>
    <n v="5000000"/>
    <n v="0"/>
    <n v="0"/>
    <n v="0"/>
    <n v="0"/>
    <n v="4262850"/>
    <n v="0"/>
    <n v="0"/>
    <n v="0"/>
    <n v="0"/>
    <n v="0"/>
    <n v="0"/>
    <n v="0"/>
    <s v="Pusat Pendidikan KP"/>
    <x v="1"/>
    <x v="2"/>
    <s v="52"/>
    <s v="SEKRETARIAT BADAN RISET DAN SUMBERDAYA MANUSIA KELAUTAN DAN PERIKANAN"/>
    <n v="4262850"/>
    <n v="85.257000000000005"/>
    <n v="737150"/>
    <n v="14.743"/>
    <s v="DL.2376.AFA.001.053.B.521219"/>
    <s v="Non COVID"/>
    <s v="NON OPS LAINNYA"/>
    <s v="Belanja Barang Non Operasional"/>
    <n v="0"/>
    <n v="0"/>
    <n v="0"/>
    <n v="0"/>
    <n v="0"/>
    <n v="302850"/>
    <n v="396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1811"/>
    <s v="521811. Belanja Barang Persediaan Barang Konsumsi"/>
    <n v="15000000"/>
    <n v="15000000"/>
    <m/>
    <n v="0"/>
    <n v="15000000"/>
    <n v="0"/>
    <n v="0"/>
    <n v="0"/>
    <n v="0"/>
    <n v="2453500"/>
    <n v="0"/>
    <n v="0"/>
    <n v="0"/>
    <n v="0"/>
    <n v="0"/>
    <n v="0"/>
    <n v="0"/>
    <s v="Pusat Pendidikan KP"/>
    <x v="1"/>
    <x v="2"/>
    <s v="52"/>
    <s v="SEKRETARIAT BADAN RISET DAN SUMBERDAYA MANUSIA KELAUTAN DAN PERIKANAN"/>
    <n v="2453500"/>
    <n v="16.356666666666666"/>
    <n v="12546500"/>
    <n v="83.643333333333331"/>
    <s v="DL.2376.AFA.001.053.B.521811"/>
    <s v="Non COVID"/>
    <s v="PERSEDIAAN"/>
    <s v="Belanja Barang Non Operasional"/>
    <n v="0"/>
    <n v="0"/>
    <n v="0"/>
    <n v="0"/>
    <n v="0"/>
    <n v="0"/>
    <n v="24535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n v="522151"/>
    <s v="522151. Belanja Jasa Profesi"/>
    <n v="16200000"/>
    <n v="16200000"/>
    <m/>
    <n v="0"/>
    <n v="16200000"/>
    <n v="0"/>
    <n v="0"/>
    <n v="0"/>
    <n v="0"/>
    <n v="6300000"/>
    <n v="0"/>
    <n v="0"/>
    <n v="0"/>
    <n v="0"/>
    <n v="0"/>
    <n v="0"/>
    <n v="0"/>
    <s v="Pusat Pendidikan KP"/>
    <x v="1"/>
    <x v="2"/>
    <s v="52"/>
    <s v="SEKRETARIAT BADAN RISET DAN SUMBERDAYA MANUSIA KELAUTAN DAN PERIKANAN"/>
    <n v="6300000"/>
    <n v="38.888888888888893"/>
    <n v="9900000"/>
    <n v="61.111111111111114"/>
    <s v="DL.2376.AFA.001.053.B.522151"/>
    <s v="Non COVID"/>
    <s v="BELANJA JASA"/>
    <s v="Belanja Barang Non Operasional"/>
    <n v="0"/>
    <n v="0"/>
    <n v="0"/>
    <n v="0"/>
    <n v="0"/>
    <n v="0"/>
    <n v="630000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2192"/>
    <s v="522192. Belanja Jasa - Penanganan Pandemi COVID-19"/>
    <n v="2000000"/>
    <n v="2000000"/>
    <m/>
    <n v="0"/>
    <n v="2000000"/>
    <n v="0"/>
    <n v="0"/>
    <n v="365000"/>
    <n v="0"/>
    <n v="0"/>
    <n v="0"/>
    <n v="0"/>
    <n v="0"/>
    <n v="0"/>
    <n v="0"/>
    <n v="0"/>
    <n v="0"/>
    <s v="Pusat Pendidikan KP"/>
    <x v="1"/>
    <x v="2"/>
    <s v="52"/>
    <s v="SEKRETARIAT BADAN RISET DAN SUMBERDAYA MANUSIA KELAUTAN DAN PERIKANAN"/>
    <n v="365000"/>
    <n v="18.25"/>
    <n v="1635000"/>
    <n v="81.75"/>
    <s v="DL.2376.AFA.001.053.B.522192"/>
    <s v="COVID"/>
    <s v="BELANJA JASA"/>
    <s v="Belanja Barang Non Operasional"/>
    <n v="0"/>
    <n v="36500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B"/>
    <s v="B. Penjaminan Mutu Kelembagaan Pendidikan KP"/>
    <s v="524111"/>
    <s v="524111. Belanja Perjalanan Dinas Biasa"/>
    <n v="138160000"/>
    <n v="138160000"/>
    <m/>
    <n v="0"/>
    <n v="138160000"/>
    <n v="0"/>
    <n v="0"/>
    <n v="18378000"/>
    <n v="0"/>
    <n v="36948850"/>
    <n v="76109840"/>
    <n v="0"/>
    <n v="0"/>
    <n v="0"/>
    <n v="0"/>
    <n v="0"/>
    <n v="0"/>
    <s v="Pusat Pendidikan KP"/>
    <x v="1"/>
    <x v="2"/>
    <s v="52"/>
    <s v="SEKRETARIAT BADAN RISET DAN SUMBERDAYA MANUSIA KELAUTAN DAN PERIKANAN"/>
    <n v="131436690"/>
    <n v="95.133678343949043"/>
    <n v="6723310"/>
    <n v="4.866321656050955"/>
    <s v="DL.2376.AFA.001.053.B.524111"/>
    <s v="Non COVID"/>
    <s v="PERJALANAN DINAS"/>
    <s v="Belanja Barang Non Operasional"/>
    <n v="0"/>
    <n v="18378000"/>
    <n v="0"/>
    <n v="0"/>
    <n v="0"/>
    <n v="0"/>
    <n v="3694885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1"/>
    <s v="521211. Belanja Bahan"/>
    <n v="20830000"/>
    <n v="20830000"/>
    <m/>
    <n v="0"/>
    <n v="20830000"/>
    <n v="0"/>
    <n v="0"/>
    <n v="0"/>
    <n v="0"/>
    <n v="0"/>
    <n v="0"/>
    <n v="0"/>
    <n v="0"/>
    <n v="0"/>
    <n v="0"/>
    <n v="0"/>
    <n v="0"/>
    <s v="Pusat Pendidikan KP"/>
    <x v="1"/>
    <x v="2"/>
    <s v="52"/>
    <s v="SEKRETARIAT BADAN RISET DAN SUMBERDAYA MANUSIA KELAUTAN DAN PERIKANAN"/>
    <n v="0"/>
    <n v="0"/>
    <n v="20830000"/>
    <n v="100"/>
    <s v="DL.2376.AFA.001.053.C.521211"/>
    <s v="Non COVID"/>
    <s v="BELANJA BAHAN"/>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1219"/>
    <s v="521219. Belanja Barang Non Operasional Lainnya"/>
    <n v="500000"/>
    <n v="500000"/>
    <m/>
    <n v="0"/>
    <n v="500000"/>
    <n v="0"/>
    <n v="0"/>
    <n v="0"/>
    <n v="0"/>
    <n v="0"/>
    <n v="0"/>
    <n v="0"/>
    <n v="0"/>
    <n v="0"/>
    <n v="0"/>
    <n v="0"/>
    <n v="0"/>
    <s v="Pusat Pendidikan KP"/>
    <x v="1"/>
    <x v="2"/>
    <s v="52"/>
    <s v="SEKRETARIAT BADAN RISET DAN SUMBERDAYA MANUSIA KELAUTAN DAN PERIKANAN"/>
    <n v="0"/>
    <n v="0"/>
    <n v="500000"/>
    <n v="100"/>
    <s v="DL.2376.AFA.001.053.C.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n v="522151"/>
    <s v="522151. Belanja Jasa Profesi"/>
    <n v="7200000"/>
    <n v="7200000"/>
    <m/>
    <n v="0"/>
    <n v="7200000"/>
    <n v="0"/>
    <n v="0"/>
    <n v="0"/>
    <n v="0"/>
    <n v="0"/>
    <n v="0"/>
    <n v="0"/>
    <n v="0"/>
    <n v="0"/>
    <n v="0"/>
    <n v="0"/>
    <n v="0"/>
    <s v="Pusat Pendidikan KP"/>
    <x v="1"/>
    <x v="2"/>
    <s v="52"/>
    <s v="SEKRETARIAT BADAN RISET DAN SUMBERDAYA MANUSIA KELAUTAN DAN PERIKANAN"/>
    <n v="0"/>
    <n v="0"/>
    <n v="7200000"/>
    <n v="100"/>
    <s v="DL.2376.AFA.001.053.C.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3"/>
    <s v="053. NSPK Kelembagaan Pendidikan KP"/>
    <s v="C"/>
    <s v="C. Penyusunan NSPK Kelembagaan Pendidikan"/>
    <s v="524111"/>
    <s v="524111. Belanja Perjalanan Dinas Biasa"/>
    <n v="23030000"/>
    <n v="23030000"/>
    <m/>
    <n v="0"/>
    <n v="23030000"/>
    <n v="0"/>
    <n v="0"/>
    <n v="0"/>
    <n v="0"/>
    <n v="0"/>
    <n v="0"/>
    <n v="0"/>
    <n v="0"/>
    <n v="0"/>
    <n v="0"/>
    <n v="0"/>
    <n v="0"/>
    <s v="Pusat Pendidikan KP"/>
    <x v="1"/>
    <x v="2"/>
    <s v="52"/>
    <s v="SEKRETARIAT BADAN RISET DAN SUMBERDAYA MANUSIA KELAUTAN DAN PERIKANAN"/>
    <n v="0"/>
    <n v="0"/>
    <n v="23030000"/>
    <n v="100"/>
    <s v="DL.2376.AFA.001.053.C.524111"/>
    <s v="Non COVID"/>
    <s v="PERJALANAN DINAS"/>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1"/>
    <s v="521211. Belanja Bahan"/>
    <n v="13500000"/>
    <n v="13900000"/>
    <m/>
    <n v="0"/>
    <n v="13500000"/>
    <n v="0"/>
    <n v="0"/>
    <n v="7990750"/>
    <n v="0"/>
    <n v="1500000"/>
    <n v="0"/>
    <n v="0"/>
    <n v="3998500"/>
    <n v="0"/>
    <n v="0"/>
    <n v="0"/>
    <n v="0"/>
    <s v="Pusat Pendidikan KP"/>
    <x v="1"/>
    <x v="3"/>
    <s v="52"/>
    <s v="SEKRETARIAT BADAN RISET DAN SUMBERDAYA MANUSIA KELAUTAN DAN PERIKANAN"/>
    <n v="13489250"/>
    <n v="99.920370370370364"/>
    <n v="10750"/>
    <n v="7.962962962962962E-2"/>
    <s v="DL.2376.AFA.001.054.A.521211"/>
    <s v="Non COVID"/>
    <s v="BELANJA BAHAN"/>
    <s v="Belanja Barang Non Operasional"/>
    <n v="0"/>
    <n v="5497250"/>
    <n v="2493500"/>
    <n v="0"/>
    <n v="1500000"/>
    <n v="0"/>
    <n v="0"/>
    <n v="0"/>
    <n v="0"/>
    <n v="0"/>
    <n v="399850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1219"/>
    <s v="521219. Belanja Barang Non Operasional Lainnya"/>
    <n v="8884000"/>
    <n v="8784000"/>
    <m/>
    <n v="0"/>
    <n v="8884000"/>
    <n v="0"/>
    <n v="0"/>
    <n v="0"/>
    <n v="0"/>
    <n v="0"/>
    <n v="0"/>
    <n v="0"/>
    <n v="0"/>
    <n v="0"/>
    <n v="0"/>
    <n v="0"/>
    <n v="0"/>
    <s v="Pusat Pendidikan KP"/>
    <x v="1"/>
    <x v="3"/>
    <s v="52"/>
    <s v="SEKRETARIAT BADAN RISET DAN SUMBERDAYA MANUSIA KELAUTAN DAN PERIKANAN"/>
    <n v="0"/>
    <n v="0"/>
    <n v="8884000"/>
    <n v="100"/>
    <s v="DL.2376.AFA.001.054.A.521219"/>
    <s v="Non COVID"/>
    <s v="NON OPS LAINNY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n v="522151"/>
    <s v="522151. Belanja Jasa Profesi"/>
    <n v="15300000"/>
    <n v="10000000"/>
    <m/>
    <n v="0"/>
    <n v="15300000"/>
    <n v="0"/>
    <n v="0"/>
    <n v="0"/>
    <n v="7200000"/>
    <n v="0"/>
    <n v="0"/>
    <n v="0"/>
    <n v="0"/>
    <n v="0"/>
    <n v="0"/>
    <n v="0"/>
    <n v="0"/>
    <s v="Pusat Pendidikan KP"/>
    <x v="1"/>
    <x v="3"/>
    <s v="52"/>
    <s v="SEKRETARIAT BADAN RISET DAN SUMBERDAYA MANUSIA KELAUTAN DAN PERIKANAN"/>
    <n v="7200000"/>
    <n v="47.058823529411761"/>
    <n v="8100000"/>
    <n v="52.941176470588239"/>
    <s v="DL.2376.AFA.001.054.A.522151"/>
    <s v="Non 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2192"/>
    <s v="522192. Belanja Jasa - Penanganan Pandemi COVID-19"/>
    <n v="0"/>
    <n v="5000000"/>
    <m/>
    <n v="0"/>
    <n v="0"/>
    <n v="0"/>
    <n v="0"/>
    <n v="0"/>
    <n v="0"/>
    <n v="0"/>
    <n v="0"/>
    <n v="0"/>
    <n v="0"/>
    <n v="0"/>
    <n v="0"/>
    <n v="0"/>
    <n v="0"/>
    <s v="Pusat Pendidikan KP"/>
    <x v="1"/>
    <x v="3"/>
    <s v="52"/>
    <s v="SEKRETARIAT BADAN RISET DAN SUMBERDAYA MANUSIA KELAUTAN DAN PERIKANAN"/>
    <n v="0"/>
    <n v="0"/>
    <n v="0"/>
    <n v="0"/>
    <s v="DL.2376.AFA.001.054.A.522192"/>
    <s v="COVID"/>
    <s v="BELANJA JASA"/>
    <s v="Belanja Barang Non Operasional"/>
    <n v="0"/>
    <n v="0"/>
    <n v="0"/>
    <n v="0"/>
    <n v="0"/>
    <n v="0"/>
    <n v="0"/>
    <n v="0"/>
    <n v="0"/>
    <n v="0"/>
    <n v="0"/>
  </r>
  <r>
    <s v="032"/>
    <s v="12"/>
    <s v="DL"/>
    <s v="DL. Program Pendidikan dan Pelatihan Vokasi"/>
    <s v="2376"/>
    <s v="2376. Pendidikan Kelautan dan Perikanan"/>
    <s v="AFA"/>
    <s v="2376.AFA. Norma, Standard, Prosedur dan Kriteria"/>
    <s v="001"/>
    <s v="2376.AFA.001. Norma, Standard, Prosedur dan Kriteria Pendidikan Kelautan dan Perikanan"/>
    <s v="054"/>
    <s v="054. NSPK Ketenagaan Pendidikan KP"/>
    <s v="A"/>
    <s v="A. Evaluasi Beban Kerja Guru dan Dosen"/>
    <s v="524111"/>
    <s v="524111. Belanja Perjalanan Dinas Biasa"/>
    <n v="97416000"/>
    <n v="97416000"/>
    <m/>
    <n v="0"/>
    <n v="97416000"/>
    <n v="0"/>
    <n v="0"/>
    <n v="28850000"/>
    <n v="6320000"/>
    <n v="0"/>
    <n v="22748610"/>
    <n v="2994000"/>
    <n v="0"/>
    <n v="0"/>
    <n v="0"/>
    <n v="0"/>
    <n v="0"/>
    <s v="Pusat Pendidikan KP"/>
    <x v="1"/>
    <x v="3"/>
    <s v="52"/>
    <s v="SEKRETARIAT BADAN RISET DAN SUMBERDAYA MANUSIA KELAUTAN DAN PERIKANAN"/>
    <n v="60912610"/>
    <n v="62.528342366757009"/>
    <n v="36503390"/>
    <n v="37.471657633242998"/>
    <s v="DL.2376.AFA.001.054.A.524111"/>
    <s v="Non COVID"/>
    <s v="PERJALANAN DINAS"/>
    <s v="Belanja Barang Non Operasional"/>
    <n v="0"/>
    <n v="17010000"/>
    <n v="1184000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A"/>
    <s v="A. Alat Pengolah Data dan Informasi"/>
    <n v="532111"/>
    <s v="532111. Belanja Modal Peralatan dan Mesin"/>
    <n v="114200000"/>
    <n v="114200000"/>
    <m/>
    <n v="0"/>
    <n v="114200000"/>
    <n v="0"/>
    <n v="0"/>
    <n v="0"/>
    <n v="0"/>
    <n v="114200000"/>
    <n v="0"/>
    <n v="0"/>
    <n v="0"/>
    <n v="0"/>
    <n v="0"/>
    <n v="0"/>
    <n v="0"/>
    <s v="Pusat Pendidikan KP"/>
    <x v="2"/>
    <x v="4"/>
    <n v="53"/>
    <s v="SEKRETARIAT BADAN RISET DAN SUMBERDAYA MANUSIA KELAUTAN DAN PERIKANAN"/>
    <n v="114200000"/>
    <n v="100"/>
    <n v="0"/>
    <n v="0"/>
    <s v="WA.2378.CAN.001.301.A.532111"/>
    <s v="Non COVID"/>
    <s v="MODAL"/>
    <s v="Belanja Mod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1"/>
    <s v="521211. Belanja Bahan"/>
    <n v="12400000"/>
    <n v="12400000"/>
    <m/>
    <n v="0"/>
    <n v="12400000"/>
    <n v="0"/>
    <n v="0"/>
    <n v="2876000"/>
    <n v="0"/>
    <n v="3071500"/>
    <n v="0"/>
    <n v="0"/>
    <n v="967900"/>
    <n v="0"/>
    <n v="0"/>
    <n v="0"/>
    <n v="0"/>
    <s v="Pusat Pendidikan KP"/>
    <x v="3"/>
    <x v="5"/>
    <s v="52"/>
    <s v="SEKRETARIAT BADAN RISET DAN SUMBERDAYA MANUSIA KELAUTAN DAN PERIKANAN"/>
    <n v="6915400"/>
    <n v="55.769354838709674"/>
    <n v="5484600"/>
    <n v="44.230645161290319"/>
    <s v="WA.2378.EBA.958.311.A.521211"/>
    <s v="Non COVID"/>
    <s v="BELANJA BAHAN"/>
    <s v="Belanja Barang Non Operasional"/>
    <n v="0"/>
    <n v="986000"/>
    <n v="1890000"/>
    <n v="0"/>
    <n v="0"/>
    <n v="0"/>
    <n v="3071500"/>
    <n v="0"/>
    <n v="0"/>
    <n v="0"/>
    <n v="9679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219"/>
    <s v="521219. Belanja Barang Non Operasional Lainnya"/>
    <n v="0"/>
    <n v="0"/>
    <m/>
    <n v="0"/>
    <n v="0"/>
    <n v="0"/>
    <n v="0"/>
    <n v="0"/>
    <n v="0"/>
    <n v="0"/>
    <n v="0"/>
    <n v="0"/>
    <n v="0"/>
    <n v="0"/>
    <n v="0"/>
    <n v="0"/>
    <n v="0"/>
    <s v="Pusat Pendidikan KP"/>
    <x v="3"/>
    <x v="5"/>
    <s v="52"/>
    <s v="SEKRETARIAT BADAN RISET DAN SUMBERDAYA MANUSIA KELAUTAN DAN PERIKANAN"/>
    <n v="0"/>
    <n v="0"/>
    <n v="0"/>
    <n v="0"/>
    <s v="WA.2378.EBA.958.311.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1811"/>
    <s v="521811. Belanja Barang Persediaan Barang Konsumsi"/>
    <n v="10000000"/>
    <n v="10000000"/>
    <m/>
    <n v="0"/>
    <n v="10000000"/>
    <n v="0"/>
    <n v="0"/>
    <n v="2450750"/>
    <n v="0"/>
    <n v="1929000"/>
    <n v="0"/>
    <n v="0"/>
    <n v="950000"/>
    <n v="0"/>
    <n v="0"/>
    <n v="0"/>
    <n v="0"/>
    <s v="Pusat Pendidikan KP"/>
    <x v="3"/>
    <x v="5"/>
    <s v="52"/>
    <s v="SEKRETARIAT BADAN RISET DAN SUMBERDAYA MANUSIA KELAUTAN DAN PERIKANAN"/>
    <n v="5329750"/>
    <n v="53.297499999999999"/>
    <n v="4670250"/>
    <n v="46.702500000000001"/>
    <s v="WA.2378.EBA.958.311.A.521811"/>
    <s v="Non COVID"/>
    <s v="PERSEDIAAN"/>
    <s v="Belanja Barang Non Operasional"/>
    <n v="0"/>
    <n v="2450750"/>
    <n v="0"/>
    <n v="0"/>
    <n v="0"/>
    <n v="0"/>
    <n v="1929000"/>
    <n v="0"/>
    <n v="0"/>
    <n v="0"/>
    <n v="95000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A.958.311.A.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A"/>
    <s v="A. Kerjasama Pendidikan KP"/>
    <s v="524111"/>
    <s v="524111. Belanja Perjalanan Dinas Biasa"/>
    <n v="90946000"/>
    <n v="90946000"/>
    <m/>
    <n v="0"/>
    <n v="90946000"/>
    <n v="0"/>
    <n v="0"/>
    <n v="0"/>
    <n v="3570000"/>
    <n v="10960600"/>
    <n v="4977000"/>
    <n v="0"/>
    <n v="0"/>
    <n v="0"/>
    <n v="0"/>
    <n v="0"/>
    <n v="0"/>
    <s v="Pusat Pendidikan KP"/>
    <x v="3"/>
    <x v="5"/>
    <s v="52"/>
    <s v="SEKRETARIAT BADAN RISET DAN SUMBERDAYA MANUSIA KELAUTAN DAN PERIKANAN"/>
    <n v="19507600"/>
    <n v="21.449651441514746"/>
    <n v="71438400"/>
    <n v="78.550348558485254"/>
    <s v="WA.2378.EBA.958.31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n v="521211"/>
    <s v="521211. Belanja Bahan"/>
    <n v="5000000"/>
    <n v="5000000"/>
    <m/>
    <n v="0"/>
    <n v="5000000"/>
    <n v="0"/>
    <n v="0"/>
    <n v="3998800"/>
    <n v="0"/>
    <n v="0"/>
    <n v="0"/>
    <n v="0"/>
    <n v="1000000"/>
    <n v="0"/>
    <n v="0"/>
    <n v="0"/>
    <n v="0"/>
    <s v="Pusat Pendidikan KP"/>
    <x v="2"/>
    <x v="4"/>
    <s v="52"/>
    <s v="SEKRETARIAT BADAN RISET DAN SUMBERDAYA MANUSIA KELAUTAN DAN PERIKANAN"/>
    <n v="4998800"/>
    <n v="99.975999999999999"/>
    <n v="1200"/>
    <n v="2.4E-2"/>
    <s v="WA.2378.EBA.962.301.A.521211"/>
    <s v="Non COVID"/>
    <s v="BELANJA BAHAN"/>
    <s v="Belanja Barang Non Operasional"/>
    <n v="0"/>
    <n v="3998800"/>
    <n v="0"/>
    <n v="0"/>
    <n v="0"/>
    <n v="0"/>
    <n v="0"/>
    <n v="0"/>
    <n v="0"/>
    <n v="0"/>
    <n v="100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1"/>
    <s v="524111. Belanja Perjalanan Dinas Biasa"/>
    <n v="12989000"/>
    <n v="12989000"/>
    <m/>
    <n v="0"/>
    <n v="12989000"/>
    <n v="0"/>
    <n v="0"/>
    <n v="4335000"/>
    <n v="3960000"/>
    <n v="3043500"/>
    <n v="0"/>
    <n v="1350000"/>
    <n v="0"/>
    <n v="0"/>
    <n v="0"/>
    <n v="0"/>
    <n v="0"/>
    <s v="Pusat Pendidikan KP"/>
    <x v="2"/>
    <x v="4"/>
    <s v="52"/>
    <s v="SEKRETARIAT BADAN RISET DAN SUMBERDAYA MANUSIA KELAUTAN DAN PERIKANAN"/>
    <n v="12688500"/>
    <n v="97.686503964893362"/>
    <n v="300500"/>
    <n v="2.3134960351066285"/>
    <s v="WA.2378.EBA.962.301.A.524111"/>
    <s v="Non COVID"/>
    <s v="PERJALANAN DINAS"/>
    <s v="Belanja Barang Non Operasional"/>
    <n v="2685000"/>
    <n v="1650000"/>
    <n v="0"/>
    <n v="3960000"/>
    <n v="0"/>
    <n v="3043500"/>
    <n v="0"/>
    <n v="0"/>
    <n v="0"/>
    <n v="135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A"/>
    <s v="A. Implementasi SIMAK - BMN"/>
    <s v="524113"/>
    <s v="524113. Belanja Perjalanan Dinas Dalam Kota"/>
    <n v="750000"/>
    <n v="750000"/>
    <m/>
    <n v="0"/>
    <n v="750000"/>
    <n v="0"/>
    <n v="0"/>
    <n v="750000"/>
    <n v="0"/>
    <n v="0"/>
    <n v="0"/>
    <n v="0"/>
    <n v="0"/>
    <n v="0"/>
    <n v="0"/>
    <n v="0"/>
    <n v="0"/>
    <s v="Pusat Pendidikan KP"/>
    <x v="2"/>
    <x v="4"/>
    <s v="52"/>
    <s v="SEKRETARIAT BADAN RISET DAN SUMBERDAYA MANUSIA KELAUTAN DAN PERIKANAN"/>
    <n v="750000"/>
    <n v="100"/>
    <n v="0"/>
    <n v="0"/>
    <s v="WA.2378.EBA.962.301.A.524113"/>
    <s v="Non COVID"/>
    <s v="TRANSPORT LOKAL"/>
    <s v="Belanja Barang Non Operasional"/>
    <n v="450000"/>
    <n v="30000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n v="521211"/>
    <s v="521211. Belanja Bahan"/>
    <n v="10000000"/>
    <n v="10000000"/>
    <m/>
    <n v="0"/>
    <n v="10000000"/>
    <n v="0"/>
    <n v="0"/>
    <n v="2485000"/>
    <n v="0"/>
    <n v="2485000"/>
    <n v="0"/>
    <n v="0"/>
    <n v="2455000"/>
    <n v="0"/>
    <n v="0"/>
    <n v="0"/>
    <n v="0"/>
    <s v="Pusat Pendidikan KP"/>
    <x v="2"/>
    <x v="4"/>
    <s v="52"/>
    <s v="SEKRETARIAT BADAN RISET DAN SUMBERDAYA MANUSIA KELAUTAN DAN PERIKANAN"/>
    <n v="7425000"/>
    <n v="74.25"/>
    <n v="2575000"/>
    <n v="25.75"/>
    <s v="WA.2378.EBA.962.301.B.521211"/>
    <s v="Non COVID"/>
    <s v="BELANJA BAHAN"/>
    <s v="Belanja Barang Non Operasional"/>
    <n v="2485000"/>
    <n v="0"/>
    <n v="0"/>
    <n v="0"/>
    <n v="0"/>
    <n v="0"/>
    <n v="2485000"/>
    <n v="0"/>
    <n v="0"/>
    <n v="0"/>
    <n v="2455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2192"/>
    <s v="522192. Belanja Jasa - Penanganan Pandemi COVID-19"/>
    <n v="2031000"/>
    <n v="2031000"/>
    <m/>
    <n v="0"/>
    <n v="2031000"/>
    <n v="0"/>
    <n v="0"/>
    <n v="2031000"/>
    <n v="0"/>
    <n v="0"/>
    <n v="0"/>
    <n v="0"/>
    <n v="0"/>
    <n v="0"/>
    <n v="0"/>
    <n v="0"/>
    <n v="0"/>
    <s v="Pusat Pendidikan KP"/>
    <x v="2"/>
    <x v="4"/>
    <s v="52"/>
    <s v="SEKRETARIAT BADAN RISET DAN SUMBERDAYA MANUSIA KELAUTAN DAN PERIKANAN"/>
    <n v="2031000"/>
    <n v="100"/>
    <n v="0"/>
    <n v="0"/>
    <s v="WA.2378.EBA.962.301.B.522192"/>
    <s v="COVID"/>
    <s v="BELANJA JASA"/>
    <s v="Belanja Barang Non Operasional"/>
    <n v="1235000"/>
    <n v="342000"/>
    <n v="4540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B"/>
    <s v="B. Pembinaan dan Koordinasi Pimpinan"/>
    <s v="524111"/>
    <s v="524111. Belanja Perjalanan Dinas Biasa"/>
    <n v="373634000"/>
    <n v="373634000"/>
    <m/>
    <n v="0"/>
    <n v="373634000"/>
    <n v="0"/>
    <n v="0"/>
    <n v="68815500"/>
    <n v="66565460"/>
    <n v="25199501"/>
    <n v="0"/>
    <n v="99743410"/>
    <n v="3198000"/>
    <n v="0"/>
    <n v="0"/>
    <n v="0"/>
    <n v="0"/>
    <s v="Pusat Pendidikan KP"/>
    <x v="2"/>
    <x v="4"/>
    <s v="52"/>
    <s v="SEKRETARIAT BADAN RISET DAN SUMBERDAYA MANUSIA KELAUTAN DAN PERIKANAN"/>
    <n v="263521871"/>
    <n v="70.529414079018508"/>
    <n v="110112129"/>
    <n v="29.470585920981495"/>
    <s v="WA.2378.EBA.962.301.B.524111"/>
    <s v="Non COVID"/>
    <s v="PERJALANAN DINAS"/>
    <s v="Belanja Barang Non Operasional"/>
    <n v="45385600"/>
    <n v="23429900"/>
    <n v="0"/>
    <n v="31588000"/>
    <n v="10477701"/>
    <n v="4081050"/>
    <n v="10640750"/>
    <n v="0"/>
    <n v="0"/>
    <n v="0"/>
    <n v="3198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1211"/>
    <s v="521211. Belanja Bahan"/>
    <n v="33500000"/>
    <n v="33500000"/>
    <m/>
    <n v="0"/>
    <n v="33500000"/>
    <n v="0"/>
    <n v="0"/>
    <n v="3987000"/>
    <n v="0"/>
    <n v="29384740"/>
    <n v="0"/>
    <n v="0"/>
    <n v="0"/>
    <n v="0"/>
    <n v="0"/>
    <n v="0"/>
    <n v="0"/>
    <s v="Pusat Pendidikan KP"/>
    <x v="2"/>
    <x v="4"/>
    <s v="52"/>
    <s v="SEKRETARIAT BADAN RISET DAN SUMBERDAYA MANUSIA KELAUTAN DAN PERIKANAN"/>
    <n v="33371740"/>
    <n v="99.617134328358219"/>
    <n v="128260"/>
    <n v="0.38286567164179103"/>
    <s v="WA.2378.EBA.962.301.C.521211"/>
    <s v="Non COVID"/>
    <s v="BELANJA BAHAN"/>
    <s v="Belanja Barang Non Operasional"/>
    <n v="0"/>
    <n v="3987000"/>
    <n v="0"/>
    <n v="0"/>
    <n v="0"/>
    <n v="0"/>
    <n v="2938474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n v="522141"/>
    <s v="522141. Belanja Sewa"/>
    <n v="3000000"/>
    <n v="3000000"/>
    <m/>
    <n v="0"/>
    <n v="3000000"/>
    <n v="0"/>
    <n v="0"/>
    <n v="0"/>
    <n v="0"/>
    <n v="0"/>
    <n v="0"/>
    <n v="0"/>
    <n v="0"/>
    <n v="0"/>
    <n v="0"/>
    <n v="0"/>
    <n v="0"/>
    <s v="Pusat Pendidikan KP"/>
    <x v="2"/>
    <x v="4"/>
    <s v="52"/>
    <s v="SEKRETARIAT BADAN RISET DAN SUMBERDAYA MANUSIA KELAUTAN DAN PERIKANAN"/>
    <n v="0"/>
    <n v="0"/>
    <n v="3000000"/>
    <n v="100"/>
    <s v="WA.2378.EBA.962.301.C.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1"/>
    <s v="524111. Belanja Perjalanan Dinas Biasa"/>
    <n v="18000000"/>
    <n v="18000000"/>
    <m/>
    <n v="0"/>
    <n v="18000000"/>
    <n v="0"/>
    <n v="0"/>
    <n v="1290000"/>
    <n v="0"/>
    <n v="7020000"/>
    <n v="0"/>
    <n v="0"/>
    <n v="670000"/>
    <n v="0"/>
    <n v="0"/>
    <n v="0"/>
    <n v="0"/>
    <s v="Pusat Pendidikan KP"/>
    <x v="2"/>
    <x v="4"/>
    <s v="52"/>
    <s v="SEKRETARIAT BADAN RISET DAN SUMBERDAYA MANUSIA KELAUTAN DAN PERIKANAN"/>
    <n v="8980000"/>
    <n v="49.888888888888886"/>
    <n v="9020000"/>
    <n v="50.111111111111107"/>
    <s v="WA.2378.EBA.962.301.C.524111"/>
    <s v="Non COVID"/>
    <s v="PERJALANAN DINAS"/>
    <s v="Belanja Barang Non Operasional"/>
    <n v="0"/>
    <n v="1290000"/>
    <n v="0"/>
    <n v="0"/>
    <n v="3300000"/>
    <n v="3720000"/>
    <n v="0"/>
    <n v="0"/>
    <n v="0"/>
    <n v="0"/>
    <n v="670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C"/>
    <s v="C. Pengelolaan Kearsipan, Tata Naskah Dinas dan Persuratan Pusat Pendidikan KP"/>
    <s v="524113"/>
    <s v="524113. Belanja Perjalanan Dinas Dalam Kota"/>
    <n v="2250000"/>
    <n v="2250000"/>
    <m/>
    <n v="0"/>
    <n v="2250000"/>
    <n v="0"/>
    <n v="0"/>
    <n v="600000"/>
    <n v="0"/>
    <n v="0"/>
    <n v="0"/>
    <n v="0"/>
    <n v="0"/>
    <n v="0"/>
    <n v="0"/>
    <n v="0"/>
    <n v="0"/>
    <s v="Pusat Pendidikan KP"/>
    <x v="2"/>
    <x v="4"/>
    <s v="52"/>
    <s v="SEKRETARIAT BADAN RISET DAN SUMBERDAYA MANUSIA KELAUTAN DAN PERIKANAN"/>
    <n v="600000"/>
    <n v="26.666666666666668"/>
    <n v="1650000"/>
    <n v="73.333333333333329"/>
    <s v="WA.2378.EBA.962.301.C.524113"/>
    <s v="Non COVID"/>
    <s v="TRANSPORT LOKAL"/>
    <s v="Belanja Barang Non Operasional"/>
    <n v="60000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n v="521211"/>
    <s v="521211. Belanja Bahan"/>
    <n v="13500000"/>
    <n v="13500000"/>
    <m/>
    <n v="0"/>
    <n v="13500000"/>
    <n v="0"/>
    <n v="0"/>
    <n v="5459000"/>
    <n v="0"/>
    <n v="0"/>
    <n v="0"/>
    <n v="0"/>
    <n v="3989500"/>
    <n v="0"/>
    <n v="0"/>
    <n v="0"/>
    <n v="0"/>
    <s v="Pusat Pendidikan KP"/>
    <x v="2"/>
    <x v="4"/>
    <s v="52"/>
    <s v="SEKRETARIAT BADAN RISET DAN SUMBERDAYA MANUSIA KELAUTAN DAN PERIKANAN"/>
    <n v="9448500"/>
    <n v="69.988888888888894"/>
    <n v="4051500"/>
    <n v="30.011111111111109"/>
    <s v="WA.2378.EBA.962.301.D.521211"/>
    <s v="Non COVID"/>
    <s v="BELANJA BAHAN"/>
    <s v="Belanja Barang Non Operasional"/>
    <n v="0"/>
    <n v="5459000"/>
    <n v="0"/>
    <n v="0"/>
    <n v="0"/>
    <n v="0"/>
    <n v="0"/>
    <n v="0"/>
    <n v="0"/>
    <n v="0"/>
    <n v="39895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1"/>
    <s v="524111. Belanja Perjalanan Dinas Biasa"/>
    <n v="47693000"/>
    <n v="47693000"/>
    <m/>
    <n v="0"/>
    <n v="47693000"/>
    <n v="0"/>
    <n v="0"/>
    <n v="8227400"/>
    <n v="15762838"/>
    <n v="3691500"/>
    <n v="0"/>
    <n v="0"/>
    <n v="834000"/>
    <n v="0"/>
    <n v="0"/>
    <n v="0"/>
    <n v="0"/>
    <s v="Pusat Pendidikan KP"/>
    <x v="2"/>
    <x v="4"/>
    <s v="52"/>
    <s v="SEKRETARIAT BADAN RISET DAN SUMBERDAYA MANUSIA KELAUTAN DAN PERIKANAN"/>
    <n v="28515738"/>
    <n v="59.790195626192521"/>
    <n v="19177262"/>
    <n v="40.209804373807479"/>
    <s v="WA.2378.EBA.962.301.D.524111"/>
    <s v="Non COVID"/>
    <s v="PERJALANAN DINAS"/>
    <s v="Belanja Barang Non Operasional"/>
    <n v="4907400"/>
    <n v="3320000"/>
    <n v="0"/>
    <n v="1410000"/>
    <n v="0"/>
    <n v="0"/>
    <n v="3691500"/>
    <n v="0"/>
    <n v="0"/>
    <n v="0"/>
    <n v="83400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D"/>
    <s v="D. Penyusunan Bahan Tindak Lanjut dan Pemutakhiran Data"/>
    <s v="524113"/>
    <s v="524113. Belanja Perjalanan Dinas Dalam Kota"/>
    <n v="0"/>
    <n v="0"/>
    <m/>
    <n v="0"/>
    <n v="0"/>
    <n v="0"/>
    <n v="0"/>
    <n v="0"/>
    <n v="0"/>
    <n v="0"/>
    <n v="0"/>
    <n v="0"/>
    <n v="0"/>
    <n v="0"/>
    <n v="0"/>
    <n v="0"/>
    <n v="0"/>
    <s v="Pusat Pendidikan KP"/>
    <x v="2"/>
    <x v="4"/>
    <s v="52"/>
    <s v="SEKRETARIAT BADAN RISET DAN SUMBERDAYA MANUSIA KELAUTAN DAN PERIKANAN"/>
    <n v="0"/>
    <n v="0"/>
    <n v="0"/>
    <n v="0"/>
    <s v="WA.2378.EBA.962.301.D.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11"/>
    <s v="521211. Belanja Bahan"/>
    <n v="38100000"/>
    <n v="38100000"/>
    <m/>
    <n v="0"/>
    <n v="38100000"/>
    <n v="0"/>
    <n v="0"/>
    <n v="31495000"/>
    <n v="0"/>
    <n v="6600000"/>
    <n v="0"/>
    <n v="0"/>
    <n v="0"/>
    <n v="0"/>
    <n v="0"/>
    <n v="0"/>
    <n v="0"/>
    <s v="Pusat Pendidikan KP"/>
    <x v="2"/>
    <x v="4"/>
    <s v="52"/>
    <s v="SEKRETARIAT BADAN RISET DAN SUMBERDAYA MANUSIA KELAUTAN DAN PERIKANAN"/>
    <n v="38095000"/>
    <n v="99.98687664041995"/>
    <n v="5000"/>
    <n v="1.3123359580052493E-2"/>
    <s v="WA.2378.EBA.962.301.E.521211"/>
    <s v="Non COVID"/>
    <s v="BELANJA BAHAN"/>
    <s v="Belanja Barang Non Operasional"/>
    <n v="0"/>
    <n v="31495000"/>
    <n v="0"/>
    <n v="0"/>
    <n v="0"/>
    <n v="0"/>
    <n v="66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1241"/>
    <s v="521241. Belanja Barang Non Operasional - Penanganan Pandemi COVID-19"/>
    <n v="82535000"/>
    <n v="82534000"/>
    <m/>
    <n v="0"/>
    <n v="82535000"/>
    <n v="0"/>
    <n v="0"/>
    <n v="47132450"/>
    <n v="0"/>
    <n v="20031830"/>
    <n v="0"/>
    <n v="15370000"/>
    <n v="0"/>
    <n v="0"/>
    <n v="0"/>
    <n v="0"/>
    <n v="0"/>
    <s v="Pusat Pendidikan KP"/>
    <x v="2"/>
    <x v="4"/>
    <s v="52"/>
    <s v="SEKRETARIAT BADAN RISET DAN SUMBERDAYA MANUSIA KELAUTAN DAN PERIKANAN"/>
    <n v="82534280"/>
    <n v="99.999127642818195"/>
    <n v="720"/>
    <n v="8.7235718180165981E-4"/>
    <s v="WA.2378.EBA.962.301.E.521241"/>
    <s v="COVID"/>
    <s v="NON OPS LAINNYA"/>
    <s v="Belanja Barang Non Operasional"/>
    <n v="0"/>
    <n v="35332450"/>
    <n v="11800000"/>
    <n v="0"/>
    <n v="0"/>
    <n v="0"/>
    <n v="20031830"/>
    <n v="0"/>
    <n v="0"/>
    <n v="1537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n v="522191"/>
    <s v="522191. Belanja Jasa Lainnya"/>
    <n v="1605000"/>
    <n v="1606000"/>
    <m/>
    <n v="0"/>
    <n v="1605000"/>
    <n v="0"/>
    <n v="0"/>
    <n v="0"/>
    <n v="0"/>
    <n v="0"/>
    <n v="0"/>
    <n v="1600000"/>
    <n v="0"/>
    <n v="0"/>
    <n v="0"/>
    <n v="0"/>
    <n v="0"/>
    <s v="Pusat Pendidikan KP"/>
    <x v="2"/>
    <x v="4"/>
    <n v="52"/>
    <s v="SEKRETARIAT BADAN RISET DAN SUMBERDAYA MANUSIA KELAUTAN DAN PERIKANAN"/>
    <n v="1600000"/>
    <n v="99.688473520249218"/>
    <n v="5000"/>
    <n v="0.3115264797507788"/>
    <s v="WA.2378.EBA.962.301.E.522191"/>
    <s v="Non COVID"/>
    <s v="BELANJA JASA"/>
    <s v="Belanja Barang Non Operasional"/>
    <n v="0"/>
    <n v="0"/>
    <n v="0"/>
    <n v="0"/>
    <n v="0"/>
    <n v="0"/>
    <n v="0"/>
    <n v="0"/>
    <n v="0"/>
    <n v="160000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2192"/>
    <s v="522192. Belanja Jasa - Penanganan Pandemi COVID-19"/>
    <n v="4246000"/>
    <n v="4246000"/>
    <m/>
    <n v="0"/>
    <n v="4246000"/>
    <n v="0"/>
    <n v="0"/>
    <n v="802000"/>
    <n v="3229000"/>
    <n v="215000"/>
    <n v="0"/>
    <n v="0"/>
    <n v="0"/>
    <n v="0"/>
    <n v="0"/>
    <n v="0"/>
    <n v="0"/>
    <s v="Pusat Pendidikan KP"/>
    <x v="2"/>
    <x v="4"/>
    <s v="52"/>
    <s v="SEKRETARIAT BADAN RISET DAN SUMBERDAYA MANUSIA KELAUTAN DAN PERIKANAN"/>
    <n v="4246000"/>
    <n v="100"/>
    <n v="0"/>
    <n v="0"/>
    <s v="WA.2378.EBA.962.301.E.522192"/>
    <s v="COVID"/>
    <s v="BELANJA JASA"/>
    <s v="Belanja Barang Non Operasional"/>
    <n v="0"/>
    <n v="802000"/>
    <n v="0"/>
    <n v="3229000"/>
    <n v="0"/>
    <n v="0"/>
    <n v="215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1"/>
    <s v="524111. Belanja Perjalanan Dinas Biasa"/>
    <n v="21851000"/>
    <n v="21851000"/>
    <m/>
    <n v="0"/>
    <n v="21851000"/>
    <n v="0"/>
    <n v="0"/>
    <n v="8250000"/>
    <n v="3712700"/>
    <n v="9888000"/>
    <n v="0"/>
    <n v="0"/>
    <n v="0"/>
    <n v="0"/>
    <n v="0"/>
    <n v="0"/>
    <n v="0"/>
    <s v="Pusat Pendidikan KP"/>
    <x v="2"/>
    <x v="4"/>
    <s v="52"/>
    <s v="SEKRETARIAT BADAN RISET DAN SUMBERDAYA MANUSIA KELAUTAN DAN PERIKANAN"/>
    <n v="21850700"/>
    <n v="99.998627065122875"/>
    <n v="300"/>
    <n v="1.3729348771223285E-3"/>
    <s v="WA.2378.EBA.962.301.E.524111"/>
    <s v="Non COVID"/>
    <s v="PERJALANAN DINAS"/>
    <s v="Belanja Barang Non Operasional"/>
    <n v="1560000"/>
    <n v="6690000"/>
    <n v="0"/>
    <n v="0"/>
    <n v="1860000"/>
    <n v="3748000"/>
    <n v="428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E"/>
    <s v="E. Pengelolaan Administrasi Kepegawaian Pusdik KP"/>
    <s v="524113"/>
    <s v="524113. Belanja Perjalanan Dinas Dalam Kota"/>
    <n v="515818000"/>
    <n v="515818000"/>
    <m/>
    <n v="515818000"/>
    <n v="0"/>
    <n v="0"/>
    <n v="0"/>
    <n v="0"/>
    <n v="0"/>
    <n v="0"/>
    <n v="0"/>
    <n v="0"/>
    <n v="0"/>
    <n v="0"/>
    <n v="0"/>
    <n v="0"/>
    <n v="0"/>
    <s v="Pusat Pendidikan KP"/>
    <x v="2"/>
    <x v="4"/>
    <s v="52"/>
    <s v="SEKRETARIAT BADAN RISET DAN SUMBERDAYA MANUSIA KELAUTAN DAN PERIKANAN"/>
    <n v="0"/>
    <n v="0"/>
    <n v="515818000"/>
    <n v="100"/>
    <s v="WA.2378.EBA.962.301.E.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1"/>
    <s v="521211. Belanja Bahan"/>
    <n v="4000000"/>
    <n v="4000000"/>
    <m/>
    <n v="0"/>
    <n v="4000000"/>
    <n v="0"/>
    <n v="0"/>
    <n v="3999200"/>
    <n v="0"/>
    <n v="0"/>
    <n v="0"/>
    <n v="0"/>
    <n v="0"/>
    <n v="0"/>
    <n v="0"/>
    <n v="0"/>
    <n v="0"/>
    <s v="Pusat Pendidikan KP"/>
    <x v="1"/>
    <x v="3"/>
    <s v="52"/>
    <s v="SEKRETARIAT BADAN RISET DAN SUMBERDAYA MANUSIA KELAUTAN DAN PERIKANAN"/>
    <n v="3999200"/>
    <n v="99.98"/>
    <n v="800"/>
    <n v="0.02"/>
    <s v="WA.2378.EBA.962.301.F.521211"/>
    <s v="Non COVID"/>
    <s v="BELANJA BAHAN"/>
    <s v="Belanja Barang Non Operasional"/>
    <n v="0"/>
    <n v="2499500"/>
    <n v="149970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1219"/>
    <s v="521219. Belanja Barang Non Operasional Lainnya"/>
    <n v="4298000"/>
    <n v="4298000"/>
    <m/>
    <n v="0"/>
    <n v="4298000"/>
    <n v="0"/>
    <n v="0"/>
    <n v="694240"/>
    <n v="0"/>
    <n v="3603218"/>
    <n v="0"/>
    <n v="0"/>
    <n v="0"/>
    <n v="0"/>
    <n v="0"/>
    <n v="0"/>
    <n v="0"/>
    <s v="Pusat Pendidikan KP"/>
    <x v="1"/>
    <x v="3"/>
    <s v="52"/>
    <s v="SEKRETARIAT BADAN RISET DAN SUMBERDAYA MANUSIA KELAUTAN DAN PERIKANAN"/>
    <n v="4297458"/>
    <n v="99.987389483480698"/>
    <n v="542"/>
    <n v="1.2610516519311306E-2"/>
    <s v="WA.2378.EBA.962.301.F.521219"/>
    <s v="Non COVID"/>
    <s v="NON OPS LAINNYA"/>
    <s v="Belanja Barang Non Operasional"/>
    <n v="0"/>
    <n v="450000"/>
    <n v="244240"/>
    <n v="0"/>
    <n v="3351204"/>
    <n v="252014"/>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n v="522151"/>
    <s v="522151. Belanja Jasa Profesi"/>
    <n v="432643000"/>
    <n v="432643000"/>
    <m/>
    <n v="432643000"/>
    <n v="0"/>
    <n v="0"/>
    <n v="0"/>
    <n v="0"/>
    <n v="0"/>
    <n v="0"/>
    <n v="0"/>
    <n v="0"/>
    <n v="0"/>
    <n v="0"/>
    <n v="0"/>
    <n v="0"/>
    <n v="0"/>
    <s v="Pusat Pendidikan KP"/>
    <x v="1"/>
    <x v="3"/>
    <s v="52"/>
    <s v="SEKRETARIAT BADAN RISET DAN SUMBERDAYA MANUSIA KELAUTAN DAN PERIKANAN"/>
    <n v="0"/>
    <n v="0"/>
    <n v="432643000"/>
    <n v="100"/>
    <s v="WA.2378.EBA.962.301.F.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2192"/>
    <s v="522192. Belanja Jasa - Penanganan Pandemi COVID-19"/>
    <n v="0"/>
    <n v="0"/>
    <m/>
    <n v="0"/>
    <n v="0"/>
    <n v="0"/>
    <n v="0"/>
    <n v="0"/>
    <n v="0"/>
    <n v="0"/>
    <n v="0"/>
    <n v="0"/>
    <n v="0"/>
    <n v="0"/>
    <n v="0"/>
    <n v="0"/>
    <n v="0"/>
    <s v="Pusat Pendidikan KP"/>
    <x v="1"/>
    <x v="3"/>
    <s v="52"/>
    <s v="SEKRETARIAT BADAN RISET DAN SUMBERDAYA MANUSIA KELAUTAN DAN PERIKANAN"/>
    <n v="0"/>
    <n v="0"/>
    <n v="0"/>
    <n v="0"/>
    <s v="WA.2378.EBA.962.301.F.522192"/>
    <s v="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F"/>
    <s v="F. Peningkatan Kompetensi Pendidik dan Tenaga Kependidikan"/>
    <s v="524111"/>
    <s v="524111. Belanja Perjalanan Dinas Biasa"/>
    <n v="9059000"/>
    <n v="9059000"/>
    <m/>
    <n v="0"/>
    <n v="9059000"/>
    <n v="0"/>
    <n v="0"/>
    <n v="0"/>
    <n v="0"/>
    <n v="0"/>
    <n v="5350700"/>
    <n v="0"/>
    <n v="0"/>
    <n v="0"/>
    <n v="0"/>
    <n v="0"/>
    <n v="0"/>
    <s v="Pusat Pendidikan KP"/>
    <x v="1"/>
    <x v="3"/>
    <s v="52"/>
    <s v="SEKRETARIAT BADAN RISET DAN SUMBERDAYA MANUSIA KELAUTAN DAN PERIKANAN"/>
    <n v="5350700"/>
    <n v="59.065018213930898"/>
    <n v="3708300"/>
    <n v="40.934981786069102"/>
    <s v="WA.2378.EBA.962.301.F.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1"/>
    <s v="521211. Belanja Bahan"/>
    <n v="12550000"/>
    <n v="12550000"/>
    <m/>
    <n v="0"/>
    <n v="12550000"/>
    <n v="0"/>
    <n v="0"/>
    <n v="1200000"/>
    <n v="0"/>
    <n v="10342500"/>
    <n v="0"/>
    <n v="975000"/>
    <n v="0"/>
    <n v="0"/>
    <n v="0"/>
    <n v="0"/>
    <n v="0"/>
    <s v="Pusat Pendidikan KP"/>
    <x v="0"/>
    <x v="0"/>
    <s v="52"/>
    <s v="SEKRETARIAT BADAN RISET DAN SUMBERDAYA MANUSIA KELAUTAN DAN PERIKANAN"/>
    <n v="12517500"/>
    <n v="99.741035856573703"/>
    <n v="32500"/>
    <n v="0.25896414342629481"/>
    <s v="WA.2378.EBA.962.301.G.521211"/>
    <s v="Non COVID"/>
    <s v="BELANJA BAHAN"/>
    <s v="Belanja Barang Non Operasional"/>
    <n v="0"/>
    <n v="1200000"/>
    <n v="0"/>
    <n v="0"/>
    <n v="0"/>
    <n v="7854000"/>
    <n v="2488500"/>
    <n v="0"/>
    <n v="975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219"/>
    <s v="521219. Belanja Barang Non Operasional Lainnya"/>
    <n v="1192000"/>
    <n v="1192000"/>
    <m/>
    <n v="0"/>
    <n v="1192000"/>
    <n v="0"/>
    <n v="0"/>
    <n v="710207"/>
    <n v="0"/>
    <n v="481211"/>
    <n v="0"/>
    <n v="0"/>
    <n v="0"/>
    <n v="0"/>
    <n v="0"/>
    <n v="0"/>
    <n v="0"/>
    <s v="Pusat Pendidikan KP"/>
    <x v="0"/>
    <x v="0"/>
    <s v="52"/>
    <s v="SEKRETARIAT BADAN RISET DAN SUMBERDAYA MANUSIA KELAUTAN DAN PERIKANAN"/>
    <n v="1191418"/>
    <n v="99.951174496644285"/>
    <n v="582"/>
    <n v="4.8825503355704701E-2"/>
    <s v="WA.2378.EBA.962.301.G.521219"/>
    <s v="Non COVID"/>
    <s v="NON OPS LAINNYA"/>
    <s v="Belanja Barang Non Operasional"/>
    <n v="0"/>
    <n v="236994"/>
    <n v="473213"/>
    <n v="0"/>
    <n v="0"/>
    <n v="238833"/>
    <n v="242378"/>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2151"/>
    <s v="522151. Belanja Jasa Profesi"/>
    <n v="9000000"/>
    <n v="9000000"/>
    <m/>
    <n v="0"/>
    <n v="9000000"/>
    <n v="0"/>
    <n v="0"/>
    <n v="1800000"/>
    <n v="1000000"/>
    <n v="2000000"/>
    <n v="0"/>
    <n v="1200000"/>
    <n v="0"/>
    <n v="0"/>
    <n v="0"/>
    <n v="0"/>
    <n v="0"/>
    <s v="Pusat Pendidikan KP"/>
    <x v="0"/>
    <x v="0"/>
    <s v="52"/>
    <s v="SEKRETARIAT BADAN RISET DAN SUMBERDAYA MANUSIA KELAUTAN DAN PERIKANAN"/>
    <n v="6000000"/>
    <n v="66.666666666666657"/>
    <n v="3000000"/>
    <n v="33.333333333333329"/>
    <s v="WA.2378.EBA.962.301.G.522151"/>
    <s v="Non COVID"/>
    <s v="BELANJA JASA"/>
    <s v="Belanja Barang Non Operasional"/>
    <n v="0"/>
    <n v="1800000"/>
    <n v="0"/>
    <n v="0"/>
    <n v="0"/>
    <n v="0"/>
    <n v="2000000"/>
    <n v="0"/>
    <n v="120000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s v="524111"/>
    <s v="524111. Belanja Perjalanan Dinas Biasa"/>
    <n v="60764000"/>
    <n v="60764000"/>
    <m/>
    <n v="0"/>
    <n v="60764000"/>
    <n v="0"/>
    <n v="0"/>
    <n v="2700000"/>
    <n v="0"/>
    <n v="27528345"/>
    <n v="30535327"/>
    <n v="0"/>
    <n v="0"/>
    <n v="0"/>
    <n v="0"/>
    <n v="0"/>
    <n v="0"/>
    <s v="Pusat Pendidikan KP"/>
    <x v="0"/>
    <x v="0"/>
    <s v="52"/>
    <s v="SEKRETARIAT BADAN RISET DAN SUMBERDAYA MANUSIA KELAUTAN DAN PERIKANAN"/>
    <n v="60763672"/>
    <n v="99.999460206701343"/>
    <n v="328"/>
    <n v="5.3979329866368244E-4"/>
    <s v="WA.2378.EBA.962.301.G.524111"/>
    <s v="Non COVID"/>
    <s v="PERJALANAN DINAS"/>
    <s v="Belanja Barang Non Operasional"/>
    <n v="0"/>
    <n v="0"/>
    <n v="2700000"/>
    <n v="0"/>
    <n v="0"/>
    <n v="0"/>
    <n v="8114345"/>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1"/>
    <s v="521211. Belanja Bahan"/>
    <n v="118575000"/>
    <n v="118575000"/>
    <m/>
    <n v="118575000"/>
    <n v="0"/>
    <n v="0"/>
    <n v="0"/>
    <n v="0"/>
    <n v="0"/>
    <n v="0"/>
    <n v="0"/>
    <n v="0"/>
    <n v="0"/>
    <n v="0"/>
    <n v="0"/>
    <n v="0"/>
    <n v="0"/>
    <s v="Pusat Pendidikan KP"/>
    <x v="0"/>
    <x v="1"/>
    <s v="52"/>
    <s v="SEKRETARIAT BADAN RISET DAN SUMBERDAYA MANUSIA KELAUTAN DAN PERIKANAN"/>
    <n v="0"/>
    <n v="0"/>
    <n v="118575000"/>
    <n v="100"/>
    <s v="WA.2378.EBA.962.301.H.521211"/>
    <s v="Non COVID"/>
    <s v="BELANJA BAHAN"/>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1219"/>
    <s v="521219. Belanja Barang Non Operasional Lainnya"/>
    <n v="393200000"/>
    <n v="393200000"/>
    <m/>
    <n v="393200000"/>
    <n v="0"/>
    <n v="0"/>
    <n v="0"/>
    <n v="0"/>
    <n v="0"/>
    <n v="0"/>
    <n v="0"/>
    <n v="0"/>
    <n v="0"/>
    <n v="0"/>
    <n v="0"/>
    <n v="0"/>
    <n v="0"/>
    <s v="Pusat Pendidikan KP"/>
    <x v="0"/>
    <x v="1"/>
    <s v="52"/>
    <s v="SEKRETARIAT BADAN RISET DAN SUMBERDAYA MANUSIA KELAUTAN DAN PERIKANAN"/>
    <n v="0"/>
    <n v="0"/>
    <n v="393200000"/>
    <n v="100"/>
    <s v="WA.2378.EBA.962.301.H.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n v="522141"/>
    <s v="522141. Belanja Sewa"/>
    <n v="120000000"/>
    <n v="120000000"/>
    <m/>
    <n v="120000000"/>
    <n v="0"/>
    <n v="0"/>
    <n v="0"/>
    <n v="0"/>
    <n v="0"/>
    <n v="0"/>
    <n v="0"/>
    <n v="0"/>
    <n v="0"/>
    <n v="0"/>
    <n v="0"/>
    <n v="0"/>
    <n v="0"/>
    <s v="Pusat Pendidikan KP"/>
    <x v="0"/>
    <x v="1"/>
    <s v="52"/>
    <s v="SEKRETARIAT BADAN RISET DAN SUMBERDAYA MANUSIA KELAUTAN DAN PERIKANAN"/>
    <n v="0"/>
    <n v="0"/>
    <n v="120000000"/>
    <n v="100"/>
    <s v="WA.2378.EBA.962.301.H.522141"/>
    <s v="Non COVID"/>
    <s v="BELANJA SEWA"/>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H"/>
    <s v="H. Dukungan Kegiatan Wisuda Pendidikan Tinggi dan Menengah Terpusat"/>
    <s v="524111"/>
    <s v="524111. Belanja Perjalanan Dinas Biasa"/>
    <n v="7962000"/>
    <n v="7962000"/>
    <m/>
    <n v="7962000"/>
    <n v="0"/>
    <n v="0"/>
    <n v="0"/>
    <n v="0"/>
    <n v="0"/>
    <n v="0"/>
    <n v="0"/>
    <n v="0"/>
    <n v="0"/>
    <n v="0"/>
    <n v="0"/>
    <n v="0"/>
    <n v="0"/>
    <s v="Pusat Pendidikan KP"/>
    <x v="0"/>
    <x v="1"/>
    <s v="52"/>
    <s v="SEKRETARIAT BADAN RISET DAN SUMBERDAYA MANUSIA KELAUTAN DAN PERIKANAN"/>
    <n v="0"/>
    <n v="0"/>
    <n v="7962000"/>
    <n v="100"/>
    <s v="WA.2378.EBA.962.301.H.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1"/>
    <s v="521211. Belanja Bahan"/>
    <n v="17550000"/>
    <n v="17550000"/>
    <m/>
    <n v="0"/>
    <n v="17550000"/>
    <n v="0"/>
    <n v="0"/>
    <n v="2444000"/>
    <n v="0"/>
    <n v="7025000"/>
    <n v="0"/>
    <n v="0"/>
    <n v="0"/>
    <n v="0"/>
    <n v="0"/>
    <n v="0"/>
    <n v="0"/>
    <s v="Pusat Pendidikan KP"/>
    <x v="0"/>
    <x v="1"/>
    <s v="52"/>
    <s v="SEKRETARIAT BADAN RISET DAN SUMBERDAYA MANUSIA KELAUTAN DAN PERIKANAN"/>
    <n v="9469000"/>
    <n v="53.954415954415957"/>
    <n v="8081000"/>
    <n v="46.04558404558405"/>
    <s v="WA.2378.EBA.962.301.I.521211"/>
    <s v="Non COVID"/>
    <s v="BELANJA BAHAN"/>
    <s v="Belanja Barang Non Operasional"/>
    <n v="0"/>
    <n v="2444000"/>
    <n v="0"/>
    <n v="0"/>
    <n v="0"/>
    <n v="528000"/>
    <n v="6497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1219"/>
    <s v="521219. Belanja Barang Non Operasional Lainnya"/>
    <n v="27651000"/>
    <n v="27651000"/>
    <m/>
    <n v="0"/>
    <n v="27651000"/>
    <n v="0"/>
    <n v="0"/>
    <n v="370000"/>
    <n v="0"/>
    <n v="250000"/>
    <n v="0"/>
    <n v="0"/>
    <n v="0"/>
    <n v="0"/>
    <n v="0"/>
    <n v="0"/>
    <n v="0"/>
    <s v="Pusat Pendidikan KP"/>
    <x v="0"/>
    <x v="1"/>
    <s v="52"/>
    <s v="SEKRETARIAT BADAN RISET DAN SUMBERDAYA MANUSIA KELAUTAN DAN PERIKANAN"/>
    <n v="620000"/>
    <n v="2.2422335539401832"/>
    <n v="27031000"/>
    <n v="97.757766446059819"/>
    <s v="WA.2378.EBA.962.301.I.521219"/>
    <s v="Non COVID"/>
    <s v="NON OPS LAINNYA"/>
    <s v="Belanja Barang Non Operasional"/>
    <n v="0"/>
    <n v="250000"/>
    <n v="120000"/>
    <n v="0"/>
    <n v="0"/>
    <n v="0"/>
    <n v="25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n v="522151"/>
    <s v="522151. Belanja Jasa Profesi"/>
    <n v="40000000"/>
    <n v="40000000"/>
    <m/>
    <n v="0"/>
    <n v="40000000"/>
    <n v="0"/>
    <n v="0"/>
    <n v="0"/>
    <n v="0"/>
    <n v="14000000"/>
    <n v="0"/>
    <n v="10000000"/>
    <n v="0"/>
    <n v="0"/>
    <n v="0"/>
    <n v="0"/>
    <n v="0"/>
    <s v="Pusat Pendidikan KP"/>
    <x v="0"/>
    <x v="1"/>
    <s v="52"/>
    <s v="SEKRETARIAT BADAN RISET DAN SUMBERDAYA MANUSIA KELAUTAN DAN PERIKANAN"/>
    <n v="24000000"/>
    <n v="60"/>
    <n v="16000000"/>
    <n v="40"/>
    <s v="WA.2378.EBA.962.301.I.522151"/>
    <s v="Non COVID"/>
    <s v="BELANJA JASA"/>
    <s v="Belanja Barang Non Operasional"/>
    <n v="0"/>
    <n v="0"/>
    <n v="0"/>
    <n v="0"/>
    <n v="0"/>
    <n v="0"/>
    <n v="14000000"/>
    <n v="0"/>
    <n v="0"/>
    <n v="0"/>
    <n v="0"/>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I"/>
    <s v="I. Dukungan Penerimaan dan Penetapan Terpusat Peserta Didik Lingkup KKP"/>
    <s v="524111"/>
    <s v="524111. Belanja Perjalanan Dinas Biasa"/>
    <n v="25062000"/>
    <n v="25062000"/>
    <m/>
    <n v="0"/>
    <n v="25062000"/>
    <n v="0"/>
    <n v="0"/>
    <n v="25062000"/>
    <n v="0"/>
    <n v="0"/>
    <n v="0"/>
    <n v="0"/>
    <n v="0"/>
    <n v="0"/>
    <n v="0"/>
    <n v="0"/>
    <n v="0"/>
    <s v="Pusat Pendidikan KP"/>
    <x v="0"/>
    <x v="1"/>
    <s v="52"/>
    <s v="SEKRETARIAT BADAN RISET DAN SUMBERDAYA MANUSIA KELAUTAN DAN PERIKANAN"/>
    <n v="25062000"/>
    <n v="100"/>
    <n v="0"/>
    <n v="0"/>
    <s v="WA.2378.EBA.962.301.I.524111"/>
    <s v="Non COVID"/>
    <s v="PERJALANAN DINAS"/>
    <s v="Belanja Barang Non Operasional"/>
    <n v="0"/>
    <n v="15982000"/>
    <n v="908000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111"/>
    <s v="521111. Belanja Keperluan Perkantoran"/>
    <n v="1076220000"/>
    <n v="1076220000"/>
    <m/>
    <n v="0"/>
    <n v="1076220000"/>
    <n v="0"/>
    <n v="63640000"/>
    <n v="80776487"/>
    <n v="135515096"/>
    <n v="79486568"/>
    <n v="63640000"/>
    <n v="88910853"/>
    <n v="63640000"/>
    <n v="0"/>
    <n v="0"/>
    <n v="0"/>
    <n v="0"/>
    <s v="Pusat Pendidikan KP"/>
    <x v="2"/>
    <x v="4"/>
    <s v="52"/>
    <s v="SEKRETARIAT BADAN RISET DAN SUMBERDAYA MANUSIA KELAUTAN DAN PERIKANAN"/>
    <n v="575609004"/>
    <n v="53.484325137982935"/>
    <n v="500610996"/>
    <n v="46.515674862017057"/>
    <s v="WA.2378.EBA.994.002.GA.521111"/>
    <s v="Non COVID"/>
    <s v="KEPERLUAN PERKANTORAN"/>
    <s v="Belanja Barang Operasional"/>
    <n v="2178865"/>
    <n v="8107900"/>
    <n v="6849722"/>
    <n v="8235096"/>
    <n v="8616711"/>
    <n v="7229857"/>
    <n v="0"/>
    <n v="0"/>
    <n v="11688602"/>
    <n v="13582251"/>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A"/>
    <s v="GA. Operasional dan Pemeliharaan Kantor Pusat Pendidikan KP"/>
    <n v="521811"/>
    <s v="521811. Belanja Barang Persediaan Barang Konsumsi"/>
    <n v="178160000"/>
    <n v="178160000"/>
    <m/>
    <n v="0"/>
    <n v="178160000"/>
    <n v="0"/>
    <n v="0"/>
    <n v="32474000"/>
    <n v="8952000"/>
    <n v="23282000"/>
    <n v="0"/>
    <n v="4475000"/>
    <n v="0"/>
    <n v="0"/>
    <n v="0"/>
    <n v="0"/>
    <n v="0"/>
    <s v="Pusat Pendidikan KP"/>
    <x v="2"/>
    <x v="4"/>
    <s v="52"/>
    <s v="SEKRETARIAT BADAN RISET DAN SUMBERDAYA MANUSIA KELAUTAN DAN PERIKANAN"/>
    <n v="69183000"/>
    <n v="38.831948810058378"/>
    <n v="108977000"/>
    <n v="61.168051189941629"/>
    <s v="WA.2378.EBA.994.002.GA.521811"/>
    <s v="Non COVID"/>
    <s v="PERSEDIAAN"/>
    <s v="Belanja Barang Operasional"/>
    <n v="13175000"/>
    <n v="19299000"/>
    <n v="0"/>
    <n v="8952000"/>
    <n v="1680000"/>
    <n v="21602000"/>
    <n v="0"/>
    <n v="0"/>
    <n v="0"/>
    <n v="4475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1114"/>
    <s v="521114. Belanja Pengiriman Surat Dinas Pos Pusat"/>
    <n v="30000000"/>
    <n v="30000000"/>
    <m/>
    <n v="0"/>
    <n v="30000000"/>
    <n v="0"/>
    <n v="0"/>
    <n v="354050"/>
    <n v="603000"/>
    <n v="1329000"/>
    <n v="0"/>
    <n v="241000"/>
    <n v="0"/>
    <n v="0"/>
    <n v="0"/>
    <n v="0"/>
    <n v="0"/>
    <s v="Pusat Pendidikan KP"/>
    <x v="2"/>
    <x v="4"/>
    <s v="52"/>
    <s v="SEKRETARIAT BADAN RISET DAN SUMBERDAYA MANUSIA KELAUTAN DAN PERIKANAN"/>
    <n v="2527050"/>
    <n v="8.4235000000000007"/>
    <n v="27472950"/>
    <n v="91.57650000000001"/>
    <s v="WA.2378.EBA.994.002.GB.521114"/>
    <s v="Non COVID"/>
    <s v="PENGIRIMAN SURAT DINAS POS PUSAT"/>
    <s v="Belanja Barang Operasional"/>
    <n v="295050"/>
    <n v="0"/>
    <n v="59000"/>
    <n v="603000"/>
    <n v="276000"/>
    <n v="1053000"/>
    <n v="0"/>
    <n v="0"/>
    <n v="155000"/>
    <n v="8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B"/>
    <s v="GB. Langganan Daya dan Jasa Pusat Pendidikan KP"/>
    <n v="522141"/>
    <s v="522141. Belanja Sewa"/>
    <n v="118852000"/>
    <n v="118852000"/>
    <m/>
    <n v="0"/>
    <n v="118852000"/>
    <n v="0"/>
    <n v="0"/>
    <n v="4950000"/>
    <n v="9900000"/>
    <n v="4950000"/>
    <n v="0"/>
    <n v="59900000"/>
    <n v="0"/>
    <n v="0"/>
    <n v="0"/>
    <n v="0"/>
    <n v="0"/>
    <s v="Pusat Pendidikan KP"/>
    <x v="2"/>
    <x v="4"/>
    <s v="52"/>
    <s v="SEKRETARIAT BADAN RISET DAN SUMBERDAYA MANUSIA KELAUTAN DAN PERIKANAN"/>
    <n v="79700000"/>
    <n v="67.058190017837319"/>
    <n v="39152000"/>
    <n v="32.941809982162688"/>
    <s v="WA.2378.EBA.994.002.GB.522141"/>
    <s v="Non COVID"/>
    <s v="BELANJA SEWA"/>
    <s v="Belanja Barang Operasional"/>
    <n v="0"/>
    <n v="4950000"/>
    <n v="0"/>
    <n v="9900000"/>
    <n v="0"/>
    <n v="4950000"/>
    <n v="0"/>
    <n v="0"/>
    <n v="50000000"/>
    <n v="99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21"/>
    <s v="523121. Belanja Pemeliharaan Peralatan dan Mesin"/>
    <n v="497050000"/>
    <n v="497050000"/>
    <m/>
    <n v="0"/>
    <n v="497050000"/>
    <n v="0"/>
    <n v="0"/>
    <n v="59591400"/>
    <n v="7448700"/>
    <n v="18835340"/>
    <n v="0"/>
    <n v="50029820"/>
    <n v="0"/>
    <n v="0"/>
    <n v="0"/>
    <n v="0"/>
    <n v="0"/>
    <s v="Pusat Pendidikan KP"/>
    <x v="2"/>
    <x v="4"/>
    <s v="52"/>
    <s v="SEKRETARIAT BADAN RISET DAN SUMBERDAYA MANUSIA KELAUTAN DAN PERIKANAN"/>
    <n v="135905260"/>
    <n v="27.342371994769138"/>
    <n v="361144740"/>
    <n v="72.657628005230862"/>
    <s v="WA.2378.EBA.994.002.GC.523121"/>
    <s v="Non COVID"/>
    <s v="BELANJA PEMELIHARAAN"/>
    <s v="Belanja Barang Operasional"/>
    <n v="25004200"/>
    <n v="32727500"/>
    <n v="1859700"/>
    <n v="7448700"/>
    <n v="6968000"/>
    <n v="11867340"/>
    <n v="0"/>
    <n v="0"/>
    <n v="11143300"/>
    <n v="3888652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C"/>
    <s v="GC. Pemeliharaan Kantor Pusat Pendidikan KP"/>
    <n v="523199"/>
    <s v="523199. Belanja Pemeliharaan Lainnya"/>
    <n v="36000000"/>
    <n v="36000000"/>
    <m/>
    <n v="0"/>
    <n v="36000000"/>
    <n v="0"/>
    <n v="0"/>
    <n v="6000000"/>
    <n v="0"/>
    <n v="3000000"/>
    <n v="0"/>
    <n v="3000000"/>
    <n v="0"/>
    <n v="0"/>
    <n v="0"/>
    <n v="0"/>
    <n v="0"/>
    <s v="Pusat Pendidikan KP"/>
    <x v="2"/>
    <x v="4"/>
    <s v="52"/>
    <s v="SEKRETARIAT BADAN RISET DAN SUMBERDAYA MANUSIA KELAUTAN DAN PERIKANAN"/>
    <n v="12000000"/>
    <n v="33.333333333333329"/>
    <n v="24000000"/>
    <n v="66.666666666666657"/>
    <s v="WA.2378.EBA.994.002.GC.523199"/>
    <s v="Non COVID"/>
    <s v="BELANJA PEMELIHARAAN"/>
    <s v="Belanja Barang Operasional"/>
    <n v="0"/>
    <n v="6000000"/>
    <n v="0"/>
    <n v="0"/>
    <n v="3000000"/>
    <n v="0"/>
    <n v="0"/>
    <n v="0"/>
    <n v="0"/>
    <n v="3000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1"/>
    <s v="521111. Belanja Keperluan Perkantoran"/>
    <n v="101016000"/>
    <n v="101040000"/>
    <m/>
    <n v="0"/>
    <n v="101016000"/>
    <n v="0"/>
    <n v="0"/>
    <n v="0"/>
    <n v="0"/>
    <n v="44410000"/>
    <n v="0"/>
    <n v="0"/>
    <n v="0"/>
    <n v="0"/>
    <n v="0"/>
    <n v="0"/>
    <n v="0"/>
    <s v="Pusat Pendidikan KP"/>
    <x v="2"/>
    <x v="4"/>
    <s v="52"/>
    <s v="SEKRETARIAT BADAN RISET DAN SUMBERDAYA MANUSIA KELAUTAN DAN PERIKANAN"/>
    <n v="44410000"/>
    <n v="43.963332541379586"/>
    <n v="56606000"/>
    <n v="56.036667458620414"/>
    <s v="WA.2378.EBA.994.002.GD.521111"/>
    <s v="Non COVID"/>
    <s v="KEPERLUAN PERKANTORAN"/>
    <s v="Belanja Barang Operasional"/>
    <n v="0"/>
    <n v="0"/>
    <n v="0"/>
    <n v="0"/>
    <n v="4441000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D"/>
    <s v="GD. Pembayaran Pelaksanaan Operasional Kantor Pusat Pendidikan KP"/>
    <n v="521115"/>
    <s v="521115. Belanja Honor Operasional Satuan Kerja"/>
    <n v="58360000"/>
    <n v="58336000"/>
    <m/>
    <n v="0"/>
    <n v="58360000"/>
    <n v="0"/>
    <n v="0"/>
    <n v="9456000"/>
    <n v="0"/>
    <n v="4728000"/>
    <n v="0"/>
    <n v="14184000"/>
    <n v="0"/>
    <n v="0"/>
    <n v="0"/>
    <n v="0"/>
    <n v="0"/>
    <s v="Pusat Pendidikan KP"/>
    <x v="2"/>
    <x v="4"/>
    <s v="52"/>
    <s v="SEKRETARIAT BADAN RISET DAN SUMBERDAYA MANUSIA KELAUTAN DAN PERIKANAN"/>
    <n v="28368000"/>
    <n v="48.608636052090468"/>
    <n v="29992000"/>
    <n v="51.391363947909532"/>
    <s v="WA.2378.EBA.994.002.GD.521115"/>
    <s v="Non COVID"/>
    <s v="HONOR OPERASIONAL SATKER"/>
    <s v="Belanja Barang Operasional"/>
    <n v="0"/>
    <n v="9456000"/>
    <n v="0"/>
    <n v="0"/>
    <n v="0"/>
    <n v="4728000"/>
    <n v="0"/>
    <n v="0"/>
    <n v="4728000"/>
    <n v="945600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111"/>
    <s v="521111. Belanja Keperluan Perkantoran"/>
    <n v="45000000"/>
    <n v="45000000"/>
    <n v="45000000"/>
    <n v="0"/>
    <n v="0"/>
    <n v="0"/>
    <n v="0"/>
    <n v="0"/>
    <n v="0"/>
    <n v="0"/>
    <n v="0"/>
    <n v="0"/>
    <n v="0"/>
    <n v="0"/>
    <n v="0"/>
    <n v="0"/>
    <n v="0"/>
    <s v="Pusat Pendidikan KP"/>
    <x v="2"/>
    <x v="4"/>
    <s v="52"/>
    <s v="SEKRETARIAT BADAN RISET DAN SUMBERDAYA MANUSIA KELAUTAN DAN PERIKANAN"/>
    <n v="0"/>
    <n v="0"/>
    <n v="45000000"/>
    <n v="100"/>
    <s v="WA.2378.EBA.994.002.GE.521111"/>
    <s v="Non COVID"/>
    <s v="KEPERLUAN PERKANTOR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1811"/>
    <s v="521811. Belanja Barang Persediaan Barang Konsumsi"/>
    <n v="26000000"/>
    <n v="26000000"/>
    <n v="26000000"/>
    <n v="0"/>
    <n v="0"/>
    <n v="0"/>
    <n v="0"/>
    <n v="0"/>
    <n v="0"/>
    <n v="0"/>
    <n v="0"/>
    <n v="0"/>
    <n v="0"/>
    <n v="0"/>
    <n v="0"/>
    <n v="0"/>
    <n v="0"/>
    <s v="Pusat Pendidikan KP"/>
    <x v="2"/>
    <x v="4"/>
    <s v="52"/>
    <s v="SEKRETARIAT BADAN RISET DAN SUMBERDAYA MANUSIA KELAUTAN DAN PERIKANAN"/>
    <n v="0"/>
    <n v="0"/>
    <n v="26000000"/>
    <n v="100"/>
    <s v="WA.2378.EBA.994.002.GE.521811"/>
    <s v="Non COVID"/>
    <s v="PERSEDIAAN"/>
    <s v="Belanja Barang Operasional"/>
    <n v="0"/>
    <n v="0"/>
    <n v="0"/>
    <n v="0"/>
    <n v="0"/>
    <n v="0"/>
    <n v="0"/>
    <n v="0"/>
    <n v="0"/>
    <n v="0"/>
    <n v="0"/>
  </r>
  <r>
    <s v="032"/>
    <s v="12"/>
    <s v="WA"/>
    <s v="WA. Program Dukungan Manajemen"/>
    <s v="2378"/>
    <s v="2378. Dukungan Manajemen Internal Lingkup Badan Riset dan Sumber Daya Manusia Kelautan dan Perikanan"/>
    <s v="EBA"/>
    <s v="2378.EBA. Layanan Dukungan Manajemen Internal"/>
    <n v="994"/>
    <s v="2378.EBA.994. Layanan Perkantoran"/>
    <s v="002"/>
    <s v="002. Operasional dan Pemeliharaan Kantor"/>
    <s v="GE"/>
    <s v="GE. Operasional Pusat Pendidikan KP (AA)"/>
    <n v="523121"/>
    <s v="523121. Belanja Pemeliharaan Peralatan dan Mesin"/>
    <n v="29000000"/>
    <n v="29000000"/>
    <n v="29000000"/>
    <n v="0"/>
    <n v="0"/>
    <n v="0"/>
    <n v="0"/>
    <n v="0"/>
    <n v="0"/>
    <n v="0"/>
    <n v="0"/>
    <n v="0"/>
    <n v="0"/>
    <n v="0"/>
    <n v="0"/>
    <n v="0"/>
    <n v="0"/>
    <s v="Pusat Pendidikan KP"/>
    <x v="2"/>
    <x v="4"/>
    <s v="52"/>
    <s v="SEKRETARIAT BADAN RISET DAN SUMBERDAYA MANUSIA KELAUTAN DAN PERIKANAN"/>
    <n v="0"/>
    <n v="0"/>
    <n v="29000000"/>
    <n v="100"/>
    <s v="WA.2378.EBA.994.002.GE.523121"/>
    <s v="Non COVID"/>
    <s v="BELANJA PEMELIHARAAN"/>
    <s v="Belanja Barang Operasional"/>
    <n v="0"/>
    <n v="0"/>
    <n v="0"/>
    <n v="0"/>
    <n v="0"/>
    <n v="0"/>
    <n v="0"/>
    <n v="0"/>
    <n v="0"/>
    <n v="0"/>
    <n v="0"/>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A"/>
    <s v="A. Kendaraan Dinas"/>
    <n v="532111"/>
    <s v="532111. Belanja Modal Peralatan dan Mesin"/>
    <n v="540000000"/>
    <n v="540000000"/>
    <m/>
    <n v="0"/>
    <n v="540000000"/>
    <n v="0"/>
    <n v="0"/>
    <n v="0"/>
    <n v="0"/>
    <n v="540000000"/>
    <n v="0"/>
    <n v="0"/>
    <n v="0"/>
    <n v="0"/>
    <n v="0"/>
    <n v="0"/>
    <n v="0"/>
    <s v="Pusat Pendidikan KP"/>
    <x v="2"/>
    <x v="4"/>
    <n v="53"/>
    <s v="SEKRETARIAT BADAN RISET DAN SUMBERDAYA MANUSIA KELAUTAN DAN PERIKANAN"/>
    <n v="540000000"/>
    <n v="100"/>
    <n v="0"/>
    <n v="0"/>
    <s v="WA.2378.EBB.951.301.A.532111"/>
    <s v="Non COVID"/>
    <s v="MODAL"/>
    <s v="Belanja Mod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1"/>
    <s v="521211. Belanja Bahan"/>
    <n v="6000000"/>
    <n v="6000000"/>
    <m/>
    <n v="0"/>
    <n v="6000000"/>
    <n v="0"/>
    <n v="0"/>
    <n v="1498000"/>
    <n v="0"/>
    <n v="1493000"/>
    <n v="0"/>
    <n v="0"/>
    <n v="1457550"/>
    <n v="0"/>
    <n v="0"/>
    <n v="0"/>
    <n v="0"/>
    <s v="Pusat Pendidikan KP"/>
    <x v="3"/>
    <x v="5"/>
    <s v="52"/>
    <s v="SEKRETARIAT BADAN RISET DAN SUMBERDAYA MANUSIA KELAUTAN DAN PERIKANAN"/>
    <n v="4448550"/>
    <n v="74.142499999999998"/>
    <n v="1551450"/>
    <n v="25.857500000000002"/>
    <s v="WA.2378.EBD.952.301.A.521211"/>
    <s v="Non COVID"/>
    <s v="BELANJA BAHAN"/>
    <s v="Belanja Barang Non Operasional"/>
    <n v="0"/>
    <n v="1498000"/>
    <n v="0"/>
    <n v="0"/>
    <n v="0"/>
    <n v="0"/>
    <n v="1493000"/>
    <n v="0"/>
    <n v="0"/>
    <n v="0"/>
    <n v="14575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219"/>
    <s v="521219. Belanja Barang Non Operasional Lainnya"/>
    <n v="1000000"/>
    <n v="1000000"/>
    <m/>
    <n v="0"/>
    <n v="1000000"/>
    <n v="0"/>
    <n v="0"/>
    <n v="346915"/>
    <n v="0"/>
    <n v="355980"/>
    <n v="0"/>
    <n v="0"/>
    <n v="0"/>
    <n v="0"/>
    <n v="0"/>
    <n v="0"/>
    <n v="0"/>
    <s v="Pusat Pendidikan KP"/>
    <x v="3"/>
    <x v="5"/>
    <s v="52"/>
    <s v="SEKRETARIAT BADAN RISET DAN SUMBERDAYA MANUSIA KELAUTAN DAN PERIKANAN"/>
    <n v="702895"/>
    <n v="70.289500000000004"/>
    <n v="297105"/>
    <n v="29.7105"/>
    <s v="WA.2378.EBD.952.301.A.521219"/>
    <s v="Non COVID"/>
    <s v="NON OPS LAINNYA"/>
    <s v="Belanja Barang Non Operasional"/>
    <n v="0"/>
    <n v="346915"/>
    <n v="0"/>
    <n v="0"/>
    <n v="0"/>
    <n v="0"/>
    <n v="35598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1811"/>
    <s v="521811. Belanja Barang Persediaan Barang Konsumsi"/>
    <n v="10000000"/>
    <n v="10000000"/>
    <m/>
    <n v="0"/>
    <n v="10000000"/>
    <n v="0"/>
    <n v="0"/>
    <n v="2459000"/>
    <n v="0"/>
    <n v="2390000"/>
    <n v="0"/>
    <n v="0"/>
    <n v="1495000"/>
    <n v="0"/>
    <n v="0"/>
    <n v="0"/>
    <n v="0"/>
    <s v="Pusat Pendidikan KP"/>
    <x v="3"/>
    <x v="5"/>
    <s v="52"/>
    <s v="SEKRETARIAT BADAN RISET DAN SUMBERDAYA MANUSIA KELAUTAN DAN PERIKANAN"/>
    <n v="6344000"/>
    <n v="63.44"/>
    <n v="3656000"/>
    <n v="36.559999999999995"/>
    <s v="WA.2378.EBD.952.301.A.521811"/>
    <s v="Non COVID"/>
    <s v="PERSEDIAAN"/>
    <s v="Belanja Barang Non Operasional"/>
    <n v="0"/>
    <n v="2459000"/>
    <n v="0"/>
    <n v="0"/>
    <n v="0"/>
    <n v="0"/>
    <n v="2390000"/>
    <n v="0"/>
    <n v="0"/>
    <n v="0"/>
    <n v="149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A"/>
    <s v="A. Penyusunan Perencanaan Pendidikan KP"/>
    <n v="524111"/>
    <s v="524111. Belanja Perjalanan Dinas Biasa"/>
    <n v="5164000"/>
    <n v="5164000"/>
    <m/>
    <n v="0"/>
    <n v="5164000"/>
    <n v="0"/>
    <n v="1010000"/>
    <n v="2805000"/>
    <n v="0"/>
    <n v="1348500"/>
    <n v="0"/>
    <n v="0"/>
    <n v="0"/>
    <n v="0"/>
    <n v="0"/>
    <n v="0"/>
    <n v="0"/>
    <s v="Pusat Pendidikan KP"/>
    <x v="3"/>
    <x v="5"/>
    <s v="52"/>
    <s v="SEKRETARIAT BADAN RISET DAN SUMBERDAYA MANUSIA KELAUTAN DAN PERIKANAN"/>
    <n v="5163500"/>
    <n v="99.990317583268791"/>
    <n v="500"/>
    <n v="9.6824167312161129E-3"/>
    <s v="WA.2378.EBD.952.301.A.524111"/>
    <s v="Non COVID"/>
    <s v="PERJALANAN DINAS"/>
    <s v="Belanja Barang Non Operasional"/>
    <n v="0"/>
    <n v="0"/>
    <n v="280500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1"/>
    <s v="521211. Belanja Bahan"/>
    <n v="12000000"/>
    <n v="12000000"/>
    <m/>
    <n v="0"/>
    <n v="12000000"/>
    <n v="0"/>
    <n v="0"/>
    <n v="2964000"/>
    <n v="0"/>
    <n v="2975000"/>
    <n v="0"/>
    <n v="0"/>
    <n v="1495850"/>
    <n v="0"/>
    <n v="0"/>
    <n v="0"/>
    <n v="0"/>
    <s v="Pusat Pendidikan KP"/>
    <x v="3"/>
    <x v="5"/>
    <s v="52"/>
    <s v="SEKRETARIAT BADAN RISET DAN SUMBERDAYA MANUSIA KELAUTAN DAN PERIKANAN"/>
    <n v="7434850"/>
    <n v="61.95708333333333"/>
    <n v="4565150"/>
    <n v="38.042916666666663"/>
    <s v="WA.2378.EBD.952.301.B.521211"/>
    <s v="Non COVID"/>
    <s v="BELANJA BAHAN"/>
    <s v="Belanja Barang Non Operasional"/>
    <n v="0"/>
    <n v="2964000"/>
    <n v="0"/>
    <n v="0"/>
    <n v="0"/>
    <n v="0"/>
    <n v="2975000"/>
    <n v="0"/>
    <n v="0"/>
    <n v="0"/>
    <n v="1495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219"/>
    <s v="521219. Belanja Barang Non Operasional Lainnya"/>
    <n v="1000000"/>
    <n v="1000000"/>
    <m/>
    <n v="0"/>
    <n v="1000000"/>
    <n v="0"/>
    <n v="0"/>
    <n v="0"/>
    <n v="0"/>
    <n v="0"/>
    <n v="0"/>
    <n v="0"/>
    <n v="358831"/>
    <n v="0"/>
    <n v="0"/>
    <n v="0"/>
    <n v="0"/>
    <s v="Pusat Pendidikan KP"/>
    <x v="3"/>
    <x v="5"/>
    <s v="52"/>
    <s v="SEKRETARIAT BADAN RISET DAN SUMBERDAYA MANUSIA KELAUTAN DAN PERIKANAN"/>
    <n v="358831"/>
    <n v="35.883099999999999"/>
    <n v="641169"/>
    <n v="64.116900000000001"/>
    <s v="WA.2378.EBD.952.301.B.521219"/>
    <s v="Non COVID"/>
    <s v="NON OPS LAINNYA"/>
    <s v="Belanja Barang Non Operasional"/>
    <n v="0"/>
    <n v="0"/>
    <n v="0"/>
    <n v="0"/>
    <n v="0"/>
    <n v="0"/>
    <n v="0"/>
    <n v="0"/>
    <n v="0"/>
    <n v="0"/>
    <n v="358831"/>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1811"/>
    <s v="521811. Belanja Barang Persediaan Barang Konsumsi"/>
    <n v="20000000"/>
    <n v="20000000"/>
    <m/>
    <n v="0"/>
    <n v="20000000"/>
    <n v="0"/>
    <n v="0"/>
    <n v="4910000"/>
    <n v="0"/>
    <n v="4873000"/>
    <n v="0"/>
    <n v="0"/>
    <n v="2865000"/>
    <n v="0"/>
    <n v="0"/>
    <n v="0"/>
    <n v="0"/>
    <s v="Pusat Pendidikan KP"/>
    <x v="3"/>
    <x v="5"/>
    <s v="52"/>
    <s v="SEKRETARIAT BADAN RISET DAN SUMBERDAYA MANUSIA KELAUTAN DAN PERIKANAN"/>
    <n v="12648000"/>
    <n v="63.239999999999995"/>
    <n v="7352000"/>
    <n v="36.76"/>
    <s v="WA.2378.EBD.952.301.B.521811"/>
    <s v="Non COVID"/>
    <s v="PERSEDIAAN"/>
    <s v="Belanja Barang Non Operasional"/>
    <n v="0"/>
    <n v="4910000"/>
    <n v="0"/>
    <n v="0"/>
    <n v="0"/>
    <n v="0"/>
    <n v="4873000"/>
    <n v="0"/>
    <n v="0"/>
    <n v="0"/>
    <n v="2865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B"/>
    <s v="B. Sinkronisasi Kegiatan Pendidikan KP"/>
    <n v="524111"/>
    <s v="524111. Belanja Perjalanan Dinas Biasa"/>
    <n v="45000000"/>
    <n v="45000000"/>
    <m/>
    <n v="0"/>
    <n v="45000000"/>
    <n v="0"/>
    <n v="0"/>
    <n v="0"/>
    <n v="205000"/>
    <n v="4224000"/>
    <n v="9957100"/>
    <n v="2778750"/>
    <n v="0"/>
    <n v="0"/>
    <n v="0"/>
    <n v="0"/>
    <n v="0"/>
    <s v="Pusat Pendidikan KP"/>
    <x v="3"/>
    <x v="5"/>
    <s v="52"/>
    <s v="SEKRETARIAT BADAN RISET DAN SUMBERDAYA MANUSIA KELAUTAN DAN PERIKANAN"/>
    <n v="17164850"/>
    <n v="38.144111111111116"/>
    <n v="27835150"/>
    <n v="61.855888888888884"/>
    <s v="WA.2378.EBD.952.301.B.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211"/>
    <s v="521211. Belanja Bahan"/>
    <n v="21000000"/>
    <n v="21000000"/>
    <m/>
    <n v="0"/>
    <n v="21000000"/>
    <n v="0"/>
    <n v="0"/>
    <n v="2955000"/>
    <n v="0"/>
    <n v="2933500"/>
    <n v="10500000"/>
    <n v="0"/>
    <n v="2920850"/>
    <n v="0"/>
    <n v="0"/>
    <n v="0"/>
    <n v="0"/>
    <s v="Pusat Pendidikan KP"/>
    <x v="3"/>
    <x v="5"/>
    <s v="52"/>
    <s v="SEKRETARIAT BADAN RISET DAN SUMBERDAYA MANUSIA KELAUTAN DAN PERIKANAN"/>
    <n v="19309350"/>
    <n v="91.949285714285708"/>
    <n v="1690650"/>
    <n v="8.0507142857142853"/>
    <s v="WA.2378.EBD.952.301.C.521211"/>
    <s v="Non COVID"/>
    <s v="BELANJA BAHAN"/>
    <s v="Belanja Barang Non Operasional"/>
    <n v="0"/>
    <n v="2955000"/>
    <n v="0"/>
    <n v="0"/>
    <n v="0"/>
    <n v="0"/>
    <n v="2933500"/>
    <n v="0"/>
    <n v="0"/>
    <n v="0"/>
    <n v="292085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1811"/>
    <s v="521811. Belanja Barang Persediaan Barang Konsumsi"/>
    <n v="17500000"/>
    <n v="17500000"/>
    <m/>
    <n v="0"/>
    <n v="17500000"/>
    <n v="0"/>
    <n v="0"/>
    <n v="4947750"/>
    <n v="0"/>
    <n v="4878000"/>
    <n v="0"/>
    <n v="0"/>
    <n v="1450000"/>
    <n v="0"/>
    <n v="0"/>
    <n v="0"/>
    <n v="0"/>
    <s v="Pusat Pendidikan KP"/>
    <x v="3"/>
    <x v="5"/>
    <s v="52"/>
    <s v="SEKRETARIAT BADAN RISET DAN SUMBERDAYA MANUSIA KELAUTAN DAN PERIKANAN"/>
    <n v="11275750"/>
    <n v="64.432857142857145"/>
    <n v="6224250"/>
    <n v="35.567142857142855"/>
    <s v="WA.2378.EBD.952.301.C.521811"/>
    <s v="Non COVID"/>
    <s v="PERSEDIAAN"/>
    <s v="Belanja Barang Non Operasional"/>
    <n v="0"/>
    <n v="4947750"/>
    <n v="0"/>
    <n v="0"/>
    <n v="0"/>
    <n v="0"/>
    <n v="4878000"/>
    <n v="0"/>
    <n v="0"/>
    <n v="0"/>
    <n v="145000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2151"/>
    <s v="522151. Belanja Jasa Profesi"/>
    <n v="0"/>
    <n v="0"/>
    <m/>
    <n v="0"/>
    <n v="0"/>
    <n v="0"/>
    <n v="0"/>
    <n v="0"/>
    <n v="0"/>
    <n v="0"/>
    <n v="0"/>
    <n v="0"/>
    <n v="0"/>
    <n v="0"/>
    <n v="0"/>
    <n v="0"/>
    <n v="0"/>
    <s v="Pusat Pendidikan KP"/>
    <x v="3"/>
    <x v="5"/>
    <s v="52"/>
    <s v="SEKRETARIAT BADAN RISET DAN SUMBERDAYA MANUSIA KELAUTAN DAN PERIKANAN"/>
    <n v="0"/>
    <n v="0"/>
    <n v="0"/>
    <n v="0"/>
    <s v="WA.2378.EBD.952.301.C.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C"/>
    <s v="C. Identifikasi dan kajian program pendidikan KP"/>
    <n v="524111"/>
    <s v="524111. Belanja Perjalanan Dinas Biasa"/>
    <n v="41908000"/>
    <n v="41908000"/>
    <m/>
    <n v="0"/>
    <n v="41908000"/>
    <n v="0"/>
    <n v="9587800"/>
    <n v="22390000"/>
    <n v="6330000"/>
    <n v="3600000"/>
    <n v="0"/>
    <n v="0"/>
    <n v="0"/>
    <n v="0"/>
    <n v="0"/>
    <n v="0"/>
    <n v="0"/>
    <s v="Pusat Pendidikan KP"/>
    <x v="3"/>
    <x v="5"/>
    <s v="52"/>
    <s v="SEKRETARIAT BADAN RISET DAN SUMBERDAYA MANUSIA KELAUTAN DAN PERIKANAN"/>
    <n v="41907800"/>
    <n v="99.999522764150043"/>
    <n v="200"/>
    <n v="4.7723584995704876E-4"/>
    <s v="WA.2378.EBD.952.301.C.524111"/>
    <s v="Non COVID"/>
    <s v="PERJALANAN DINAS"/>
    <s v="Belanja Barang Non Operasional"/>
    <n v="0"/>
    <n v="17350000"/>
    <n v="504000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1"/>
    <s v="521211. Belanja Bahan"/>
    <n v="23250000"/>
    <n v="23250000"/>
    <m/>
    <n v="0"/>
    <n v="23250000"/>
    <n v="0"/>
    <n v="0"/>
    <n v="0"/>
    <n v="0"/>
    <n v="6278500"/>
    <n v="0"/>
    <n v="0"/>
    <n v="3918000"/>
    <n v="0"/>
    <n v="0"/>
    <n v="0"/>
    <n v="0"/>
    <s v="Pusat Pendidikan KP"/>
    <x v="3"/>
    <x v="6"/>
    <s v="52"/>
    <s v="SEKRETARIAT BADAN RISET DAN SUMBERDAYA MANUSIA KELAUTAN DAN PERIKANAN"/>
    <n v="10196500"/>
    <n v="43.855913978494627"/>
    <n v="13053500"/>
    <n v="56.14408602150538"/>
    <s v="WA.2378.EBD.953.301.A.521211"/>
    <s v="Non COVID"/>
    <s v="BELANJA BAHAN"/>
    <s v="Belanja Barang Non Operasional"/>
    <n v="0"/>
    <n v="0"/>
    <n v="0"/>
    <n v="0"/>
    <n v="0"/>
    <n v="0"/>
    <n v="6278500"/>
    <n v="0"/>
    <n v="0"/>
    <n v="0"/>
    <n v="3918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1219"/>
    <s v="521219. Belanja Barang Non Operasional Lainnya"/>
    <n v="2000000"/>
    <n v="2000000"/>
    <m/>
    <n v="0"/>
    <n v="2000000"/>
    <n v="0"/>
    <n v="0"/>
    <n v="499528"/>
    <n v="0"/>
    <n v="0"/>
    <n v="0"/>
    <n v="0"/>
    <n v="0"/>
    <n v="0"/>
    <n v="0"/>
    <n v="0"/>
    <n v="0"/>
    <s v="Pusat Pendidikan KP"/>
    <x v="3"/>
    <x v="6"/>
    <s v="52"/>
    <s v="SEKRETARIAT BADAN RISET DAN SUMBERDAYA MANUSIA KELAUTAN DAN PERIKANAN"/>
    <n v="499528"/>
    <n v="24.976400000000002"/>
    <n v="1500472"/>
    <n v="75.023600000000002"/>
    <s v="WA.2378.EBD.953.301.A.521219"/>
    <s v="Non COVID"/>
    <s v="NON OPS LAINNYA"/>
    <s v="Belanja Barang Non Operasional"/>
    <n v="0"/>
    <n v="499528"/>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A"/>
    <s v="A. Monitoring dan Evaluasi Penyelenggaraan Pendidikan KP"/>
    <n v="524111"/>
    <s v="524111. Belanja Perjalanan Dinas Biasa"/>
    <n v="18539000"/>
    <n v="18539000"/>
    <m/>
    <n v="0"/>
    <n v="18539000"/>
    <n v="0"/>
    <n v="0"/>
    <n v="0"/>
    <n v="0"/>
    <n v="0"/>
    <n v="0"/>
    <n v="0"/>
    <n v="0"/>
    <n v="0"/>
    <n v="0"/>
    <n v="0"/>
    <n v="0"/>
    <s v="Pusat Pendidikan KP"/>
    <x v="3"/>
    <x v="6"/>
    <s v="52"/>
    <s v="SEKRETARIAT BADAN RISET DAN SUMBERDAYA MANUSIA KELAUTAN DAN PERIKANAN"/>
    <n v="0"/>
    <n v="0"/>
    <n v="18539000"/>
    <n v="100"/>
    <s v="WA.2378.EBD.953.301.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1"/>
    <s v="521211. Belanja Bahan"/>
    <n v="13525000"/>
    <n v="13525000"/>
    <m/>
    <n v="0"/>
    <n v="13525000"/>
    <n v="0"/>
    <n v="0"/>
    <n v="3379000"/>
    <n v="0"/>
    <n v="3500000"/>
    <n v="2640000"/>
    <n v="0"/>
    <n v="0"/>
    <n v="0"/>
    <n v="0"/>
    <n v="0"/>
    <n v="0"/>
    <s v="Pusat Pendidikan KP"/>
    <x v="3"/>
    <x v="6"/>
    <s v="52"/>
    <s v="SEKRETARIAT BADAN RISET DAN SUMBERDAYA MANUSIA KELAUTAN DAN PERIKANAN"/>
    <n v="9519000"/>
    <n v="70.380776340110913"/>
    <n v="4006000"/>
    <n v="29.619223659889094"/>
    <s v="WA.2378.EBD.953.301.B.521211"/>
    <s v="Non COVID"/>
    <s v="BELANJA BAHAN"/>
    <s v="Belanja Barang Non Operasional"/>
    <n v="0"/>
    <n v="2499000"/>
    <n v="880000"/>
    <n v="0"/>
    <n v="0"/>
    <n v="0"/>
    <n v="3500000"/>
    <n v="264000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1219"/>
    <s v="521219. Belanja Barang Non Operasional Lainnya"/>
    <n v="2000000"/>
    <n v="2000000"/>
    <m/>
    <n v="0"/>
    <n v="2000000"/>
    <n v="0"/>
    <n v="0"/>
    <n v="0"/>
    <n v="0"/>
    <n v="603014"/>
    <n v="0"/>
    <n v="0"/>
    <n v="310659"/>
    <n v="0"/>
    <n v="0"/>
    <n v="0"/>
    <n v="0"/>
    <s v="Pusat Pendidikan KP"/>
    <x v="3"/>
    <x v="6"/>
    <s v="52"/>
    <s v="SEKRETARIAT BADAN RISET DAN SUMBERDAYA MANUSIA KELAUTAN DAN PERIKANAN"/>
    <n v="913673"/>
    <n v="45.68365"/>
    <n v="1086327"/>
    <n v="54.31635"/>
    <s v="WA.2378.EBD.953.301.B.521219"/>
    <s v="Non COVID"/>
    <s v="NON OPS LAINNYA"/>
    <s v="Belanja Barang Non Operasional"/>
    <n v="0"/>
    <n v="0"/>
    <n v="0"/>
    <n v="0"/>
    <n v="0"/>
    <n v="300383"/>
    <n v="302631"/>
    <n v="0"/>
    <n v="0"/>
    <n v="0"/>
    <n v="310659"/>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2151"/>
    <s v="522151. Belanja Jasa Profesi"/>
    <n v="0"/>
    <n v="0"/>
    <m/>
    <n v="0"/>
    <n v="0"/>
    <n v="0"/>
    <n v="0"/>
    <n v="0"/>
    <n v="0"/>
    <n v="0"/>
    <n v="0"/>
    <n v="0"/>
    <n v="0"/>
    <n v="0"/>
    <n v="0"/>
    <n v="0"/>
    <n v="0"/>
    <s v="Pusat Pendidikan KP"/>
    <x v="3"/>
    <x v="6"/>
    <s v="52"/>
    <s v="SEKRETARIAT BADAN RISET DAN SUMBERDAYA MANUSIA KELAUTAN DAN PERIKANAN"/>
    <n v="0"/>
    <n v="0"/>
    <n v="0"/>
    <n v="0"/>
    <s v="WA.2378.EBD.953.301.B.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1"/>
    <s v="524111. Belanja Perjalanan Dinas Biasa"/>
    <n v="60415000"/>
    <n v="60415000"/>
    <m/>
    <n v="0"/>
    <n v="60415000"/>
    <n v="0"/>
    <n v="0"/>
    <n v="0"/>
    <n v="524500"/>
    <n v="21422224"/>
    <n v="38467531"/>
    <n v="0"/>
    <n v="0"/>
    <n v="0"/>
    <n v="0"/>
    <n v="0"/>
    <n v="0"/>
    <s v="Pusat Pendidikan KP"/>
    <x v="3"/>
    <x v="6"/>
    <s v="52"/>
    <s v="SEKRETARIAT BADAN RISET DAN SUMBERDAYA MANUSIA KELAUTAN DAN PERIKANAN"/>
    <n v="60414255"/>
    <n v="99.99876686253414"/>
    <n v="745"/>
    <n v="1.2331374658611273E-3"/>
    <s v="WA.2378.EBD.953.301.B.524111"/>
    <s v="Non COVID"/>
    <s v="PERJALANAN DINAS"/>
    <s v="Belanja Barang Non Operasional"/>
    <n v="0"/>
    <n v="0"/>
    <n v="0"/>
    <n v="0"/>
    <n v="0"/>
    <n v="0"/>
    <n v="21422224"/>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B"/>
    <s v="B. Data dan Informasi Pendidikan KP"/>
    <n v="524113"/>
    <s v="524113. Belanja Perjalanan Dinas Dalam Kota"/>
    <n v="0"/>
    <n v="0"/>
    <m/>
    <n v="0"/>
    <n v="0"/>
    <n v="0"/>
    <n v="0"/>
    <n v="0"/>
    <n v="0"/>
    <n v="0"/>
    <n v="0"/>
    <n v="0"/>
    <n v="0"/>
    <n v="0"/>
    <n v="0"/>
    <n v="0"/>
    <n v="0"/>
    <s v="Pusat Pendidikan KP"/>
    <x v="3"/>
    <x v="6"/>
    <s v="52"/>
    <s v="SEKRETARIAT BADAN RISET DAN SUMBERDAYA MANUSIA KELAUTAN DAN PERIKANAN"/>
    <n v="0"/>
    <n v="0"/>
    <n v="0"/>
    <n v="0"/>
    <s v="WA.2378.EBD.953.301.B.524113"/>
    <s v="Non COVID"/>
    <s v="TRANSPORT LOKAL"/>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1"/>
    <s v="521211. Belanja Bahan"/>
    <n v="17900000"/>
    <n v="17900000"/>
    <m/>
    <n v="0"/>
    <n v="17900000"/>
    <n v="0"/>
    <n v="0"/>
    <n v="3358000"/>
    <n v="0"/>
    <n v="4986000"/>
    <n v="0"/>
    <n v="0"/>
    <n v="2925000"/>
    <n v="0"/>
    <n v="0"/>
    <n v="0"/>
    <n v="0"/>
    <s v="Pusat Pendidikan KP"/>
    <x v="3"/>
    <x v="6"/>
    <s v="52"/>
    <s v="SEKRETARIAT BADAN RISET DAN SUMBERDAYA MANUSIA KELAUTAN DAN PERIKANAN"/>
    <n v="11269000"/>
    <n v="62.955307262569839"/>
    <n v="6631000"/>
    <n v="37.044692737430168"/>
    <s v="WA.2378.EBD.953.302.A.521211"/>
    <s v="Non COVID"/>
    <s v="BELANJA BAHAN"/>
    <s v="Belanja Barang Non Operasional"/>
    <n v="0"/>
    <n v="2498000"/>
    <n v="860000"/>
    <n v="0"/>
    <n v="0"/>
    <n v="0"/>
    <n v="4986000"/>
    <n v="0"/>
    <n v="0"/>
    <n v="0"/>
    <n v="292500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1219"/>
    <s v="521219. Belanja Barang Non Operasional Lainnya"/>
    <n v="2000000"/>
    <n v="2000000"/>
    <m/>
    <n v="0"/>
    <n v="2000000"/>
    <n v="0"/>
    <n v="0"/>
    <n v="0"/>
    <n v="0"/>
    <n v="0"/>
    <n v="0"/>
    <n v="0"/>
    <n v="0"/>
    <n v="0"/>
    <n v="0"/>
    <n v="0"/>
    <n v="0"/>
    <s v="Pusat Pendidikan KP"/>
    <x v="3"/>
    <x v="6"/>
    <s v="52"/>
    <s v="SEKRETARIAT BADAN RISET DAN SUMBERDAYA MANUSIA KELAUTAN DAN PERIKANAN"/>
    <n v="0"/>
    <n v="0"/>
    <n v="2000000"/>
    <n v="100"/>
    <s v="WA.2378.EBD.953.302.A.521219"/>
    <s v="Non COVID"/>
    <s v="NON OPS LAINNY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A"/>
    <s v="A. Penilaian Kinerja Pendidikan KP"/>
    <n v="524111"/>
    <s v="524111. Belanja Perjalanan Dinas Biasa"/>
    <n v="30169000"/>
    <n v="30169000"/>
    <m/>
    <n v="0"/>
    <n v="30169000"/>
    <n v="0"/>
    <n v="0"/>
    <n v="2490000"/>
    <n v="15530000"/>
    <n v="0"/>
    <n v="2118000"/>
    <n v="4256000"/>
    <n v="5185000"/>
    <n v="0"/>
    <n v="0"/>
    <n v="0"/>
    <n v="0"/>
    <s v="Pusat Pendidikan KP"/>
    <x v="3"/>
    <x v="6"/>
    <s v="52"/>
    <s v="SEKRETARIAT BADAN RISET DAN SUMBERDAYA MANUSIA KELAUTAN DAN PERIKANAN"/>
    <n v="29579000"/>
    <n v="98.044350160761056"/>
    <n v="590000"/>
    <n v="1.9556498392389539"/>
    <s v="WA.2378.EBD.953.302.A.524111"/>
    <s v="Non COVID"/>
    <s v="PERJALANAN DINAS"/>
    <s v="Belanja Barang Non Operasional"/>
    <n v="0"/>
    <n v="0"/>
    <n v="2490000"/>
    <n v="0"/>
    <n v="0"/>
    <n v="0"/>
    <n v="0"/>
    <n v="0"/>
    <n v="0"/>
    <n v="0"/>
    <n v="518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1211"/>
    <s v="521211. Belanja Bahan"/>
    <n v="18400000"/>
    <n v="18400000"/>
    <m/>
    <n v="0"/>
    <n v="18400000"/>
    <n v="0"/>
    <n v="0"/>
    <n v="5725000"/>
    <n v="2446000"/>
    <n v="5660000"/>
    <n v="0"/>
    <n v="2290000"/>
    <n v="700000"/>
    <n v="0"/>
    <n v="0"/>
    <n v="0"/>
    <n v="0"/>
    <s v="Pusat Pendidikan KP"/>
    <x v="2"/>
    <x v="7"/>
    <s v="52"/>
    <s v="SEKRETARIAT BADAN RISET DAN SUMBERDAYA MANUSIA KELAUTAN DAN PERIKANAN"/>
    <n v="16821000"/>
    <n v="91.418478260869563"/>
    <n v="1579000"/>
    <n v="8.5815217391304355"/>
    <s v="WA.2378.EBD.955.301.A.521211"/>
    <s v="Non COVID"/>
    <s v="BELANJA BAHAN"/>
    <s v="Belanja Barang Non Operasional"/>
    <n v="0"/>
    <n v="3275000"/>
    <n v="2450000"/>
    <n v="2446000"/>
    <n v="1810000"/>
    <n v="0"/>
    <n v="3850000"/>
    <n v="0"/>
    <n v="2290000"/>
    <n v="0"/>
    <n v="700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A"/>
    <s v="A. Sistem Akuntansi Keuangan Berbasis Akrual"/>
    <n v="524111"/>
    <s v="524111. Belanja Perjalanan Dinas Biasa"/>
    <n v="8702000"/>
    <n v="8702000"/>
    <m/>
    <n v="0"/>
    <n v="8702000"/>
    <n v="0"/>
    <n v="0"/>
    <n v="0"/>
    <n v="0"/>
    <n v="8701552"/>
    <n v="0"/>
    <n v="0"/>
    <n v="0"/>
    <n v="0"/>
    <n v="0"/>
    <n v="0"/>
    <n v="0"/>
    <s v="Pusat Pendidikan KP"/>
    <x v="2"/>
    <x v="7"/>
    <s v="52"/>
    <s v="SEKRETARIAT BADAN RISET DAN SUMBERDAYA MANUSIA KELAUTAN DAN PERIKANAN"/>
    <n v="8701552"/>
    <n v="99.994851758216498"/>
    <n v="448"/>
    <n v="5.1482417834980464E-3"/>
    <s v="WA.2378.EBD.955.301.A.524111"/>
    <s v="Non COVID"/>
    <s v="PERJALANAN DINAS"/>
    <s v="Belanja Barang Non Operasional"/>
    <n v="0"/>
    <n v="0"/>
    <n v="0"/>
    <n v="0"/>
    <n v="0"/>
    <n v="0"/>
    <n v="8701552"/>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1211"/>
    <s v="521211. Belanja Bahan"/>
    <n v="7500000"/>
    <n v="7500000"/>
    <m/>
    <n v="0"/>
    <n v="7500000"/>
    <n v="0"/>
    <n v="0"/>
    <n v="2500000"/>
    <n v="0"/>
    <n v="2444000"/>
    <n v="0"/>
    <n v="0"/>
    <n v="0"/>
    <n v="0"/>
    <n v="0"/>
    <n v="0"/>
    <n v="0"/>
    <s v="Pusat Pendidikan KP"/>
    <x v="2"/>
    <x v="7"/>
    <s v="52"/>
    <s v="SEKRETARIAT BADAN RISET DAN SUMBERDAYA MANUSIA KELAUTAN DAN PERIKANAN"/>
    <n v="4944000"/>
    <n v="65.92"/>
    <n v="2556000"/>
    <n v="34.08"/>
    <s v="WA.2378.EBD.955.301.B.521211"/>
    <s v="Non COVID"/>
    <s v="BELANJA BAHAN"/>
    <s v="Belanja Barang Non Operasional"/>
    <n v="0"/>
    <n v="2500000"/>
    <n v="0"/>
    <n v="0"/>
    <n v="0"/>
    <n v="24440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B"/>
    <s v="B. Penyusunan Program dan Anggaran Lingkup Pusdik KP"/>
    <n v="524111"/>
    <s v="524111. Belanja Perjalanan Dinas Biasa"/>
    <n v="5350000"/>
    <n v="5350000"/>
    <m/>
    <n v="0"/>
    <n v="5350000"/>
    <n v="0"/>
    <n v="0"/>
    <n v="2850000"/>
    <n v="0"/>
    <n v="0"/>
    <n v="0"/>
    <n v="0"/>
    <n v="0"/>
    <n v="0"/>
    <n v="0"/>
    <n v="0"/>
    <n v="0"/>
    <s v="Pusat Pendidikan KP"/>
    <x v="2"/>
    <x v="7"/>
    <s v="52"/>
    <s v="SEKRETARIAT BADAN RISET DAN SUMBERDAYA MANUSIA KELAUTAN DAN PERIKANAN"/>
    <n v="2850000"/>
    <n v="53.271028037383175"/>
    <n v="2500000"/>
    <n v="46.728971962616825"/>
    <s v="WA.2378.EBD.955.301.B.524111"/>
    <s v="Non COVID"/>
    <s v="PERJALANAN DINAS"/>
    <s v="Belanja Barang Non Operasional"/>
    <n v="0"/>
    <n v="285000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1211"/>
    <s v="521211. Belanja Bahan"/>
    <n v="7500000"/>
    <n v="7500000"/>
    <m/>
    <n v="0"/>
    <n v="7500000"/>
    <n v="0"/>
    <n v="0"/>
    <n v="2469500"/>
    <n v="0"/>
    <n v="2499000"/>
    <n v="0"/>
    <n v="2499000"/>
    <n v="0"/>
    <n v="0"/>
    <n v="0"/>
    <n v="0"/>
    <n v="0"/>
    <s v="Pusat Pendidikan KP"/>
    <x v="2"/>
    <x v="7"/>
    <s v="52"/>
    <s v="SEKRETARIAT BADAN RISET DAN SUMBERDAYA MANUSIA KELAUTAN DAN PERIKANAN"/>
    <n v="7467500"/>
    <n v="99.566666666666663"/>
    <n v="32500"/>
    <n v="0.43333333333333329"/>
    <s v="WA.2378.EBD.955.301.C.521211"/>
    <s v="Non COVID"/>
    <s v="BELANJA BAHAN"/>
    <s v="Belanja Barang Non Operasional"/>
    <n v="0"/>
    <n v="0"/>
    <n v="2469500"/>
    <n v="0"/>
    <n v="0"/>
    <n v="2499000"/>
    <n v="0"/>
    <n v="0"/>
    <n v="2499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C"/>
    <s v="C. Penyusunan POK Lingkup Satker Pusdik KP"/>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C.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1211"/>
    <s v="521211. Belanja Bahan"/>
    <n v="14000000"/>
    <n v="14000000"/>
    <m/>
    <n v="0"/>
    <n v="14000000"/>
    <n v="0"/>
    <n v="0"/>
    <n v="2500000"/>
    <n v="3400000"/>
    <n v="5085000"/>
    <n v="0"/>
    <n v="1480000"/>
    <n v="0"/>
    <n v="0"/>
    <n v="0"/>
    <n v="0"/>
    <n v="0"/>
    <s v="Pusat Pendidikan KP"/>
    <x v="2"/>
    <x v="7"/>
    <s v="52"/>
    <s v="SEKRETARIAT BADAN RISET DAN SUMBERDAYA MANUSIA KELAUTAN DAN PERIKANAN"/>
    <n v="12465000"/>
    <n v="89.035714285714278"/>
    <n v="1535000"/>
    <n v="10.964285714285714"/>
    <s v="WA.2378.EBD.955.301.D.521211"/>
    <s v="Non COVID"/>
    <s v="BELANJA BAHAN"/>
    <s v="Belanja Barang Non Operasional"/>
    <n v="0"/>
    <n v="2500000"/>
    <n v="0"/>
    <n v="3400000"/>
    <n v="2590000"/>
    <n v="2495000"/>
    <n v="0"/>
    <n v="0"/>
    <n v="148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2151"/>
    <s v="522151. Belanja Jasa Profesi"/>
    <n v="0"/>
    <n v="0"/>
    <m/>
    <n v="0"/>
    <n v="0"/>
    <n v="0"/>
    <n v="0"/>
    <n v="0"/>
    <n v="0"/>
    <n v="0"/>
    <n v="0"/>
    <n v="0"/>
    <n v="0"/>
    <n v="0"/>
    <n v="0"/>
    <n v="0"/>
    <n v="0"/>
    <s v="Pusat Pendidikan KP"/>
    <x v="2"/>
    <x v="7"/>
    <s v="52"/>
    <s v="SEKRETARIAT BADAN RISET DAN SUMBERDAYA MANUSIA KELAUTAN DAN PERIKANAN"/>
    <n v="0"/>
    <n v="0"/>
    <n v="0"/>
    <n v="0"/>
    <s v="WA.2378.EBD.955.301.D.522151"/>
    <s v="Non COVID"/>
    <s v="BELANJA JASA"/>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D"/>
    <s v="D. Evaluasi Kinerja Keuangan dan Penyusunan SPIP"/>
    <n v="524111"/>
    <s v="524111. Belanja Perjalanan Dinas Biasa"/>
    <n v="20635000"/>
    <n v="20635000"/>
    <m/>
    <n v="0"/>
    <n v="20635000"/>
    <n v="0"/>
    <n v="0"/>
    <n v="0"/>
    <n v="11593200"/>
    <n v="9041268"/>
    <n v="0"/>
    <n v="0"/>
    <n v="0"/>
    <n v="0"/>
    <n v="0"/>
    <n v="0"/>
    <n v="0"/>
    <s v="Pusat Pendidikan KP"/>
    <x v="2"/>
    <x v="7"/>
    <s v="52"/>
    <s v="SEKRETARIAT BADAN RISET DAN SUMBERDAYA MANUSIA KELAUTAN DAN PERIKANAN"/>
    <n v="20634468"/>
    <n v="99.997421856069778"/>
    <n v="532"/>
    <n v="2.578143930215653E-3"/>
    <s v="WA.2378.EBD.955.301.D.524111"/>
    <s v="Non COVID"/>
    <s v="PERJALANAN DINAS"/>
    <s v="Belanja Barang Non Operasional"/>
    <n v="0"/>
    <n v="0"/>
    <n v="0"/>
    <n v="11593200"/>
    <n v="0"/>
    <n v="0"/>
    <n v="9041268"/>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1211"/>
    <s v="521211. Belanja Bahan"/>
    <n v="7500000"/>
    <n v="7500000"/>
    <m/>
    <n v="0"/>
    <n v="7500000"/>
    <n v="0"/>
    <n v="0"/>
    <n v="2499500"/>
    <n v="0"/>
    <n v="2444500"/>
    <n v="0"/>
    <n v="0"/>
    <n v="0"/>
    <n v="0"/>
    <n v="0"/>
    <n v="0"/>
    <n v="0"/>
    <s v="Pusat Pendidikan KP"/>
    <x v="2"/>
    <x v="7"/>
    <s v="52"/>
    <s v="SEKRETARIAT BADAN RISET DAN SUMBERDAYA MANUSIA KELAUTAN DAN PERIKANAN"/>
    <n v="4944000"/>
    <n v="65.92"/>
    <n v="2556000"/>
    <n v="34.08"/>
    <s v="WA.2378.EBD.955.301.E.521211"/>
    <s v="Non COVID"/>
    <s v="BELANJA BAHAN"/>
    <s v="Belanja Barang Non Operasional"/>
    <n v="0"/>
    <n v="2499500"/>
    <n v="0"/>
    <n v="0"/>
    <n v="0"/>
    <n v="244450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E"/>
    <s v="E. Validasi Data Gaji dan Tunjangan"/>
    <n v="524111"/>
    <s v="524111. Belanja Perjalanan Dinas Biasa"/>
    <n v="0"/>
    <n v="0"/>
    <m/>
    <n v="0"/>
    <n v="0"/>
    <n v="0"/>
    <n v="0"/>
    <n v="0"/>
    <n v="0"/>
    <n v="0"/>
    <n v="0"/>
    <n v="0"/>
    <n v="0"/>
    <n v="0"/>
    <n v="0"/>
    <n v="0"/>
    <n v="0"/>
    <s v="Pusat Pendidikan KP"/>
    <x v="2"/>
    <x v="7"/>
    <s v="52"/>
    <s v="SEKRETARIAT BADAN RISET DAN SUMBERDAYA MANUSIA KELAUTAN DAN PERIKANAN"/>
    <n v="0"/>
    <n v="0"/>
    <n v="0"/>
    <n v="0"/>
    <s v="WA.2378.EBD.955.301.E.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211"/>
    <s v="521211. Belanja Bahan"/>
    <n v="4800000"/>
    <n v="4800000"/>
    <m/>
    <n v="0"/>
    <n v="4800000"/>
    <n v="0"/>
    <n v="0"/>
    <n v="0"/>
    <n v="0"/>
    <n v="0"/>
    <n v="0"/>
    <n v="0"/>
    <n v="575000"/>
    <n v="0"/>
    <n v="0"/>
    <n v="0"/>
    <n v="0"/>
    <s v="Pusat Pendidikan KP"/>
    <x v="2"/>
    <x v="7"/>
    <s v="52"/>
    <s v="SEKRETARIAT BADAN RISET DAN SUMBERDAYA MANUSIA KELAUTAN DAN PERIKANAN"/>
    <n v="575000"/>
    <n v="11.979166666666668"/>
    <n v="4225000"/>
    <n v="88.020833333333343"/>
    <s v="WA.2378.EBD.955.301.F.521211"/>
    <s v="Non COVID"/>
    <s v="BELANJA BAHAN"/>
    <s v="Belanja Barang Non Operasional"/>
    <n v="0"/>
    <n v="0"/>
    <n v="0"/>
    <n v="0"/>
    <n v="0"/>
    <n v="0"/>
    <n v="0"/>
    <n v="0"/>
    <n v="0"/>
    <n v="0"/>
    <n v="57500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1811"/>
    <s v="521811. Belanja Barang Persediaan Barang Konsumsi"/>
    <n v="27500000"/>
    <n v="27500000"/>
    <m/>
    <n v="0"/>
    <n v="27500000"/>
    <n v="0"/>
    <n v="0"/>
    <n v="4980000"/>
    <n v="2490000"/>
    <n v="2490000"/>
    <n v="0"/>
    <n v="4940000"/>
    <n v="0"/>
    <n v="0"/>
    <n v="0"/>
    <n v="0"/>
    <n v="0"/>
    <s v="Pusat Pendidikan KP"/>
    <x v="2"/>
    <x v="7"/>
    <s v="52"/>
    <s v="SEKRETARIAT BADAN RISET DAN SUMBERDAYA MANUSIA KELAUTAN DAN PERIKANAN"/>
    <n v="14900000"/>
    <n v="54.181818181818187"/>
    <n v="12600000"/>
    <n v="45.81818181818182"/>
    <s v="WA.2378.EBD.955.301.F.521811"/>
    <s v="Non COVID"/>
    <s v="PERSEDIAAN"/>
    <s v="Belanja Barang Non Operasional"/>
    <n v="0"/>
    <n v="2490000"/>
    <n v="2490000"/>
    <n v="2490000"/>
    <n v="0"/>
    <n v="0"/>
    <n v="2490000"/>
    <n v="0"/>
    <n v="4940000"/>
    <n v="0"/>
    <n v="0"/>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F"/>
    <s v="F. Verifikasi dan Validasi Pertanggung Jawaban Kegiatan"/>
    <n v="524111"/>
    <s v="524111. Belanja Perjalanan Dinas Biasa"/>
    <n v="76033000"/>
    <n v="76033000"/>
    <m/>
    <n v="0"/>
    <n v="76033000"/>
    <n v="0"/>
    <n v="0"/>
    <n v="45420000"/>
    <n v="0"/>
    <n v="7280000"/>
    <n v="2030000"/>
    <n v="2010000"/>
    <n v="1640000"/>
    <n v="0"/>
    <n v="0"/>
    <n v="0"/>
    <n v="0"/>
    <s v="Pusat Pendidikan KP"/>
    <x v="2"/>
    <x v="7"/>
    <s v="52"/>
    <s v="SEKRETARIAT BADAN RISET DAN SUMBERDAYA MANUSIA KELAUTAN DAN PERIKANAN"/>
    <n v="58380000"/>
    <n v="76.782449725776971"/>
    <n v="17653000"/>
    <n v="23.217550274223033"/>
    <s v="WA.2378.EBD.955.301.F.524111"/>
    <s v="Non COVID"/>
    <s v="PERJALANAN DINAS"/>
    <s v="Belanja Barang Non Operasional"/>
    <n v="0"/>
    <n v="34560000"/>
    <n v="10860000"/>
    <n v="0"/>
    <n v="5600000"/>
    <n v="0"/>
    <n v="1680000"/>
    <n v="2030000"/>
    <n v="0"/>
    <n v="2010000"/>
    <n v="1640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1"/>
    <s v="521211. Belanja Bahan"/>
    <n v="99100000"/>
    <n v="99100000"/>
    <m/>
    <n v="0"/>
    <n v="99100000"/>
    <n v="0"/>
    <n v="0"/>
    <n v="0"/>
    <n v="0"/>
    <n v="0"/>
    <n v="0"/>
    <n v="0"/>
    <n v="0"/>
    <n v="0"/>
    <n v="0"/>
    <n v="0"/>
    <n v="0"/>
    <s v="Pusat Pendidikan KP"/>
    <x v="3"/>
    <x v="5"/>
    <s v="52"/>
    <s v="SEKRETARIAT BADAN RISET DAN SUMBERDAYA MANUSIA KELAUTAN DAN PERIKANAN"/>
    <n v="0"/>
    <n v="0"/>
    <n v="99100000"/>
    <n v="100"/>
    <s v="WA.4345.EBC.996.301.A.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219"/>
    <s v="521219. Belanja Barang Non Operasional Lainnya"/>
    <n v="1333864000"/>
    <n v="1333864000"/>
    <m/>
    <n v="0"/>
    <n v="1333864000"/>
    <n v="0"/>
    <n v="0"/>
    <n v="0"/>
    <n v="0"/>
    <n v="0"/>
    <n v="0"/>
    <n v="0"/>
    <n v="0"/>
    <n v="0"/>
    <n v="0"/>
    <n v="0"/>
    <n v="0"/>
    <s v="Pusat Pendidikan KP"/>
    <x v="3"/>
    <x v="5"/>
    <s v="52"/>
    <s v="SEKRETARIAT BADAN RISET DAN SUMBERDAYA MANUSIA KELAUTAN DAN PERIKANAN"/>
    <n v="0"/>
    <n v="0"/>
    <n v="1333864000"/>
    <n v="100"/>
    <s v="WA.4345.EBC.996.301.A.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1811"/>
    <s v="521811. Belanja Barang Persediaan Barang Konsumsi"/>
    <n v="25000000"/>
    <n v="25000000"/>
    <m/>
    <n v="0"/>
    <n v="25000000"/>
    <n v="0"/>
    <n v="0"/>
    <n v="0"/>
    <n v="0"/>
    <n v="4855000"/>
    <n v="0"/>
    <n v="0"/>
    <n v="4835000"/>
    <n v="0"/>
    <n v="0"/>
    <n v="0"/>
    <n v="0"/>
    <s v="Pusat Pendidikan KP"/>
    <x v="3"/>
    <x v="5"/>
    <s v="52"/>
    <s v="SEKRETARIAT BADAN RISET DAN SUMBERDAYA MANUSIA KELAUTAN DAN PERIKANAN"/>
    <n v="9690000"/>
    <n v="38.76"/>
    <n v="15310000"/>
    <n v="61.240000000000009"/>
    <s v="WA.4345.EBC.996.301.A.521811"/>
    <s v="Non COVID"/>
    <s v="PERSEDIAAN"/>
    <s v="Belanja Barang Non Operasional"/>
    <n v="0"/>
    <n v="0"/>
    <n v="0"/>
    <n v="0"/>
    <n v="0"/>
    <n v="0"/>
    <n v="4855000"/>
    <n v="0"/>
    <n v="0"/>
    <n v="0"/>
    <n v="483500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51"/>
    <s v="522151. Belanja Jasa Profesi"/>
    <n v="15000000"/>
    <n v="15000000"/>
    <m/>
    <n v="0"/>
    <n v="15000000"/>
    <n v="0"/>
    <n v="0"/>
    <n v="0"/>
    <n v="0"/>
    <n v="0"/>
    <n v="0"/>
    <n v="0"/>
    <n v="0"/>
    <n v="0"/>
    <n v="0"/>
    <n v="0"/>
    <n v="0"/>
    <s v="Pusat Pendidikan KP"/>
    <x v="3"/>
    <x v="5"/>
    <s v="52"/>
    <s v="SEKRETARIAT BADAN RISET DAN SUMBERDAYA MANUSIA KELAUTAN DAN PERIKANAN"/>
    <n v="0"/>
    <n v="0"/>
    <n v="15000000"/>
    <n v="100"/>
    <s v="WA.4345.EBC.996.301.A.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2191"/>
    <s v="522191. Belanja Jasa Lainnya"/>
    <n v="102600000"/>
    <n v="102600000"/>
    <m/>
    <n v="0"/>
    <n v="102600000"/>
    <n v="0"/>
    <n v="0"/>
    <n v="0"/>
    <n v="0"/>
    <n v="0"/>
    <n v="0"/>
    <n v="0"/>
    <n v="0"/>
    <n v="0"/>
    <n v="0"/>
    <n v="0"/>
    <n v="0"/>
    <s v="Pusat Pendidikan KP"/>
    <x v="3"/>
    <x v="5"/>
    <s v="52"/>
    <s v="SEKRETARIAT BADAN RISET DAN SUMBERDAYA MANUSIA KELAUTAN DAN PERIKANAN"/>
    <n v="0"/>
    <n v="0"/>
    <n v="102600000"/>
    <n v="100"/>
    <s v="WA.4345.EBC.996.301.A.52219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A"/>
    <s v="A. Tugas Belajar"/>
    <n v="524111"/>
    <s v="524111. Belanja Perjalanan Dinas Biasa"/>
    <n v="138000000"/>
    <n v="138000000"/>
    <m/>
    <n v="0"/>
    <n v="138000000"/>
    <n v="0"/>
    <n v="0"/>
    <n v="0"/>
    <n v="5900000"/>
    <n v="0"/>
    <n v="14635000"/>
    <n v="0"/>
    <n v="0"/>
    <n v="0"/>
    <n v="0"/>
    <n v="0"/>
    <n v="0"/>
    <s v="Pusat Pendidikan KP"/>
    <x v="3"/>
    <x v="5"/>
    <s v="52"/>
    <s v="SEKRETARIAT BADAN RISET DAN SUMBERDAYA MANUSIA KELAUTAN DAN PERIKANAN"/>
    <n v="20535000"/>
    <n v="14.880434782608695"/>
    <n v="117465000"/>
    <n v="85.119565217391298"/>
    <s v="WA.4345.EBC.996.301.A.5241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1"/>
    <s v="521211. Belanja Bahan"/>
    <n v="25000000"/>
    <n v="25000000"/>
    <m/>
    <n v="0"/>
    <n v="25000000"/>
    <n v="0"/>
    <n v="0"/>
    <n v="0"/>
    <n v="0"/>
    <n v="1475000"/>
    <n v="1442500"/>
    <n v="0"/>
    <n v="2922100"/>
    <n v="0"/>
    <n v="0"/>
    <n v="0"/>
    <n v="0"/>
    <s v="Pusat Pendidikan KP"/>
    <x v="3"/>
    <x v="5"/>
    <s v="52"/>
    <s v="SEKRETARIAT BADAN RISET DAN SUMBERDAYA MANUSIA KELAUTAN DAN PERIKANAN"/>
    <n v="5839600"/>
    <n v="23.358400000000003"/>
    <n v="19160400"/>
    <n v="76.641599999999997"/>
    <s v="WA.4345.EBC.996.301.B.521211"/>
    <s v="Non COVID"/>
    <s v="BELANJA BAHAN"/>
    <s v="Belanja Barang Non Operasional"/>
    <n v="0"/>
    <n v="0"/>
    <n v="0"/>
    <n v="0"/>
    <n v="0"/>
    <n v="0"/>
    <n v="1475000"/>
    <n v="1442500"/>
    <n v="0"/>
    <n v="0"/>
    <n v="29221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219"/>
    <s v="521219. Belanja Barang Non Operasional Lainnya"/>
    <n v="6308695000"/>
    <n v="6308695000"/>
    <m/>
    <n v="0"/>
    <n v="6308695000"/>
    <n v="0"/>
    <n v="0"/>
    <n v="0"/>
    <n v="1549795356"/>
    <n v="0"/>
    <n v="2247825850"/>
    <n v="1009938886"/>
    <n v="0"/>
    <n v="0"/>
    <n v="0"/>
    <n v="0"/>
    <n v="0"/>
    <s v="Pusat Pendidikan KP"/>
    <x v="3"/>
    <x v="5"/>
    <s v="52"/>
    <s v="SEKRETARIAT BADAN RISET DAN SUMBERDAYA MANUSIA KELAUTAN DAN PERIKANAN"/>
    <n v="4807560092"/>
    <n v="76.205302237626"/>
    <n v="1501134908"/>
    <n v="23.794697762373993"/>
    <s v="WA.4345.EBC.996.301.B.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1811"/>
    <s v="521811. Belanja Barang Persediaan Barang Konsumsi"/>
    <n v="30000000"/>
    <n v="30000000"/>
    <m/>
    <n v="0"/>
    <n v="30000000"/>
    <n v="0"/>
    <n v="0"/>
    <n v="0"/>
    <n v="0"/>
    <n v="3364000"/>
    <n v="1447000"/>
    <n v="0"/>
    <n v="4867000"/>
    <n v="0"/>
    <n v="0"/>
    <n v="0"/>
    <n v="0"/>
    <s v="Pusat Pendidikan KP"/>
    <x v="3"/>
    <x v="5"/>
    <s v="52"/>
    <s v="SEKRETARIAT BADAN RISET DAN SUMBERDAYA MANUSIA KELAUTAN DAN PERIKANAN"/>
    <n v="9678000"/>
    <n v="32.26"/>
    <n v="20322000"/>
    <n v="67.739999999999995"/>
    <s v="WA.4345.EBC.996.301.B.521811"/>
    <s v="Non COVID"/>
    <s v="PERSEDIAAN"/>
    <s v="Belanja Barang Non Operasional"/>
    <n v="0"/>
    <n v="0"/>
    <n v="0"/>
    <n v="0"/>
    <n v="0"/>
    <n v="0"/>
    <n v="3364000"/>
    <n v="1447000"/>
    <n v="0"/>
    <n v="0"/>
    <n v="486700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2151"/>
    <s v="522151. Belanja Jasa Profesi"/>
    <n v="6000000"/>
    <n v="6000000"/>
    <m/>
    <n v="0"/>
    <n v="6000000"/>
    <n v="0"/>
    <n v="0"/>
    <n v="0"/>
    <n v="0"/>
    <n v="0"/>
    <n v="0"/>
    <n v="0"/>
    <n v="0"/>
    <n v="0"/>
    <n v="0"/>
    <n v="0"/>
    <n v="0"/>
    <s v="Pusat Pendidikan KP"/>
    <x v="3"/>
    <x v="5"/>
    <s v="52"/>
    <s v="SEKRETARIAT BADAN RISET DAN SUMBERDAYA MANUSIA KELAUTAN DAN PERIKANAN"/>
    <n v="0"/>
    <n v="0"/>
    <n v="6000000"/>
    <n v="100"/>
    <s v="WA.4345.EBC.996.301.B.522151"/>
    <s v="Non 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B"/>
    <s v="B. Lanjutan Tugas Belajar"/>
    <n v="524111"/>
    <s v="524111. Belanja Perjalanan Dinas Biasa"/>
    <n v="216000000"/>
    <n v="216000000"/>
    <m/>
    <n v="0"/>
    <n v="216000000"/>
    <n v="0"/>
    <n v="0"/>
    <n v="0"/>
    <n v="0"/>
    <n v="20392633"/>
    <n v="22330573"/>
    <n v="13278300"/>
    <n v="0"/>
    <n v="0"/>
    <n v="0"/>
    <n v="0"/>
    <n v="0"/>
    <s v="Pusat Pendidikan KP"/>
    <x v="3"/>
    <x v="5"/>
    <s v="52"/>
    <s v="SEKRETARIAT BADAN RISET DAN SUMBERDAYA MANUSIA KELAUTAN DAN PERIKANAN"/>
    <n v="56001506"/>
    <n v="25.926623148148149"/>
    <n v="159998494"/>
    <n v="74.073376851851847"/>
    <s v="WA.4345.EBC.996.301.B.524111"/>
    <s v="Non COVID"/>
    <s v="PERJALANAN DINAS"/>
    <s v="Belanja Barang Non Operasional"/>
    <n v="0"/>
    <n v="0"/>
    <n v="0"/>
    <n v="0"/>
    <n v="0"/>
    <n v="0"/>
    <n v="20392633"/>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1"/>
    <s v="521211. Belanja Bahan"/>
    <n v="12000000"/>
    <n v="12000000"/>
    <m/>
    <n v="0"/>
    <n v="12000000"/>
    <n v="0"/>
    <n v="0"/>
    <n v="0"/>
    <n v="0"/>
    <n v="0"/>
    <n v="0"/>
    <n v="0"/>
    <n v="0"/>
    <n v="0"/>
    <n v="0"/>
    <n v="0"/>
    <n v="0"/>
    <s v="Pusat Pendidikan KP"/>
    <x v="3"/>
    <x v="5"/>
    <s v="52"/>
    <s v="SEKRETARIAT BADAN RISET DAN SUMBERDAYA MANUSIA KELAUTAN DAN PERIKANAN"/>
    <n v="0"/>
    <n v="0"/>
    <n v="12000000"/>
    <n v="100"/>
    <s v="WA.4345.EBC.996.301.C.521211"/>
    <s v="Non COVID"/>
    <s v="BELANJA BAHAN"/>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1219"/>
    <s v="521219. Belanja Barang Non Operasional Lainnya"/>
    <n v="20000000"/>
    <n v="20000000"/>
    <m/>
    <n v="0"/>
    <n v="20000000"/>
    <n v="0"/>
    <n v="0"/>
    <n v="0"/>
    <n v="0"/>
    <n v="0"/>
    <n v="0"/>
    <n v="0"/>
    <n v="0"/>
    <n v="0"/>
    <n v="0"/>
    <n v="0"/>
    <n v="0"/>
    <s v="Pusat Pendidikan KP"/>
    <x v="3"/>
    <x v="5"/>
    <s v="52"/>
    <s v="SEKRETARIAT BADAN RISET DAN SUMBERDAYA MANUSIA KELAUTAN DAN PERIKANAN"/>
    <n v="0"/>
    <n v="0"/>
    <n v="20000000"/>
    <n v="100"/>
    <s v="WA.4345.EBC.996.301.C.521219"/>
    <s v="Non COVID"/>
    <s v="NON OPS LAINNY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C"/>
    <s v="C. Tugas Belajar Luar Negeri"/>
    <n v="524211"/>
    <s v="524211. Belanja Perjalanan Dinas Biasa - Luar Negeri"/>
    <n v="142041000"/>
    <n v="142041000"/>
    <m/>
    <n v="0"/>
    <n v="142041000"/>
    <n v="0"/>
    <n v="0"/>
    <n v="0"/>
    <n v="0"/>
    <n v="0"/>
    <n v="0"/>
    <n v="0"/>
    <n v="0"/>
    <n v="0"/>
    <n v="0"/>
    <n v="0"/>
    <n v="0"/>
    <s v="Pusat Pendidikan KP"/>
    <x v="3"/>
    <x v="5"/>
    <s v="52"/>
    <s v="SEKRETARIAT BADAN RISET DAN SUMBERDAYA MANUSIA KELAUTAN DAN PERIKANAN"/>
    <n v="0"/>
    <n v="0"/>
    <n v="142041000"/>
    <n v="100"/>
    <s v="WA.4345.EBC.996.301.C.524211"/>
    <s v="Non COVID"/>
    <s v="PERJALANAN DINAS"/>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1"/>
    <s v="301. Aparatur KKP yang Diberikan Beasiswa"/>
    <s v="D"/>
    <s v="D. Dukungan Pencegahan Pandemi Covid-19"/>
    <n v="522192"/>
    <s v="522192. Belanja Jasa - Penanganan Pandemi COVID-19"/>
    <n v="0"/>
    <n v="0"/>
    <m/>
    <n v="0"/>
    <n v="0"/>
    <n v="0"/>
    <n v="0"/>
    <n v="0"/>
    <n v="0"/>
    <n v="0"/>
    <n v="0"/>
    <n v="0"/>
    <n v="0"/>
    <n v="0"/>
    <n v="0"/>
    <n v="0"/>
    <n v="0"/>
    <s v="Pusat Pendidikan KP"/>
    <x v="3"/>
    <x v="5"/>
    <s v="52"/>
    <s v="SEKRETARIAT BADAN RISET DAN SUMBERDAYA MANUSIA KELAUTAN DAN PERIKANAN"/>
    <n v="0"/>
    <n v="0"/>
    <n v="0"/>
    <n v="0"/>
    <s v="WA.4345.EBC.996.301.D.522192"/>
    <s v="COVID"/>
    <s v="BELANJA JASA"/>
    <s v="Belanja Barang Non Operasional"/>
    <n v="0"/>
    <n v="0"/>
    <n v="0"/>
    <n v="0"/>
    <n v="0"/>
    <n v="0"/>
    <n v="0"/>
    <n v="0"/>
    <n v="0"/>
    <n v="0"/>
    <n v="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211"/>
    <s v="521211. Belanja Bahan"/>
    <n v="25000000"/>
    <n v="25000000"/>
    <m/>
    <n v="0"/>
    <n v="25000000"/>
    <n v="0"/>
    <n v="0"/>
    <n v="0"/>
    <n v="0"/>
    <n v="2961000"/>
    <n v="0"/>
    <n v="0"/>
    <n v="2959400"/>
    <n v="0"/>
    <n v="0"/>
    <n v="0"/>
    <n v="0"/>
    <s v="Pusat Pendidikan KP"/>
    <x v="3"/>
    <x v="5"/>
    <s v="52"/>
    <s v="SEKRETARIAT BADAN RISET DAN SUMBERDAYA MANUSIA KELAUTAN DAN PERIKANAN"/>
    <n v="5920400"/>
    <n v="23.6816"/>
    <n v="19079600"/>
    <n v="76.318399999999997"/>
    <s v="WA.4345.EBC.996.302.A.521211"/>
    <s v="Non COVID"/>
    <s v="BELANJA BAHAN"/>
    <s v="Belanja Barang Non Operasional"/>
    <n v="0"/>
    <n v="0"/>
    <n v="0"/>
    <n v="0"/>
    <n v="0"/>
    <n v="0"/>
    <n v="2961000"/>
    <n v="0"/>
    <n v="0"/>
    <n v="0"/>
    <n v="29594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1811"/>
    <s v="521811. Belanja Barang Persediaan Barang Konsumsi"/>
    <n v="30000000"/>
    <n v="30000000"/>
    <m/>
    <n v="0"/>
    <n v="30000000"/>
    <n v="0"/>
    <n v="0"/>
    <n v="0"/>
    <n v="0"/>
    <n v="4845000"/>
    <n v="0"/>
    <n v="0"/>
    <n v="3375000"/>
    <n v="0"/>
    <n v="0"/>
    <n v="0"/>
    <n v="0"/>
    <s v="Pusat Pendidikan KP"/>
    <x v="3"/>
    <x v="5"/>
    <s v="52"/>
    <s v="SEKRETARIAT BADAN RISET DAN SUMBERDAYA MANUSIA KELAUTAN DAN PERIKANAN"/>
    <n v="8220000"/>
    <n v="27.400000000000002"/>
    <n v="21780000"/>
    <n v="72.599999999999994"/>
    <s v="WA.4345.EBC.996.302.A.521811"/>
    <s v="Non COVID"/>
    <s v="PERSEDIAAN"/>
    <s v="Belanja Barang Non Operasional"/>
    <n v="0"/>
    <n v="0"/>
    <n v="0"/>
    <n v="0"/>
    <n v="0"/>
    <n v="0"/>
    <n v="4845000"/>
    <n v="0"/>
    <n v="0"/>
    <n v="0"/>
    <n v="3375000"/>
  </r>
  <r>
    <s v="032"/>
    <s v="12"/>
    <s v="WA"/>
    <s v="WA. Program Dukungan Manajemen"/>
    <s v="4345"/>
    <s v="4345. Pendidikan dan Pelatihan Aparatur KP"/>
    <s v="EBC"/>
    <s v="4345.EAM. Layanan Manajemen SDM Internal"/>
    <n v="996"/>
    <s v="4345.EBC.996. Layanan Pendidikan dan Pelatihan"/>
    <n v="302"/>
    <s v="302. Aparatur KKP yang Diberikan Izin Belajar"/>
    <s v="A"/>
    <s v="A. Aparatur KKP yang Diberikan Izin Belajar"/>
    <n v="524111"/>
    <s v="524111. Belanja Perjalanan Dinas Biasa"/>
    <n v="54200000"/>
    <n v="54200000"/>
    <m/>
    <n v="0"/>
    <n v="54200000"/>
    <n v="0"/>
    <n v="0"/>
    <n v="0"/>
    <n v="0"/>
    <n v="0"/>
    <n v="0"/>
    <n v="0"/>
    <n v="0"/>
    <n v="0"/>
    <n v="0"/>
    <n v="0"/>
    <n v="0"/>
    <s v="Pusat Pendidikan KP"/>
    <x v="3"/>
    <x v="5"/>
    <s v="52"/>
    <s v="SEKRETARIAT BADAN RISET DAN SUMBERDAYA MANUSIA KELAUTAN DAN PERIKANAN"/>
    <n v="0"/>
    <n v="0"/>
    <n v="54200000"/>
    <n v="100"/>
    <s v="WA.4345.EBC.996.302.A.524111"/>
    <s v="Non COVID"/>
    <s v="PERJALANAN DINAS"/>
    <s v="Belanja Barang Non Operasional"/>
    <n v="0"/>
    <n v="0"/>
    <n v="0"/>
    <n v="0"/>
    <n v="0"/>
    <n v="0"/>
    <n v="0"/>
    <n v="0"/>
    <n v="0"/>
    <n v="0"/>
    <n v="0"/>
  </r>
  <r>
    <s v="032"/>
    <s v="12"/>
    <s v="WA"/>
    <s v="WA. Program Dukungan Manajemen"/>
    <s v="2378"/>
    <s v="2378. Dukungan Manajemen Internal Lingkup Badan Riset dan Sumber Daya Manusia Kelautan dan Perikanan"/>
    <s v="CAN"/>
    <s v="2378.CAN. Sarana Bidang Teknologi Informasi dan Komunikasi"/>
    <s v="001"/>
    <s v="2378.CAN.001.Sarana Teknologi Informasi dan Komunikasi (TIK) Riset dan Sumber Daya Manusia Kelautan dan Perikanan"/>
    <n v="301"/>
    <s v="301. Sarana Teknologi Informasi dan Komunikasi (TIK) Pendidikan Kelautan dan Perikanan"/>
    <s v="B"/>
    <s v="B. Blokir AA Tahap 2"/>
    <n v="532111"/>
    <s v="532111. Belanja Modal Peralatan dan Mesin"/>
    <n v="800000"/>
    <n v="800000"/>
    <m/>
    <n v="800000"/>
    <n v="0"/>
    <m/>
    <m/>
    <m/>
    <m/>
    <m/>
    <m/>
    <m/>
    <m/>
    <m/>
    <m/>
    <m/>
    <m/>
    <s v="Pusat Pendidikan KP"/>
    <x v="2"/>
    <x v="4"/>
    <n v="53"/>
    <s v="SEKRETARIAT BADAN RISET DAN SUMBERDAYA MANUSIA KELAUTAN DAN PERIKANAN"/>
    <n v="0"/>
    <n v="0"/>
    <n v="800000"/>
    <n v="100"/>
    <s v="WA.2378.CAN.001.301.B.532111"/>
    <s v="Non COVID"/>
    <s v="MODAL"/>
    <s v="Belanja Modal"/>
    <m/>
    <m/>
    <m/>
    <m/>
    <m/>
    <m/>
    <m/>
    <m/>
    <m/>
    <m/>
    <m/>
  </r>
  <r>
    <s v="032"/>
    <s v="12"/>
    <s v="WA"/>
    <s v="WA. Program Dukungan Manajemen"/>
    <s v="2378"/>
    <s v="2378. Dukungan Manajemen Internal Lingkup Badan Riset dan Sumber Daya Manusia Kelautan dan Perikanan"/>
    <s v="EBA"/>
    <s v="2378.EBA. Layanan Dukungan Manajemen Internal"/>
    <n v="958"/>
    <s v="2378.EBA.958. Layanan Hubungan Masyarakat"/>
    <n v="311"/>
    <s v="311. Pelayanan Kerja Sama Pendidikan Kelautan dan Perikanan"/>
    <s v="B"/>
    <s v="B. Blokir AA Tahap 2"/>
    <n v="521219"/>
    <s v="521219. Belanja Barang Non Operasional Lainnya"/>
    <n v="40434000"/>
    <n v="40434000"/>
    <m/>
    <n v="40434000"/>
    <n v="0"/>
    <m/>
    <m/>
    <m/>
    <m/>
    <m/>
    <m/>
    <m/>
    <m/>
    <m/>
    <m/>
    <m/>
    <m/>
    <s v="Pusat Pendidikan KP"/>
    <x v="3"/>
    <x v="5"/>
    <s v="52"/>
    <s v="SEKRETARIAT BADAN RISET DAN SUMBERDAYA MANUSIA KELAUTAN DAN PERIKANAN"/>
    <n v="0"/>
    <n v="0"/>
    <n v="40434000"/>
    <n v="100"/>
    <s v="WA.2378.EBA.958.311.B.521219"/>
    <s v="Non COVID"/>
    <s v="NON OPS LAINNYA"/>
    <s v="Belanja Barang Non Operasional"/>
    <m/>
    <m/>
    <m/>
    <m/>
    <m/>
    <m/>
    <m/>
    <m/>
    <m/>
    <m/>
    <m/>
  </r>
  <r>
    <s v="032"/>
    <s v="12"/>
    <s v="WA"/>
    <s v="WA. Program Dukungan Manajemen"/>
    <s v="2378"/>
    <s v="2378. Dukungan Manajemen Internal Lingkup Badan Riset dan Sumber Daya Manusia Kelautan dan Perikanan"/>
    <s v="EBA"/>
    <s v="2378.EBA. Layanan Dukungan Manajemen Internal"/>
    <n v="962"/>
    <s v="2378.EBA.962. Layanan Umum"/>
    <n v="301"/>
    <s v="301. Pelayanan Tata Usaha dan Kerumahtanggaan Pendidikan Kelautan dan Perikanan"/>
    <s v="G"/>
    <s v="G. Pembinaan Pelaksanaan Kewirausahaan dan TEFA"/>
    <n v="521811"/>
    <s v="521811. Belanja Barang Persediaan Barang Konsumsi"/>
    <n v="266494000"/>
    <n v="266494000"/>
    <m/>
    <n v="266494000"/>
    <n v="0"/>
    <m/>
    <m/>
    <m/>
    <m/>
    <m/>
    <m/>
    <m/>
    <m/>
    <m/>
    <m/>
    <m/>
    <m/>
    <s v="Pusat Pendidikan KP"/>
    <x v="0"/>
    <x v="0"/>
    <s v="52"/>
    <s v="SEKRETARIAT BADAN RISET DAN SUMBERDAYA MANUSIA KELAUTAN DAN PERIKANAN"/>
    <n v="0"/>
    <n v="0"/>
    <n v="266494000"/>
    <n v="100"/>
    <s v="WA.2378.EBA.962.301.G.521811"/>
    <s v="Non COVID"/>
    <s v="PERSEDIAAN"/>
    <s v="Belanja Barang Non Operasional"/>
    <m/>
    <m/>
    <m/>
    <m/>
    <m/>
    <m/>
    <m/>
    <m/>
    <m/>
    <m/>
    <m/>
  </r>
  <r>
    <s v="032"/>
    <s v="12"/>
    <s v="WA"/>
    <s v="WA. Program Dukungan Manajemen"/>
    <s v="2378"/>
    <s v="2378. Dukungan Manajemen Internal Lingkup Badan Riset dan Sumber Daya Manusia Kelautan dan Perikanan"/>
    <s v="EBB"/>
    <s v="2378.EBB. Layanan Sarana dan Prasarana Internal"/>
    <n v="951"/>
    <s v="2378.EBB.951. Layanan Sarana Internal"/>
    <n v="301"/>
    <s v="301. Kendaraan Bermotor Pendidikan Kelautan dan Perikanan"/>
    <s v="B"/>
    <s v="B. Blokir AA Tahap 2"/>
    <n v="532111"/>
    <s v="532111. Belanja Modal Peralatan dan Mesin"/>
    <n v="934000"/>
    <n v="934000"/>
    <m/>
    <n v="934000"/>
    <n v="0"/>
    <m/>
    <m/>
    <m/>
    <m/>
    <m/>
    <m/>
    <m/>
    <m/>
    <m/>
    <m/>
    <m/>
    <m/>
    <s v="Pusat Pendidikan KP"/>
    <x v="2"/>
    <x v="4"/>
    <n v="53"/>
    <s v="SEKRETARIAT BADAN RISET DAN SUMBERDAYA MANUSIA KELAUTAN DAN PERIKANAN"/>
    <n v="0"/>
    <n v="0"/>
    <n v="934000"/>
    <n v="100"/>
    <s v="WA.2378.EBB.951.301.B.532111"/>
    <s v="Non COVID"/>
    <s v="MODAL"/>
    <s v="Belanja Modal"/>
    <m/>
    <m/>
    <m/>
    <m/>
    <m/>
    <m/>
    <m/>
    <m/>
    <m/>
    <m/>
    <m/>
  </r>
  <r>
    <s v="032"/>
    <s v="12"/>
    <s v="WA"/>
    <s v="WA. Program Dukungan Manajemen"/>
    <s v="2378"/>
    <s v="2378. Dukungan Manajemen Internal Lingkup Badan Riset dan Sumber Daya Manusia Kelautan dan Perikanan"/>
    <s v="EBD"/>
    <s v="2378.EBD. Layanan Manajemen Kinerja Internal"/>
    <n v="952"/>
    <s v="2378.EBD.952. Layanan Perencanaan dan Penganggaran"/>
    <n v="301"/>
    <s v="301. Pelayanan Perencanaan dan Penganggaran Internal Pendidikan Kelautan"/>
    <s v="D"/>
    <s v="D. Blokir AA Tahap 2"/>
    <n v="524111"/>
    <s v="524111. Belanja Perjalanan Dinas Biasa"/>
    <n v="434566000"/>
    <n v="434566000"/>
    <m/>
    <n v="434566000"/>
    <n v="0"/>
    <m/>
    <m/>
    <m/>
    <m/>
    <m/>
    <m/>
    <m/>
    <m/>
    <m/>
    <m/>
    <m/>
    <m/>
    <s v="Pusat Pendidikan KP"/>
    <x v="3"/>
    <x v="5"/>
    <s v="52"/>
    <s v="SEKRETARIAT BADAN RISET DAN SUMBERDAYA MANUSIA KELAUTAN DAN PERIKANAN"/>
    <n v="0"/>
    <n v="0"/>
    <n v="434566000"/>
    <n v="100"/>
    <s v="WA.2378.EBD.952.301.D.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1"/>
    <s v="301. Pelayanan Monitoring dan Evaluasi Pendidikan Kelautan dan Perikanan"/>
    <s v="C"/>
    <s v="C. Blokir AA Tahap 2"/>
    <n v="524111"/>
    <s v="524111. Belanja Perjalanan Dinas Biasa"/>
    <n v="387471000"/>
    <n v="387471000"/>
    <m/>
    <n v="387471000"/>
    <n v="0"/>
    <m/>
    <m/>
    <m/>
    <m/>
    <m/>
    <m/>
    <m/>
    <m/>
    <m/>
    <m/>
    <m/>
    <m/>
    <s v="Pusat Pendidikan KP"/>
    <x v="3"/>
    <x v="6"/>
    <s v="52"/>
    <s v="SEKRETARIAT BADAN RISET DAN SUMBERDAYA MANUSIA KELAUTAN DAN PERIKANAN"/>
    <n v="0"/>
    <n v="0"/>
    <n v="387471000"/>
    <n v="100"/>
    <s v="WA.2378.EBD.953.301.C.524111"/>
    <s v="Non COVID"/>
    <s v="PERJALANAN DINAS"/>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3"/>
    <s v="2378.EBD.953. Layanan Pemantauan dan Evaluasi"/>
    <n v="302"/>
    <s v="302. Pelayanan Pelaporan Kinerja Pendidikan Kelautan dan Perikanan"/>
    <s v="B"/>
    <s v="B. Blokir AA Tahap 2"/>
    <n v="521219"/>
    <s v="521219. Belanja Barang Non Operasional Lainnya"/>
    <n v="76463000"/>
    <n v="76463000"/>
    <m/>
    <n v="76463000"/>
    <n v="0"/>
    <m/>
    <m/>
    <m/>
    <m/>
    <m/>
    <m/>
    <m/>
    <m/>
    <m/>
    <m/>
    <m/>
    <m/>
    <s v="Pusat Pendidikan KP"/>
    <x v="3"/>
    <x v="6"/>
    <s v="52"/>
    <s v="SEKRETARIAT BADAN RISET DAN SUMBERDAYA MANUSIA KELAUTAN DAN PERIKANAN"/>
    <n v="0"/>
    <n v="0"/>
    <n v="76463000"/>
    <n v="100"/>
    <s v="WA.2378.EBD.953.302.B.521219"/>
    <s v="Non COVID"/>
    <s v="NON OPS LAINNYA"/>
    <s v="Belanja Barang Non Operasional"/>
    <m/>
    <m/>
    <m/>
    <m/>
    <m/>
    <m/>
    <m/>
    <m/>
    <m/>
    <m/>
    <m/>
  </r>
  <r>
    <s v="032"/>
    <s v="12"/>
    <s v="WA"/>
    <s v="WA. Program Dukungan Manajemen"/>
    <s v="2378"/>
    <s v="2378. Dukungan Manajemen Internal Lingkup Badan Riset dan Sumber Daya Manusia Kelautan dan Perikanan"/>
    <s v="EBD"/>
    <s v="2378.EBD. Layanan Manajemen Kinerja Internal"/>
    <n v="955"/>
    <s v="2378.EBD.955. Layanan Manajemen Keuangan"/>
    <n v="301"/>
    <s v="301. Pelayanan Keuangan Pendidikan Kelautan dan Perikanan"/>
    <s v="G"/>
    <s v="G. Blokir AA Tahap 2"/>
    <n v="521219"/>
    <s v="521219. Belanja Barang Non Operasional Lainnya"/>
    <n v="92000000"/>
    <n v="92000000"/>
    <m/>
    <n v="92000000"/>
    <n v="0"/>
    <m/>
    <m/>
    <m/>
    <m/>
    <m/>
    <m/>
    <m/>
    <m/>
    <m/>
    <m/>
    <m/>
    <m/>
    <s v="Pusat Pendidikan KP"/>
    <x v="2"/>
    <x v="7"/>
    <s v="52"/>
    <s v="SEKRETARIAT BADAN RISET DAN SUMBERDAYA MANUSIA KELAUTAN DAN PERIKANAN"/>
    <n v="0"/>
    <n v="0"/>
    <n v="92000000"/>
    <n v="100"/>
    <s v="WA.2378.EBD.955.301.G.521219"/>
    <s v="Non COVID"/>
    <s v="NON OPS LAINNYA"/>
    <s v="Belanja Barang Non Operasional"/>
    <m/>
    <m/>
    <m/>
    <m/>
    <m/>
    <m/>
    <m/>
    <m/>
    <m/>
    <m/>
    <m/>
  </r>
  <r>
    <m/>
    <m/>
    <m/>
    <m/>
    <m/>
    <m/>
    <m/>
    <m/>
    <m/>
    <m/>
    <m/>
    <m/>
    <m/>
    <m/>
    <m/>
    <m/>
    <n v="16863164000"/>
    <n v="16863164000"/>
    <n v="100000000"/>
    <n v="2887360000"/>
    <n v="13875804000"/>
    <n v="0"/>
    <n v="74237800"/>
    <n v="672277677"/>
    <n v="1892688850"/>
    <n v="1260934024"/>
    <n v="2582833681"/>
    <n v="1491274054"/>
    <n v="213037390"/>
    <n v="0"/>
    <n v="0"/>
    <n v="0"/>
    <n v="0"/>
    <m/>
    <x v="4"/>
    <x v="8"/>
    <m/>
    <m/>
    <n v="8187283476"/>
    <n v="48.551288927748075"/>
    <n v="8675880524"/>
    <n v="51.448711072251918"/>
    <m/>
    <m/>
    <m/>
    <m/>
    <n v="99961115"/>
    <n v="410500187"/>
    <n v="98176375"/>
    <n v="95254996"/>
    <n v="95439616"/>
    <n v="93838577"/>
    <n v="312088731"/>
    <n v="7559500"/>
    <n v="93423902"/>
    <n v="99715771"/>
    <n v="1493973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8">
  <r>
    <s v="032"/>
    <s v="12"/>
    <s v="DL"/>
    <x v="0"/>
    <s v="2376"/>
    <x v="0"/>
    <s v="AFA"/>
    <s v="2376.AFA. Norma, Standard, Prosedur dan Kriteria"/>
    <s v="001"/>
    <x v="0"/>
    <s v="051"/>
    <x v="0"/>
    <s v="A"/>
    <x v="0"/>
    <s v="521211"/>
    <x v="0"/>
    <n v="19875000"/>
    <n v="19875000"/>
    <m/>
    <n v="0"/>
    <x v="0"/>
    <n v="0"/>
    <n v="0"/>
    <n v="2490000"/>
    <n v="0"/>
    <n v="3091000"/>
    <n v="0"/>
    <n v="825000"/>
    <n v="3975000"/>
    <n v="0"/>
    <n v="0"/>
    <n v="0"/>
    <n v="0"/>
    <x v="0"/>
    <x v="0"/>
    <x v="0"/>
    <s v="52"/>
    <s v="SEKRETARIAT BADAN RISET DAN SUMBERDAYA MANUSIA KELAUTAN DAN PERIKANAN"/>
    <n v="10381000"/>
    <n v="52.231446540880498"/>
    <n v="9494000"/>
    <n v="47.768553459119495"/>
    <s v="DL.2376.AFA.001.051.A.521211"/>
    <s v="Non COVID"/>
    <s v="BELANJA BAHAN"/>
    <s v="Belanja Barang Non Operasional"/>
  </r>
  <r>
    <s v="032"/>
    <s v="12"/>
    <s v="DL"/>
    <x v="0"/>
    <s v="2376"/>
    <x v="0"/>
    <s v="AFA"/>
    <s v="2376.AFA. Norma, Standard, Prosedur dan Kriteria"/>
    <s v="001"/>
    <x v="0"/>
    <s v="051"/>
    <x v="0"/>
    <s v="A"/>
    <x v="0"/>
    <s v="522151"/>
    <x v="1"/>
    <n v="20000000"/>
    <n v="20000000"/>
    <m/>
    <n v="0"/>
    <x v="1"/>
    <n v="0"/>
    <n v="0"/>
    <n v="900000"/>
    <n v="0"/>
    <n v="0"/>
    <n v="1200000"/>
    <n v="1800000"/>
    <n v="2400000"/>
    <n v="0"/>
    <n v="0"/>
    <n v="0"/>
    <n v="0"/>
    <x v="0"/>
    <x v="0"/>
    <x v="0"/>
    <s v="52"/>
    <s v="SEKRETARIAT BADAN RISET DAN SUMBERDAYA MANUSIA KELAUTAN DAN PERIKANAN"/>
    <n v="6300000"/>
    <n v="31.5"/>
    <n v="13700000"/>
    <n v="68.5"/>
    <s v="DL.2376.AFA.001.051.A.522151"/>
    <s v="Non COVID"/>
    <s v="BELANJA JASA"/>
    <s v="Belanja Barang Non Operasional"/>
  </r>
  <r>
    <s v="032"/>
    <s v="12"/>
    <s v="DL"/>
    <x v="0"/>
    <s v="2376"/>
    <x v="0"/>
    <s v="AFA"/>
    <s v="2376.AFA. Norma, Standard, Prosedur dan Kriteria"/>
    <s v="001"/>
    <x v="0"/>
    <s v="051"/>
    <x v="0"/>
    <s v="A"/>
    <x v="0"/>
    <s v="524111"/>
    <x v="2"/>
    <n v="43260000"/>
    <n v="43260000"/>
    <m/>
    <n v="0"/>
    <x v="2"/>
    <n v="0"/>
    <n v="0"/>
    <n v="10950000"/>
    <n v="11716000"/>
    <n v="1800000"/>
    <n v="1810000"/>
    <n v="5300000"/>
    <n v="3210000"/>
    <n v="0"/>
    <n v="0"/>
    <n v="0"/>
    <n v="0"/>
    <x v="0"/>
    <x v="0"/>
    <x v="0"/>
    <s v="52"/>
    <s v="SEKRETARIAT BADAN RISET DAN SUMBERDAYA MANUSIA KELAUTAN DAN PERIKANAN"/>
    <n v="34786000"/>
    <n v="80.411465557096633"/>
    <n v="8474000"/>
    <n v="19.588534442903374"/>
    <s v="DL.2376.AFA.001.051.A.524111"/>
    <s v="Non COVID"/>
    <s v="PERJALANAN DINAS"/>
    <s v="Belanja Barang Non Operasional"/>
  </r>
  <r>
    <s v="032"/>
    <s v="12"/>
    <s v="DL"/>
    <x v="0"/>
    <s v="2376"/>
    <x v="0"/>
    <s v="AFA"/>
    <s v="2376.AFA. Norma, Standard, Prosedur dan Kriteria"/>
    <s v="001"/>
    <x v="0"/>
    <s v="051"/>
    <x v="0"/>
    <s v="B"/>
    <x v="1"/>
    <s v="521211"/>
    <x v="0"/>
    <n v="19500000"/>
    <n v="19500000"/>
    <m/>
    <n v="0"/>
    <x v="3"/>
    <n v="0"/>
    <n v="0"/>
    <n v="2561000"/>
    <n v="0"/>
    <n v="1480000"/>
    <n v="0"/>
    <n v="0"/>
    <n v="2470000"/>
    <n v="0"/>
    <n v="0"/>
    <n v="0"/>
    <n v="0"/>
    <x v="0"/>
    <x v="0"/>
    <x v="0"/>
    <s v="52"/>
    <s v="SEKRETARIAT BADAN RISET DAN SUMBERDAYA MANUSIA KELAUTAN DAN PERIKANAN"/>
    <n v="6511000"/>
    <n v="33.389743589743595"/>
    <n v="12989000"/>
    <n v="66.610256410256412"/>
    <s v="DL.2376.AFA.001.051.B.521211"/>
    <s v="Non COVID"/>
    <s v="BELANJA BAHAN"/>
    <s v="Belanja Barang Non Operasional"/>
  </r>
  <r>
    <s v="032"/>
    <s v="12"/>
    <s v="DL"/>
    <x v="0"/>
    <s v="2376"/>
    <x v="0"/>
    <s v="AFA"/>
    <s v="2376.AFA. Norma, Standard, Prosedur dan Kriteria"/>
    <s v="001"/>
    <x v="0"/>
    <s v="051"/>
    <x v="0"/>
    <s v="B"/>
    <x v="1"/>
    <s v="522151"/>
    <x v="1"/>
    <n v="4000000"/>
    <n v="4000000"/>
    <m/>
    <n v="0"/>
    <x v="4"/>
    <n v="0"/>
    <n v="0"/>
    <n v="900000"/>
    <n v="0"/>
    <n v="0"/>
    <n v="0"/>
    <n v="0"/>
    <n v="0"/>
    <n v="0"/>
    <n v="0"/>
    <n v="0"/>
    <n v="0"/>
    <x v="0"/>
    <x v="0"/>
    <x v="0"/>
    <s v="52"/>
    <s v="SEKRETARIAT BADAN RISET DAN SUMBERDAYA MANUSIA KELAUTAN DAN PERIKANAN"/>
    <n v="900000"/>
    <n v="22.5"/>
    <n v="3100000"/>
    <n v="77.5"/>
    <s v="DL.2376.AFA.001.051.B.522151"/>
    <s v="Non COVID"/>
    <s v="BELANJA JASA"/>
    <s v="Belanja Barang Non Operasional"/>
  </r>
  <r>
    <s v="032"/>
    <s v="12"/>
    <s v="DL"/>
    <x v="0"/>
    <s v="2376"/>
    <x v="0"/>
    <s v="AFA"/>
    <s v="2376.AFA. Norma, Standard, Prosedur dan Kriteria"/>
    <s v="001"/>
    <x v="0"/>
    <s v="051"/>
    <x v="0"/>
    <s v="B"/>
    <x v="1"/>
    <s v="524111"/>
    <x v="2"/>
    <n v="17465000"/>
    <n v="17465000"/>
    <m/>
    <n v="0"/>
    <x v="5"/>
    <n v="0"/>
    <n v="0"/>
    <n v="16620000"/>
    <n v="0"/>
    <n v="0"/>
    <n v="0"/>
    <n v="0"/>
    <n v="840000"/>
    <n v="0"/>
    <n v="0"/>
    <n v="0"/>
    <n v="0"/>
    <x v="0"/>
    <x v="0"/>
    <x v="0"/>
    <s v="52"/>
    <s v="SEKRETARIAT BADAN RISET DAN SUMBERDAYA MANUSIA KELAUTAN DAN PERIKANAN"/>
    <n v="17460000"/>
    <n v="99.971371314056682"/>
    <n v="5000"/>
    <n v="2.8628685943315198E-2"/>
    <s v="DL.2376.AFA.001.051.B.524111"/>
    <s v="Non COVID"/>
    <s v="PERJALANAN DINAS"/>
    <s v="Belanja Barang Non Operasional"/>
  </r>
  <r>
    <s v="032"/>
    <s v="12"/>
    <s v="DL"/>
    <x v="0"/>
    <s v="2376"/>
    <x v="0"/>
    <s v="AFA"/>
    <s v="2376.AFA. Norma, Standard, Prosedur dan Kriteria"/>
    <s v="001"/>
    <x v="0"/>
    <s v="052"/>
    <x v="1"/>
    <s v="A"/>
    <x v="2"/>
    <s v="521211"/>
    <x v="0"/>
    <n v="21250000"/>
    <n v="21250000"/>
    <m/>
    <n v="0"/>
    <x v="6"/>
    <n v="0"/>
    <n v="0"/>
    <n v="2460000"/>
    <n v="0"/>
    <n v="660000"/>
    <n v="0"/>
    <n v="1500000"/>
    <n v="0"/>
    <n v="0"/>
    <n v="0"/>
    <n v="0"/>
    <n v="0"/>
    <x v="0"/>
    <x v="0"/>
    <x v="1"/>
    <s v="52"/>
    <s v="SEKRETARIAT BADAN RISET DAN SUMBERDAYA MANUSIA KELAUTAN DAN PERIKANAN"/>
    <n v="4620000"/>
    <n v="21.741176470588236"/>
    <n v="16630000"/>
    <n v="78.258823529411771"/>
    <s v="DL.2376.AFA.001.052.A.521211"/>
    <s v="Non COVID"/>
    <s v="BELANJA BAHAN"/>
    <s v="Belanja Barang Non Operasional"/>
  </r>
  <r>
    <s v="032"/>
    <s v="12"/>
    <s v="DL"/>
    <x v="0"/>
    <s v="2376"/>
    <x v="0"/>
    <s v="AFA"/>
    <s v="2376.AFA. Norma, Standard, Prosedur dan Kriteria"/>
    <s v="001"/>
    <x v="0"/>
    <s v="052"/>
    <x v="1"/>
    <s v="A"/>
    <x v="2"/>
    <s v="524111"/>
    <x v="2"/>
    <n v="33250000"/>
    <n v="33250000"/>
    <m/>
    <n v="0"/>
    <x v="7"/>
    <n v="0"/>
    <n v="0"/>
    <n v="3780000"/>
    <n v="2840000"/>
    <n v="14114500"/>
    <n v="360000"/>
    <n v="4801085"/>
    <n v="0"/>
    <n v="0"/>
    <n v="0"/>
    <n v="0"/>
    <n v="0"/>
    <x v="0"/>
    <x v="0"/>
    <x v="1"/>
    <s v="52"/>
    <s v="SEKRETARIAT BADAN RISET DAN SUMBERDAYA MANUSIA KELAUTAN DAN PERIKANAN"/>
    <n v="25895585"/>
    <n v="77.881458646616537"/>
    <n v="7354415"/>
    <n v="22.11854135338346"/>
    <s v="DL.2376.AFA.001.052.A.524111"/>
    <s v="Non COVID"/>
    <s v="PERJALANAN DINAS"/>
    <s v="Belanja Barang Non Operasional"/>
  </r>
  <r>
    <s v="032"/>
    <s v="12"/>
    <s v="DL"/>
    <x v="0"/>
    <s v="2376"/>
    <x v="0"/>
    <s v="AFA"/>
    <s v="2376.AFA. Norma, Standard, Prosedur dan Kriteria"/>
    <s v="001"/>
    <x v="0"/>
    <s v="053"/>
    <x v="2"/>
    <s v="A"/>
    <x v="3"/>
    <n v="521211"/>
    <x v="0"/>
    <n v="64900000"/>
    <n v="64900000"/>
    <m/>
    <n v="0"/>
    <x v="8"/>
    <n v="0"/>
    <n v="0"/>
    <n v="4332500"/>
    <n v="0"/>
    <n v="1862500"/>
    <n v="0"/>
    <n v="0"/>
    <n v="29245750"/>
    <n v="0"/>
    <n v="0"/>
    <n v="0"/>
    <n v="0"/>
    <x v="0"/>
    <x v="1"/>
    <x v="2"/>
    <s v="52"/>
    <s v="SEKRETARIAT BADAN RISET DAN SUMBERDAYA MANUSIA KELAUTAN DAN PERIKANAN"/>
    <n v="35440750"/>
    <n v="54.608243451463792"/>
    <n v="29459250"/>
    <n v="45.391756548536208"/>
    <s v="DL.2376.AFA.001.053.A.521211"/>
    <s v="Non COVID"/>
    <s v="BELANJA BAHAN"/>
    <s v="Belanja Barang Non Operasional"/>
  </r>
  <r>
    <s v="032"/>
    <s v="12"/>
    <s v="DL"/>
    <x v="0"/>
    <s v="2376"/>
    <x v="0"/>
    <s v="AFA"/>
    <s v="2376.AFA. Norma, Standard, Prosedur dan Kriteria"/>
    <s v="001"/>
    <x v="0"/>
    <s v="053"/>
    <x v="2"/>
    <s v="A"/>
    <x v="3"/>
    <n v="521219"/>
    <x v="3"/>
    <n v="6000000"/>
    <n v="6000000"/>
    <m/>
    <n v="0"/>
    <x v="9"/>
    <n v="0"/>
    <n v="0"/>
    <n v="631750"/>
    <n v="0"/>
    <n v="331250"/>
    <n v="0"/>
    <n v="0"/>
    <n v="0"/>
    <n v="0"/>
    <n v="0"/>
    <n v="0"/>
    <n v="0"/>
    <x v="0"/>
    <x v="1"/>
    <x v="2"/>
    <s v="52"/>
    <s v="SEKRETARIAT BADAN RISET DAN SUMBERDAYA MANUSIA KELAUTAN DAN PERIKANAN"/>
    <n v="963000"/>
    <n v="16.05"/>
    <n v="5037000"/>
    <n v="83.95"/>
    <s v="DL.2376.AFA.001.053.A.521219"/>
    <s v="Non COVID"/>
    <s v="NON OPS LAINNYA"/>
    <s v="Belanja Barang Non Operasional"/>
  </r>
  <r>
    <s v="032"/>
    <s v="12"/>
    <s v="DL"/>
    <x v="0"/>
    <s v="2376"/>
    <x v="0"/>
    <s v="AFA"/>
    <s v="2376.AFA. Norma, Standard, Prosedur dan Kriteria"/>
    <s v="001"/>
    <x v="0"/>
    <s v="053"/>
    <x v="2"/>
    <s v="A"/>
    <x v="3"/>
    <s v="521811"/>
    <x v="4"/>
    <n v="30000000"/>
    <n v="30000000"/>
    <m/>
    <n v="0"/>
    <x v="10"/>
    <n v="0"/>
    <n v="0"/>
    <n v="7146000"/>
    <n v="0"/>
    <n v="2391000"/>
    <n v="0"/>
    <n v="0"/>
    <n v="2469500"/>
    <n v="0"/>
    <n v="0"/>
    <n v="0"/>
    <n v="0"/>
    <x v="0"/>
    <x v="1"/>
    <x v="2"/>
    <s v="52"/>
    <s v="SEKRETARIAT BADAN RISET DAN SUMBERDAYA MANUSIA KELAUTAN DAN PERIKANAN"/>
    <n v="12006500"/>
    <n v="40.021666666666668"/>
    <n v="17993500"/>
    <n v="59.978333333333332"/>
    <s v="DL.2376.AFA.001.053.A.521811"/>
    <s v="Non COVID"/>
    <s v="PERSEDIAAN"/>
    <s v="Belanja Barang Non Operasional"/>
  </r>
  <r>
    <s v="032"/>
    <s v="12"/>
    <s v="DL"/>
    <x v="0"/>
    <s v="2376"/>
    <x v="0"/>
    <s v="AFA"/>
    <s v="2376.AFA. Norma, Standard, Prosedur dan Kriteria"/>
    <s v="001"/>
    <x v="0"/>
    <s v="053"/>
    <x v="2"/>
    <s v="A"/>
    <x v="3"/>
    <s v="522151"/>
    <x v="1"/>
    <n v="25200000"/>
    <n v="25200000"/>
    <m/>
    <n v="0"/>
    <x v="11"/>
    <n v="0"/>
    <n v="0"/>
    <n v="1800000"/>
    <n v="0"/>
    <n v="0"/>
    <n v="7200000"/>
    <n v="0"/>
    <n v="0"/>
    <n v="0"/>
    <n v="0"/>
    <n v="0"/>
    <n v="0"/>
    <x v="0"/>
    <x v="1"/>
    <x v="2"/>
    <s v="52"/>
    <s v="SEKRETARIAT BADAN RISET DAN SUMBERDAYA MANUSIA KELAUTAN DAN PERIKANAN"/>
    <n v="9000000"/>
    <n v="35.714285714285715"/>
    <n v="16200000"/>
    <n v="64.285714285714292"/>
    <s v="DL.2376.AFA.001.053.A.522151"/>
    <s v="Non COVID"/>
    <s v="BELANJA JASA"/>
    <s v="Belanja Barang Non Operasional"/>
  </r>
  <r>
    <s v="032"/>
    <s v="12"/>
    <s v="DL"/>
    <x v="0"/>
    <s v="2376"/>
    <x v="0"/>
    <s v="AFA"/>
    <s v="2376.AFA. Norma, Standard, Prosedur dan Kriteria"/>
    <s v="001"/>
    <x v="0"/>
    <s v="053"/>
    <x v="2"/>
    <s v="A"/>
    <x v="3"/>
    <s v="522192"/>
    <x v="5"/>
    <n v="6000000"/>
    <n v="6000000"/>
    <m/>
    <n v="0"/>
    <x v="9"/>
    <n v="0"/>
    <n v="0"/>
    <n v="0"/>
    <n v="0"/>
    <n v="0"/>
    <n v="0"/>
    <n v="0"/>
    <n v="0"/>
    <n v="0"/>
    <n v="0"/>
    <n v="0"/>
    <n v="0"/>
    <x v="0"/>
    <x v="1"/>
    <x v="2"/>
    <s v="52"/>
    <s v="SEKRETARIAT BADAN RISET DAN SUMBERDAYA MANUSIA KELAUTAN DAN PERIKANAN"/>
    <n v="0"/>
    <n v="0"/>
    <n v="6000000"/>
    <n v="100"/>
    <s v="DL.2376.AFA.001.053.A.522192"/>
    <s v="COVID"/>
    <s v="BELANJA JASA"/>
    <s v="Belanja Barang Non Operasional"/>
  </r>
  <r>
    <s v="032"/>
    <s v="12"/>
    <s v="DL"/>
    <x v="0"/>
    <s v="2376"/>
    <x v="0"/>
    <s v="AFA"/>
    <s v="2376.AFA. Norma, Standard, Prosedur dan Kriteria"/>
    <s v="001"/>
    <x v="0"/>
    <s v="053"/>
    <x v="2"/>
    <s v="A"/>
    <x v="3"/>
    <s v="524111"/>
    <x v="2"/>
    <n v="253324000"/>
    <n v="253324000"/>
    <m/>
    <n v="0"/>
    <x v="12"/>
    <n v="0"/>
    <n v="0"/>
    <n v="10610000"/>
    <n v="6180000"/>
    <n v="930000"/>
    <n v="15508650"/>
    <n v="79603950"/>
    <n v="40469000"/>
    <n v="0"/>
    <n v="0"/>
    <n v="0"/>
    <n v="0"/>
    <x v="0"/>
    <x v="1"/>
    <x v="2"/>
    <s v="52"/>
    <s v="SEKRETARIAT BADAN RISET DAN SUMBERDAYA MANUSIA KELAUTAN DAN PERIKANAN"/>
    <n v="153301600"/>
    <n v="60.516019011226732"/>
    <n v="100022400"/>
    <n v="39.483980988773268"/>
    <s v="DL.2376.AFA.001.053.A.524111"/>
    <s v="Non COVID"/>
    <s v="PERJALANAN DINAS"/>
    <s v="Belanja Barang Non Operasional"/>
  </r>
  <r>
    <s v="032"/>
    <s v="12"/>
    <s v="DL"/>
    <x v="0"/>
    <s v="2376"/>
    <x v="0"/>
    <s v="AFA"/>
    <s v="2376.AFA. Norma, Standard, Prosedur dan Kriteria"/>
    <s v="001"/>
    <x v="0"/>
    <s v="053"/>
    <x v="2"/>
    <s v="A"/>
    <x v="3"/>
    <s v="524113"/>
    <x v="6"/>
    <n v="1500000"/>
    <n v="1500000"/>
    <m/>
    <n v="0"/>
    <x v="13"/>
    <n v="0"/>
    <n v="0"/>
    <n v="0"/>
    <n v="0"/>
    <n v="0"/>
    <n v="0"/>
    <n v="0"/>
    <n v="0"/>
    <n v="0"/>
    <n v="0"/>
    <n v="0"/>
    <n v="0"/>
    <x v="0"/>
    <x v="1"/>
    <x v="2"/>
    <s v="52"/>
    <s v="SEKRETARIAT BADAN RISET DAN SUMBERDAYA MANUSIA KELAUTAN DAN PERIKANAN"/>
    <n v="0"/>
    <n v="0"/>
    <n v="1500000"/>
    <n v="100"/>
    <s v="DL.2376.AFA.001.053.A.524113"/>
    <s v="Non COVID"/>
    <s v="TRANSPORT LOKAL"/>
    <s v="Belanja Barang Non Operasional"/>
  </r>
  <r>
    <s v="032"/>
    <s v="12"/>
    <s v="DL"/>
    <x v="0"/>
    <s v="2376"/>
    <x v="0"/>
    <s v="AFA"/>
    <s v="2376.AFA. Norma, Standard, Prosedur dan Kriteria"/>
    <s v="001"/>
    <x v="0"/>
    <s v="053"/>
    <x v="2"/>
    <s v="B"/>
    <x v="4"/>
    <n v="521211"/>
    <x v="0"/>
    <n v="71456000"/>
    <n v="71456000"/>
    <m/>
    <n v="0"/>
    <x v="14"/>
    <n v="0"/>
    <n v="0"/>
    <n v="0"/>
    <n v="0"/>
    <n v="10438550"/>
    <n v="0"/>
    <n v="0"/>
    <n v="0"/>
    <n v="0"/>
    <n v="0"/>
    <n v="0"/>
    <n v="0"/>
    <x v="0"/>
    <x v="1"/>
    <x v="2"/>
    <s v="52"/>
    <s v="SEKRETARIAT BADAN RISET DAN SUMBERDAYA MANUSIA KELAUTAN DAN PERIKANAN"/>
    <n v="10438550"/>
    <n v="14.60836038961039"/>
    <n v="61017450"/>
    <n v="85.391639610389618"/>
    <s v="DL.2376.AFA.001.053.B.521211"/>
    <s v="Non COVID"/>
    <s v="BELANJA BAHAN"/>
    <s v="Belanja Barang Non Operasional"/>
  </r>
  <r>
    <s v="032"/>
    <s v="12"/>
    <s v="DL"/>
    <x v="0"/>
    <s v="2376"/>
    <x v="0"/>
    <s v="AFA"/>
    <s v="2376.AFA. Norma, Standard, Prosedur dan Kriteria"/>
    <s v="001"/>
    <x v="0"/>
    <s v="053"/>
    <x v="2"/>
    <s v="B"/>
    <x v="4"/>
    <n v="521219"/>
    <x v="3"/>
    <n v="5000000"/>
    <n v="5000000"/>
    <m/>
    <n v="0"/>
    <x v="15"/>
    <n v="0"/>
    <n v="0"/>
    <n v="0"/>
    <n v="0"/>
    <n v="4262850"/>
    <n v="0"/>
    <n v="0"/>
    <n v="0"/>
    <n v="0"/>
    <n v="0"/>
    <n v="0"/>
    <n v="0"/>
    <x v="0"/>
    <x v="1"/>
    <x v="2"/>
    <s v="52"/>
    <s v="SEKRETARIAT BADAN RISET DAN SUMBERDAYA MANUSIA KELAUTAN DAN PERIKANAN"/>
    <n v="4262850"/>
    <n v="85.257000000000005"/>
    <n v="737150"/>
    <n v="14.743"/>
    <s v="DL.2376.AFA.001.053.B.521219"/>
    <s v="Non COVID"/>
    <s v="NON OPS LAINNYA"/>
    <s v="Belanja Barang Non Operasional"/>
  </r>
  <r>
    <s v="032"/>
    <s v="12"/>
    <s v="DL"/>
    <x v="0"/>
    <s v="2376"/>
    <x v="0"/>
    <s v="AFA"/>
    <s v="2376.AFA. Norma, Standard, Prosedur dan Kriteria"/>
    <s v="001"/>
    <x v="0"/>
    <s v="053"/>
    <x v="2"/>
    <s v="B"/>
    <x v="4"/>
    <n v="521811"/>
    <x v="4"/>
    <n v="15000000"/>
    <n v="15000000"/>
    <m/>
    <n v="0"/>
    <x v="16"/>
    <n v="0"/>
    <n v="0"/>
    <n v="0"/>
    <n v="0"/>
    <n v="2453500"/>
    <n v="0"/>
    <n v="0"/>
    <n v="0"/>
    <n v="0"/>
    <n v="0"/>
    <n v="0"/>
    <n v="0"/>
    <x v="0"/>
    <x v="1"/>
    <x v="2"/>
    <s v="52"/>
    <s v="SEKRETARIAT BADAN RISET DAN SUMBERDAYA MANUSIA KELAUTAN DAN PERIKANAN"/>
    <n v="2453500"/>
    <n v="16.356666666666666"/>
    <n v="12546500"/>
    <n v="83.643333333333331"/>
    <s v="DL.2376.AFA.001.053.B.521811"/>
    <s v="Non COVID"/>
    <s v="PERSEDIAAN"/>
    <s v="Belanja Barang Non Operasional"/>
  </r>
  <r>
    <s v="032"/>
    <s v="12"/>
    <s v="DL"/>
    <x v="0"/>
    <s v="2376"/>
    <x v="0"/>
    <s v="AFA"/>
    <s v="2376.AFA. Norma, Standard, Prosedur dan Kriteria"/>
    <s v="001"/>
    <x v="0"/>
    <s v="053"/>
    <x v="2"/>
    <s v="B"/>
    <x v="4"/>
    <n v="522151"/>
    <x v="1"/>
    <n v="16200000"/>
    <n v="16200000"/>
    <m/>
    <n v="0"/>
    <x v="17"/>
    <n v="0"/>
    <n v="0"/>
    <n v="0"/>
    <n v="0"/>
    <n v="6300000"/>
    <n v="0"/>
    <n v="0"/>
    <n v="0"/>
    <n v="0"/>
    <n v="0"/>
    <n v="0"/>
    <n v="0"/>
    <x v="0"/>
    <x v="1"/>
    <x v="2"/>
    <s v="52"/>
    <s v="SEKRETARIAT BADAN RISET DAN SUMBERDAYA MANUSIA KELAUTAN DAN PERIKANAN"/>
    <n v="6300000"/>
    <n v="38.888888888888893"/>
    <n v="9900000"/>
    <n v="61.111111111111114"/>
    <s v="DL.2376.AFA.001.053.B.522151"/>
    <s v="Non COVID"/>
    <s v="BELANJA JASA"/>
    <s v="Belanja Barang Non Operasional"/>
  </r>
  <r>
    <s v="032"/>
    <s v="12"/>
    <s v="DL"/>
    <x v="0"/>
    <s v="2376"/>
    <x v="0"/>
    <s v="AFA"/>
    <s v="2376.AFA. Norma, Standard, Prosedur dan Kriteria"/>
    <s v="001"/>
    <x v="0"/>
    <s v="053"/>
    <x v="2"/>
    <s v="B"/>
    <x v="4"/>
    <s v="522192"/>
    <x v="5"/>
    <n v="2000000"/>
    <n v="2000000"/>
    <m/>
    <n v="0"/>
    <x v="18"/>
    <n v="0"/>
    <n v="0"/>
    <n v="365000"/>
    <n v="0"/>
    <n v="0"/>
    <n v="0"/>
    <n v="0"/>
    <n v="0"/>
    <n v="0"/>
    <n v="0"/>
    <n v="0"/>
    <n v="0"/>
    <x v="0"/>
    <x v="1"/>
    <x v="2"/>
    <s v="52"/>
    <s v="SEKRETARIAT BADAN RISET DAN SUMBERDAYA MANUSIA KELAUTAN DAN PERIKANAN"/>
    <n v="365000"/>
    <n v="18.25"/>
    <n v="1635000"/>
    <n v="81.75"/>
    <s v="DL.2376.AFA.001.053.B.522192"/>
    <s v="COVID"/>
    <s v="BELANJA JASA"/>
    <s v="Belanja Barang Non Operasional"/>
  </r>
  <r>
    <s v="032"/>
    <s v="12"/>
    <s v="DL"/>
    <x v="0"/>
    <s v="2376"/>
    <x v="0"/>
    <s v="AFA"/>
    <s v="2376.AFA. Norma, Standard, Prosedur dan Kriteria"/>
    <s v="001"/>
    <x v="0"/>
    <s v="053"/>
    <x v="2"/>
    <s v="B"/>
    <x v="4"/>
    <s v="524111"/>
    <x v="2"/>
    <n v="138160000"/>
    <n v="138160000"/>
    <m/>
    <n v="0"/>
    <x v="19"/>
    <n v="0"/>
    <n v="0"/>
    <n v="18378000"/>
    <n v="0"/>
    <n v="36948850"/>
    <n v="76109840"/>
    <n v="0"/>
    <n v="0"/>
    <n v="0"/>
    <n v="0"/>
    <n v="0"/>
    <n v="0"/>
    <x v="0"/>
    <x v="1"/>
    <x v="2"/>
    <s v="52"/>
    <s v="SEKRETARIAT BADAN RISET DAN SUMBERDAYA MANUSIA KELAUTAN DAN PERIKANAN"/>
    <n v="131436690"/>
    <n v="95.133678343949043"/>
    <n v="6723310"/>
    <n v="4.866321656050955"/>
    <s v="DL.2376.AFA.001.053.B.524111"/>
    <s v="Non COVID"/>
    <s v="PERJALANAN DINAS"/>
    <s v="Belanja Barang Non Operasional"/>
  </r>
  <r>
    <s v="032"/>
    <s v="12"/>
    <s v="DL"/>
    <x v="0"/>
    <s v="2376"/>
    <x v="0"/>
    <s v="AFA"/>
    <s v="2376.AFA. Norma, Standard, Prosedur dan Kriteria"/>
    <s v="001"/>
    <x v="0"/>
    <s v="053"/>
    <x v="2"/>
    <s v="C"/>
    <x v="5"/>
    <n v="521211"/>
    <x v="0"/>
    <n v="20830000"/>
    <n v="20830000"/>
    <m/>
    <n v="0"/>
    <x v="20"/>
    <n v="0"/>
    <n v="0"/>
    <n v="0"/>
    <n v="0"/>
    <n v="0"/>
    <n v="0"/>
    <n v="0"/>
    <n v="0"/>
    <n v="0"/>
    <n v="0"/>
    <n v="0"/>
    <n v="0"/>
    <x v="0"/>
    <x v="1"/>
    <x v="2"/>
    <s v="52"/>
    <s v="SEKRETARIAT BADAN RISET DAN SUMBERDAYA MANUSIA KELAUTAN DAN PERIKANAN"/>
    <n v="0"/>
    <n v="0"/>
    <n v="20830000"/>
    <n v="100"/>
    <s v="DL.2376.AFA.001.053.C.521211"/>
    <s v="Non COVID"/>
    <s v="BELANJA BAHAN"/>
    <s v="Belanja Barang Non Operasional"/>
  </r>
  <r>
    <s v="032"/>
    <s v="12"/>
    <s v="DL"/>
    <x v="0"/>
    <s v="2376"/>
    <x v="0"/>
    <s v="AFA"/>
    <s v="2376.AFA. Norma, Standard, Prosedur dan Kriteria"/>
    <s v="001"/>
    <x v="0"/>
    <s v="053"/>
    <x v="2"/>
    <s v="C"/>
    <x v="5"/>
    <n v="521219"/>
    <x v="3"/>
    <n v="500000"/>
    <n v="500000"/>
    <m/>
    <n v="0"/>
    <x v="21"/>
    <n v="0"/>
    <n v="0"/>
    <n v="0"/>
    <n v="0"/>
    <n v="0"/>
    <n v="0"/>
    <n v="0"/>
    <n v="0"/>
    <n v="0"/>
    <n v="0"/>
    <n v="0"/>
    <n v="0"/>
    <x v="0"/>
    <x v="1"/>
    <x v="2"/>
    <s v="52"/>
    <s v="SEKRETARIAT BADAN RISET DAN SUMBERDAYA MANUSIA KELAUTAN DAN PERIKANAN"/>
    <n v="0"/>
    <n v="0"/>
    <n v="500000"/>
    <n v="100"/>
    <s v="DL.2376.AFA.001.053.C.521219"/>
    <s v="Non COVID"/>
    <s v="NON OPS LAINNYA"/>
    <s v="Belanja Barang Non Operasional"/>
  </r>
  <r>
    <s v="032"/>
    <s v="12"/>
    <s v="DL"/>
    <x v="0"/>
    <s v="2376"/>
    <x v="0"/>
    <s v="AFA"/>
    <s v="2376.AFA. Norma, Standard, Prosedur dan Kriteria"/>
    <s v="001"/>
    <x v="0"/>
    <s v="053"/>
    <x v="2"/>
    <s v="C"/>
    <x v="5"/>
    <n v="522151"/>
    <x v="1"/>
    <n v="7200000"/>
    <n v="7200000"/>
    <m/>
    <n v="0"/>
    <x v="22"/>
    <n v="0"/>
    <n v="0"/>
    <n v="0"/>
    <n v="0"/>
    <n v="0"/>
    <n v="0"/>
    <n v="0"/>
    <n v="0"/>
    <n v="0"/>
    <n v="0"/>
    <n v="0"/>
    <n v="0"/>
    <x v="0"/>
    <x v="1"/>
    <x v="2"/>
    <s v="52"/>
    <s v="SEKRETARIAT BADAN RISET DAN SUMBERDAYA MANUSIA KELAUTAN DAN PERIKANAN"/>
    <n v="0"/>
    <n v="0"/>
    <n v="7200000"/>
    <n v="100"/>
    <s v="DL.2376.AFA.001.053.C.522151"/>
    <s v="Non COVID"/>
    <s v="BELANJA JASA"/>
    <s v="Belanja Barang Non Operasional"/>
  </r>
  <r>
    <s v="032"/>
    <s v="12"/>
    <s v="DL"/>
    <x v="0"/>
    <s v="2376"/>
    <x v="0"/>
    <s v="AFA"/>
    <s v="2376.AFA. Norma, Standard, Prosedur dan Kriteria"/>
    <s v="001"/>
    <x v="0"/>
    <s v="053"/>
    <x v="2"/>
    <s v="C"/>
    <x v="5"/>
    <s v="524111"/>
    <x v="2"/>
    <n v="23030000"/>
    <n v="23030000"/>
    <m/>
    <n v="0"/>
    <x v="23"/>
    <n v="0"/>
    <n v="0"/>
    <n v="0"/>
    <n v="0"/>
    <n v="0"/>
    <n v="0"/>
    <n v="0"/>
    <n v="0"/>
    <n v="0"/>
    <n v="0"/>
    <n v="0"/>
    <n v="0"/>
    <x v="0"/>
    <x v="1"/>
    <x v="2"/>
    <s v="52"/>
    <s v="SEKRETARIAT BADAN RISET DAN SUMBERDAYA MANUSIA KELAUTAN DAN PERIKANAN"/>
    <n v="0"/>
    <n v="0"/>
    <n v="23030000"/>
    <n v="100"/>
    <s v="DL.2376.AFA.001.053.C.524111"/>
    <s v="Non COVID"/>
    <s v="PERJALANAN DINAS"/>
    <s v="Belanja Barang Non Operasional"/>
  </r>
  <r>
    <s v="032"/>
    <s v="12"/>
    <s v="DL"/>
    <x v="0"/>
    <s v="2376"/>
    <x v="0"/>
    <s v="AFA"/>
    <s v="2376.AFA. Norma, Standard, Prosedur dan Kriteria"/>
    <s v="001"/>
    <x v="0"/>
    <s v="054"/>
    <x v="3"/>
    <s v="A"/>
    <x v="6"/>
    <n v="521211"/>
    <x v="0"/>
    <n v="13500000"/>
    <n v="13900000"/>
    <m/>
    <n v="0"/>
    <x v="24"/>
    <n v="0"/>
    <n v="0"/>
    <n v="7990750"/>
    <n v="0"/>
    <n v="1500000"/>
    <n v="0"/>
    <n v="0"/>
    <n v="3998500"/>
    <n v="0"/>
    <n v="0"/>
    <n v="0"/>
    <n v="0"/>
    <x v="0"/>
    <x v="1"/>
    <x v="3"/>
    <s v="52"/>
    <s v="SEKRETARIAT BADAN RISET DAN SUMBERDAYA MANUSIA KELAUTAN DAN PERIKANAN"/>
    <n v="13489250"/>
    <n v="99.920370370370364"/>
    <n v="10750"/>
    <n v="7.962962962962962E-2"/>
    <s v="DL.2376.AFA.001.054.A.521211"/>
    <s v="Non COVID"/>
    <s v="BELANJA BAHAN"/>
    <s v="Belanja Barang Non Operasional"/>
  </r>
  <r>
    <s v="032"/>
    <s v="12"/>
    <s v="DL"/>
    <x v="0"/>
    <s v="2376"/>
    <x v="0"/>
    <s v="AFA"/>
    <s v="2376.AFA. Norma, Standard, Prosedur dan Kriteria"/>
    <s v="001"/>
    <x v="0"/>
    <s v="054"/>
    <x v="3"/>
    <s v="A"/>
    <x v="6"/>
    <n v="521219"/>
    <x v="3"/>
    <n v="8884000"/>
    <n v="8784000"/>
    <m/>
    <n v="0"/>
    <x v="25"/>
    <n v="0"/>
    <n v="0"/>
    <n v="0"/>
    <n v="0"/>
    <n v="0"/>
    <n v="0"/>
    <n v="0"/>
    <n v="0"/>
    <n v="0"/>
    <n v="0"/>
    <n v="0"/>
    <n v="0"/>
    <x v="0"/>
    <x v="1"/>
    <x v="3"/>
    <s v="52"/>
    <s v="SEKRETARIAT BADAN RISET DAN SUMBERDAYA MANUSIA KELAUTAN DAN PERIKANAN"/>
    <n v="0"/>
    <n v="0"/>
    <n v="8884000"/>
    <n v="100"/>
    <s v="DL.2376.AFA.001.054.A.521219"/>
    <s v="Non COVID"/>
    <s v="NON OPS LAINNYA"/>
    <s v="Belanja Barang Non Operasional"/>
  </r>
  <r>
    <s v="032"/>
    <s v="12"/>
    <s v="DL"/>
    <x v="0"/>
    <s v="2376"/>
    <x v="0"/>
    <s v="AFA"/>
    <s v="2376.AFA. Norma, Standard, Prosedur dan Kriteria"/>
    <s v="001"/>
    <x v="0"/>
    <s v="054"/>
    <x v="3"/>
    <s v="A"/>
    <x v="6"/>
    <n v="522151"/>
    <x v="1"/>
    <n v="15300000"/>
    <n v="10000000"/>
    <m/>
    <n v="0"/>
    <x v="26"/>
    <n v="0"/>
    <n v="0"/>
    <n v="0"/>
    <n v="7200000"/>
    <n v="0"/>
    <n v="0"/>
    <n v="0"/>
    <n v="0"/>
    <n v="0"/>
    <n v="0"/>
    <n v="0"/>
    <n v="0"/>
    <x v="0"/>
    <x v="1"/>
    <x v="3"/>
    <s v="52"/>
    <s v="SEKRETARIAT BADAN RISET DAN SUMBERDAYA MANUSIA KELAUTAN DAN PERIKANAN"/>
    <n v="7200000"/>
    <n v="47.058823529411761"/>
    <n v="8100000"/>
    <n v="52.941176470588239"/>
    <s v="DL.2376.AFA.001.054.A.522151"/>
    <s v="Non COVID"/>
    <s v="BELANJA JASA"/>
    <s v="Belanja Barang Non Operasional"/>
  </r>
  <r>
    <s v="032"/>
    <s v="12"/>
    <s v="DL"/>
    <x v="0"/>
    <s v="2376"/>
    <x v="0"/>
    <s v="AFA"/>
    <s v="2376.AFA. Norma, Standard, Prosedur dan Kriteria"/>
    <s v="001"/>
    <x v="0"/>
    <s v="054"/>
    <x v="3"/>
    <s v="A"/>
    <x v="6"/>
    <s v="522192"/>
    <x v="5"/>
    <n v="0"/>
    <n v="5000000"/>
    <m/>
    <n v="0"/>
    <x v="27"/>
    <n v="0"/>
    <n v="0"/>
    <n v="0"/>
    <n v="0"/>
    <n v="0"/>
    <n v="0"/>
    <n v="0"/>
    <n v="0"/>
    <n v="0"/>
    <n v="0"/>
    <n v="0"/>
    <n v="0"/>
    <x v="0"/>
    <x v="1"/>
    <x v="3"/>
    <s v="52"/>
    <s v="SEKRETARIAT BADAN RISET DAN SUMBERDAYA MANUSIA KELAUTAN DAN PERIKANAN"/>
    <n v="0"/>
    <n v="0"/>
    <n v="0"/>
    <n v="0"/>
    <s v="DL.2376.AFA.001.054.A.522192"/>
    <s v="COVID"/>
    <s v="BELANJA JASA"/>
    <s v="Belanja Barang Non Operasional"/>
  </r>
  <r>
    <s v="032"/>
    <s v="12"/>
    <s v="DL"/>
    <x v="0"/>
    <s v="2376"/>
    <x v="0"/>
    <s v="AFA"/>
    <s v="2376.AFA. Norma, Standard, Prosedur dan Kriteria"/>
    <s v="001"/>
    <x v="0"/>
    <s v="054"/>
    <x v="3"/>
    <s v="A"/>
    <x v="6"/>
    <s v="524111"/>
    <x v="2"/>
    <n v="97416000"/>
    <n v="97416000"/>
    <m/>
    <n v="0"/>
    <x v="28"/>
    <n v="0"/>
    <n v="0"/>
    <n v="28850000"/>
    <n v="6320000"/>
    <n v="0"/>
    <n v="22748610"/>
    <n v="2994000"/>
    <n v="0"/>
    <n v="0"/>
    <n v="0"/>
    <n v="0"/>
    <n v="0"/>
    <x v="0"/>
    <x v="1"/>
    <x v="3"/>
    <s v="52"/>
    <s v="SEKRETARIAT BADAN RISET DAN SUMBERDAYA MANUSIA KELAUTAN DAN PERIKANAN"/>
    <n v="60912610"/>
    <n v="62.528342366757009"/>
    <n v="36503390"/>
    <n v="37.471657633242998"/>
    <s v="DL.2376.AFA.001.054.A.524111"/>
    <s v="Non COVID"/>
    <s v="PERJALANAN DINAS"/>
    <s v="Belanja Barang Non Operasional"/>
  </r>
  <r>
    <s v="032"/>
    <s v="12"/>
    <s v="WA"/>
    <x v="1"/>
    <s v="2378"/>
    <x v="1"/>
    <s v="CAN"/>
    <s v="2378.CAN. Sarana Bidang Teknologi Informasi dan Komunikasi"/>
    <s v="001"/>
    <x v="1"/>
    <n v="301"/>
    <x v="4"/>
    <s v="A"/>
    <x v="7"/>
    <n v="532111"/>
    <x v="7"/>
    <n v="114200000"/>
    <n v="114200000"/>
    <m/>
    <n v="0"/>
    <x v="29"/>
    <n v="0"/>
    <n v="0"/>
    <n v="0"/>
    <n v="0"/>
    <n v="114200000"/>
    <n v="0"/>
    <n v="0"/>
    <n v="0"/>
    <n v="0"/>
    <n v="0"/>
    <n v="0"/>
    <n v="0"/>
    <x v="0"/>
    <x v="2"/>
    <x v="4"/>
    <n v="53"/>
    <s v="SEKRETARIAT BADAN RISET DAN SUMBERDAYA MANUSIA KELAUTAN DAN PERIKANAN"/>
    <n v="114200000"/>
    <n v="100"/>
    <n v="0"/>
    <n v="0"/>
    <s v="WA.2378.CAN.001.301.A.532111"/>
    <s v="Non COVID"/>
    <s v="MODAL"/>
    <s v="Belanja Modal"/>
  </r>
  <r>
    <s v="032"/>
    <s v="12"/>
    <s v="WA"/>
    <x v="1"/>
    <s v="2378"/>
    <x v="1"/>
    <s v="EBA"/>
    <s v="2378.EBA. Layanan Dukungan Manajemen Internal"/>
    <n v="958"/>
    <x v="2"/>
    <n v="311"/>
    <x v="5"/>
    <s v="A"/>
    <x v="8"/>
    <n v="521211"/>
    <x v="0"/>
    <n v="12400000"/>
    <n v="12400000"/>
    <m/>
    <n v="0"/>
    <x v="30"/>
    <n v="0"/>
    <n v="0"/>
    <n v="2876000"/>
    <n v="0"/>
    <n v="3071500"/>
    <n v="0"/>
    <n v="0"/>
    <n v="967900"/>
    <n v="0"/>
    <n v="0"/>
    <n v="0"/>
    <n v="0"/>
    <x v="0"/>
    <x v="3"/>
    <x v="5"/>
    <s v="52"/>
    <s v="SEKRETARIAT BADAN RISET DAN SUMBERDAYA MANUSIA KELAUTAN DAN PERIKANAN"/>
    <n v="6915400"/>
    <n v="55.769354838709674"/>
    <n v="5484600"/>
    <n v="44.230645161290319"/>
    <s v="WA.2378.EBA.958.311.A.521211"/>
    <s v="Non COVID"/>
    <s v="BELANJA BAHAN"/>
    <s v="Belanja Barang Non Operasional"/>
  </r>
  <r>
    <s v="032"/>
    <s v="12"/>
    <s v="WA"/>
    <x v="1"/>
    <s v="2378"/>
    <x v="1"/>
    <s v="EBA"/>
    <s v="2378.EBA. Layanan Dukungan Manajemen Internal"/>
    <n v="958"/>
    <x v="2"/>
    <n v="311"/>
    <x v="5"/>
    <s v="A"/>
    <x v="8"/>
    <n v="521219"/>
    <x v="3"/>
    <n v="0"/>
    <n v="0"/>
    <m/>
    <n v="0"/>
    <x v="27"/>
    <n v="0"/>
    <n v="0"/>
    <n v="0"/>
    <n v="0"/>
    <n v="0"/>
    <n v="0"/>
    <n v="0"/>
    <n v="0"/>
    <n v="0"/>
    <n v="0"/>
    <n v="0"/>
    <n v="0"/>
    <x v="0"/>
    <x v="3"/>
    <x v="5"/>
    <s v="52"/>
    <s v="SEKRETARIAT BADAN RISET DAN SUMBERDAYA MANUSIA KELAUTAN DAN PERIKANAN"/>
    <n v="0"/>
    <n v="0"/>
    <n v="0"/>
    <n v="0"/>
    <s v="WA.2378.EBA.958.311.A.521219"/>
    <s v="Non COVID"/>
    <s v="NON OPS LAINNYA"/>
    <s v="Belanja Barang Non Operasional"/>
  </r>
  <r>
    <s v="032"/>
    <s v="12"/>
    <s v="WA"/>
    <x v="1"/>
    <s v="2378"/>
    <x v="1"/>
    <s v="EBA"/>
    <s v="2378.EBA. Layanan Dukungan Manajemen Internal"/>
    <n v="958"/>
    <x v="2"/>
    <n v="311"/>
    <x v="5"/>
    <s v="A"/>
    <x v="8"/>
    <n v="521811"/>
    <x v="4"/>
    <n v="10000000"/>
    <n v="10000000"/>
    <m/>
    <n v="0"/>
    <x v="31"/>
    <n v="0"/>
    <n v="0"/>
    <n v="2450750"/>
    <n v="0"/>
    <n v="1929000"/>
    <n v="0"/>
    <n v="0"/>
    <n v="950000"/>
    <n v="0"/>
    <n v="0"/>
    <n v="0"/>
    <n v="0"/>
    <x v="0"/>
    <x v="3"/>
    <x v="5"/>
    <s v="52"/>
    <s v="SEKRETARIAT BADAN RISET DAN SUMBERDAYA MANUSIA KELAUTAN DAN PERIKANAN"/>
    <n v="5329750"/>
    <n v="53.297499999999999"/>
    <n v="4670250"/>
    <n v="46.702500000000001"/>
    <s v="WA.2378.EBA.958.311.A.521811"/>
    <s v="Non COVID"/>
    <s v="PERSEDIAAN"/>
    <s v="Belanja Barang Non Operasional"/>
  </r>
  <r>
    <s v="032"/>
    <s v="12"/>
    <s v="WA"/>
    <x v="1"/>
    <s v="2378"/>
    <x v="1"/>
    <s v="EBA"/>
    <s v="2378.EBA. Layanan Dukungan Manajemen Internal"/>
    <n v="958"/>
    <x v="2"/>
    <n v="311"/>
    <x v="5"/>
    <s v="A"/>
    <x v="8"/>
    <n v="522151"/>
    <x v="1"/>
    <n v="0"/>
    <n v="0"/>
    <m/>
    <n v="0"/>
    <x v="27"/>
    <n v="0"/>
    <n v="0"/>
    <n v="0"/>
    <n v="0"/>
    <n v="0"/>
    <n v="0"/>
    <n v="0"/>
    <n v="0"/>
    <n v="0"/>
    <n v="0"/>
    <n v="0"/>
    <n v="0"/>
    <x v="0"/>
    <x v="3"/>
    <x v="5"/>
    <s v="52"/>
    <s v="SEKRETARIAT BADAN RISET DAN SUMBERDAYA MANUSIA KELAUTAN DAN PERIKANAN"/>
    <n v="0"/>
    <n v="0"/>
    <n v="0"/>
    <n v="0"/>
    <s v="WA.2378.EBA.958.311.A.522151"/>
    <s v="Non COVID"/>
    <s v="BELANJA JASA"/>
    <s v="Belanja Barang Non Operasional"/>
  </r>
  <r>
    <s v="032"/>
    <s v="12"/>
    <s v="WA"/>
    <x v="1"/>
    <s v="2378"/>
    <x v="1"/>
    <s v="EBA"/>
    <s v="2378.EBA. Layanan Dukungan Manajemen Internal"/>
    <n v="958"/>
    <x v="2"/>
    <n v="311"/>
    <x v="5"/>
    <s v="A"/>
    <x v="8"/>
    <s v="524111"/>
    <x v="2"/>
    <n v="90946000"/>
    <n v="90946000"/>
    <m/>
    <n v="0"/>
    <x v="32"/>
    <n v="0"/>
    <n v="0"/>
    <n v="0"/>
    <n v="3570000"/>
    <n v="10960600"/>
    <n v="4977000"/>
    <n v="0"/>
    <n v="0"/>
    <n v="0"/>
    <n v="0"/>
    <n v="0"/>
    <n v="0"/>
    <x v="0"/>
    <x v="3"/>
    <x v="5"/>
    <s v="52"/>
    <s v="SEKRETARIAT BADAN RISET DAN SUMBERDAYA MANUSIA KELAUTAN DAN PERIKANAN"/>
    <n v="19507600"/>
    <n v="21.449651441514746"/>
    <n v="71438400"/>
    <n v="78.550348558485254"/>
    <s v="WA.2378.EBA.958.311.A.524111"/>
    <s v="Non COVID"/>
    <s v="PERJALANAN DINAS"/>
    <s v="Belanja Barang Non Operasional"/>
  </r>
  <r>
    <s v="032"/>
    <s v="12"/>
    <s v="WA"/>
    <x v="1"/>
    <s v="2378"/>
    <x v="1"/>
    <s v="EBA"/>
    <s v="2378.EBA. Layanan Dukungan Manajemen Internal"/>
    <n v="962"/>
    <x v="3"/>
    <n v="301"/>
    <x v="6"/>
    <s v="A"/>
    <x v="9"/>
    <n v="521211"/>
    <x v="0"/>
    <n v="5000000"/>
    <n v="5000000"/>
    <m/>
    <n v="0"/>
    <x v="15"/>
    <n v="0"/>
    <n v="0"/>
    <n v="3998800"/>
    <n v="0"/>
    <n v="0"/>
    <n v="0"/>
    <n v="0"/>
    <n v="1000000"/>
    <n v="0"/>
    <n v="0"/>
    <n v="0"/>
    <n v="0"/>
    <x v="0"/>
    <x v="2"/>
    <x v="4"/>
    <s v="52"/>
    <s v="SEKRETARIAT BADAN RISET DAN SUMBERDAYA MANUSIA KELAUTAN DAN PERIKANAN"/>
    <n v="4998800"/>
    <n v="99.975999999999999"/>
    <n v="1200"/>
    <n v="2.4E-2"/>
    <s v="WA.2378.EBA.962.301.A.521211"/>
    <s v="Non COVID"/>
    <s v="BELANJA BAHAN"/>
    <s v="Belanja Barang Non Operasional"/>
  </r>
  <r>
    <s v="032"/>
    <s v="12"/>
    <s v="WA"/>
    <x v="1"/>
    <s v="2378"/>
    <x v="1"/>
    <s v="EBA"/>
    <s v="2378.EBA. Layanan Dukungan Manajemen Internal"/>
    <n v="962"/>
    <x v="3"/>
    <n v="301"/>
    <x v="6"/>
    <s v="A"/>
    <x v="9"/>
    <s v="524111"/>
    <x v="2"/>
    <n v="12989000"/>
    <n v="12989000"/>
    <m/>
    <n v="0"/>
    <x v="33"/>
    <n v="0"/>
    <n v="0"/>
    <n v="4335000"/>
    <n v="3960000"/>
    <n v="3043500"/>
    <n v="0"/>
    <n v="1350000"/>
    <n v="0"/>
    <n v="0"/>
    <n v="0"/>
    <n v="0"/>
    <n v="0"/>
    <x v="0"/>
    <x v="2"/>
    <x v="4"/>
    <s v="52"/>
    <s v="SEKRETARIAT BADAN RISET DAN SUMBERDAYA MANUSIA KELAUTAN DAN PERIKANAN"/>
    <n v="12688500"/>
    <n v="97.686503964893362"/>
    <n v="300500"/>
    <n v="2.3134960351066285"/>
    <s v="WA.2378.EBA.962.301.A.524111"/>
    <s v="Non COVID"/>
    <s v="PERJALANAN DINAS"/>
    <s v="Belanja Barang Non Operasional"/>
  </r>
  <r>
    <s v="032"/>
    <s v="12"/>
    <s v="WA"/>
    <x v="1"/>
    <s v="2378"/>
    <x v="1"/>
    <s v="EBA"/>
    <s v="2378.EBA. Layanan Dukungan Manajemen Internal"/>
    <n v="962"/>
    <x v="3"/>
    <n v="301"/>
    <x v="6"/>
    <s v="A"/>
    <x v="9"/>
    <s v="524113"/>
    <x v="6"/>
    <n v="750000"/>
    <n v="750000"/>
    <m/>
    <n v="0"/>
    <x v="34"/>
    <n v="0"/>
    <n v="0"/>
    <n v="750000"/>
    <n v="0"/>
    <n v="0"/>
    <n v="0"/>
    <n v="0"/>
    <n v="0"/>
    <n v="0"/>
    <n v="0"/>
    <n v="0"/>
    <n v="0"/>
    <x v="0"/>
    <x v="2"/>
    <x v="4"/>
    <s v="52"/>
    <s v="SEKRETARIAT BADAN RISET DAN SUMBERDAYA MANUSIA KELAUTAN DAN PERIKANAN"/>
    <n v="750000"/>
    <n v="100"/>
    <n v="0"/>
    <n v="0"/>
    <s v="WA.2378.EBA.962.301.A.524113"/>
    <s v="Non COVID"/>
    <s v="TRANSPORT LOKAL"/>
    <s v="Belanja Barang Non Operasional"/>
  </r>
  <r>
    <s v="032"/>
    <s v="12"/>
    <s v="WA"/>
    <x v="1"/>
    <s v="2378"/>
    <x v="1"/>
    <s v="EBA"/>
    <s v="2378.EBA. Layanan Dukungan Manajemen Internal"/>
    <n v="962"/>
    <x v="3"/>
    <n v="301"/>
    <x v="6"/>
    <s v="B"/>
    <x v="10"/>
    <n v="521211"/>
    <x v="0"/>
    <n v="10000000"/>
    <n v="10000000"/>
    <m/>
    <n v="0"/>
    <x v="31"/>
    <n v="0"/>
    <n v="0"/>
    <n v="2485000"/>
    <n v="0"/>
    <n v="2485000"/>
    <n v="0"/>
    <n v="0"/>
    <n v="2455000"/>
    <n v="0"/>
    <n v="0"/>
    <n v="0"/>
    <n v="0"/>
    <x v="0"/>
    <x v="2"/>
    <x v="4"/>
    <s v="52"/>
    <s v="SEKRETARIAT BADAN RISET DAN SUMBERDAYA MANUSIA KELAUTAN DAN PERIKANAN"/>
    <n v="7425000"/>
    <n v="74.25"/>
    <n v="2575000"/>
    <n v="25.75"/>
    <s v="WA.2378.EBA.962.301.B.521211"/>
    <s v="Non COVID"/>
    <s v="BELANJA BAHAN"/>
    <s v="Belanja Barang Non Operasional"/>
  </r>
  <r>
    <s v="032"/>
    <s v="12"/>
    <s v="WA"/>
    <x v="1"/>
    <s v="2378"/>
    <x v="1"/>
    <s v="EBA"/>
    <s v="2378.EBA. Layanan Dukungan Manajemen Internal"/>
    <n v="962"/>
    <x v="3"/>
    <n v="301"/>
    <x v="6"/>
    <s v="B"/>
    <x v="10"/>
    <s v="522192"/>
    <x v="5"/>
    <n v="2031000"/>
    <n v="2031000"/>
    <m/>
    <n v="0"/>
    <x v="35"/>
    <n v="0"/>
    <n v="0"/>
    <n v="2031000"/>
    <n v="0"/>
    <n v="0"/>
    <n v="0"/>
    <n v="0"/>
    <n v="0"/>
    <n v="0"/>
    <n v="0"/>
    <n v="0"/>
    <n v="0"/>
    <x v="0"/>
    <x v="2"/>
    <x v="4"/>
    <s v="52"/>
    <s v="SEKRETARIAT BADAN RISET DAN SUMBERDAYA MANUSIA KELAUTAN DAN PERIKANAN"/>
    <n v="2031000"/>
    <n v="100"/>
    <n v="0"/>
    <n v="0"/>
    <s v="WA.2378.EBA.962.301.B.522192"/>
    <s v="COVID"/>
    <s v="BELANJA JASA"/>
    <s v="Belanja Barang Non Operasional"/>
  </r>
  <r>
    <s v="032"/>
    <s v="12"/>
    <s v="WA"/>
    <x v="1"/>
    <s v="2378"/>
    <x v="1"/>
    <s v="EBA"/>
    <s v="2378.EBA. Layanan Dukungan Manajemen Internal"/>
    <n v="962"/>
    <x v="3"/>
    <n v="301"/>
    <x v="6"/>
    <s v="B"/>
    <x v="10"/>
    <s v="524111"/>
    <x v="2"/>
    <n v="373634000"/>
    <n v="373634000"/>
    <m/>
    <n v="0"/>
    <x v="36"/>
    <n v="0"/>
    <n v="0"/>
    <n v="68815500"/>
    <n v="66565460"/>
    <n v="25199501"/>
    <n v="0"/>
    <n v="99743410"/>
    <n v="3198000"/>
    <n v="0"/>
    <n v="0"/>
    <n v="0"/>
    <n v="0"/>
    <x v="0"/>
    <x v="2"/>
    <x v="4"/>
    <s v="52"/>
    <s v="SEKRETARIAT BADAN RISET DAN SUMBERDAYA MANUSIA KELAUTAN DAN PERIKANAN"/>
    <n v="263521871"/>
    <n v="70.529414079018508"/>
    <n v="110112129"/>
    <n v="29.470585920981495"/>
    <s v="WA.2378.EBA.962.301.B.524111"/>
    <s v="Non COVID"/>
    <s v="PERJALANAN DINAS"/>
    <s v="Belanja Barang Non Operasional"/>
  </r>
  <r>
    <s v="032"/>
    <s v="12"/>
    <s v="WA"/>
    <x v="1"/>
    <s v="2378"/>
    <x v="1"/>
    <s v="EBA"/>
    <s v="2378.EBA. Layanan Dukungan Manajemen Internal"/>
    <n v="962"/>
    <x v="3"/>
    <n v="301"/>
    <x v="6"/>
    <s v="C"/>
    <x v="11"/>
    <n v="521211"/>
    <x v="0"/>
    <n v="33500000"/>
    <n v="33500000"/>
    <m/>
    <n v="0"/>
    <x v="37"/>
    <n v="0"/>
    <n v="0"/>
    <n v="3987000"/>
    <n v="0"/>
    <n v="29384740"/>
    <n v="0"/>
    <n v="0"/>
    <n v="0"/>
    <n v="0"/>
    <n v="0"/>
    <n v="0"/>
    <n v="0"/>
    <x v="0"/>
    <x v="2"/>
    <x v="4"/>
    <s v="52"/>
    <s v="SEKRETARIAT BADAN RISET DAN SUMBERDAYA MANUSIA KELAUTAN DAN PERIKANAN"/>
    <n v="33371740"/>
    <n v="99.617134328358219"/>
    <n v="128260"/>
    <n v="0.38286567164179103"/>
    <s v="WA.2378.EBA.962.301.C.521211"/>
    <s v="Non COVID"/>
    <s v="BELANJA BAHAN"/>
    <s v="Belanja Barang Non Operasional"/>
  </r>
  <r>
    <s v="032"/>
    <s v="12"/>
    <s v="WA"/>
    <x v="1"/>
    <s v="2378"/>
    <x v="1"/>
    <s v="EBA"/>
    <s v="2378.EBA. Layanan Dukungan Manajemen Internal"/>
    <n v="962"/>
    <x v="3"/>
    <n v="301"/>
    <x v="6"/>
    <s v="C"/>
    <x v="11"/>
    <n v="522141"/>
    <x v="8"/>
    <n v="3000000"/>
    <n v="3000000"/>
    <m/>
    <n v="0"/>
    <x v="38"/>
    <n v="0"/>
    <n v="0"/>
    <n v="0"/>
    <n v="0"/>
    <n v="0"/>
    <n v="0"/>
    <n v="0"/>
    <n v="0"/>
    <n v="0"/>
    <n v="0"/>
    <n v="0"/>
    <n v="0"/>
    <x v="0"/>
    <x v="2"/>
    <x v="4"/>
    <s v="52"/>
    <s v="SEKRETARIAT BADAN RISET DAN SUMBERDAYA MANUSIA KELAUTAN DAN PERIKANAN"/>
    <n v="0"/>
    <n v="0"/>
    <n v="3000000"/>
    <n v="100"/>
    <s v="WA.2378.EBA.962.301.C.522141"/>
    <s v="Non COVID"/>
    <s v="BELANJA SEWA"/>
    <s v="Belanja Barang Non Operasional"/>
  </r>
  <r>
    <s v="032"/>
    <s v="12"/>
    <s v="WA"/>
    <x v="1"/>
    <s v="2378"/>
    <x v="1"/>
    <s v="EBA"/>
    <s v="2378.EBA. Layanan Dukungan Manajemen Internal"/>
    <n v="962"/>
    <x v="3"/>
    <n v="301"/>
    <x v="6"/>
    <s v="C"/>
    <x v="11"/>
    <s v="524111"/>
    <x v="2"/>
    <n v="18000000"/>
    <n v="18000000"/>
    <m/>
    <n v="0"/>
    <x v="39"/>
    <n v="0"/>
    <n v="0"/>
    <n v="1290000"/>
    <n v="0"/>
    <n v="7020000"/>
    <n v="0"/>
    <n v="0"/>
    <n v="670000"/>
    <n v="0"/>
    <n v="0"/>
    <n v="0"/>
    <n v="0"/>
    <x v="0"/>
    <x v="2"/>
    <x v="4"/>
    <s v="52"/>
    <s v="SEKRETARIAT BADAN RISET DAN SUMBERDAYA MANUSIA KELAUTAN DAN PERIKANAN"/>
    <n v="8980000"/>
    <n v="49.888888888888886"/>
    <n v="9020000"/>
    <n v="50.111111111111107"/>
    <s v="WA.2378.EBA.962.301.C.524111"/>
    <s v="Non COVID"/>
    <s v="PERJALANAN DINAS"/>
    <s v="Belanja Barang Non Operasional"/>
  </r>
  <r>
    <s v="032"/>
    <s v="12"/>
    <s v="WA"/>
    <x v="1"/>
    <s v="2378"/>
    <x v="1"/>
    <s v="EBA"/>
    <s v="2378.EBA. Layanan Dukungan Manajemen Internal"/>
    <n v="962"/>
    <x v="3"/>
    <n v="301"/>
    <x v="6"/>
    <s v="C"/>
    <x v="11"/>
    <s v="524113"/>
    <x v="6"/>
    <n v="2250000"/>
    <n v="2250000"/>
    <m/>
    <n v="0"/>
    <x v="40"/>
    <n v="0"/>
    <n v="0"/>
    <n v="600000"/>
    <n v="0"/>
    <n v="0"/>
    <n v="0"/>
    <n v="0"/>
    <n v="0"/>
    <n v="0"/>
    <n v="0"/>
    <n v="0"/>
    <n v="0"/>
    <x v="0"/>
    <x v="2"/>
    <x v="4"/>
    <s v="52"/>
    <s v="SEKRETARIAT BADAN RISET DAN SUMBERDAYA MANUSIA KELAUTAN DAN PERIKANAN"/>
    <n v="600000"/>
    <n v="26.666666666666668"/>
    <n v="1650000"/>
    <n v="73.333333333333329"/>
    <s v="WA.2378.EBA.962.301.C.524113"/>
    <s v="Non COVID"/>
    <s v="TRANSPORT LOKAL"/>
    <s v="Belanja Barang Non Operasional"/>
  </r>
  <r>
    <s v="032"/>
    <s v="12"/>
    <s v="WA"/>
    <x v="1"/>
    <s v="2378"/>
    <x v="1"/>
    <s v="EBA"/>
    <s v="2378.EBA. Layanan Dukungan Manajemen Internal"/>
    <n v="962"/>
    <x v="3"/>
    <n v="301"/>
    <x v="6"/>
    <s v="D"/>
    <x v="12"/>
    <n v="521211"/>
    <x v="0"/>
    <n v="13500000"/>
    <n v="13500000"/>
    <m/>
    <n v="0"/>
    <x v="24"/>
    <n v="0"/>
    <n v="0"/>
    <n v="5459000"/>
    <n v="0"/>
    <n v="0"/>
    <n v="0"/>
    <n v="0"/>
    <n v="3989500"/>
    <n v="0"/>
    <n v="0"/>
    <n v="0"/>
    <n v="0"/>
    <x v="0"/>
    <x v="2"/>
    <x v="4"/>
    <s v="52"/>
    <s v="SEKRETARIAT BADAN RISET DAN SUMBERDAYA MANUSIA KELAUTAN DAN PERIKANAN"/>
    <n v="9448500"/>
    <n v="69.988888888888894"/>
    <n v="4051500"/>
    <n v="30.011111111111109"/>
    <s v="WA.2378.EBA.962.301.D.521211"/>
    <s v="Non COVID"/>
    <s v="BELANJA BAHAN"/>
    <s v="Belanja Barang Non Operasional"/>
  </r>
  <r>
    <s v="032"/>
    <s v="12"/>
    <s v="WA"/>
    <x v="1"/>
    <s v="2378"/>
    <x v="1"/>
    <s v="EBA"/>
    <s v="2378.EBA. Layanan Dukungan Manajemen Internal"/>
    <n v="962"/>
    <x v="3"/>
    <n v="301"/>
    <x v="6"/>
    <s v="D"/>
    <x v="12"/>
    <s v="524111"/>
    <x v="2"/>
    <n v="47693000"/>
    <n v="47693000"/>
    <m/>
    <n v="0"/>
    <x v="41"/>
    <n v="0"/>
    <n v="0"/>
    <n v="8227400"/>
    <n v="15762838"/>
    <n v="3691500"/>
    <n v="0"/>
    <n v="0"/>
    <n v="834000"/>
    <n v="0"/>
    <n v="0"/>
    <n v="0"/>
    <n v="0"/>
    <x v="0"/>
    <x v="2"/>
    <x v="4"/>
    <s v="52"/>
    <s v="SEKRETARIAT BADAN RISET DAN SUMBERDAYA MANUSIA KELAUTAN DAN PERIKANAN"/>
    <n v="28515738"/>
    <n v="59.790195626192521"/>
    <n v="19177262"/>
    <n v="40.209804373807479"/>
    <s v="WA.2378.EBA.962.301.D.524111"/>
    <s v="Non COVID"/>
    <s v="PERJALANAN DINAS"/>
    <s v="Belanja Barang Non Operasional"/>
  </r>
  <r>
    <s v="032"/>
    <s v="12"/>
    <s v="WA"/>
    <x v="1"/>
    <s v="2378"/>
    <x v="1"/>
    <s v="EBA"/>
    <s v="2378.EBA. Layanan Dukungan Manajemen Internal"/>
    <n v="962"/>
    <x v="3"/>
    <n v="301"/>
    <x v="6"/>
    <s v="D"/>
    <x v="12"/>
    <s v="524113"/>
    <x v="6"/>
    <n v="0"/>
    <n v="0"/>
    <m/>
    <n v="0"/>
    <x v="27"/>
    <n v="0"/>
    <n v="0"/>
    <n v="0"/>
    <n v="0"/>
    <n v="0"/>
    <n v="0"/>
    <n v="0"/>
    <n v="0"/>
    <n v="0"/>
    <n v="0"/>
    <n v="0"/>
    <n v="0"/>
    <x v="0"/>
    <x v="2"/>
    <x v="4"/>
    <s v="52"/>
    <s v="SEKRETARIAT BADAN RISET DAN SUMBERDAYA MANUSIA KELAUTAN DAN PERIKANAN"/>
    <n v="0"/>
    <n v="0"/>
    <n v="0"/>
    <n v="0"/>
    <s v="WA.2378.EBA.962.301.D.524113"/>
    <s v="Non COVID"/>
    <s v="TRANSPORT LOKAL"/>
    <s v="Belanja Barang Non Operasional"/>
  </r>
  <r>
    <s v="032"/>
    <s v="12"/>
    <s v="WA"/>
    <x v="1"/>
    <s v="2378"/>
    <x v="1"/>
    <s v="EBA"/>
    <s v="2378.EBA. Layanan Dukungan Manajemen Internal"/>
    <n v="962"/>
    <x v="3"/>
    <n v="301"/>
    <x v="6"/>
    <s v="E"/>
    <x v="13"/>
    <n v="521211"/>
    <x v="0"/>
    <n v="38100000"/>
    <n v="38100000"/>
    <m/>
    <n v="0"/>
    <x v="42"/>
    <n v="0"/>
    <n v="0"/>
    <n v="31495000"/>
    <n v="0"/>
    <n v="6600000"/>
    <n v="0"/>
    <n v="0"/>
    <n v="0"/>
    <n v="0"/>
    <n v="0"/>
    <n v="0"/>
    <n v="0"/>
    <x v="0"/>
    <x v="2"/>
    <x v="4"/>
    <s v="52"/>
    <s v="SEKRETARIAT BADAN RISET DAN SUMBERDAYA MANUSIA KELAUTAN DAN PERIKANAN"/>
    <n v="38095000"/>
    <n v="99.98687664041995"/>
    <n v="5000"/>
    <n v="1.3123359580052493E-2"/>
    <s v="WA.2378.EBA.962.301.E.521211"/>
    <s v="Non COVID"/>
    <s v="BELANJA BAHAN"/>
    <s v="Belanja Barang Non Operasional"/>
  </r>
  <r>
    <s v="032"/>
    <s v="12"/>
    <s v="WA"/>
    <x v="1"/>
    <s v="2378"/>
    <x v="1"/>
    <s v="EBA"/>
    <s v="2378.EBA. Layanan Dukungan Manajemen Internal"/>
    <n v="962"/>
    <x v="3"/>
    <n v="301"/>
    <x v="6"/>
    <s v="E"/>
    <x v="13"/>
    <n v="521241"/>
    <x v="9"/>
    <n v="82535000"/>
    <n v="82534000"/>
    <m/>
    <n v="0"/>
    <x v="43"/>
    <n v="0"/>
    <n v="0"/>
    <n v="47132450"/>
    <n v="0"/>
    <n v="20031830"/>
    <n v="0"/>
    <n v="15370000"/>
    <n v="0"/>
    <n v="0"/>
    <n v="0"/>
    <n v="0"/>
    <n v="0"/>
    <x v="0"/>
    <x v="2"/>
    <x v="4"/>
    <s v="52"/>
    <s v="SEKRETARIAT BADAN RISET DAN SUMBERDAYA MANUSIA KELAUTAN DAN PERIKANAN"/>
    <n v="82534280"/>
    <n v="99.999127642818195"/>
    <n v="720"/>
    <n v="8.7235718180165981E-4"/>
    <s v="WA.2378.EBA.962.301.E.521241"/>
    <s v="COVID"/>
    <s v="NON OPS LAINNYA"/>
    <s v="Belanja Barang Non Operasional"/>
  </r>
  <r>
    <s v="032"/>
    <s v="12"/>
    <s v="WA"/>
    <x v="1"/>
    <s v="2378"/>
    <x v="1"/>
    <s v="EBA"/>
    <s v="2378.EBA. Layanan Dukungan Manajemen Internal"/>
    <n v="962"/>
    <x v="3"/>
    <n v="301"/>
    <x v="6"/>
    <s v="E"/>
    <x v="13"/>
    <n v="522191"/>
    <x v="10"/>
    <n v="1605000"/>
    <n v="1606000"/>
    <m/>
    <n v="0"/>
    <x v="44"/>
    <n v="0"/>
    <n v="0"/>
    <n v="0"/>
    <n v="0"/>
    <n v="0"/>
    <n v="0"/>
    <n v="1600000"/>
    <n v="0"/>
    <n v="0"/>
    <n v="0"/>
    <n v="0"/>
    <n v="0"/>
    <x v="0"/>
    <x v="2"/>
    <x v="4"/>
    <n v="52"/>
    <s v="SEKRETARIAT BADAN RISET DAN SUMBERDAYA MANUSIA KELAUTAN DAN PERIKANAN"/>
    <n v="1600000"/>
    <n v="99.688473520249218"/>
    <n v="5000"/>
    <n v="0.3115264797507788"/>
    <s v="WA.2378.EBA.962.301.E.522191"/>
    <s v="Non COVID"/>
    <s v="BELANJA JASA"/>
    <s v="Belanja Barang Non Operasional"/>
  </r>
  <r>
    <s v="032"/>
    <s v="12"/>
    <s v="WA"/>
    <x v="1"/>
    <s v="2378"/>
    <x v="1"/>
    <s v="EBA"/>
    <s v="2378.EBA. Layanan Dukungan Manajemen Internal"/>
    <n v="962"/>
    <x v="3"/>
    <n v="301"/>
    <x v="6"/>
    <s v="E"/>
    <x v="13"/>
    <s v="522192"/>
    <x v="5"/>
    <n v="4246000"/>
    <n v="4246000"/>
    <m/>
    <n v="0"/>
    <x v="45"/>
    <n v="0"/>
    <n v="0"/>
    <n v="802000"/>
    <n v="3229000"/>
    <n v="215000"/>
    <n v="0"/>
    <n v="0"/>
    <n v="0"/>
    <n v="0"/>
    <n v="0"/>
    <n v="0"/>
    <n v="0"/>
    <x v="0"/>
    <x v="2"/>
    <x v="4"/>
    <s v="52"/>
    <s v="SEKRETARIAT BADAN RISET DAN SUMBERDAYA MANUSIA KELAUTAN DAN PERIKANAN"/>
    <n v="4246000"/>
    <n v="100"/>
    <n v="0"/>
    <n v="0"/>
    <s v="WA.2378.EBA.962.301.E.522192"/>
    <s v="COVID"/>
    <s v="BELANJA JASA"/>
    <s v="Belanja Barang Non Operasional"/>
  </r>
  <r>
    <s v="032"/>
    <s v="12"/>
    <s v="WA"/>
    <x v="1"/>
    <s v="2378"/>
    <x v="1"/>
    <s v="EBA"/>
    <s v="2378.EBA. Layanan Dukungan Manajemen Internal"/>
    <n v="962"/>
    <x v="3"/>
    <n v="301"/>
    <x v="6"/>
    <s v="E"/>
    <x v="13"/>
    <s v="524111"/>
    <x v="2"/>
    <n v="21851000"/>
    <n v="21851000"/>
    <m/>
    <n v="0"/>
    <x v="46"/>
    <n v="0"/>
    <n v="0"/>
    <n v="8250000"/>
    <n v="3712700"/>
    <n v="9888000"/>
    <n v="0"/>
    <n v="0"/>
    <n v="0"/>
    <n v="0"/>
    <n v="0"/>
    <n v="0"/>
    <n v="0"/>
    <x v="0"/>
    <x v="2"/>
    <x v="4"/>
    <s v="52"/>
    <s v="SEKRETARIAT BADAN RISET DAN SUMBERDAYA MANUSIA KELAUTAN DAN PERIKANAN"/>
    <n v="21850700"/>
    <n v="99.998627065122875"/>
    <n v="300"/>
    <n v="1.3729348771223285E-3"/>
    <s v="WA.2378.EBA.962.301.E.524111"/>
    <s v="Non COVID"/>
    <s v="PERJALANAN DINAS"/>
    <s v="Belanja Barang Non Operasional"/>
  </r>
  <r>
    <s v="032"/>
    <s v="12"/>
    <s v="WA"/>
    <x v="1"/>
    <s v="2378"/>
    <x v="1"/>
    <s v="EBA"/>
    <s v="2378.EBA. Layanan Dukungan Manajemen Internal"/>
    <n v="962"/>
    <x v="3"/>
    <n v="301"/>
    <x v="6"/>
    <s v="E"/>
    <x v="13"/>
    <s v="524113"/>
    <x v="6"/>
    <n v="515818000"/>
    <n v="515818000"/>
    <m/>
    <n v="515818000"/>
    <x v="27"/>
    <n v="0"/>
    <n v="0"/>
    <n v="0"/>
    <n v="0"/>
    <n v="0"/>
    <n v="0"/>
    <n v="0"/>
    <n v="0"/>
    <n v="0"/>
    <n v="0"/>
    <n v="0"/>
    <n v="0"/>
    <x v="0"/>
    <x v="2"/>
    <x v="4"/>
    <s v="52"/>
    <s v="SEKRETARIAT BADAN RISET DAN SUMBERDAYA MANUSIA KELAUTAN DAN PERIKANAN"/>
    <n v="0"/>
    <n v="0"/>
    <n v="515818000"/>
    <n v="100"/>
    <s v="WA.2378.EBA.962.301.E.524113"/>
    <s v="Non COVID"/>
    <s v="TRANSPORT LOKAL"/>
    <s v="Belanja Barang Non Operasional"/>
  </r>
  <r>
    <s v="032"/>
    <s v="12"/>
    <s v="WA"/>
    <x v="1"/>
    <s v="2378"/>
    <x v="1"/>
    <s v="EBA"/>
    <s v="2378.EBA. Layanan Dukungan Manajemen Internal"/>
    <n v="962"/>
    <x v="3"/>
    <n v="301"/>
    <x v="6"/>
    <s v="F"/>
    <x v="14"/>
    <n v="521211"/>
    <x v="0"/>
    <n v="4000000"/>
    <n v="4000000"/>
    <m/>
    <n v="0"/>
    <x v="4"/>
    <n v="0"/>
    <n v="0"/>
    <n v="3999200"/>
    <n v="0"/>
    <n v="0"/>
    <n v="0"/>
    <n v="0"/>
    <n v="0"/>
    <n v="0"/>
    <n v="0"/>
    <n v="0"/>
    <n v="0"/>
    <x v="0"/>
    <x v="1"/>
    <x v="3"/>
    <s v="52"/>
    <s v="SEKRETARIAT BADAN RISET DAN SUMBERDAYA MANUSIA KELAUTAN DAN PERIKANAN"/>
    <n v="3999200"/>
    <n v="99.98"/>
    <n v="800"/>
    <n v="0.02"/>
    <s v="WA.2378.EBA.962.301.F.521211"/>
    <s v="Non COVID"/>
    <s v="BELANJA BAHAN"/>
    <s v="Belanja Barang Non Operasional"/>
  </r>
  <r>
    <s v="032"/>
    <s v="12"/>
    <s v="WA"/>
    <x v="1"/>
    <s v="2378"/>
    <x v="1"/>
    <s v="EBA"/>
    <s v="2378.EBA. Layanan Dukungan Manajemen Internal"/>
    <n v="962"/>
    <x v="3"/>
    <n v="301"/>
    <x v="6"/>
    <s v="F"/>
    <x v="14"/>
    <n v="521219"/>
    <x v="3"/>
    <n v="4298000"/>
    <n v="4298000"/>
    <m/>
    <n v="0"/>
    <x v="47"/>
    <n v="0"/>
    <n v="0"/>
    <n v="694240"/>
    <n v="0"/>
    <n v="3603218"/>
    <n v="0"/>
    <n v="0"/>
    <n v="0"/>
    <n v="0"/>
    <n v="0"/>
    <n v="0"/>
    <n v="0"/>
    <x v="0"/>
    <x v="1"/>
    <x v="3"/>
    <s v="52"/>
    <s v="SEKRETARIAT BADAN RISET DAN SUMBERDAYA MANUSIA KELAUTAN DAN PERIKANAN"/>
    <n v="4297458"/>
    <n v="99.987389483480698"/>
    <n v="542"/>
    <n v="1.2610516519311306E-2"/>
    <s v="WA.2378.EBA.962.301.F.521219"/>
    <s v="Non COVID"/>
    <s v="NON OPS LAINNYA"/>
    <s v="Belanja Barang Non Operasional"/>
  </r>
  <r>
    <s v="032"/>
    <s v="12"/>
    <s v="WA"/>
    <x v="1"/>
    <s v="2378"/>
    <x v="1"/>
    <s v="EBA"/>
    <s v="2378.EBA. Layanan Dukungan Manajemen Internal"/>
    <n v="962"/>
    <x v="3"/>
    <n v="301"/>
    <x v="6"/>
    <s v="F"/>
    <x v="14"/>
    <n v="522151"/>
    <x v="1"/>
    <n v="432643000"/>
    <n v="432643000"/>
    <m/>
    <n v="432643000"/>
    <x v="27"/>
    <n v="0"/>
    <n v="0"/>
    <n v="0"/>
    <n v="0"/>
    <n v="0"/>
    <n v="0"/>
    <n v="0"/>
    <n v="0"/>
    <n v="0"/>
    <n v="0"/>
    <n v="0"/>
    <n v="0"/>
    <x v="0"/>
    <x v="1"/>
    <x v="3"/>
    <s v="52"/>
    <s v="SEKRETARIAT BADAN RISET DAN SUMBERDAYA MANUSIA KELAUTAN DAN PERIKANAN"/>
    <n v="0"/>
    <n v="0"/>
    <n v="432643000"/>
    <n v="100"/>
    <s v="WA.2378.EBA.962.301.F.522151"/>
    <s v="Non COVID"/>
    <s v="BELANJA JASA"/>
    <s v="Belanja Barang Non Operasional"/>
  </r>
  <r>
    <s v="032"/>
    <s v="12"/>
    <s v="WA"/>
    <x v="1"/>
    <s v="2378"/>
    <x v="1"/>
    <s v="EBA"/>
    <s v="2378.EBA. Layanan Dukungan Manajemen Internal"/>
    <n v="962"/>
    <x v="3"/>
    <n v="301"/>
    <x v="6"/>
    <s v="F"/>
    <x v="14"/>
    <s v="522192"/>
    <x v="5"/>
    <n v="0"/>
    <n v="0"/>
    <m/>
    <n v="0"/>
    <x v="27"/>
    <n v="0"/>
    <n v="0"/>
    <n v="0"/>
    <n v="0"/>
    <n v="0"/>
    <n v="0"/>
    <n v="0"/>
    <n v="0"/>
    <n v="0"/>
    <n v="0"/>
    <n v="0"/>
    <n v="0"/>
    <x v="0"/>
    <x v="1"/>
    <x v="3"/>
    <s v="52"/>
    <s v="SEKRETARIAT BADAN RISET DAN SUMBERDAYA MANUSIA KELAUTAN DAN PERIKANAN"/>
    <n v="0"/>
    <n v="0"/>
    <n v="0"/>
    <n v="0"/>
    <s v="WA.2378.EBA.962.301.F.522192"/>
    <s v="COVID"/>
    <s v="BELANJA JASA"/>
    <s v="Belanja Barang Non Operasional"/>
  </r>
  <r>
    <s v="032"/>
    <s v="12"/>
    <s v="WA"/>
    <x v="1"/>
    <s v="2378"/>
    <x v="1"/>
    <s v="EBA"/>
    <s v="2378.EBA. Layanan Dukungan Manajemen Internal"/>
    <n v="962"/>
    <x v="3"/>
    <n v="301"/>
    <x v="6"/>
    <s v="F"/>
    <x v="14"/>
    <s v="524111"/>
    <x v="2"/>
    <n v="9059000"/>
    <n v="9059000"/>
    <m/>
    <n v="0"/>
    <x v="48"/>
    <n v="0"/>
    <n v="0"/>
    <n v="0"/>
    <n v="0"/>
    <n v="0"/>
    <n v="5350700"/>
    <n v="0"/>
    <n v="0"/>
    <n v="0"/>
    <n v="0"/>
    <n v="0"/>
    <n v="0"/>
    <x v="0"/>
    <x v="1"/>
    <x v="3"/>
    <s v="52"/>
    <s v="SEKRETARIAT BADAN RISET DAN SUMBERDAYA MANUSIA KELAUTAN DAN PERIKANAN"/>
    <n v="5350700"/>
    <n v="59.065018213930898"/>
    <n v="3708300"/>
    <n v="40.934981786069102"/>
    <s v="WA.2378.EBA.962.301.F.524111"/>
    <s v="Non COVID"/>
    <s v="PERJALANAN DINAS"/>
    <s v="Belanja Barang Non Operasional"/>
  </r>
  <r>
    <s v="032"/>
    <s v="12"/>
    <s v="WA"/>
    <x v="1"/>
    <s v="2378"/>
    <x v="1"/>
    <s v="EBA"/>
    <s v="2378.EBA. Layanan Dukungan Manajemen Internal"/>
    <n v="962"/>
    <x v="3"/>
    <n v="301"/>
    <x v="6"/>
    <s v="G"/>
    <x v="15"/>
    <n v="521211"/>
    <x v="0"/>
    <n v="12550000"/>
    <n v="12550000"/>
    <m/>
    <n v="0"/>
    <x v="49"/>
    <n v="0"/>
    <n v="0"/>
    <n v="1200000"/>
    <n v="0"/>
    <n v="10342500"/>
    <n v="0"/>
    <n v="975000"/>
    <n v="0"/>
    <n v="0"/>
    <n v="0"/>
    <n v="0"/>
    <n v="0"/>
    <x v="0"/>
    <x v="0"/>
    <x v="0"/>
    <s v="52"/>
    <s v="SEKRETARIAT BADAN RISET DAN SUMBERDAYA MANUSIA KELAUTAN DAN PERIKANAN"/>
    <n v="12517500"/>
    <n v="99.741035856573703"/>
    <n v="32500"/>
    <n v="0.25896414342629481"/>
    <s v="WA.2378.EBA.962.301.G.521211"/>
    <s v="Non COVID"/>
    <s v="BELANJA BAHAN"/>
    <s v="Belanja Barang Non Operasional"/>
  </r>
  <r>
    <s v="032"/>
    <s v="12"/>
    <s v="WA"/>
    <x v="1"/>
    <s v="2378"/>
    <x v="1"/>
    <s v="EBA"/>
    <s v="2378.EBA. Layanan Dukungan Manajemen Internal"/>
    <n v="962"/>
    <x v="3"/>
    <n v="301"/>
    <x v="6"/>
    <s v="G"/>
    <x v="15"/>
    <n v="521219"/>
    <x v="3"/>
    <n v="1192000"/>
    <n v="1192000"/>
    <m/>
    <n v="0"/>
    <x v="50"/>
    <n v="0"/>
    <n v="0"/>
    <n v="710207"/>
    <n v="0"/>
    <n v="481211"/>
    <n v="0"/>
    <n v="0"/>
    <n v="0"/>
    <n v="0"/>
    <n v="0"/>
    <n v="0"/>
    <n v="0"/>
    <x v="0"/>
    <x v="0"/>
    <x v="0"/>
    <s v="52"/>
    <s v="SEKRETARIAT BADAN RISET DAN SUMBERDAYA MANUSIA KELAUTAN DAN PERIKANAN"/>
    <n v="1191418"/>
    <n v="99.951174496644285"/>
    <n v="582"/>
    <n v="4.8825503355704701E-2"/>
    <s v="WA.2378.EBA.962.301.G.521219"/>
    <s v="Non COVID"/>
    <s v="NON OPS LAINNYA"/>
    <s v="Belanja Barang Non Operasional"/>
  </r>
  <r>
    <s v="032"/>
    <s v="12"/>
    <s v="WA"/>
    <x v="1"/>
    <s v="2378"/>
    <x v="1"/>
    <s v="EBA"/>
    <s v="2378.EBA. Layanan Dukungan Manajemen Internal"/>
    <n v="962"/>
    <x v="3"/>
    <n v="301"/>
    <x v="6"/>
    <s v="G"/>
    <x v="15"/>
    <n v="522151"/>
    <x v="1"/>
    <n v="9000000"/>
    <n v="9000000"/>
    <m/>
    <n v="0"/>
    <x v="51"/>
    <n v="0"/>
    <n v="0"/>
    <n v="1800000"/>
    <n v="1000000"/>
    <n v="2000000"/>
    <n v="0"/>
    <n v="1200000"/>
    <n v="0"/>
    <n v="0"/>
    <n v="0"/>
    <n v="0"/>
    <n v="0"/>
    <x v="0"/>
    <x v="0"/>
    <x v="0"/>
    <s v="52"/>
    <s v="SEKRETARIAT BADAN RISET DAN SUMBERDAYA MANUSIA KELAUTAN DAN PERIKANAN"/>
    <n v="6000000"/>
    <n v="66.666666666666657"/>
    <n v="3000000"/>
    <n v="33.333333333333329"/>
    <s v="WA.2378.EBA.962.301.G.522151"/>
    <s v="Non COVID"/>
    <s v="BELANJA JASA"/>
    <s v="Belanja Barang Non Operasional"/>
  </r>
  <r>
    <s v="032"/>
    <s v="12"/>
    <s v="WA"/>
    <x v="1"/>
    <s v="2378"/>
    <x v="1"/>
    <s v="EBA"/>
    <s v="2378.EBA. Layanan Dukungan Manajemen Internal"/>
    <n v="962"/>
    <x v="3"/>
    <n v="301"/>
    <x v="6"/>
    <s v="G"/>
    <x v="15"/>
    <s v="524111"/>
    <x v="2"/>
    <n v="60764000"/>
    <n v="60764000"/>
    <m/>
    <n v="0"/>
    <x v="52"/>
    <n v="0"/>
    <n v="0"/>
    <n v="2700000"/>
    <n v="0"/>
    <n v="27528345"/>
    <n v="30535327"/>
    <n v="0"/>
    <n v="0"/>
    <n v="0"/>
    <n v="0"/>
    <n v="0"/>
    <n v="0"/>
    <x v="0"/>
    <x v="0"/>
    <x v="0"/>
    <s v="52"/>
    <s v="SEKRETARIAT BADAN RISET DAN SUMBERDAYA MANUSIA KELAUTAN DAN PERIKANAN"/>
    <n v="60763672"/>
    <n v="99.999460206701343"/>
    <n v="328"/>
    <n v="5.3979329866368244E-4"/>
    <s v="WA.2378.EBA.962.301.G.524111"/>
    <s v="Non COVID"/>
    <s v="PERJALANAN DINAS"/>
    <s v="Belanja Barang Non Operasional"/>
  </r>
  <r>
    <s v="032"/>
    <s v="12"/>
    <s v="WA"/>
    <x v="1"/>
    <s v="2378"/>
    <x v="1"/>
    <s v="EBA"/>
    <s v="2378.EBA. Layanan Dukungan Manajemen Internal"/>
    <n v="962"/>
    <x v="3"/>
    <n v="301"/>
    <x v="6"/>
    <s v="H"/>
    <x v="16"/>
    <n v="521211"/>
    <x v="0"/>
    <n v="118575000"/>
    <n v="118575000"/>
    <m/>
    <n v="118575000"/>
    <x v="27"/>
    <n v="0"/>
    <n v="0"/>
    <n v="0"/>
    <n v="0"/>
    <n v="0"/>
    <n v="0"/>
    <n v="0"/>
    <n v="0"/>
    <n v="0"/>
    <n v="0"/>
    <n v="0"/>
    <n v="0"/>
    <x v="0"/>
    <x v="0"/>
    <x v="1"/>
    <s v="52"/>
    <s v="SEKRETARIAT BADAN RISET DAN SUMBERDAYA MANUSIA KELAUTAN DAN PERIKANAN"/>
    <n v="0"/>
    <n v="0"/>
    <n v="118575000"/>
    <n v="100"/>
    <s v="WA.2378.EBA.962.301.H.521211"/>
    <s v="Non COVID"/>
    <s v="BELANJA BAHAN"/>
    <s v="Belanja Barang Non Operasional"/>
  </r>
  <r>
    <s v="032"/>
    <s v="12"/>
    <s v="WA"/>
    <x v="1"/>
    <s v="2378"/>
    <x v="1"/>
    <s v="EBA"/>
    <s v="2378.EBA. Layanan Dukungan Manajemen Internal"/>
    <n v="962"/>
    <x v="3"/>
    <n v="301"/>
    <x v="6"/>
    <s v="H"/>
    <x v="16"/>
    <n v="521219"/>
    <x v="3"/>
    <n v="393200000"/>
    <n v="393200000"/>
    <m/>
    <n v="393200000"/>
    <x v="27"/>
    <n v="0"/>
    <n v="0"/>
    <n v="0"/>
    <n v="0"/>
    <n v="0"/>
    <n v="0"/>
    <n v="0"/>
    <n v="0"/>
    <n v="0"/>
    <n v="0"/>
    <n v="0"/>
    <n v="0"/>
    <x v="0"/>
    <x v="0"/>
    <x v="1"/>
    <s v="52"/>
    <s v="SEKRETARIAT BADAN RISET DAN SUMBERDAYA MANUSIA KELAUTAN DAN PERIKANAN"/>
    <n v="0"/>
    <n v="0"/>
    <n v="393200000"/>
    <n v="100"/>
    <s v="WA.2378.EBA.962.301.H.521219"/>
    <s v="Non COVID"/>
    <s v="NON OPS LAINNYA"/>
    <s v="Belanja Barang Non Operasional"/>
  </r>
  <r>
    <s v="032"/>
    <s v="12"/>
    <s v="WA"/>
    <x v="1"/>
    <s v="2378"/>
    <x v="1"/>
    <s v="EBA"/>
    <s v="2378.EBA. Layanan Dukungan Manajemen Internal"/>
    <n v="962"/>
    <x v="3"/>
    <n v="301"/>
    <x v="6"/>
    <s v="H"/>
    <x v="16"/>
    <n v="522141"/>
    <x v="8"/>
    <n v="120000000"/>
    <n v="120000000"/>
    <m/>
    <n v="120000000"/>
    <x v="27"/>
    <n v="0"/>
    <n v="0"/>
    <n v="0"/>
    <n v="0"/>
    <n v="0"/>
    <n v="0"/>
    <n v="0"/>
    <n v="0"/>
    <n v="0"/>
    <n v="0"/>
    <n v="0"/>
    <n v="0"/>
    <x v="0"/>
    <x v="0"/>
    <x v="1"/>
    <s v="52"/>
    <s v="SEKRETARIAT BADAN RISET DAN SUMBERDAYA MANUSIA KELAUTAN DAN PERIKANAN"/>
    <n v="0"/>
    <n v="0"/>
    <n v="120000000"/>
    <n v="100"/>
    <s v="WA.2378.EBA.962.301.H.522141"/>
    <s v="Non COVID"/>
    <s v="BELANJA SEWA"/>
    <s v="Belanja Barang Non Operasional"/>
  </r>
  <r>
    <s v="032"/>
    <s v="12"/>
    <s v="WA"/>
    <x v="1"/>
    <s v="2378"/>
    <x v="1"/>
    <s v="EBA"/>
    <s v="2378.EBA. Layanan Dukungan Manajemen Internal"/>
    <n v="962"/>
    <x v="3"/>
    <n v="301"/>
    <x v="6"/>
    <s v="H"/>
    <x v="16"/>
    <s v="524111"/>
    <x v="2"/>
    <n v="7962000"/>
    <n v="7962000"/>
    <m/>
    <n v="7962000"/>
    <x v="27"/>
    <n v="0"/>
    <n v="0"/>
    <n v="0"/>
    <n v="0"/>
    <n v="0"/>
    <n v="0"/>
    <n v="0"/>
    <n v="0"/>
    <n v="0"/>
    <n v="0"/>
    <n v="0"/>
    <n v="0"/>
    <x v="0"/>
    <x v="0"/>
    <x v="1"/>
    <s v="52"/>
    <s v="SEKRETARIAT BADAN RISET DAN SUMBERDAYA MANUSIA KELAUTAN DAN PERIKANAN"/>
    <n v="0"/>
    <n v="0"/>
    <n v="7962000"/>
    <n v="100"/>
    <s v="WA.2378.EBA.962.301.H.524111"/>
    <s v="Non COVID"/>
    <s v="PERJALANAN DINAS"/>
    <s v="Belanja Barang Non Operasional"/>
  </r>
  <r>
    <s v="032"/>
    <s v="12"/>
    <s v="WA"/>
    <x v="1"/>
    <s v="2378"/>
    <x v="1"/>
    <s v="EBA"/>
    <s v="2378.EBA. Layanan Dukungan Manajemen Internal"/>
    <n v="962"/>
    <x v="3"/>
    <n v="301"/>
    <x v="6"/>
    <s v="I"/>
    <x v="17"/>
    <n v="521211"/>
    <x v="0"/>
    <n v="17550000"/>
    <n v="17550000"/>
    <m/>
    <n v="0"/>
    <x v="53"/>
    <n v="0"/>
    <n v="0"/>
    <n v="2444000"/>
    <n v="0"/>
    <n v="7025000"/>
    <n v="0"/>
    <n v="0"/>
    <n v="0"/>
    <n v="0"/>
    <n v="0"/>
    <n v="0"/>
    <n v="0"/>
    <x v="0"/>
    <x v="0"/>
    <x v="1"/>
    <s v="52"/>
    <s v="SEKRETARIAT BADAN RISET DAN SUMBERDAYA MANUSIA KELAUTAN DAN PERIKANAN"/>
    <n v="9469000"/>
    <n v="53.954415954415957"/>
    <n v="8081000"/>
    <n v="46.04558404558405"/>
    <s v="WA.2378.EBA.962.301.I.521211"/>
    <s v="Non COVID"/>
    <s v="BELANJA BAHAN"/>
    <s v="Belanja Barang Non Operasional"/>
  </r>
  <r>
    <s v="032"/>
    <s v="12"/>
    <s v="WA"/>
    <x v="1"/>
    <s v="2378"/>
    <x v="1"/>
    <s v="EBA"/>
    <s v="2378.EBA. Layanan Dukungan Manajemen Internal"/>
    <n v="962"/>
    <x v="3"/>
    <n v="301"/>
    <x v="6"/>
    <s v="I"/>
    <x v="17"/>
    <n v="521219"/>
    <x v="3"/>
    <n v="27651000"/>
    <n v="27651000"/>
    <m/>
    <n v="0"/>
    <x v="54"/>
    <n v="0"/>
    <n v="0"/>
    <n v="370000"/>
    <n v="0"/>
    <n v="250000"/>
    <n v="0"/>
    <n v="0"/>
    <n v="0"/>
    <n v="0"/>
    <n v="0"/>
    <n v="0"/>
    <n v="0"/>
    <x v="0"/>
    <x v="0"/>
    <x v="1"/>
    <s v="52"/>
    <s v="SEKRETARIAT BADAN RISET DAN SUMBERDAYA MANUSIA KELAUTAN DAN PERIKANAN"/>
    <n v="620000"/>
    <n v="2.2422335539401832"/>
    <n v="27031000"/>
    <n v="97.757766446059819"/>
    <s v="WA.2378.EBA.962.301.I.521219"/>
    <s v="Non COVID"/>
    <s v="NON OPS LAINNYA"/>
    <s v="Belanja Barang Non Operasional"/>
  </r>
  <r>
    <s v="032"/>
    <s v="12"/>
    <s v="WA"/>
    <x v="1"/>
    <s v="2378"/>
    <x v="1"/>
    <s v="EBA"/>
    <s v="2378.EBA. Layanan Dukungan Manajemen Internal"/>
    <n v="962"/>
    <x v="3"/>
    <n v="301"/>
    <x v="6"/>
    <s v="I"/>
    <x v="17"/>
    <n v="522151"/>
    <x v="1"/>
    <n v="40000000"/>
    <n v="40000000"/>
    <m/>
    <n v="0"/>
    <x v="55"/>
    <n v="0"/>
    <n v="0"/>
    <n v="0"/>
    <n v="0"/>
    <n v="14000000"/>
    <n v="0"/>
    <n v="10000000"/>
    <n v="0"/>
    <n v="0"/>
    <n v="0"/>
    <n v="0"/>
    <n v="0"/>
    <x v="0"/>
    <x v="0"/>
    <x v="1"/>
    <s v="52"/>
    <s v="SEKRETARIAT BADAN RISET DAN SUMBERDAYA MANUSIA KELAUTAN DAN PERIKANAN"/>
    <n v="24000000"/>
    <n v="60"/>
    <n v="16000000"/>
    <n v="40"/>
    <s v="WA.2378.EBA.962.301.I.522151"/>
    <s v="Non COVID"/>
    <s v="BELANJA JASA"/>
    <s v="Belanja Barang Non Operasional"/>
  </r>
  <r>
    <s v="032"/>
    <s v="12"/>
    <s v="WA"/>
    <x v="1"/>
    <s v="2378"/>
    <x v="1"/>
    <s v="EBA"/>
    <s v="2378.EBA. Layanan Dukungan Manajemen Internal"/>
    <n v="962"/>
    <x v="3"/>
    <n v="301"/>
    <x v="6"/>
    <s v="I"/>
    <x v="17"/>
    <s v="524111"/>
    <x v="2"/>
    <n v="25062000"/>
    <n v="25062000"/>
    <m/>
    <n v="0"/>
    <x v="56"/>
    <n v="0"/>
    <n v="0"/>
    <n v="25062000"/>
    <n v="0"/>
    <n v="0"/>
    <n v="0"/>
    <n v="0"/>
    <n v="0"/>
    <n v="0"/>
    <n v="0"/>
    <n v="0"/>
    <n v="0"/>
    <x v="0"/>
    <x v="0"/>
    <x v="1"/>
    <s v="52"/>
    <s v="SEKRETARIAT BADAN RISET DAN SUMBERDAYA MANUSIA KELAUTAN DAN PERIKANAN"/>
    <n v="25062000"/>
    <n v="100"/>
    <n v="0"/>
    <n v="0"/>
    <s v="WA.2378.EBA.962.301.I.524111"/>
    <s v="Non COVID"/>
    <s v="PERJALANAN DINAS"/>
    <s v="Belanja Barang Non Operasional"/>
  </r>
  <r>
    <s v="032"/>
    <s v="12"/>
    <s v="WA"/>
    <x v="1"/>
    <s v="2378"/>
    <x v="1"/>
    <s v="EBA"/>
    <s v="2378.EBA. Layanan Dukungan Manajemen Internal"/>
    <n v="994"/>
    <x v="4"/>
    <s v="002"/>
    <x v="7"/>
    <s v="GA"/>
    <x v="18"/>
    <n v="521111"/>
    <x v="11"/>
    <n v="1076220000"/>
    <n v="1076220000"/>
    <m/>
    <n v="0"/>
    <x v="57"/>
    <n v="0"/>
    <n v="63640000"/>
    <n v="80776487"/>
    <n v="135515096"/>
    <n v="79486568"/>
    <n v="63640000"/>
    <n v="88910853"/>
    <n v="63640000"/>
    <n v="0"/>
    <n v="0"/>
    <n v="0"/>
    <n v="0"/>
    <x v="0"/>
    <x v="2"/>
    <x v="4"/>
    <s v="52"/>
    <s v="SEKRETARIAT BADAN RISET DAN SUMBERDAYA MANUSIA KELAUTAN DAN PERIKANAN"/>
    <n v="575609004"/>
    <n v="53.484325137982935"/>
    <n v="500610996"/>
    <n v="46.515674862017057"/>
    <s v="WA.2378.EBA.994.002.GA.521111"/>
    <s v="Non COVID"/>
    <s v="KEPERLUAN PERKANTORAN"/>
    <s v="Belanja Barang Operasional"/>
  </r>
  <r>
    <s v="032"/>
    <s v="12"/>
    <s v="WA"/>
    <x v="1"/>
    <s v="2378"/>
    <x v="1"/>
    <s v="EBA"/>
    <s v="2378.EBA. Layanan Dukungan Manajemen Internal"/>
    <n v="994"/>
    <x v="4"/>
    <s v="002"/>
    <x v="7"/>
    <s v="GA"/>
    <x v="18"/>
    <n v="521811"/>
    <x v="4"/>
    <n v="178160000"/>
    <n v="178160000"/>
    <m/>
    <n v="0"/>
    <x v="58"/>
    <n v="0"/>
    <n v="0"/>
    <n v="32474000"/>
    <n v="8952000"/>
    <n v="23282000"/>
    <n v="0"/>
    <n v="4475000"/>
    <n v="0"/>
    <n v="0"/>
    <n v="0"/>
    <n v="0"/>
    <n v="0"/>
    <x v="0"/>
    <x v="2"/>
    <x v="4"/>
    <s v="52"/>
    <s v="SEKRETARIAT BADAN RISET DAN SUMBERDAYA MANUSIA KELAUTAN DAN PERIKANAN"/>
    <n v="69183000"/>
    <n v="38.831948810058378"/>
    <n v="108977000"/>
    <n v="61.168051189941629"/>
    <s v="WA.2378.EBA.994.002.GA.521811"/>
    <s v="Non COVID"/>
    <s v="PERSEDIAAN"/>
    <s v="Belanja Barang Operasional"/>
  </r>
  <r>
    <s v="032"/>
    <s v="12"/>
    <s v="WA"/>
    <x v="1"/>
    <s v="2378"/>
    <x v="1"/>
    <s v="EBA"/>
    <s v="2378.EBA. Layanan Dukungan Manajemen Internal"/>
    <n v="994"/>
    <x v="4"/>
    <s v="002"/>
    <x v="7"/>
    <s v="GB"/>
    <x v="19"/>
    <n v="521114"/>
    <x v="12"/>
    <n v="30000000"/>
    <n v="30000000"/>
    <m/>
    <n v="0"/>
    <x v="10"/>
    <n v="0"/>
    <n v="0"/>
    <n v="354050"/>
    <n v="603000"/>
    <n v="1329000"/>
    <n v="0"/>
    <n v="241000"/>
    <n v="0"/>
    <n v="0"/>
    <n v="0"/>
    <n v="0"/>
    <n v="0"/>
    <x v="0"/>
    <x v="2"/>
    <x v="4"/>
    <s v="52"/>
    <s v="SEKRETARIAT BADAN RISET DAN SUMBERDAYA MANUSIA KELAUTAN DAN PERIKANAN"/>
    <n v="2527050"/>
    <n v="8.4235000000000007"/>
    <n v="27472950"/>
    <n v="91.57650000000001"/>
    <s v="WA.2378.EBA.994.002.GB.521114"/>
    <s v="Non COVID"/>
    <s v="PENGIRIMAN SURAT DINAS POS PUSAT"/>
    <s v="Belanja Barang Operasional"/>
  </r>
  <r>
    <s v="032"/>
    <s v="12"/>
    <s v="WA"/>
    <x v="1"/>
    <s v="2378"/>
    <x v="1"/>
    <s v="EBA"/>
    <s v="2378.EBA. Layanan Dukungan Manajemen Internal"/>
    <n v="994"/>
    <x v="4"/>
    <s v="002"/>
    <x v="7"/>
    <s v="GB"/>
    <x v="19"/>
    <n v="522141"/>
    <x v="8"/>
    <n v="118852000"/>
    <n v="118852000"/>
    <m/>
    <n v="0"/>
    <x v="59"/>
    <n v="0"/>
    <n v="0"/>
    <n v="4950000"/>
    <n v="9900000"/>
    <n v="4950000"/>
    <n v="0"/>
    <n v="59900000"/>
    <n v="0"/>
    <n v="0"/>
    <n v="0"/>
    <n v="0"/>
    <n v="0"/>
    <x v="0"/>
    <x v="2"/>
    <x v="4"/>
    <s v="52"/>
    <s v="SEKRETARIAT BADAN RISET DAN SUMBERDAYA MANUSIA KELAUTAN DAN PERIKANAN"/>
    <n v="79700000"/>
    <n v="67.058190017837319"/>
    <n v="39152000"/>
    <n v="32.941809982162688"/>
    <s v="WA.2378.EBA.994.002.GB.522141"/>
    <s v="Non COVID"/>
    <s v="BELANJA SEWA"/>
    <s v="Belanja Barang Operasional"/>
  </r>
  <r>
    <s v="032"/>
    <s v="12"/>
    <s v="WA"/>
    <x v="1"/>
    <s v="2378"/>
    <x v="1"/>
    <s v="EBA"/>
    <s v="2378.EBA. Layanan Dukungan Manajemen Internal"/>
    <n v="994"/>
    <x v="4"/>
    <s v="002"/>
    <x v="7"/>
    <s v="GC"/>
    <x v="20"/>
    <n v="523121"/>
    <x v="13"/>
    <n v="497050000"/>
    <n v="497050000"/>
    <m/>
    <n v="0"/>
    <x v="60"/>
    <n v="0"/>
    <n v="0"/>
    <n v="59591400"/>
    <n v="7448700"/>
    <n v="18835340"/>
    <n v="0"/>
    <n v="50029820"/>
    <n v="0"/>
    <n v="0"/>
    <n v="0"/>
    <n v="0"/>
    <n v="0"/>
    <x v="0"/>
    <x v="2"/>
    <x v="4"/>
    <s v="52"/>
    <s v="SEKRETARIAT BADAN RISET DAN SUMBERDAYA MANUSIA KELAUTAN DAN PERIKANAN"/>
    <n v="135905260"/>
    <n v="27.342371994769138"/>
    <n v="361144740"/>
    <n v="72.657628005230862"/>
    <s v="WA.2378.EBA.994.002.GC.523121"/>
    <s v="Non COVID"/>
    <s v="BELANJA PEMELIHARAAN"/>
    <s v="Belanja Barang Operasional"/>
  </r>
  <r>
    <s v="032"/>
    <s v="12"/>
    <s v="WA"/>
    <x v="1"/>
    <s v="2378"/>
    <x v="1"/>
    <s v="EBA"/>
    <s v="2378.EBA. Layanan Dukungan Manajemen Internal"/>
    <n v="994"/>
    <x v="4"/>
    <s v="002"/>
    <x v="7"/>
    <s v="GC"/>
    <x v="20"/>
    <n v="523199"/>
    <x v="14"/>
    <n v="36000000"/>
    <n v="36000000"/>
    <m/>
    <n v="0"/>
    <x v="61"/>
    <n v="0"/>
    <n v="0"/>
    <n v="6000000"/>
    <n v="0"/>
    <n v="3000000"/>
    <n v="0"/>
    <n v="3000000"/>
    <n v="0"/>
    <n v="0"/>
    <n v="0"/>
    <n v="0"/>
    <n v="0"/>
    <x v="0"/>
    <x v="2"/>
    <x v="4"/>
    <s v="52"/>
    <s v="SEKRETARIAT BADAN RISET DAN SUMBERDAYA MANUSIA KELAUTAN DAN PERIKANAN"/>
    <n v="12000000"/>
    <n v="33.333333333333329"/>
    <n v="24000000"/>
    <n v="66.666666666666657"/>
    <s v="WA.2378.EBA.994.002.GC.523199"/>
    <s v="Non COVID"/>
    <s v="BELANJA PEMELIHARAAN"/>
    <s v="Belanja Barang Operasional"/>
  </r>
  <r>
    <s v="032"/>
    <s v="12"/>
    <s v="WA"/>
    <x v="1"/>
    <s v="2378"/>
    <x v="1"/>
    <s v="EBA"/>
    <s v="2378.EBA. Layanan Dukungan Manajemen Internal"/>
    <n v="994"/>
    <x v="4"/>
    <s v="002"/>
    <x v="7"/>
    <s v="GD"/>
    <x v="21"/>
    <n v="521111"/>
    <x v="11"/>
    <n v="101016000"/>
    <n v="101040000"/>
    <m/>
    <n v="0"/>
    <x v="62"/>
    <n v="0"/>
    <n v="0"/>
    <n v="0"/>
    <n v="0"/>
    <n v="44410000"/>
    <n v="0"/>
    <n v="0"/>
    <n v="0"/>
    <n v="0"/>
    <n v="0"/>
    <n v="0"/>
    <n v="0"/>
    <x v="0"/>
    <x v="2"/>
    <x v="4"/>
    <s v="52"/>
    <s v="SEKRETARIAT BADAN RISET DAN SUMBERDAYA MANUSIA KELAUTAN DAN PERIKANAN"/>
    <n v="44410000"/>
    <n v="43.963332541379586"/>
    <n v="56606000"/>
    <n v="56.036667458620414"/>
    <s v="WA.2378.EBA.994.002.GD.521111"/>
    <s v="Non COVID"/>
    <s v="KEPERLUAN PERKANTORAN"/>
    <s v="Belanja Barang Operasional"/>
  </r>
  <r>
    <s v="032"/>
    <s v="12"/>
    <s v="WA"/>
    <x v="1"/>
    <s v="2378"/>
    <x v="1"/>
    <s v="EBA"/>
    <s v="2378.EBA. Layanan Dukungan Manajemen Internal"/>
    <n v="994"/>
    <x v="4"/>
    <s v="002"/>
    <x v="7"/>
    <s v="GD"/>
    <x v="21"/>
    <n v="521115"/>
    <x v="15"/>
    <n v="58360000"/>
    <n v="58336000"/>
    <m/>
    <n v="0"/>
    <x v="63"/>
    <n v="0"/>
    <n v="0"/>
    <n v="9456000"/>
    <n v="0"/>
    <n v="4728000"/>
    <n v="0"/>
    <n v="14184000"/>
    <n v="0"/>
    <n v="0"/>
    <n v="0"/>
    <n v="0"/>
    <n v="0"/>
    <x v="0"/>
    <x v="2"/>
    <x v="4"/>
    <s v="52"/>
    <s v="SEKRETARIAT BADAN RISET DAN SUMBERDAYA MANUSIA KELAUTAN DAN PERIKANAN"/>
    <n v="28368000"/>
    <n v="48.608636052090468"/>
    <n v="29992000"/>
    <n v="51.391363947909532"/>
    <s v="WA.2378.EBA.994.002.GD.521115"/>
    <s v="Non COVID"/>
    <s v="HONOR OPERASIONAL SATKER"/>
    <s v="Belanja Barang Operasional"/>
  </r>
  <r>
    <s v="032"/>
    <s v="12"/>
    <s v="WA"/>
    <x v="1"/>
    <s v="2378"/>
    <x v="1"/>
    <s v="EBA"/>
    <s v="2378.EBA. Layanan Dukungan Manajemen Internal"/>
    <n v="994"/>
    <x v="4"/>
    <s v="002"/>
    <x v="7"/>
    <s v="GE"/>
    <x v="22"/>
    <n v="521111"/>
    <x v="11"/>
    <n v="45000000"/>
    <n v="45000000"/>
    <n v="45000000"/>
    <n v="0"/>
    <x v="27"/>
    <n v="0"/>
    <n v="0"/>
    <n v="0"/>
    <n v="0"/>
    <n v="0"/>
    <n v="0"/>
    <n v="0"/>
    <n v="0"/>
    <n v="0"/>
    <n v="0"/>
    <n v="0"/>
    <n v="0"/>
    <x v="0"/>
    <x v="2"/>
    <x v="4"/>
    <s v="52"/>
    <s v="SEKRETARIAT BADAN RISET DAN SUMBERDAYA MANUSIA KELAUTAN DAN PERIKANAN"/>
    <n v="0"/>
    <n v="0"/>
    <n v="45000000"/>
    <n v="100"/>
    <s v="WA.2378.EBA.994.002.GE.521111"/>
    <s v="Non COVID"/>
    <s v="KEPERLUAN PERKANTORAN"/>
    <s v="Belanja Barang Operasional"/>
  </r>
  <r>
    <s v="032"/>
    <s v="12"/>
    <s v="WA"/>
    <x v="1"/>
    <s v="2378"/>
    <x v="1"/>
    <s v="EBA"/>
    <s v="2378.EBA. Layanan Dukungan Manajemen Internal"/>
    <n v="994"/>
    <x v="4"/>
    <s v="002"/>
    <x v="7"/>
    <s v="GE"/>
    <x v="22"/>
    <n v="521811"/>
    <x v="4"/>
    <n v="26000000"/>
    <n v="26000000"/>
    <n v="26000000"/>
    <n v="0"/>
    <x v="27"/>
    <n v="0"/>
    <n v="0"/>
    <n v="0"/>
    <n v="0"/>
    <n v="0"/>
    <n v="0"/>
    <n v="0"/>
    <n v="0"/>
    <n v="0"/>
    <n v="0"/>
    <n v="0"/>
    <n v="0"/>
    <x v="0"/>
    <x v="2"/>
    <x v="4"/>
    <s v="52"/>
    <s v="SEKRETARIAT BADAN RISET DAN SUMBERDAYA MANUSIA KELAUTAN DAN PERIKANAN"/>
    <n v="0"/>
    <n v="0"/>
    <n v="26000000"/>
    <n v="100"/>
    <s v="WA.2378.EBA.994.002.GE.521811"/>
    <s v="Non COVID"/>
    <s v="PERSEDIAAN"/>
    <s v="Belanja Barang Operasional"/>
  </r>
  <r>
    <s v="032"/>
    <s v="12"/>
    <s v="WA"/>
    <x v="1"/>
    <s v="2378"/>
    <x v="1"/>
    <s v="EBA"/>
    <s v="2378.EBA. Layanan Dukungan Manajemen Internal"/>
    <n v="994"/>
    <x v="4"/>
    <s v="002"/>
    <x v="7"/>
    <s v="GE"/>
    <x v="22"/>
    <n v="523121"/>
    <x v="13"/>
    <n v="29000000"/>
    <n v="29000000"/>
    <n v="29000000"/>
    <n v="0"/>
    <x v="27"/>
    <n v="0"/>
    <n v="0"/>
    <n v="0"/>
    <n v="0"/>
    <n v="0"/>
    <n v="0"/>
    <n v="0"/>
    <n v="0"/>
    <n v="0"/>
    <n v="0"/>
    <n v="0"/>
    <n v="0"/>
    <x v="0"/>
    <x v="2"/>
    <x v="4"/>
    <s v="52"/>
    <s v="SEKRETARIAT BADAN RISET DAN SUMBERDAYA MANUSIA KELAUTAN DAN PERIKANAN"/>
    <n v="0"/>
    <n v="0"/>
    <n v="29000000"/>
    <n v="100"/>
    <s v="WA.2378.EBA.994.002.GE.523121"/>
    <s v="Non COVID"/>
    <s v="BELANJA PEMELIHARAAN"/>
    <s v="Belanja Barang Operasional"/>
  </r>
  <r>
    <s v="032"/>
    <s v="12"/>
    <s v="WA"/>
    <x v="1"/>
    <s v="2378"/>
    <x v="1"/>
    <s v="EBB"/>
    <s v="2378.EBB. Layanan Sarana dan Prasarana Internal"/>
    <n v="951"/>
    <x v="5"/>
    <n v="301"/>
    <x v="8"/>
    <s v="A"/>
    <x v="23"/>
    <n v="532111"/>
    <x v="7"/>
    <n v="540000000"/>
    <n v="540000000"/>
    <m/>
    <n v="0"/>
    <x v="64"/>
    <n v="0"/>
    <n v="0"/>
    <n v="0"/>
    <n v="0"/>
    <n v="540000000"/>
    <n v="0"/>
    <n v="0"/>
    <n v="0"/>
    <n v="0"/>
    <n v="0"/>
    <n v="0"/>
    <n v="0"/>
    <x v="0"/>
    <x v="2"/>
    <x v="4"/>
    <n v="53"/>
    <s v="SEKRETARIAT BADAN RISET DAN SUMBERDAYA MANUSIA KELAUTAN DAN PERIKANAN"/>
    <n v="540000000"/>
    <n v="100"/>
    <n v="0"/>
    <n v="0"/>
    <s v="WA.2378.EBB.951.301.A.532111"/>
    <s v="Non COVID"/>
    <s v="MODAL"/>
    <s v="Belanja Modal"/>
  </r>
  <r>
    <s v="032"/>
    <s v="12"/>
    <s v="WA"/>
    <x v="1"/>
    <s v="2378"/>
    <x v="1"/>
    <s v="EBD"/>
    <s v="2378.EBD. Layanan Manajemen Kinerja Internal"/>
    <n v="952"/>
    <x v="6"/>
    <n v="301"/>
    <x v="9"/>
    <s v="A"/>
    <x v="24"/>
    <n v="521211"/>
    <x v="0"/>
    <n v="6000000"/>
    <n v="6000000"/>
    <m/>
    <n v="0"/>
    <x v="9"/>
    <n v="0"/>
    <n v="0"/>
    <n v="1498000"/>
    <n v="0"/>
    <n v="1493000"/>
    <n v="0"/>
    <n v="0"/>
    <n v="1457550"/>
    <n v="0"/>
    <n v="0"/>
    <n v="0"/>
    <n v="0"/>
    <x v="0"/>
    <x v="3"/>
    <x v="5"/>
    <s v="52"/>
    <s v="SEKRETARIAT BADAN RISET DAN SUMBERDAYA MANUSIA KELAUTAN DAN PERIKANAN"/>
    <n v="4448550"/>
    <n v="74.142499999999998"/>
    <n v="1551450"/>
    <n v="25.857500000000002"/>
    <s v="WA.2378.EBD.952.301.A.521211"/>
    <s v="Non COVID"/>
    <s v="BELANJA BAHAN"/>
    <s v="Belanja Barang Non Operasional"/>
  </r>
  <r>
    <s v="032"/>
    <s v="12"/>
    <s v="WA"/>
    <x v="1"/>
    <s v="2378"/>
    <x v="1"/>
    <s v="EBD"/>
    <s v="2378.EBD. Layanan Manajemen Kinerja Internal"/>
    <n v="952"/>
    <x v="6"/>
    <n v="301"/>
    <x v="9"/>
    <s v="A"/>
    <x v="24"/>
    <n v="521219"/>
    <x v="3"/>
    <n v="1000000"/>
    <n v="1000000"/>
    <m/>
    <n v="0"/>
    <x v="65"/>
    <n v="0"/>
    <n v="0"/>
    <n v="346915"/>
    <n v="0"/>
    <n v="355980"/>
    <n v="0"/>
    <n v="0"/>
    <n v="0"/>
    <n v="0"/>
    <n v="0"/>
    <n v="0"/>
    <n v="0"/>
    <x v="0"/>
    <x v="3"/>
    <x v="5"/>
    <s v="52"/>
    <s v="SEKRETARIAT BADAN RISET DAN SUMBERDAYA MANUSIA KELAUTAN DAN PERIKANAN"/>
    <n v="702895"/>
    <n v="70.289500000000004"/>
    <n v="297105"/>
    <n v="29.7105"/>
    <s v="WA.2378.EBD.952.301.A.521219"/>
    <s v="Non COVID"/>
    <s v="NON OPS LAINNYA"/>
    <s v="Belanja Barang Non Operasional"/>
  </r>
  <r>
    <s v="032"/>
    <s v="12"/>
    <s v="WA"/>
    <x v="1"/>
    <s v="2378"/>
    <x v="1"/>
    <s v="EBD"/>
    <s v="2378.EBD. Layanan Manajemen Kinerja Internal"/>
    <n v="952"/>
    <x v="6"/>
    <n v="301"/>
    <x v="9"/>
    <s v="A"/>
    <x v="24"/>
    <n v="521811"/>
    <x v="4"/>
    <n v="10000000"/>
    <n v="10000000"/>
    <m/>
    <n v="0"/>
    <x v="31"/>
    <n v="0"/>
    <n v="0"/>
    <n v="2459000"/>
    <n v="0"/>
    <n v="2390000"/>
    <n v="0"/>
    <n v="0"/>
    <n v="1495000"/>
    <n v="0"/>
    <n v="0"/>
    <n v="0"/>
    <n v="0"/>
    <x v="0"/>
    <x v="3"/>
    <x v="5"/>
    <s v="52"/>
    <s v="SEKRETARIAT BADAN RISET DAN SUMBERDAYA MANUSIA KELAUTAN DAN PERIKANAN"/>
    <n v="6344000"/>
    <n v="63.44"/>
    <n v="3656000"/>
    <n v="36.559999999999995"/>
    <s v="WA.2378.EBD.952.301.A.521811"/>
    <s v="Non COVID"/>
    <s v="PERSEDIAAN"/>
    <s v="Belanja Barang Non Operasional"/>
  </r>
  <r>
    <s v="032"/>
    <s v="12"/>
    <s v="WA"/>
    <x v="1"/>
    <s v="2378"/>
    <x v="1"/>
    <s v="EBD"/>
    <s v="2378.EBD. Layanan Manajemen Kinerja Internal"/>
    <n v="952"/>
    <x v="6"/>
    <n v="301"/>
    <x v="9"/>
    <s v="A"/>
    <x v="24"/>
    <n v="524111"/>
    <x v="2"/>
    <n v="5164000"/>
    <n v="5164000"/>
    <m/>
    <n v="0"/>
    <x v="66"/>
    <n v="0"/>
    <n v="1010000"/>
    <n v="2805000"/>
    <n v="0"/>
    <n v="1348500"/>
    <n v="0"/>
    <n v="0"/>
    <n v="0"/>
    <n v="0"/>
    <n v="0"/>
    <n v="0"/>
    <n v="0"/>
    <x v="0"/>
    <x v="3"/>
    <x v="5"/>
    <s v="52"/>
    <s v="SEKRETARIAT BADAN RISET DAN SUMBERDAYA MANUSIA KELAUTAN DAN PERIKANAN"/>
    <n v="5163500"/>
    <n v="99.990317583268791"/>
    <n v="500"/>
    <n v="9.6824167312161129E-3"/>
    <s v="WA.2378.EBD.952.301.A.524111"/>
    <s v="Non COVID"/>
    <s v="PERJALANAN DINAS"/>
    <s v="Belanja Barang Non Operasional"/>
  </r>
  <r>
    <s v="032"/>
    <s v="12"/>
    <s v="WA"/>
    <x v="1"/>
    <s v="2378"/>
    <x v="1"/>
    <s v="EBD"/>
    <s v="2378.EBD. Layanan Manajemen Kinerja Internal"/>
    <n v="952"/>
    <x v="6"/>
    <n v="301"/>
    <x v="9"/>
    <s v="B"/>
    <x v="25"/>
    <n v="521211"/>
    <x v="0"/>
    <n v="12000000"/>
    <n v="12000000"/>
    <m/>
    <n v="0"/>
    <x v="67"/>
    <n v="0"/>
    <n v="0"/>
    <n v="2964000"/>
    <n v="0"/>
    <n v="2975000"/>
    <n v="0"/>
    <n v="0"/>
    <n v="1495850"/>
    <n v="0"/>
    <n v="0"/>
    <n v="0"/>
    <n v="0"/>
    <x v="0"/>
    <x v="3"/>
    <x v="5"/>
    <s v="52"/>
    <s v="SEKRETARIAT BADAN RISET DAN SUMBERDAYA MANUSIA KELAUTAN DAN PERIKANAN"/>
    <n v="7434850"/>
    <n v="61.95708333333333"/>
    <n v="4565150"/>
    <n v="38.042916666666663"/>
    <s v="WA.2378.EBD.952.301.B.521211"/>
    <s v="Non COVID"/>
    <s v="BELANJA BAHAN"/>
    <s v="Belanja Barang Non Operasional"/>
  </r>
  <r>
    <s v="032"/>
    <s v="12"/>
    <s v="WA"/>
    <x v="1"/>
    <s v="2378"/>
    <x v="1"/>
    <s v="EBD"/>
    <s v="2378.EBD. Layanan Manajemen Kinerja Internal"/>
    <n v="952"/>
    <x v="6"/>
    <n v="301"/>
    <x v="9"/>
    <s v="B"/>
    <x v="25"/>
    <n v="521219"/>
    <x v="3"/>
    <n v="1000000"/>
    <n v="1000000"/>
    <m/>
    <n v="0"/>
    <x v="65"/>
    <n v="0"/>
    <n v="0"/>
    <n v="0"/>
    <n v="0"/>
    <n v="0"/>
    <n v="0"/>
    <n v="0"/>
    <n v="358831"/>
    <n v="0"/>
    <n v="0"/>
    <n v="0"/>
    <n v="0"/>
    <x v="0"/>
    <x v="3"/>
    <x v="5"/>
    <s v="52"/>
    <s v="SEKRETARIAT BADAN RISET DAN SUMBERDAYA MANUSIA KELAUTAN DAN PERIKANAN"/>
    <n v="358831"/>
    <n v="35.883099999999999"/>
    <n v="641169"/>
    <n v="64.116900000000001"/>
    <s v="WA.2378.EBD.952.301.B.521219"/>
    <s v="Non COVID"/>
    <s v="NON OPS LAINNYA"/>
    <s v="Belanja Barang Non Operasional"/>
  </r>
  <r>
    <s v="032"/>
    <s v="12"/>
    <s v="WA"/>
    <x v="1"/>
    <s v="2378"/>
    <x v="1"/>
    <s v="EBD"/>
    <s v="2378.EBD. Layanan Manajemen Kinerja Internal"/>
    <n v="952"/>
    <x v="6"/>
    <n v="301"/>
    <x v="9"/>
    <s v="B"/>
    <x v="25"/>
    <n v="521811"/>
    <x v="4"/>
    <n v="20000000"/>
    <n v="20000000"/>
    <m/>
    <n v="0"/>
    <x v="1"/>
    <n v="0"/>
    <n v="0"/>
    <n v="4910000"/>
    <n v="0"/>
    <n v="4873000"/>
    <n v="0"/>
    <n v="0"/>
    <n v="2865000"/>
    <n v="0"/>
    <n v="0"/>
    <n v="0"/>
    <n v="0"/>
    <x v="0"/>
    <x v="3"/>
    <x v="5"/>
    <s v="52"/>
    <s v="SEKRETARIAT BADAN RISET DAN SUMBERDAYA MANUSIA KELAUTAN DAN PERIKANAN"/>
    <n v="12648000"/>
    <n v="63.239999999999995"/>
    <n v="7352000"/>
    <n v="36.76"/>
    <s v="WA.2378.EBD.952.301.B.521811"/>
    <s v="Non COVID"/>
    <s v="PERSEDIAAN"/>
    <s v="Belanja Barang Non Operasional"/>
  </r>
  <r>
    <s v="032"/>
    <s v="12"/>
    <s v="WA"/>
    <x v="1"/>
    <s v="2378"/>
    <x v="1"/>
    <s v="EBD"/>
    <s v="2378.EBD. Layanan Manajemen Kinerja Internal"/>
    <n v="952"/>
    <x v="6"/>
    <n v="301"/>
    <x v="9"/>
    <s v="B"/>
    <x v="25"/>
    <n v="522151"/>
    <x v="1"/>
    <n v="0"/>
    <n v="0"/>
    <m/>
    <n v="0"/>
    <x v="27"/>
    <n v="0"/>
    <n v="0"/>
    <n v="0"/>
    <n v="0"/>
    <n v="0"/>
    <n v="0"/>
    <n v="0"/>
    <n v="0"/>
    <n v="0"/>
    <n v="0"/>
    <n v="0"/>
    <n v="0"/>
    <x v="0"/>
    <x v="3"/>
    <x v="5"/>
    <s v="52"/>
    <s v="SEKRETARIAT BADAN RISET DAN SUMBERDAYA MANUSIA KELAUTAN DAN PERIKANAN"/>
    <n v="0"/>
    <n v="0"/>
    <n v="0"/>
    <n v="0"/>
    <s v="WA.2378.EBD.952.301.B.522151"/>
    <s v="Non COVID"/>
    <s v="BELANJA JASA"/>
    <s v="Belanja Barang Non Operasional"/>
  </r>
  <r>
    <s v="032"/>
    <s v="12"/>
    <s v="WA"/>
    <x v="1"/>
    <s v="2378"/>
    <x v="1"/>
    <s v="EBD"/>
    <s v="2378.EBD. Layanan Manajemen Kinerja Internal"/>
    <n v="952"/>
    <x v="6"/>
    <n v="301"/>
    <x v="9"/>
    <s v="B"/>
    <x v="25"/>
    <n v="524111"/>
    <x v="2"/>
    <n v="45000000"/>
    <n v="45000000"/>
    <m/>
    <n v="0"/>
    <x v="68"/>
    <n v="0"/>
    <n v="0"/>
    <n v="0"/>
    <n v="205000"/>
    <n v="4224000"/>
    <n v="9957100"/>
    <n v="2778750"/>
    <n v="0"/>
    <n v="0"/>
    <n v="0"/>
    <n v="0"/>
    <n v="0"/>
    <x v="0"/>
    <x v="3"/>
    <x v="5"/>
    <s v="52"/>
    <s v="SEKRETARIAT BADAN RISET DAN SUMBERDAYA MANUSIA KELAUTAN DAN PERIKANAN"/>
    <n v="17164850"/>
    <n v="38.144111111111116"/>
    <n v="27835150"/>
    <n v="61.855888888888884"/>
    <s v="WA.2378.EBD.952.301.B.524111"/>
    <s v="Non COVID"/>
    <s v="PERJALANAN DINAS"/>
    <s v="Belanja Barang Non Operasional"/>
  </r>
  <r>
    <s v="032"/>
    <s v="12"/>
    <s v="WA"/>
    <x v="1"/>
    <s v="2378"/>
    <x v="1"/>
    <s v="EBD"/>
    <s v="2378.EBD. Layanan Manajemen Kinerja Internal"/>
    <n v="952"/>
    <x v="6"/>
    <n v="301"/>
    <x v="9"/>
    <s v="C"/>
    <x v="26"/>
    <n v="521211"/>
    <x v="0"/>
    <n v="21000000"/>
    <n v="21000000"/>
    <m/>
    <n v="0"/>
    <x v="69"/>
    <n v="0"/>
    <n v="0"/>
    <n v="2955000"/>
    <n v="0"/>
    <n v="2933500"/>
    <n v="10500000"/>
    <n v="0"/>
    <n v="2920850"/>
    <n v="0"/>
    <n v="0"/>
    <n v="0"/>
    <n v="0"/>
    <x v="0"/>
    <x v="3"/>
    <x v="5"/>
    <s v="52"/>
    <s v="SEKRETARIAT BADAN RISET DAN SUMBERDAYA MANUSIA KELAUTAN DAN PERIKANAN"/>
    <n v="19309350"/>
    <n v="91.949285714285708"/>
    <n v="1690650"/>
    <n v="8.0507142857142853"/>
    <s v="WA.2378.EBD.952.301.C.521211"/>
    <s v="Non COVID"/>
    <s v="BELANJA BAHAN"/>
    <s v="Belanja Barang Non Operasional"/>
  </r>
  <r>
    <s v="032"/>
    <s v="12"/>
    <s v="WA"/>
    <x v="1"/>
    <s v="2378"/>
    <x v="1"/>
    <s v="EBD"/>
    <s v="2378.EBD. Layanan Manajemen Kinerja Internal"/>
    <n v="952"/>
    <x v="6"/>
    <n v="301"/>
    <x v="9"/>
    <s v="C"/>
    <x v="26"/>
    <n v="521811"/>
    <x v="4"/>
    <n v="17500000"/>
    <n v="17500000"/>
    <m/>
    <n v="0"/>
    <x v="70"/>
    <n v="0"/>
    <n v="0"/>
    <n v="4947750"/>
    <n v="0"/>
    <n v="4878000"/>
    <n v="0"/>
    <n v="0"/>
    <n v="1450000"/>
    <n v="0"/>
    <n v="0"/>
    <n v="0"/>
    <n v="0"/>
    <x v="0"/>
    <x v="3"/>
    <x v="5"/>
    <s v="52"/>
    <s v="SEKRETARIAT BADAN RISET DAN SUMBERDAYA MANUSIA KELAUTAN DAN PERIKANAN"/>
    <n v="11275750"/>
    <n v="64.432857142857145"/>
    <n v="6224250"/>
    <n v="35.567142857142855"/>
    <s v="WA.2378.EBD.952.301.C.521811"/>
    <s v="Non COVID"/>
    <s v="PERSEDIAAN"/>
    <s v="Belanja Barang Non Operasional"/>
  </r>
  <r>
    <s v="032"/>
    <s v="12"/>
    <s v="WA"/>
    <x v="1"/>
    <s v="2378"/>
    <x v="1"/>
    <s v="EBD"/>
    <s v="2378.EBD. Layanan Manajemen Kinerja Internal"/>
    <n v="952"/>
    <x v="6"/>
    <n v="301"/>
    <x v="9"/>
    <s v="C"/>
    <x v="26"/>
    <n v="522151"/>
    <x v="1"/>
    <n v="0"/>
    <n v="0"/>
    <m/>
    <n v="0"/>
    <x v="27"/>
    <n v="0"/>
    <n v="0"/>
    <n v="0"/>
    <n v="0"/>
    <n v="0"/>
    <n v="0"/>
    <n v="0"/>
    <n v="0"/>
    <n v="0"/>
    <n v="0"/>
    <n v="0"/>
    <n v="0"/>
    <x v="0"/>
    <x v="3"/>
    <x v="5"/>
    <s v="52"/>
    <s v="SEKRETARIAT BADAN RISET DAN SUMBERDAYA MANUSIA KELAUTAN DAN PERIKANAN"/>
    <n v="0"/>
    <n v="0"/>
    <n v="0"/>
    <n v="0"/>
    <s v="WA.2378.EBD.952.301.C.522151"/>
    <s v="Non COVID"/>
    <s v="BELANJA JASA"/>
    <s v="Belanja Barang Non Operasional"/>
  </r>
  <r>
    <s v="032"/>
    <s v="12"/>
    <s v="WA"/>
    <x v="1"/>
    <s v="2378"/>
    <x v="1"/>
    <s v="EBD"/>
    <s v="2378.EBD. Layanan Manajemen Kinerja Internal"/>
    <n v="952"/>
    <x v="6"/>
    <n v="301"/>
    <x v="9"/>
    <s v="C"/>
    <x v="26"/>
    <n v="524111"/>
    <x v="2"/>
    <n v="41908000"/>
    <n v="41908000"/>
    <m/>
    <n v="0"/>
    <x v="71"/>
    <n v="0"/>
    <n v="9587800"/>
    <n v="22390000"/>
    <n v="6330000"/>
    <n v="3600000"/>
    <n v="0"/>
    <n v="0"/>
    <n v="0"/>
    <n v="0"/>
    <n v="0"/>
    <n v="0"/>
    <n v="0"/>
    <x v="0"/>
    <x v="3"/>
    <x v="5"/>
    <s v="52"/>
    <s v="SEKRETARIAT BADAN RISET DAN SUMBERDAYA MANUSIA KELAUTAN DAN PERIKANAN"/>
    <n v="41907800"/>
    <n v="99.999522764150043"/>
    <n v="200"/>
    <n v="4.7723584995704876E-4"/>
    <s v="WA.2378.EBD.952.301.C.524111"/>
    <s v="Non COVID"/>
    <s v="PERJALANAN DINAS"/>
    <s v="Belanja Barang Non Operasional"/>
  </r>
  <r>
    <s v="032"/>
    <s v="12"/>
    <s v="WA"/>
    <x v="1"/>
    <s v="2378"/>
    <x v="1"/>
    <s v="EBD"/>
    <s v="2378.EBD. Layanan Manajemen Kinerja Internal"/>
    <n v="953"/>
    <x v="7"/>
    <n v="301"/>
    <x v="10"/>
    <s v="A"/>
    <x v="27"/>
    <n v="521211"/>
    <x v="0"/>
    <n v="23250000"/>
    <n v="23250000"/>
    <m/>
    <n v="0"/>
    <x v="72"/>
    <n v="0"/>
    <n v="0"/>
    <n v="0"/>
    <n v="0"/>
    <n v="6278500"/>
    <n v="0"/>
    <n v="0"/>
    <n v="3918000"/>
    <n v="0"/>
    <n v="0"/>
    <n v="0"/>
    <n v="0"/>
    <x v="0"/>
    <x v="3"/>
    <x v="6"/>
    <s v="52"/>
    <s v="SEKRETARIAT BADAN RISET DAN SUMBERDAYA MANUSIA KELAUTAN DAN PERIKANAN"/>
    <n v="10196500"/>
    <n v="43.855913978494627"/>
    <n v="13053500"/>
    <n v="56.14408602150538"/>
    <s v="WA.2378.EBD.953.301.A.521211"/>
    <s v="Non COVID"/>
    <s v="BELANJA BAHAN"/>
    <s v="Belanja Barang Non Operasional"/>
  </r>
  <r>
    <s v="032"/>
    <s v="12"/>
    <s v="WA"/>
    <x v="1"/>
    <s v="2378"/>
    <x v="1"/>
    <s v="EBD"/>
    <s v="2378.EBD. Layanan Manajemen Kinerja Internal"/>
    <n v="953"/>
    <x v="7"/>
    <n v="301"/>
    <x v="10"/>
    <s v="A"/>
    <x v="27"/>
    <n v="521219"/>
    <x v="3"/>
    <n v="2000000"/>
    <n v="2000000"/>
    <m/>
    <n v="0"/>
    <x v="18"/>
    <n v="0"/>
    <n v="0"/>
    <n v="499528"/>
    <n v="0"/>
    <n v="0"/>
    <n v="0"/>
    <n v="0"/>
    <n v="0"/>
    <n v="0"/>
    <n v="0"/>
    <n v="0"/>
    <n v="0"/>
    <x v="0"/>
    <x v="3"/>
    <x v="6"/>
    <s v="52"/>
    <s v="SEKRETARIAT BADAN RISET DAN SUMBERDAYA MANUSIA KELAUTAN DAN PERIKANAN"/>
    <n v="499528"/>
    <n v="24.976400000000002"/>
    <n v="1500472"/>
    <n v="75.023600000000002"/>
    <s v="WA.2378.EBD.953.301.A.521219"/>
    <s v="Non COVID"/>
    <s v="NON OPS LAINNYA"/>
    <s v="Belanja Barang Non Operasional"/>
  </r>
  <r>
    <s v="032"/>
    <s v="12"/>
    <s v="WA"/>
    <x v="1"/>
    <s v="2378"/>
    <x v="1"/>
    <s v="EBD"/>
    <s v="2378.EBD. Layanan Manajemen Kinerja Internal"/>
    <n v="953"/>
    <x v="7"/>
    <n v="301"/>
    <x v="10"/>
    <s v="A"/>
    <x v="27"/>
    <n v="524111"/>
    <x v="2"/>
    <n v="18539000"/>
    <n v="18539000"/>
    <m/>
    <n v="0"/>
    <x v="73"/>
    <n v="0"/>
    <n v="0"/>
    <n v="0"/>
    <n v="0"/>
    <n v="0"/>
    <n v="0"/>
    <n v="0"/>
    <n v="0"/>
    <n v="0"/>
    <n v="0"/>
    <n v="0"/>
    <n v="0"/>
    <x v="0"/>
    <x v="3"/>
    <x v="6"/>
    <s v="52"/>
    <s v="SEKRETARIAT BADAN RISET DAN SUMBERDAYA MANUSIA KELAUTAN DAN PERIKANAN"/>
    <n v="0"/>
    <n v="0"/>
    <n v="18539000"/>
    <n v="100"/>
    <s v="WA.2378.EBD.953.301.A.524111"/>
    <s v="Non COVID"/>
    <s v="PERJALANAN DINAS"/>
    <s v="Belanja Barang Non Operasional"/>
  </r>
  <r>
    <s v="032"/>
    <s v="12"/>
    <s v="WA"/>
    <x v="1"/>
    <s v="2378"/>
    <x v="1"/>
    <s v="EBD"/>
    <s v="2378.EBD. Layanan Manajemen Kinerja Internal"/>
    <n v="953"/>
    <x v="7"/>
    <n v="301"/>
    <x v="10"/>
    <s v="B"/>
    <x v="28"/>
    <n v="521211"/>
    <x v="0"/>
    <n v="13525000"/>
    <n v="13525000"/>
    <m/>
    <n v="0"/>
    <x v="74"/>
    <n v="0"/>
    <n v="0"/>
    <n v="3379000"/>
    <n v="0"/>
    <n v="3500000"/>
    <n v="2640000"/>
    <n v="0"/>
    <n v="0"/>
    <n v="0"/>
    <n v="0"/>
    <n v="0"/>
    <n v="0"/>
    <x v="0"/>
    <x v="3"/>
    <x v="6"/>
    <s v="52"/>
    <s v="SEKRETARIAT BADAN RISET DAN SUMBERDAYA MANUSIA KELAUTAN DAN PERIKANAN"/>
    <n v="9519000"/>
    <n v="70.380776340110913"/>
    <n v="4006000"/>
    <n v="29.619223659889094"/>
    <s v="WA.2378.EBD.953.301.B.521211"/>
    <s v="Non COVID"/>
    <s v="BELANJA BAHAN"/>
    <s v="Belanja Barang Non Operasional"/>
  </r>
  <r>
    <s v="032"/>
    <s v="12"/>
    <s v="WA"/>
    <x v="1"/>
    <s v="2378"/>
    <x v="1"/>
    <s v="EBD"/>
    <s v="2378.EBD. Layanan Manajemen Kinerja Internal"/>
    <n v="953"/>
    <x v="7"/>
    <n v="301"/>
    <x v="10"/>
    <s v="B"/>
    <x v="28"/>
    <n v="521219"/>
    <x v="3"/>
    <n v="2000000"/>
    <n v="2000000"/>
    <m/>
    <n v="0"/>
    <x v="18"/>
    <n v="0"/>
    <n v="0"/>
    <n v="0"/>
    <n v="0"/>
    <n v="603014"/>
    <n v="0"/>
    <n v="0"/>
    <n v="310659"/>
    <n v="0"/>
    <n v="0"/>
    <n v="0"/>
    <n v="0"/>
    <x v="0"/>
    <x v="3"/>
    <x v="6"/>
    <s v="52"/>
    <s v="SEKRETARIAT BADAN RISET DAN SUMBERDAYA MANUSIA KELAUTAN DAN PERIKANAN"/>
    <n v="913673"/>
    <n v="45.68365"/>
    <n v="1086327"/>
    <n v="54.31635"/>
    <s v="WA.2378.EBD.953.301.B.521219"/>
    <s v="Non COVID"/>
    <s v="NON OPS LAINNYA"/>
    <s v="Belanja Barang Non Operasional"/>
  </r>
  <r>
    <s v="032"/>
    <s v="12"/>
    <s v="WA"/>
    <x v="1"/>
    <s v="2378"/>
    <x v="1"/>
    <s v="EBD"/>
    <s v="2378.EBD. Layanan Manajemen Kinerja Internal"/>
    <n v="953"/>
    <x v="7"/>
    <n v="301"/>
    <x v="10"/>
    <s v="B"/>
    <x v="28"/>
    <n v="522151"/>
    <x v="1"/>
    <n v="0"/>
    <n v="0"/>
    <m/>
    <n v="0"/>
    <x v="27"/>
    <n v="0"/>
    <n v="0"/>
    <n v="0"/>
    <n v="0"/>
    <n v="0"/>
    <n v="0"/>
    <n v="0"/>
    <n v="0"/>
    <n v="0"/>
    <n v="0"/>
    <n v="0"/>
    <n v="0"/>
    <x v="0"/>
    <x v="3"/>
    <x v="6"/>
    <s v="52"/>
    <s v="SEKRETARIAT BADAN RISET DAN SUMBERDAYA MANUSIA KELAUTAN DAN PERIKANAN"/>
    <n v="0"/>
    <n v="0"/>
    <n v="0"/>
    <n v="0"/>
    <s v="WA.2378.EBD.953.301.B.522151"/>
    <s v="Non COVID"/>
    <s v="BELANJA JASA"/>
    <s v="Belanja Barang Non Operasional"/>
  </r>
  <r>
    <s v="032"/>
    <s v="12"/>
    <s v="WA"/>
    <x v="1"/>
    <s v="2378"/>
    <x v="1"/>
    <s v="EBD"/>
    <s v="2378.EBD. Layanan Manajemen Kinerja Internal"/>
    <n v="953"/>
    <x v="7"/>
    <n v="301"/>
    <x v="10"/>
    <s v="B"/>
    <x v="28"/>
    <n v="524111"/>
    <x v="2"/>
    <n v="60415000"/>
    <n v="60415000"/>
    <m/>
    <n v="0"/>
    <x v="75"/>
    <n v="0"/>
    <n v="0"/>
    <n v="0"/>
    <n v="524500"/>
    <n v="21422224"/>
    <n v="38467531"/>
    <n v="0"/>
    <n v="0"/>
    <n v="0"/>
    <n v="0"/>
    <n v="0"/>
    <n v="0"/>
    <x v="0"/>
    <x v="3"/>
    <x v="6"/>
    <s v="52"/>
    <s v="SEKRETARIAT BADAN RISET DAN SUMBERDAYA MANUSIA KELAUTAN DAN PERIKANAN"/>
    <n v="60414255"/>
    <n v="99.99876686253414"/>
    <n v="745"/>
    <n v="1.2331374658611273E-3"/>
    <s v="WA.2378.EBD.953.301.B.524111"/>
    <s v="Non COVID"/>
    <s v="PERJALANAN DINAS"/>
    <s v="Belanja Barang Non Operasional"/>
  </r>
  <r>
    <s v="032"/>
    <s v="12"/>
    <s v="WA"/>
    <x v="1"/>
    <s v="2378"/>
    <x v="1"/>
    <s v="EBD"/>
    <s v="2378.EBD. Layanan Manajemen Kinerja Internal"/>
    <n v="953"/>
    <x v="7"/>
    <n v="301"/>
    <x v="10"/>
    <s v="B"/>
    <x v="28"/>
    <n v="524113"/>
    <x v="6"/>
    <n v="0"/>
    <n v="0"/>
    <m/>
    <n v="0"/>
    <x v="27"/>
    <n v="0"/>
    <n v="0"/>
    <n v="0"/>
    <n v="0"/>
    <n v="0"/>
    <n v="0"/>
    <n v="0"/>
    <n v="0"/>
    <n v="0"/>
    <n v="0"/>
    <n v="0"/>
    <n v="0"/>
    <x v="0"/>
    <x v="3"/>
    <x v="6"/>
    <s v="52"/>
    <s v="SEKRETARIAT BADAN RISET DAN SUMBERDAYA MANUSIA KELAUTAN DAN PERIKANAN"/>
    <n v="0"/>
    <n v="0"/>
    <n v="0"/>
    <n v="0"/>
    <s v="WA.2378.EBD.953.301.B.524113"/>
    <s v="Non COVID"/>
    <s v="TRANSPORT LOKAL"/>
    <s v="Belanja Barang Non Operasional"/>
  </r>
  <r>
    <s v="032"/>
    <s v="12"/>
    <s v="WA"/>
    <x v="1"/>
    <s v="2378"/>
    <x v="1"/>
    <s v="EBD"/>
    <s v="2378.EBD. Layanan Manajemen Kinerja Internal"/>
    <n v="953"/>
    <x v="7"/>
    <n v="302"/>
    <x v="11"/>
    <s v="A"/>
    <x v="29"/>
    <n v="521211"/>
    <x v="0"/>
    <n v="17900000"/>
    <n v="17900000"/>
    <m/>
    <n v="0"/>
    <x v="76"/>
    <n v="0"/>
    <n v="0"/>
    <n v="3358000"/>
    <n v="0"/>
    <n v="4986000"/>
    <n v="0"/>
    <n v="0"/>
    <n v="2925000"/>
    <n v="0"/>
    <n v="0"/>
    <n v="0"/>
    <n v="0"/>
    <x v="0"/>
    <x v="3"/>
    <x v="6"/>
    <s v="52"/>
    <s v="SEKRETARIAT BADAN RISET DAN SUMBERDAYA MANUSIA KELAUTAN DAN PERIKANAN"/>
    <n v="11269000"/>
    <n v="62.955307262569839"/>
    <n v="6631000"/>
    <n v="37.044692737430168"/>
    <s v="WA.2378.EBD.953.302.A.521211"/>
    <s v="Non COVID"/>
    <s v="BELANJA BAHAN"/>
    <s v="Belanja Barang Non Operasional"/>
  </r>
  <r>
    <s v="032"/>
    <s v="12"/>
    <s v="WA"/>
    <x v="1"/>
    <s v="2378"/>
    <x v="1"/>
    <s v="EBD"/>
    <s v="2378.EBD. Layanan Manajemen Kinerja Internal"/>
    <n v="953"/>
    <x v="7"/>
    <n v="302"/>
    <x v="11"/>
    <s v="A"/>
    <x v="29"/>
    <n v="521219"/>
    <x v="3"/>
    <n v="2000000"/>
    <n v="2000000"/>
    <m/>
    <n v="0"/>
    <x v="18"/>
    <n v="0"/>
    <n v="0"/>
    <n v="0"/>
    <n v="0"/>
    <n v="0"/>
    <n v="0"/>
    <n v="0"/>
    <n v="0"/>
    <n v="0"/>
    <n v="0"/>
    <n v="0"/>
    <n v="0"/>
    <x v="0"/>
    <x v="3"/>
    <x v="6"/>
    <s v="52"/>
    <s v="SEKRETARIAT BADAN RISET DAN SUMBERDAYA MANUSIA KELAUTAN DAN PERIKANAN"/>
    <n v="0"/>
    <n v="0"/>
    <n v="2000000"/>
    <n v="100"/>
    <s v="WA.2378.EBD.953.302.A.521219"/>
    <s v="Non COVID"/>
    <s v="NON OPS LAINNYA"/>
    <s v="Belanja Barang Non Operasional"/>
  </r>
  <r>
    <s v="032"/>
    <s v="12"/>
    <s v="WA"/>
    <x v="1"/>
    <s v="2378"/>
    <x v="1"/>
    <s v="EBD"/>
    <s v="2378.EBD. Layanan Manajemen Kinerja Internal"/>
    <n v="953"/>
    <x v="7"/>
    <n v="302"/>
    <x v="11"/>
    <s v="A"/>
    <x v="29"/>
    <n v="524111"/>
    <x v="2"/>
    <n v="30169000"/>
    <n v="30169000"/>
    <m/>
    <n v="0"/>
    <x v="77"/>
    <n v="0"/>
    <n v="0"/>
    <n v="2490000"/>
    <n v="15530000"/>
    <n v="0"/>
    <n v="2118000"/>
    <n v="4256000"/>
    <n v="5185000"/>
    <n v="0"/>
    <n v="0"/>
    <n v="0"/>
    <n v="0"/>
    <x v="0"/>
    <x v="3"/>
    <x v="6"/>
    <s v="52"/>
    <s v="SEKRETARIAT BADAN RISET DAN SUMBERDAYA MANUSIA KELAUTAN DAN PERIKANAN"/>
    <n v="29579000"/>
    <n v="98.044350160761056"/>
    <n v="590000"/>
    <n v="1.9556498392389539"/>
    <s v="WA.2378.EBD.953.302.A.524111"/>
    <s v="Non COVID"/>
    <s v="PERJALANAN DINAS"/>
    <s v="Belanja Barang Non Operasional"/>
  </r>
  <r>
    <s v="032"/>
    <s v="12"/>
    <s v="WA"/>
    <x v="1"/>
    <s v="2378"/>
    <x v="1"/>
    <s v="EBD"/>
    <s v="2378.EBD. Layanan Manajemen Kinerja Internal"/>
    <n v="955"/>
    <x v="8"/>
    <n v="301"/>
    <x v="12"/>
    <s v="A"/>
    <x v="30"/>
    <n v="521211"/>
    <x v="0"/>
    <n v="18400000"/>
    <n v="18400000"/>
    <m/>
    <n v="0"/>
    <x v="78"/>
    <n v="0"/>
    <n v="0"/>
    <n v="5725000"/>
    <n v="2446000"/>
    <n v="5660000"/>
    <n v="0"/>
    <n v="2290000"/>
    <n v="700000"/>
    <n v="0"/>
    <n v="0"/>
    <n v="0"/>
    <n v="0"/>
    <x v="0"/>
    <x v="2"/>
    <x v="7"/>
    <s v="52"/>
    <s v="SEKRETARIAT BADAN RISET DAN SUMBERDAYA MANUSIA KELAUTAN DAN PERIKANAN"/>
    <n v="16821000"/>
    <n v="91.418478260869563"/>
    <n v="1579000"/>
    <n v="8.5815217391304355"/>
    <s v="WA.2378.EBD.955.301.A.521211"/>
    <s v="Non COVID"/>
    <s v="BELANJA BAHAN"/>
    <s v="Belanja Barang Non Operasional"/>
  </r>
  <r>
    <s v="032"/>
    <s v="12"/>
    <s v="WA"/>
    <x v="1"/>
    <s v="2378"/>
    <x v="1"/>
    <s v="EBD"/>
    <s v="2378.EBD. Layanan Manajemen Kinerja Internal"/>
    <n v="955"/>
    <x v="8"/>
    <n v="301"/>
    <x v="12"/>
    <s v="A"/>
    <x v="30"/>
    <n v="524111"/>
    <x v="2"/>
    <n v="8702000"/>
    <n v="8702000"/>
    <m/>
    <n v="0"/>
    <x v="79"/>
    <n v="0"/>
    <n v="0"/>
    <n v="0"/>
    <n v="0"/>
    <n v="8701552"/>
    <n v="0"/>
    <n v="0"/>
    <n v="0"/>
    <n v="0"/>
    <n v="0"/>
    <n v="0"/>
    <n v="0"/>
    <x v="0"/>
    <x v="2"/>
    <x v="7"/>
    <s v="52"/>
    <s v="SEKRETARIAT BADAN RISET DAN SUMBERDAYA MANUSIA KELAUTAN DAN PERIKANAN"/>
    <n v="8701552"/>
    <n v="99.994851758216498"/>
    <n v="448"/>
    <n v="5.1482417834980464E-3"/>
    <s v="WA.2378.EBD.955.301.A.524111"/>
    <s v="Non COVID"/>
    <s v="PERJALANAN DINAS"/>
    <s v="Belanja Barang Non Operasional"/>
  </r>
  <r>
    <s v="032"/>
    <s v="12"/>
    <s v="WA"/>
    <x v="1"/>
    <s v="2378"/>
    <x v="1"/>
    <s v="EBD"/>
    <s v="2378.EBD. Layanan Manajemen Kinerja Internal"/>
    <n v="955"/>
    <x v="8"/>
    <n v="301"/>
    <x v="12"/>
    <s v="B"/>
    <x v="31"/>
    <n v="521211"/>
    <x v="0"/>
    <n v="7500000"/>
    <n v="7500000"/>
    <m/>
    <n v="0"/>
    <x v="80"/>
    <n v="0"/>
    <n v="0"/>
    <n v="2500000"/>
    <n v="0"/>
    <n v="2444000"/>
    <n v="0"/>
    <n v="0"/>
    <n v="0"/>
    <n v="0"/>
    <n v="0"/>
    <n v="0"/>
    <n v="0"/>
    <x v="0"/>
    <x v="2"/>
    <x v="7"/>
    <s v="52"/>
    <s v="SEKRETARIAT BADAN RISET DAN SUMBERDAYA MANUSIA KELAUTAN DAN PERIKANAN"/>
    <n v="4944000"/>
    <n v="65.92"/>
    <n v="2556000"/>
    <n v="34.08"/>
    <s v="WA.2378.EBD.955.301.B.521211"/>
    <s v="Non COVID"/>
    <s v="BELANJA BAHAN"/>
    <s v="Belanja Barang Non Operasional"/>
  </r>
  <r>
    <s v="032"/>
    <s v="12"/>
    <s v="WA"/>
    <x v="1"/>
    <s v="2378"/>
    <x v="1"/>
    <s v="EBD"/>
    <s v="2378.EBD. Layanan Manajemen Kinerja Internal"/>
    <n v="955"/>
    <x v="8"/>
    <n v="301"/>
    <x v="12"/>
    <s v="B"/>
    <x v="31"/>
    <n v="524111"/>
    <x v="2"/>
    <n v="5350000"/>
    <n v="5350000"/>
    <m/>
    <n v="0"/>
    <x v="81"/>
    <n v="0"/>
    <n v="0"/>
    <n v="2850000"/>
    <n v="0"/>
    <n v="0"/>
    <n v="0"/>
    <n v="0"/>
    <n v="0"/>
    <n v="0"/>
    <n v="0"/>
    <n v="0"/>
    <n v="0"/>
    <x v="0"/>
    <x v="2"/>
    <x v="7"/>
    <s v="52"/>
    <s v="SEKRETARIAT BADAN RISET DAN SUMBERDAYA MANUSIA KELAUTAN DAN PERIKANAN"/>
    <n v="2850000"/>
    <n v="53.271028037383175"/>
    <n v="2500000"/>
    <n v="46.728971962616825"/>
    <s v="WA.2378.EBD.955.301.B.524111"/>
    <s v="Non COVID"/>
    <s v="PERJALANAN DINAS"/>
    <s v="Belanja Barang Non Operasional"/>
  </r>
  <r>
    <s v="032"/>
    <s v="12"/>
    <s v="WA"/>
    <x v="1"/>
    <s v="2378"/>
    <x v="1"/>
    <s v="EBD"/>
    <s v="2378.EBD. Layanan Manajemen Kinerja Internal"/>
    <n v="955"/>
    <x v="8"/>
    <n v="301"/>
    <x v="12"/>
    <s v="C"/>
    <x v="32"/>
    <n v="521211"/>
    <x v="0"/>
    <n v="7500000"/>
    <n v="7500000"/>
    <m/>
    <n v="0"/>
    <x v="80"/>
    <n v="0"/>
    <n v="0"/>
    <n v="2469500"/>
    <n v="0"/>
    <n v="2499000"/>
    <n v="0"/>
    <n v="2499000"/>
    <n v="0"/>
    <n v="0"/>
    <n v="0"/>
    <n v="0"/>
    <n v="0"/>
    <x v="0"/>
    <x v="2"/>
    <x v="7"/>
    <s v="52"/>
    <s v="SEKRETARIAT BADAN RISET DAN SUMBERDAYA MANUSIA KELAUTAN DAN PERIKANAN"/>
    <n v="7467500"/>
    <n v="99.566666666666663"/>
    <n v="32500"/>
    <n v="0.43333333333333329"/>
    <s v="WA.2378.EBD.955.301.C.521211"/>
    <s v="Non COVID"/>
    <s v="BELANJA BAHAN"/>
    <s v="Belanja Barang Non Operasional"/>
  </r>
  <r>
    <s v="032"/>
    <s v="12"/>
    <s v="WA"/>
    <x v="1"/>
    <s v="2378"/>
    <x v="1"/>
    <s v="EBD"/>
    <s v="2378.EBD. Layanan Manajemen Kinerja Internal"/>
    <n v="955"/>
    <x v="8"/>
    <n v="301"/>
    <x v="12"/>
    <s v="C"/>
    <x v="32"/>
    <n v="524111"/>
    <x v="2"/>
    <n v="0"/>
    <n v="0"/>
    <m/>
    <n v="0"/>
    <x v="27"/>
    <n v="0"/>
    <n v="0"/>
    <n v="0"/>
    <n v="0"/>
    <n v="0"/>
    <n v="0"/>
    <n v="0"/>
    <n v="0"/>
    <n v="0"/>
    <n v="0"/>
    <n v="0"/>
    <n v="0"/>
    <x v="0"/>
    <x v="2"/>
    <x v="7"/>
    <s v="52"/>
    <s v="SEKRETARIAT BADAN RISET DAN SUMBERDAYA MANUSIA KELAUTAN DAN PERIKANAN"/>
    <n v="0"/>
    <n v="0"/>
    <n v="0"/>
    <n v="0"/>
    <s v="WA.2378.EBD.955.301.C.524111"/>
    <s v="Non COVID"/>
    <s v="PERJALANAN DINAS"/>
    <s v="Belanja Barang Non Operasional"/>
  </r>
  <r>
    <s v="032"/>
    <s v="12"/>
    <s v="WA"/>
    <x v="1"/>
    <s v="2378"/>
    <x v="1"/>
    <s v="EBD"/>
    <s v="2378.EBD. Layanan Manajemen Kinerja Internal"/>
    <n v="955"/>
    <x v="8"/>
    <n v="301"/>
    <x v="12"/>
    <s v="D"/>
    <x v="33"/>
    <n v="521211"/>
    <x v="0"/>
    <n v="14000000"/>
    <n v="14000000"/>
    <m/>
    <n v="0"/>
    <x v="82"/>
    <n v="0"/>
    <n v="0"/>
    <n v="2500000"/>
    <n v="3400000"/>
    <n v="5085000"/>
    <n v="0"/>
    <n v="1480000"/>
    <n v="0"/>
    <n v="0"/>
    <n v="0"/>
    <n v="0"/>
    <n v="0"/>
    <x v="0"/>
    <x v="2"/>
    <x v="7"/>
    <s v="52"/>
    <s v="SEKRETARIAT BADAN RISET DAN SUMBERDAYA MANUSIA KELAUTAN DAN PERIKANAN"/>
    <n v="12465000"/>
    <n v="89.035714285714278"/>
    <n v="1535000"/>
    <n v="10.964285714285714"/>
    <s v="WA.2378.EBD.955.301.D.521211"/>
    <s v="Non COVID"/>
    <s v="BELANJA BAHAN"/>
    <s v="Belanja Barang Non Operasional"/>
  </r>
  <r>
    <s v="032"/>
    <s v="12"/>
    <s v="WA"/>
    <x v="1"/>
    <s v="2378"/>
    <x v="1"/>
    <s v="EBD"/>
    <s v="2378.EBD. Layanan Manajemen Kinerja Internal"/>
    <n v="955"/>
    <x v="8"/>
    <n v="301"/>
    <x v="12"/>
    <s v="D"/>
    <x v="33"/>
    <n v="522151"/>
    <x v="1"/>
    <n v="0"/>
    <n v="0"/>
    <m/>
    <n v="0"/>
    <x v="27"/>
    <n v="0"/>
    <n v="0"/>
    <n v="0"/>
    <n v="0"/>
    <n v="0"/>
    <n v="0"/>
    <n v="0"/>
    <n v="0"/>
    <n v="0"/>
    <n v="0"/>
    <n v="0"/>
    <n v="0"/>
    <x v="0"/>
    <x v="2"/>
    <x v="7"/>
    <s v="52"/>
    <s v="SEKRETARIAT BADAN RISET DAN SUMBERDAYA MANUSIA KELAUTAN DAN PERIKANAN"/>
    <n v="0"/>
    <n v="0"/>
    <n v="0"/>
    <n v="0"/>
    <s v="WA.2378.EBD.955.301.D.522151"/>
    <s v="Non COVID"/>
    <s v="BELANJA JASA"/>
    <s v="Belanja Barang Non Operasional"/>
  </r>
  <r>
    <s v="032"/>
    <s v="12"/>
    <s v="WA"/>
    <x v="1"/>
    <s v="2378"/>
    <x v="1"/>
    <s v="EBD"/>
    <s v="2378.EBD. Layanan Manajemen Kinerja Internal"/>
    <n v="955"/>
    <x v="8"/>
    <n v="301"/>
    <x v="12"/>
    <s v="D"/>
    <x v="33"/>
    <n v="524111"/>
    <x v="2"/>
    <n v="20635000"/>
    <n v="20635000"/>
    <m/>
    <n v="0"/>
    <x v="83"/>
    <n v="0"/>
    <n v="0"/>
    <n v="0"/>
    <n v="11593200"/>
    <n v="9041268"/>
    <n v="0"/>
    <n v="0"/>
    <n v="0"/>
    <n v="0"/>
    <n v="0"/>
    <n v="0"/>
    <n v="0"/>
    <x v="0"/>
    <x v="2"/>
    <x v="7"/>
    <s v="52"/>
    <s v="SEKRETARIAT BADAN RISET DAN SUMBERDAYA MANUSIA KELAUTAN DAN PERIKANAN"/>
    <n v="20634468"/>
    <n v="99.997421856069778"/>
    <n v="532"/>
    <n v="2.578143930215653E-3"/>
    <s v="WA.2378.EBD.955.301.D.524111"/>
    <s v="Non COVID"/>
    <s v="PERJALANAN DINAS"/>
    <s v="Belanja Barang Non Operasional"/>
  </r>
  <r>
    <s v="032"/>
    <s v="12"/>
    <s v="WA"/>
    <x v="1"/>
    <s v="2378"/>
    <x v="1"/>
    <s v="EBD"/>
    <s v="2378.EBD. Layanan Manajemen Kinerja Internal"/>
    <n v="955"/>
    <x v="8"/>
    <n v="301"/>
    <x v="12"/>
    <s v="E"/>
    <x v="34"/>
    <n v="521211"/>
    <x v="0"/>
    <n v="7500000"/>
    <n v="7500000"/>
    <m/>
    <n v="0"/>
    <x v="80"/>
    <n v="0"/>
    <n v="0"/>
    <n v="2499500"/>
    <n v="0"/>
    <n v="2444500"/>
    <n v="0"/>
    <n v="0"/>
    <n v="0"/>
    <n v="0"/>
    <n v="0"/>
    <n v="0"/>
    <n v="0"/>
    <x v="0"/>
    <x v="2"/>
    <x v="7"/>
    <s v="52"/>
    <s v="SEKRETARIAT BADAN RISET DAN SUMBERDAYA MANUSIA KELAUTAN DAN PERIKANAN"/>
    <n v="4944000"/>
    <n v="65.92"/>
    <n v="2556000"/>
    <n v="34.08"/>
    <s v="WA.2378.EBD.955.301.E.521211"/>
    <s v="Non COVID"/>
    <s v="BELANJA BAHAN"/>
    <s v="Belanja Barang Non Operasional"/>
  </r>
  <r>
    <s v="032"/>
    <s v="12"/>
    <s v="WA"/>
    <x v="1"/>
    <s v="2378"/>
    <x v="1"/>
    <s v="EBD"/>
    <s v="2378.EBD. Layanan Manajemen Kinerja Internal"/>
    <n v="955"/>
    <x v="8"/>
    <n v="301"/>
    <x v="12"/>
    <s v="E"/>
    <x v="34"/>
    <n v="524111"/>
    <x v="2"/>
    <n v="0"/>
    <n v="0"/>
    <m/>
    <n v="0"/>
    <x v="27"/>
    <n v="0"/>
    <n v="0"/>
    <n v="0"/>
    <n v="0"/>
    <n v="0"/>
    <n v="0"/>
    <n v="0"/>
    <n v="0"/>
    <n v="0"/>
    <n v="0"/>
    <n v="0"/>
    <n v="0"/>
    <x v="0"/>
    <x v="2"/>
    <x v="7"/>
    <s v="52"/>
    <s v="SEKRETARIAT BADAN RISET DAN SUMBERDAYA MANUSIA KELAUTAN DAN PERIKANAN"/>
    <n v="0"/>
    <n v="0"/>
    <n v="0"/>
    <n v="0"/>
    <s v="WA.2378.EBD.955.301.E.524111"/>
    <s v="Non COVID"/>
    <s v="PERJALANAN DINAS"/>
    <s v="Belanja Barang Non Operasional"/>
  </r>
  <r>
    <s v="032"/>
    <s v="12"/>
    <s v="WA"/>
    <x v="1"/>
    <s v="2378"/>
    <x v="1"/>
    <s v="EBD"/>
    <s v="2378.EBD. Layanan Manajemen Kinerja Internal"/>
    <n v="955"/>
    <x v="8"/>
    <n v="301"/>
    <x v="12"/>
    <s v="F"/>
    <x v="35"/>
    <n v="521211"/>
    <x v="0"/>
    <n v="4800000"/>
    <n v="4800000"/>
    <m/>
    <n v="0"/>
    <x v="84"/>
    <n v="0"/>
    <n v="0"/>
    <n v="0"/>
    <n v="0"/>
    <n v="0"/>
    <n v="0"/>
    <n v="0"/>
    <n v="575000"/>
    <n v="0"/>
    <n v="0"/>
    <n v="0"/>
    <n v="0"/>
    <x v="0"/>
    <x v="2"/>
    <x v="7"/>
    <s v="52"/>
    <s v="SEKRETARIAT BADAN RISET DAN SUMBERDAYA MANUSIA KELAUTAN DAN PERIKANAN"/>
    <n v="575000"/>
    <n v="11.979166666666668"/>
    <n v="4225000"/>
    <n v="88.020833333333343"/>
    <s v="WA.2378.EBD.955.301.F.521211"/>
    <s v="Non COVID"/>
    <s v="BELANJA BAHAN"/>
    <s v="Belanja Barang Non Operasional"/>
  </r>
  <r>
    <s v="032"/>
    <s v="12"/>
    <s v="WA"/>
    <x v="1"/>
    <s v="2378"/>
    <x v="1"/>
    <s v="EBD"/>
    <s v="2378.EBD. Layanan Manajemen Kinerja Internal"/>
    <n v="955"/>
    <x v="8"/>
    <n v="301"/>
    <x v="12"/>
    <s v="F"/>
    <x v="35"/>
    <n v="521811"/>
    <x v="4"/>
    <n v="27500000"/>
    <n v="27500000"/>
    <m/>
    <n v="0"/>
    <x v="85"/>
    <n v="0"/>
    <n v="0"/>
    <n v="4980000"/>
    <n v="2490000"/>
    <n v="2490000"/>
    <n v="0"/>
    <n v="4940000"/>
    <n v="0"/>
    <n v="0"/>
    <n v="0"/>
    <n v="0"/>
    <n v="0"/>
    <x v="0"/>
    <x v="2"/>
    <x v="7"/>
    <s v="52"/>
    <s v="SEKRETARIAT BADAN RISET DAN SUMBERDAYA MANUSIA KELAUTAN DAN PERIKANAN"/>
    <n v="14900000"/>
    <n v="54.181818181818187"/>
    <n v="12600000"/>
    <n v="45.81818181818182"/>
    <s v="WA.2378.EBD.955.301.F.521811"/>
    <s v="Non COVID"/>
    <s v="PERSEDIAAN"/>
    <s v="Belanja Barang Non Operasional"/>
  </r>
  <r>
    <s v="032"/>
    <s v="12"/>
    <s v="WA"/>
    <x v="1"/>
    <s v="2378"/>
    <x v="1"/>
    <s v="EBD"/>
    <s v="2378.EBD. Layanan Manajemen Kinerja Internal"/>
    <n v="955"/>
    <x v="8"/>
    <n v="301"/>
    <x v="12"/>
    <s v="F"/>
    <x v="35"/>
    <n v="524111"/>
    <x v="2"/>
    <n v="76033000"/>
    <n v="76033000"/>
    <m/>
    <n v="0"/>
    <x v="86"/>
    <n v="0"/>
    <n v="0"/>
    <n v="45420000"/>
    <n v="0"/>
    <n v="7280000"/>
    <n v="2030000"/>
    <n v="2010000"/>
    <n v="1640000"/>
    <n v="0"/>
    <n v="0"/>
    <n v="0"/>
    <n v="0"/>
    <x v="0"/>
    <x v="2"/>
    <x v="7"/>
    <s v="52"/>
    <s v="SEKRETARIAT BADAN RISET DAN SUMBERDAYA MANUSIA KELAUTAN DAN PERIKANAN"/>
    <n v="58380000"/>
    <n v="76.782449725776971"/>
    <n v="17653000"/>
    <n v="23.217550274223033"/>
    <s v="WA.2378.EBD.955.301.F.524111"/>
    <s v="Non COVID"/>
    <s v="PERJALANAN DINAS"/>
    <s v="Belanja Barang Non Operasional"/>
  </r>
  <r>
    <s v="032"/>
    <s v="12"/>
    <s v="WA"/>
    <x v="1"/>
    <s v="4345"/>
    <x v="2"/>
    <s v="EBC"/>
    <s v="4345.EAM. Layanan Manajemen SDM Internal"/>
    <n v="996"/>
    <x v="9"/>
    <n v="301"/>
    <x v="13"/>
    <s v="A"/>
    <x v="36"/>
    <n v="521211"/>
    <x v="0"/>
    <n v="99100000"/>
    <n v="99100000"/>
    <m/>
    <n v="0"/>
    <x v="87"/>
    <n v="0"/>
    <n v="0"/>
    <n v="0"/>
    <n v="0"/>
    <n v="0"/>
    <n v="0"/>
    <n v="0"/>
    <n v="0"/>
    <n v="0"/>
    <n v="0"/>
    <n v="0"/>
    <n v="0"/>
    <x v="0"/>
    <x v="3"/>
    <x v="5"/>
    <s v="52"/>
    <s v="SEKRETARIAT BADAN RISET DAN SUMBERDAYA MANUSIA KELAUTAN DAN PERIKANAN"/>
    <n v="0"/>
    <n v="0"/>
    <n v="99100000"/>
    <n v="100"/>
    <s v="WA.4345.EBC.996.301.A.521211"/>
    <s v="Non COVID"/>
    <s v="BELANJA BAHAN"/>
    <s v="Belanja Barang Non Operasional"/>
  </r>
  <r>
    <s v="032"/>
    <s v="12"/>
    <s v="WA"/>
    <x v="1"/>
    <s v="4345"/>
    <x v="2"/>
    <s v="EBC"/>
    <s v="4345.EAM. Layanan Manajemen SDM Internal"/>
    <n v="996"/>
    <x v="9"/>
    <n v="301"/>
    <x v="13"/>
    <s v="A"/>
    <x v="36"/>
    <n v="521219"/>
    <x v="3"/>
    <n v="1333864000"/>
    <n v="1333864000"/>
    <m/>
    <n v="0"/>
    <x v="88"/>
    <n v="0"/>
    <n v="0"/>
    <n v="0"/>
    <n v="0"/>
    <n v="0"/>
    <n v="0"/>
    <n v="0"/>
    <n v="0"/>
    <n v="0"/>
    <n v="0"/>
    <n v="0"/>
    <n v="0"/>
    <x v="0"/>
    <x v="3"/>
    <x v="5"/>
    <s v="52"/>
    <s v="SEKRETARIAT BADAN RISET DAN SUMBERDAYA MANUSIA KELAUTAN DAN PERIKANAN"/>
    <n v="0"/>
    <n v="0"/>
    <n v="1333864000"/>
    <n v="100"/>
    <s v="WA.4345.EBC.996.301.A.521219"/>
    <s v="Non COVID"/>
    <s v="NON OPS LAINNYA"/>
    <s v="Belanja Barang Non Operasional"/>
  </r>
  <r>
    <s v="032"/>
    <s v="12"/>
    <s v="WA"/>
    <x v="1"/>
    <s v="4345"/>
    <x v="2"/>
    <s v="EBC"/>
    <s v="4345.EAM. Layanan Manajemen SDM Internal"/>
    <n v="996"/>
    <x v="9"/>
    <n v="301"/>
    <x v="13"/>
    <s v="A"/>
    <x v="36"/>
    <n v="521811"/>
    <x v="4"/>
    <n v="25000000"/>
    <n v="25000000"/>
    <m/>
    <n v="0"/>
    <x v="89"/>
    <n v="0"/>
    <n v="0"/>
    <n v="0"/>
    <n v="0"/>
    <n v="4855000"/>
    <n v="0"/>
    <n v="0"/>
    <n v="4835000"/>
    <n v="0"/>
    <n v="0"/>
    <n v="0"/>
    <n v="0"/>
    <x v="0"/>
    <x v="3"/>
    <x v="5"/>
    <s v="52"/>
    <s v="SEKRETARIAT BADAN RISET DAN SUMBERDAYA MANUSIA KELAUTAN DAN PERIKANAN"/>
    <n v="9690000"/>
    <n v="38.76"/>
    <n v="15310000"/>
    <n v="61.240000000000009"/>
    <s v="WA.4345.EBC.996.301.A.521811"/>
    <s v="Non COVID"/>
    <s v="PERSEDIAAN"/>
    <s v="Belanja Barang Non Operasional"/>
  </r>
  <r>
    <s v="032"/>
    <s v="12"/>
    <s v="WA"/>
    <x v="1"/>
    <s v="4345"/>
    <x v="2"/>
    <s v="EBC"/>
    <s v="4345.EAM. Layanan Manajemen SDM Internal"/>
    <n v="996"/>
    <x v="9"/>
    <n v="301"/>
    <x v="13"/>
    <s v="A"/>
    <x v="36"/>
    <n v="522151"/>
    <x v="1"/>
    <n v="15000000"/>
    <n v="15000000"/>
    <m/>
    <n v="0"/>
    <x v="16"/>
    <n v="0"/>
    <n v="0"/>
    <n v="0"/>
    <n v="0"/>
    <n v="0"/>
    <n v="0"/>
    <n v="0"/>
    <n v="0"/>
    <n v="0"/>
    <n v="0"/>
    <n v="0"/>
    <n v="0"/>
    <x v="0"/>
    <x v="3"/>
    <x v="5"/>
    <s v="52"/>
    <s v="SEKRETARIAT BADAN RISET DAN SUMBERDAYA MANUSIA KELAUTAN DAN PERIKANAN"/>
    <n v="0"/>
    <n v="0"/>
    <n v="15000000"/>
    <n v="100"/>
    <s v="WA.4345.EBC.996.301.A.522151"/>
    <s v="Non COVID"/>
    <s v="BELANJA JASA"/>
    <s v="Belanja Barang Non Operasional"/>
  </r>
  <r>
    <s v="032"/>
    <s v="12"/>
    <s v="WA"/>
    <x v="1"/>
    <s v="4345"/>
    <x v="2"/>
    <s v="EBC"/>
    <s v="4345.EAM. Layanan Manajemen SDM Internal"/>
    <n v="996"/>
    <x v="9"/>
    <n v="301"/>
    <x v="13"/>
    <s v="A"/>
    <x v="36"/>
    <n v="522191"/>
    <x v="10"/>
    <n v="102600000"/>
    <n v="102600000"/>
    <m/>
    <n v="0"/>
    <x v="90"/>
    <n v="0"/>
    <n v="0"/>
    <n v="0"/>
    <n v="0"/>
    <n v="0"/>
    <n v="0"/>
    <n v="0"/>
    <n v="0"/>
    <n v="0"/>
    <n v="0"/>
    <n v="0"/>
    <n v="0"/>
    <x v="0"/>
    <x v="3"/>
    <x v="5"/>
    <s v="52"/>
    <s v="SEKRETARIAT BADAN RISET DAN SUMBERDAYA MANUSIA KELAUTAN DAN PERIKANAN"/>
    <n v="0"/>
    <n v="0"/>
    <n v="102600000"/>
    <n v="100"/>
    <s v="WA.4345.EBC.996.301.A.522191"/>
    <s v="Non COVID"/>
    <s v="BELANJA JASA"/>
    <s v="Belanja Barang Non Operasional"/>
  </r>
  <r>
    <s v="032"/>
    <s v="12"/>
    <s v="WA"/>
    <x v="1"/>
    <s v="4345"/>
    <x v="2"/>
    <s v="EBC"/>
    <s v="4345.EAM. Layanan Manajemen SDM Internal"/>
    <n v="996"/>
    <x v="9"/>
    <n v="301"/>
    <x v="13"/>
    <s v="A"/>
    <x v="36"/>
    <n v="524111"/>
    <x v="2"/>
    <n v="138000000"/>
    <n v="138000000"/>
    <m/>
    <n v="0"/>
    <x v="91"/>
    <n v="0"/>
    <n v="0"/>
    <n v="0"/>
    <n v="5900000"/>
    <n v="0"/>
    <n v="14635000"/>
    <n v="0"/>
    <n v="0"/>
    <n v="0"/>
    <n v="0"/>
    <n v="0"/>
    <n v="0"/>
    <x v="0"/>
    <x v="3"/>
    <x v="5"/>
    <s v="52"/>
    <s v="SEKRETARIAT BADAN RISET DAN SUMBERDAYA MANUSIA KELAUTAN DAN PERIKANAN"/>
    <n v="20535000"/>
    <n v="14.880434782608695"/>
    <n v="117465000"/>
    <n v="85.119565217391298"/>
    <s v="WA.4345.EBC.996.301.A.524111"/>
    <s v="Non COVID"/>
    <s v="PERJALANAN DINAS"/>
    <s v="Belanja Barang Non Operasional"/>
  </r>
  <r>
    <s v="032"/>
    <s v="12"/>
    <s v="WA"/>
    <x v="1"/>
    <s v="4345"/>
    <x v="2"/>
    <s v="EBC"/>
    <s v="4345.EAM. Layanan Manajemen SDM Internal"/>
    <n v="996"/>
    <x v="9"/>
    <n v="301"/>
    <x v="13"/>
    <s v="B"/>
    <x v="37"/>
    <n v="521211"/>
    <x v="0"/>
    <n v="25000000"/>
    <n v="25000000"/>
    <m/>
    <n v="0"/>
    <x v="89"/>
    <n v="0"/>
    <n v="0"/>
    <n v="0"/>
    <n v="0"/>
    <n v="1475000"/>
    <n v="1442500"/>
    <n v="0"/>
    <n v="2922100"/>
    <n v="0"/>
    <n v="0"/>
    <n v="0"/>
    <n v="0"/>
    <x v="0"/>
    <x v="3"/>
    <x v="5"/>
    <s v="52"/>
    <s v="SEKRETARIAT BADAN RISET DAN SUMBERDAYA MANUSIA KELAUTAN DAN PERIKANAN"/>
    <n v="5839600"/>
    <n v="23.358400000000003"/>
    <n v="19160400"/>
    <n v="76.641599999999997"/>
    <s v="WA.4345.EBC.996.301.B.521211"/>
    <s v="Non COVID"/>
    <s v="BELANJA BAHAN"/>
    <s v="Belanja Barang Non Operasional"/>
  </r>
  <r>
    <s v="032"/>
    <s v="12"/>
    <s v="WA"/>
    <x v="1"/>
    <s v="4345"/>
    <x v="2"/>
    <s v="EBC"/>
    <s v="4345.EAM. Layanan Manajemen SDM Internal"/>
    <n v="996"/>
    <x v="9"/>
    <n v="301"/>
    <x v="13"/>
    <s v="B"/>
    <x v="37"/>
    <n v="521219"/>
    <x v="3"/>
    <n v="6308695000"/>
    <n v="6308695000"/>
    <m/>
    <n v="0"/>
    <x v="92"/>
    <n v="0"/>
    <n v="0"/>
    <n v="0"/>
    <n v="1549795356"/>
    <n v="0"/>
    <n v="2247825850"/>
    <n v="1009938886"/>
    <n v="16200000"/>
    <n v="0"/>
    <n v="0"/>
    <n v="0"/>
    <n v="0"/>
    <x v="0"/>
    <x v="3"/>
    <x v="5"/>
    <s v="52"/>
    <s v="SEKRETARIAT BADAN RISET DAN SUMBERDAYA MANUSIA KELAUTAN DAN PERIKANAN"/>
    <n v="4823760092"/>
    <n v="76.462090685950102"/>
    <n v="1484934908"/>
    <n v="23.537909314049895"/>
    <s v="WA.4345.EBC.996.301.B.521219"/>
    <s v="Non COVID"/>
    <s v="NON OPS LAINNYA"/>
    <s v="Belanja Barang Non Operasional"/>
  </r>
  <r>
    <s v="032"/>
    <s v="12"/>
    <s v="WA"/>
    <x v="1"/>
    <s v="4345"/>
    <x v="2"/>
    <s v="EBC"/>
    <s v="4345.EAM. Layanan Manajemen SDM Internal"/>
    <n v="996"/>
    <x v="9"/>
    <n v="301"/>
    <x v="13"/>
    <s v="B"/>
    <x v="37"/>
    <n v="521811"/>
    <x v="4"/>
    <n v="30000000"/>
    <n v="30000000"/>
    <m/>
    <n v="0"/>
    <x v="10"/>
    <n v="0"/>
    <n v="0"/>
    <n v="0"/>
    <n v="0"/>
    <n v="3364000"/>
    <n v="1447000"/>
    <n v="0"/>
    <n v="4867000"/>
    <n v="0"/>
    <n v="0"/>
    <n v="0"/>
    <n v="0"/>
    <x v="0"/>
    <x v="3"/>
    <x v="5"/>
    <s v="52"/>
    <s v="SEKRETARIAT BADAN RISET DAN SUMBERDAYA MANUSIA KELAUTAN DAN PERIKANAN"/>
    <n v="9678000"/>
    <n v="32.26"/>
    <n v="20322000"/>
    <n v="67.739999999999995"/>
    <s v="WA.4345.EBC.996.301.B.521811"/>
    <s v="Non COVID"/>
    <s v="PERSEDIAAN"/>
    <s v="Belanja Barang Non Operasional"/>
  </r>
  <r>
    <s v="032"/>
    <s v="12"/>
    <s v="WA"/>
    <x v="1"/>
    <s v="4345"/>
    <x v="2"/>
    <s v="EBC"/>
    <s v="4345.EAM. Layanan Manajemen SDM Internal"/>
    <n v="996"/>
    <x v="9"/>
    <n v="301"/>
    <x v="13"/>
    <s v="B"/>
    <x v="37"/>
    <n v="522151"/>
    <x v="1"/>
    <n v="6000000"/>
    <n v="6000000"/>
    <m/>
    <n v="0"/>
    <x v="9"/>
    <n v="0"/>
    <n v="0"/>
    <n v="0"/>
    <n v="0"/>
    <n v="0"/>
    <n v="0"/>
    <n v="0"/>
    <n v="0"/>
    <n v="0"/>
    <n v="0"/>
    <n v="0"/>
    <n v="0"/>
    <x v="0"/>
    <x v="3"/>
    <x v="5"/>
    <s v="52"/>
    <s v="SEKRETARIAT BADAN RISET DAN SUMBERDAYA MANUSIA KELAUTAN DAN PERIKANAN"/>
    <n v="0"/>
    <n v="0"/>
    <n v="6000000"/>
    <n v="100"/>
    <s v="WA.4345.EBC.996.301.B.522151"/>
    <s v="Non COVID"/>
    <s v="BELANJA JASA"/>
    <s v="Belanja Barang Non Operasional"/>
  </r>
  <r>
    <s v="032"/>
    <s v="12"/>
    <s v="WA"/>
    <x v="1"/>
    <s v="4345"/>
    <x v="2"/>
    <s v="EBC"/>
    <s v="4345.EAM. Layanan Manajemen SDM Internal"/>
    <n v="996"/>
    <x v="9"/>
    <n v="301"/>
    <x v="13"/>
    <s v="B"/>
    <x v="37"/>
    <n v="524111"/>
    <x v="2"/>
    <n v="216000000"/>
    <n v="216000000"/>
    <m/>
    <n v="0"/>
    <x v="93"/>
    <n v="0"/>
    <n v="0"/>
    <n v="0"/>
    <n v="0"/>
    <n v="20392633"/>
    <n v="22330573"/>
    <n v="13278300"/>
    <n v="0"/>
    <n v="0"/>
    <n v="0"/>
    <n v="0"/>
    <n v="0"/>
    <x v="0"/>
    <x v="3"/>
    <x v="5"/>
    <s v="52"/>
    <s v="SEKRETARIAT BADAN RISET DAN SUMBERDAYA MANUSIA KELAUTAN DAN PERIKANAN"/>
    <n v="56001506"/>
    <n v="25.926623148148149"/>
    <n v="159998494"/>
    <n v="74.073376851851847"/>
    <s v="WA.4345.EBC.996.301.B.524111"/>
    <s v="Non COVID"/>
    <s v="PERJALANAN DINAS"/>
    <s v="Belanja Barang Non Operasional"/>
  </r>
  <r>
    <s v="032"/>
    <s v="12"/>
    <s v="WA"/>
    <x v="1"/>
    <s v="4345"/>
    <x v="2"/>
    <s v="EBC"/>
    <s v="4345.EAM. Layanan Manajemen SDM Internal"/>
    <n v="996"/>
    <x v="9"/>
    <n v="301"/>
    <x v="13"/>
    <s v="C"/>
    <x v="38"/>
    <n v="521211"/>
    <x v="0"/>
    <n v="12000000"/>
    <n v="12000000"/>
    <m/>
    <n v="0"/>
    <x v="67"/>
    <n v="0"/>
    <n v="0"/>
    <n v="0"/>
    <n v="0"/>
    <n v="0"/>
    <n v="0"/>
    <n v="0"/>
    <n v="0"/>
    <n v="0"/>
    <n v="0"/>
    <n v="0"/>
    <n v="0"/>
    <x v="0"/>
    <x v="3"/>
    <x v="5"/>
    <s v="52"/>
    <s v="SEKRETARIAT BADAN RISET DAN SUMBERDAYA MANUSIA KELAUTAN DAN PERIKANAN"/>
    <n v="0"/>
    <n v="0"/>
    <n v="12000000"/>
    <n v="100"/>
    <s v="WA.4345.EBC.996.301.C.521211"/>
    <s v="Non COVID"/>
    <s v="BELANJA BAHAN"/>
    <s v="Belanja Barang Non Operasional"/>
  </r>
  <r>
    <s v="032"/>
    <s v="12"/>
    <s v="WA"/>
    <x v="1"/>
    <s v="4345"/>
    <x v="2"/>
    <s v="EBC"/>
    <s v="4345.EAM. Layanan Manajemen SDM Internal"/>
    <n v="996"/>
    <x v="9"/>
    <n v="301"/>
    <x v="13"/>
    <s v="C"/>
    <x v="38"/>
    <n v="521219"/>
    <x v="3"/>
    <n v="20000000"/>
    <n v="20000000"/>
    <m/>
    <n v="0"/>
    <x v="1"/>
    <n v="0"/>
    <n v="0"/>
    <n v="0"/>
    <n v="0"/>
    <n v="0"/>
    <n v="0"/>
    <n v="0"/>
    <n v="0"/>
    <n v="0"/>
    <n v="0"/>
    <n v="0"/>
    <n v="0"/>
    <x v="0"/>
    <x v="3"/>
    <x v="5"/>
    <s v="52"/>
    <s v="SEKRETARIAT BADAN RISET DAN SUMBERDAYA MANUSIA KELAUTAN DAN PERIKANAN"/>
    <n v="0"/>
    <n v="0"/>
    <n v="20000000"/>
    <n v="100"/>
    <s v="WA.4345.EBC.996.301.C.521219"/>
    <s v="Non COVID"/>
    <s v="NON OPS LAINNYA"/>
    <s v="Belanja Barang Non Operasional"/>
  </r>
  <r>
    <s v="032"/>
    <s v="12"/>
    <s v="WA"/>
    <x v="1"/>
    <s v="4345"/>
    <x v="2"/>
    <s v="EBC"/>
    <s v="4345.EAM. Layanan Manajemen SDM Internal"/>
    <n v="996"/>
    <x v="9"/>
    <n v="301"/>
    <x v="13"/>
    <s v="C"/>
    <x v="38"/>
    <n v="524211"/>
    <x v="16"/>
    <n v="142041000"/>
    <n v="142041000"/>
    <m/>
    <n v="0"/>
    <x v="94"/>
    <n v="0"/>
    <n v="0"/>
    <n v="0"/>
    <n v="0"/>
    <n v="0"/>
    <n v="0"/>
    <n v="0"/>
    <n v="0"/>
    <n v="0"/>
    <n v="0"/>
    <n v="0"/>
    <n v="0"/>
    <x v="0"/>
    <x v="3"/>
    <x v="5"/>
    <s v="52"/>
    <s v="SEKRETARIAT BADAN RISET DAN SUMBERDAYA MANUSIA KELAUTAN DAN PERIKANAN"/>
    <n v="0"/>
    <n v="0"/>
    <n v="142041000"/>
    <n v="100"/>
    <s v="WA.4345.EBC.996.301.C.524211"/>
    <s v="Non COVID"/>
    <s v="PERJALANAN DINAS"/>
    <s v="Belanja Barang Non Operasional"/>
  </r>
  <r>
    <s v="032"/>
    <s v="12"/>
    <s v="WA"/>
    <x v="1"/>
    <s v="4345"/>
    <x v="2"/>
    <s v="EBC"/>
    <s v="4345.EAM. Layanan Manajemen SDM Internal"/>
    <n v="996"/>
    <x v="9"/>
    <n v="301"/>
    <x v="13"/>
    <s v="D"/>
    <x v="39"/>
    <n v="522192"/>
    <x v="5"/>
    <n v="0"/>
    <n v="0"/>
    <m/>
    <n v="0"/>
    <x v="27"/>
    <n v="0"/>
    <n v="0"/>
    <n v="0"/>
    <n v="0"/>
    <n v="0"/>
    <n v="0"/>
    <n v="0"/>
    <n v="0"/>
    <n v="0"/>
    <n v="0"/>
    <n v="0"/>
    <n v="0"/>
    <x v="0"/>
    <x v="3"/>
    <x v="5"/>
    <s v="52"/>
    <s v="SEKRETARIAT BADAN RISET DAN SUMBERDAYA MANUSIA KELAUTAN DAN PERIKANAN"/>
    <n v="0"/>
    <n v="0"/>
    <n v="0"/>
    <n v="0"/>
    <s v="WA.4345.EBC.996.301.D.522192"/>
    <s v="COVID"/>
    <s v="BELANJA JASA"/>
    <s v="Belanja Barang Non Operasional"/>
  </r>
  <r>
    <s v="032"/>
    <s v="12"/>
    <s v="WA"/>
    <x v="1"/>
    <s v="4345"/>
    <x v="2"/>
    <s v="EBC"/>
    <s v="4345.EAM. Layanan Manajemen SDM Internal"/>
    <n v="996"/>
    <x v="9"/>
    <n v="302"/>
    <x v="14"/>
    <s v="A"/>
    <x v="40"/>
    <n v="521211"/>
    <x v="0"/>
    <n v="25000000"/>
    <n v="25000000"/>
    <m/>
    <n v="0"/>
    <x v="89"/>
    <n v="0"/>
    <n v="0"/>
    <n v="0"/>
    <n v="0"/>
    <n v="2961000"/>
    <n v="0"/>
    <n v="0"/>
    <n v="2959400"/>
    <n v="0"/>
    <n v="0"/>
    <n v="0"/>
    <n v="0"/>
    <x v="0"/>
    <x v="3"/>
    <x v="5"/>
    <s v="52"/>
    <s v="SEKRETARIAT BADAN RISET DAN SUMBERDAYA MANUSIA KELAUTAN DAN PERIKANAN"/>
    <n v="5920400"/>
    <n v="23.6816"/>
    <n v="19079600"/>
    <n v="76.318399999999997"/>
    <s v="WA.4345.EBC.996.302.A.521211"/>
    <s v="Non COVID"/>
    <s v="BELANJA BAHAN"/>
    <s v="Belanja Barang Non Operasional"/>
  </r>
  <r>
    <s v="032"/>
    <s v="12"/>
    <s v="WA"/>
    <x v="1"/>
    <s v="4345"/>
    <x v="2"/>
    <s v="EBC"/>
    <s v="4345.EAM. Layanan Manajemen SDM Internal"/>
    <n v="996"/>
    <x v="9"/>
    <n v="302"/>
    <x v="14"/>
    <s v="A"/>
    <x v="40"/>
    <n v="521811"/>
    <x v="4"/>
    <n v="30000000"/>
    <n v="30000000"/>
    <m/>
    <n v="0"/>
    <x v="10"/>
    <n v="0"/>
    <n v="0"/>
    <n v="0"/>
    <n v="0"/>
    <n v="4845000"/>
    <n v="0"/>
    <n v="0"/>
    <n v="3375000"/>
    <n v="0"/>
    <n v="0"/>
    <n v="0"/>
    <n v="0"/>
    <x v="0"/>
    <x v="3"/>
    <x v="5"/>
    <s v="52"/>
    <s v="SEKRETARIAT BADAN RISET DAN SUMBERDAYA MANUSIA KELAUTAN DAN PERIKANAN"/>
    <n v="8220000"/>
    <n v="27.400000000000002"/>
    <n v="21780000"/>
    <n v="72.599999999999994"/>
    <s v="WA.4345.EBC.996.302.A.521811"/>
    <s v="Non COVID"/>
    <s v="PERSEDIAAN"/>
    <s v="Belanja Barang Non Operasional"/>
  </r>
  <r>
    <s v="032"/>
    <s v="12"/>
    <s v="WA"/>
    <x v="1"/>
    <s v="4345"/>
    <x v="2"/>
    <s v="EBC"/>
    <s v="4345.EAM. Layanan Manajemen SDM Internal"/>
    <n v="996"/>
    <x v="9"/>
    <n v="302"/>
    <x v="14"/>
    <s v="A"/>
    <x v="40"/>
    <n v="524111"/>
    <x v="2"/>
    <n v="54200000"/>
    <n v="54200000"/>
    <m/>
    <n v="0"/>
    <x v="95"/>
    <n v="0"/>
    <n v="0"/>
    <n v="0"/>
    <n v="0"/>
    <n v="0"/>
    <n v="0"/>
    <n v="0"/>
    <n v="0"/>
    <n v="0"/>
    <n v="0"/>
    <n v="0"/>
    <n v="0"/>
    <x v="0"/>
    <x v="3"/>
    <x v="5"/>
    <s v="52"/>
    <s v="SEKRETARIAT BADAN RISET DAN SUMBERDAYA MANUSIA KELAUTAN DAN PERIKANAN"/>
    <n v="0"/>
    <n v="0"/>
    <n v="54200000"/>
    <n v="100"/>
    <s v="WA.4345.EBC.996.302.A.524111"/>
    <s v="Non COVID"/>
    <s v="PERJALANAN DINAS"/>
    <s v="Belanja Barang Non Operasional"/>
  </r>
  <r>
    <s v="032"/>
    <s v="12"/>
    <s v="WA"/>
    <x v="1"/>
    <s v="2378"/>
    <x v="1"/>
    <s v="CAN"/>
    <s v="2378.CAN. Sarana Bidang Teknologi Informasi dan Komunikasi"/>
    <s v="001"/>
    <x v="1"/>
    <n v="301"/>
    <x v="4"/>
    <s v="B"/>
    <x v="41"/>
    <n v="532111"/>
    <x v="7"/>
    <n v="800000"/>
    <n v="800000"/>
    <m/>
    <n v="800000"/>
    <x v="27"/>
    <m/>
    <m/>
    <m/>
    <m/>
    <m/>
    <m/>
    <m/>
    <m/>
    <m/>
    <m/>
    <m/>
    <m/>
    <x v="0"/>
    <x v="2"/>
    <x v="4"/>
    <n v="53"/>
    <s v="SEKRETARIAT BADAN RISET DAN SUMBERDAYA MANUSIA KELAUTAN DAN PERIKANAN"/>
    <n v="0"/>
    <n v="0"/>
    <n v="800000"/>
    <n v="100"/>
    <s v="WA.2378.CAN.001.301.B.532111"/>
    <s v="Non COVID"/>
    <s v="MODAL"/>
    <s v="Belanja Modal"/>
  </r>
  <r>
    <s v="032"/>
    <s v="12"/>
    <s v="WA"/>
    <x v="1"/>
    <s v="2378"/>
    <x v="1"/>
    <s v="EBA"/>
    <s v="2378.EBA. Layanan Dukungan Manajemen Internal"/>
    <n v="958"/>
    <x v="2"/>
    <n v="311"/>
    <x v="5"/>
    <s v="B"/>
    <x v="41"/>
    <n v="521219"/>
    <x v="3"/>
    <n v="40434000"/>
    <n v="40434000"/>
    <m/>
    <n v="40434000"/>
    <x v="27"/>
    <m/>
    <m/>
    <m/>
    <m/>
    <m/>
    <m/>
    <m/>
    <m/>
    <m/>
    <m/>
    <m/>
    <m/>
    <x v="0"/>
    <x v="3"/>
    <x v="5"/>
    <s v="52"/>
    <s v="SEKRETARIAT BADAN RISET DAN SUMBERDAYA MANUSIA KELAUTAN DAN PERIKANAN"/>
    <n v="0"/>
    <n v="0"/>
    <n v="40434000"/>
    <n v="100"/>
    <s v="WA.2378.EBA.958.311.B.521219"/>
    <s v="Non COVID"/>
    <s v="NON OPS LAINNYA"/>
    <s v="Belanja Barang Non Operasional"/>
  </r>
  <r>
    <s v="032"/>
    <s v="12"/>
    <s v="WA"/>
    <x v="1"/>
    <s v="2378"/>
    <x v="1"/>
    <s v="EBA"/>
    <s v="2378.EBA. Layanan Dukungan Manajemen Internal"/>
    <n v="962"/>
    <x v="3"/>
    <n v="301"/>
    <x v="6"/>
    <s v="G"/>
    <x v="15"/>
    <n v="521811"/>
    <x v="4"/>
    <n v="266494000"/>
    <n v="266494000"/>
    <m/>
    <n v="266494000"/>
    <x v="27"/>
    <m/>
    <m/>
    <m/>
    <m/>
    <m/>
    <m/>
    <m/>
    <m/>
    <m/>
    <m/>
    <m/>
    <m/>
    <x v="0"/>
    <x v="0"/>
    <x v="0"/>
    <s v="52"/>
    <s v="SEKRETARIAT BADAN RISET DAN SUMBERDAYA MANUSIA KELAUTAN DAN PERIKANAN"/>
    <n v="0"/>
    <n v="0"/>
    <n v="266494000"/>
    <n v="100"/>
    <s v="WA.2378.EBA.962.301.G.521811"/>
    <s v="Non COVID"/>
    <s v="PERSEDIAAN"/>
    <s v="Belanja Barang Non Operasional"/>
  </r>
  <r>
    <s v="032"/>
    <s v="12"/>
    <s v="WA"/>
    <x v="1"/>
    <s v="2378"/>
    <x v="1"/>
    <s v="EBB"/>
    <s v="2378.EBB. Layanan Sarana dan Prasarana Internal"/>
    <n v="951"/>
    <x v="5"/>
    <n v="301"/>
    <x v="8"/>
    <s v="B"/>
    <x v="41"/>
    <n v="532111"/>
    <x v="7"/>
    <n v="934000"/>
    <n v="934000"/>
    <m/>
    <n v="934000"/>
    <x v="27"/>
    <m/>
    <m/>
    <m/>
    <m/>
    <m/>
    <m/>
    <m/>
    <m/>
    <m/>
    <m/>
    <m/>
    <m/>
    <x v="0"/>
    <x v="2"/>
    <x v="4"/>
    <n v="53"/>
    <s v="SEKRETARIAT BADAN RISET DAN SUMBERDAYA MANUSIA KELAUTAN DAN PERIKANAN"/>
    <n v="0"/>
    <n v="0"/>
    <n v="934000"/>
    <n v="100"/>
    <s v="WA.2378.EBB.951.301.B.532111"/>
    <s v="Non COVID"/>
    <s v="MODAL"/>
    <s v="Belanja Modal"/>
  </r>
  <r>
    <s v="032"/>
    <s v="12"/>
    <s v="WA"/>
    <x v="1"/>
    <s v="2378"/>
    <x v="1"/>
    <s v="EBD"/>
    <s v="2378.EBD. Layanan Manajemen Kinerja Internal"/>
    <n v="952"/>
    <x v="6"/>
    <n v="301"/>
    <x v="9"/>
    <s v="D"/>
    <x v="42"/>
    <n v="524111"/>
    <x v="2"/>
    <n v="434566000"/>
    <n v="434566000"/>
    <m/>
    <n v="434566000"/>
    <x v="27"/>
    <m/>
    <m/>
    <m/>
    <m/>
    <m/>
    <m/>
    <m/>
    <m/>
    <m/>
    <m/>
    <m/>
    <m/>
    <x v="0"/>
    <x v="3"/>
    <x v="5"/>
    <s v="52"/>
    <s v="SEKRETARIAT BADAN RISET DAN SUMBERDAYA MANUSIA KELAUTAN DAN PERIKANAN"/>
    <n v="0"/>
    <n v="0"/>
    <n v="434566000"/>
    <n v="100"/>
    <s v="WA.2378.EBD.952.301.D.524111"/>
    <s v="Non COVID"/>
    <s v="PERJALANAN DINAS"/>
    <s v="Belanja Barang Non Operasional"/>
  </r>
  <r>
    <s v="032"/>
    <s v="12"/>
    <s v="WA"/>
    <x v="1"/>
    <s v="2378"/>
    <x v="1"/>
    <s v="EBD"/>
    <s v="2378.EBD. Layanan Manajemen Kinerja Internal"/>
    <n v="953"/>
    <x v="7"/>
    <n v="301"/>
    <x v="10"/>
    <s v="C"/>
    <x v="43"/>
    <n v="524111"/>
    <x v="2"/>
    <n v="387471000"/>
    <n v="387471000"/>
    <m/>
    <n v="387471000"/>
    <x v="27"/>
    <m/>
    <m/>
    <m/>
    <m/>
    <m/>
    <m/>
    <m/>
    <m/>
    <m/>
    <m/>
    <m/>
    <m/>
    <x v="0"/>
    <x v="3"/>
    <x v="6"/>
    <s v="52"/>
    <s v="SEKRETARIAT BADAN RISET DAN SUMBERDAYA MANUSIA KELAUTAN DAN PERIKANAN"/>
    <n v="0"/>
    <n v="0"/>
    <n v="387471000"/>
    <n v="100"/>
    <s v="WA.2378.EBD.953.301.C.524111"/>
    <s v="Non COVID"/>
    <s v="PERJALANAN DINAS"/>
    <s v="Belanja Barang Non Operasional"/>
  </r>
  <r>
    <s v="032"/>
    <s v="12"/>
    <s v="WA"/>
    <x v="1"/>
    <s v="2378"/>
    <x v="1"/>
    <s v="EBD"/>
    <s v="2378.EBD. Layanan Manajemen Kinerja Internal"/>
    <n v="953"/>
    <x v="7"/>
    <n v="302"/>
    <x v="11"/>
    <s v="B"/>
    <x v="41"/>
    <n v="521219"/>
    <x v="3"/>
    <n v="76463000"/>
    <n v="76463000"/>
    <m/>
    <n v="76463000"/>
    <x v="27"/>
    <m/>
    <m/>
    <m/>
    <m/>
    <m/>
    <m/>
    <m/>
    <m/>
    <m/>
    <m/>
    <m/>
    <m/>
    <x v="0"/>
    <x v="3"/>
    <x v="6"/>
    <s v="52"/>
    <s v="SEKRETARIAT BADAN RISET DAN SUMBERDAYA MANUSIA KELAUTAN DAN PERIKANAN"/>
    <n v="0"/>
    <n v="0"/>
    <n v="76463000"/>
    <n v="100"/>
    <s v="WA.2378.EBD.953.302.B.521219"/>
    <s v="Non COVID"/>
    <s v="NON OPS LAINNYA"/>
    <s v="Belanja Barang Non Operasional"/>
  </r>
  <r>
    <s v="032"/>
    <s v="12"/>
    <s v="WA"/>
    <x v="1"/>
    <s v="2378"/>
    <x v="1"/>
    <s v="EBD"/>
    <s v="2378.EBD. Layanan Manajemen Kinerja Internal"/>
    <n v="955"/>
    <x v="8"/>
    <n v="301"/>
    <x v="12"/>
    <s v="G"/>
    <x v="44"/>
    <n v="521219"/>
    <x v="3"/>
    <n v="92000000"/>
    <n v="92000000"/>
    <m/>
    <n v="92000000"/>
    <x v="27"/>
    <m/>
    <m/>
    <m/>
    <m/>
    <m/>
    <m/>
    <m/>
    <m/>
    <m/>
    <m/>
    <m/>
    <m/>
    <x v="0"/>
    <x v="2"/>
    <x v="7"/>
    <s v="52"/>
    <s v="SEKRETARIAT BADAN RISET DAN SUMBERDAYA MANUSIA KELAUTAN DAN PERIKANAN"/>
    <n v="0"/>
    <n v="0"/>
    <n v="92000000"/>
    <n v="100"/>
    <s v="WA.2378.EBD.955.301.G.521219"/>
    <s v="Non COVID"/>
    <s v="NON OPS LAINNYA"/>
    <s v="Belanja Barang Non Operasional"/>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6E5F8E2-8A2A-4FC4-B79A-11A7364DAA3D}" name="PivotTable1" cacheId="1" applyNumberFormats="0" applyBorderFormats="0" applyFontFormats="0" applyPatternFormats="0" applyAlignmentFormats="0" applyWidthHeightFormats="1" dataCaption="Values" updatedVersion="8" minRefreshableVersion="3" showDrill="0" useAutoFormatting="1" itemPrintTitles="1" createdVersion="7" indent="0" outline="1" outlineData="1" multipleFieldFilters="0" rowHeaderCaption="Kegiatan  ">
  <location ref="C5:H221" firstHeaderRow="0" firstDataRow="1" firstDataCol="1"/>
  <pivotFields count="49">
    <pivotField showAll="0"/>
    <pivotField showAll="0"/>
    <pivotField showAll="0"/>
    <pivotField axis="axisRow" showAll="0">
      <items count="3">
        <item x="0"/>
        <item x="1"/>
        <item t="default"/>
      </items>
    </pivotField>
    <pivotField showAll="0"/>
    <pivotField axis="axisRow" showAll="0">
      <items count="4">
        <item x="0"/>
        <item x="1"/>
        <item x="2"/>
        <item t="default"/>
      </items>
    </pivotField>
    <pivotField showAll="0"/>
    <pivotField showAll="0"/>
    <pivotField showAll="0"/>
    <pivotField axis="axisRow" showAll="0">
      <items count="12">
        <item x="0"/>
        <item x="1"/>
        <item x="2"/>
        <item x="3"/>
        <item m="1" x="10"/>
        <item x="5"/>
        <item x="6"/>
        <item x="7"/>
        <item x="8"/>
        <item x="9"/>
        <item x="4"/>
        <item t="default"/>
      </items>
    </pivotField>
    <pivotField showAll="0"/>
    <pivotField axis="axisRow" showAll="0">
      <items count="17">
        <item m="1" x="15"/>
        <item x="0"/>
        <item x="1"/>
        <item x="2"/>
        <item x="3"/>
        <item x="13"/>
        <item x="8"/>
        <item x="12"/>
        <item x="10"/>
        <item x="9"/>
        <item x="6"/>
        <item x="4"/>
        <item x="14"/>
        <item x="11"/>
        <item x="5"/>
        <item x="7"/>
        <item t="default"/>
      </items>
    </pivotField>
    <pivotField showAll="0"/>
    <pivotField axis="axisRow" showAll="0">
      <items count="46">
        <item x="7"/>
        <item x="40"/>
        <item x="0"/>
        <item x="6"/>
        <item x="9"/>
        <item x="23"/>
        <item x="8"/>
        <item x="27"/>
        <item x="2"/>
        <item x="3"/>
        <item x="29"/>
        <item x="24"/>
        <item x="30"/>
        <item x="36"/>
        <item x="28"/>
        <item x="37"/>
        <item x="10"/>
        <item x="4"/>
        <item x="1"/>
        <item x="31"/>
        <item x="25"/>
        <item x="26"/>
        <item x="11"/>
        <item x="5"/>
        <item x="32"/>
        <item x="38"/>
        <item x="39"/>
        <item x="33"/>
        <item x="12"/>
        <item x="13"/>
        <item x="34"/>
        <item x="14"/>
        <item x="35"/>
        <item x="15"/>
        <item x="18"/>
        <item x="19"/>
        <item x="20"/>
        <item x="21"/>
        <item x="22"/>
        <item x="16"/>
        <item x="17"/>
        <item x="41"/>
        <item x="42"/>
        <item x="43"/>
        <item x="44"/>
        <item t="default"/>
      </items>
    </pivotField>
    <pivotField showAll="0"/>
    <pivotField axis="axisRow" showAll="0">
      <items count="18">
        <item x="11"/>
        <item x="12"/>
        <item x="15"/>
        <item x="0"/>
        <item x="3"/>
        <item x="9"/>
        <item x="4"/>
        <item x="8"/>
        <item x="1"/>
        <item x="10"/>
        <item x="5"/>
        <item x="13"/>
        <item x="14"/>
        <item x="2"/>
        <item x="6"/>
        <item x="16"/>
        <item x="7"/>
        <item t="default"/>
      </items>
    </pivotField>
    <pivotField numFmtId="41" showAll="0"/>
    <pivotField numFmtId="41" showAll="0"/>
    <pivotField showAll="0"/>
    <pivotField numFmtId="41" showAll="0"/>
    <pivotField dataField="1" numFmtId="41" showAll="0">
      <items count="97">
        <item h="1" x="27"/>
        <item x="21"/>
        <item x="34"/>
        <item x="65"/>
        <item x="50"/>
        <item x="13"/>
        <item x="44"/>
        <item x="18"/>
        <item x="35"/>
        <item x="40"/>
        <item x="38"/>
        <item x="4"/>
        <item x="45"/>
        <item x="47"/>
        <item x="84"/>
        <item x="15"/>
        <item x="66"/>
        <item x="81"/>
        <item x="9"/>
        <item x="22"/>
        <item x="80"/>
        <item x="79"/>
        <item x="25"/>
        <item x="51"/>
        <item x="48"/>
        <item x="31"/>
        <item x="67"/>
        <item x="30"/>
        <item x="49"/>
        <item x="33"/>
        <item x="24"/>
        <item x="74"/>
        <item x="82"/>
        <item x="16"/>
        <item x="26"/>
        <item x="17"/>
        <item x="5"/>
        <item x="70"/>
        <item x="53"/>
        <item x="76"/>
        <item x="39"/>
        <item x="78"/>
        <item x="73"/>
        <item x="3"/>
        <item x="0"/>
        <item x="1"/>
        <item x="83"/>
        <item x="20"/>
        <item x="69"/>
        <item x="6"/>
        <item x="46"/>
        <item x="23"/>
        <item x="72"/>
        <item x="89"/>
        <item x="56"/>
        <item x="11"/>
        <item x="85"/>
        <item x="54"/>
        <item x="10"/>
        <item x="77"/>
        <item x="7"/>
        <item x="37"/>
        <item x="61"/>
        <item x="42"/>
        <item x="55"/>
        <item x="71"/>
        <item x="2"/>
        <item x="68"/>
        <item x="41"/>
        <item x="95"/>
        <item x="63"/>
        <item x="75"/>
        <item x="52"/>
        <item x="8"/>
        <item x="14"/>
        <item x="86"/>
        <item x="43"/>
        <item x="32"/>
        <item x="28"/>
        <item x="87"/>
        <item x="62"/>
        <item x="90"/>
        <item x="29"/>
        <item x="59"/>
        <item x="91"/>
        <item x="19"/>
        <item x="94"/>
        <item x="58"/>
        <item x="93"/>
        <item x="12"/>
        <item x="36"/>
        <item x="60"/>
        <item x="64"/>
        <item x="57"/>
        <item x="88"/>
        <item x="92"/>
        <item t="default"/>
      </items>
    </pivotField>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numFmtId="41" showAll="0"/>
    <pivotField axis="axisRow" showAll="0">
      <items count="2">
        <item x="0"/>
        <item t="default"/>
      </items>
    </pivotField>
    <pivotField axis="axisRow" showAll="0">
      <items count="6">
        <item x="1"/>
        <item x="0"/>
        <item x="3"/>
        <item x="2"/>
        <item m="1" x="4"/>
        <item t="default"/>
      </items>
    </pivotField>
    <pivotField axis="axisRow" showAll="0">
      <items count="10">
        <item x="6"/>
        <item x="2"/>
        <item x="3"/>
        <item x="7"/>
        <item x="0"/>
        <item x="5"/>
        <item x="1"/>
        <item x="4"/>
        <item m="1" x="8"/>
        <item t="default"/>
      </items>
    </pivotField>
    <pivotField showAll="0"/>
    <pivotField showAll="0"/>
    <pivotField dataField="1" showAll="0"/>
    <pivotField numFmtId="43" showAll="0"/>
    <pivotField showAll="0"/>
    <pivotField numFmtId="43" showAll="0"/>
    <pivotField showAll="0"/>
    <pivotField showAll="0"/>
    <pivotField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s>
  <rowFields count="9">
    <field x="33"/>
    <field x="3"/>
    <field x="5"/>
    <field x="34"/>
    <field x="35"/>
    <field x="9"/>
    <field x="11"/>
    <field x="13"/>
    <field x="15"/>
  </rowFields>
  <rowItems count="216">
    <i>
      <x/>
    </i>
    <i r="1">
      <x/>
    </i>
    <i r="2">
      <x/>
    </i>
    <i r="3">
      <x/>
    </i>
    <i r="4">
      <x v="1"/>
    </i>
    <i r="5">
      <x/>
    </i>
    <i r="6">
      <x v="3"/>
    </i>
    <i r="7">
      <x v="9"/>
    </i>
    <i r="8">
      <x v="3"/>
    </i>
    <i r="8">
      <x v="4"/>
    </i>
    <i r="8">
      <x v="6"/>
    </i>
    <i r="8">
      <x v="8"/>
    </i>
    <i r="8">
      <x v="10"/>
    </i>
    <i r="8">
      <x v="13"/>
    </i>
    <i r="8">
      <x v="14"/>
    </i>
    <i r="7">
      <x v="17"/>
    </i>
    <i r="8">
      <x v="3"/>
    </i>
    <i r="8">
      <x v="4"/>
    </i>
    <i r="8">
      <x v="6"/>
    </i>
    <i r="8">
      <x v="8"/>
    </i>
    <i r="8">
      <x v="10"/>
    </i>
    <i r="8">
      <x v="13"/>
    </i>
    <i r="7">
      <x v="23"/>
    </i>
    <i r="8">
      <x v="3"/>
    </i>
    <i r="8">
      <x v="4"/>
    </i>
    <i r="8">
      <x v="8"/>
    </i>
    <i r="8">
      <x v="13"/>
    </i>
    <i r="4">
      <x v="2"/>
    </i>
    <i r="5">
      <x/>
    </i>
    <i r="6">
      <x v="4"/>
    </i>
    <i r="7">
      <x v="3"/>
    </i>
    <i r="8">
      <x v="3"/>
    </i>
    <i r="8">
      <x v="4"/>
    </i>
    <i r="8">
      <x v="8"/>
    </i>
    <i r="8">
      <x v="13"/>
    </i>
    <i r="3">
      <x v="1"/>
    </i>
    <i r="4">
      <x v="4"/>
    </i>
    <i r="5">
      <x/>
    </i>
    <i r="6">
      <x v="1"/>
    </i>
    <i r="7">
      <x v="2"/>
    </i>
    <i r="8">
      <x v="3"/>
    </i>
    <i r="8">
      <x v="8"/>
    </i>
    <i r="8">
      <x v="13"/>
    </i>
    <i r="7">
      <x v="18"/>
    </i>
    <i r="8">
      <x v="3"/>
    </i>
    <i r="8">
      <x v="8"/>
    </i>
    <i r="8">
      <x v="13"/>
    </i>
    <i r="4">
      <x v="6"/>
    </i>
    <i r="5">
      <x/>
    </i>
    <i r="6">
      <x v="2"/>
    </i>
    <i r="7">
      <x v="8"/>
    </i>
    <i r="8">
      <x v="3"/>
    </i>
    <i r="8">
      <x v="13"/>
    </i>
    <i r="1">
      <x v="1"/>
    </i>
    <i r="2">
      <x v="1"/>
    </i>
    <i r="3">
      <x/>
    </i>
    <i r="4">
      <x v="2"/>
    </i>
    <i r="5">
      <x v="3"/>
    </i>
    <i r="6">
      <x v="10"/>
    </i>
    <i r="7">
      <x v="31"/>
    </i>
    <i r="8">
      <x v="3"/>
    </i>
    <i r="8">
      <x v="4"/>
    </i>
    <i r="8">
      <x v="13"/>
    </i>
    <i r="3">
      <x v="1"/>
    </i>
    <i r="4">
      <x v="4"/>
    </i>
    <i r="5">
      <x v="3"/>
    </i>
    <i r="6">
      <x v="10"/>
    </i>
    <i r="7">
      <x v="33"/>
    </i>
    <i r="8">
      <x v="3"/>
    </i>
    <i r="8">
      <x v="4"/>
    </i>
    <i r="8">
      <x v="8"/>
    </i>
    <i r="8">
      <x v="13"/>
    </i>
    <i r="4">
      <x v="6"/>
    </i>
    <i r="5">
      <x v="3"/>
    </i>
    <i r="6">
      <x v="10"/>
    </i>
    <i r="7">
      <x v="40"/>
    </i>
    <i r="8">
      <x v="3"/>
    </i>
    <i r="8">
      <x v="4"/>
    </i>
    <i r="8">
      <x v="8"/>
    </i>
    <i r="8">
      <x v="13"/>
    </i>
    <i r="3">
      <x v="2"/>
    </i>
    <i r="4">
      <x/>
    </i>
    <i r="5">
      <x v="7"/>
    </i>
    <i r="6">
      <x v="8"/>
    </i>
    <i r="7">
      <x v="7"/>
    </i>
    <i r="8">
      <x v="3"/>
    </i>
    <i r="8">
      <x v="4"/>
    </i>
    <i r="8">
      <x v="13"/>
    </i>
    <i r="7">
      <x v="14"/>
    </i>
    <i r="8">
      <x v="3"/>
    </i>
    <i r="8">
      <x v="4"/>
    </i>
    <i r="8">
      <x v="13"/>
    </i>
    <i r="6">
      <x v="13"/>
    </i>
    <i r="7">
      <x v="10"/>
    </i>
    <i r="8">
      <x v="3"/>
    </i>
    <i r="8">
      <x v="4"/>
    </i>
    <i r="8">
      <x v="13"/>
    </i>
    <i r="4">
      <x v="5"/>
    </i>
    <i r="5">
      <x v="2"/>
    </i>
    <i r="6">
      <x v="14"/>
    </i>
    <i r="7">
      <x v="6"/>
    </i>
    <i r="8">
      <x v="3"/>
    </i>
    <i r="8">
      <x v="6"/>
    </i>
    <i r="8">
      <x v="13"/>
    </i>
    <i r="5">
      <x v="6"/>
    </i>
    <i r="6">
      <x v="9"/>
    </i>
    <i r="7">
      <x v="11"/>
    </i>
    <i r="8">
      <x v="3"/>
    </i>
    <i r="8">
      <x v="4"/>
    </i>
    <i r="8">
      <x v="6"/>
    </i>
    <i r="8">
      <x v="13"/>
    </i>
    <i r="7">
      <x v="20"/>
    </i>
    <i r="8">
      <x v="3"/>
    </i>
    <i r="8">
      <x v="4"/>
    </i>
    <i r="8">
      <x v="6"/>
    </i>
    <i r="8">
      <x v="13"/>
    </i>
    <i r="7">
      <x v="21"/>
    </i>
    <i r="8">
      <x v="3"/>
    </i>
    <i r="8">
      <x v="6"/>
    </i>
    <i r="8">
      <x v="13"/>
    </i>
    <i r="3">
      <x v="3"/>
    </i>
    <i r="4">
      <x v="3"/>
    </i>
    <i r="5">
      <x v="8"/>
    </i>
    <i r="6">
      <x v="7"/>
    </i>
    <i r="7">
      <x v="12"/>
    </i>
    <i r="8">
      <x v="3"/>
    </i>
    <i r="8">
      <x v="13"/>
    </i>
    <i r="7">
      <x v="19"/>
    </i>
    <i r="8">
      <x v="3"/>
    </i>
    <i r="8">
      <x v="13"/>
    </i>
    <i r="7">
      <x v="24"/>
    </i>
    <i r="8">
      <x v="3"/>
    </i>
    <i r="7">
      <x v="27"/>
    </i>
    <i r="8">
      <x v="3"/>
    </i>
    <i r="8">
      <x v="13"/>
    </i>
    <i r="7">
      <x v="30"/>
    </i>
    <i r="8">
      <x v="3"/>
    </i>
    <i r="7">
      <x v="32"/>
    </i>
    <i r="8">
      <x v="3"/>
    </i>
    <i r="8">
      <x v="6"/>
    </i>
    <i r="8">
      <x v="13"/>
    </i>
    <i r="4">
      <x v="7"/>
    </i>
    <i r="5">
      <x v="1"/>
    </i>
    <i r="6">
      <x v="11"/>
    </i>
    <i r="7">
      <x/>
    </i>
    <i r="8">
      <x v="16"/>
    </i>
    <i r="5">
      <x v="3"/>
    </i>
    <i r="6">
      <x v="10"/>
    </i>
    <i r="7">
      <x v="4"/>
    </i>
    <i r="8">
      <x v="3"/>
    </i>
    <i r="8">
      <x v="13"/>
    </i>
    <i r="8">
      <x v="14"/>
    </i>
    <i r="7">
      <x v="16"/>
    </i>
    <i r="8">
      <x v="3"/>
    </i>
    <i r="8">
      <x v="10"/>
    </i>
    <i r="8">
      <x v="13"/>
    </i>
    <i r="7">
      <x v="22"/>
    </i>
    <i r="8">
      <x v="3"/>
    </i>
    <i r="8">
      <x v="7"/>
    </i>
    <i r="8">
      <x v="13"/>
    </i>
    <i r="8">
      <x v="14"/>
    </i>
    <i r="7">
      <x v="28"/>
    </i>
    <i r="8">
      <x v="3"/>
    </i>
    <i r="8">
      <x v="13"/>
    </i>
    <i r="7">
      <x v="29"/>
    </i>
    <i r="8">
      <x v="3"/>
    </i>
    <i r="8">
      <x v="5"/>
    </i>
    <i r="8">
      <x v="9"/>
    </i>
    <i r="8">
      <x v="10"/>
    </i>
    <i r="8">
      <x v="13"/>
    </i>
    <i r="5">
      <x v="5"/>
    </i>
    <i r="6">
      <x v="6"/>
    </i>
    <i r="7">
      <x v="5"/>
    </i>
    <i r="8">
      <x v="16"/>
    </i>
    <i r="5">
      <x v="10"/>
    </i>
    <i r="6">
      <x v="15"/>
    </i>
    <i r="7">
      <x v="34"/>
    </i>
    <i r="8">
      <x/>
    </i>
    <i r="8">
      <x v="6"/>
    </i>
    <i r="7">
      <x v="35"/>
    </i>
    <i r="8">
      <x v="1"/>
    </i>
    <i r="8">
      <x v="7"/>
    </i>
    <i r="7">
      <x v="36"/>
    </i>
    <i r="8">
      <x v="11"/>
    </i>
    <i r="8">
      <x v="12"/>
    </i>
    <i r="7">
      <x v="37"/>
    </i>
    <i r="8">
      <x/>
    </i>
    <i r="8">
      <x v="2"/>
    </i>
    <i r="2">
      <x v="2"/>
    </i>
    <i r="3">
      <x v="2"/>
    </i>
    <i r="4">
      <x v="5"/>
    </i>
    <i r="5">
      <x v="9"/>
    </i>
    <i r="6">
      <x v="5"/>
    </i>
    <i r="7">
      <x v="13"/>
    </i>
    <i r="8">
      <x v="3"/>
    </i>
    <i r="8">
      <x v="4"/>
    </i>
    <i r="8">
      <x v="6"/>
    </i>
    <i r="8">
      <x v="8"/>
    </i>
    <i r="8">
      <x v="9"/>
    </i>
    <i r="8">
      <x v="13"/>
    </i>
    <i r="7">
      <x v="15"/>
    </i>
    <i r="8">
      <x v="3"/>
    </i>
    <i r="8">
      <x v="4"/>
    </i>
    <i r="8">
      <x v="6"/>
    </i>
    <i r="8">
      <x v="8"/>
    </i>
    <i r="8">
      <x v="13"/>
    </i>
    <i r="7">
      <x v="25"/>
    </i>
    <i r="8">
      <x v="3"/>
    </i>
    <i r="8">
      <x v="4"/>
    </i>
    <i r="8">
      <x v="15"/>
    </i>
    <i r="6">
      <x v="12"/>
    </i>
    <i r="7">
      <x v="1"/>
    </i>
    <i r="8">
      <x v="3"/>
    </i>
    <i r="8">
      <x v="6"/>
    </i>
    <i r="8">
      <x v="13"/>
    </i>
    <i t="grand">
      <x/>
    </i>
  </rowItems>
  <colFields count="1">
    <field x="-2"/>
  </colFields>
  <colItems count="5">
    <i>
      <x/>
    </i>
    <i i="1">
      <x v="1"/>
    </i>
    <i i="2">
      <x v="2"/>
    </i>
    <i i="3">
      <x v="3"/>
    </i>
    <i i="4">
      <x v="4"/>
    </i>
  </colItems>
  <dataFields count="5">
    <dataField name="Pagu-Blokir " fld="20" baseField="33" baseItem="0" numFmtId="41"/>
    <dataField name="Realisasi " fld="38" baseField="0" baseItem="0" numFmtId="41"/>
    <dataField name="Real % " fld="47" baseField="32" baseItem="0" numFmtId="43"/>
    <dataField name="Sisa " fld="48" baseField="32" baseItem="0" numFmtId="41"/>
    <dataField name="Sisa % " fld="46" baseField="0" baseItem="0" numFmtId="166"/>
  </dataFields>
  <formats count="1084">
    <format dxfId="1336">
      <pivotArea outline="0" collapsedLevelsAreSubtotals="1" fieldPosition="0">
        <references count="1">
          <reference field="4294967294" count="1" selected="0">
            <x v="1"/>
          </reference>
        </references>
      </pivotArea>
    </format>
    <format dxfId="1335">
      <pivotArea dataOnly="0" labelOnly="1" fieldPosition="0">
        <references count="1">
          <reference field="3" count="0"/>
        </references>
      </pivotArea>
    </format>
    <format dxfId="1334">
      <pivotArea dataOnly="0" labelOnly="1" fieldPosition="0">
        <references count="1">
          <reference field="5" count="0"/>
        </references>
      </pivotArea>
    </format>
    <format dxfId="1333">
      <pivotArea dataOnly="0" labelOnly="1" fieldPosition="0">
        <references count="1">
          <reference field="9" count="0"/>
        </references>
      </pivotArea>
    </format>
    <format dxfId="1332">
      <pivotArea dataOnly="0" labelOnly="1" fieldPosition="0">
        <references count="1">
          <reference field="11" count="0"/>
        </references>
      </pivotArea>
    </format>
    <format dxfId="1331">
      <pivotArea dataOnly="0" labelOnly="1" fieldPosition="0">
        <references count="1">
          <reference field="13" count="0"/>
        </references>
      </pivotArea>
    </format>
    <format dxfId="1330">
      <pivotArea dataOnly="0" labelOnly="1" outline="0" fieldPosition="0">
        <references count="1">
          <reference field="4294967294" count="1">
            <x v="1"/>
          </reference>
        </references>
      </pivotArea>
    </format>
    <format dxfId="1329">
      <pivotArea type="all" dataOnly="0" outline="0" fieldPosition="0"/>
    </format>
    <format dxfId="1328">
      <pivotArea outline="0" collapsedLevelsAreSubtotals="1" fieldPosition="0"/>
    </format>
    <format dxfId="1327">
      <pivotArea field="3" type="button" dataOnly="0" labelOnly="1" outline="0" axis="axisRow" fieldPosition="1"/>
    </format>
    <format dxfId="1326">
      <pivotArea dataOnly="0" labelOnly="1" fieldPosition="0">
        <references count="1">
          <reference field="3" count="0"/>
        </references>
      </pivotArea>
    </format>
    <format dxfId="1325">
      <pivotArea dataOnly="0" labelOnly="1" grandRow="1" outline="0" fieldPosition="0"/>
    </format>
    <format dxfId="1324">
      <pivotArea dataOnly="0" labelOnly="1" fieldPosition="0">
        <references count="2">
          <reference field="3" count="1" selected="0">
            <x v="0"/>
          </reference>
          <reference field="5" count="1">
            <x v="0"/>
          </reference>
        </references>
      </pivotArea>
    </format>
    <format dxfId="1323">
      <pivotArea dataOnly="0" labelOnly="1" fieldPosition="0">
        <references count="2">
          <reference field="3" count="1" selected="0">
            <x v="1"/>
          </reference>
          <reference field="5" count="2">
            <x v="1"/>
            <x v="2"/>
          </reference>
        </references>
      </pivotArea>
    </format>
    <format dxfId="1322">
      <pivotArea dataOnly="0" labelOnly="1" fieldPosition="0">
        <references count="3">
          <reference field="3" count="1" selected="0">
            <x v="0"/>
          </reference>
          <reference field="5" count="1" selected="0">
            <x v="0"/>
          </reference>
          <reference field="9" count="1">
            <x v="0"/>
          </reference>
        </references>
      </pivotArea>
    </format>
    <format dxfId="1321">
      <pivotArea dataOnly="0" labelOnly="1" fieldPosition="0">
        <references count="3">
          <reference field="3" count="1" selected="0">
            <x v="1"/>
          </reference>
          <reference field="5" count="1" selected="0">
            <x v="1"/>
          </reference>
          <reference field="9" count="8">
            <x v="1"/>
            <x v="2"/>
            <x v="3"/>
            <x v="4"/>
            <x v="5"/>
            <x v="6"/>
            <x v="7"/>
            <x v="8"/>
          </reference>
        </references>
      </pivotArea>
    </format>
    <format dxfId="1320">
      <pivotArea dataOnly="0" labelOnly="1" fieldPosition="0">
        <references count="3">
          <reference field="3" count="1" selected="0">
            <x v="1"/>
          </reference>
          <reference field="5" count="1" selected="0">
            <x v="2"/>
          </reference>
          <reference field="9" count="1">
            <x v="9"/>
          </reference>
        </references>
      </pivotArea>
    </format>
    <format dxfId="1319">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318">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317">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316">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315">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314">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313">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312">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311">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310">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309">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308">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307">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306">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305">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304">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303">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302">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301">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300">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99">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98">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97">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96">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95">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94">
      <pivotArea dataOnly="0" labelOnly="1" outline="0" fieldPosition="0">
        <references count="1">
          <reference field="4294967294" count="1">
            <x v="1"/>
          </reference>
        </references>
      </pivotArea>
    </format>
    <format dxfId="1293">
      <pivotArea type="all" dataOnly="0" outline="0" fieldPosition="0"/>
    </format>
    <format dxfId="1292">
      <pivotArea outline="0" collapsedLevelsAreSubtotals="1" fieldPosition="0"/>
    </format>
    <format dxfId="1291">
      <pivotArea field="3" type="button" dataOnly="0" labelOnly="1" outline="0" axis="axisRow" fieldPosition="1"/>
    </format>
    <format dxfId="1290">
      <pivotArea dataOnly="0" labelOnly="1" fieldPosition="0">
        <references count="1">
          <reference field="3" count="0"/>
        </references>
      </pivotArea>
    </format>
    <format dxfId="1289">
      <pivotArea dataOnly="0" labelOnly="1" grandRow="1" outline="0" fieldPosition="0"/>
    </format>
    <format dxfId="1288">
      <pivotArea dataOnly="0" labelOnly="1" fieldPosition="0">
        <references count="2">
          <reference field="3" count="1" selected="0">
            <x v="0"/>
          </reference>
          <reference field="5" count="1">
            <x v="0"/>
          </reference>
        </references>
      </pivotArea>
    </format>
    <format dxfId="1287">
      <pivotArea dataOnly="0" labelOnly="1" fieldPosition="0">
        <references count="2">
          <reference field="3" count="1" selected="0">
            <x v="1"/>
          </reference>
          <reference field="5" count="2">
            <x v="1"/>
            <x v="2"/>
          </reference>
        </references>
      </pivotArea>
    </format>
    <format dxfId="1286">
      <pivotArea dataOnly="0" labelOnly="1" fieldPosition="0">
        <references count="3">
          <reference field="3" count="1" selected="0">
            <x v="0"/>
          </reference>
          <reference field="5" count="1" selected="0">
            <x v="0"/>
          </reference>
          <reference field="9" count="1">
            <x v="0"/>
          </reference>
        </references>
      </pivotArea>
    </format>
    <format dxfId="1285">
      <pivotArea dataOnly="0" labelOnly="1" fieldPosition="0">
        <references count="3">
          <reference field="3" count="1" selected="0">
            <x v="1"/>
          </reference>
          <reference field="5" count="1" selected="0">
            <x v="1"/>
          </reference>
          <reference field="9" count="8">
            <x v="1"/>
            <x v="2"/>
            <x v="3"/>
            <x v="4"/>
            <x v="5"/>
            <x v="6"/>
            <x v="7"/>
            <x v="8"/>
          </reference>
        </references>
      </pivotArea>
    </format>
    <format dxfId="1284">
      <pivotArea dataOnly="0" labelOnly="1" fieldPosition="0">
        <references count="3">
          <reference field="3" count="1" selected="0">
            <x v="1"/>
          </reference>
          <reference field="5" count="1" selected="0">
            <x v="2"/>
          </reference>
          <reference field="9" count="1">
            <x v="9"/>
          </reference>
        </references>
      </pivotArea>
    </format>
    <format dxfId="128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28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28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28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27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27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27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27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27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27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27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27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7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27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6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6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6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26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26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6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26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26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6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26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25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258">
      <pivotArea dataOnly="0" labelOnly="1" outline="0" fieldPosition="0">
        <references count="1">
          <reference field="4294967294" count="1">
            <x v="1"/>
          </reference>
        </references>
      </pivotArea>
    </format>
    <format dxfId="1257">
      <pivotArea collapsedLevelsAreSubtotals="1" fieldPosition="0">
        <references count="1">
          <reference field="3" count="1">
            <x v="0"/>
          </reference>
        </references>
      </pivotArea>
    </format>
    <format dxfId="1256">
      <pivotArea collapsedLevelsAreSubtotals="1" fieldPosition="0">
        <references count="1">
          <reference field="3" count="1">
            <x v="1"/>
          </reference>
        </references>
      </pivotArea>
    </format>
    <format dxfId="1255">
      <pivotArea collapsedLevelsAreSubtotals="1" fieldPosition="0">
        <references count="3">
          <reference field="3" count="1" selected="0">
            <x v="0"/>
          </reference>
          <reference field="5" count="1" selected="0">
            <x v="0"/>
          </reference>
          <reference field="9" count="1">
            <x v="0"/>
          </reference>
        </references>
      </pivotArea>
    </format>
    <format dxfId="1254">
      <pivotArea collapsedLevelsAreSubtotals="1" fieldPosition="0">
        <references count="3">
          <reference field="3" count="1" selected="0">
            <x v="1"/>
          </reference>
          <reference field="5" count="1" selected="0">
            <x v="1"/>
          </reference>
          <reference field="9" count="1">
            <x v="1"/>
          </reference>
        </references>
      </pivotArea>
    </format>
    <format dxfId="1253">
      <pivotArea collapsedLevelsAreSubtotals="1" fieldPosition="0">
        <references count="3">
          <reference field="3" count="1" selected="0">
            <x v="1"/>
          </reference>
          <reference field="5" count="1" selected="0">
            <x v="1"/>
          </reference>
          <reference field="9" count="1">
            <x v="2"/>
          </reference>
        </references>
      </pivotArea>
    </format>
    <format dxfId="1252">
      <pivotArea collapsedLevelsAreSubtotals="1" fieldPosition="0">
        <references count="3">
          <reference field="3" count="1" selected="0">
            <x v="1"/>
          </reference>
          <reference field="5" count="1" selected="0">
            <x v="1"/>
          </reference>
          <reference field="9" count="1">
            <x v="3"/>
          </reference>
        </references>
      </pivotArea>
    </format>
    <format dxfId="1251">
      <pivotArea collapsedLevelsAreSubtotals="1" fieldPosition="0">
        <references count="3">
          <reference field="3" count="1" selected="0">
            <x v="1"/>
          </reference>
          <reference field="5" count="1" selected="0">
            <x v="1"/>
          </reference>
          <reference field="9" count="1">
            <x v="4"/>
          </reference>
        </references>
      </pivotArea>
    </format>
    <format dxfId="1250">
      <pivotArea collapsedLevelsAreSubtotals="1" fieldPosition="0">
        <references count="3">
          <reference field="3" count="1" selected="0">
            <x v="1"/>
          </reference>
          <reference field="5" count="1" selected="0">
            <x v="1"/>
          </reference>
          <reference field="9" count="1">
            <x v="5"/>
          </reference>
        </references>
      </pivotArea>
    </format>
    <format dxfId="1249">
      <pivotArea collapsedLevelsAreSubtotals="1" fieldPosition="0">
        <references count="3">
          <reference field="3" count="1" selected="0">
            <x v="1"/>
          </reference>
          <reference field="5" count="1" selected="0">
            <x v="1"/>
          </reference>
          <reference field="9" count="1">
            <x v="6"/>
          </reference>
        </references>
      </pivotArea>
    </format>
    <format dxfId="1248">
      <pivotArea collapsedLevelsAreSubtotals="1" fieldPosition="0">
        <references count="3">
          <reference field="3" count="1" selected="0">
            <x v="1"/>
          </reference>
          <reference field="5" count="1" selected="0">
            <x v="1"/>
          </reference>
          <reference field="9" count="1">
            <x v="7"/>
          </reference>
        </references>
      </pivotArea>
    </format>
    <format dxfId="1247">
      <pivotArea collapsedLevelsAreSubtotals="1" fieldPosition="0">
        <references count="3">
          <reference field="3" count="1" selected="0">
            <x v="1"/>
          </reference>
          <reference field="5" count="1" selected="0">
            <x v="1"/>
          </reference>
          <reference field="9" count="1">
            <x v="8"/>
          </reference>
        </references>
      </pivotArea>
    </format>
    <format dxfId="1246">
      <pivotArea collapsedLevelsAreSubtotals="1" fieldPosition="0">
        <references count="3">
          <reference field="3" count="1" selected="0">
            <x v="1"/>
          </reference>
          <reference field="5" count="1" selected="0">
            <x v="2"/>
          </reference>
          <reference field="9" count="1">
            <x v="9"/>
          </reference>
        </references>
      </pivotArea>
    </format>
    <format dxfId="1245">
      <pivotArea collapsedLevelsAreSubtotals="1" fieldPosition="0">
        <references count="4">
          <reference field="3" count="1" selected="0">
            <x v="0"/>
          </reference>
          <reference field="5" count="1" selected="0">
            <x v="0"/>
          </reference>
          <reference field="9" count="1" selected="0">
            <x v="0"/>
          </reference>
          <reference field="11" count="1">
            <x v="1"/>
          </reference>
        </references>
      </pivotArea>
    </format>
    <format dxfId="1244">
      <pivotArea collapsedLevelsAreSubtotals="1" fieldPosition="0">
        <references count="4">
          <reference field="3" count="1" selected="0">
            <x v="0"/>
          </reference>
          <reference field="5" count="1" selected="0">
            <x v="0"/>
          </reference>
          <reference field="9" count="1" selected="0">
            <x v="0"/>
          </reference>
          <reference field="11" count="1">
            <x v="2"/>
          </reference>
        </references>
      </pivotArea>
    </format>
    <format dxfId="1243">
      <pivotArea collapsedLevelsAreSubtotals="1" fieldPosition="0">
        <references count="4">
          <reference field="3" count="1" selected="0">
            <x v="0"/>
          </reference>
          <reference field="5" count="1" selected="0">
            <x v="0"/>
          </reference>
          <reference field="9" count="1" selected="0">
            <x v="0"/>
          </reference>
          <reference field="11" count="1">
            <x v="3"/>
          </reference>
        </references>
      </pivotArea>
    </format>
    <format dxfId="1242">
      <pivotArea collapsedLevelsAreSubtotals="1" fieldPosition="0">
        <references count="4">
          <reference field="3" count="1" selected="0">
            <x v="0"/>
          </reference>
          <reference field="5" count="1" selected="0">
            <x v="0"/>
          </reference>
          <reference field="9" count="1" selected="0">
            <x v="0"/>
          </reference>
          <reference field="11" count="1">
            <x v="4"/>
          </reference>
        </references>
      </pivotArea>
    </format>
    <format dxfId="1241">
      <pivotArea collapsedLevelsAreSubtotals="1" fieldPosition="0">
        <references count="4">
          <reference field="3" count="1" selected="0">
            <x v="1"/>
          </reference>
          <reference field="5" count="1" selected="0">
            <x v="1"/>
          </reference>
          <reference field="9" count="1" selected="0">
            <x v="1"/>
          </reference>
          <reference field="11" count="1">
            <x v="11"/>
          </reference>
        </references>
      </pivotArea>
    </format>
    <format dxfId="1240">
      <pivotArea collapsedLevelsAreSubtotals="1" fieldPosition="0">
        <references count="4">
          <reference field="3" count="1" selected="0">
            <x v="1"/>
          </reference>
          <reference field="5" count="1" selected="0">
            <x v="1"/>
          </reference>
          <reference field="9" count="1" selected="0">
            <x v="2"/>
          </reference>
          <reference field="11" count="1">
            <x v="14"/>
          </reference>
        </references>
      </pivotArea>
    </format>
    <format dxfId="1239">
      <pivotArea collapsedLevelsAreSubtotals="1" fieldPosition="0">
        <references count="4">
          <reference field="3" count="1" selected="0">
            <x v="1"/>
          </reference>
          <reference field="5" count="1" selected="0">
            <x v="1"/>
          </reference>
          <reference field="9" count="1" selected="0">
            <x v="3"/>
          </reference>
          <reference field="11" count="1">
            <x v="10"/>
          </reference>
        </references>
      </pivotArea>
    </format>
    <format dxfId="1238">
      <pivotArea collapsedLevelsAreSubtotals="1" fieldPosition="0">
        <references count="4">
          <reference field="3" count="1" selected="0">
            <x v="1"/>
          </reference>
          <reference field="5" count="1" selected="0">
            <x v="1"/>
          </reference>
          <reference field="9" count="1" selected="0">
            <x v="4"/>
          </reference>
          <reference field="11" count="1">
            <x v="0"/>
          </reference>
        </references>
      </pivotArea>
    </format>
    <format dxfId="1237">
      <pivotArea collapsedLevelsAreSubtotals="1" fieldPosition="0">
        <references count="4">
          <reference field="3" count="1" selected="0">
            <x v="1"/>
          </reference>
          <reference field="5" count="1" selected="0">
            <x v="1"/>
          </reference>
          <reference field="9" count="1" selected="0">
            <x v="5"/>
          </reference>
          <reference field="11" count="1">
            <x v="6"/>
          </reference>
        </references>
      </pivotArea>
    </format>
    <format dxfId="1236">
      <pivotArea collapsedLevelsAreSubtotals="1" fieldPosition="0">
        <references count="4">
          <reference field="3" count="1" selected="0">
            <x v="1"/>
          </reference>
          <reference field="5" count="1" selected="0">
            <x v="1"/>
          </reference>
          <reference field="9" count="1" selected="0">
            <x v="6"/>
          </reference>
          <reference field="11" count="1">
            <x v="9"/>
          </reference>
        </references>
      </pivotArea>
    </format>
    <format dxfId="1235">
      <pivotArea collapsedLevelsAreSubtotals="1" fieldPosition="0">
        <references count="4">
          <reference field="3" count="1" selected="0">
            <x v="1"/>
          </reference>
          <reference field="5" count="1" selected="0">
            <x v="1"/>
          </reference>
          <reference field="9" count="1" selected="0">
            <x v="7"/>
          </reference>
          <reference field="11" count="1">
            <x v="8"/>
          </reference>
        </references>
      </pivotArea>
    </format>
    <format dxfId="1234">
      <pivotArea collapsedLevelsAreSubtotals="1" fieldPosition="0">
        <references count="4">
          <reference field="3" count="1" selected="0">
            <x v="1"/>
          </reference>
          <reference field="5" count="1" selected="0">
            <x v="1"/>
          </reference>
          <reference field="9" count="1" selected="0">
            <x v="7"/>
          </reference>
          <reference field="11" count="1">
            <x v="13"/>
          </reference>
        </references>
      </pivotArea>
    </format>
    <format dxfId="1233">
      <pivotArea collapsedLevelsAreSubtotals="1" fieldPosition="0">
        <references count="4">
          <reference field="3" count="1" selected="0">
            <x v="1"/>
          </reference>
          <reference field="5" count="1" selected="0">
            <x v="1"/>
          </reference>
          <reference field="9" count="1" selected="0">
            <x v="8"/>
          </reference>
          <reference field="11" count="1">
            <x v="7"/>
          </reference>
        </references>
      </pivotArea>
    </format>
    <format dxfId="1232">
      <pivotArea collapsedLevelsAreSubtotals="1" fieldPosition="0">
        <references count="4">
          <reference field="3" count="1" selected="0">
            <x v="1"/>
          </reference>
          <reference field="5" count="1" selected="0">
            <x v="2"/>
          </reference>
          <reference field="9" count="1" selected="0">
            <x v="9"/>
          </reference>
          <reference field="11" count="1">
            <x v="5"/>
          </reference>
        </references>
      </pivotArea>
    </format>
    <format dxfId="1231">
      <pivotArea collapsedLevelsAreSubtotals="1" fieldPosition="0">
        <references count="4">
          <reference field="3" count="1" selected="0">
            <x v="1"/>
          </reference>
          <reference field="5" count="1" selected="0">
            <x v="2"/>
          </reference>
          <reference field="9" count="1" selected="0">
            <x v="9"/>
          </reference>
          <reference field="11" count="1">
            <x v="12"/>
          </reference>
        </references>
      </pivotArea>
    </format>
    <format dxfId="1230">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2"/>
          </reference>
        </references>
      </pivotArea>
    </format>
    <format dxfId="1229">
      <pivotArea collapsedLevelsAreSubtotals="1" fieldPosition="0">
        <references count="5">
          <reference field="3" count="1" selected="0">
            <x v="0"/>
          </reference>
          <reference field="5" count="1" selected="0">
            <x v="0"/>
          </reference>
          <reference field="9" count="1" selected="0">
            <x v="0"/>
          </reference>
          <reference field="11" count="1" selected="0">
            <x v="1"/>
          </reference>
          <reference field="13" count="1">
            <x v="18"/>
          </reference>
        </references>
      </pivotArea>
    </format>
    <format dxfId="1228">
      <pivotArea collapsedLevelsAreSubtotals="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227">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9"/>
          </reference>
        </references>
      </pivotArea>
    </format>
    <format dxfId="1226">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17"/>
          </reference>
        </references>
      </pivotArea>
    </format>
    <format dxfId="1225">
      <pivotArea collapsedLevelsAreSubtotals="1" fieldPosition="0">
        <references count="5">
          <reference field="3" count="1" selected="0">
            <x v="0"/>
          </reference>
          <reference field="5" count="1" selected="0">
            <x v="0"/>
          </reference>
          <reference field="9" count="1" selected="0">
            <x v="0"/>
          </reference>
          <reference field="11" count="1" selected="0">
            <x v="3"/>
          </reference>
          <reference field="13" count="1">
            <x v="23"/>
          </reference>
        </references>
      </pivotArea>
    </format>
    <format dxfId="1224">
      <pivotArea collapsedLevelsAreSubtotals="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223">
      <pivotArea collapsedLevelsAreSubtotals="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222">
      <pivotArea collapsedLevelsAreSubtotals="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221">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
          </reference>
        </references>
      </pivotArea>
    </format>
    <format dxfId="1220">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16"/>
          </reference>
        </references>
      </pivotArea>
    </format>
    <format dxfId="1219">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2"/>
          </reference>
        </references>
      </pivotArea>
    </format>
    <format dxfId="1218">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8"/>
          </reference>
        </references>
      </pivotArea>
    </format>
    <format dxfId="1217">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29"/>
          </reference>
        </references>
      </pivotArea>
    </format>
    <format dxfId="1216">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1"/>
          </reference>
        </references>
      </pivotArea>
    </format>
    <format dxfId="1215">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3"/>
          </reference>
        </references>
      </pivotArea>
    </format>
    <format dxfId="1214">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39"/>
          </reference>
        </references>
      </pivotArea>
    </format>
    <format dxfId="1213">
      <pivotArea collapsedLevelsAreSubtotals="1" fieldPosition="0">
        <references count="5">
          <reference field="3" count="1" selected="0">
            <x v="1"/>
          </reference>
          <reference field="5" count="1" selected="0">
            <x v="1"/>
          </reference>
          <reference field="9" count="1" selected="0">
            <x v="3"/>
          </reference>
          <reference field="11" count="1" selected="0">
            <x v="10"/>
          </reference>
          <reference field="13" count="1">
            <x v="40"/>
          </reference>
        </references>
      </pivotArea>
    </format>
    <format dxfId="1212">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4"/>
          </reference>
        </references>
      </pivotArea>
    </format>
    <format dxfId="1211">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5"/>
          </reference>
        </references>
      </pivotArea>
    </format>
    <format dxfId="1210">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6"/>
          </reference>
        </references>
      </pivotArea>
    </format>
    <format dxfId="1209">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7"/>
          </reference>
        </references>
      </pivotArea>
    </format>
    <format dxfId="1208">
      <pivotArea collapsedLevelsAreSubtotals="1" fieldPosition="0">
        <references count="5">
          <reference field="3" count="1" selected="0">
            <x v="1"/>
          </reference>
          <reference field="5" count="1" selected="0">
            <x v="1"/>
          </reference>
          <reference field="9" count="1" selected="0">
            <x v="4"/>
          </reference>
          <reference field="11" count="1" selected="0">
            <x v="0"/>
          </reference>
          <reference field="13" count="1">
            <x v="38"/>
          </reference>
        </references>
      </pivotArea>
    </format>
    <format dxfId="1207">
      <pivotArea collapsedLevelsAreSubtotals="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206">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11"/>
          </reference>
        </references>
      </pivotArea>
    </format>
    <format dxfId="1205">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0"/>
          </reference>
        </references>
      </pivotArea>
    </format>
    <format dxfId="1204">
      <pivotArea collapsedLevelsAreSubtotals="1" fieldPosition="0">
        <references count="5">
          <reference field="3" count="1" selected="0">
            <x v="1"/>
          </reference>
          <reference field="5" count="1" selected="0">
            <x v="1"/>
          </reference>
          <reference field="9" count="1" selected="0">
            <x v="6"/>
          </reference>
          <reference field="11" count="1" selected="0">
            <x v="9"/>
          </reference>
          <reference field="13" count="1">
            <x v="21"/>
          </reference>
        </references>
      </pivotArea>
    </format>
    <format dxfId="1203">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7"/>
          </reference>
        </references>
      </pivotArea>
    </format>
    <format dxfId="1202">
      <pivotArea collapsedLevelsAreSubtotals="1" fieldPosition="0">
        <references count="5">
          <reference field="3" count="1" selected="0">
            <x v="1"/>
          </reference>
          <reference field="5" count="1" selected="0">
            <x v="1"/>
          </reference>
          <reference field="9" count="1" selected="0">
            <x v="7"/>
          </reference>
          <reference field="11" count="1" selected="0">
            <x v="8"/>
          </reference>
          <reference field="13" count="1">
            <x v="14"/>
          </reference>
        </references>
      </pivotArea>
    </format>
    <format dxfId="1201">
      <pivotArea collapsedLevelsAreSubtotals="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200">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2"/>
          </reference>
        </references>
      </pivotArea>
    </format>
    <format dxfId="1199">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19"/>
          </reference>
        </references>
      </pivotArea>
    </format>
    <format dxfId="1198">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4"/>
          </reference>
        </references>
      </pivotArea>
    </format>
    <format dxfId="1197">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27"/>
          </reference>
        </references>
      </pivotArea>
    </format>
    <format dxfId="1196">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0"/>
          </reference>
        </references>
      </pivotArea>
    </format>
    <format dxfId="1195">
      <pivotArea collapsedLevelsAreSubtotals="1" fieldPosition="0">
        <references count="5">
          <reference field="3" count="1" selected="0">
            <x v="1"/>
          </reference>
          <reference field="5" count="1" selected="0">
            <x v="1"/>
          </reference>
          <reference field="9" count="1" selected="0">
            <x v="8"/>
          </reference>
          <reference field="11" count="1" selected="0">
            <x v="7"/>
          </reference>
          <reference field="13" count="1">
            <x v="32"/>
          </reference>
        </references>
      </pivotArea>
    </format>
    <format dxfId="1194">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3"/>
          </reference>
        </references>
      </pivotArea>
    </format>
    <format dxfId="1193">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15"/>
          </reference>
        </references>
      </pivotArea>
    </format>
    <format dxfId="1192">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5"/>
          </reference>
        </references>
      </pivotArea>
    </format>
    <format dxfId="1191">
      <pivotArea collapsedLevelsAreSubtotals="1" fieldPosition="0">
        <references count="5">
          <reference field="3" count="1" selected="0">
            <x v="1"/>
          </reference>
          <reference field="5" count="1" selected="0">
            <x v="2"/>
          </reference>
          <reference field="9" count="1" selected="0">
            <x v="9"/>
          </reference>
          <reference field="11" count="1" selected="0">
            <x v="5"/>
          </reference>
          <reference field="13" count="1">
            <x v="26"/>
          </reference>
        </references>
      </pivotArea>
    </format>
    <format dxfId="1190">
      <pivotArea collapsedLevelsAreSubtotals="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89">
      <pivotArea collapsedLevelsAreSubtotals="1" fieldPosition="0">
        <references count="2">
          <reference field="3" count="1" selected="0">
            <x v="1"/>
          </reference>
          <reference field="5" count="1">
            <x v="1"/>
          </reference>
        </references>
      </pivotArea>
    </format>
    <format dxfId="1188">
      <pivotArea field="3" type="button" dataOnly="0" labelOnly="1" outline="0" axis="axisRow" fieldPosition="1"/>
    </format>
    <format dxfId="1187">
      <pivotArea collapsedLevelsAreSubtotals="1" fieldPosition="0">
        <references count="2">
          <reference field="3" count="1" selected="0">
            <x v="1"/>
          </reference>
          <reference field="5" count="1">
            <x v="2"/>
          </reference>
        </references>
      </pivotArea>
    </format>
    <format dxfId="1186">
      <pivotArea collapsedLevelsAreSubtotals="1" fieldPosition="0">
        <references count="2">
          <reference field="3" count="1" selected="0">
            <x v="0"/>
          </reference>
          <reference field="5" count="1">
            <x v="0"/>
          </reference>
        </references>
      </pivotArea>
    </format>
    <format dxfId="1185">
      <pivotArea field="3" type="button" dataOnly="0" labelOnly="1" outline="0" axis="axisRow" fieldPosition="1"/>
    </format>
    <format dxfId="1184">
      <pivotArea dataOnly="0" labelOnly="1" outline="0" fieldPosition="0">
        <references count="1">
          <reference field="4294967294" count="1">
            <x v="1"/>
          </reference>
        </references>
      </pivotArea>
    </format>
    <format dxfId="1183">
      <pivotArea field="3" type="button" dataOnly="0" labelOnly="1" outline="0" axis="axisRow" fieldPosition="1"/>
    </format>
    <format dxfId="1182">
      <pivotArea dataOnly="0" labelOnly="1" outline="0" fieldPosition="0">
        <references count="1">
          <reference field="4294967294" count="1">
            <x v="1"/>
          </reference>
        </references>
      </pivotArea>
    </format>
    <format dxfId="1181">
      <pivotArea field="3" type="button" dataOnly="0" labelOnly="1" outline="0" axis="axisRow" fieldPosition="1"/>
    </format>
    <format dxfId="1180">
      <pivotArea dataOnly="0" labelOnly="1" fieldPosition="0">
        <references count="1">
          <reference field="3" count="0"/>
        </references>
      </pivotArea>
    </format>
    <format dxfId="1179">
      <pivotArea dataOnly="0" labelOnly="1" grandRow="1" outline="0" fieldPosition="0"/>
    </format>
    <format dxfId="1178">
      <pivotArea dataOnly="0" labelOnly="1" fieldPosition="0">
        <references count="2">
          <reference field="3" count="1" selected="0">
            <x v="0"/>
          </reference>
          <reference field="5" count="1">
            <x v="0"/>
          </reference>
        </references>
      </pivotArea>
    </format>
    <format dxfId="1177">
      <pivotArea dataOnly="0" labelOnly="1" fieldPosition="0">
        <references count="2">
          <reference field="3" count="1" selected="0">
            <x v="1"/>
          </reference>
          <reference field="5" count="2">
            <x v="1"/>
            <x v="2"/>
          </reference>
        </references>
      </pivotArea>
    </format>
    <format dxfId="1176">
      <pivotArea dataOnly="0" labelOnly="1" fieldPosition="0">
        <references count="3">
          <reference field="3" count="1" selected="0">
            <x v="0"/>
          </reference>
          <reference field="5" count="1" selected="0">
            <x v="0"/>
          </reference>
          <reference field="9" count="1">
            <x v="0"/>
          </reference>
        </references>
      </pivotArea>
    </format>
    <format dxfId="1175">
      <pivotArea dataOnly="0" labelOnly="1" fieldPosition="0">
        <references count="3">
          <reference field="3" count="1" selected="0">
            <x v="1"/>
          </reference>
          <reference field="5" count="1" selected="0">
            <x v="1"/>
          </reference>
          <reference field="9" count="8">
            <x v="1"/>
            <x v="2"/>
            <x v="3"/>
            <x v="4"/>
            <x v="5"/>
            <x v="6"/>
            <x v="7"/>
            <x v="8"/>
          </reference>
        </references>
      </pivotArea>
    </format>
    <format dxfId="1174">
      <pivotArea dataOnly="0" labelOnly="1" fieldPosition="0">
        <references count="3">
          <reference field="3" count="1" selected="0">
            <x v="1"/>
          </reference>
          <reference field="5" count="1" selected="0">
            <x v="2"/>
          </reference>
          <reference field="9" count="1">
            <x v="9"/>
          </reference>
        </references>
      </pivotArea>
    </format>
    <format dxfId="1173">
      <pivotArea dataOnly="0" labelOnly="1" fieldPosition="0">
        <references count="4">
          <reference field="3" count="1" selected="0">
            <x v="0"/>
          </reference>
          <reference field="5" count="1" selected="0">
            <x v="0"/>
          </reference>
          <reference field="9" count="1" selected="0">
            <x v="0"/>
          </reference>
          <reference field="11" count="4">
            <x v="1"/>
            <x v="2"/>
            <x v="3"/>
            <x v="4"/>
          </reference>
        </references>
      </pivotArea>
    </format>
    <format dxfId="1172">
      <pivotArea dataOnly="0" labelOnly="1" fieldPosition="0">
        <references count="4">
          <reference field="3" count="1" selected="0">
            <x v="1"/>
          </reference>
          <reference field="5" count="1" selected="0">
            <x v="1"/>
          </reference>
          <reference field="9" count="1" selected="0">
            <x v="1"/>
          </reference>
          <reference field="11" count="1">
            <x v="11"/>
          </reference>
        </references>
      </pivotArea>
    </format>
    <format dxfId="1171">
      <pivotArea dataOnly="0" labelOnly="1" fieldPosition="0">
        <references count="4">
          <reference field="3" count="1" selected="0">
            <x v="1"/>
          </reference>
          <reference field="5" count="1" selected="0">
            <x v="1"/>
          </reference>
          <reference field="9" count="1" selected="0">
            <x v="2"/>
          </reference>
          <reference field="11" count="1">
            <x v="14"/>
          </reference>
        </references>
      </pivotArea>
    </format>
    <format dxfId="1170">
      <pivotArea dataOnly="0" labelOnly="1" fieldPosition="0">
        <references count="4">
          <reference field="3" count="1" selected="0">
            <x v="1"/>
          </reference>
          <reference field="5" count="1" selected="0">
            <x v="1"/>
          </reference>
          <reference field="9" count="1" selected="0">
            <x v="3"/>
          </reference>
          <reference field="11" count="1">
            <x v="10"/>
          </reference>
        </references>
      </pivotArea>
    </format>
    <format dxfId="1169">
      <pivotArea dataOnly="0" labelOnly="1" fieldPosition="0">
        <references count="4">
          <reference field="3" count="1" selected="0">
            <x v="1"/>
          </reference>
          <reference field="5" count="1" selected="0">
            <x v="1"/>
          </reference>
          <reference field="9" count="1" selected="0">
            <x v="4"/>
          </reference>
          <reference field="11" count="1">
            <x v="0"/>
          </reference>
        </references>
      </pivotArea>
    </format>
    <format dxfId="1168">
      <pivotArea dataOnly="0" labelOnly="1" fieldPosition="0">
        <references count="4">
          <reference field="3" count="1" selected="0">
            <x v="1"/>
          </reference>
          <reference field="5" count="1" selected="0">
            <x v="1"/>
          </reference>
          <reference field="9" count="1" selected="0">
            <x v="5"/>
          </reference>
          <reference field="11" count="1">
            <x v="6"/>
          </reference>
        </references>
      </pivotArea>
    </format>
    <format dxfId="1167">
      <pivotArea dataOnly="0" labelOnly="1" fieldPosition="0">
        <references count="4">
          <reference field="3" count="1" selected="0">
            <x v="1"/>
          </reference>
          <reference field="5" count="1" selected="0">
            <x v="1"/>
          </reference>
          <reference field="9" count="1" selected="0">
            <x v="6"/>
          </reference>
          <reference field="11" count="1">
            <x v="9"/>
          </reference>
        </references>
      </pivotArea>
    </format>
    <format dxfId="1166">
      <pivotArea dataOnly="0" labelOnly="1" fieldPosition="0">
        <references count="4">
          <reference field="3" count="1" selected="0">
            <x v="1"/>
          </reference>
          <reference field="5" count="1" selected="0">
            <x v="1"/>
          </reference>
          <reference field="9" count="1" selected="0">
            <x v="7"/>
          </reference>
          <reference field="11" count="2">
            <x v="8"/>
            <x v="13"/>
          </reference>
        </references>
      </pivotArea>
    </format>
    <format dxfId="1165">
      <pivotArea dataOnly="0" labelOnly="1" fieldPosition="0">
        <references count="4">
          <reference field="3" count="1" selected="0">
            <x v="1"/>
          </reference>
          <reference field="5" count="1" selected="0">
            <x v="1"/>
          </reference>
          <reference field="9" count="1" selected="0">
            <x v="8"/>
          </reference>
          <reference field="11" count="1">
            <x v="7"/>
          </reference>
        </references>
      </pivotArea>
    </format>
    <format dxfId="1164">
      <pivotArea dataOnly="0" labelOnly="1" fieldPosition="0">
        <references count="4">
          <reference field="3" count="1" selected="0">
            <x v="1"/>
          </reference>
          <reference field="5" count="1" selected="0">
            <x v="2"/>
          </reference>
          <reference field="9" count="1" selected="0">
            <x v="9"/>
          </reference>
          <reference field="11" count="2">
            <x v="5"/>
            <x v="12"/>
          </reference>
        </references>
      </pivotArea>
    </format>
    <format dxfId="1163">
      <pivotArea dataOnly="0" labelOnly="1" fieldPosition="0">
        <references count="5">
          <reference field="3" count="1" selected="0">
            <x v="0"/>
          </reference>
          <reference field="5" count="1" selected="0">
            <x v="0"/>
          </reference>
          <reference field="9" count="1" selected="0">
            <x v="0"/>
          </reference>
          <reference field="11" count="1" selected="0">
            <x v="1"/>
          </reference>
          <reference field="13" count="2">
            <x v="2"/>
            <x v="18"/>
          </reference>
        </references>
      </pivotArea>
    </format>
    <format dxfId="1162">
      <pivotArea dataOnly="0" labelOnly="1" fieldPosition="0">
        <references count="5">
          <reference field="3" count="1" selected="0">
            <x v="0"/>
          </reference>
          <reference field="5" count="1" selected="0">
            <x v="0"/>
          </reference>
          <reference field="9" count="1" selected="0">
            <x v="0"/>
          </reference>
          <reference field="11" count="1" selected="0">
            <x v="2"/>
          </reference>
          <reference field="13" count="1">
            <x v="8"/>
          </reference>
        </references>
      </pivotArea>
    </format>
    <format dxfId="1161">
      <pivotArea dataOnly="0" labelOnly="1" fieldPosition="0">
        <references count="5">
          <reference field="3" count="1" selected="0">
            <x v="0"/>
          </reference>
          <reference field="5" count="1" selected="0">
            <x v="0"/>
          </reference>
          <reference field="9" count="1" selected="0">
            <x v="0"/>
          </reference>
          <reference field="11" count="1" selected="0">
            <x v="3"/>
          </reference>
          <reference field="13" count="3">
            <x v="9"/>
            <x v="17"/>
            <x v="23"/>
          </reference>
        </references>
      </pivotArea>
    </format>
    <format dxfId="1160">
      <pivotArea dataOnly="0" labelOnly="1" fieldPosition="0">
        <references count="5">
          <reference field="3" count="1" selected="0">
            <x v="0"/>
          </reference>
          <reference field="5" count="1" selected="0">
            <x v="0"/>
          </reference>
          <reference field="9" count="1" selected="0">
            <x v="0"/>
          </reference>
          <reference field="11" count="1" selected="0">
            <x v="4"/>
          </reference>
          <reference field="13" count="1">
            <x v="3"/>
          </reference>
        </references>
      </pivotArea>
    </format>
    <format dxfId="1159">
      <pivotArea dataOnly="0" labelOnly="1" fieldPosition="0">
        <references count="5">
          <reference field="3" count="1" selected="0">
            <x v="1"/>
          </reference>
          <reference field="5" count="1" selected="0">
            <x v="1"/>
          </reference>
          <reference field="9" count="1" selected="0">
            <x v="1"/>
          </reference>
          <reference field="11" count="1" selected="0">
            <x v="11"/>
          </reference>
          <reference field="13" count="1">
            <x v="0"/>
          </reference>
        </references>
      </pivotArea>
    </format>
    <format dxfId="1158">
      <pivotArea dataOnly="0" labelOnly="1" fieldPosition="0">
        <references count="5">
          <reference field="3" count="1" selected="0">
            <x v="1"/>
          </reference>
          <reference field="5" count="1" selected="0">
            <x v="1"/>
          </reference>
          <reference field="9" count="1" selected="0">
            <x v="2"/>
          </reference>
          <reference field="11" count="1" selected="0">
            <x v="14"/>
          </reference>
          <reference field="13" count="1">
            <x v="6"/>
          </reference>
        </references>
      </pivotArea>
    </format>
    <format dxfId="1157">
      <pivotArea dataOnly="0" labelOnly="1" fieldPosition="0">
        <references count="5">
          <reference field="3" count="1" selected="0">
            <x v="1"/>
          </reference>
          <reference field="5" count="1" selected="0">
            <x v="1"/>
          </reference>
          <reference field="9" count="1" selected="0">
            <x v="3"/>
          </reference>
          <reference field="11" count="1" selected="0">
            <x v="10"/>
          </reference>
          <reference field="13" count="9">
            <x v="4"/>
            <x v="16"/>
            <x v="22"/>
            <x v="28"/>
            <x v="29"/>
            <x v="31"/>
            <x v="33"/>
            <x v="39"/>
            <x v="40"/>
          </reference>
        </references>
      </pivotArea>
    </format>
    <format dxfId="1156">
      <pivotArea dataOnly="0" labelOnly="1" fieldPosition="0">
        <references count="5">
          <reference field="3" count="1" selected="0">
            <x v="1"/>
          </reference>
          <reference field="5" count="1" selected="0">
            <x v="1"/>
          </reference>
          <reference field="9" count="1" selected="0">
            <x v="4"/>
          </reference>
          <reference field="11" count="1" selected="0">
            <x v="0"/>
          </reference>
          <reference field="13" count="5">
            <x v="34"/>
            <x v="35"/>
            <x v="36"/>
            <x v="37"/>
            <x v="38"/>
          </reference>
        </references>
      </pivotArea>
    </format>
    <format dxfId="1155">
      <pivotArea dataOnly="0" labelOnly="1" fieldPosition="0">
        <references count="5">
          <reference field="3" count="1" selected="0">
            <x v="1"/>
          </reference>
          <reference field="5" count="1" selected="0">
            <x v="1"/>
          </reference>
          <reference field="9" count="1" selected="0">
            <x v="5"/>
          </reference>
          <reference field="11" count="1" selected="0">
            <x v="6"/>
          </reference>
          <reference field="13" count="1">
            <x v="5"/>
          </reference>
        </references>
      </pivotArea>
    </format>
    <format dxfId="1154">
      <pivotArea dataOnly="0" labelOnly="1" fieldPosition="0">
        <references count="5">
          <reference field="3" count="1" selected="0">
            <x v="1"/>
          </reference>
          <reference field="5" count="1" selected="0">
            <x v="1"/>
          </reference>
          <reference field="9" count="1" selected="0">
            <x v="6"/>
          </reference>
          <reference field="11" count="1" selected="0">
            <x v="9"/>
          </reference>
          <reference field="13" count="3">
            <x v="11"/>
            <x v="20"/>
            <x v="21"/>
          </reference>
        </references>
      </pivotArea>
    </format>
    <format dxfId="1153">
      <pivotArea dataOnly="0" labelOnly="1" fieldPosition="0">
        <references count="5">
          <reference field="3" count="1" selected="0">
            <x v="1"/>
          </reference>
          <reference field="5" count="1" selected="0">
            <x v="1"/>
          </reference>
          <reference field="9" count="1" selected="0">
            <x v="7"/>
          </reference>
          <reference field="11" count="1" selected="0">
            <x v="8"/>
          </reference>
          <reference field="13" count="2">
            <x v="7"/>
            <x v="14"/>
          </reference>
        </references>
      </pivotArea>
    </format>
    <format dxfId="1152">
      <pivotArea dataOnly="0" labelOnly="1" fieldPosition="0">
        <references count="5">
          <reference field="3" count="1" selected="0">
            <x v="1"/>
          </reference>
          <reference field="5" count="1" selected="0">
            <x v="1"/>
          </reference>
          <reference field="9" count="1" selected="0">
            <x v="7"/>
          </reference>
          <reference field="11" count="1" selected="0">
            <x v="13"/>
          </reference>
          <reference field="13" count="1">
            <x v="10"/>
          </reference>
        </references>
      </pivotArea>
    </format>
    <format dxfId="1151">
      <pivotArea dataOnly="0" labelOnly="1" fieldPosition="0">
        <references count="5">
          <reference field="3" count="1" selected="0">
            <x v="1"/>
          </reference>
          <reference field="5" count="1" selected="0">
            <x v="1"/>
          </reference>
          <reference field="9" count="1" selected="0">
            <x v="8"/>
          </reference>
          <reference field="11" count="1" selected="0">
            <x v="7"/>
          </reference>
          <reference field="13" count="6">
            <x v="12"/>
            <x v="19"/>
            <x v="24"/>
            <x v="27"/>
            <x v="30"/>
            <x v="32"/>
          </reference>
        </references>
      </pivotArea>
    </format>
    <format dxfId="1150">
      <pivotArea dataOnly="0" labelOnly="1" fieldPosition="0">
        <references count="5">
          <reference field="3" count="1" selected="0">
            <x v="1"/>
          </reference>
          <reference field="5" count="1" selected="0">
            <x v="2"/>
          </reference>
          <reference field="9" count="1" selected="0">
            <x v="9"/>
          </reference>
          <reference field="11" count="1" selected="0">
            <x v="5"/>
          </reference>
          <reference field="13" count="4">
            <x v="13"/>
            <x v="15"/>
            <x v="25"/>
            <x v="26"/>
          </reference>
        </references>
      </pivotArea>
    </format>
    <format dxfId="1149">
      <pivotArea dataOnly="0" labelOnly="1" fieldPosition="0">
        <references count="5">
          <reference field="3" count="1" selected="0">
            <x v="1"/>
          </reference>
          <reference field="5" count="1" selected="0">
            <x v="2"/>
          </reference>
          <reference field="9" count="1" selected="0">
            <x v="9"/>
          </reference>
          <reference field="11" count="1" selected="0">
            <x v="12"/>
          </reference>
          <reference field="13" count="1">
            <x v="1"/>
          </reference>
        </references>
      </pivotArea>
    </format>
    <format dxfId="1148">
      <pivotArea dataOnly="0" labelOnly="1" fieldPosition="0">
        <references count="1">
          <reference field="13" count="0"/>
        </references>
      </pivotArea>
    </format>
    <format dxfId="1147">
      <pivotArea dataOnly="0" labelOnly="1" fieldPosition="0">
        <references count="1">
          <reference field="13" count="0"/>
        </references>
      </pivotArea>
    </format>
    <format dxfId="1146">
      <pivotArea type="all" dataOnly="0" outline="0" fieldPosition="0"/>
    </format>
    <format dxfId="1145">
      <pivotArea outline="0" collapsedLevelsAreSubtotals="1" fieldPosition="0"/>
    </format>
    <format dxfId="1144">
      <pivotArea field="33" type="button" dataOnly="0" labelOnly="1" outline="0" axis="axisRow" fieldPosition="0"/>
    </format>
    <format dxfId="1143">
      <pivotArea dataOnly="0" labelOnly="1" grandRow="1" outline="0" fieldPosition="0"/>
    </format>
    <format dxfId="1142">
      <pivotArea dataOnly="0" labelOnly="1" fieldPosition="0">
        <references count="2">
          <reference field="3" count="0"/>
          <reference field="33" count="0" selected="0"/>
        </references>
      </pivotArea>
    </format>
    <format dxfId="1141">
      <pivotArea dataOnly="0" labelOnly="1" fieldPosition="0">
        <references count="3">
          <reference field="3" count="1" selected="0">
            <x v="0"/>
          </reference>
          <reference field="5" count="1">
            <x v="0"/>
          </reference>
          <reference field="33" count="0" selected="0"/>
        </references>
      </pivotArea>
    </format>
    <format dxfId="1140">
      <pivotArea dataOnly="0" labelOnly="1" fieldPosition="0">
        <references count="3">
          <reference field="3" count="1" selected="0">
            <x v="1"/>
          </reference>
          <reference field="5" count="2">
            <x v="1"/>
            <x v="2"/>
          </reference>
          <reference field="33" count="0" selected="0"/>
        </references>
      </pivotArea>
    </format>
    <format dxfId="113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1138">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113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1136">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1135">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113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1133">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1132">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1131">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1130">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1129">
      <pivotArea dataOnly="0" labelOnly="1" fieldPosition="0">
        <references count="6">
          <reference field="3" count="1" selected="0">
            <x v="1"/>
          </reference>
          <reference field="5" count="1" selected="0">
            <x v="1"/>
          </reference>
          <reference field="9" count="4">
            <x v="1"/>
            <x v="3"/>
            <x v="4"/>
            <x v="5"/>
          </reference>
          <reference field="33" count="0" selected="0"/>
          <reference field="34" count="1" selected="0">
            <x v="3"/>
          </reference>
          <reference field="35" count="1" selected="0">
            <x v="7"/>
          </reference>
        </references>
      </pivotArea>
    </format>
    <format dxfId="1128">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1127">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112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1125">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1124">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112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11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112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1120">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1119">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111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1117">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1116">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1115">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1114">
      <pivotArea dataOnly="0" labelOnly="1" fieldPosition="0">
        <references count="7">
          <reference field="3" count="1" selected="0">
            <x v="1"/>
          </reference>
          <reference field="5" count="1" selected="0">
            <x v="1"/>
          </reference>
          <reference field="9" count="1" selected="0">
            <x v="4"/>
          </reference>
          <reference field="11" count="1">
            <x v="0"/>
          </reference>
          <reference field="33" count="0" selected="0"/>
          <reference field="34" count="1" selected="0">
            <x v="3"/>
          </reference>
          <reference field="35" count="1" selected="0">
            <x v="7"/>
          </reference>
        </references>
      </pivotArea>
    </format>
    <format dxfId="1113">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1112">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1111">
      <pivotArea dataOnly="0" labelOnly="1" outline="0" fieldPosition="0">
        <references count="1">
          <reference field="4294967294" count="1">
            <x v="1"/>
          </reference>
        </references>
      </pivotArea>
    </format>
    <format dxfId="1110">
      <pivotArea dataOnly="0" labelOnly="1" fieldPosition="0">
        <references count="1">
          <reference field="34" count="0"/>
        </references>
      </pivotArea>
    </format>
    <format dxfId="1109">
      <pivotArea dataOnly="0" labelOnly="1" fieldPosition="0">
        <references count="1">
          <reference field="35" count="0"/>
        </references>
      </pivotArea>
    </format>
    <format dxfId="1108">
      <pivotArea dataOnly="0" labelOnly="1" fieldPosition="0">
        <references count="1">
          <reference field="35" count="0"/>
        </references>
      </pivotArea>
    </format>
    <format dxfId="1107">
      <pivotArea dataOnly="0" labelOnly="1" fieldPosition="0">
        <references count="1">
          <reference field="35" count="0"/>
        </references>
      </pivotArea>
    </format>
    <format dxfId="1106">
      <pivotArea dataOnly="0" labelOnly="1" fieldPosition="0">
        <references count="1">
          <reference field="35" count="0"/>
        </references>
      </pivotArea>
    </format>
    <format dxfId="1105">
      <pivotArea dataOnly="0" labelOnly="1" fieldPosition="0">
        <references count="1">
          <reference field="34" count="0"/>
        </references>
      </pivotArea>
    </format>
    <format dxfId="1104">
      <pivotArea dataOnly="0" labelOnly="1" fieldPosition="0">
        <references count="1">
          <reference field="34" count="0"/>
        </references>
      </pivotArea>
    </format>
    <format dxfId="1103">
      <pivotArea dataOnly="0" labelOnly="1" fieldPosition="0">
        <references count="1">
          <reference field="34" count="0"/>
        </references>
      </pivotArea>
    </format>
    <format dxfId="1102">
      <pivotArea collapsedLevelsAreSubtotals="1" fieldPosition="0">
        <references count="4">
          <reference field="3" count="1" selected="0">
            <x v="0"/>
          </reference>
          <reference field="5" count="1" selected="0">
            <x v="0"/>
          </reference>
          <reference field="33" count="0" selected="0"/>
          <reference field="34" count="1">
            <x v="0"/>
          </reference>
        </references>
      </pivotArea>
    </format>
    <format dxfId="1101">
      <pivotArea dataOnly="0" labelOnly="1" fieldPosition="0">
        <references count="4">
          <reference field="3" count="1" selected="0">
            <x v="0"/>
          </reference>
          <reference field="5" count="1" selected="0">
            <x v="0"/>
          </reference>
          <reference field="33" count="0" selected="0"/>
          <reference field="34" count="1">
            <x v="0"/>
          </reference>
        </references>
      </pivotArea>
    </format>
    <format dxfId="1100">
      <pivotArea collapsedLevelsAreSubtotals="1" fieldPosition="0">
        <references count="4">
          <reference field="3" count="1" selected="0">
            <x v="0"/>
          </reference>
          <reference field="5" count="1" selected="0">
            <x v="0"/>
          </reference>
          <reference field="33" count="0" selected="0"/>
          <reference field="34" count="1">
            <x v="1"/>
          </reference>
        </references>
      </pivotArea>
    </format>
    <format dxfId="1099">
      <pivotArea dataOnly="0" labelOnly="1" fieldPosition="0">
        <references count="4">
          <reference field="3" count="1" selected="0">
            <x v="0"/>
          </reference>
          <reference field="5" count="1" selected="0">
            <x v="0"/>
          </reference>
          <reference field="33" count="0" selected="0"/>
          <reference field="34" count="1">
            <x v="1"/>
          </reference>
        </references>
      </pivotArea>
    </format>
    <format dxfId="1098">
      <pivotArea collapsedLevelsAreSubtotals="1" fieldPosition="0">
        <references count="4">
          <reference field="3" count="1" selected="0">
            <x v="1"/>
          </reference>
          <reference field="5" count="1" selected="0">
            <x v="1"/>
          </reference>
          <reference field="33" count="0" selected="0"/>
          <reference field="34" count="1">
            <x v="0"/>
          </reference>
        </references>
      </pivotArea>
    </format>
    <format dxfId="1097">
      <pivotArea dataOnly="0" labelOnly="1" fieldPosition="0">
        <references count="4">
          <reference field="3" count="1" selected="0">
            <x v="1"/>
          </reference>
          <reference field="5" count="1" selected="0">
            <x v="1"/>
          </reference>
          <reference field="33" count="0" selected="0"/>
          <reference field="34" count="1">
            <x v="0"/>
          </reference>
        </references>
      </pivotArea>
    </format>
    <format dxfId="1096">
      <pivotArea collapsedLevelsAreSubtotals="1" fieldPosition="0">
        <references count="4">
          <reference field="3" count="1" selected="0">
            <x v="1"/>
          </reference>
          <reference field="5" count="1" selected="0">
            <x v="1"/>
          </reference>
          <reference field="33" count="0" selected="0"/>
          <reference field="34" count="1">
            <x v="1"/>
          </reference>
        </references>
      </pivotArea>
    </format>
    <format dxfId="1095">
      <pivotArea dataOnly="0" labelOnly="1" fieldPosition="0">
        <references count="4">
          <reference field="3" count="1" selected="0">
            <x v="1"/>
          </reference>
          <reference field="5" count="1" selected="0">
            <x v="1"/>
          </reference>
          <reference field="33" count="0" selected="0"/>
          <reference field="34" count="1">
            <x v="1"/>
          </reference>
        </references>
      </pivotArea>
    </format>
    <format dxfId="1094">
      <pivotArea collapsedLevelsAreSubtotals="1" fieldPosition="0">
        <references count="4">
          <reference field="3" count="1" selected="0">
            <x v="1"/>
          </reference>
          <reference field="5" count="1" selected="0">
            <x v="1"/>
          </reference>
          <reference field="33" count="0" selected="0"/>
          <reference field="34" count="1">
            <x v="2"/>
          </reference>
        </references>
      </pivotArea>
    </format>
    <format dxfId="1093">
      <pivotArea dataOnly="0" labelOnly="1" fieldPosition="0">
        <references count="4">
          <reference field="3" count="1" selected="0">
            <x v="1"/>
          </reference>
          <reference field="5" count="1" selected="0">
            <x v="1"/>
          </reference>
          <reference field="33" count="0" selected="0"/>
          <reference field="34" count="1">
            <x v="2"/>
          </reference>
        </references>
      </pivotArea>
    </format>
    <format dxfId="1092">
      <pivotArea collapsedLevelsAreSubtotals="1" fieldPosition="0">
        <references count="4">
          <reference field="3" count="1" selected="0">
            <x v="1"/>
          </reference>
          <reference field="5" count="1" selected="0">
            <x v="1"/>
          </reference>
          <reference field="33" count="0" selected="0"/>
          <reference field="34" count="1">
            <x v="3"/>
          </reference>
        </references>
      </pivotArea>
    </format>
    <format dxfId="1091">
      <pivotArea dataOnly="0" labelOnly="1" fieldPosition="0">
        <references count="4">
          <reference field="3" count="1" selected="0">
            <x v="1"/>
          </reference>
          <reference field="5" count="1" selected="0">
            <x v="1"/>
          </reference>
          <reference field="33" count="0" selected="0"/>
          <reference field="34" count="1">
            <x v="3"/>
          </reference>
        </references>
      </pivotArea>
    </format>
    <format dxfId="1090">
      <pivotArea collapsedLevelsAreSubtotals="1" fieldPosition="0">
        <references count="4">
          <reference field="3" count="1" selected="0">
            <x v="1"/>
          </reference>
          <reference field="5" count="1" selected="0">
            <x v="2"/>
          </reference>
          <reference field="33" count="0" selected="0"/>
          <reference field="34" count="1">
            <x v="2"/>
          </reference>
        </references>
      </pivotArea>
    </format>
    <format dxfId="1089">
      <pivotArea dataOnly="0" labelOnly="1" fieldPosition="0">
        <references count="4">
          <reference field="3" count="1" selected="0">
            <x v="1"/>
          </reference>
          <reference field="5" count="1" selected="0">
            <x v="2"/>
          </reference>
          <reference field="33" count="0" selected="0"/>
          <reference field="34" count="1">
            <x v="2"/>
          </reference>
        </references>
      </pivotArea>
    </format>
    <format dxfId="1088">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87">
      <pivotArea dataOnly="0" labelOnly="1" fieldPosition="0">
        <references count="5">
          <reference field="3" count="1" selected="0">
            <x v="0"/>
          </reference>
          <reference field="5" count="1" selected="0">
            <x v="0"/>
          </reference>
          <reference field="33" count="0" selected="0"/>
          <reference field="34" count="1" selected="0">
            <x v="0"/>
          </reference>
          <reference field="35" count="1">
            <x v="1"/>
          </reference>
        </references>
      </pivotArea>
    </format>
    <format dxfId="1086">
      <pivotArea collapsedLevelsAreSubtotals="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85">
      <pivotArea dataOnly="0" labelOnly="1" fieldPosition="0">
        <references count="5">
          <reference field="3" count="1" selected="0">
            <x v="0"/>
          </reference>
          <reference field="5" count="1" selected="0">
            <x v="0"/>
          </reference>
          <reference field="33" count="0" selected="0"/>
          <reference field="34" count="1" selected="0">
            <x v="0"/>
          </reference>
          <reference field="35" count="1">
            <x v="2"/>
          </reference>
        </references>
      </pivotArea>
    </format>
    <format dxfId="1084">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3">
      <pivotArea dataOnly="0" labelOnly="1" fieldPosition="0">
        <references count="5">
          <reference field="3" count="1" selected="0">
            <x v="0"/>
          </reference>
          <reference field="5" count="1" selected="0">
            <x v="0"/>
          </reference>
          <reference field="33" count="0" selected="0"/>
          <reference field="34" count="1" selected="0">
            <x v="1"/>
          </reference>
          <reference field="35" count="1">
            <x v="4"/>
          </reference>
        </references>
      </pivotArea>
    </format>
    <format dxfId="1082">
      <pivotArea collapsedLevelsAreSubtotals="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1">
      <pivotArea dataOnly="0" labelOnly="1" fieldPosition="0">
        <references count="5">
          <reference field="3" count="1" selected="0">
            <x v="0"/>
          </reference>
          <reference field="5" count="1" selected="0">
            <x v="0"/>
          </reference>
          <reference field="33" count="0" selected="0"/>
          <reference field="34" count="1" selected="0">
            <x v="1"/>
          </reference>
          <reference field="35" count="1">
            <x v="6"/>
          </reference>
        </references>
      </pivotArea>
    </format>
    <format dxfId="1080">
      <pivotArea collapsedLevelsAreSubtotals="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79">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1078">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77">
      <pivotArea dataOnly="0" labelOnly="1" fieldPosition="0">
        <references count="5">
          <reference field="3" count="1" selected="0">
            <x v="1"/>
          </reference>
          <reference field="5" count="1" selected="0">
            <x v="1"/>
          </reference>
          <reference field="33" count="0" selected="0"/>
          <reference field="34" count="1" selected="0">
            <x v="1"/>
          </reference>
          <reference field="35" count="1">
            <x v="4"/>
          </reference>
        </references>
      </pivotArea>
    </format>
    <format dxfId="1076">
      <pivotArea collapsedLevelsAreSubtotals="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75">
      <pivotArea dataOnly="0" labelOnly="1" fieldPosition="0">
        <references count="5">
          <reference field="3" count="1" selected="0">
            <x v="1"/>
          </reference>
          <reference field="5" count="1" selected="0">
            <x v="1"/>
          </reference>
          <reference field="33" count="0" selected="0"/>
          <reference field="34" count="1" selected="0">
            <x v="1"/>
          </reference>
          <reference field="35" count="1">
            <x v="6"/>
          </reference>
        </references>
      </pivotArea>
    </format>
    <format dxfId="1074">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3">
      <pivotArea dataOnly="0" labelOnly="1" fieldPosition="0">
        <references count="5">
          <reference field="3" count="1" selected="0">
            <x v="1"/>
          </reference>
          <reference field="5" count="1" selected="0">
            <x v="1"/>
          </reference>
          <reference field="33" count="0" selected="0"/>
          <reference field="34" count="1" selected="0">
            <x v="2"/>
          </reference>
          <reference field="35" count="1">
            <x v="0"/>
          </reference>
        </references>
      </pivotArea>
    </format>
    <format dxfId="1072">
      <pivotArea collapsedLevelsAreSubtotals="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1">
      <pivotArea dataOnly="0" labelOnly="1" fieldPosition="0">
        <references count="5">
          <reference field="3" count="1" selected="0">
            <x v="1"/>
          </reference>
          <reference field="5" count="1" selected="0">
            <x v="1"/>
          </reference>
          <reference field="33" count="0" selected="0"/>
          <reference field="34" count="1" selected="0">
            <x v="2"/>
          </reference>
          <reference field="35" count="1">
            <x v="5"/>
          </reference>
        </references>
      </pivotArea>
    </format>
    <format dxfId="1070">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69">
      <pivotArea dataOnly="0" labelOnly="1" fieldPosition="0">
        <references count="5">
          <reference field="3" count="1" selected="0">
            <x v="1"/>
          </reference>
          <reference field="5" count="1" selected="0">
            <x v="1"/>
          </reference>
          <reference field="33" count="0" selected="0"/>
          <reference field="34" count="1" selected="0">
            <x v="3"/>
          </reference>
          <reference field="35" count="1">
            <x v="3"/>
          </reference>
        </references>
      </pivotArea>
    </format>
    <format dxfId="1068">
      <pivotArea collapsedLevelsAreSubtotals="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67">
      <pivotArea dataOnly="0" labelOnly="1" fieldPosition="0">
        <references count="5">
          <reference field="3" count="1" selected="0">
            <x v="1"/>
          </reference>
          <reference field="5" count="1" selected="0">
            <x v="1"/>
          </reference>
          <reference field="33" count="0" selected="0"/>
          <reference field="34" count="1" selected="0">
            <x v="3"/>
          </reference>
          <reference field="35" count="1">
            <x v="7"/>
          </reference>
        </references>
      </pivotArea>
    </format>
    <format dxfId="1066">
      <pivotArea collapsedLevelsAreSubtotals="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65">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1064">
      <pivotArea dataOnly="0" labelOnly="1" fieldPosition="0">
        <references count="1">
          <reference field="33" count="0"/>
        </references>
      </pivotArea>
    </format>
    <format dxfId="1063">
      <pivotArea collapsedLevelsAreSubtotals="1" fieldPosition="0">
        <references count="1">
          <reference field="33" count="0"/>
        </references>
      </pivotArea>
    </format>
    <format dxfId="1062">
      <pivotArea dataOnly="0" labelOnly="1" fieldPosition="0">
        <references count="1">
          <reference field="33" count="0"/>
        </references>
      </pivotArea>
    </format>
    <format dxfId="1061">
      <pivotArea dataOnly="0" labelOnly="1" fieldPosition="0">
        <references count="1">
          <reference field="13" count="0"/>
        </references>
      </pivotArea>
    </format>
    <format dxfId="1060">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5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1058">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57">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1056">
      <pivotArea collapsedLevelsAreSubtotals="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55">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1054">
      <pivotArea collapsedLevelsAreSubtotals="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3">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1052">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1">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1050">
      <pivotArea collapsedLevelsAreSubtotals="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49">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1048">
      <pivotArea collapsedLevelsAreSubtotals="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47">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104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4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104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104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9"/>
          </reference>
          <reference field="33" count="0" selected="0"/>
          <reference field="34" count="1" selected="0">
            <x v="1"/>
          </reference>
          <reference field="35" count="1" selected="0">
            <x v="6"/>
          </reference>
        </references>
      </pivotArea>
    </format>
    <format dxfId="104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3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1038">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37">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1036">
      <pivotArea collapsedLevelsAreSubtotals="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3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1034">
      <pivotArea collapsedLevelsAreSubtotals="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3">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1032">
      <pivotArea collapsedLevelsAreSubtotals="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1">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1030">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2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1028">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27">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1026">
      <pivotArea collapsedLevelsAreSubtotals="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25">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102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1022">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1020">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1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1018">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1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1016">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15">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1014">
      <pivotArea collapsedLevelsAreSubtotals="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3">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1012">
      <pivotArea collapsedLevelsAreSubtotals="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1">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1010">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0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1008">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0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1006">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1004">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1002">
      <pivotArea collapsedLevelsAreSubtotals="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1">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1000">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999">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4"/>
          </reference>
          <reference field="33" count="0" selected="0"/>
          <reference field="34" count="1" selected="0">
            <x v="3"/>
          </reference>
          <reference field="35" count="1" selected="0">
            <x v="7"/>
          </reference>
        </references>
      </pivotArea>
    </format>
    <format dxfId="998">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997">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5"/>
          </reference>
          <reference field="33" count="0" selected="0"/>
          <reference field="34" count="1" selected="0">
            <x v="3"/>
          </reference>
          <reference field="35" count="1" selected="0">
            <x v="7"/>
          </reference>
        </references>
      </pivotArea>
    </format>
    <format dxfId="996">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995">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6"/>
          </reference>
          <reference field="33" count="0" selected="0"/>
          <reference field="34" count="1" selected="0">
            <x v="3"/>
          </reference>
          <reference field="35" count="1" selected="0">
            <x v="7"/>
          </reference>
        </references>
      </pivotArea>
    </format>
    <format dxfId="994">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3">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7"/>
          </reference>
          <reference field="33" count="0" selected="0"/>
          <reference field="34" count="1" selected="0">
            <x v="3"/>
          </reference>
          <reference field="35" count="1" selected="0">
            <x v="7"/>
          </reference>
        </references>
      </pivotArea>
    </format>
    <format dxfId="992">
      <pivotArea collapsedLevelsAreSubtotals="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1">
      <pivotArea dataOnly="0" labelOnly="1" fieldPosition="0">
        <references count="8">
          <reference field="3" count="1" selected="0">
            <x v="1"/>
          </reference>
          <reference field="5" count="1" selected="0">
            <x v="1"/>
          </reference>
          <reference field="9" count="1" selected="0">
            <x v="4"/>
          </reference>
          <reference field="11" count="1" selected="0">
            <x v="0"/>
          </reference>
          <reference field="13" count="1">
            <x v="38"/>
          </reference>
          <reference field="33" count="0" selected="0"/>
          <reference field="34" count="1" selected="0">
            <x v="3"/>
          </reference>
          <reference field="35" count="1" selected="0">
            <x v="7"/>
          </reference>
        </references>
      </pivotArea>
    </format>
    <format dxfId="990">
      <pivotArea collapsedLevelsAreSubtotals="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89">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988">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87">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986">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85">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984">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982">
      <pivotArea collapsedLevelsAreSubtotals="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1">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1">
            <x v="26"/>
          </reference>
          <reference field="33" count="0" selected="0"/>
          <reference field="34" count="1" selected="0">
            <x v="2"/>
          </reference>
          <reference field="35" count="1" selected="0">
            <x v="5"/>
          </reference>
        </references>
      </pivotArea>
    </format>
    <format dxfId="980">
      <pivotArea collapsedLevelsAreSubtotals="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79">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978">
      <pivotArea dataOnly="0" labelOnly="1" fieldPosition="0">
        <references count="1">
          <reference field="11" count="0"/>
        </references>
      </pivotArea>
    </format>
    <format dxfId="977">
      <pivotArea dataOnly="0" labelOnly="1" fieldPosition="0">
        <references count="1">
          <reference field="11" count="0"/>
        </references>
      </pivotArea>
    </format>
    <format dxfId="976">
      <pivotArea dataOnly="0" labelOnly="1" fieldPosition="0">
        <references count="1">
          <reference field="13" count="0"/>
        </references>
      </pivotArea>
    </format>
    <format dxfId="975">
      <pivotArea dataOnly="0" labelOnly="1" fieldPosition="0">
        <references count="1">
          <reference field="13" count="0"/>
        </references>
      </pivotArea>
    </format>
    <format dxfId="974">
      <pivotArea dataOnly="0" labelOnly="1" fieldPosition="0">
        <references count="1">
          <reference field="35" count="0"/>
        </references>
      </pivotArea>
    </format>
    <format dxfId="973">
      <pivotArea dataOnly="0" labelOnly="1" fieldPosition="0">
        <references count="1">
          <reference field="35" count="0"/>
        </references>
      </pivotArea>
    </format>
    <format dxfId="97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7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0" selected="0"/>
        </references>
      </pivotArea>
    </format>
    <format dxfId="96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6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6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6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6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5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5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5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5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7">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6">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5">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4">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43">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42">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41">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0" selected="0"/>
        </references>
      </pivotArea>
    </format>
    <format dxfId="940">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0" selected="0"/>
        </references>
      </pivotArea>
    </format>
    <format dxfId="939">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0" selected="0"/>
        </references>
      </pivotArea>
    </format>
    <format dxfId="938">
      <pivotArea dataOnly="0" labelOnly="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0" selected="0"/>
        </references>
      </pivotArea>
    </format>
    <format dxfId="937">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5">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4">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3">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2">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0" selected="0"/>
        </references>
      </pivotArea>
    </format>
    <format dxfId="931">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4"/>
          </reference>
          <reference field="33" count="0" selected="0"/>
          <reference field="34" count="1" selected="0">
            <x v="3"/>
          </reference>
          <reference field="35" count="1" selected="0">
            <x v="7"/>
          </reference>
        </references>
      </pivotArea>
    </format>
    <format dxfId="930">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5"/>
          </reference>
          <reference field="33" count="0" selected="0"/>
          <reference field="34" count="1" selected="0">
            <x v="3"/>
          </reference>
          <reference field="35" count="1" selected="0">
            <x v="7"/>
          </reference>
        </references>
      </pivotArea>
    </format>
    <format dxfId="929">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6"/>
          </reference>
          <reference field="33" count="0" selected="0"/>
          <reference field="34" count="1" selected="0">
            <x v="3"/>
          </reference>
          <reference field="35" count="1" selected="0">
            <x v="7"/>
          </reference>
        </references>
      </pivotArea>
    </format>
    <format dxfId="928">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7"/>
          </reference>
          <reference field="33" count="0" selected="0"/>
          <reference field="34" count="1" selected="0">
            <x v="3"/>
          </reference>
          <reference field="35" count="1" selected="0">
            <x v="7"/>
          </reference>
        </references>
      </pivotArea>
    </format>
    <format dxfId="927">
      <pivotArea collapsedLevelsAreSubtotals="1" fieldPosition="0">
        <references count="8">
          <reference field="3" count="1" selected="0">
            <x v="1"/>
          </reference>
          <reference field="5" count="1" selected="0">
            <x v="1"/>
          </reference>
          <reference field="9" count="1" selected="0">
            <x v="4"/>
          </reference>
          <reference field="11" count="1" selected="0">
            <x v="15"/>
          </reference>
          <reference field="13" count="1">
            <x v="38"/>
          </reference>
          <reference field="33" count="0" selected="0"/>
          <reference field="34" count="1" selected="0">
            <x v="3"/>
          </reference>
          <reference field="35" count="1" selected="0">
            <x v="7"/>
          </reference>
        </references>
      </pivotArea>
    </format>
    <format dxfId="926">
      <pivotArea dataOnly="0" labelOnly="1" fieldPosition="0">
        <references count="1">
          <reference field="11" count="0"/>
        </references>
      </pivotArea>
    </format>
    <format dxfId="925">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923">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2">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921">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20">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919">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8">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91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915">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91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911">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10">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909">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8">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907">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905">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4">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903">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2">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901">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900">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9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97">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6">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95">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4">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93">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2">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91">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90">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89">
      <pivotArea collapsedLevelsAreSubtotals="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8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87">
      <pivotArea collapsedLevelsAreSubtotals="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86">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85">
      <pivotArea collapsedLevelsAreSubtotals="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4">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83">
      <pivotArea collapsedLevelsAreSubtotals="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81">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8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879">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7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877">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7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875">
      <pivotArea collapsedLevelsAreSubtotals="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4">
      <pivotArea dataOnly="0" labelOnly="1" fieldPosition="0">
        <references count="7">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873">
      <pivotArea collapsedLevelsAreSubtotals="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2">
      <pivotArea dataOnly="0" labelOnly="1" fieldPosition="0">
        <references count="7">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871">
      <pivotArea collapsedLevelsAreSubtotals="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7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869">
      <pivotArea collapsedLevelsAreSubtotals="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68">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867">
      <pivotArea collapsedLevelsAreSubtotals="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66">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865">
      <pivotArea collapsedLevelsAreSubtotals="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863">
      <pivotArea collapsedLevelsAreSubtotals="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861">
      <pivotArea collapsedLevelsAreSubtotals="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60">
      <pivotArea dataOnly="0" labelOnly="1" fieldPosition="0">
        <references count="7">
          <reference field="3" count="1" selected="0">
            <x v="1"/>
          </reference>
          <reference field="5" count="1" selected="0">
            <x v="1"/>
          </reference>
          <reference field="9" count="1" selected="0">
            <x v="4"/>
          </reference>
          <reference field="11" count="1">
            <x v="15"/>
          </reference>
          <reference field="33" count="0" selected="0"/>
          <reference field="34" count="1" selected="0">
            <x v="3"/>
          </reference>
          <reference field="35" count="1" selected="0">
            <x v="7"/>
          </reference>
        </references>
      </pivotArea>
    </format>
    <format dxfId="859">
      <pivotArea collapsedLevelsAreSubtotals="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58">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857">
      <pivotArea collapsedLevelsAreSubtotals="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56">
      <pivotArea dataOnly="0" labelOnly="1" fieldPosition="0">
        <references count="7">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855">
      <pivotArea collapsedLevelsAreSubtotals="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4">
      <pivotArea dataOnly="0" labelOnly="1" fieldPosition="0">
        <references count="7">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853">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852">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851">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850">
      <pivotArea collapsedLevelsAreSubtotals="1" fieldPosition="0">
        <references count="8">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849">
      <pivotArea collapsedLevelsAreSubtotals="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48">
      <pivotArea dataOnly="0" labelOnly="1" grandRow="1" outline="0" fieldPosition="0"/>
    </format>
    <format dxfId="847">
      <pivotArea outline="0" fieldPosition="0">
        <references count="1">
          <reference field="4294967294" count="1">
            <x v="2"/>
          </reference>
        </references>
      </pivotArea>
    </format>
    <format dxfId="846">
      <pivotArea dataOnly="0" labelOnly="1" outline="0" fieldPosition="0">
        <references count="1">
          <reference field="4294967294" count="1">
            <x v="3"/>
          </reference>
        </references>
      </pivotArea>
    </format>
    <format dxfId="845">
      <pivotArea dataOnly="0" labelOnly="1" outline="0" fieldPosition="0">
        <references count="1">
          <reference field="4294967294" count="1">
            <x v="3"/>
          </reference>
        </references>
      </pivotArea>
    </format>
    <format dxfId="844">
      <pivotArea field="33" type="button" dataOnly="0" labelOnly="1" outline="0" axis="axisRow" fieldPosition="0"/>
    </format>
    <format dxfId="843">
      <pivotArea dataOnly="0" labelOnly="1" outline="0" fieldPosition="0">
        <references count="1">
          <reference field="4294967294" count="3">
            <x v="1"/>
            <x v="2"/>
            <x v="3"/>
          </reference>
        </references>
      </pivotArea>
    </format>
    <format dxfId="842">
      <pivotArea field="33" type="button" dataOnly="0" labelOnly="1" outline="0" axis="axisRow" fieldPosition="0"/>
    </format>
    <format dxfId="841">
      <pivotArea dataOnly="0" labelOnly="1" outline="0" fieldPosition="0">
        <references count="1">
          <reference field="4294967294" count="3">
            <x v="1"/>
            <x v="2"/>
            <x v="3"/>
          </reference>
        </references>
      </pivotArea>
    </format>
    <format dxfId="840">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1">
            <x v="42"/>
          </reference>
          <reference field="33" count="0" selected="0"/>
          <reference field="34" count="1" selected="0">
            <x v="2"/>
          </reference>
          <reference field="35" count="1" selected="0">
            <x v="5"/>
          </reference>
        </references>
      </pivotArea>
    </format>
    <format dxfId="839">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1">
            <x v="44"/>
          </reference>
          <reference field="33" count="0" selected="0"/>
          <reference field="34" count="1" selected="0">
            <x v="3"/>
          </reference>
          <reference field="35" count="1" selected="0">
            <x v="3"/>
          </reference>
        </references>
      </pivotArea>
    </format>
    <format dxfId="838">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41"/>
          </reference>
          <reference field="33" count="0" selected="0"/>
          <reference field="34" count="1" selected="0">
            <x v="3"/>
          </reference>
          <reference field="35" count="1" selected="0">
            <x v="7"/>
          </reference>
        </references>
      </pivotArea>
    </format>
    <format dxfId="837">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41"/>
          </reference>
          <reference field="33" count="0" selected="0"/>
          <reference field="34" count="1" selected="0">
            <x v="3"/>
          </reference>
          <reference field="35" count="1" selected="0">
            <x v="7"/>
          </reference>
        </references>
      </pivotArea>
    </format>
    <format dxfId="836">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1">
            <x v="38"/>
          </reference>
          <reference field="33" count="0" selected="0"/>
          <reference field="34" count="1" selected="0">
            <x v="3"/>
          </reference>
          <reference field="35" count="1" selected="0">
            <x v="7"/>
          </reference>
        </references>
      </pivotArea>
    </format>
    <format dxfId="835">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83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41"/>
          </reference>
          <reference field="33" count="0" selected="0"/>
          <reference field="34" count="1" selected="0">
            <x v="2"/>
          </reference>
          <reference field="35" count="1" selected="0">
            <x v="0"/>
          </reference>
        </references>
      </pivotArea>
    </format>
    <format dxfId="833">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1">
            <x v="43"/>
          </reference>
          <reference field="33" count="0" selected="0"/>
          <reference field="34" count="1" selected="0">
            <x v="2"/>
          </reference>
          <reference field="35" count="1" selected="0">
            <x v="0"/>
          </reference>
        </references>
      </pivotArea>
    </format>
    <format dxfId="832">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41"/>
          </reference>
          <reference field="33" count="0" selected="0"/>
          <reference field="34" count="1" selected="0">
            <x v="2"/>
          </reference>
          <reference field="35" count="1" selected="0">
            <x v="5"/>
          </reference>
        </references>
      </pivotArea>
    </format>
    <format dxfId="831">
      <pivotArea collapsedLevelsAreSubtotals="1" fieldPosition="0">
        <references count="2">
          <reference field="4294967294" count="1" selected="0">
            <x v="2"/>
          </reference>
          <reference field="33" count="0"/>
        </references>
      </pivotArea>
    </format>
    <format dxfId="830">
      <pivotArea collapsedLevelsAreSubtotals="1" fieldPosition="0">
        <references count="3">
          <reference field="4294967294" count="1" selected="0">
            <x v="2"/>
          </reference>
          <reference field="3" count="1">
            <x v="0"/>
          </reference>
          <reference field="33" count="0" selected="0"/>
        </references>
      </pivotArea>
    </format>
    <format dxfId="829">
      <pivotArea collapsedLevelsAreSubtotals="1" fieldPosition="0">
        <references count="4">
          <reference field="4294967294" count="1" selected="0">
            <x v="2"/>
          </reference>
          <reference field="3" count="1" selected="0">
            <x v="0"/>
          </reference>
          <reference field="5" count="1">
            <x v="0"/>
          </reference>
          <reference field="33" count="0" selected="0"/>
        </references>
      </pivotArea>
    </format>
    <format dxfId="828">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0"/>
          </reference>
        </references>
      </pivotArea>
    </format>
    <format dxfId="827">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1"/>
          </reference>
        </references>
      </pivotArea>
    </format>
    <format dxfId="826">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825">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824">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9"/>
          </reference>
          <reference field="33" count="0" selected="0"/>
          <reference field="34" count="1" selected="0">
            <x v="0"/>
          </reference>
          <reference field="35" count="1" selected="0">
            <x v="1"/>
          </reference>
        </references>
      </pivotArea>
    </format>
    <format dxfId="823">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822">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17"/>
          </reference>
          <reference field="33" count="0" selected="0"/>
          <reference field="34" count="1" selected="0">
            <x v="0"/>
          </reference>
          <reference field="35" count="1" selected="0">
            <x v="1"/>
          </reference>
        </references>
      </pivotArea>
    </format>
    <format dxfId="821">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82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x v="23"/>
          </reference>
          <reference field="33" count="0" selected="0"/>
          <reference field="34" count="1" selected="0">
            <x v="0"/>
          </reference>
          <reference field="35" count="1" selected="0">
            <x v="1"/>
          </reference>
        </references>
      </pivotArea>
    </format>
    <format dxfId="81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818">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0"/>
          </reference>
          <reference field="35" count="1">
            <x v="2"/>
          </reference>
        </references>
      </pivotArea>
    </format>
    <format dxfId="817">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816">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81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81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3">
            <x v="3"/>
            <x v="4"/>
            <x v="8"/>
          </reference>
          <reference field="33" count="0" selected="0"/>
          <reference field="34" count="1" selected="0">
            <x v="0"/>
          </reference>
          <reference field="35" count="1" selected="0">
            <x v="2"/>
          </reference>
        </references>
      </pivotArea>
    </format>
    <format dxfId="813">
      <pivotArea dataOnly="0" labelOnly="1" outline="0" fieldPosition="0">
        <references count="1">
          <reference field="4294967294" count="1">
            <x v="2"/>
          </reference>
        </references>
      </pivotArea>
    </format>
    <format dxfId="812">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4"/>
          </reference>
          <reference field="13" count="1" selected="0">
            <x v="3"/>
          </reference>
          <reference field="15" count="1">
            <x v="13"/>
          </reference>
          <reference field="33" count="0" selected="0"/>
          <reference field="34" count="1" selected="0">
            <x v="0"/>
          </reference>
          <reference field="35" count="1" selected="0">
            <x v="2"/>
          </reference>
        </references>
      </pivotArea>
    </format>
    <format dxfId="811">
      <pivotArea collapsedLevelsAreSubtotals="1" fieldPosition="0">
        <references count="5">
          <reference field="4294967294" count="1" selected="0">
            <x v="2"/>
          </reference>
          <reference field="3" count="1" selected="0">
            <x v="0"/>
          </reference>
          <reference field="5" count="1" selected="0">
            <x v="0"/>
          </reference>
          <reference field="33" count="0" selected="0"/>
          <reference field="34" count="1">
            <x v="1"/>
          </reference>
        </references>
      </pivotArea>
    </format>
    <format dxfId="810">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4"/>
          </reference>
        </references>
      </pivotArea>
    </format>
    <format dxfId="809">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808">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807">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2"/>
          </reference>
          <reference field="33" count="0" selected="0"/>
          <reference field="34" count="1" selected="0">
            <x v="1"/>
          </reference>
          <reference field="35" count="1" selected="0">
            <x v="4"/>
          </reference>
        </references>
      </pivotArea>
    </format>
    <format dxfId="806">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805">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x v="18"/>
          </reference>
          <reference field="33" count="0" selected="0"/>
          <reference field="34" count="1" selected="0">
            <x v="1"/>
          </reference>
          <reference field="35" count="1" selected="0">
            <x v="4"/>
          </reference>
        </references>
      </pivotArea>
    </format>
    <format dxfId="804">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803">
      <pivotArea collapsedLevelsAreSubtotals="1" fieldPosition="0">
        <references count="6">
          <reference field="4294967294" count="1" selected="0">
            <x v="2"/>
          </reference>
          <reference field="3" count="1" selected="0">
            <x v="0"/>
          </reference>
          <reference field="5" count="1" selected="0">
            <x v="0"/>
          </reference>
          <reference field="33" count="0" selected="0"/>
          <reference field="34" count="1" selected="0">
            <x v="1"/>
          </reference>
          <reference field="35" count="1">
            <x v="6"/>
          </reference>
        </references>
      </pivotArea>
    </format>
    <format dxfId="802">
      <pivotArea collapsedLevelsAreSubtotals="1" fieldPosition="0">
        <references count="7">
          <reference field="4294967294" count="1" selected="0">
            <x v="2"/>
          </reference>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801">
      <pivotArea collapsedLevelsAreSubtotals="1" fieldPosition="0">
        <references count="8">
          <reference field="4294967294" count="1" selected="0">
            <x v="2"/>
          </reference>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800">
      <pivotArea collapsedLevelsAreSubtotals="1" fieldPosition="0">
        <references count="9">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799">
      <pivotArea collapsedLevelsAreSubtotals="1" fieldPosition="0">
        <references count="10">
          <reference field="4294967294" count="1" selected="0">
            <x v="2"/>
          </reference>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798">
      <pivotArea collapsedLevelsAreSubtotals="1" fieldPosition="0">
        <references count="3">
          <reference field="4294967294" count="1" selected="0">
            <x v="2"/>
          </reference>
          <reference field="3" count="1">
            <x v="1"/>
          </reference>
          <reference field="33" count="0" selected="0"/>
        </references>
      </pivotArea>
    </format>
    <format dxfId="797">
      <pivotArea collapsedLevelsAreSubtotals="1" fieldPosition="0">
        <references count="4">
          <reference field="4294967294" count="1" selected="0">
            <x v="2"/>
          </reference>
          <reference field="3" count="1" selected="0">
            <x v="1"/>
          </reference>
          <reference field="5" count="1">
            <x v="1"/>
          </reference>
          <reference field="33" count="0" selected="0"/>
        </references>
      </pivotArea>
    </format>
    <format dxfId="796">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0"/>
          </reference>
        </references>
      </pivotArea>
    </format>
    <format dxfId="79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0"/>
          </reference>
          <reference field="35" count="1">
            <x v="2"/>
          </reference>
        </references>
      </pivotArea>
    </format>
    <format dxfId="794">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793">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79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79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2">
            <x v="3"/>
            <x v="4"/>
          </reference>
          <reference field="33" count="0" selected="0"/>
          <reference field="34" count="1" selected="0">
            <x v="0"/>
          </reference>
          <reference field="35" count="1" selected="0">
            <x v="2"/>
          </reference>
        </references>
      </pivotArea>
    </format>
    <format dxfId="790">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1"/>
          </reference>
          <reference field="15" count="1">
            <x v="13"/>
          </reference>
          <reference field="33" count="0" selected="0"/>
          <reference field="34" count="1" selected="0">
            <x v="0"/>
          </reference>
          <reference field="35" count="1" selected="0">
            <x v="2"/>
          </reference>
        </references>
      </pivotArea>
    </format>
    <format dxfId="789">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1"/>
          </reference>
        </references>
      </pivotArea>
    </format>
    <format dxfId="788">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4"/>
          </reference>
        </references>
      </pivotArea>
    </format>
    <format dxfId="787">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786">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785">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784">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3"/>
            <x v="4"/>
          </reference>
          <reference field="33" count="0" selected="0"/>
          <reference field="34" count="1" selected="0">
            <x v="1"/>
          </reference>
          <reference field="35" count="1" selected="0">
            <x v="4"/>
          </reference>
        </references>
      </pivotArea>
    </format>
    <format dxfId="78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33"/>
          </reference>
          <reference field="15" count="2">
            <x v="8"/>
            <x v="13"/>
          </reference>
          <reference field="33" count="0" selected="0"/>
          <reference field="34" count="1" selected="0">
            <x v="1"/>
          </reference>
          <reference field="35" count="1" selected="0">
            <x v="4"/>
          </reference>
        </references>
      </pivotArea>
    </format>
    <format dxfId="782">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1"/>
          </reference>
          <reference field="35" count="1">
            <x v="6"/>
          </reference>
        </references>
      </pivotArea>
    </format>
    <format dxfId="781">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780">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779">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778">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777">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2"/>
          </reference>
        </references>
      </pivotArea>
    </format>
    <format dxfId="776">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0"/>
          </reference>
        </references>
      </pivotArea>
    </format>
    <format dxfId="775">
      <pivotArea collapsedLevelsAreSubtotals="1" fieldPosition="0">
        <references count="7">
          <reference field="4294967294" count="1" selected="0">
            <x v="2"/>
          </reference>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774">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8"/>
          </reference>
          <reference field="33" count="0" selected="0"/>
          <reference field="34" count="1" selected="0">
            <x v="2"/>
          </reference>
          <reference field="35" count="1" selected="0">
            <x v="0"/>
          </reference>
        </references>
      </pivotArea>
    </format>
    <format dxfId="773">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7"/>
          </reference>
          <reference field="33" count="0" selected="0"/>
          <reference field="34" count="1" selected="0">
            <x v="2"/>
          </reference>
          <reference field="35" count="1" selected="0">
            <x v="0"/>
          </reference>
        </references>
      </pivotArea>
    </format>
    <format dxfId="772">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771">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x v="14"/>
          </reference>
          <reference field="33" count="0" selected="0"/>
          <reference field="34" count="1" selected="0">
            <x v="2"/>
          </reference>
          <reference field="35" count="1" selected="0">
            <x v="0"/>
          </reference>
        </references>
      </pivotArea>
    </format>
    <format dxfId="770">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2">
            <x v="3"/>
            <x v="4"/>
          </reference>
          <reference field="33" count="0" selected="0"/>
          <reference field="34" count="1" selected="0">
            <x v="2"/>
          </reference>
          <reference field="35" count="1" selected="0">
            <x v="0"/>
          </reference>
        </references>
      </pivotArea>
    </format>
    <format dxfId="769">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8"/>
          </reference>
          <reference field="13" count="1" selected="0">
            <x v="14"/>
          </reference>
          <reference field="15" count="1">
            <x v="13"/>
          </reference>
          <reference field="33" count="0" selected="0"/>
          <reference field="34" count="1" selected="0">
            <x v="2"/>
          </reference>
          <reference field="35" count="1" selected="0">
            <x v="0"/>
          </reference>
        </references>
      </pivotArea>
    </format>
    <format dxfId="768">
      <pivotArea collapsedLevelsAreSubtotals="1" fieldPosition="0">
        <references count="8">
          <reference field="4294967294" count="1" selected="0">
            <x v="2"/>
          </reference>
          <reference field="3" count="1" selected="0">
            <x v="1"/>
          </reference>
          <reference field="5" count="1" selected="0">
            <x v="1"/>
          </reference>
          <reference field="9" count="1" selected="0">
            <x v="7"/>
          </reference>
          <reference field="11" count="1">
            <x v="13"/>
          </reference>
          <reference field="33" count="0" selected="0"/>
          <reference field="34" count="1" selected="0">
            <x v="2"/>
          </reference>
          <reference field="35" count="1" selected="0">
            <x v="0"/>
          </reference>
        </references>
      </pivotArea>
    </format>
    <format dxfId="767">
      <pivotArea collapsedLevelsAreSubtotals="1" fieldPosition="0">
        <references count="9">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766">
      <pivotArea collapsedLevelsAreSubtotals="1" fieldPosition="0">
        <references count="10">
          <reference field="4294967294" count="1" selected="0">
            <x v="2"/>
          </reference>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765">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2"/>
          </reference>
          <reference field="35" count="1">
            <x v="5"/>
          </reference>
        </references>
      </pivotArea>
    </format>
    <format dxfId="764">
      <pivotArea collapsedLevelsAreSubtotals="1" fieldPosition="0">
        <references count="7">
          <reference field="4294967294" count="1" selected="0">
            <x v="2"/>
          </reference>
          <reference field="3" count="1" selected="0">
            <x v="1"/>
          </reference>
          <reference field="5" count="1" selected="0">
            <x v="1"/>
          </reference>
          <reference field="9" count="1">
            <x v="2"/>
          </reference>
          <reference field="33" count="0" selected="0"/>
          <reference field="34" count="1" selected="0">
            <x v="2"/>
          </reference>
          <reference field="35" count="1" selected="0">
            <x v="5"/>
          </reference>
        </references>
      </pivotArea>
    </format>
    <format dxfId="763">
      <pivotArea collapsedLevelsAreSubtotals="1" fieldPosition="0">
        <references count="8">
          <reference field="4294967294" count="1" selected="0">
            <x v="2"/>
          </reference>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762">
      <pivotArea collapsedLevelsAreSubtotals="1" fieldPosition="0">
        <references count="9">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761">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3"/>
          </reference>
          <reference field="33" count="0" selected="0"/>
          <reference field="34" count="1" selected="0">
            <x v="2"/>
          </reference>
          <reference field="35" count="1" selected="0">
            <x v="5"/>
          </reference>
        </references>
      </pivotArea>
    </format>
    <format dxfId="760">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6"/>
          </reference>
          <reference field="33" count="0" selected="0"/>
          <reference field="34" count="1" selected="0">
            <x v="2"/>
          </reference>
          <reference field="35" count="1" selected="0">
            <x v="5"/>
          </reference>
        </references>
      </pivotArea>
    </format>
    <format dxfId="759">
      <pivotArea collapsedLevelsAreSubtotals="1" fieldPosition="0">
        <references count="10">
          <reference field="4294967294" count="1" selected="0">
            <x v="2"/>
          </reference>
          <reference field="3" count="1" selected="0">
            <x v="1"/>
          </reference>
          <reference field="5" count="1" selected="0">
            <x v="1"/>
          </reference>
          <reference field="9" count="1" selected="0">
            <x v="2"/>
          </reference>
          <reference field="11" count="1" selected="0">
            <x v="14"/>
          </reference>
          <reference field="13" count="1" selected="0">
            <x v="6"/>
          </reference>
          <reference field="15" count="1">
            <x v="13"/>
          </reference>
          <reference field="33" count="0" selected="0"/>
          <reference field="34" count="1" selected="0">
            <x v="2"/>
          </reference>
          <reference field="35" count="1" selected="0">
            <x v="5"/>
          </reference>
        </references>
      </pivotArea>
    </format>
    <format dxfId="758">
      <pivotArea collapsedLevelsAreSubtotals="1" fieldPosition="0">
        <references count="7">
          <reference field="4294967294" count="1" selected="0">
            <x v="2"/>
          </reference>
          <reference field="3" count="1" selected="0">
            <x v="1"/>
          </reference>
          <reference field="5" count="1" selected="0">
            <x v="1"/>
          </reference>
          <reference field="9" count="1">
            <x v="6"/>
          </reference>
          <reference field="33" count="0" selected="0"/>
          <reference field="34" count="1" selected="0">
            <x v="2"/>
          </reference>
          <reference field="35" count="1" selected="0">
            <x v="5"/>
          </reference>
        </references>
      </pivotArea>
    </format>
    <format dxfId="757">
      <pivotArea collapsedLevelsAreSubtotals="1" fieldPosition="0">
        <references count="8">
          <reference field="4294967294" count="1" selected="0">
            <x v="2"/>
          </reference>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756">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11"/>
          </reference>
          <reference field="33" count="0" selected="0"/>
          <reference field="34" count="1" selected="0">
            <x v="2"/>
          </reference>
          <reference field="35" count="1" selected="0">
            <x v="5"/>
          </reference>
        </references>
      </pivotArea>
    </format>
    <format dxfId="755">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754">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0"/>
          </reference>
          <reference field="33" count="0" selected="0"/>
          <reference field="34" count="1" selected="0">
            <x v="2"/>
          </reference>
          <reference field="35" count="1" selected="0">
            <x v="5"/>
          </reference>
        </references>
      </pivotArea>
    </format>
    <format dxfId="753">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3">
            <x v="3"/>
            <x v="4"/>
            <x v="6"/>
          </reference>
          <reference field="33" count="0" selected="0"/>
          <reference field="34" count="1" selected="0">
            <x v="2"/>
          </reference>
          <reference field="35" count="1" selected="0">
            <x v="5"/>
          </reference>
        </references>
      </pivotArea>
    </format>
    <format dxfId="752">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0"/>
          </reference>
          <reference field="15" count="1">
            <x v="13"/>
          </reference>
          <reference field="33" count="0" selected="0"/>
          <reference field="34" count="1" selected="0">
            <x v="2"/>
          </reference>
          <reference field="35" count="1" selected="0">
            <x v="5"/>
          </reference>
        </references>
      </pivotArea>
    </format>
    <format dxfId="751">
      <pivotArea collapsedLevelsAreSubtotals="1" fieldPosition="0">
        <references count="9">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x v="21"/>
          </reference>
          <reference field="33" count="0" selected="0"/>
          <reference field="34" count="1" selected="0">
            <x v="2"/>
          </reference>
          <reference field="35" count="1" selected="0">
            <x v="5"/>
          </reference>
        </references>
      </pivotArea>
    </format>
    <format dxfId="750">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2">
            <x v="3"/>
            <x v="6"/>
          </reference>
          <reference field="33" count="0" selected="0"/>
          <reference field="34" count="1" selected="0">
            <x v="2"/>
          </reference>
          <reference field="35" count="1" selected="0">
            <x v="5"/>
          </reference>
        </references>
      </pivotArea>
    </format>
    <format dxfId="749">
      <pivotArea collapsedLevelsAreSubtotals="1" fieldPosition="0">
        <references count="10">
          <reference field="4294967294" count="1" selected="0">
            <x v="2"/>
          </reference>
          <reference field="3" count="1" selected="0">
            <x v="1"/>
          </reference>
          <reference field="5" count="1" selected="0">
            <x v="1"/>
          </reference>
          <reference field="9" count="1" selected="0">
            <x v="6"/>
          </reference>
          <reference field="11" count="1" selected="0">
            <x v="9"/>
          </reference>
          <reference field="13" count="1" selected="0">
            <x v="21"/>
          </reference>
          <reference field="15" count="1">
            <x v="13"/>
          </reference>
          <reference field="33" count="0" selected="0"/>
          <reference field="34" count="1" selected="0">
            <x v="2"/>
          </reference>
          <reference field="35" count="1" selected="0">
            <x v="5"/>
          </reference>
        </references>
      </pivotArea>
    </format>
    <format dxfId="748">
      <pivotArea collapsedLevelsAreSubtotals="1" fieldPosition="0">
        <references count="5">
          <reference field="4294967294" count="1" selected="0">
            <x v="2"/>
          </reference>
          <reference field="3" count="1" selected="0">
            <x v="1"/>
          </reference>
          <reference field="5" count="1" selected="0">
            <x v="1"/>
          </reference>
          <reference field="33" count="0" selected="0"/>
          <reference field="34" count="1">
            <x v="3"/>
          </reference>
        </references>
      </pivotArea>
    </format>
    <format dxfId="747">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3"/>
          </reference>
        </references>
      </pivotArea>
    </format>
    <format dxfId="746">
      <pivotArea collapsedLevelsAreSubtotals="1" fieldPosition="0">
        <references count="7">
          <reference field="4294967294" count="1" selected="0">
            <x v="2"/>
          </reference>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745">
      <pivotArea collapsedLevelsAreSubtotals="1" fieldPosition="0">
        <references count="8">
          <reference field="4294967294" count="1" selected="0">
            <x v="2"/>
          </reference>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744">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2"/>
          </reference>
          <reference field="33" count="0" selected="0"/>
          <reference field="34" count="1" selected="0">
            <x v="3"/>
          </reference>
          <reference field="35" count="1" selected="0">
            <x v="3"/>
          </reference>
        </references>
      </pivotArea>
    </format>
    <format dxfId="743">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742">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19"/>
          </reference>
          <reference field="33" count="0" selected="0"/>
          <reference field="34" count="1" selected="0">
            <x v="3"/>
          </reference>
          <reference field="35" count="1" selected="0">
            <x v="3"/>
          </reference>
        </references>
      </pivotArea>
    </format>
    <format dxfId="741">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740">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4"/>
          </reference>
          <reference field="33" count="0" selected="0"/>
          <reference field="34" count="1" selected="0">
            <x v="3"/>
          </reference>
          <reference field="35" count="1" selected="0">
            <x v="3"/>
          </reference>
        </references>
      </pivotArea>
    </format>
    <format dxfId="739">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738">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27"/>
          </reference>
          <reference field="33" count="0" selected="0"/>
          <reference field="34" count="1" selected="0">
            <x v="3"/>
          </reference>
          <reference field="35" count="1" selected="0">
            <x v="3"/>
          </reference>
        </references>
      </pivotArea>
    </format>
    <format dxfId="737">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3"/>
          </reference>
          <reference field="33" count="0" selected="0"/>
          <reference field="34" count="1" selected="0">
            <x v="3"/>
          </reference>
          <reference field="35" count="1" selected="0">
            <x v="3"/>
          </reference>
        </references>
      </pivotArea>
    </format>
    <format dxfId="736">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27"/>
          </reference>
          <reference field="15" count="1">
            <x v="13"/>
          </reference>
          <reference field="33" count="0" selected="0"/>
          <reference field="34" count="1" selected="0">
            <x v="3"/>
          </reference>
          <reference field="35" count="1" selected="0">
            <x v="3"/>
          </reference>
        </references>
      </pivotArea>
    </format>
    <format dxfId="735">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0"/>
          </reference>
          <reference field="33" count="0" selected="0"/>
          <reference field="34" count="1" selected="0">
            <x v="3"/>
          </reference>
          <reference field="35" count="1" selected="0">
            <x v="3"/>
          </reference>
        </references>
      </pivotArea>
    </format>
    <format dxfId="734">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733">
      <pivotArea collapsedLevelsAreSubtotals="1" fieldPosition="0">
        <references count="9">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x v="32"/>
          </reference>
          <reference field="33" count="0" selected="0"/>
          <reference field="34" count="1" selected="0">
            <x v="3"/>
          </reference>
          <reference field="35" count="1" selected="0">
            <x v="3"/>
          </reference>
        </references>
      </pivotArea>
    </format>
    <format dxfId="732">
      <pivotArea collapsedLevelsAreSubtotals="1" fieldPosition="0">
        <references count="10">
          <reference field="4294967294" count="1" selected="0">
            <x v="2"/>
          </reference>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731">
      <pivotArea collapsedLevelsAreSubtotals="1" fieldPosition="0">
        <references count="6">
          <reference field="4294967294" count="1" selected="0">
            <x v="2"/>
          </reference>
          <reference field="3" count="1" selected="0">
            <x v="1"/>
          </reference>
          <reference field="5" count="1" selected="0">
            <x v="1"/>
          </reference>
          <reference field="33" count="0" selected="0"/>
          <reference field="34" count="1" selected="0">
            <x v="3"/>
          </reference>
          <reference field="35" count="1">
            <x v="7"/>
          </reference>
        </references>
      </pivotArea>
    </format>
    <format dxfId="730">
      <pivotArea collapsedLevelsAreSubtotals="1" fieldPosition="0">
        <references count="7">
          <reference field="4294967294" count="1" selected="0">
            <x v="2"/>
          </reference>
          <reference field="3" count="1" selected="0">
            <x v="1"/>
          </reference>
          <reference field="5" count="1" selected="0">
            <x v="1"/>
          </reference>
          <reference field="9" count="1">
            <x v="1"/>
          </reference>
          <reference field="33" count="0" selected="0"/>
          <reference field="34" count="1" selected="0">
            <x v="3"/>
          </reference>
          <reference field="35" count="1" selected="0">
            <x v="7"/>
          </reference>
        </references>
      </pivotArea>
    </format>
    <format dxfId="729">
      <pivotArea collapsedLevelsAreSubtotals="1" fieldPosition="0">
        <references count="8">
          <reference field="4294967294" count="1" selected="0">
            <x v="2"/>
          </reference>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728">
      <pivotArea collapsedLevelsAreSubtotals="1" fieldPosition="0">
        <references count="9">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727">
      <pivotArea collapsedLevelsAreSubtotals="1" fieldPosition="0">
        <references count="10">
          <reference field="4294967294" count="1" selected="0">
            <x v="2"/>
          </reference>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726">
      <pivotArea collapsedLevelsAreSubtotals="1" fieldPosition="0">
        <references count="7">
          <reference field="4294967294" count="1" selected="0">
            <x v="2"/>
          </reference>
          <reference field="3" count="1" selected="0">
            <x v="1"/>
          </reference>
          <reference field="5" count="1" selected="0">
            <x v="1"/>
          </reference>
          <reference field="9" count="1">
            <x v="3"/>
          </reference>
          <reference field="33" count="0" selected="0"/>
          <reference field="34" count="1" selected="0">
            <x v="3"/>
          </reference>
          <reference field="35" count="1" selected="0">
            <x v="7"/>
          </reference>
        </references>
      </pivotArea>
    </format>
    <format dxfId="725">
      <pivotArea collapsedLevelsAreSubtotals="1" fieldPosition="0">
        <references count="8">
          <reference field="4294967294" count="1" selected="0">
            <x v="2"/>
          </reference>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724">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4"/>
          </reference>
          <reference field="33" count="0" selected="0"/>
          <reference field="34" count="1" selected="0">
            <x v="3"/>
          </reference>
          <reference field="35" count="1" selected="0">
            <x v="7"/>
          </reference>
        </references>
      </pivotArea>
    </format>
    <format dxfId="723">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722">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16"/>
          </reference>
          <reference field="33" count="0" selected="0"/>
          <reference field="34" count="1" selected="0">
            <x v="3"/>
          </reference>
          <reference field="35" count="1" selected="0">
            <x v="7"/>
          </reference>
        </references>
      </pivotArea>
    </format>
    <format dxfId="721">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720">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2"/>
          </reference>
          <reference field="33" count="0" selected="0"/>
          <reference field="34" count="1" selected="0">
            <x v="3"/>
          </reference>
          <reference field="35" count="1" selected="0">
            <x v="7"/>
          </reference>
        </references>
      </pivotArea>
    </format>
    <format dxfId="719">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718">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8"/>
          </reference>
          <reference field="33" count="0" selected="0"/>
          <reference field="34" count="1" selected="0">
            <x v="3"/>
          </reference>
          <reference field="35" count="1" selected="0">
            <x v="7"/>
          </reference>
        </references>
      </pivotArea>
    </format>
    <format dxfId="717">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716">
      <pivotArea collapsedLevelsAreSubtotals="1" fieldPosition="0">
        <references count="9">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x v="29"/>
          </reference>
          <reference field="33" count="0" selected="0"/>
          <reference field="34" count="1" selected="0">
            <x v="3"/>
          </reference>
          <reference field="35" count="1" selected="0">
            <x v="7"/>
          </reference>
        </references>
      </pivotArea>
    </format>
    <format dxfId="715">
      <pivotArea collapsedLevelsAreSubtotals="1" fieldPosition="0">
        <references count="10">
          <reference field="4294967294" count="1" selected="0">
            <x v="2"/>
          </reference>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714">
      <pivotArea collapsedLevelsAreSubtotals="1" fieldPosition="0">
        <references count="7">
          <reference field="4294967294" count="1" selected="0">
            <x v="2"/>
          </reference>
          <reference field="3" count="1" selected="0">
            <x v="1"/>
          </reference>
          <reference field="5" count="1" selected="0">
            <x v="1"/>
          </reference>
          <reference field="9" count="1">
            <x v="5"/>
          </reference>
          <reference field="33" count="0" selected="0"/>
          <reference field="34" count="1" selected="0">
            <x v="3"/>
          </reference>
          <reference field="35" count="1" selected="0">
            <x v="7"/>
          </reference>
        </references>
      </pivotArea>
    </format>
    <format dxfId="713">
      <pivotArea collapsedLevelsAreSubtotals="1" fieldPosition="0">
        <references count="8">
          <reference field="4294967294" count="1" selected="0">
            <x v="2"/>
          </reference>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712">
      <pivotArea collapsedLevelsAreSubtotals="1" fieldPosition="0">
        <references count="9">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711">
      <pivotArea collapsedLevelsAreSubtotals="1" fieldPosition="0">
        <references count="10">
          <reference field="4294967294" count="1" selected="0">
            <x v="2"/>
          </reference>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710">
      <pivotArea collapsedLevelsAreSubtotals="1" fieldPosition="0">
        <references count="7">
          <reference field="4294967294" count="1" selected="0">
            <x v="2"/>
          </reference>
          <reference field="3" count="1" selected="0">
            <x v="1"/>
          </reference>
          <reference field="5" count="1" selected="0">
            <x v="1"/>
          </reference>
          <reference field="9" count="1">
            <x v="10"/>
          </reference>
          <reference field="33" count="0" selected="0"/>
          <reference field="34" count="1" selected="0">
            <x v="3"/>
          </reference>
          <reference field="35" count="1" selected="0">
            <x v="7"/>
          </reference>
        </references>
      </pivotArea>
    </format>
    <format dxfId="709">
      <pivotArea collapsedLevelsAreSubtotals="1" fieldPosition="0">
        <references count="8">
          <reference field="4294967294" count="1" selected="0">
            <x v="2"/>
          </reference>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708">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4"/>
          </reference>
          <reference field="33" count="0" selected="0"/>
          <reference field="34" count="1" selected="0">
            <x v="3"/>
          </reference>
          <reference field="35" count="1" selected="0">
            <x v="7"/>
          </reference>
        </references>
      </pivotArea>
    </format>
    <format dxfId="707">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706">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5"/>
          </reference>
          <reference field="33" count="0" selected="0"/>
          <reference field="34" count="1" selected="0">
            <x v="3"/>
          </reference>
          <reference field="35" count="1" selected="0">
            <x v="7"/>
          </reference>
        </references>
      </pivotArea>
    </format>
    <format dxfId="705">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704">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6"/>
          </reference>
          <reference field="33" count="0" selected="0"/>
          <reference field="34" count="1" selected="0">
            <x v="3"/>
          </reference>
          <reference field="35" count="1" selected="0">
            <x v="7"/>
          </reference>
        </references>
      </pivotArea>
    </format>
    <format dxfId="703">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702">
      <pivotArea collapsedLevelsAreSubtotals="1" fieldPosition="0">
        <references count="9">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x v="37"/>
          </reference>
          <reference field="33" count="0" selected="0"/>
          <reference field="34" count="1" selected="0">
            <x v="3"/>
          </reference>
          <reference field="35" count="1" selected="0">
            <x v="7"/>
          </reference>
        </references>
      </pivotArea>
    </format>
    <format dxfId="701">
      <pivotArea collapsedLevelsAreSubtotals="1" fieldPosition="0">
        <references count="10">
          <reference field="4294967294" count="1" selected="0">
            <x v="2"/>
          </reference>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700">
      <pivotArea collapsedLevelsAreSubtotals="1" fieldPosition="0">
        <references count="4">
          <reference field="4294967294" count="1" selected="0">
            <x v="2"/>
          </reference>
          <reference field="3" count="1" selected="0">
            <x v="1"/>
          </reference>
          <reference field="5" count="1">
            <x v="2"/>
          </reference>
          <reference field="33" count="0" selected="0"/>
        </references>
      </pivotArea>
    </format>
    <format dxfId="699">
      <pivotArea collapsedLevelsAreSubtotals="1" fieldPosition="0">
        <references count="5">
          <reference field="4294967294" count="1" selected="0">
            <x v="2"/>
          </reference>
          <reference field="3" count="1" selected="0">
            <x v="1"/>
          </reference>
          <reference field="5" count="1" selected="0">
            <x v="2"/>
          </reference>
          <reference field="33" count="0" selected="0"/>
          <reference field="34" count="1">
            <x v="2"/>
          </reference>
        </references>
      </pivotArea>
    </format>
    <format dxfId="698">
      <pivotArea collapsedLevelsAreSubtotals="1" fieldPosition="0">
        <references count="6">
          <reference field="4294967294" count="1" selected="0">
            <x v="2"/>
          </reference>
          <reference field="3" count="1" selected="0">
            <x v="1"/>
          </reference>
          <reference field="5" count="1" selected="0">
            <x v="2"/>
          </reference>
          <reference field="33" count="0" selected="0"/>
          <reference field="34" count="1" selected="0">
            <x v="2"/>
          </reference>
          <reference field="35" count="1">
            <x v="5"/>
          </reference>
        </references>
      </pivotArea>
    </format>
    <format dxfId="697">
      <pivotArea collapsedLevelsAreSubtotals="1" fieldPosition="0">
        <references count="7">
          <reference field="4294967294" count="1" selected="0">
            <x v="2"/>
          </reference>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96">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5"/>
          </reference>
          <reference field="33" count="0" selected="0"/>
          <reference field="34" count="1" selected="0">
            <x v="2"/>
          </reference>
          <reference field="35" count="1" selected="0">
            <x v="5"/>
          </reference>
        </references>
      </pivotArea>
    </format>
    <format dxfId="695">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3"/>
          </reference>
          <reference field="33" count="0" selected="0"/>
          <reference field="34" count="1" selected="0">
            <x v="2"/>
          </reference>
          <reference field="35" count="1" selected="0">
            <x v="5"/>
          </reference>
        </references>
      </pivotArea>
    </format>
    <format dxfId="694">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693">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15"/>
          </reference>
          <reference field="33" count="0" selected="0"/>
          <reference field="34" count="1" selected="0">
            <x v="2"/>
          </reference>
          <reference field="35" count="1" selected="0">
            <x v="5"/>
          </reference>
        </references>
      </pivotArea>
    </format>
    <format dxfId="692">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691">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x v="25"/>
          </reference>
          <reference field="33" count="0" selected="0"/>
          <reference field="34" count="1" selected="0">
            <x v="2"/>
          </reference>
          <reference field="35" count="1" selected="0">
            <x v="5"/>
          </reference>
        </references>
      </pivotArea>
    </format>
    <format dxfId="690">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689">
      <pivotArea collapsedLevelsAreSubtotals="1" fieldPosition="0">
        <references count="8">
          <reference field="4294967294" count="1" selected="0">
            <x v="2"/>
          </reference>
          <reference field="3" count="1" selected="0">
            <x v="1"/>
          </reference>
          <reference field="5" count="1" selected="0">
            <x v="2"/>
          </reference>
          <reference field="9" count="1" selected="0">
            <x v="9"/>
          </reference>
          <reference field="11" count="1">
            <x v="12"/>
          </reference>
          <reference field="33" count="0" selected="0"/>
          <reference field="34" count="1" selected="0">
            <x v="2"/>
          </reference>
          <reference field="35" count="1" selected="0">
            <x v="5"/>
          </reference>
        </references>
      </pivotArea>
    </format>
    <format dxfId="688">
      <pivotArea collapsedLevelsAreSubtotals="1" fieldPosition="0">
        <references count="9">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87">
      <pivotArea collapsedLevelsAreSubtotals="1" fieldPosition="0">
        <references count="10">
          <reference field="4294967294" count="1" selected="0">
            <x v="2"/>
          </reference>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686">
      <pivotArea field="33" grandRow="1" outline="0" collapsedLevelsAreSubtotals="1" axis="axisRow" fieldPosition="0">
        <references count="1">
          <reference field="4294967294" count="1" selected="0">
            <x v="2"/>
          </reference>
        </references>
      </pivotArea>
    </format>
    <format dxfId="685">
      <pivotArea outline="0" fieldPosition="0">
        <references count="1">
          <reference field="4294967294" count="1">
            <x v="0"/>
          </reference>
        </references>
      </pivotArea>
    </format>
    <format dxfId="684">
      <pivotArea field="33" type="button" dataOnly="0" labelOnly="1" outline="0" axis="axisRow" fieldPosition="0"/>
    </format>
    <format dxfId="683">
      <pivotArea dataOnly="0" labelOnly="1" outline="0" fieldPosition="0">
        <references count="1">
          <reference field="4294967294" count="4">
            <x v="0"/>
            <x v="1"/>
            <x v="2"/>
            <x v="3"/>
          </reference>
        </references>
      </pivotArea>
    </format>
    <format dxfId="682">
      <pivotArea field="33" type="button" dataOnly="0" labelOnly="1" outline="0" axis="axisRow" fieldPosition="0"/>
    </format>
    <format dxfId="681">
      <pivotArea dataOnly="0" labelOnly="1" outline="0" fieldPosition="0">
        <references count="1">
          <reference field="4294967294" count="4">
            <x v="0"/>
            <x v="1"/>
            <x v="2"/>
            <x v="3"/>
          </reference>
        </references>
      </pivotArea>
    </format>
    <format dxfId="680">
      <pivotArea outline="0" collapsedLevelsAreSubtotals="1" fieldPosition="0">
        <references count="1">
          <reference field="4294967294" count="1" selected="0">
            <x v="4"/>
          </reference>
        </references>
      </pivotArea>
    </format>
    <format dxfId="679">
      <pivotArea dataOnly="0" labelOnly="1" outline="0" fieldPosition="0">
        <references count="1">
          <reference field="4294967294" count="1">
            <x v="4"/>
          </reference>
        </references>
      </pivotArea>
    </format>
    <format dxfId="678">
      <pivotArea type="all" dataOnly="0" outline="0" fieldPosition="0"/>
    </format>
    <format dxfId="677">
      <pivotArea outline="0" collapsedLevelsAreSubtotals="1" fieldPosition="0"/>
    </format>
    <format dxfId="676">
      <pivotArea field="33" type="button" dataOnly="0" labelOnly="1" outline="0" axis="axisRow" fieldPosition="0"/>
    </format>
    <format dxfId="675">
      <pivotArea dataOnly="0" labelOnly="1" fieldPosition="0">
        <references count="1">
          <reference field="33" count="0"/>
        </references>
      </pivotArea>
    </format>
    <format dxfId="674">
      <pivotArea dataOnly="0" labelOnly="1" grandRow="1" outline="0" fieldPosition="0"/>
    </format>
    <format dxfId="673">
      <pivotArea dataOnly="0" labelOnly="1" fieldPosition="0">
        <references count="2">
          <reference field="3" count="0"/>
          <reference field="33" count="0" selected="0"/>
        </references>
      </pivotArea>
    </format>
    <format dxfId="672">
      <pivotArea dataOnly="0" labelOnly="1" fieldPosition="0">
        <references count="3">
          <reference field="3" count="1" selected="0">
            <x v="0"/>
          </reference>
          <reference field="5" count="1">
            <x v="0"/>
          </reference>
          <reference field="33" count="0" selected="0"/>
        </references>
      </pivotArea>
    </format>
    <format dxfId="671">
      <pivotArea dataOnly="0" labelOnly="1" fieldPosition="0">
        <references count="3">
          <reference field="3" count="1" selected="0">
            <x v="1"/>
          </reference>
          <reference field="5" count="2">
            <x v="1"/>
            <x v="2"/>
          </reference>
          <reference field="33" count="0" selected="0"/>
        </references>
      </pivotArea>
    </format>
    <format dxfId="670">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669">
      <pivotArea dataOnly="0" labelOnly="1" fieldPosition="0">
        <references count="4">
          <reference field="3" count="1" selected="0">
            <x v="1"/>
          </reference>
          <reference field="5" count="1" selected="0">
            <x v="1"/>
          </reference>
          <reference field="33" count="0" selected="0"/>
          <reference field="34" count="0"/>
        </references>
      </pivotArea>
    </format>
    <format dxfId="668">
      <pivotArea dataOnly="0" labelOnly="1" fieldPosition="0">
        <references count="4">
          <reference field="3" count="1" selected="0">
            <x v="1"/>
          </reference>
          <reference field="5" count="1" selected="0">
            <x v="2"/>
          </reference>
          <reference field="33" count="0" selected="0"/>
          <reference field="34" count="1">
            <x v="2"/>
          </reference>
        </references>
      </pivotArea>
    </format>
    <format dxfId="667">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666">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665">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664">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663">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662">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661">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660">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659">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658">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657">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656">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655">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654">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653">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652">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651">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650">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649">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648">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647">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646">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645">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644">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64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64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641">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640">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639">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638">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637">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636">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635">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634">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633">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632">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631">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630">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629">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628">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627">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62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625">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624">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623">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622">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621">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620">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619">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618">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617">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616">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615">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614">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613">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612">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611">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610">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609">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608">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60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60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60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604">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603">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602">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601">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600">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599">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598">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597">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596">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595">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5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5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5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591">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590">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589">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588">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5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5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585">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584">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583">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582">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5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580">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579">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578">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577">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576">
      <pivotArea dataOnly="0" labelOnly="1" outline="0" fieldPosition="0">
        <references count="1">
          <reference field="4294967294" count="5">
            <x v="0"/>
            <x v="1"/>
            <x v="2"/>
            <x v="3"/>
            <x v="4"/>
          </reference>
        </references>
      </pivotArea>
    </format>
    <format dxfId="575">
      <pivotArea type="all" dataOnly="0" outline="0" fieldPosition="0"/>
    </format>
    <format dxfId="574">
      <pivotArea outline="0" collapsedLevelsAreSubtotals="1" fieldPosition="0"/>
    </format>
    <format dxfId="573">
      <pivotArea field="33" type="button" dataOnly="0" labelOnly="1" outline="0" axis="axisRow" fieldPosition="0"/>
    </format>
    <format dxfId="572">
      <pivotArea dataOnly="0" labelOnly="1" fieldPosition="0">
        <references count="1">
          <reference field="33" count="0"/>
        </references>
      </pivotArea>
    </format>
    <format dxfId="571">
      <pivotArea dataOnly="0" labelOnly="1" grandRow="1" outline="0" fieldPosition="0"/>
    </format>
    <format dxfId="570">
      <pivotArea dataOnly="0" labelOnly="1" fieldPosition="0">
        <references count="2">
          <reference field="3" count="0"/>
          <reference field="33" count="0" selected="0"/>
        </references>
      </pivotArea>
    </format>
    <format dxfId="569">
      <pivotArea dataOnly="0" labelOnly="1" fieldPosition="0">
        <references count="3">
          <reference field="3" count="1" selected="0">
            <x v="0"/>
          </reference>
          <reference field="5" count="1">
            <x v="0"/>
          </reference>
          <reference field="33" count="0" selected="0"/>
        </references>
      </pivotArea>
    </format>
    <format dxfId="568">
      <pivotArea dataOnly="0" labelOnly="1" fieldPosition="0">
        <references count="3">
          <reference field="3" count="1" selected="0">
            <x v="1"/>
          </reference>
          <reference field="5" count="2">
            <x v="1"/>
            <x v="2"/>
          </reference>
          <reference field="33" count="0" selected="0"/>
        </references>
      </pivotArea>
    </format>
    <format dxfId="567">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566">
      <pivotArea dataOnly="0" labelOnly="1" fieldPosition="0">
        <references count="4">
          <reference field="3" count="1" selected="0">
            <x v="1"/>
          </reference>
          <reference field="5" count="1" selected="0">
            <x v="1"/>
          </reference>
          <reference field="33" count="0" selected="0"/>
          <reference field="34" count="0"/>
        </references>
      </pivotArea>
    </format>
    <format dxfId="565">
      <pivotArea dataOnly="0" labelOnly="1" fieldPosition="0">
        <references count="4">
          <reference field="3" count="1" selected="0">
            <x v="1"/>
          </reference>
          <reference field="5" count="1" selected="0">
            <x v="2"/>
          </reference>
          <reference field="33" count="0" selected="0"/>
          <reference field="34" count="1">
            <x v="2"/>
          </reference>
        </references>
      </pivotArea>
    </format>
    <format dxfId="564">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563">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562">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561">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560">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559">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558">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557">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55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555">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55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553">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552">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55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550">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549">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548">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547">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546">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545">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544">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543">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542">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541">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54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53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538">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537">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536">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535">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534">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533">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532">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531">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530">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529">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528">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527">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526">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52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52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52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522">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521">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520">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519">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518">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517">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516">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515">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514">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513">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512">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511">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51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50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508">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507">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50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505">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50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50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50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501">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50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499">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498">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497">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49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49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494">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49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49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49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49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48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488">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487">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48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48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48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48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482">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481">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48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47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47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477">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47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47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474">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473">
      <pivotArea dataOnly="0" labelOnly="1" outline="0" fieldPosition="0">
        <references count="1">
          <reference field="4294967294" count="5">
            <x v="0"/>
            <x v="1"/>
            <x v="2"/>
            <x v="3"/>
            <x v="4"/>
          </reference>
        </references>
      </pivotArea>
    </format>
    <format dxfId="472">
      <pivotArea dataOnly="0" labelOnly="1" fieldPosition="0">
        <references count="1">
          <reference field="11" count="0"/>
        </references>
      </pivotArea>
    </format>
    <format dxfId="471">
      <pivotArea dataOnly="0" labelOnly="1" fieldPosition="0">
        <references count="1">
          <reference field="11" count="0"/>
        </references>
      </pivotArea>
    </format>
    <format dxfId="470">
      <pivotArea dataOnly="0" labelOnly="1" fieldPosition="0">
        <references count="1">
          <reference field="13" count="0"/>
        </references>
      </pivotArea>
    </format>
    <format dxfId="469">
      <pivotArea dataOnly="0" labelOnly="1" fieldPosition="0">
        <references count="1">
          <reference field="13" count="0"/>
        </references>
      </pivotArea>
    </format>
    <format dxfId="468">
      <pivotArea dataOnly="0" labelOnly="1" fieldPosition="0">
        <references count="1">
          <reference field="13" count="0"/>
        </references>
      </pivotArea>
    </format>
    <format dxfId="467">
      <pivotArea dataOnly="0" labelOnly="1" fieldPosition="0">
        <references count="1">
          <reference field="15" count="0"/>
        </references>
      </pivotArea>
    </format>
    <format dxfId="466">
      <pivotArea dataOnly="0" labelOnly="1" fieldPosition="0">
        <references count="1">
          <reference field="15" count="0"/>
        </references>
      </pivotArea>
    </format>
    <format dxfId="465">
      <pivotArea dataOnly="0" labelOnly="1" fieldPosition="0">
        <references count="1">
          <reference field="15" count="0"/>
        </references>
      </pivotArea>
    </format>
    <format dxfId="464">
      <pivotArea dataOnly="0" labelOnly="1" fieldPosition="0">
        <references count="1">
          <reference field="15" count="0"/>
        </references>
      </pivotArea>
    </format>
    <format dxfId="463">
      <pivotArea dataOnly="0" labelOnly="1" fieldPosition="0">
        <references count="1">
          <reference field="15" count="0"/>
        </references>
      </pivotArea>
    </format>
    <format dxfId="462">
      <pivotArea field="33" type="button" dataOnly="0" labelOnly="1" outline="0" axis="axisRow" fieldPosition="0"/>
    </format>
    <format dxfId="461">
      <pivotArea dataOnly="0" labelOnly="1" fieldPosition="0">
        <references count="1">
          <reference field="33" count="0"/>
        </references>
      </pivotArea>
    </format>
    <format dxfId="460">
      <pivotArea dataOnly="0" labelOnly="1" grandRow="1" outline="0" fieldPosition="0"/>
    </format>
    <format dxfId="459">
      <pivotArea dataOnly="0" labelOnly="1" fieldPosition="0">
        <references count="2">
          <reference field="3" count="0"/>
          <reference field="33" count="0" selected="0"/>
        </references>
      </pivotArea>
    </format>
    <format dxfId="458">
      <pivotArea dataOnly="0" labelOnly="1" fieldPosition="0">
        <references count="3">
          <reference field="3" count="1" selected="0">
            <x v="0"/>
          </reference>
          <reference field="5" count="1">
            <x v="0"/>
          </reference>
          <reference field="33" count="0" selected="0"/>
        </references>
      </pivotArea>
    </format>
    <format dxfId="457">
      <pivotArea dataOnly="0" labelOnly="1" fieldPosition="0">
        <references count="3">
          <reference field="3" count="1" selected="0">
            <x v="1"/>
          </reference>
          <reference field="5" count="2">
            <x v="1"/>
            <x v="2"/>
          </reference>
          <reference field="33" count="0" selected="0"/>
        </references>
      </pivotArea>
    </format>
    <format dxfId="45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455">
      <pivotArea dataOnly="0" labelOnly="1" fieldPosition="0">
        <references count="4">
          <reference field="3" count="1" selected="0">
            <x v="1"/>
          </reference>
          <reference field="5" count="1" selected="0">
            <x v="1"/>
          </reference>
          <reference field="33" count="0" selected="0"/>
          <reference field="34" count="0"/>
        </references>
      </pivotArea>
    </format>
    <format dxfId="454">
      <pivotArea dataOnly="0" labelOnly="1" fieldPosition="0">
        <references count="4">
          <reference field="3" count="1" selected="0">
            <x v="1"/>
          </reference>
          <reference field="5" count="1" selected="0">
            <x v="2"/>
          </reference>
          <reference field="33" count="0" selected="0"/>
          <reference field="34" count="1">
            <x v="2"/>
          </reference>
        </references>
      </pivotArea>
    </format>
    <format dxfId="45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45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45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45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44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44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44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4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44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4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44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44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4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44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43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43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43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43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43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43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43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43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43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4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4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4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42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42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42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42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42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4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42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42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41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41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41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41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41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4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4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4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41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4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4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40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4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40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4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40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40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4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4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4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3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3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39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3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39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39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3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3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3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3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38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38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38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3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3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3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3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3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3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3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3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3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37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3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3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3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3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3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37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3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3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3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3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3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3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3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36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362">
      <pivotArea field="33" type="button" dataOnly="0" labelOnly="1" outline="0" axis="axisRow" fieldPosition="0"/>
    </format>
    <format dxfId="361">
      <pivotArea dataOnly="0" labelOnly="1" fieldPosition="0">
        <references count="1">
          <reference field="33" count="0"/>
        </references>
      </pivotArea>
    </format>
    <format dxfId="360">
      <pivotArea dataOnly="0" labelOnly="1" grandRow="1" outline="0" fieldPosition="0"/>
    </format>
    <format dxfId="359">
      <pivotArea dataOnly="0" labelOnly="1" fieldPosition="0">
        <references count="2">
          <reference field="3" count="0"/>
          <reference field="33" count="0" selected="0"/>
        </references>
      </pivotArea>
    </format>
    <format dxfId="358">
      <pivotArea dataOnly="0" labelOnly="1" fieldPosition="0">
        <references count="3">
          <reference field="3" count="1" selected="0">
            <x v="0"/>
          </reference>
          <reference field="5" count="1">
            <x v="0"/>
          </reference>
          <reference field="33" count="0" selected="0"/>
        </references>
      </pivotArea>
    </format>
    <format dxfId="357">
      <pivotArea dataOnly="0" labelOnly="1" fieldPosition="0">
        <references count="3">
          <reference field="3" count="1" selected="0">
            <x v="1"/>
          </reference>
          <reference field="5" count="2">
            <x v="1"/>
            <x v="2"/>
          </reference>
          <reference field="33" count="0" selected="0"/>
        </references>
      </pivotArea>
    </format>
    <format dxfId="356">
      <pivotArea dataOnly="0" labelOnly="1" fieldPosition="0">
        <references count="4">
          <reference field="3" count="1" selected="0">
            <x v="0"/>
          </reference>
          <reference field="5" count="1" selected="0">
            <x v="0"/>
          </reference>
          <reference field="33" count="0" selected="0"/>
          <reference field="34" count="2">
            <x v="0"/>
            <x v="1"/>
          </reference>
        </references>
      </pivotArea>
    </format>
    <format dxfId="355">
      <pivotArea dataOnly="0" labelOnly="1" fieldPosition="0">
        <references count="4">
          <reference field="3" count="1" selected="0">
            <x v="1"/>
          </reference>
          <reference field="5" count="1" selected="0">
            <x v="1"/>
          </reference>
          <reference field="33" count="0" selected="0"/>
          <reference field="34" count="0"/>
        </references>
      </pivotArea>
    </format>
    <format dxfId="354">
      <pivotArea dataOnly="0" labelOnly="1" fieldPosition="0">
        <references count="4">
          <reference field="3" count="1" selected="0">
            <x v="1"/>
          </reference>
          <reference field="5" count="1" selected="0">
            <x v="2"/>
          </reference>
          <reference field="33" count="0" selected="0"/>
          <reference field="34" count="1">
            <x v="2"/>
          </reference>
        </references>
      </pivotArea>
    </format>
    <format dxfId="353">
      <pivotArea dataOnly="0" labelOnly="1" fieldPosition="0">
        <references count="5">
          <reference field="3" count="1" selected="0">
            <x v="0"/>
          </reference>
          <reference field="5" count="1" selected="0">
            <x v="0"/>
          </reference>
          <reference field="33" count="0" selected="0"/>
          <reference field="34" count="1" selected="0">
            <x v="0"/>
          </reference>
          <reference field="35" count="2">
            <x v="1"/>
            <x v="2"/>
          </reference>
        </references>
      </pivotArea>
    </format>
    <format dxfId="352">
      <pivotArea dataOnly="0" labelOnly="1" fieldPosition="0">
        <references count="5">
          <reference field="3" count="1" selected="0">
            <x v="0"/>
          </reference>
          <reference field="5" count="1" selected="0">
            <x v="0"/>
          </reference>
          <reference field="33" count="0" selected="0"/>
          <reference field="34" count="1" selected="0">
            <x v="1"/>
          </reference>
          <reference field="35" count="2">
            <x v="4"/>
            <x v="6"/>
          </reference>
        </references>
      </pivotArea>
    </format>
    <format dxfId="351">
      <pivotArea dataOnly="0" labelOnly="1" fieldPosition="0">
        <references count="5">
          <reference field="3" count="1" selected="0">
            <x v="1"/>
          </reference>
          <reference field="5" count="1" selected="0">
            <x v="1"/>
          </reference>
          <reference field="33" count="0" selected="0"/>
          <reference field="34" count="1" selected="0">
            <x v="0"/>
          </reference>
          <reference field="35" count="1">
            <x v="2"/>
          </reference>
        </references>
      </pivotArea>
    </format>
    <format dxfId="350">
      <pivotArea dataOnly="0" labelOnly="1" fieldPosition="0">
        <references count="5">
          <reference field="3" count="1" selected="0">
            <x v="1"/>
          </reference>
          <reference field="5" count="1" selected="0">
            <x v="1"/>
          </reference>
          <reference field="33" count="0" selected="0"/>
          <reference field="34" count="1" selected="0">
            <x v="1"/>
          </reference>
          <reference field="35" count="2">
            <x v="4"/>
            <x v="6"/>
          </reference>
        </references>
      </pivotArea>
    </format>
    <format dxfId="349">
      <pivotArea dataOnly="0" labelOnly="1" fieldPosition="0">
        <references count="5">
          <reference field="3" count="1" selected="0">
            <x v="1"/>
          </reference>
          <reference field="5" count="1" selected="0">
            <x v="1"/>
          </reference>
          <reference field="33" count="0" selected="0"/>
          <reference field="34" count="1" selected="0">
            <x v="2"/>
          </reference>
          <reference field="35" count="2">
            <x v="0"/>
            <x v="5"/>
          </reference>
        </references>
      </pivotArea>
    </format>
    <format dxfId="348">
      <pivotArea dataOnly="0" labelOnly="1" fieldPosition="0">
        <references count="5">
          <reference field="3" count="1" selected="0">
            <x v="1"/>
          </reference>
          <reference field="5" count="1" selected="0">
            <x v="1"/>
          </reference>
          <reference field="33" count="0" selected="0"/>
          <reference field="34" count="1" selected="0">
            <x v="3"/>
          </reference>
          <reference field="35" count="2">
            <x v="3"/>
            <x v="7"/>
          </reference>
        </references>
      </pivotArea>
    </format>
    <format dxfId="347">
      <pivotArea dataOnly="0" labelOnly="1" fieldPosition="0">
        <references count="5">
          <reference field="3" count="1" selected="0">
            <x v="1"/>
          </reference>
          <reference field="5" count="1" selected="0">
            <x v="2"/>
          </reference>
          <reference field="33" count="0" selected="0"/>
          <reference field="34" count="1" selected="0">
            <x v="2"/>
          </reference>
          <reference field="35" count="1">
            <x v="5"/>
          </reference>
        </references>
      </pivotArea>
    </format>
    <format dxfId="346">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1"/>
          </reference>
        </references>
      </pivotArea>
    </format>
    <format dxfId="345">
      <pivotArea dataOnly="0" labelOnly="1" fieldPosition="0">
        <references count="6">
          <reference field="3" count="1" selected="0">
            <x v="0"/>
          </reference>
          <reference field="5" count="1" selected="0">
            <x v="0"/>
          </reference>
          <reference field="9" count="1">
            <x v="0"/>
          </reference>
          <reference field="33" count="0" selected="0"/>
          <reference field="34" count="1" selected="0">
            <x v="0"/>
          </reference>
          <reference field="35" count="1" selected="0">
            <x v="2"/>
          </reference>
        </references>
      </pivotArea>
    </format>
    <format dxfId="344">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4"/>
          </reference>
        </references>
      </pivotArea>
    </format>
    <format dxfId="343">
      <pivotArea dataOnly="0" labelOnly="1" fieldPosition="0">
        <references count="6">
          <reference field="3" count="1" selected="0">
            <x v="0"/>
          </reference>
          <reference field="5" count="1" selected="0">
            <x v="0"/>
          </reference>
          <reference field="9" count="1">
            <x v="0"/>
          </reference>
          <reference field="33" count="0" selected="0"/>
          <reference field="34" count="1" selected="0">
            <x v="1"/>
          </reference>
          <reference field="35" count="1" selected="0">
            <x v="6"/>
          </reference>
        </references>
      </pivotArea>
    </format>
    <format dxfId="342">
      <pivotArea dataOnly="0" labelOnly="1" fieldPosition="0">
        <references count="6">
          <reference field="3" count="1" selected="0">
            <x v="1"/>
          </reference>
          <reference field="5" count="1" selected="0">
            <x v="1"/>
          </reference>
          <reference field="9" count="1">
            <x v="3"/>
          </reference>
          <reference field="33" count="0" selected="0"/>
          <reference field="34" count="1" selected="0">
            <x v="0"/>
          </reference>
          <reference field="35" count="1" selected="0">
            <x v="2"/>
          </reference>
        </references>
      </pivotArea>
    </format>
    <format dxfId="341">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4"/>
          </reference>
        </references>
      </pivotArea>
    </format>
    <format dxfId="340">
      <pivotArea dataOnly="0" labelOnly="1" fieldPosition="0">
        <references count="6">
          <reference field="3" count="1" selected="0">
            <x v="1"/>
          </reference>
          <reference field="5" count="1" selected="0">
            <x v="1"/>
          </reference>
          <reference field="9" count="1">
            <x v="3"/>
          </reference>
          <reference field="33" count="0" selected="0"/>
          <reference field="34" count="1" selected="0">
            <x v="1"/>
          </reference>
          <reference field="35" count="1" selected="0">
            <x v="6"/>
          </reference>
        </references>
      </pivotArea>
    </format>
    <format dxfId="339">
      <pivotArea dataOnly="0" labelOnly="1" fieldPosition="0">
        <references count="6">
          <reference field="3" count="1" selected="0">
            <x v="1"/>
          </reference>
          <reference field="5" count="1" selected="0">
            <x v="1"/>
          </reference>
          <reference field="9" count="1">
            <x v="7"/>
          </reference>
          <reference field="33" count="0" selected="0"/>
          <reference field="34" count="1" selected="0">
            <x v="2"/>
          </reference>
          <reference field="35" count="1" selected="0">
            <x v="0"/>
          </reference>
        </references>
      </pivotArea>
    </format>
    <format dxfId="338">
      <pivotArea dataOnly="0" labelOnly="1" fieldPosition="0">
        <references count="6">
          <reference field="3" count="1" selected="0">
            <x v="1"/>
          </reference>
          <reference field="5" count="1" selected="0">
            <x v="1"/>
          </reference>
          <reference field="9" count="2">
            <x v="2"/>
            <x v="6"/>
          </reference>
          <reference field="33" count="0" selected="0"/>
          <reference field="34" count="1" selected="0">
            <x v="2"/>
          </reference>
          <reference field="35" count="1" selected="0">
            <x v="5"/>
          </reference>
        </references>
      </pivotArea>
    </format>
    <format dxfId="337">
      <pivotArea dataOnly="0" labelOnly="1" fieldPosition="0">
        <references count="6">
          <reference field="3" count="1" selected="0">
            <x v="1"/>
          </reference>
          <reference field="5" count="1" selected="0">
            <x v="1"/>
          </reference>
          <reference field="9" count="1">
            <x v="8"/>
          </reference>
          <reference field="33" count="0" selected="0"/>
          <reference field="34" count="1" selected="0">
            <x v="3"/>
          </reference>
          <reference field="35" count="1" selected="0">
            <x v="3"/>
          </reference>
        </references>
      </pivotArea>
    </format>
    <format dxfId="336">
      <pivotArea dataOnly="0" labelOnly="1" fieldPosition="0">
        <references count="6">
          <reference field="3" count="1" selected="0">
            <x v="1"/>
          </reference>
          <reference field="5" count="1" selected="0">
            <x v="1"/>
          </reference>
          <reference field="9" count="4">
            <x v="1"/>
            <x v="3"/>
            <x v="5"/>
            <x v="10"/>
          </reference>
          <reference field="33" count="0" selected="0"/>
          <reference field="34" count="1" selected="0">
            <x v="3"/>
          </reference>
          <reference field="35" count="1" selected="0">
            <x v="7"/>
          </reference>
        </references>
      </pivotArea>
    </format>
    <format dxfId="335">
      <pivotArea dataOnly="0" labelOnly="1" fieldPosition="0">
        <references count="6">
          <reference field="3" count="1" selected="0">
            <x v="1"/>
          </reference>
          <reference field="5" count="1" selected="0">
            <x v="2"/>
          </reference>
          <reference field="9" count="1">
            <x v="9"/>
          </reference>
          <reference field="33" count="0" selected="0"/>
          <reference field="34" count="1" selected="0">
            <x v="2"/>
          </reference>
          <reference field="35" count="1" selected="0">
            <x v="5"/>
          </reference>
        </references>
      </pivotArea>
    </format>
    <format dxfId="334">
      <pivotArea dataOnly="0" labelOnly="1" fieldPosition="0">
        <references count="7">
          <reference field="3" count="1" selected="0">
            <x v="0"/>
          </reference>
          <reference field="5" count="1" selected="0">
            <x v="0"/>
          </reference>
          <reference field="9" count="1" selected="0">
            <x v="0"/>
          </reference>
          <reference field="11" count="1">
            <x v="3"/>
          </reference>
          <reference field="33" count="0" selected="0"/>
          <reference field="34" count="1" selected="0">
            <x v="0"/>
          </reference>
          <reference field="35" count="1" selected="0">
            <x v="1"/>
          </reference>
        </references>
      </pivotArea>
    </format>
    <format dxfId="333">
      <pivotArea dataOnly="0" labelOnly="1" fieldPosition="0">
        <references count="7">
          <reference field="3" count="1" selected="0">
            <x v="0"/>
          </reference>
          <reference field="5" count="1" selected="0">
            <x v="0"/>
          </reference>
          <reference field="9" count="1" selected="0">
            <x v="0"/>
          </reference>
          <reference field="11" count="1">
            <x v="4"/>
          </reference>
          <reference field="33" count="0" selected="0"/>
          <reference field="34" count="1" selected="0">
            <x v="0"/>
          </reference>
          <reference field="35" count="1" selected="0">
            <x v="2"/>
          </reference>
        </references>
      </pivotArea>
    </format>
    <format dxfId="332">
      <pivotArea dataOnly="0" labelOnly="1" fieldPosition="0">
        <references count="7">
          <reference field="3" count="1" selected="0">
            <x v="0"/>
          </reference>
          <reference field="5" count="1" selected="0">
            <x v="0"/>
          </reference>
          <reference field="9" count="1" selected="0">
            <x v="0"/>
          </reference>
          <reference field="11" count="1">
            <x v="1"/>
          </reference>
          <reference field="33" count="0" selected="0"/>
          <reference field="34" count="1" selected="0">
            <x v="1"/>
          </reference>
          <reference field="35" count="1" selected="0">
            <x v="4"/>
          </reference>
        </references>
      </pivotArea>
    </format>
    <format dxfId="331">
      <pivotArea dataOnly="0" labelOnly="1" fieldPosition="0">
        <references count="7">
          <reference field="3" count="1" selected="0">
            <x v="0"/>
          </reference>
          <reference field="5" count="1" selected="0">
            <x v="0"/>
          </reference>
          <reference field="9" count="1" selected="0">
            <x v="0"/>
          </reference>
          <reference field="11" count="1">
            <x v="2"/>
          </reference>
          <reference field="33" count="0" selected="0"/>
          <reference field="34" count="1" selected="0">
            <x v="1"/>
          </reference>
          <reference field="35" count="1" selected="0">
            <x v="6"/>
          </reference>
        </references>
      </pivotArea>
    </format>
    <format dxfId="330">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0"/>
          </reference>
          <reference field="35" count="1" selected="0">
            <x v="2"/>
          </reference>
        </references>
      </pivotArea>
    </format>
    <format dxfId="329">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4"/>
          </reference>
        </references>
      </pivotArea>
    </format>
    <format dxfId="328">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1"/>
          </reference>
          <reference field="35" count="1" selected="0">
            <x v="6"/>
          </reference>
        </references>
      </pivotArea>
    </format>
    <format dxfId="327">
      <pivotArea dataOnly="0" labelOnly="1" fieldPosition="0">
        <references count="7">
          <reference field="3" count="1" selected="0">
            <x v="1"/>
          </reference>
          <reference field="5" count="1" selected="0">
            <x v="1"/>
          </reference>
          <reference field="9" count="1" selected="0">
            <x v="7"/>
          </reference>
          <reference field="11" count="2">
            <x v="8"/>
            <x v="13"/>
          </reference>
          <reference field="33" count="0" selected="0"/>
          <reference field="34" count="1" selected="0">
            <x v="2"/>
          </reference>
          <reference field="35" count="1" selected="0">
            <x v="0"/>
          </reference>
        </references>
      </pivotArea>
    </format>
    <format dxfId="326">
      <pivotArea dataOnly="0" labelOnly="1" fieldPosition="0">
        <references count="7">
          <reference field="3" count="1" selected="0">
            <x v="1"/>
          </reference>
          <reference field="5" count="1" selected="0">
            <x v="1"/>
          </reference>
          <reference field="9" count="1" selected="0">
            <x v="2"/>
          </reference>
          <reference field="11" count="1">
            <x v="14"/>
          </reference>
          <reference field="33" count="0" selected="0"/>
          <reference field="34" count="1" selected="0">
            <x v="2"/>
          </reference>
          <reference field="35" count="1" selected="0">
            <x v="5"/>
          </reference>
        </references>
      </pivotArea>
    </format>
    <format dxfId="325">
      <pivotArea dataOnly="0" labelOnly="1" fieldPosition="0">
        <references count="7">
          <reference field="3" count="1" selected="0">
            <x v="1"/>
          </reference>
          <reference field="5" count="1" selected="0">
            <x v="1"/>
          </reference>
          <reference field="9" count="1" selected="0">
            <x v="6"/>
          </reference>
          <reference field="11" count="1">
            <x v="9"/>
          </reference>
          <reference field="33" count="0" selected="0"/>
          <reference field="34" count="1" selected="0">
            <x v="2"/>
          </reference>
          <reference field="35" count="1" selected="0">
            <x v="5"/>
          </reference>
        </references>
      </pivotArea>
    </format>
    <format dxfId="324">
      <pivotArea dataOnly="0" labelOnly="1" fieldPosition="0">
        <references count="7">
          <reference field="3" count="1" selected="0">
            <x v="1"/>
          </reference>
          <reference field="5" count="1" selected="0">
            <x v="1"/>
          </reference>
          <reference field="9" count="1" selected="0">
            <x v="8"/>
          </reference>
          <reference field="11" count="1">
            <x v="7"/>
          </reference>
          <reference field="33" count="0" selected="0"/>
          <reference field="34" count="1" selected="0">
            <x v="3"/>
          </reference>
          <reference field="35" count="1" selected="0">
            <x v="3"/>
          </reference>
        </references>
      </pivotArea>
    </format>
    <format dxfId="323">
      <pivotArea dataOnly="0" labelOnly="1" fieldPosition="0">
        <references count="7">
          <reference field="3" count="1" selected="0">
            <x v="1"/>
          </reference>
          <reference field="5" count="1" selected="0">
            <x v="1"/>
          </reference>
          <reference field="9" count="1" selected="0">
            <x v="1"/>
          </reference>
          <reference field="11" count="1">
            <x v="11"/>
          </reference>
          <reference field="33" count="0" selected="0"/>
          <reference field="34" count="1" selected="0">
            <x v="3"/>
          </reference>
          <reference field="35" count="1" selected="0">
            <x v="7"/>
          </reference>
        </references>
      </pivotArea>
    </format>
    <format dxfId="322">
      <pivotArea dataOnly="0" labelOnly="1" fieldPosition="0">
        <references count="7">
          <reference field="3" count="1" selected="0">
            <x v="1"/>
          </reference>
          <reference field="5" count="1" selected="0">
            <x v="1"/>
          </reference>
          <reference field="9" count="1" selected="0">
            <x v="3"/>
          </reference>
          <reference field="11" count="1">
            <x v="10"/>
          </reference>
          <reference field="33" count="0" selected="0"/>
          <reference field="34" count="1" selected="0">
            <x v="3"/>
          </reference>
          <reference field="35" count="1" selected="0">
            <x v="7"/>
          </reference>
        </references>
      </pivotArea>
    </format>
    <format dxfId="321">
      <pivotArea dataOnly="0" labelOnly="1" fieldPosition="0">
        <references count="7">
          <reference field="3" count="1" selected="0">
            <x v="1"/>
          </reference>
          <reference field="5" count="1" selected="0">
            <x v="1"/>
          </reference>
          <reference field="9" count="1" selected="0">
            <x v="5"/>
          </reference>
          <reference field="11" count="1">
            <x v="6"/>
          </reference>
          <reference field="33" count="0" selected="0"/>
          <reference field="34" count="1" selected="0">
            <x v="3"/>
          </reference>
          <reference field="35" count="1" selected="0">
            <x v="7"/>
          </reference>
        </references>
      </pivotArea>
    </format>
    <format dxfId="320">
      <pivotArea dataOnly="0" labelOnly="1" fieldPosition="0">
        <references count="7">
          <reference field="3" count="1" selected="0">
            <x v="1"/>
          </reference>
          <reference field="5" count="1" selected="0">
            <x v="1"/>
          </reference>
          <reference field="9" count="1" selected="0">
            <x v="10"/>
          </reference>
          <reference field="11" count="1">
            <x v="15"/>
          </reference>
          <reference field="33" count="0" selected="0"/>
          <reference field="34" count="1" selected="0">
            <x v="3"/>
          </reference>
          <reference field="35" count="1" selected="0">
            <x v="7"/>
          </reference>
        </references>
      </pivotArea>
    </format>
    <format dxfId="319">
      <pivotArea dataOnly="0" labelOnly="1" fieldPosition="0">
        <references count="7">
          <reference field="3" count="1" selected="0">
            <x v="1"/>
          </reference>
          <reference field="5" count="1" selected="0">
            <x v="2"/>
          </reference>
          <reference field="9" count="1" selected="0">
            <x v="9"/>
          </reference>
          <reference field="11" count="2">
            <x v="5"/>
            <x v="12"/>
          </reference>
          <reference field="33" count="0" selected="0"/>
          <reference field="34" count="1" selected="0">
            <x v="2"/>
          </reference>
          <reference field="35" count="1" selected="0">
            <x v="5"/>
          </reference>
        </references>
      </pivotArea>
    </format>
    <format dxfId="318">
      <pivotArea dataOnly="0" labelOnly="1" fieldPosition="0">
        <references count="8">
          <reference field="3" count="1" selected="0">
            <x v="0"/>
          </reference>
          <reference field="5" count="1" selected="0">
            <x v="0"/>
          </reference>
          <reference field="9" count="1" selected="0">
            <x v="0"/>
          </reference>
          <reference field="11" count="1" selected="0">
            <x v="3"/>
          </reference>
          <reference field="13" count="3">
            <x v="9"/>
            <x v="17"/>
            <x v="23"/>
          </reference>
          <reference field="33" count="0" selected="0"/>
          <reference field="34" count="1" selected="0">
            <x v="0"/>
          </reference>
          <reference field="35" count="1" selected="0">
            <x v="1"/>
          </reference>
        </references>
      </pivotArea>
    </format>
    <format dxfId="317">
      <pivotArea dataOnly="0" labelOnly="1" fieldPosition="0">
        <references count="8">
          <reference field="3" count="1" selected="0">
            <x v="0"/>
          </reference>
          <reference field="5" count="1" selected="0">
            <x v="0"/>
          </reference>
          <reference field="9" count="1" selected="0">
            <x v="0"/>
          </reference>
          <reference field="11" count="1" selected="0">
            <x v="4"/>
          </reference>
          <reference field="13" count="1">
            <x v="3"/>
          </reference>
          <reference field="33" count="0" selected="0"/>
          <reference field="34" count="1" selected="0">
            <x v="0"/>
          </reference>
          <reference field="35" count="1" selected="0">
            <x v="2"/>
          </reference>
        </references>
      </pivotArea>
    </format>
    <format dxfId="316">
      <pivotArea dataOnly="0" labelOnly="1" fieldPosition="0">
        <references count="8">
          <reference field="3" count="1" selected="0">
            <x v="0"/>
          </reference>
          <reference field="5" count="1" selected="0">
            <x v="0"/>
          </reference>
          <reference field="9" count="1" selected="0">
            <x v="0"/>
          </reference>
          <reference field="11" count="1" selected="0">
            <x v="1"/>
          </reference>
          <reference field="13" count="2">
            <x v="2"/>
            <x v="18"/>
          </reference>
          <reference field="33" count="0" selected="0"/>
          <reference field="34" count="1" selected="0">
            <x v="1"/>
          </reference>
          <reference field="35" count="1" selected="0">
            <x v="4"/>
          </reference>
        </references>
      </pivotArea>
    </format>
    <format dxfId="315">
      <pivotArea dataOnly="0" labelOnly="1" fieldPosition="0">
        <references count="8">
          <reference field="3" count="1" selected="0">
            <x v="0"/>
          </reference>
          <reference field="5" count="1" selected="0">
            <x v="0"/>
          </reference>
          <reference field="9" count="1" selected="0">
            <x v="0"/>
          </reference>
          <reference field="11" count="1" selected="0">
            <x v="2"/>
          </reference>
          <reference field="13" count="1">
            <x v="8"/>
          </reference>
          <reference field="33" count="0" selected="0"/>
          <reference field="34" count="1" selected="0">
            <x v="1"/>
          </reference>
          <reference field="35" count="1" selected="0">
            <x v="6"/>
          </reference>
        </references>
      </pivotArea>
    </format>
    <format dxfId="314">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1"/>
          </reference>
          <reference field="33" count="0" selected="0"/>
          <reference field="34" count="1" selected="0">
            <x v="0"/>
          </reference>
          <reference field="35" count="1" selected="0">
            <x v="2"/>
          </reference>
        </references>
      </pivotArea>
    </format>
    <format dxfId="313">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33"/>
          </reference>
          <reference field="33" count="0" selected="0"/>
          <reference field="34" count="1" selected="0">
            <x v="1"/>
          </reference>
          <reference field="35" count="1" selected="0">
            <x v="4"/>
          </reference>
        </references>
      </pivotArea>
    </format>
    <format dxfId="312">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1">
            <x v="40"/>
          </reference>
          <reference field="33" count="0" selected="0"/>
          <reference field="34" count="1" selected="0">
            <x v="1"/>
          </reference>
          <reference field="35" count="1" selected="0">
            <x v="6"/>
          </reference>
        </references>
      </pivotArea>
    </format>
    <format dxfId="311">
      <pivotArea dataOnly="0" labelOnly="1" fieldPosition="0">
        <references count="8">
          <reference field="3" count="1" selected="0">
            <x v="1"/>
          </reference>
          <reference field="5" count="1" selected="0">
            <x v="1"/>
          </reference>
          <reference field="9" count="1" selected="0">
            <x v="7"/>
          </reference>
          <reference field="11" count="1" selected="0">
            <x v="8"/>
          </reference>
          <reference field="13" count="2">
            <x v="7"/>
            <x v="14"/>
          </reference>
          <reference field="33" count="0" selected="0"/>
          <reference field="34" count="1" selected="0">
            <x v="2"/>
          </reference>
          <reference field="35" count="1" selected="0">
            <x v="0"/>
          </reference>
        </references>
      </pivotArea>
    </format>
    <format dxfId="310">
      <pivotArea dataOnly="0" labelOnly="1" fieldPosition="0">
        <references count="8">
          <reference field="3" count="1" selected="0">
            <x v="1"/>
          </reference>
          <reference field="5" count="1" selected="0">
            <x v="1"/>
          </reference>
          <reference field="9" count="1" selected="0">
            <x v="7"/>
          </reference>
          <reference field="11" count="1" selected="0">
            <x v="13"/>
          </reference>
          <reference field="13" count="1">
            <x v="10"/>
          </reference>
          <reference field="33" count="0" selected="0"/>
          <reference field="34" count="1" selected="0">
            <x v="2"/>
          </reference>
          <reference field="35" count="1" selected="0">
            <x v="0"/>
          </reference>
        </references>
      </pivotArea>
    </format>
    <format dxfId="309">
      <pivotArea dataOnly="0" labelOnly="1" fieldPosition="0">
        <references count="8">
          <reference field="3" count="1" selected="0">
            <x v="1"/>
          </reference>
          <reference field="5" count="1" selected="0">
            <x v="1"/>
          </reference>
          <reference field="9" count="1" selected="0">
            <x v="2"/>
          </reference>
          <reference field="11" count="1" selected="0">
            <x v="14"/>
          </reference>
          <reference field="13" count="1">
            <x v="6"/>
          </reference>
          <reference field="33" count="0" selected="0"/>
          <reference field="34" count="1" selected="0">
            <x v="2"/>
          </reference>
          <reference field="35" count="1" selected="0">
            <x v="5"/>
          </reference>
        </references>
      </pivotArea>
    </format>
    <format dxfId="308">
      <pivotArea dataOnly="0" labelOnly="1" fieldPosition="0">
        <references count="8">
          <reference field="3" count="1" selected="0">
            <x v="1"/>
          </reference>
          <reference field="5" count="1" selected="0">
            <x v="1"/>
          </reference>
          <reference field="9" count="1" selected="0">
            <x v="6"/>
          </reference>
          <reference field="11" count="1" selected="0">
            <x v="9"/>
          </reference>
          <reference field="13" count="3">
            <x v="11"/>
            <x v="20"/>
            <x v="21"/>
          </reference>
          <reference field="33" count="0" selected="0"/>
          <reference field="34" count="1" selected="0">
            <x v="2"/>
          </reference>
          <reference field="35" count="1" selected="0">
            <x v="5"/>
          </reference>
        </references>
      </pivotArea>
    </format>
    <format dxfId="307">
      <pivotArea dataOnly="0" labelOnly="1" fieldPosition="0">
        <references count="8">
          <reference field="3" count="1" selected="0">
            <x v="1"/>
          </reference>
          <reference field="5" count="1" selected="0">
            <x v="1"/>
          </reference>
          <reference field="9" count="1" selected="0">
            <x v="8"/>
          </reference>
          <reference field="11" count="1" selected="0">
            <x v="7"/>
          </reference>
          <reference field="13" count="6">
            <x v="12"/>
            <x v="19"/>
            <x v="24"/>
            <x v="27"/>
            <x v="30"/>
            <x v="32"/>
          </reference>
          <reference field="33" count="0" selected="0"/>
          <reference field="34" count="1" selected="0">
            <x v="3"/>
          </reference>
          <reference field="35" count="1" selected="0">
            <x v="3"/>
          </reference>
        </references>
      </pivotArea>
    </format>
    <format dxfId="306">
      <pivotArea dataOnly="0" labelOnly="1" fieldPosition="0">
        <references count="8">
          <reference field="3" count="1" selected="0">
            <x v="1"/>
          </reference>
          <reference field="5" count="1" selected="0">
            <x v="1"/>
          </reference>
          <reference field="9" count="1" selected="0">
            <x v="1"/>
          </reference>
          <reference field="11" count="1" selected="0">
            <x v="11"/>
          </reference>
          <reference field="13" count="1">
            <x v="0"/>
          </reference>
          <reference field="33" count="0" selected="0"/>
          <reference field="34" count="1" selected="0">
            <x v="3"/>
          </reference>
          <reference field="35" count="1" selected="0">
            <x v="7"/>
          </reference>
        </references>
      </pivotArea>
    </format>
    <format dxfId="305">
      <pivotArea dataOnly="0" labelOnly="1" fieldPosition="0">
        <references count="8">
          <reference field="3" count="1" selected="0">
            <x v="1"/>
          </reference>
          <reference field="5" count="1" selected="0">
            <x v="1"/>
          </reference>
          <reference field="9" count="1" selected="0">
            <x v="3"/>
          </reference>
          <reference field="11" count="1" selected="0">
            <x v="10"/>
          </reference>
          <reference field="13" count="5">
            <x v="4"/>
            <x v="16"/>
            <x v="22"/>
            <x v="28"/>
            <x v="29"/>
          </reference>
          <reference field="33" count="0" selected="0"/>
          <reference field="34" count="1" selected="0">
            <x v="3"/>
          </reference>
          <reference field="35" count="1" selected="0">
            <x v="7"/>
          </reference>
        </references>
      </pivotArea>
    </format>
    <format dxfId="304">
      <pivotArea dataOnly="0" labelOnly="1" fieldPosition="0">
        <references count="8">
          <reference field="3" count="1" selected="0">
            <x v="1"/>
          </reference>
          <reference field="5" count="1" selected="0">
            <x v="1"/>
          </reference>
          <reference field="9" count="1" selected="0">
            <x v="5"/>
          </reference>
          <reference field="11" count="1" selected="0">
            <x v="6"/>
          </reference>
          <reference field="13" count="1">
            <x v="5"/>
          </reference>
          <reference field="33" count="0" selected="0"/>
          <reference field="34" count="1" selected="0">
            <x v="3"/>
          </reference>
          <reference field="35" count="1" selected="0">
            <x v="7"/>
          </reference>
        </references>
      </pivotArea>
    </format>
    <format dxfId="303">
      <pivotArea dataOnly="0" labelOnly="1" fieldPosition="0">
        <references count="8">
          <reference field="3" count="1" selected="0">
            <x v="1"/>
          </reference>
          <reference field="5" count="1" selected="0">
            <x v="1"/>
          </reference>
          <reference field="9" count="1" selected="0">
            <x v="10"/>
          </reference>
          <reference field="11" count="1" selected="0">
            <x v="15"/>
          </reference>
          <reference field="13" count="4">
            <x v="34"/>
            <x v="35"/>
            <x v="36"/>
            <x v="37"/>
          </reference>
          <reference field="33" count="0" selected="0"/>
          <reference field="34" count="1" selected="0">
            <x v="3"/>
          </reference>
          <reference field="35" count="1" selected="0">
            <x v="7"/>
          </reference>
        </references>
      </pivotArea>
    </format>
    <format dxfId="302">
      <pivotArea dataOnly="0" labelOnly="1" fieldPosition="0">
        <references count="8">
          <reference field="3" count="1" selected="0">
            <x v="1"/>
          </reference>
          <reference field="5" count="1" selected="0">
            <x v="2"/>
          </reference>
          <reference field="9" count="1" selected="0">
            <x v="9"/>
          </reference>
          <reference field="11" count="1" selected="0">
            <x v="5"/>
          </reference>
          <reference field="13" count="3">
            <x v="13"/>
            <x v="15"/>
            <x v="25"/>
          </reference>
          <reference field="33" count="0" selected="0"/>
          <reference field="34" count="1" selected="0">
            <x v="2"/>
          </reference>
          <reference field="35" count="1" selected="0">
            <x v="5"/>
          </reference>
        </references>
      </pivotArea>
    </format>
    <format dxfId="301">
      <pivotArea dataOnly="0" labelOnly="1" fieldPosition="0">
        <references count="8">
          <reference field="3" count="1" selected="0">
            <x v="1"/>
          </reference>
          <reference field="5" count="1" selected="0">
            <x v="2"/>
          </reference>
          <reference field="9" count="1" selected="0">
            <x v="9"/>
          </reference>
          <reference field="11" count="1" selected="0">
            <x v="12"/>
          </reference>
          <reference field="13" count="1">
            <x v="1"/>
          </reference>
          <reference field="33" count="0" selected="0"/>
          <reference field="34" count="1" selected="0">
            <x v="2"/>
          </reference>
          <reference field="35" count="1" selected="0">
            <x v="5"/>
          </reference>
        </references>
      </pivotArea>
    </format>
    <format dxfId="300">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9"/>
          </reference>
          <reference field="15" count="7">
            <x v="3"/>
            <x v="4"/>
            <x v="6"/>
            <x v="8"/>
            <x v="10"/>
            <x v="13"/>
            <x v="14"/>
          </reference>
          <reference field="33" count="0" selected="0"/>
          <reference field="34" count="1" selected="0">
            <x v="0"/>
          </reference>
          <reference field="35" count="1" selected="0">
            <x v="1"/>
          </reference>
        </references>
      </pivotArea>
    </format>
    <format dxfId="299">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17"/>
          </reference>
          <reference field="15" count="6">
            <x v="3"/>
            <x v="4"/>
            <x v="6"/>
            <x v="8"/>
            <x v="10"/>
            <x v="13"/>
          </reference>
          <reference field="33" count="0" selected="0"/>
          <reference field="34" count="1" selected="0">
            <x v="0"/>
          </reference>
          <reference field="35" count="1" selected="0">
            <x v="1"/>
          </reference>
        </references>
      </pivotArea>
    </format>
    <format dxfId="298">
      <pivotArea dataOnly="0" labelOnly="1" fieldPosition="0">
        <references count="9">
          <reference field="3" count="1" selected="0">
            <x v="0"/>
          </reference>
          <reference field="5" count="1" selected="0">
            <x v="0"/>
          </reference>
          <reference field="9" count="1" selected="0">
            <x v="0"/>
          </reference>
          <reference field="11" count="1" selected="0">
            <x v="3"/>
          </reference>
          <reference field="13" count="1" selected="0">
            <x v="23"/>
          </reference>
          <reference field="15" count="4">
            <x v="3"/>
            <x v="4"/>
            <x v="8"/>
            <x v="13"/>
          </reference>
          <reference field="33" count="0" selected="0"/>
          <reference field="34" count="1" selected="0">
            <x v="0"/>
          </reference>
          <reference field="35" count="1" selected="0">
            <x v="1"/>
          </reference>
        </references>
      </pivotArea>
    </format>
    <format dxfId="297">
      <pivotArea dataOnly="0" labelOnly="1" fieldPosition="0">
        <references count="9">
          <reference field="3" count="1" selected="0">
            <x v="0"/>
          </reference>
          <reference field="5" count="1" selected="0">
            <x v="0"/>
          </reference>
          <reference field="9" count="1" selected="0">
            <x v="0"/>
          </reference>
          <reference field="11" count="1" selected="0">
            <x v="4"/>
          </reference>
          <reference field="13" count="1" selected="0">
            <x v="3"/>
          </reference>
          <reference field="15" count="4">
            <x v="3"/>
            <x v="4"/>
            <x v="8"/>
            <x v="13"/>
          </reference>
          <reference field="33" count="0" selected="0"/>
          <reference field="34" count="1" selected="0">
            <x v="0"/>
          </reference>
          <reference field="35" count="1" selected="0">
            <x v="2"/>
          </reference>
        </references>
      </pivotArea>
    </format>
    <format dxfId="296">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2"/>
          </reference>
          <reference field="15" count="3">
            <x v="3"/>
            <x v="8"/>
            <x v="13"/>
          </reference>
          <reference field="33" count="0" selected="0"/>
          <reference field="34" count="1" selected="0">
            <x v="1"/>
          </reference>
          <reference field="35" count="1" selected="0">
            <x v="4"/>
          </reference>
        </references>
      </pivotArea>
    </format>
    <format dxfId="295">
      <pivotArea dataOnly="0" labelOnly="1" fieldPosition="0">
        <references count="9">
          <reference field="3" count="1" selected="0">
            <x v="0"/>
          </reference>
          <reference field="5" count="1" selected="0">
            <x v="0"/>
          </reference>
          <reference field="9" count="1" selected="0">
            <x v="0"/>
          </reference>
          <reference field="11" count="1" selected="0">
            <x v="1"/>
          </reference>
          <reference field="13" count="1" selected="0">
            <x v="18"/>
          </reference>
          <reference field="15" count="3">
            <x v="3"/>
            <x v="8"/>
            <x v="13"/>
          </reference>
          <reference field="33" count="0" selected="0"/>
          <reference field="34" count="1" selected="0">
            <x v="1"/>
          </reference>
          <reference field="35" count="1" selected="0">
            <x v="4"/>
          </reference>
        </references>
      </pivotArea>
    </format>
    <format dxfId="294">
      <pivotArea dataOnly="0" labelOnly="1" fieldPosition="0">
        <references count="9">
          <reference field="3" count="1" selected="0">
            <x v="0"/>
          </reference>
          <reference field="5" count="1" selected="0">
            <x v="0"/>
          </reference>
          <reference field="9" count="1" selected="0">
            <x v="0"/>
          </reference>
          <reference field="11" count="1" selected="0">
            <x v="2"/>
          </reference>
          <reference field="13" count="1" selected="0">
            <x v="8"/>
          </reference>
          <reference field="15" count="2">
            <x v="3"/>
            <x v="13"/>
          </reference>
          <reference field="33" count="0" selected="0"/>
          <reference field="34" count="1" selected="0">
            <x v="1"/>
          </reference>
          <reference field="35" count="1" selected="0">
            <x v="6"/>
          </reference>
        </references>
      </pivotArea>
    </format>
    <format dxfId="29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1"/>
          </reference>
          <reference field="15" count="3">
            <x v="3"/>
            <x v="4"/>
            <x v="13"/>
          </reference>
          <reference field="33" count="0" selected="0"/>
          <reference field="34" count="1" selected="0">
            <x v="0"/>
          </reference>
          <reference field="35" count="1" selected="0">
            <x v="2"/>
          </reference>
        </references>
      </pivotArea>
    </format>
    <format dxfId="29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33"/>
          </reference>
          <reference field="15" count="4">
            <x v="3"/>
            <x v="4"/>
            <x v="8"/>
            <x v="13"/>
          </reference>
          <reference field="33" count="0" selected="0"/>
          <reference field="34" count="1" selected="0">
            <x v="1"/>
          </reference>
          <reference field="35" count="1" selected="0">
            <x v="4"/>
          </reference>
        </references>
      </pivotArea>
    </format>
    <format dxfId="291">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0"/>
          </reference>
          <reference field="15" count="4">
            <x v="3"/>
            <x v="4"/>
            <x v="8"/>
            <x v="13"/>
          </reference>
          <reference field="33" count="0" selected="0"/>
          <reference field="34" count="1" selected="0">
            <x v="1"/>
          </reference>
          <reference field="35" count="1" selected="0">
            <x v="6"/>
          </reference>
        </references>
      </pivotArea>
    </format>
    <format dxfId="290">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7"/>
          </reference>
          <reference field="15" count="3">
            <x v="3"/>
            <x v="4"/>
            <x v="13"/>
          </reference>
          <reference field="33" count="0" selected="0"/>
          <reference field="34" count="1" selected="0">
            <x v="2"/>
          </reference>
          <reference field="35" count="1" selected="0">
            <x v="0"/>
          </reference>
        </references>
      </pivotArea>
    </format>
    <format dxfId="289">
      <pivotArea dataOnly="0" labelOnly="1" fieldPosition="0">
        <references count="9">
          <reference field="3" count="1" selected="0">
            <x v="1"/>
          </reference>
          <reference field="5" count="1" selected="0">
            <x v="1"/>
          </reference>
          <reference field="9" count="1" selected="0">
            <x v="7"/>
          </reference>
          <reference field="11" count="1" selected="0">
            <x v="8"/>
          </reference>
          <reference field="13" count="1" selected="0">
            <x v="14"/>
          </reference>
          <reference field="15" count="3">
            <x v="3"/>
            <x v="4"/>
            <x v="13"/>
          </reference>
          <reference field="33" count="0" selected="0"/>
          <reference field="34" count="1" selected="0">
            <x v="2"/>
          </reference>
          <reference field="35" count="1" selected="0">
            <x v="0"/>
          </reference>
        </references>
      </pivotArea>
    </format>
    <format dxfId="288">
      <pivotArea dataOnly="0" labelOnly="1" fieldPosition="0">
        <references count="9">
          <reference field="3" count="1" selected="0">
            <x v="1"/>
          </reference>
          <reference field="5" count="1" selected="0">
            <x v="1"/>
          </reference>
          <reference field="9" count="1" selected="0">
            <x v="7"/>
          </reference>
          <reference field="11" count="1" selected="0">
            <x v="13"/>
          </reference>
          <reference field="13" count="1" selected="0">
            <x v="10"/>
          </reference>
          <reference field="15" count="3">
            <x v="3"/>
            <x v="4"/>
            <x v="13"/>
          </reference>
          <reference field="33" count="0" selected="0"/>
          <reference field="34" count="1" selected="0">
            <x v="2"/>
          </reference>
          <reference field="35" count="1" selected="0">
            <x v="0"/>
          </reference>
        </references>
      </pivotArea>
    </format>
    <format dxfId="287">
      <pivotArea dataOnly="0" labelOnly="1" fieldPosition="0">
        <references count="9">
          <reference field="3" count="1" selected="0">
            <x v="1"/>
          </reference>
          <reference field="5" count="1" selected="0">
            <x v="1"/>
          </reference>
          <reference field="9" count="1" selected="0">
            <x v="2"/>
          </reference>
          <reference field="11" count="1" selected="0">
            <x v="14"/>
          </reference>
          <reference field="13" count="1" selected="0">
            <x v="6"/>
          </reference>
          <reference field="15" count="3">
            <x v="3"/>
            <x v="6"/>
            <x v="13"/>
          </reference>
          <reference field="33" count="0" selected="0"/>
          <reference field="34" count="1" selected="0">
            <x v="2"/>
          </reference>
          <reference field="35" count="1" selected="0">
            <x v="5"/>
          </reference>
        </references>
      </pivotArea>
    </format>
    <format dxfId="286">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11"/>
          </reference>
          <reference field="15" count="4">
            <x v="3"/>
            <x v="4"/>
            <x v="6"/>
            <x v="13"/>
          </reference>
          <reference field="33" count="0" selected="0"/>
          <reference field="34" count="1" selected="0">
            <x v="2"/>
          </reference>
          <reference field="35" count="1" selected="0">
            <x v="5"/>
          </reference>
        </references>
      </pivotArea>
    </format>
    <format dxfId="285">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0"/>
          </reference>
          <reference field="15" count="4">
            <x v="3"/>
            <x v="4"/>
            <x v="6"/>
            <x v="13"/>
          </reference>
          <reference field="33" count="0" selected="0"/>
          <reference field="34" count="1" selected="0">
            <x v="2"/>
          </reference>
          <reference field="35" count="1" selected="0">
            <x v="5"/>
          </reference>
        </references>
      </pivotArea>
    </format>
    <format dxfId="284">
      <pivotArea dataOnly="0" labelOnly="1" fieldPosition="0">
        <references count="9">
          <reference field="3" count="1" selected="0">
            <x v="1"/>
          </reference>
          <reference field="5" count="1" selected="0">
            <x v="1"/>
          </reference>
          <reference field="9" count="1" selected="0">
            <x v="6"/>
          </reference>
          <reference field="11" count="1" selected="0">
            <x v="9"/>
          </reference>
          <reference field="13" count="1" selected="0">
            <x v="21"/>
          </reference>
          <reference field="15" count="3">
            <x v="3"/>
            <x v="6"/>
            <x v="13"/>
          </reference>
          <reference field="33" count="0" selected="0"/>
          <reference field="34" count="1" selected="0">
            <x v="2"/>
          </reference>
          <reference field="35" count="1" selected="0">
            <x v="5"/>
          </reference>
        </references>
      </pivotArea>
    </format>
    <format dxfId="283">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2"/>
          </reference>
          <reference field="15" count="2">
            <x v="3"/>
            <x v="13"/>
          </reference>
          <reference field="33" count="0" selected="0"/>
          <reference field="34" count="1" selected="0">
            <x v="3"/>
          </reference>
          <reference field="35" count="1" selected="0">
            <x v="3"/>
          </reference>
        </references>
      </pivotArea>
    </format>
    <format dxfId="282">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19"/>
          </reference>
          <reference field="15" count="2">
            <x v="3"/>
            <x v="13"/>
          </reference>
          <reference field="33" count="0" selected="0"/>
          <reference field="34" count="1" selected="0">
            <x v="3"/>
          </reference>
          <reference field="35" count="1" selected="0">
            <x v="3"/>
          </reference>
        </references>
      </pivotArea>
    </format>
    <format dxfId="281">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4"/>
          </reference>
          <reference field="15" count="1">
            <x v="3"/>
          </reference>
          <reference field="33" count="0" selected="0"/>
          <reference field="34" count="1" selected="0">
            <x v="3"/>
          </reference>
          <reference field="35" count="1" selected="0">
            <x v="3"/>
          </reference>
        </references>
      </pivotArea>
    </format>
    <format dxfId="280">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27"/>
          </reference>
          <reference field="15" count="2">
            <x v="3"/>
            <x v="13"/>
          </reference>
          <reference field="33" count="0" selected="0"/>
          <reference field="34" count="1" selected="0">
            <x v="3"/>
          </reference>
          <reference field="35" count="1" selected="0">
            <x v="3"/>
          </reference>
        </references>
      </pivotArea>
    </format>
    <format dxfId="279">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0"/>
          </reference>
          <reference field="15" count="1">
            <x v="3"/>
          </reference>
          <reference field="33" count="0" selected="0"/>
          <reference field="34" count="1" selected="0">
            <x v="3"/>
          </reference>
          <reference field="35" count="1" selected="0">
            <x v="3"/>
          </reference>
        </references>
      </pivotArea>
    </format>
    <format dxfId="278">
      <pivotArea dataOnly="0" labelOnly="1" fieldPosition="0">
        <references count="9">
          <reference field="3" count="1" selected="0">
            <x v="1"/>
          </reference>
          <reference field="5" count="1" selected="0">
            <x v="1"/>
          </reference>
          <reference field="9" count="1" selected="0">
            <x v="8"/>
          </reference>
          <reference field="11" count="1" selected="0">
            <x v="7"/>
          </reference>
          <reference field="13" count="1" selected="0">
            <x v="32"/>
          </reference>
          <reference field="15" count="3">
            <x v="3"/>
            <x v="6"/>
            <x v="13"/>
          </reference>
          <reference field="33" count="0" selected="0"/>
          <reference field="34" count="1" selected="0">
            <x v="3"/>
          </reference>
          <reference field="35" count="1" selected="0">
            <x v="3"/>
          </reference>
        </references>
      </pivotArea>
    </format>
    <format dxfId="277">
      <pivotArea dataOnly="0" labelOnly="1" fieldPosition="0">
        <references count="9">
          <reference field="3" count="1" selected="0">
            <x v="1"/>
          </reference>
          <reference field="5" count="1" selected="0">
            <x v="1"/>
          </reference>
          <reference field="9" count="1" selected="0">
            <x v="1"/>
          </reference>
          <reference field="11" count="1" selected="0">
            <x v="11"/>
          </reference>
          <reference field="13" count="1" selected="0">
            <x v="0"/>
          </reference>
          <reference field="15" count="1">
            <x v="16"/>
          </reference>
          <reference field="33" count="0" selected="0"/>
          <reference field="34" count="1" selected="0">
            <x v="3"/>
          </reference>
          <reference field="35" count="1" selected="0">
            <x v="7"/>
          </reference>
        </references>
      </pivotArea>
    </format>
    <format dxfId="276">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4"/>
          </reference>
          <reference field="15" count="3">
            <x v="3"/>
            <x v="13"/>
            <x v="14"/>
          </reference>
          <reference field="33" count="0" selected="0"/>
          <reference field="34" count="1" selected="0">
            <x v="3"/>
          </reference>
          <reference field="35" count="1" selected="0">
            <x v="7"/>
          </reference>
        </references>
      </pivotArea>
    </format>
    <format dxfId="275">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16"/>
          </reference>
          <reference field="15" count="3">
            <x v="3"/>
            <x v="10"/>
            <x v="13"/>
          </reference>
          <reference field="33" count="0" selected="0"/>
          <reference field="34" count="1" selected="0">
            <x v="3"/>
          </reference>
          <reference field="35" count="1" selected="0">
            <x v="7"/>
          </reference>
        </references>
      </pivotArea>
    </format>
    <format dxfId="274">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2"/>
          </reference>
          <reference field="15" count="4">
            <x v="3"/>
            <x v="7"/>
            <x v="13"/>
            <x v="14"/>
          </reference>
          <reference field="33" count="0" selected="0"/>
          <reference field="34" count="1" selected="0">
            <x v="3"/>
          </reference>
          <reference field="35" count="1" selected="0">
            <x v="7"/>
          </reference>
        </references>
      </pivotArea>
    </format>
    <format dxfId="273">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8"/>
          </reference>
          <reference field="15" count="2">
            <x v="3"/>
            <x v="13"/>
          </reference>
          <reference field="33" count="0" selected="0"/>
          <reference field="34" count="1" selected="0">
            <x v="3"/>
          </reference>
          <reference field="35" count="1" selected="0">
            <x v="7"/>
          </reference>
        </references>
      </pivotArea>
    </format>
    <format dxfId="272">
      <pivotArea dataOnly="0" labelOnly="1" fieldPosition="0">
        <references count="9">
          <reference field="3" count="1" selected="0">
            <x v="1"/>
          </reference>
          <reference field="5" count="1" selected="0">
            <x v="1"/>
          </reference>
          <reference field="9" count="1" selected="0">
            <x v="3"/>
          </reference>
          <reference field="11" count="1" selected="0">
            <x v="10"/>
          </reference>
          <reference field="13" count="1" selected="0">
            <x v="29"/>
          </reference>
          <reference field="15" count="5">
            <x v="3"/>
            <x v="5"/>
            <x v="9"/>
            <x v="10"/>
            <x v="13"/>
          </reference>
          <reference field="33" count="0" selected="0"/>
          <reference field="34" count="1" selected="0">
            <x v="3"/>
          </reference>
          <reference field="35" count="1" selected="0">
            <x v="7"/>
          </reference>
        </references>
      </pivotArea>
    </format>
    <format dxfId="271">
      <pivotArea dataOnly="0" labelOnly="1" fieldPosition="0">
        <references count="9">
          <reference field="3" count="1" selected="0">
            <x v="1"/>
          </reference>
          <reference field="5" count="1" selected="0">
            <x v="1"/>
          </reference>
          <reference field="9" count="1" selected="0">
            <x v="5"/>
          </reference>
          <reference field="11" count="1" selected="0">
            <x v="6"/>
          </reference>
          <reference field="13" count="1" selected="0">
            <x v="5"/>
          </reference>
          <reference field="15" count="1">
            <x v="16"/>
          </reference>
          <reference field="33" count="0" selected="0"/>
          <reference field="34" count="1" selected="0">
            <x v="3"/>
          </reference>
          <reference field="35" count="1" selected="0">
            <x v="7"/>
          </reference>
        </references>
      </pivotArea>
    </format>
    <format dxfId="270">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4"/>
          </reference>
          <reference field="15" count="2">
            <x v="0"/>
            <x v="6"/>
          </reference>
          <reference field="33" count="0" selected="0"/>
          <reference field="34" count="1" selected="0">
            <x v="3"/>
          </reference>
          <reference field="35" count="1" selected="0">
            <x v="7"/>
          </reference>
        </references>
      </pivotArea>
    </format>
    <format dxfId="269">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5"/>
          </reference>
          <reference field="15" count="2">
            <x v="1"/>
            <x v="7"/>
          </reference>
          <reference field="33" count="0" selected="0"/>
          <reference field="34" count="1" selected="0">
            <x v="3"/>
          </reference>
          <reference field="35" count="1" selected="0">
            <x v="7"/>
          </reference>
        </references>
      </pivotArea>
    </format>
    <format dxfId="268">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6"/>
          </reference>
          <reference field="15" count="2">
            <x v="11"/>
            <x v="12"/>
          </reference>
          <reference field="33" count="0" selected="0"/>
          <reference field="34" count="1" selected="0">
            <x v="3"/>
          </reference>
          <reference field="35" count="1" selected="0">
            <x v="7"/>
          </reference>
        </references>
      </pivotArea>
    </format>
    <format dxfId="267">
      <pivotArea dataOnly="0" labelOnly="1" fieldPosition="0">
        <references count="9">
          <reference field="3" count="1" selected="0">
            <x v="1"/>
          </reference>
          <reference field="5" count="1" selected="0">
            <x v="1"/>
          </reference>
          <reference field="9" count="1" selected="0">
            <x v="10"/>
          </reference>
          <reference field="11" count="1" selected="0">
            <x v="15"/>
          </reference>
          <reference field="13" count="1" selected="0">
            <x v="37"/>
          </reference>
          <reference field="15" count="2">
            <x v="0"/>
            <x v="2"/>
          </reference>
          <reference field="33" count="0" selected="0"/>
          <reference field="34" count="1" selected="0">
            <x v="3"/>
          </reference>
          <reference field="35" count="1" selected="0">
            <x v="7"/>
          </reference>
        </references>
      </pivotArea>
    </format>
    <format dxfId="266">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3"/>
          </reference>
          <reference field="15" count="6">
            <x v="3"/>
            <x v="4"/>
            <x v="6"/>
            <x v="8"/>
            <x v="9"/>
            <x v="13"/>
          </reference>
          <reference field="33" count="0" selected="0"/>
          <reference field="34" count="1" selected="0">
            <x v="2"/>
          </reference>
          <reference field="35" count="1" selected="0">
            <x v="5"/>
          </reference>
        </references>
      </pivotArea>
    </format>
    <format dxfId="265">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15"/>
          </reference>
          <reference field="15" count="5">
            <x v="3"/>
            <x v="4"/>
            <x v="6"/>
            <x v="8"/>
            <x v="13"/>
          </reference>
          <reference field="33" count="0" selected="0"/>
          <reference field="34" count="1" selected="0">
            <x v="2"/>
          </reference>
          <reference field="35" count="1" selected="0">
            <x v="5"/>
          </reference>
        </references>
      </pivotArea>
    </format>
    <format dxfId="264">
      <pivotArea dataOnly="0" labelOnly="1" fieldPosition="0">
        <references count="9">
          <reference field="3" count="1" selected="0">
            <x v="1"/>
          </reference>
          <reference field="5" count="1" selected="0">
            <x v="2"/>
          </reference>
          <reference field="9" count="1" selected="0">
            <x v="9"/>
          </reference>
          <reference field="11" count="1" selected="0">
            <x v="5"/>
          </reference>
          <reference field="13" count="1" selected="0">
            <x v="25"/>
          </reference>
          <reference field="15" count="3">
            <x v="3"/>
            <x v="4"/>
            <x v="15"/>
          </reference>
          <reference field="33" count="0" selected="0"/>
          <reference field="34" count="1" selected="0">
            <x v="2"/>
          </reference>
          <reference field="35" count="1" selected="0">
            <x v="5"/>
          </reference>
        </references>
      </pivotArea>
    </format>
    <format dxfId="263">
      <pivotArea dataOnly="0" labelOnly="1" fieldPosition="0">
        <references count="9">
          <reference field="3" count="1" selected="0">
            <x v="1"/>
          </reference>
          <reference field="5" count="1" selected="0">
            <x v="2"/>
          </reference>
          <reference field="9" count="1" selected="0">
            <x v="9"/>
          </reference>
          <reference field="11" count="1" selected="0">
            <x v="12"/>
          </reference>
          <reference field="13" count="1" selected="0">
            <x v="1"/>
          </reference>
          <reference field="15" count="3">
            <x v="3"/>
            <x v="6"/>
            <x v="13"/>
          </reference>
          <reference field="33" count="0" selected="0"/>
          <reference field="34" count="1" selected="0">
            <x v="2"/>
          </reference>
          <reference field="35" count="1" selected="0">
            <x v="5"/>
          </reference>
        </references>
      </pivotArea>
    </format>
    <format dxfId="262">
      <pivotArea dataOnly="0" labelOnly="1" fieldPosition="0">
        <references count="1">
          <reference field="11" count="0"/>
        </references>
      </pivotArea>
    </format>
    <format dxfId="261">
      <pivotArea dataOnly="0" labelOnly="1" fieldPosition="0">
        <references count="1">
          <reference field="11" count="0"/>
        </references>
      </pivotArea>
    </format>
    <format dxfId="260">
      <pivotArea dataOnly="0" labelOnly="1" fieldPosition="0">
        <references count="1">
          <reference field="13" count="0"/>
        </references>
      </pivotArea>
    </format>
    <format dxfId="259">
      <pivotArea dataOnly="0" labelOnly="1" fieldPosition="0">
        <references count="1">
          <reference field="13" count="0"/>
        </references>
      </pivotArea>
    </format>
    <format dxfId="258">
      <pivotArea dataOnly="0" labelOnly="1" fieldPosition="0">
        <references count="1">
          <reference field="13" count="0"/>
        </references>
      </pivotArea>
    </format>
    <format dxfId="257">
      <pivotArea dataOnly="0" labelOnly="1" fieldPosition="0">
        <references count="1">
          <reference field="15" count="0"/>
        </references>
      </pivotArea>
    </format>
    <format dxfId="256">
      <pivotArea dataOnly="0" labelOnly="1" fieldPosition="0">
        <references count="1">
          <reference field="15" count="0"/>
        </references>
      </pivotArea>
    </format>
    <format dxfId="255">
      <pivotArea dataOnly="0" labelOnly="1" fieldPosition="0">
        <references count="1">
          <reference field="15" count="0"/>
        </references>
      </pivotArea>
    </format>
    <format dxfId="254">
      <pivotArea dataOnly="0" labelOnly="1" fieldPosition="0">
        <references count="1">
          <reference field="15" count="0"/>
        </references>
      </pivotArea>
    </format>
    <format dxfId="253">
      <pivotArea dataOnly="0" labelOnly="1" fieldPosition="0">
        <references count="1">
          <reference field="15" count="0"/>
        </references>
      </pivotArea>
    </format>
  </formats>
  <conditionalFormats count="1">
    <conditionalFormat priority="1">
      <pivotAreas count="1">
        <pivotArea type="data" outline="0" collapsedLevelsAreSubtotals="1" fieldPosition="0">
          <references count="1">
            <reference field="4294967294" count="1" selected="0">
              <x v="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A5F608D-D620-4F28-B446-1AC994EA7253}"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7:I20"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7">
    <i>
      <x/>
    </i>
    <i i="1">
      <x v="1"/>
    </i>
    <i i="2">
      <x v="2"/>
    </i>
    <i i="3">
      <x v="3"/>
    </i>
    <i i="4">
      <x v="4"/>
    </i>
    <i i="5">
      <x v="5"/>
    </i>
    <i i="6">
      <x v="6"/>
    </i>
  </colItems>
  <dataFields count="7">
    <dataField name="Sum of GUP 1" fld="46" baseField="0" baseItem="0"/>
    <dataField name="Sum of GUP 2" fld="48" baseField="0" baseItem="0"/>
    <dataField name="Sum of GUP 3" fld="49" baseField="0" baseItem="0"/>
    <dataField name="Sum of GUP 4" fld="50" baseField="0" baseItem="0"/>
    <dataField name="Sum of GUP 5" fld="51" baseField="0" baseItem="0"/>
    <dataField name="Sum of GUP 6" fld="54" baseField="0" baseItem="0"/>
    <dataField name="Sum of GUP 7" fld="55" baseField="0" baseItem="0"/>
  </dataFields>
  <formats count="15">
    <format dxfId="238">
      <pivotArea outline="0" collapsedLevelsAreSubtotals="1" fieldPosition="0"/>
    </format>
    <format dxfId="237">
      <pivotArea type="all" dataOnly="0" outline="0" fieldPosition="0"/>
    </format>
    <format dxfId="236">
      <pivotArea outline="0" collapsedLevelsAreSubtotals="1" fieldPosition="0"/>
    </format>
    <format dxfId="235">
      <pivotArea field="34" type="button" dataOnly="0" labelOnly="1" outline="0" axis="axisRow" fieldPosition="0"/>
    </format>
    <format dxfId="234">
      <pivotArea dataOnly="0" labelOnly="1" grandRow="1" outline="0" fieldPosition="0"/>
    </format>
    <format dxfId="233">
      <pivotArea dataOnly="0" labelOnly="1" outline="0" fieldPosition="0">
        <references count="1">
          <reference field="4294967294" count="3">
            <x v="0"/>
            <x v="1"/>
            <x v="2"/>
          </reference>
        </references>
      </pivotArea>
    </format>
    <format dxfId="232">
      <pivotArea dataOnly="0" labelOnly="1" fieldPosition="0">
        <references count="1">
          <reference field="34" count="0"/>
        </references>
      </pivotArea>
    </format>
    <format dxfId="231">
      <pivotArea collapsedLevelsAreSubtotals="1" fieldPosition="0">
        <references count="1">
          <reference field="34" count="1">
            <x v="0"/>
          </reference>
        </references>
      </pivotArea>
    </format>
    <format dxfId="230">
      <pivotArea dataOnly="0" labelOnly="1" fieldPosition="0">
        <references count="1">
          <reference field="34" count="1">
            <x v="0"/>
          </reference>
        </references>
      </pivotArea>
    </format>
    <format dxfId="229">
      <pivotArea collapsedLevelsAreSubtotals="1" fieldPosition="0">
        <references count="1">
          <reference field="34" count="1">
            <x v="1"/>
          </reference>
        </references>
      </pivotArea>
    </format>
    <format dxfId="228">
      <pivotArea dataOnly="0" labelOnly="1" fieldPosition="0">
        <references count="1">
          <reference field="34" count="1">
            <x v="1"/>
          </reference>
        </references>
      </pivotArea>
    </format>
    <format dxfId="227">
      <pivotArea collapsedLevelsAreSubtotals="1" fieldPosition="0">
        <references count="1">
          <reference field="34" count="1">
            <x v="2"/>
          </reference>
        </references>
      </pivotArea>
    </format>
    <format dxfId="226">
      <pivotArea dataOnly="0" labelOnly="1" fieldPosition="0">
        <references count="1">
          <reference field="34" count="1">
            <x v="2"/>
          </reference>
        </references>
      </pivotArea>
    </format>
    <format dxfId="225">
      <pivotArea collapsedLevelsAreSubtotals="1" fieldPosition="0">
        <references count="1">
          <reference field="34" count="1">
            <x v="3"/>
          </reference>
        </references>
      </pivotArea>
    </format>
    <format dxfId="224">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E9F9CDF-1562-47AB-B003-53DCF74F47FD}"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location ref="B25:F38" firstHeaderRow="0" firstDataRow="1" firstDataCol="1"/>
  <pivotFields count="57">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axis="axisRow" showAll="0">
      <items count="6">
        <item x="2"/>
        <item x="3"/>
        <item x="0"/>
        <item x="1"/>
        <item h="1" x="4"/>
        <item t="default"/>
      </items>
      <extLst>
        <ext xmlns:x14="http://schemas.microsoft.com/office/spreadsheetml/2009/9/main" uri="{2946ED86-A175-432a-8AC1-64E0C546D7DE}">
          <x14:pivotField fillDownLabels="1"/>
        </ext>
      </extLst>
    </pivotField>
    <pivotField axis="axisRow" showAll="0">
      <items count="10">
        <item x="6"/>
        <item x="2"/>
        <item x="3"/>
        <item x="7"/>
        <item x="0"/>
        <item x="5"/>
        <item x="1"/>
        <item x="4"/>
        <item x="8"/>
        <item t="default"/>
      </items>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numFmtId="41"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showAll="0">
      <extLst>
        <ext xmlns:x14="http://schemas.microsoft.com/office/spreadsheetml/2009/9/main" uri="{2946ED86-A175-432a-8AC1-64E0C546D7DE}">
          <x14:pivotField fillDownLabels="1"/>
        </ext>
      </extLst>
    </pivotField>
    <pivotField numFmtId="4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2">
    <field x="34"/>
    <field x="35"/>
  </rowFields>
  <rowItems count="13">
    <i>
      <x/>
    </i>
    <i r="1">
      <x v="3"/>
    </i>
    <i r="1">
      <x v="7"/>
    </i>
    <i>
      <x v="1"/>
    </i>
    <i r="1">
      <x/>
    </i>
    <i r="1">
      <x v="5"/>
    </i>
    <i>
      <x v="2"/>
    </i>
    <i r="1">
      <x v="4"/>
    </i>
    <i r="1">
      <x v="6"/>
    </i>
    <i>
      <x v="3"/>
    </i>
    <i r="1">
      <x v="1"/>
    </i>
    <i r="1">
      <x v="2"/>
    </i>
    <i t="grand">
      <x/>
    </i>
  </rowItems>
  <colFields count="1">
    <field x="-2"/>
  </colFields>
  <colItems count="4">
    <i>
      <x/>
    </i>
    <i i="1">
      <x v="1"/>
    </i>
    <i i="2">
      <x v="2"/>
    </i>
    <i i="3">
      <x v="3"/>
    </i>
  </colItems>
  <dataFields count="4">
    <dataField name="Sum of TUP 1" fld="47" baseField="0" baseItem="0"/>
    <dataField name="Sum of TUP 2 (1)" fld="52" baseField="0" baseItem="0"/>
    <dataField name="Sum of TUP 2 (2)" fld="53" baseField="0" baseItem="0"/>
    <dataField name="Sum of TUP 3" fld="56" baseField="0" baseItem="0"/>
  </dataFields>
  <formats count="14">
    <format dxfId="252">
      <pivotArea outline="0" collapsedLevelsAreSubtotals="1" fieldPosition="0"/>
    </format>
    <format dxfId="251">
      <pivotArea type="all" dataOnly="0" outline="0" fieldPosition="0"/>
    </format>
    <format dxfId="250">
      <pivotArea outline="0" collapsedLevelsAreSubtotals="1" fieldPosition="0"/>
    </format>
    <format dxfId="249">
      <pivotArea field="34" type="button" dataOnly="0" labelOnly="1" outline="0" axis="axisRow" fieldPosition="0"/>
    </format>
    <format dxfId="248">
      <pivotArea dataOnly="0" labelOnly="1" grandRow="1" outline="0" fieldPosition="0"/>
    </format>
    <format dxfId="247">
      <pivotArea dataOnly="0" labelOnly="1" fieldPosition="0">
        <references count="1">
          <reference field="34" count="0"/>
        </references>
      </pivotArea>
    </format>
    <format dxfId="246">
      <pivotArea collapsedLevelsAreSubtotals="1" fieldPosition="0">
        <references count="1">
          <reference field="34" count="1">
            <x v="0"/>
          </reference>
        </references>
      </pivotArea>
    </format>
    <format dxfId="245">
      <pivotArea dataOnly="0" labelOnly="1" fieldPosition="0">
        <references count="1">
          <reference field="34" count="1">
            <x v="0"/>
          </reference>
        </references>
      </pivotArea>
    </format>
    <format dxfId="244">
      <pivotArea collapsedLevelsAreSubtotals="1" fieldPosition="0">
        <references count="1">
          <reference field="34" count="1">
            <x v="1"/>
          </reference>
        </references>
      </pivotArea>
    </format>
    <format dxfId="243">
      <pivotArea dataOnly="0" labelOnly="1" fieldPosition="0">
        <references count="1">
          <reference field="34" count="1">
            <x v="1"/>
          </reference>
        </references>
      </pivotArea>
    </format>
    <format dxfId="242">
      <pivotArea collapsedLevelsAreSubtotals="1" fieldPosition="0">
        <references count="1">
          <reference field="34" count="1">
            <x v="2"/>
          </reference>
        </references>
      </pivotArea>
    </format>
    <format dxfId="241">
      <pivotArea dataOnly="0" labelOnly="1" fieldPosition="0">
        <references count="1">
          <reference field="34" count="1">
            <x v="2"/>
          </reference>
        </references>
      </pivotArea>
    </format>
    <format dxfId="240">
      <pivotArea collapsedLevelsAreSubtotals="1" fieldPosition="0">
        <references count="1">
          <reference field="34" count="1">
            <x v="3"/>
          </reference>
        </references>
      </pivotArea>
    </format>
    <format dxfId="239">
      <pivotArea dataOnly="0" labelOnly="1" fieldPosition="0">
        <references count="1">
          <reference field="34" count="1">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oordinator" xr10:uid="{EE6FC093-AD78-4431-9178-4D41C85DB199}" sourceName="koordinator">
  <pivotTables>
    <pivotTable tabId="20" name="PivotTable1"/>
  </pivotTables>
  <data>
    <tabular pivotCacheId="334395377">
      <items count="5">
        <i x="1" s="1"/>
        <i x="0" s="1"/>
        <i x="3" s="1"/>
        <i x="2" s="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koordinator" xr10:uid="{E39A99A6-09FB-49FC-AA0D-818006BBFC44}" sourceName="Subkoordinator">
  <pivotTables>
    <pivotTable tabId="20" name="PivotTable1"/>
  </pivotTables>
  <data>
    <tabular pivotCacheId="334395377">
      <items count="9">
        <i x="6" s="1"/>
        <i x="2" s="1"/>
        <i x="3" s="1"/>
        <i x="7" s="1"/>
        <i x="0" s="1"/>
        <i x="5" s="1"/>
        <i x="1" s="1"/>
        <i x="4" s="1"/>
        <i x="8"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gu_Blokir" xr10:uid="{95976FCC-0574-497B-8614-70DF4DC3AABD}" sourceName="Pagu-Blokir">
  <pivotTables>
    <pivotTable tabId="20" name="PivotTable1"/>
  </pivotTables>
  <data>
    <tabular pivotCacheId="334395377">
      <items count="96">
        <i x="27"/>
        <i x="21" s="1"/>
        <i x="34" s="1"/>
        <i x="65" s="1"/>
        <i x="50" s="1"/>
        <i x="13" s="1"/>
        <i x="44" s="1"/>
        <i x="18" s="1"/>
        <i x="35" s="1"/>
        <i x="40" s="1"/>
        <i x="38" s="1"/>
        <i x="4" s="1"/>
        <i x="45" s="1"/>
        <i x="47" s="1"/>
        <i x="84" s="1"/>
        <i x="15" s="1"/>
        <i x="66" s="1"/>
        <i x="81" s="1"/>
        <i x="9" s="1"/>
        <i x="22" s="1"/>
        <i x="80" s="1"/>
        <i x="79" s="1"/>
        <i x="25" s="1"/>
        <i x="51" s="1"/>
        <i x="48" s="1"/>
        <i x="31" s="1"/>
        <i x="67" s="1"/>
        <i x="30" s="1"/>
        <i x="49" s="1"/>
        <i x="33" s="1"/>
        <i x="24" s="1"/>
        <i x="74" s="1"/>
        <i x="82" s="1"/>
        <i x="16" s="1"/>
        <i x="26" s="1"/>
        <i x="17" s="1"/>
        <i x="5" s="1"/>
        <i x="70" s="1"/>
        <i x="53" s="1"/>
        <i x="76" s="1"/>
        <i x="39" s="1"/>
        <i x="78" s="1"/>
        <i x="73" s="1"/>
        <i x="3" s="1"/>
        <i x="0" s="1"/>
        <i x="1" s="1"/>
        <i x="83" s="1"/>
        <i x="20" s="1"/>
        <i x="69" s="1"/>
        <i x="6" s="1"/>
        <i x="46" s="1"/>
        <i x="23" s="1"/>
        <i x="72" s="1"/>
        <i x="89" s="1"/>
        <i x="56" s="1"/>
        <i x="11" s="1"/>
        <i x="85" s="1"/>
        <i x="54" s="1"/>
        <i x="10" s="1"/>
        <i x="77" s="1"/>
        <i x="7" s="1"/>
        <i x="37" s="1"/>
        <i x="61" s="1"/>
        <i x="42" s="1"/>
        <i x="55" s="1"/>
        <i x="71" s="1"/>
        <i x="2" s="1"/>
        <i x="68" s="1"/>
        <i x="41" s="1"/>
        <i x="95" s="1"/>
        <i x="63" s="1"/>
        <i x="75" s="1"/>
        <i x="52" s="1"/>
        <i x="8" s="1"/>
        <i x="14" s="1"/>
        <i x="86" s="1"/>
        <i x="43" s="1"/>
        <i x="32" s="1"/>
        <i x="28" s="1"/>
        <i x="87" s="1"/>
        <i x="62" s="1"/>
        <i x="90" s="1"/>
        <i x="29" s="1"/>
        <i x="59" s="1"/>
        <i x="91" s="1"/>
        <i x="19" s="1"/>
        <i x="94" s="1"/>
        <i x="58" s="1"/>
        <i x="93" s="1"/>
        <i x="12" s="1"/>
        <i x="36" s="1"/>
        <i x="60" s="1"/>
        <i x="64" s="1"/>
        <i x="57" s="1"/>
        <i x="88" s="1"/>
        <i x="9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oordinator" xr10:uid="{07DC891E-DDAB-4F3A-A151-6804EA907562}" cache="Slicer_koordinator" caption="koordinator" rowHeight="241300"/>
  <slicer name="Subkoordinator" xr10:uid="{2920CB31-95D7-4029-A926-EEB4AEB6F7B6}" cache="Slicer_Subkoordinator" caption="Subkoordinator" rowHeight="241300"/>
  <slicer name="Pagu-Blokir" xr10:uid="{AE5E7B1D-F58A-4AC0-B5EC-43455A07A8F8}" cache="Slicer_Pagu_Blokir" caption="Pagu-Blokir"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39E600-4AE6-4A9C-BF96-1F8B4649EF5E}" name="Table1" displayName="Table1" ref="B13:O230" totalsRowCount="1" headerRowDxfId="1372" dataDxfId="1370" totalsRowDxfId="1368" headerRowBorderDxfId="1371" tableBorderDxfId="1369" totalsRowBorderDxfId="1367">
  <autoFilter ref="B13:O229" xr:uid="{5439E600-4AE6-4A9C-BF96-1F8B4649EF5E}"/>
  <sortState xmlns:xlrd2="http://schemas.microsoft.com/office/spreadsheetml/2017/richdata2" ref="B14:O226">
    <sortCondition ref="C13:C226"/>
  </sortState>
  <tableColumns count="14">
    <tableColumn id="1" xr3:uid="{EA3EA993-E9B8-4175-AE78-56C2DE826084}" name="No" dataDxfId="1366" totalsRowDxfId="1365" dataCellStyle="Normal 4"/>
    <tableColumn id="14" xr3:uid="{39BE1E11-4C0D-43C9-A7CF-CFD7B6D88EC1}" name="Urut" dataDxfId="1364" totalsRowDxfId="1363" dataCellStyle="Normal 4"/>
    <tableColumn id="2" xr3:uid="{55765DF9-9B2D-49B2-8C10-51C6F4795A2B}" name="Nomor SP2D" dataDxfId="1362" totalsRowDxfId="1361"/>
    <tableColumn id="3" xr3:uid="{95F2A4A6-178D-4D09-BEC2-A35DA9DD284C}" name="Tanggal SP2D" dataDxfId="1360" totalsRowDxfId="1359"/>
    <tableColumn id="4" xr3:uid="{1BFC6E15-B107-44FC-880F-0FA398A70437}" name="Nilai SP2D" totalsRowFunction="sum" dataDxfId="1358" totalsRowDxfId="1357" dataCellStyle="Comma [0]"/>
    <tableColumn id="5" xr3:uid="{BA79B4B6-6D4D-4C40-A794-FBA956D546A8}" name="Jenis SPM" dataDxfId="1356" totalsRowDxfId="1355"/>
    <tableColumn id="6" xr3:uid="{0728F6B3-877B-4801-849D-78A7FD394756}" name="Nomor Invoice" dataDxfId="1354" totalsRowDxfId="1353"/>
    <tableColumn id="7" xr3:uid="{BC8C9A9E-906E-4F73-AA7C-36C21228DCD0}" name="Tanggal Invoice" dataDxfId="1352" totalsRowDxfId="1351"/>
    <tableColumn id="8" xr3:uid="{4F370E97-CC92-41D4-B70A-C2C397F13E5F}" name="Jenis SP2D" dataDxfId="1350" totalsRowDxfId="1349"/>
    <tableColumn id="9" xr3:uid="{5AB0F2BB-729E-4A36-99C2-531506F2E0D4}" name="Deskripsi" dataDxfId="1348" totalsRowDxfId="1347"/>
    <tableColumn id="10" xr3:uid="{E9855FB4-726E-4E0F-A40E-89C5AF4CAAE7}" name="Bagian / Bidang" dataDxfId="1346" totalsRowDxfId="1345" dataCellStyle="Normal 4"/>
    <tableColumn id="11" xr3:uid="{07CEE088-AC9A-406D-AECA-D9F23626D4D5}" name="Subbagian / Subbidang" dataDxfId="1344" totalsRowDxfId="1343" dataCellStyle="Normal 4"/>
    <tableColumn id="13" xr3:uid="{7D701C80-B1AD-4D78-B3C3-525A71261916}" name="Status Realisasi" dataDxfId="1342" totalsRowDxfId="1341" dataCellStyle="Normal 4"/>
    <tableColumn id="12" xr3:uid="{BE916C21-2F59-4DE9-9BDF-707A1C1956B2}" name="all" dataDxfId="1340" totalsRowDxfId="1339" dataCellStyle="Normal 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C46C9EE-53F2-428C-9BE4-AA19FA2987DF}" name="SP2D" displayName="SP2D" ref="A3:BB151" totalsRowShown="0" headerRowDxfId="223" dataDxfId="222">
  <autoFilter ref="A3:BB151" xr:uid="{0C46C9EE-53F2-428C-9BE4-AA19FA2987DF}"/>
  <sortState xmlns:xlrd2="http://schemas.microsoft.com/office/spreadsheetml/2017/richdata2" ref="A4:BB143">
    <sortCondition ref="AQ3:AQ143"/>
  </sortState>
  <tableColumns count="54">
    <tableColumn id="1" xr3:uid="{A2BC3788-B1CE-4A3F-B6F3-D1D27F201210}" name="kddept" dataDxfId="221"/>
    <tableColumn id="2" xr3:uid="{2DB0BCF7-353A-4057-BFD0-5A9AFD7AD377}" name="kdunit" dataDxfId="220"/>
    <tableColumn id="3" xr3:uid="{6BCC3689-465C-41AB-AA41-B61148952378}" name="kdprogram" dataDxfId="219"/>
    <tableColumn id="4" xr3:uid="{2A5A7B58-839E-4216-A115-BA31451747CC}" name="Program" dataDxfId="218"/>
    <tableColumn id="5" xr3:uid="{B90B5CFD-D8F4-48C4-81DF-60CCA43D8B33}" name="kdgiat" dataDxfId="217"/>
    <tableColumn id="6" xr3:uid="{665306DE-5004-4796-BA54-AF3E581B23DE}" name="Kegiatan" dataDxfId="216"/>
    <tableColumn id="7" xr3:uid="{896282BA-49FB-4172-920C-20AE0DBD436D}" name="kdoutput" dataDxfId="215"/>
    <tableColumn id="8" xr3:uid="{81ACE6BC-C81E-44B5-AC16-FA7339E6C95D}" name="Output" dataDxfId="214"/>
    <tableColumn id="9" xr3:uid="{B9A79FBA-908D-418C-864B-733536EBB6AD}" name="kdsoutput" dataDxfId="213"/>
    <tableColumn id="10" xr3:uid="{8730A0E5-24CD-4DD0-97C9-7EB5897F6937}" name="SubOutput" dataDxfId="212"/>
    <tableColumn id="11" xr3:uid="{A1213678-0772-43DE-9A68-4CCAC2CAB97F}" name="kdkmpnen" dataDxfId="211"/>
    <tableColumn id="12" xr3:uid="{13F01672-806F-47CD-8E7B-DBEF02211C49}" name="Komponen" dataDxfId="210"/>
    <tableColumn id="13" xr3:uid="{EE24777D-4C50-49CF-9D51-B1D10E6B59C5}" name="kdskmpnen" dataDxfId="209"/>
    <tableColumn id="14" xr3:uid="{6B16732C-65AB-40BC-9BE7-38F27B545CA4}" name="SubKomponen" dataDxfId="208"/>
    <tableColumn id="15" xr3:uid="{9DE11426-CAD6-4307-AF79-5BA31FE425C4}" name="kdakun" dataDxfId="207"/>
    <tableColumn id="16" xr3:uid="{95D2AD80-8C0A-4582-9C73-FCD7148568BD}" name="Akun" dataDxfId="206"/>
    <tableColumn id="17" xr3:uid="{1099A73B-6EFE-4758-9112-C98BE9AF6233}" name="DIPA_REVISI3" dataDxfId="205" dataCellStyle="Comma [0]">
      <calculatedColumnFormula array="1">SUM(_xlfn._xlws.FILTER(HistoryDIPA[TOTAL],(HistoryDIPA[MAK]=SP2D[[#This Row],[Kode Akun]])*(HistoryDIPA[StatusDIPA]=$Q$3),0))</calculatedColumnFormula>
    </tableColumn>
    <tableColumn id="18" xr3:uid="{F5761B11-9E81-4F7C-BD95-CB52A5BA049C}" name="DIPA_REVISI2" dataDxfId="204" dataCellStyle="Comma [0]"/>
    <tableColumn id="52" xr3:uid="{756AF1CD-7E6D-49D5-9982-55502306D24E}" name="Blokir AA ke 1" dataDxfId="203" dataCellStyle="Comma [0]"/>
    <tableColumn id="53" xr3:uid="{6DF30DE6-28F7-4458-802A-BCB387ECC2BB}" name="Blokir AA ke 2" dataDxfId="202" dataCellStyle="Comma [0]"/>
    <tableColumn id="54" xr3:uid="{8D97E884-E482-4A07-9E42-16F472895357}" name="Pagu-Blokir" dataDxfId="201" dataCellStyle="Comma [0]">
      <calculatedColumnFormula>SP2D[[#This Row],[DIPA_REVISI3]]-SUM(SP2D[[#This Row],[Blokir AA ke 1]:[Blokir AA ke 2]])</calculatedColumnFormula>
    </tableColumn>
    <tableColumn id="19" xr3:uid="{D85464D1-34A4-4D62-B202-AA5B44380AE8}" name="Jan" dataDxfId="200">
      <calculatedColumnFormula>SUM('PER BULAN'!J96:L96)</calculatedColumnFormula>
    </tableColumn>
    <tableColumn id="20" xr3:uid="{59AFB7C3-9561-4F72-BA75-233CA8574E0E}" name="Feb" dataDxfId="199"/>
    <tableColumn id="21" xr3:uid="{339941D9-EB6A-4D9E-AAFD-8BC87914D9CD}" name="Mar" dataDxfId="198"/>
    <tableColumn id="22" xr3:uid="{4DB8271D-A562-4BDB-AF86-6803F5A0D6B6}" name="Apr" dataDxfId="197"/>
    <tableColumn id="23" xr3:uid="{A6296B83-2C3A-4B7B-B349-C7B81EF82E20}" name="Mei" dataDxfId="196"/>
    <tableColumn id="24" xr3:uid="{E35B9BB8-2C59-4938-BD17-AB6DA6D49836}" name="Jun" dataDxfId="195"/>
    <tableColumn id="25" xr3:uid="{0B56CE2F-22F5-4935-B179-82B908FFA45C}" name="Jul" dataDxfId="194"/>
    <tableColumn id="26" xr3:uid="{C5C2C340-1544-4521-9059-33AEBE3423A8}" name="Ags" dataDxfId="193"/>
    <tableColumn id="27" xr3:uid="{86511B91-6FBB-44C6-BFE0-FC75035E6D40}" name="Sep" dataDxfId="192"/>
    <tableColumn id="28" xr3:uid="{2C0763CA-B0D1-4434-BD74-3778A7A332E6}" name="Okt" dataDxfId="191"/>
    <tableColumn id="29" xr3:uid="{1D2AE206-2433-4713-B023-179D69FA3E25}" name="Nov" dataDxfId="190"/>
    <tableColumn id="30" xr3:uid="{C1E5584B-01F1-4175-8FA8-D285D3701F44}" name="Des" dataDxfId="189"/>
    <tableColumn id="31" xr3:uid="{3BEE2055-AE9D-40FE-AE62-8E331B1816BF}" name="eselon2" dataDxfId="188"/>
    <tableColumn id="32" xr3:uid="{A002471B-4101-4577-BC3A-704405B733FB}" name="koordinator" dataDxfId="187"/>
    <tableColumn id="33" xr3:uid="{D023DF90-D6C9-428C-971B-7DDF8C7D5F03}" name="Subkoordinator" dataDxfId="186"/>
    <tableColumn id="34" xr3:uid="{FE48F7A1-0956-4644-89C0-EA36C183F595}" name="Jns_Belanja" dataDxfId="185"/>
    <tableColumn id="35" xr3:uid="{BE3FC102-4A2C-4D3D-B515-5052A70FFDEB}" name="satker" dataDxfId="184"/>
    <tableColumn id="36" xr3:uid="{C44DBFA7-2D15-465C-8D00-F06B638B5ED4}" name="Realisasi" dataDxfId="183" dataCellStyle="Comma [0]">
      <calculatedColumnFormula>SUM(V4:AG4)</calculatedColumnFormula>
    </tableColumn>
    <tableColumn id="37" xr3:uid="{DE361282-2992-4D2B-992E-4096AF6D8E40}" name="Real %" dataDxfId="182">
      <calculatedColumnFormula>IFERROR(AM4/Q4*100,0)</calculatedColumnFormula>
    </tableColumn>
    <tableColumn id="38" xr3:uid="{EEF961EF-FF6A-40D5-A0B6-ED634EBADFBC}" name="Sisa" dataDxfId="181" dataCellStyle="Comma [0]">
      <calculatedColumnFormula>Q4-AM4</calculatedColumnFormula>
    </tableColumn>
    <tableColumn id="39" xr3:uid="{85643851-7A65-42C2-A08E-B6A7A8DA03F0}" name="Sisa %" dataDxfId="180">
      <calculatedColumnFormula>IFERROR(AO4/Q4*100,0)</calculatedColumnFormula>
    </tableColumn>
    <tableColumn id="40" xr3:uid="{9E4F31F6-8A80-4410-976A-8EEA7368EA20}" name="Kode Akun" dataDxfId="179">
      <calculatedColumnFormula>_xlfn.TEXTJOIN(".",TRUE,C4,E4,G4,I4,K4,M4,O4)</calculatedColumnFormula>
    </tableColumn>
    <tableColumn id="41" xr3:uid="{0FDDBC90-1CC8-4C07-8122-50D2362EF739}" name="Status Covid" dataDxfId="178">
      <calculatedColumnFormula>IF(ISNUMBER(SEARCH("COVID",SP2D[[#This Row],[Akun]])),"COVID","Non COVID")</calculatedColumnFormula>
    </tableColumn>
    <tableColumn id="42" xr3:uid="{3D9BDB80-A0C7-4422-BA12-733AF91AF0E5}" name="Status Realisasi" dataDxfId="177">
      <calculatedColumnFormula>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calculatedColumnFormula>
    </tableColumn>
    <tableColumn id="43" xr3:uid="{2482823B-0259-4D8F-90FB-AC30AB18C334}" name="Jenis Belanja" dataDxfId="176">
      <calculatedColumnFormula>IF(AND(ISNUMBER(SEARCH("OPERASIONAL",SP2D[[#This Row],[Komponen]])),ISNUMBER(SEARCH("LAYANAN PERKANTORAN",SP2D[[#This Row],[SubOutput]]))),"Belanja Barang Operasional",IF(LEFT(SP2D[[#This Row],[kdakun]],2)="53","Belanja Modal",IF(LEFT(SP2D[[#This Row],[kdakun]],2)="51","Belanja Pegawai","Belanja Barang Non Operasional")))</calculatedColumnFormula>
    </tableColumn>
    <tableColumn id="44" xr3:uid="{3F633488-FF46-4239-9C2B-E12C41E61A1D}" name="GUP 1" dataDxfId="175"/>
    <tableColumn id="45" xr3:uid="{4B827D21-BED7-493A-98C2-BF92D20ACB6E}" name="TUP 1" dataDxfId="174"/>
    <tableColumn id="46" xr3:uid="{1A108E85-F9A8-4C5A-B9B2-E8E733C3D3EB}" name="GUP 2" dataDxfId="173"/>
    <tableColumn id="47" xr3:uid="{197D7FA7-EA56-478F-AC63-0B5D47D9765B}" name="GUP 3" dataDxfId="172"/>
    <tableColumn id="48" xr3:uid="{4614C9FA-2AB0-4D2D-AA55-13680C8EE8C5}" name="GUP 4" dataDxfId="171"/>
    <tableColumn id="49" xr3:uid="{9B9C7D3C-BD3B-413C-9633-5B1476894793}" name="GUP 5" dataDxfId="170"/>
    <tableColumn id="50" xr3:uid="{7F81D278-F155-4728-BD7E-4DD553D05EAC}" name="TUP 2 (1)" dataDxfId="169"/>
    <tableColumn id="51" xr3:uid="{40F6E74E-B62F-4684-A934-E1FBCD0EDECE}" name="TUP 2 (2)" dataDxfId="16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BE31371-6D84-40BC-BC89-6EB614AAFDED}" name="Table8" displayName="Table8" ref="BC3:BD143" totalsRowShown="0" headerRowDxfId="167" dataDxfId="166">
  <autoFilter ref="BC3:BD143" xr:uid="{9BE31371-6D84-40BC-BC89-6EB614AAFDED}"/>
  <tableColumns count="2">
    <tableColumn id="1" xr3:uid="{FFEC0591-1F8E-4D42-8DB7-95FE40C6A4FA}" name="GUP 6" dataDxfId="165"/>
    <tableColumn id="2" xr3:uid="{53B91740-F7E5-49C9-B6EF-884B25AEA288}" name="GUP 7" dataDxfId="16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583C927-BDC0-4A9E-9EAD-1AA964672F53}" name="Table4" displayName="Table4" ref="BE3:BE143" totalsRowShown="0" headerRowDxfId="163" dataDxfId="162">
  <autoFilter ref="BE3:BE143" xr:uid="{B583C927-BDC0-4A9E-9EAD-1AA964672F53}"/>
  <tableColumns count="1">
    <tableColumn id="1" xr3:uid="{AAED9B86-5EBB-4AE0-920F-B7B74A71FB42}" name="TUP 3" dataDxfId="16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B1B7EF-C3F8-461D-B915-390E1BCE8B8D}" name="SP2D_GAJI" displayName="SP2D_GAJI" ref="A3:BA15" totalsRowShown="0" headerRowDxfId="160" dataDxfId="159">
  <autoFilter ref="A3:BA15" xr:uid="{0218787B-FAFB-4E31-BAF7-C07090CCABB5}"/>
  <tableColumns count="53">
    <tableColumn id="1" xr3:uid="{80105D8C-B6CC-4C67-A0D5-A51108634790}" name="kddept" dataDxfId="158"/>
    <tableColumn id="2" xr3:uid="{79F788C4-BE24-4442-B4A5-787846FC3242}" name="kdunit" dataDxfId="157"/>
    <tableColumn id="3" xr3:uid="{F5607343-B1C5-442F-9F62-66DAB70DF978}" name="kdprogram" dataDxfId="156"/>
    <tableColumn id="4" xr3:uid="{67275D4D-383A-492A-9FB0-586605819489}" name="Program" dataDxfId="155"/>
    <tableColumn id="5" xr3:uid="{7E089115-5279-4639-B5C8-B5B142691A5E}" name="kdgiat" dataDxfId="154"/>
    <tableColumn id="6" xr3:uid="{86B452FA-0999-4C13-97B6-34303305E62C}" name="Kegiatan" dataDxfId="153"/>
    <tableColumn id="7" xr3:uid="{098073A3-0D75-44F5-98F3-9D58ABD0F494}" name="kdoutput" dataDxfId="152"/>
    <tableColumn id="8" xr3:uid="{DD29FD42-F6B4-48DB-ABD5-0B9035D7350B}" name="Output" dataDxfId="151"/>
    <tableColumn id="9" xr3:uid="{DD7BECAC-0FA2-4D83-AFED-EA1423BBAE3B}" name="kdsoutput" dataDxfId="150"/>
    <tableColumn id="10" xr3:uid="{41EDA2EB-4FE5-485A-9A85-BC1CF6F808E6}" name="SubOutput" dataDxfId="149"/>
    <tableColumn id="11" xr3:uid="{0C0092F1-3B9A-4262-87F2-DF8809ADB48A}" name="kdkmpnen" dataDxfId="148"/>
    <tableColumn id="12" xr3:uid="{7F02E6EE-4073-428C-A01E-C7F9404E22AB}" name="Komponen" dataDxfId="147"/>
    <tableColumn id="13" xr3:uid="{D5E22675-8A73-40C8-BA6D-4D22AD4BD880}" name="kdskmpnen" dataDxfId="146"/>
    <tableColumn id="14" xr3:uid="{21C5F2BB-4B18-41F3-8B47-CA7C999E1D95}" name="SubKomponen" dataDxfId="145"/>
    <tableColumn id="15" xr3:uid="{7EF6CEAB-DE31-4DEA-B8DF-BDD5AD5C3604}" name="kdakun" dataDxfId="144"/>
    <tableColumn id="16" xr3:uid="{897A6630-15AA-4E92-AF17-989B50249F0B}" name="Akun" dataDxfId="143"/>
    <tableColumn id="17" xr3:uid="{F469B670-C97B-4C45-BFA1-11EC2F3BBE30}" name="Pagu" dataDxfId="142" dataCellStyle="Comma [0]">
      <calculatedColumnFormula array="1">SUM(_xlfn._xlws.FILTER(DIPA3[PaguRevisi],DIPA3[Akun]=SP2D_GAJI[[#This Row],[Kode Akun]],0))</calculatedColumnFormula>
    </tableColumn>
    <tableColumn id="18" xr3:uid="{331F462C-70B7-43E1-8F2C-778E95ACAEA1}" name="Pagu Semula" dataDxfId="141" dataCellStyle="Comma [0]"/>
    <tableColumn id="52" xr3:uid="{2F016D06-D133-47D7-B695-4667F3490729}" name="Blokir AA ke 1" dataDxfId="140" dataCellStyle="Comma [0]"/>
    <tableColumn id="53" xr3:uid="{165EF6BA-1776-4571-B8AD-920C3A030766}" name="Blokir AA ke 2" dataDxfId="139" dataCellStyle="Comma [0]"/>
    <tableColumn id="19" xr3:uid="{D0C2276A-7026-4576-85D7-919441521A6C}" name="Jan" dataDxfId="138">
      <calculatedColumnFormula>SUM('PER BULAN'!J253:L253)</calculatedColumnFormula>
    </tableColumn>
    <tableColumn id="20" xr3:uid="{A9EF8502-8C6E-4766-AD68-658B4D1E747D}" name="Feb" dataDxfId="137">
      <calculatedColumnFormula>SUM('PER BULAN'!M253:O253)</calculatedColumnFormula>
    </tableColumn>
    <tableColumn id="21" xr3:uid="{746DC00C-C89E-4DDA-BBC9-1D134830D029}" name="Mar" dataDxfId="136">
      <calculatedColumnFormula>SUM('PER BULAN'!P253:R253)</calculatedColumnFormula>
    </tableColumn>
    <tableColumn id="22" xr3:uid="{05F5FC17-0CBB-4151-889F-60CFCD7C34DD}" name="Apr" dataDxfId="135">
      <calculatedColumnFormula>SUM('PER BULAN'!S253:U253)</calculatedColumnFormula>
    </tableColumn>
    <tableColumn id="23" xr3:uid="{C42FB8F4-7097-4474-A778-F18CBF2B07B1}" name="Mei" dataDxfId="134">
      <calculatedColumnFormula>SUM('PER BULAN'!V253:X253)</calculatedColumnFormula>
    </tableColumn>
    <tableColumn id="24" xr3:uid="{F4454E89-E22D-410A-82EB-5F0DC627F170}" name="Jun" dataDxfId="133">
      <calculatedColumnFormula>SUM('PER BULAN'!Y253:AA253)</calculatedColumnFormula>
    </tableColumn>
    <tableColumn id="25" xr3:uid="{2AA6CCE9-FDEE-48C4-8B21-D75DF41DA271}" name="Jul" dataDxfId="132">
      <calculatedColumnFormula>SUM('PER BULAN'!AB253:AD253)</calculatedColumnFormula>
    </tableColumn>
    <tableColumn id="26" xr3:uid="{7FACB806-C5A3-48BA-9D07-F51AF74D0E09}" name="Ags" dataDxfId="131">
      <calculatedColumnFormula>SUM('PER BULAN'!AE253:AG253)</calculatedColumnFormula>
    </tableColumn>
    <tableColumn id="27" xr3:uid="{C4B9A446-705C-463E-B7DA-7A0740B8C905}" name="Sep" dataDxfId="130">
      <calculatedColumnFormula>SUM('PER BULAN'!AH253:AJ253)</calculatedColumnFormula>
    </tableColumn>
    <tableColumn id="28" xr3:uid="{5AAFBEBC-03FC-4E4A-83F9-E67BEB3D5981}" name="Okt" dataDxfId="129">
      <calculatedColumnFormula>SUM('PER BULAN'!AK253:AM253)</calculatedColumnFormula>
    </tableColumn>
    <tableColumn id="29" xr3:uid="{4906B5CD-CEE5-4A98-B22E-AC637B561A64}" name="Nov" dataDxfId="128">
      <calculatedColumnFormula>SUM('PER BULAN'!AN253:AP253)</calculatedColumnFormula>
    </tableColumn>
    <tableColumn id="30" xr3:uid="{CE67CAFB-1501-4D81-9EF9-85B2D20132C0}" name="Des" dataDxfId="127">
      <calculatedColumnFormula>SUM('PER BULAN'!AQ253:AS253)</calculatedColumnFormula>
    </tableColumn>
    <tableColumn id="31" xr3:uid="{68D2BC5B-AA42-4205-92C2-22EE6E2A455F}" name="eselon2" dataDxfId="126"/>
    <tableColumn id="32" xr3:uid="{BA84A518-BE39-4F09-B013-2F165F75B2C4}" name="koordinator" dataDxfId="125"/>
    <tableColumn id="33" xr3:uid="{056A603E-AF28-4BB5-BFC3-BCB9B9C999CA}" name="Subkoordinator" dataDxfId="124"/>
    <tableColumn id="34" xr3:uid="{D4673DE9-E399-427A-A7FA-55224584489E}" name="Jns_Belanja" dataDxfId="123"/>
    <tableColumn id="35" xr3:uid="{A8855799-45D2-43E8-83A2-AA11614A2AB5}" name="satker" dataDxfId="122"/>
    <tableColumn id="36" xr3:uid="{7FE40A5B-7697-4CF3-B532-E8DEA6942EA1}" name="Realisasi" dataDxfId="121" dataCellStyle="Comma [0]">
      <calculatedColumnFormula>SUM(U4:AF4)</calculatedColumnFormula>
    </tableColumn>
    <tableColumn id="37" xr3:uid="{485221C0-0D00-438E-BDE5-343CD7B9DEA0}" name="Real %" dataDxfId="120">
      <calculatedColumnFormula>IFERROR(AL4/Q4*100,0)</calculatedColumnFormula>
    </tableColumn>
    <tableColumn id="38" xr3:uid="{8B93FCA3-495B-49BB-8273-31AF01368B83}" name="Sisa" dataDxfId="119" dataCellStyle="Comma [0]">
      <calculatedColumnFormula>Q4-AL4</calculatedColumnFormula>
    </tableColumn>
    <tableColumn id="39" xr3:uid="{E92777FB-21B0-4FEC-B74B-99E5CBE0B3F9}" name="Real %2" dataDxfId="118">
      <calculatedColumnFormula>IFERROR(AN4/Q4*100,0)</calculatedColumnFormula>
    </tableColumn>
    <tableColumn id="40" xr3:uid="{AF8769F5-B4D9-4C85-9DA8-FD27BDBB1A6C}" name="Kode Akun" dataDxfId="117">
      <calculatedColumnFormula>_xlfn.TEXTJOIN(".",TRUE,C4,E4,G4,I4,K4,M4,O4)</calculatedColumnFormula>
    </tableColumn>
    <tableColumn id="41" xr3:uid="{3D3B549A-EABA-490D-9DA6-37523724BE61}" name="Status Covid" dataDxfId="116">
      <calculatedColumnFormula>IF(ISNUMBER(SEARCH("COVID",SP2D_GAJI[[#This Row],[Akun]])),"COVID","Non COVID")</calculatedColumnFormula>
    </tableColumn>
    <tableColumn id="42" xr3:uid="{184FBB69-68B1-4E38-891F-51917E4DC587}" name="Status Realisasi" dataDxfId="115">
      <calculatedColumnFormula>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calculatedColumnFormula>
    </tableColumn>
    <tableColumn id="43" xr3:uid="{E7A765FF-F0AC-43E7-9DB5-81EBFE5D9949}" name="Jenis Belanja" dataDxfId="114">
      <calculatedColumnFormula>IF(AND(ISNUMBER(SEARCH("OPERASIONAL",SP2D_GAJI[[#This Row],[Komponen]])),ISNUMBER(SEARCH("LAYANAN PERKANTORAN",SP2D_GAJI[[#This Row],[SubOutput]]))),"Belanja Barang Operasional",IF(LEFT(SP2D_GAJI[[#This Row],[kdakun]],2)="53","Belanja Modal",IF(LEFT(SP2D_GAJI[[#This Row],[kdakun]],2)="51","Belanja Pegawai","Belanja Barang Non Operasional")))</calculatedColumnFormula>
    </tableColumn>
    <tableColumn id="44" xr3:uid="{E6B17DD0-CEAB-4C35-9941-D7AE2FE4E258}" name="GUP 1" dataDxfId="113"/>
    <tableColumn id="45" xr3:uid="{9C1934D8-99CF-4988-9800-1BFA557120E5}" name="TUP 1" dataDxfId="112"/>
    <tableColumn id="46" xr3:uid="{A4CF8F3D-CD3D-44F3-9820-88903E09EF80}" name="GUP 2" dataDxfId="111"/>
    <tableColumn id="47" xr3:uid="{099E42CD-67D0-44DB-B845-55EC12EB7D6E}" name="GUP 3" dataDxfId="110"/>
    <tableColumn id="48" xr3:uid="{B5E0BACE-F6DB-4087-90C7-B2D17ED966B6}" name="GUP 4" dataDxfId="109"/>
    <tableColumn id="49" xr3:uid="{BDAA27ED-0F52-48FE-B061-0279E351DC40}" name="GUP 5" dataDxfId="108"/>
    <tableColumn id="50" xr3:uid="{0175969F-6D75-4238-AD70-BADDF74FBCEB}" name="TUP 2 (1)"/>
    <tableColumn id="51" xr3:uid="{7BBFCD08-5D10-4BAA-850A-7EF955E696AE}" name="TUP 2 (2)"/>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3F03F6D-6A59-461B-A929-C35C787407F3}" name="Table9" displayName="Table9" ref="B249:BI265" totalsRowShown="0" headerRowDxfId="100" headerRowBorderDxfId="99" tableBorderDxfId="98">
  <autoFilter ref="B249:BI265" xr:uid="{A3F03F6D-6A59-461B-A929-C35C787407F3}"/>
  <tableColumns count="60">
    <tableColumn id="1" xr3:uid="{006731C9-F32D-4A40-8CDB-A1548E10C0D4}" name="KODE" dataDxfId="97"/>
    <tableColumn id="2" xr3:uid="{A9307D7A-2701-4752-B274-B25BEF4C5078}" name="URAIAN" dataDxfId="96"/>
    <tableColumn id="3" xr3:uid="{FCCF3154-C285-471C-AC86-6DCF2BB5907D}" name="VOL" dataDxfId="95"/>
    <tableColumn id="4" xr3:uid="{C6A127B2-6CDD-4E0C-AF9D-730F6DDD09BC}" name="SATUAN" dataDxfId="94"/>
    <tableColumn id="5" xr3:uid="{3F90CE26-DF36-4D37-9C47-12A1CEB8D773}" name="Pagu Revisi" dataDxfId="93" dataCellStyle="Comma [0]"/>
    <tableColumn id="6" xr3:uid="{A2F11568-8A8E-4AFC-9F99-BFB17EAEEC9C}" name="Pagu Semula" dataDxfId="92" dataCellStyle="Comma [0]"/>
    <tableColumn id="7" xr3:uid="{B7EE8BCB-D0ED-4450-8EBB-6FD673560D7C}" name="Blokir AA ke 1" dataDxfId="91" dataCellStyle="Comma [0]"/>
    <tableColumn id="8" xr3:uid="{9EDAF3A8-6D97-400A-848D-D47BF571F43E}" name="Blokir AA ke 2" dataDxfId="90" dataCellStyle="Comma [0]">
      <calculatedColumnFormula>G250-F250</calculatedColumnFormula>
    </tableColumn>
    <tableColumn id="9" xr3:uid="{63315451-3A2B-4613-A63E-C9450FC73D6C}" name="JANUARI" dataDxfId="89" dataCellStyle="Comma [0]"/>
    <tableColumn id="10" xr3:uid="{16EC35FF-13CF-4870-920C-AAB913E770C7}" name="Column4" dataDxfId="88" dataCellStyle="Comma [0]"/>
    <tableColumn id="11" xr3:uid="{729D99E3-0A52-4B2E-A9C0-DE02E05ED840}" name="Column5" dataDxfId="87" dataCellStyle="Comma [0]"/>
    <tableColumn id="12" xr3:uid="{AB374DB6-7598-4C30-A85F-F63F132B7BA1}" name="FEBRUARI" dataDxfId="86" dataCellStyle="Normal 5"/>
    <tableColumn id="13" xr3:uid="{2D1151EC-AD11-4F11-9D1D-698FBA569F26}" name="Column6" dataDxfId="85" dataCellStyle="Comma [0]"/>
    <tableColumn id="14" xr3:uid="{C25F446B-37CA-4C46-8DE3-5CBDF83F99DF}" name="Column7" dataDxfId="84" dataCellStyle="Comma [0]"/>
    <tableColumn id="15" xr3:uid="{2B771376-C41A-4F53-BC5F-03146D6453D2}" name="MARET" dataDxfId="83" dataCellStyle="Normal 5"/>
    <tableColumn id="16" xr3:uid="{26AE15C1-AF2B-46A7-ADBC-F20B8677DE0D}" name="Column8" dataDxfId="82" dataCellStyle="Comma [0]"/>
    <tableColumn id="17" xr3:uid="{DFBDA772-EF7F-41E6-9DFB-E477C75E4388}" name="Column9" dataDxfId="81" dataCellStyle="Comma [0]"/>
    <tableColumn id="18" xr3:uid="{041FDBBB-13D6-40FC-B497-A1E84A4034E8}" name="APRIL" dataDxfId="80" dataCellStyle="Normal 5"/>
    <tableColumn id="19" xr3:uid="{6168E056-C134-418C-BAA8-73541257F097}" name="Column10" dataDxfId="79" dataCellStyle="Comma [0]"/>
    <tableColumn id="20" xr3:uid="{ECE7E801-4FE3-4CB0-B83E-AEDB75DF320F}" name="Column11" dataDxfId="78" dataCellStyle="Comma [0]"/>
    <tableColumn id="21" xr3:uid="{44FEDD28-091B-4680-A5C6-30F0F745EBBE}" name="MEI" dataDxfId="77"/>
    <tableColumn id="22" xr3:uid="{34244EC1-125A-49F5-8D4B-77C41595EB78}" name="Column12" dataDxfId="76" dataCellStyle="Comma [0]"/>
    <tableColumn id="23" xr3:uid="{695AAE0C-3DE2-4C12-A556-529DF387A4B7}" name="Column13" dataDxfId="75" dataCellStyle="Comma [0]"/>
    <tableColumn id="24" xr3:uid="{EE45409D-1AE3-4403-87A9-813634308CF5}" name="JUNI" dataDxfId="74" dataCellStyle="Comma [0]"/>
    <tableColumn id="25" xr3:uid="{5F933D02-7432-46D2-889E-A346FBEB81C1}" name="Column14" dataDxfId="73" dataCellStyle="Comma [0]"/>
    <tableColumn id="26" xr3:uid="{E340073A-FA27-4696-9028-62785F671D51}" name="Column15" dataDxfId="72" dataCellStyle="Comma [0]"/>
    <tableColumn id="27" xr3:uid="{3C80F9B3-4335-4BCB-A2DB-8F873DB578A1}" name="JULI" dataDxfId="71" dataCellStyle="Comma [0]"/>
    <tableColumn id="28" xr3:uid="{0B52D128-430F-4AE8-AF42-C77BCC1DE967}" name="Column16" dataDxfId="70" dataCellStyle="Comma [0]"/>
    <tableColumn id="29" xr3:uid="{9AA400AA-D217-47D3-8A29-9AD35366E1E5}" name="Column17" dataDxfId="69" dataCellStyle="Comma [0]"/>
    <tableColumn id="30" xr3:uid="{7A16243F-CC4F-4632-957C-54DF727D1493}" name="AGUSTUS" dataDxfId="68" dataCellStyle="Comma [0]"/>
    <tableColumn id="31" xr3:uid="{F53FA9C1-6878-4D23-96E5-3E23407112F3}" name="Column18" dataDxfId="67" dataCellStyle="Comma [0]"/>
    <tableColumn id="32" xr3:uid="{56226304-FD99-45E9-B47F-4A0989BC4182}" name="Column19" dataDxfId="66" dataCellStyle="Comma [0]"/>
    <tableColumn id="33" xr3:uid="{918328DE-54FE-4538-8A7A-0C76AA1E939A}" name="SEPTEMBER" dataDxfId="65" dataCellStyle="Comma [0]"/>
    <tableColumn id="34" xr3:uid="{D961E510-3ED4-4CF9-A7AF-9649B976EA3E}" name="Column20" dataDxfId="64" dataCellStyle="Comma [0]"/>
    <tableColumn id="35" xr3:uid="{91DB1DE3-8092-461D-A09A-AE460872B6BA}" name="Column21" dataDxfId="63" dataCellStyle="Comma [0]"/>
    <tableColumn id="36" xr3:uid="{CE58699D-2136-4257-BAD1-7398B982526B}" name="OKTOBER" dataDxfId="62" dataCellStyle="Comma [0]"/>
    <tableColumn id="37" xr3:uid="{1F4E6F0B-F4F1-4921-A7D5-72862BF6A622}" name="Column22" dataDxfId="61" dataCellStyle="Comma [0]"/>
    <tableColumn id="38" xr3:uid="{B76BAD65-739D-4E3A-852D-D26916987757}" name="Column23" dataDxfId="60" dataCellStyle="Comma [0]"/>
    <tableColumn id="39" xr3:uid="{12105BE2-33F4-4402-9A97-62E8F6987E7A}" name="NOVEMBER" dataDxfId="59" dataCellStyle="Comma [0]"/>
    <tableColumn id="40" xr3:uid="{C58384D0-120F-4BEC-B941-E06587266945}" name="Column24" dataDxfId="58" dataCellStyle="Comma [0]"/>
    <tableColumn id="41" xr3:uid="{A058820D-F058-4589-9874-D1A00D172D60}" name="Column25" dataDxfId="57" dataCellStyle="Comma [0]"/>
    <tableColumn id="42" xr3:uid="{CE32C95C-C534-407E-B4B0-C5BE507ACC7B}" name="DESEMBER" dataDxfId="56" dataCellStyle="Comma [0]"/>
    <tableColumn id="43" xr3:uid="{4AA20C6C-166D-40D3-B153-84B32F3DA47E}" name="Column26" dataDxfId="55" dataCellStyle="Comma [0]"/>
    <tableColumn id="44" xr3:uid="{B6199075-DD1D-4379-9C80-D5E0E5D4086B}" name="Column27" dataDxfId="54" dataCellStyle="Comma [0]"/>
    <tableColumn id="60" xr3:uid="{3C61A917-E0F5-4636-A796-FC4704C4B7A3}" name="Column28" dataDxfId="53" dataCellStyle="Comma [0]"/>
    <tableColumn id="45" xr3:uid="{025D8148-41D1-493D-8F91-43A4491832E5}" name="REALISASI" dataDxfId="52" dataCellStyle="Comma [0]">
      <calculatedColumnFormula>SUM(J250:AS250)</calculatedColumnFormula>
    </tableColumn>
    <tableColumn id="46" xr3:uid="{EB91123A-1AE6-419C-99DE-3A8BFD669434}" name="%" dataDxfId="51">
      <calculatedColumnFormula>IFERROR(AU250/F250*100,0)</calculatedColumnFormula>
    </tableColumn>
    <tableColumn id="47" xr3:uid="{B367B8B8-4A10-4559-8042-C79AD776D92F}" name="SISA PAGU" dataDxfId="50">
      <calculatedColumnFormula>F250-AU250</calculatedColumnFormula>
    </tableColumn>
    <tableColumn id="48" xr3:uid="{4447787F-4DC2-4E59-B3FB-02DC54A3FEB4}" name="%28" dataDxfId="49">
      <calculatedColumnFormula>AW250/F250*100</calculatedColumnFormula>
    </tableColumn>
    <tableColumn id="49" xr3:uid="{C7CC6506-6ABE-4181-9F4B-FEC5B702B017}" name="KOORDINATOR" dataDxfId="48"/>
    <tableColumn id="50" xr3:uid="{048FA016-E7FA-4ECE-BABA-429AD0AEF890}" name="Subkoordinator"/>
    <tableColumn id="51" xr3:uid="{B38F358A-82BF-496A-A23D-71F2B98B29E5}" name="Jenis Belanja Barang"/>
    <tableColumn id="52" xr3:uid="{DB80BE10-1DFD-4F7D-BB32-35C9FE353EFD}" name="SPBy" dataDxfId="47" dataCellStyle="Comma [0]"/>
    <tableColumn id="53" xr3:uid="{078C675B-A0F3-404E-848C-5D5DFFD077BC}" name="Column29"/>
    <tableColumn id="54" xr3:uid="{434FFD64-27FE-4383-9669-FEE5F6BE4180}" name="Column30" dataDxfId="46" dataCellStyle="Comma [0]"/>
    <tableColumn id="55" xr3:uid="{AD184532-E295-4016-A273-BA35EA2F7DDB}" name="Column31"/>
    <tableColumn id="56" xr3:uid="{04589D00-C0CC-4CDF-8818-88356046B349}" name="Column32"/>
    <tableColumn id="57" xr3:uid="{72636C8C-7D70-453F-B896-137E5BF1F9AD}" name="Column33"/>
    <tableColumn id="58" xr3:uid="{6A4813D0-30A7-47BD-B887-13C345001AF0}" name="Column34"/>
    <tableColumn id="59" xr3:uid="{E3AC905E-2B0C-4666-B694-D5121746AFF1}" name="Column3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2F079D1-650F-4B82-AE60-B7C99DA21581}" name="DIPA3" displayName="DIPA3" ref="A1:B276" totalsRowShown="0">
  <autoFilter ref="A1:B276" xr:uid="{32F079D1-650F-4B82-AE60-B7C99DA21581}"/>
  <tableColumns count="2">
    <tableColumn id="7" xr3:uid="{25A7FB04-D1E9-41D2-9263-39490764A7B8}" name="PaguRevisi"/>
    <tableColumn id="16" xr3:uid="{276C50F3-805C-40B3-8087-646A15111A1E}" name="Aku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660BDC3-8FB8-4D16-AB57-6BEBD72F657B}" name="HistoryDIPA" displayName="HistoryDIPA" ref="A1:BP2300" totalsRowShown="0">
  <autoFilter ref="A1:BP2300" xr:uid="{9209328B-B082-47D3-8658-40FDC75699E9}"/>
  <tableColumns count="68">
    <tableColumn id="1" xr3:uid="{71C2DDC7-F32B-42FB-825D-DCAFB2E5BFAF}" name="StatusDIPA" dataDxfId="45"/>
    <tableColumn id="2" xr3:uid="{5BC9D503-C697-4646-A885-6D4091E43BF2}" name="KDSATKER" dataDxfId="44"/>
    <tableColumn id="3" xr3:uid="{2468777D-09C6-4190-A7D7-3856AED4B0DC}" name="Nama Satker" dataDxfId="43"/>
    <tableColumn id="4" xr3:uid="{16A00B15-5672-4807-A7B3-7836D971B1BE}" name="KODE_PROGRAM" dataDxfId="42"/>
    <tableColumn id="5" xr3:uid="{D4DEA1DA-5220-4065-A0D6-3135415B01C1}" name="KODE_KEGIATAN" dataDxfId="41"/>
    <tableColumn id="6" xr3:uid="{C50E0EDB-14F6-43BC-ACF2-256EC5B9B180}" name="KODE_OUTPUT" dataDxfId="40"/>
    <tableColumn id="7" xr3:uid="{8FBA10E1-0E96-4922-B8EC-D4A50B88E75F}" name="KD_KRO" dataDxfId="39"/>
    <tableColumn id="8" xr3:uid="{317FE007-6562-4E85-8A9C-3B430B543554}" name="KDIB" dataDxfId="38"/>
    <tableColumn id="9" xr3:uid="{6584A98F-A68E-474F-8195-DDDA966EF876}" name="VOLUME_OUTPUT"/>
    <tableColumn id="10" xr3:uid="{AFB8BE51-94E0-47D3-90A5-119985FD6AAD}" name="KODE_SUBOUTPUT" dataDxfId="37"/>
    <tableColumn id="11" xr3:uid="{2CD5BEB9-3ECE-403E-860B-3993709ED509}" name="VOLUME_SUBOUTPUT"/>
    <tableColumn id="12" xr3:uid="{047504C2-3496-4CB1-BF56-3B25B9DCC88F}" name="KODE_KOMPONEN" dataDxfId="36"/>
    <tableColumn id="13" xr3:uid="{B132E252-5C42-423D-88E2-98EDF264B984}" name="KODE_SUBKOMPONEN" dataDxfId="35"/>
    <tableColumn id="14" xr3:uid="{6FAAA068-4A11-4CBB-BD21-9762F30C8DBA}" name="URAIAN_SUBKOMPONEN" dataDxfId="34"/>
    <tableColumn id="15" xr3:uid="{6F6505F2-99A0-4336-A759-7E0CEB1A305D}" name="KODE_AKUN" dataDxfId="33"/>
    <tableColumn id="16" xr3:uid="{C8F64F1B-37AA-4A9C-9813-092AA9B8B9AB}" name="KODE_JENIS_BEBAN" dataDxfId="32"/>
    <tableColumn id="17" xr3:uid="{F236A4FB-BB07-4DCF-B81E-C56664374308}" name="KODE_CARA_TARIK" dataDxfId="31"/>
    <tableColumn id="18" xr3:uid="{452B28A2-2E6F-4438-A202-3237824B009D}" name="KODE_JENIS_BANTUAN" dataDxfId="30"/>
    <tableColumn id="19" xr3:uid="{1A6DAE92-1F64-4D71-9F2E-DC883F14E0DE}" name="KODE_REGISTER" dataDxfId="29"/>
    <tableColumn id="20" xr3:uid="{61FDBA5E-AB03-4207-A7F6-A7F33A7ADB71}" name="HEADER1" dataDxfId="28"/>
    <tableColumn id="21" xr3:uid="{E045011E-89EF-475C-AFDF-1281C8B3B5B8}" name="HEADER2" dataDxfId="27"/>
    <tableColumn id="22" xr3:uid="{FE60EFA6-36AD-4774-AFE2-5406C1F19B35}" name="KODE_ITEM" dataDxfId="26"/>
    <tableColumn id="23" xr3:uid="{BCB36A2C-CB7E-44DD-AC68-7CADE0286086}" name="NOMOR_ITEM" dataDxfId="25"/>
    <tableColumn id="24" xr3:uid="{F4A2CC1D-7AB4-4560-9F08-13AC85EA0796}" name="CONS_ITEM" dataDxfId="24"/>
    <tableColumn id="25" xr3:uid="{F0241D79-2801-4F49-BBCF-663A5EACA9B1}" name="URAIAN_ITEM" dataDxfId="23"/>
    <tableColumn id="26" xr3:uid="{09BBBAA0-B9F4-4D59-B65C-190FD9621CC2}" name="SUMBER_DANA" dataDxfId="22"/>
    <tableColumn id="27" xr3:uid="{2439D999-B92C-43E4-9C45-C8237BE94146}" name="VOL_KEG_1"/>
    <tableColumn id="28" xr3:uid="{DE562D61-6F74-41E6-8FDA-8C21EABE60F4}" name="SAT_KEG_1" dataDxfId="21"/>
    <tableColumn id="29" xr3:uid="{3EADD96C-6652-4B64-9D55-FDF5026C4C42}" name="VOL_KEG_2"/>
    <tableColumn id="30" xr3:uid="{C13B8F85-2BC2-44CE-9CC4-377F0EFBB273}" name="SAT_KEG_2" dataDxfId="20"/>
    <tableColumn id="31" xr3:uid="{BC9D28A6-2958-4949-A919-338C7A4F39DE}" name="VOL_KEG_3"/>
    <tableColumn id="32" xr3:uid="{47189097-112B-4337-ABCB-B7D029F6BA0F}" name="SAT_KEG_3" dataDxfId="19"/>
    <tableColumn id="33" xr3:uid="{928C5C2C-20BD-4EC9-9446-8857181C26B8}" name="VOL_KEG_4"/>
    <tableColumn id="34" xr3:uid="{358615D4-C962-4A72-8560-334954E09110}" name="SAT_KEG_4" dataDxfId="18"/>
    <tableColumn id="35" xr3:uid="{3AB2D5D9-FADE-4173-BEA1-1CE53C8FC59F}" name="VOLKEG"/>
    <tableColumn id="36" xr3:uid="{FD1E2CB4-B975-4E20-AFBF-BFD1F7287F95}" name="SATKEG" dataDxfId="17"/>
    <tableColumn id="37" xr3:uid="{18F63D97-D189-42E0-9CC0-F1B5BD044A0B}" name="HARGASAT"/>
    <tableColumn id="38" xr3:uid="{448C53F6-C15A-489D-B115-0EB0C1A2058B}" name="TOTAL"/>
    <tableColumn id="39" xr3:uid="{AA5485E7-14D9-4EAF-9A9E-E4F5F4721326}" name="KODE_BLOKIR" dataDxfId="16"/>
    <tableColumn id="40" xr3:uid="{CB3D17F4-137A-43D1-B4AF-FDF0319FB9B3}" name="NILAI_BLOKIR"/>
    <tableColumn id="41" xr3:uid="{8AFCBE1D-6578-43D1-9159-146D39B30E22}" name="KODE_STS_HISTORY" dataDxfId="15"/>
    <tableColumn id="42" xr3:uid="{6A775253-8352-488D-9561-6AD385F0A5C5}" name="POK_NILAI_1"/>
    <tableColumn id="43" xr3:uid="{8138A725-BF34-4BF1-80D8-C3A669C04266}" name="POK_NILAI_2"/>
    <tableColumn id="44" xr3:uid="{3B488084-84BE-47FB-9C0A-FB4A12DC8B74}" name="POK_NILAI_3"/>
    <tableColumn id="45" xr3:uid="{8B3FBDDE-2798-4EDA-B0EA-054A9C4259E0}" name="POK_NILAI_4"/>
    <tableColumn id="46" xr3:uid="{4D0C8DDC-5E6B-4A46-8F33-1E98AE3A8ECA}" name="POK_NILAI_5"/>
    <tableColumn id="47" xr3:uid="{F6FA3C9A-CFE1-4FF1-AB68-20D05E0DD335}" name="POK_NILAI_6"/>
    <tableColumn id="48" xr3:uid="{944C59C6-F43F-45A8-BCA2-033C6C35D5CF}" name="POK_NILAI_7"/>
    <tableColumn id="49" xr3:uid="{4A909C17-3B17-4DC1-AC82-8786A6BAEAA3}" name="POK_NILAI_8"/>
    <tableColumn id="50" xr3:uid="{43904803-1833-4B40-A5F6-BFF810DD09EF}" name="POK_NILAI_9"/>
    <tableColumn id="51" xr3:uid="{4AA67850-1921-4DFA-A45E-57D3C26FDB82}" name="POK_NILAI_10"/>
    <tableColumn id="52" xr3:uid="{3026D7D9-C78B-4369-9EF7-924376D02B4A}" name="POK_NILAI_11"/>
    <tableColumn id="53" xr3:uid="{F9ED489A-F2D9-44DA-ADD6-0C4D86BFBA05}" name="POK_NILAI_12"/>
    <tableColumn id="54" xr3:uid="{3DD12E28-3A18-4837-A99B-4E0FCF6FF50F}" name="Program" dataDxfId="14"/>
    <tableColumn id="55" xr3:uid="{DB6EFD28-1529-411E-B159-DD011020A260}" name="Kegiatan" dataDxfId="13"/>
    <tableColumn id="56" xr3:uid="{2F360108-6D79-4B11-BBCC-013B6F79BCF2}" name="KRO" dataDxfId="12"/>
    <tableColumn id="57" xr3:uid="{E90D74C1-E1A7-4E38-AD43-C72B28CE2CC1}" name="Nama RO" dataDxfId="11"/>
    <tableColumn id="58" xr3:uid="{B523D496-3B20-4E80-9A9D-B075428D0D62}" name="Nama Komponen" dataDxfId="10"/>
    <tableColumn id="59" xr3:uid="{162D4E2D-7A66-4103-A2F6-3B6EE78D2318}" name="Nama SubKomponen" dataDxfId="9"/>
    <tableColumn id="60" xr3:uid="{C5621FDE-3CC3-42C0-BFCB-5ED15715768C}" name="Es2" dataDxfId="8"/>
    <tableColumn id="61" xr3:uid="{11ACDFA3-3BB0-4930-8B3C-901C7E2561FB}" name="Koord" dataDxfId="7"/>
    <tableColumn id="62" xr3:uid="{DED5D6AF-83A3-477F-BCD1-60CC335FD634}" name="SubKoord" dataDxfId="6"/>
    <tableColumn id="63" xr3:uid="{11E6C36B-CF7A-4701-A8AC-3B1ACD9812A4}" name="KetAkun" dataDxfId="5"/>
    <tableColumn id="64" xr3:uid="{C1A91565-DD43-470C-AE92-630F99291B42}" name="Uraian" dataDxfId="4"/>
    <tableColumn id="65" xr3:uid="{AA4C6B82-BD5E-4248-B8DB-4B25D2B3CC86}" name="Jenis Belanja" dataDxfId="3"/>
    <tableColumn id="66" xr3:uid="{4279E987-A663-4156-B046-04A84E0EACBD}" name="Status Akun" dataDxfId="2"/>
    <tableColumn id="67" xr3:uid="{80DDC1EC-11DC-497C-9F63-080DBEBC8D76}" name="Status Covid" dataDxfId="1"/>
    <tableColumn id="68" xr3:uid="{C3591F34-F7E4-45FB-9870-A5AEE3D3AB0D}" name="MAK" dataDxfId="0">
      <calculatedColumnFormula>_xlfn.TEXTJOIN(".",TRUE,D2,E2,F2,J2,L2,M2,O2)</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18" Type="http://schemas.openxmlformats.org/officeDocument/2006/relationships/ctrlProp" Target="../ctrlProps/ctrlProp7.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17" Type="http://schemas.openxmlformats.org/officeDocument/2006/relationships/ctrlProp" Target="../ctrlProps/ctrlProp6.xml"/><Relationship Id="rId2" Type="http://schemas.openxmlformats.org/officeDocument/2006/relationships/drawing" Target="../drawings/drawing1.xml"/><Relationship Id="rId16" Type="http://schemas.openxmlformats.org/officeDocument/2006/relationships/ctrlProp" Target="../ctrlProps/ctrlProp5.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trlProp" Target="../ctrlProps/ctrlProp4.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6.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ontrol" Target="../activeX/activeX6.xml"/><Relationship Id="rId5" Type="http://schemas.openxmlformats.org/officeDocument/2006/relationships/image" Target="../media/image7.emf"/><Relationship Id="rId4" Type="http://schemas.openxmlformats.org/officeDocument/2006/relationships/control" Target="../activeX/activeX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0.emf"/><Relationship Id="rId2" Type="http://schemas.openxmlformats.org/officeDocument/2006/relationships/drawing" Target="../drawings/drawing4.xml"/><Relationship Id="rId1" Type="http://schemas.openxmlformats.org/officeDocument/2006/relationships/printerSettings" Target="../printerSettings/printerSettings12.bin"/><Relationship Id="rId6" Type="http://schemas.openxmlformats.org/officeDocument/2006/relationships/control" Target="../activeX/activeX8.xml"/><Relationship Id="rId5" Type="http://schemas.openxmlformats.org/officeDocument/2006/relationships/image" Target="../media/image9.emf"/><Relationship Id="rId4" Type="http://schemas.openxmlformats.org/officeDocument/2006/relationships/control" Target="../activeX/activeX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D77A6-7D67-4C5D-8A90-A0CC7BA5D559}">
  <sheetPr codeName="Sheet3">
    <pageSetUpPr fitToPage="1"/>
  </sheetPr>
  <dimension ref="A1:J2221"/>
  <sheetViews>
    <sheetView showGridLines="0" view="pageBreakPreview" zoomScaleNormal="100" zoomScaleSheetLayoutView="100" workbookViewId="0">
      <selection activeCell="G13" sqref="G13:G2221"/>
    </sheetView>
  </sheetViews>
  <sheetFormatPr defaultColWidth="9.140625" defaultRowHeight="14.25"/>
  <cols>
    <col min="1" max="1" width="33.85546875" style="7" bestFit="1" customWidth="1"/>
    <col min="2" max="2" width="16.28515625" style="11" bestFit="1" customWidth="1"/>
    <col min="3" max="3" width="53.7109375" style="12" customWidth="1"/>
    <col min="4" max="4" width="9.28515625" style="11" bestFit="1" customWidth="1"/>
    <col min="5" max="5" width="9.140625" style="48"/>
    <col min="6" max="6" width="14" style="13" bestFit="1" customWidth="1"/>
    <col min="7" max="7" width="16.85546875" style="13" bestFit="1" customWidth="1"/>
    <col min="8" max="8" width="9.28515625" style="8" bestFit="1" customWidth="1"/>
    <col min="9" max="9" width="27.7109375" style="8" customWidth="1"/>
    <col min="10" max="10" width="9.28515625" style="8" bestFit="1" customWidth="1"/>
    <col min="11" max="16384" width="9.140625" style="8"/>
  </cols>
  <sheetData>
    <row r="1" spans="1:10" ht="15.75">
      <c r="B1" s="521" t="s">
        <v>577</v>
      </c>
      <c r="C1" s="521"/>
      <c r="D1" s="521"/>
      <c r="E1" s="521"/>
      <c r="F1" s="521"/>
      <c r="G1" s="521"/>
      <c r="I1" s="9"/>
    </row>
    <row r="2" spans="1:10" ht="15">
      <c r="B2" s="522" t="s">
        <v>593</v>
      </c>
      <c r="C2" s="522"/>
      <c r="D2" s="522"/>
      <c r="E2" s="522"/>
      <c r="F2" s="522"/>
      <c r="G2" s="522"/>
      <c r="I2" s="10"/>
    </row>
    <row r="3" spans="1:10" ht="15">
      <c r="B3" s="65"/>
      <c r="C3" s="65"/>
      <c r="D3" s="65"/>
      <c r="E3" s="65"/>
      <c r="F3" s="65"/>
      <c r="G3" s="65"/>
      <c r="I3" s="10"/>
    </row>
    <row r="4" spans="1:10">
      <c r="B4" s="49" t="s">
        <v>578</v>
      </c>
      <c r="C4" s="49" t="s">
        <v>579</v>
      </c>
      <c r="D4" s="49"/>
      <c r="E4" s="52"/>
      <c r="F4" s="49"/>
      <c r="G4" s="49"/>
      <c r="I4" s="10"/>
    </row>
    <row r="5" spans="1:10" ht="15">
      <c r="B5" s="49" t="s">
        <v>580</v>
      </c>
      <c r="C5" s="49" t="s">
        <v>581</v>
      </c>
      <c r="D5" s="50"/>
      <c r="E5" s="53"/>
      <c r="F5" s="50"/>
      <c r="G5" s="50"/>
      <c r="I5" s="10"/>
    </row>
    <row r="6" spans="1:10" ht="15">
      <c r="B6" s="49" t="s">
        <v>582</v>
      </c>
      <c r="C6" s="49" t="s">
        <v>583</v>
      </c>
      <c r="D6" s="50"/>
      <c r="E6" s="53"/>
      <c r="F6" s="50"/>
      <c r="G6" s="50"/>
      <c r="I6" s="10"/>
    </row>
    <row r="7" spans="1:10" ht="15">
      <c r="B7" s="49" t="s">
        <v>584</v>
      </c>
      <c r="C7" s="51" t="str">
        <f>":  Rp. " &amp; TEXT(G12,"#.##")</f>
        <v xml:space="preserve">:  Rp. </v>
      </c>
      <c r="D7" s="50"/>
      <c r="E7" s="53"/>
      <c r="F7" s="50"/>
      <c r="G7" s="50"/>
      <c r="I7" s="10"/>
    </row>
    <row r="8" spans="1:10">
      <c r="B8" s="48"/>
      <c r="C8" s="48"/>
      <c r="D8" s="48"/>
      <c r="F8" s="48"/>
      <c r="G8" s="48"/>
      <c r="I8" s="10"/>
    </row>
    <row r="9" spans="1:10">
      <c r="B9" s="523" t="s">
        <v>585</v>
      </c>
      <c r="C9" s="525" t="s">
        <v>586</v>
      </c>
      <c r="D9" s="526" t="s">
        <v>587</v>
      </c>
      <c r="E9" s="523" t="s">
        <v>588</v>
      </c>
      <c r="F9" s="526" t="s">
        <v>589</v>
      </c>
      <c r="G9" s="526" t="s">
        <v>590</v>
      </c>
      <c r="I9" s="14"/>
    </row>
    <row r="10" spans="1:10" s="16" customFormat="1" ht="15">
      <c r="A10" s="15" t="s">
        <v>499</v>
      </c>
      <c r="B10" s="524"/>
      <c r="C10" s="524"/>
      <c r="D10" s="524"/>
      <c r="E10" s="527"/>
      <c r="F10" s="524"/>
      <c r="G10" s="524"/>
      <c r="I10" s="17"/>
    </row>
    <row r="11" spans="1:10" s="16" customFormat="1" ht="15">
      <c r="A11" s="15"/>
      <c r="B11" s="72">
        <v>1</v>
      </c>
      <c r="C11" s="72">
        <v>2</v>
      </c>
      <c r="D11" s="72">
        <v>3</v>
      </c>
      <c r="E11" s="72">
        <v>4</v>
      </c>
      <c r="F11" s="72">
        <v>5</v>
      </c>
      <c r="G11" s="72">
        <v>6</v>
      </c>
      <c r="I11" s="17"/>
    </row>
    <row r="12" spans="1:10" s="16" customFormat="1" ht="15">
      <c r="A12" s="15"/>
      <c r="B12" s="73" t="s">
        <v>591</v>
      </c>
      <c r="C12" s="74" t="s">
        <v>592</v>
      </c>
      <c r="D12" s="75"/>
      <c r="E12" s="76"/>
      <c r="F12" s="75"/>
      <c r="G12" s="77"/>
      <c r="I12" s="17"/>
    </row>
    <row r="13" spans="1:10">
      <c r="A13" s="7" t="s">
        <v>0</v>
      </c>
      <c r="B13" s="22" t="s">
        <v>0</v>
      </c>
      <c r="C13" s="23" t="s">
        <v>1</v>
      </c>
      <c r="D13" s="22"/>
      <c r="E13" s="54"/>
      <c r="F13" s="24"/>
      <c r="G13" s="24">
        <v>2500000000</v>
      </c>
      <c r="I13" s="518" t="s">
        <v>575</v>
      </c>
      <c r="J13" s="519" t="s">
        <v>576</v>
      </c>
    </row>
    <row r="14" spans="1:10">
      <c r="A14" s="7" t="s">
        <v>199</v>
      </c>
      <c r="B14" s="25" t="s">
        <v>194</v>
      </c>
      <c r="C14" s="26" t="s">
        <v>2</v>
      </c>
      <c r="D14" s="25"/>
      <c r="E14" s="55"/>
      <c r="F14" s="27"/>
      <c r="G14" s="27">
        <v>1500000000</v>
      </c>
      <c r="I14" s="518"/>
      <c r="J14" s="519"/>
    </row>
    <row r="15" spans="1:10">
      <c r="A15" s="7" t="s">
        <v>200</v>
      </c>
      <c r="B15" s="28" t="s">
        <v>3</v>
      </c>
      <c r="C15" s="29" t="s">
        <v>594</v>
      </c>
      <c r="D15" s="46"/>
      <c r="E15" s="56"/>
      <c r="F15" s="30"/>
      <c r="G15" s="30">
        <v>1500000000</v>
      </c>
      <c r="I15" s="1" t="s">
        <v>496</v>
      </c>
      <c r="J15" s="18" t="b">
        <v>0</v>
      </c>
    </row>
    <row r="16" spans="1:10" ht="25.5">
      <c r="A16" s="7" t="s">
        <v>201</v>
      </c>
      <c r="B16" s="31" t="s">
        <v>595</v>
      </c>
      <c r="C16" s="32" t="s">
        <v>4</v>
      </c>
      <c r="D16" s="31"/>
      <c r="E16" s="57"/>
      <c r="F16" s="33"/>
      <c r="G16" s="33">
        <v>1500000000</v>
      </c>
      <c r="I16" s="2" t="s">
        <v>497</v>
      </c>
      <c r="J16" s="18" t="b">
        <v>0</v>
      </c>
    </row>
    <row r="17" spans="1:10">
      <c r="A17" s="7" t="s">
        <v>202</v>
      </c>
      <c r="B17" s="34" t="s">
        <v>502</v>
      </c>
      <c r="C17" s="35" t="s">
        <v>5</v>
      </c>
      <c r="D17" s="34"/>
      <c r="E17" s="58"/>
      <c r="F17" s="36"/>
      <c r="G17" s="36">
        <v>600000000</v>
      </c>
      <c r="I17" s="3" t="s">
        <v>572</v>
      </c>
      <c r="J17" s="18" t="b">
        <v>0</v>
      </c>
    </row>
    <row r="18" spans="1:10" ht="25.5">
      <c r="A18" s="7" t="s">
        <v>203</v>
      </c>
      <c r="B18" s="37" t="s">
        <v>8</v>
      </c>
      <c r="C18" s="38" t="s">
        <v>6</v>
      </c>
      <c r="D18" s="37"/>
      <c r="E18" s="59"/>
      <c r="F18" s="39"/>
      <c r="G18" s="39">
        <v>72820000</v>
      </c>
      <c r="I18" s="66" t="s">
        <v>573</v>
      </c>
      <c r="J18" s="18" t="b">
        <v>0</v>
      </c>
    </row>
    <row r="19" spans="1:10">
      <c r="A19" s="7" t="s">
        <v>204</v>
      </c>
      <c r="B19" s="40" t="s">
        <v>503</v>
      </c>
      <c r="C19" s="41" t="s">
        <v>7</v>
      </c>
      <c r="D19" s="40"/>
      <c r="E19" s="60"/>
      <c r="F19" s="42"/>
      <c r="G19" s="42">
        <v>6890000</v>
      </c>
      <c r="I19" s="4" t="s">
        <v>498</v>
      </c>
      <c r="J19" s="18" t="b">
        <v>0</v>
      </c>
    </row>
    <row r="20" spans="1:10">
      <c r="A20" s="7" t="s">
        <v>205</v>
      </c>
      <c r="B20" s="43" t="s">
        <v>195</v>
      </c>
      <c r="C20" s="44" t="s">
        <v>596</v>
      </c>
      <c r="D20" s="47">
        <v>1</v>
      </c>
      <c r="E20" s="61" t="s">
        <v>9</v>
      </c>
      <c r="F20" s="45">
        <v>750000</v>
      </c>
      <c r="G20" s="45">
        <v>750000</v>
      </c>
      <c r="I20" s="5" t="s">
        <v>574</v>
      </c>
      <c r="J20" s="18" t="b">
        <v>0</v>
      </c>
    </row>
    <row r="21" spans="1:10">
      <c r="A21" s="7" t="s">
        <v>206</v>
      </c>
      <c r="B21" s="43" t="s">
        <v>195</v>
      </c>
      <c r="C21" s="44" t="s">
        <v>597</v>
      </c>
      <c r="D21" s="47">
        <v>60</v>
      </c>
      <c r="E21" s="61" t="s">
        <v>25</v>
      </c>
      <c r="F21" s="45">
        <v>69000</v>
      </c>
      <c r="G21" s="45">
        <v>4140000</v>
      </c>
      <c r="I21" s="6" t="s">
        <v>499</v>
      </c>
      <c r="J21" s="18" t="b">
        <v>1</v>
      </c>
    </row>
    <row r="22" spans="1:10">
      <c r="A22" s="7" t="s">
        <v>207</v>
      </c>
      <c r="B22" s="43" t="s">
        <v>195</v>
      </c>
      <c r="C22" s="44" t="s">
        <v>598</v>
      </c>
      <c r="D22" s="47">
        <v>1</v>
      </c>
      <c r="E22" s="61" t="s">
        <v>9</v>
      </c>
      <c r="F22" s="45">
        <v>1000000</v>
      </c>
      <c r="G22" s="45">
        <v>1000000</v>
      </c>
      <c r="I22" s="520"/>
      <c r="J22" s="520"/>
    </row>
    <row r="23" spans="1:10">
      <c r="A23" s="7" t="s">
        <v>208</v>
      </c>
      <c r="B23" s="43" t="s">
        <v>195</v>
      </c>
      <c r="C23" s="44" t="s">
        <v>599</v>
      </c>
      <c r="D23" s="47">
        <v>1</v>
      </c>
      <c r="E23" s="61" t="s">
        <v>9</v>
      </c>
      <c r="F23" s="45">
        <v>1000000</v>
      </c>
      <c r="G23" s="45">
        <v>1000000</v>
      </c>
      <c r="I23" s="520"/>
      <c r="J23" s="520"/>
    </row>
    <row r="24" spans="1:10">
      <c r="A24" s="7" t="s">
        <v>209</v>
      </c>
      <c r="B24" s="40" t="s">
        <v>513</v>
      </c>
      <c r="C24" s="41" t="s">
        <v>11</v>
      </c>
      <c r="D24" s="40"/>
      <c r="E24" s="60"/>
      <c r="F24" s="42"/>
      <c r="G24" s="42">
        <v>9000000</v>
      </c>
      <c r="I24" s="520"/>
      <c r="J24" s="520"/>
    </row>
    <row r="25" spans="1:10">
      <c r="A25" s="7" t="s">
        <v>210</v>
      </c>
      <c r="B25" s="43" t="s">
        <v>195</v>
      </c>
      <c r="C25" s="44" t="s">
        <v>600</v>
      </c>
      <c r="D25" s="47">
        <v>10</v>
      </c>
      <c r="E25" s="61" t="s">
        <v>54</v>
      </c>
      <c r="F25" s="45">
        <v>900000</v>
      </c>
      <c r="G25" s="45">
        <v>9000000</v>
      </c>
      <c r="I25" s="19"/>
      <c r="J25" s="19"/>
    </row>
    <row r="26" spans="1:10">
      <c r="A26" s="7" t="s">
        <v>211</v>
      </c>
      <c r="B26" s="40" t="s">
        <v>504</v>
      </c>
      <c r="C26" s="41" t="s">
        <v>13</v>
      </c>
      <c r="D26" s="40"/>
      <c r="E26" s="60"/>
      <c r="F26" s="42"/>
      <c r="G26" s="42">
        <v>900000</v>
      </c>
    </row>
    <row r="27" spans="1:10">
      <c r="A27" s="7" t="s">
        <v>212</v>
      </c>
      <c r="B27" s="43" t="s">
        <v>195</v>
      </c>
      <c r="C27" s="44" t="s">
        <v>601</v>
      </c>
      <c r="D27" s="47">
        <v>6</v>
      </c>
      <c r="E27" s="61" t="s">
        <v>25</v>
      </c>
      <c r="F27" s="45">
        <v>150000</v>
      </c>
      <c r="G27" s="45">
        <v>900000</v>
      </c>
    </row>
    <row r="28" spans="1:10">
      <c r="A28" s="7" t="s">
        <v>213</v>
      </c>
      <c r="B28" s="40" t="s">
        <v>506</v>
      </c>
      <c r="C28" s="41" t="s">
        <v>14</v>
      </c>
      <c r="D28" s="40"/>
      <c r="E28" s="60"/>
      <c r="F28" s="42"/>
      <c r="G28" s="42">
        <v>780000</v>
      </c>
    </row>
    <row r="29" spans="1:10">
      <c r="A29" s="7" t="s">
        <v>214</v>
      </c>
      <c r="B29" s="43" t="s">
        <v>195</v>
      </c>
      <c r="C29" s="44" t="s">
        <v>602</v>
      </c>
      <c r="D29" s="47">
        <v>6</v>
      </c>
      <c r="E29" s="61" t="s">
        <v>25</v>
      </c>
      <c r="F29" s="45">
        <v>130000</v>
      </c>
      <c r="G29" s="45">
        <v>780000</v>
      </c>
    </row>
    <row r="30" spans="1:10">
      <c r="A30" s="7" t="s">
        <v>215</v>
      </c>
      <c r="B30" s="40" t="s">
        <v>507</v>
      </c>
      <c r="C30" s="41" t="s">
        <v>15</v>
      </c>
      <c r="D30" s="40"/>
      <c r="E30" s="60"/>
      <c r="F30" s="42"/>
      <c r="G30" s="42">
        <v>55250000</v>
      </c>
      <c r="I30" s="20"/>
    </row>
    <row r="31" spans="1:10">
      <c r="A31" s="7" t="s">
        <v>216</v>
      </c>
      <c r="B31" s="40" t="s">
        <v>195</v>
      </c>
      <c r="C31" s="41" t="s">
        <v>603</v>
      </c>
      <c r="D31" s="40">
        <v>50</v>
      </c>
      <c r="E31" s="60" t="s">
        <v>25</v>
      </c>
      <c r="F31" s="42">
        <v>450000</v>
      </c>
      <c r="G31" s="42">
        <v>22500000</v>
      </c>
    </row>
    <row r="32" spans="1:10">
      <c r="A32" s="7" t="s">
        <v>217</v>
      </c>
      <c r="B32" s="43" t="s">
        <v>195</v>
      </c>
      <c r="C32" s="44" t="s">
        <v>604</v>
      </c>
      <c r="D32" s="47">
        <v>50</v>
      </c>
      <c r="E32" s="61" t="s">
        <v>25</v>
      </c>
      <c r="F32" s="45">
        <v>105000</v>
      </c>
      <c r="G32" s="45">
        <v>5250000</v>
      </c>
    </row>
    <row r="33" spans="1:7" ht="25.5">
      <c r="A33" s="7" t="s">
        <v>218</v>
      </c>
      <c r="B33" s="43" t="s">
        <v>195</v>
      </c>
      <c r="C33" s="44" t="s">
        <v>605</v>
      </c>
      <c r="D33" s="47">
        <v>50</v>
      </c>
      <c r="E33" s="61" t="s">
        <v>25</v>
      </c>
      <c r="F33" s="45">
        <v>550000</v>
      </c>
      <c r="G33" s="45">
        <v>27500000</v>
      </c>
    </row>
    <row r="34" spans="1:7" ht="25.5">
      <c r="A34" s="7" t="s">
        <v>219</v>
      </c>
      <c r="B34" s="37" t="s">
        <v>508</v>
      </c>
      <c r="C34" s="38" t="s">
        <v>17</v>
      </c>
      <c r="D34" s="70"/>
      <c r="E34" s="59"/>
      <c r="F34" s="39"/>
      <c r="G34" s="39">
        <v>100790000</v>
      </c>
    </row>
    <row r="35" spans="1:7">
      <c r="A35" s="7" t="s">
        <v>220</v>
      </c>
      <c r="B35" s="40" t="s">
        <v>503</v>
      </c>
      <c r="C35" s="41" t="s">
        <v>7</v>
      </c>
      <c r="D35" s="71"/>
      <c r="E35" s="60"/>
      <c r="F35" s="42"/>
      <c r="G35" s="42">
        <v>13540000</v>
      </c>
    </row>
    <row r="36" spans="1:7">
      <c r="A36" s="7" t="s">
        <v>221</v>
      </c>
      <c r="B36" s="40" t="s">
        <v>195</v>
      </c>
      <c r="C36" s="41" t="s">
        <v>596</v>
      </c>
      <c r="D36" s="40">
        <v>1</v>
      </c>
      <c r="E36" s="60" t="s">
        <v>9</v>
      </c>
      <c r="F36" s="42">
        <v>500000</v>
      </c>
      <c r="G36" s="42">
        <v>500000</v>
      </c>
    </row>
    <row r="37" spans="1:7">
      <c r="A37" s="7" t="s">
        <v>222</v>
      </c>
      <c r="B37" s="43" t="s">
        <v>195</v>
      </c>
      <c r="C37" s="44" t="s">
        <v>606</v>
      </c>
      <c r="D37" s="47">
        <v>160</v>
      </c>
      <c r="E37" s="61" t="s">
        <v>25</v>
      </c>
      <c r="F37" s="45">
        <v>47000</v>
      </c>
      <c r="G37" s="45">
        <v>7520000</v>
      </c>
    </row>
    <row r="38" spans="1:7">
      <c r="A38" s="7" t="s">
        <v>223</v>
      </c>
      <c r="B38" s="40" t="s">
        <v>195</v>
      </c>
      <c r="C38" s="41" t="s">
        <v>607</v>
      </c>
      <c r="D38" s="40">
        <v>160</v>
      </c>
      <c r="E38" s="60" t="s">
        <v>25</v>
      </c>
      <c r="F38" s="42">
        <v>22000</v>
      </c>
      <c r="G38" s="42">
        <v>3520000</v>
      </c>
    </row>
    <row r="39" spans="1:7">
      <c r="A39" s="7" t="s">
        <v>224</v>
      </c>
      <c r="B39" s="43" t="s">
        <v>195</v>
      </c>
      <c r="C39" s="44" t="s">
        <v>598</v>
      </c>
      <c r="D39" s="47">
        <v>1</v>
      </c>
      <c r="E39" s="61" t="s">
        <v>9</v>
      </c>
      <c r="F39" s="45">
        <v>1000000</v>
      </c>
      <c r="G39" s="45">
        <v>1000000</v>
      </c>
    </row>
    <row r="40" spans="1:7">
      <c r="A40" s="7" t="s">
        <v>225</v>
      </c>
      <c r="B40" s="37" t="s">
        <v>195</v>
      </c>
      <c r="C40" s="38" t="s">
        <v>599</v>
      </c>
      <c r="D40" s="37">
        <v>1</v>
      </c>
      <c r="E40" s="59" t="s">
        <v>9</v>
      </c>
      <c r="F40" s="39">
        <v>1000000</v>
      </c>
      <c r="G40" s="39">
        <v>1000000</v>
      </c>
    </row>
    <row r="41" spans="1:7">
      <c r="A41" s="7" t="s">
        <v>226</v>
      </c>
      <c r="B41" s="40" t="s">
        <v>513</v>
      </c>
      <c r="C41" s="41" t="s">
        <v>11</v>
      </c>
      <c r="D41" s="40"/>
      <c r="E41" s="60"/>
      <c r="F41" s="42"/>
      <c r="G41" s="42">
        <v>18000000</v>
      </c>
    </row>
    <row r="42" spans="1:7">
      <c r="A42" s="7" t="s">
        <v>227</v>
      </c>
      <c r="B42" s="43" t="s">
        <v>195</v>
      </c>
      <c r="C42" s="44" t="s">
        <v>608</v>
      </c>
      <c r="D42" s="47">
        <v>20</v>
      </c>
      <c r="E42" s="61" t="s">
        <v>54</v>
      </c>
      <c r="F42" s="45">
        <v>900000</v>
      </c>
      <c r="G42" s="45">
        <v>18000000</v>
      </c>
    </row>
    <row r="43" spans="1:7">
      <c r="A43" s="7" t="s">
        <v>228</v>
      </c>
      <c r="B43" s="40" t="s">
        <v>504</v>
      </c>
      <c r="C43" s="41" t="s">
        <v>13</v>
      </c>
      <c r="D43" s="71"/>
      <c r="E43" s="60"/>
      <c r="F43" s="42"/>
      <c r="G43" s="42">
        <v>14000000</v>
      </c>
    </row>
    <row r="44" spans="1:7">
      <c r="A44" s="7" t="s">
        <v>229</v>
      </c>
      <c r="B44" s="43" t="s">
        <v>195</v>
      </c>
      <c r="C44" s="44" t="s">
        <v>609</v>
      </c>
      <c r="D44" s="47">
        <v>50</v>
      </c>
      <c r="E44" s="61" t="s">
        <v>25</v>
      </c>
      <c r="F44" s="45">
        <v>150000</v>
      </c>
      <c r="G44" s="45">
        <v>7500000</v>
      </c>
    </row>
    <row r="45" spans="1:7">
      <c r="A45" s="7" t="s">
        <v>610</v>
      </c>
      <c r="B45" s="43" t="s">
        <v>195</v>
      </c>
      <c r="C45" s="44" t="s">
        <v>602</v>
      </c>
      <c r="D45" s="47">
        <v>50</v>
      </c>
      <c r="E45" s="61" t="s">
        <v>25</v>
      </c>
      <c r="F45" s="45">
        <v>130000</v>
      </c>
      <c r="G45" s="45">
        <v>6500000</v>
      </c>
    </row>
    <row r="46" spans="1:7">
      <c r="A46" s="7" t="s">
        <v>230</v>
      </c>
      <c r="B46" s="40" t="s">
        <v>507</v>
      </c>
      <c r="C46" s="41" t="s">
        <v>15</v>
      </c>
      <c r="D46" s="40"/>
      <c r="E46" s="60"/>
      <c r="F46" s="42"/>
      <c r="G46" s="42">
        <v>55250000</v>
      </c>
    </row>
    <row r="47" spans="1:7">
      <c r="A47" s="7" t="s">
        <v>231</v>
      </c>
      <c r="B47" s="43" t="s">
        <v>195</v>
      </c>
      <c r="C47" s="44" t="s">
        <v>603</v>
      </c>
      <c r="D47" s="47">
        <v>50</v>
      </c>
      <c r="E47" s="61" t="s">
        <v>25</v>
      </c>
      <c r="F47" s="45">
        <v>450000</v>
      </c>
      <c r="G47" s="45">
        <v>22500000</v>
      </c>
    </row>
    <row r="48" spans="1:7">
      <c r="A48" s="7" t="s">
        <v>232</v>
      </c>
      <c r="B48" s="40" t="s">
        <v>195</v>
      </c>
      <c r="C48" s="41" t="s">
        <v>611</v>
      </c>
      <c r="D48" s="40">
        <v>50</v>
      </c>
      <c r="E48" s="60" t="s">
        <v>25</v>
      </c>
      <c r="F48" s="42">
        <v>105000</v>
      </c>
      <c r="G48" s="42">
        <v>5250000</v>
      </c>
    </row>
    <row r="49" spans="1:7" ht="25.5">
      <c r="A49" s="7" t="s">
        <v>233</v>
      </c>
      <c r="B49" s="43" t="s">
        <v>195</v>
      </c>
      <c r="C49" s="44" t="s">
        <v>612</v>
      </c>
      <c r="D49" s="47">
        <v>50</v>
      </c>
      <c r="E49" s="61" t="s">
        <v>25</v>
      </c>
      <c r="F49" s="45">
        <v>550000</v>
      </c>
      <c r="G49" s="45">
        <v>27500000</v>
      </c>
    </row>
    <row r="50" spans="1:7">
      <c r="A50" s="7" t="s">
        <v>234</v>
      </c>
      <c r="B50" s="37" t="s">
        <v>509</v>
      </c>
      <c r="C50" s="38" t="s">
        <v>18</v>
      </c>
      <c r="D50" s="37"/>
      <c r="E50" s="59"/>
      <c r="F50" s="39"/>
      <c r="G50" s="39">
        <v>47060000</v>
      </c>
    </row>
    <row r="51" spans="1:7">
      <c r="A51" s="7" t="s">
        <v>235</v>
      </c>
      <c r="B51" s="40" t="s">
        <v>503</v>
      </c>
      <c r="C51" s="41" t="s">
        <v>7</v>
      </c>
      <c r="D51" s="71"/>
      <c r="E51" s="60"/>
      <c r="F51" s="42"/>
      <c r="G51" s="42">
        <v>4820000</v>
      </c>
    </row>
    <row r="52" spans="1:7">
      <c r="A52" s="7" t="s">
        <v>236</v>
      </c>
      <c r="B52" s="34" t="s">
        <v>195</v>
      </c>
      <c r="C52" s="35" t="s">
        <v>596</v>
      </c>
      <c r="D52" s="34">
        <v>1</v>
      </c>
      <c r="E52" s="58" t="s">
        <v>9</v>
      </c>
      <c r="F52" s="36">
        <v>750000</v>
      </c>
      <c r="G52" s="36">
        <v>750000</v>
      </c>
    </row>
    <row r="53" spans="1:7">
      <c r="A53" s="7" t="s">
        <v>237</v>
      </c>
      <c r="B53" s="37" t="s">
        <v>195</v>
      </c>
      <c r="C53" s="38" t="s">
        <v>613</v>
      </c>
      <c r="D53" s="37">
        <v>30</v>
      </c>
      <c r="E53" s="59" t="s">
        <v>25</v>
      </c>
      <c r="F53" s="39">
        <v>69000</v>
      </c>
      <c r="G53" s="39">
        <v>2070000</v>
      </c>
    </row>
    <row r="54" spans="1:7">
      <c r="A54" s="7" t="s">
        <v>238</v>
      </c>
      <c r="B54" s="40" t="s">
        <v>195</v>
      </c>
      <c r="C54" s="41" t="s">
        <v>598</v>
      </c>
      <c r="D54" s="40">
        <v>1</v>
      </c>
      <c r="E54" s="60" t="s">
        <v>9</v>
      </c>
      <c r="F54" s="42">
        <v>1000000</v>
      </c>
      <c r="G54" s="42">
        <v>1000000</v>
      </c>
    </row>
    <row r="55" spans="1:7">
      <c r="A55" s="7" t="s">
        <v>239</v>
      </c>
      <c r="B55" s="43" t="s">
        <v>195</v>
      </c>
      <c r="C55" s="44" t="s">
        <v>599</v>
      </c>
      <c r="D55" s="47">
        <v>1</v>
      </c>
      <c r="E55" s="61" t="s">
        <v>9</v>
      </c>
      <c r="F55" s="45">
        <v>1000000</v>
      </c>
      <c r="G55" s="45">
        <v>1000000</v>
      </c>
    </row>
    <row r="56" spans="1:7">
      <c r="A56" s="7" t="s">
        <v>240</v>
      </c>
      <c r="B56" s="40" t="s">
        <v>510</v>
      </c>
      <c r="C56" s="41" t="s">
        <v>19</v>
      </c>
      <c r="D56" s="71"/>
      <c r="E56" s="60"/>
      <c r="F56" s="42"/>
      <c r="G56" s="42">
        <v>40000000</v>
      </c>
    </row>
    <row r="57" spans="1:7" ht="25.5">
      <c r="A57" s="7" t="s">
        <v>241</v>
      </c>
      <c r="B57" s="43" t="s">
        <v>195</v>
      </c>
      <c r="C57" s="44" t="s">
        <v>614</v>
      </c>
      <c r="D57" s="47">
        <v>8</v>
      </c>
      <c r="E57" s="61" t="s">
        <v>25</v>
      </c>
      <c r="F57" s="45">
        <v>5000000</v>
      </c>
      <c r="G57" s="45">
        <v>40000000</v>
      </c>
    </row>
    <row r="58" spans="1:7">
      <c r="A58" s="7" t="s">
        <v>615</v>
      </c>
      <c r="B58" s="40" t="s">
        <v>504</v>
      </c>
      <c r="C58" s="41" t="s">
        <v>13</v>
      </c>
      <c r="D58" s="71"/>
      <c r="E58" s="60"/>
      <c r="F58" s="42"/>
      <c r="G58" s="42">
        <v>1200000</v>
      </c>
    </row>
    <row r="59" spans="1:7">
      <c r="A59" s="7" t="s">
        <v>616</v>
      </c>
      <c r="B59" s="43" t="s">
        <v>195</v>
      </c>
      <c r="C59" s="44" t="s">
        <v>617</v>
      </c>
      <c r="D59" s="47">
        <v>8</v>
      </c>
      <c r="E59" s="61" t="s">
        <v>25</v>
      </c>
      <c r="F59" s="45">
        <v>150000</v>
      </c>
      <c r="G59" s="45">
        <v>1200000</v>
      </c>
    </row>
    <row r="60" spans="1:7">
      <c r="A60" s="7" t="s">
        <v>618</v>
      </c>
      <c r="B60" s="40" t="s">
        <v>506</v>
      </c>
      <c r="C60" s="41" t="s">
        <v>14</v>
      </c>
      <c r="D60" s="71"/>
      <c r="E60" s="60"/>
      <c r="F60" s="42"/>
      <c r="G60" s="42">
        <v>1040000</v>
      </c>
    </row>
    <row r="61" spans="1:7">
      <c r="A61" s="7" t="s">
        <v>619</v>
      </c>
      <c r="B61" s="43" t="s">
        <v>195</v>
      </c>
      <c r="C61" s="44" t="s">
        <v>602</v>
      </c>
      <c r="D61" s="47">
        <v>8</v>
      </c>
      <c r="E61" s="61" t="s">
        <v>25</v>
      </c>
      <c r="F61" s="45">
        <v>130000</v>
      </c>
      <c r="G61" s="45">
        <v>1040000</v>
      </c>
    </row>
    <row r="62" spans="1:7">
      <c r="A62" s="7" t="s">
        <v>242</v>
      </c>
      <c r="B62" s="37" t="s">
        <v>511</v>
      </c>
      <c r="C62" s="38" t="s">
        <v>20</v>
      </c>
      <c r="D62" s="37"/>
      <c r="E62" s="59"/>
      <c r="F62" s="39"/>
      <c r="G62" s="39">
        <v>202740000</v>
      </c>
    </row>
    <row r="63" spans="1:7">
      <c r="A63" s="7" t="s">
        <v>243</v>
      </c>
      <c r="B63" s="40" t="s">
        <v>503</v>
      </c>
      <c r="C63" s="41" t="s">
        <v>7</v>
      </c>
      <c r="D63" s="71"/>
      <c r="E63" s="60"/>
      <c r="F63" s="42"/>
      <c r="G63" s="42">
        <v>27540000</v>
      </c>
    </row>
    <row r="64" spans="1:7">
      <c r="A64" s="7" t="s">
        <v>244</v>
      </c>
      <c r="B64" s="40" t="s">
        <v>195</v>
      </c>
      <c r="C64" s="41" t="s">
        <v>596</v>
      </c>
      <c r="D64" s="40">
        <v>6</v>
      </c>
      <c r="E64" s="60" t="s">
        <v>9</v>
      </c>
      <c r="F64" s="42">
        <v>750000</v>
      </c>
      <c r="G64" s="42">
        <v>4500000</v>
      </c>
    </row>
    <row r="65" spans="1:7">
      <c r="A65" s="7" t="s">
        <v>245</v>
      </c>
      <c r="B65" s="43" t="s">
        <v>195</v>
      </c>
      <c r="C65" s="44" t="s">
        <v>620</v>
      </c>
      <c r="D65" s="47">
        <v>160</v>
      </c>
      <c r="E65" s="61" t="s">
        <v>25</v>
      </c>
      <c r="F65" s="45">
        <v>69000</v>
      </c>
      <c r="G65" s="45">
        <v>11040000</v>
      </c>
    </row>
    <row r="66" spans="1:7">
      <c r="A66" s="7" t="s">
        <v>246</v>
      </c>
      <c r="B66" s="40" t="s">
        <v>195</v>
      </c>
      <c r="C66" s="41" t="s">
        <v>598</v>
      </c>
      <c r="D66" s="40">
        <v>6</v>
      </c>
      <c r="E66" s="60" t="s">
        <v>9</v>
      </c>
      <c r="F66" s="42">
        <v>1000000</v>
      </c>
      <c r="G66" s="42">
        <v>6000000</v>
      </c>
    </row>
    <row r="67" spans="1:7">
      <c r="A67" s="7" t="s">
        <v>247</v>
      </c>
      <c r="B67" s="43" t="s">
        <v>195</v>
      </c>
      <c r="C67" s="44" t="s">
        <v>599</v>
      </c>
      <c r="D67" s="47">
        <v>6</v>
      </c>
      <c r="E67" s="61" t="s">
        <v>9</v>
      </c>
      <c r="F67" s="45">
        <v>1000000</v>
      </c>
      <c r="G67" s="45">
        <v>6000000</v>
      </c>
    </row>
    <row r="68" spans="1:7" ht="25.5">
      <c r="A68" s="7" t="s">
        <v>248</v>
      </c>
      <c r="B68" s="40" t="s">
        <v>512</v>
      </c>
      <c r="C68" s="41" t="s">
        <v>621</v>
      </c>
      <c r="D68" s="40"/>
      <c r="E68" s="60"/>
      <c r="F68" s="42"/>
      <c r="G68" s="42">
        <v>14400000</v>
      </c>
    </row>
    <row r="69" spans="1:7" ht="25.5">
      <c r="A69" s="7" t="s">
        <v>249</v>
      </c>
      <c r="B69" s="40" t="s">
        <v>195</v>
      </c>
      <c r="C69" s="41" t="s">
        <v>622</v>
      </c>
      <c r="D69" s="40">
        <v>72</v>
      </c>
      <c r="E69" s="60" t="s">
        <v>32</v>
      </c>
      <c r="F69" s="42">
        <v>200000</v>
      </c>
      <c r="G69" s="42">
        <v>14400000</v>
      </c>
    </row>
    <row r="70" spans="1:7">
      <c r="A70" s="7" t="s">
        <v>250</v>
      </c>
      <c r="B70" s="40" t="s">
        <v>513</v>
      </c>
      <c r="C70" s="41" t="s">
        <v>11</v>
      </c>
      <c r="D70" s="71"/>
      <c r="E70" s="60"/>
      <c r="F70" s="42"/>
      <c r="G70" s="42">
        <v>9000000</v>
      </c>
    </row>
    <row r="71" spans="1:7">
      <c r="A71" s="7" t="s">
        <v>251</v>
      </c>
      <c r="B71" s="43" t="s">
        <v>195</v>
      </c>
      <c r="C71" s="44" t="s">
        <v>600</v>
      </c>
      <c r="D71" s="47">
        <v>10</v>
      </c>
      <c r="E71" s="61" t="s">
        <v>54</v>
      </c>
      <c r="F71" s="45">
        <v>900000</v>
      </c>
      <c r="G71" s="45">
        <v>9000000</v>
      </c>
    </row>
    <row r="72" spans="1:7">
      <c r="A72" s="7" t="s">
        <v>252</v>
      </c>
      <c r="B72" s="40" t="s">
        <v>514</v>
      </c>
      <c r="C72" s="41" t="s">
        <v>22</v>
      </c>
      <c r="D72" s="71"/>
      <c r="E72" s="60"/>
      <c r="F72" s="42"/>
      <c r="G72" s="42">
        <v>96000000</v>
      </c>
    </row>
    <row r="73" spans="1:7">
      <c r="A73" s="7" t="s">
        <v>253</v>
      </c>
      <c r="B73" s="43" t="s">
        <v>195</v>
      </c>
      <c r="C73" s="44" t="s">
        <v>623</v>
      </c>
      <c r="D73" s="47">
        <v>1</v>
      </c>
      <c r="E73" s="61" t="s">
        <v>9</v>
      </c>
      <c r="F73" s="45">
        <v>80000000</v>
      </c>
      <c r="G73" s="45">
        <v>80000000</v>
      </c>
    </row>
    <row r="74" spans="1:7">
      <c r="A74" s="7" t="s">
        <v>254</v>
      </c>
      <c r="B74" s="43" t="s">
        <v>195</v>
      </c>
      <c r="C74" s="44" t="s">
        <v>624</v>
      </c>
      <c r="D74" s="47">
        <v>1</v>
      </c>
      <c r="E74" s="61" t="s">
        <v>9</v>
      </c>
      <c r="F74" s="45">
        <v>16000000</v>
      </c>
      <c r="G74" s="45">
        <v>16000000</v>
      </c>
    </row>
    <row r="75" spans="1:7">
      <c r="A75" s="7" t="s">
        <v>255</v>
      </c>
      <c r="B75" s="40" t="s">
        <v>510</v>
      </c>
      <c r="C75" s="41" t="s">
        <v>19</v>
      </c>
      <c r="D75" s="40"/>
      <c r="E75" s="60"/>
      <c r="F75" s="42"/>
      <c r="G75" s="42">
        <v>53000000</v>
      </c>
    </row>
    <row r="76" spans="1:7" ht="25.5">
      <c r="A76" s="7" t="s">
        <v>256</v>
      </c>
      <c r="B76" s="43" t="s">
        <v>195</v>
      </c>
      <c r="C76" s="44" t="s">
        <v>625</v>
      </c>
      <c r="D76" s="47">
        <v>10</v>
      </c>
      <c r="E76" s="61" t="s">
        <v>25</v>
      </c>
      <c r="F76" s="45">
        <v>2500000</v>
      </c>
      <c r="G76" s="45">
        <v>25000000</v>
      </c>
    </row>
    <row r="77" spans="1:7" ht="25.5">
      <c r="A77" s="7" t="s">
        <v>626</v>
      </c>
      <c r="B77" s="40" t="s">
        <v>195</v>
      </c>
      <c r="C77" s="41" t="s">
        <v>627</v>
      </c>
      <c r="D77" s="40">
        <v>7</v>
      </c>
      <c r="E77" s="60" t="s">
        <v>25</v>
      </c>
      <c r="F77" s="42">
        <v>4000000</v>
      </c>
      <c r="G77" s="42">
        <v>28000000</v>
      </c>
    </row>
    <row r="78" spans="1:7">
      <c r="A78" s="7" t="s">
        <v>628</v>
      </c>
      <c r="B78" s="40" t="s">
        <v>504</v>
      </c>
      <c r="C78" s="41" t="s">
        <v>13</v>
      </c>
      <c r="D78" s="71"/>
      <c r="E78" s="60"/>
      <c r="F78" s="42"/>
      <c r="G78" s="42">
        <v>1500000</v>
      </c>
    </row>
    <row r="79" spans="1:7">
      <c r="A79" s="7" t="s">
        <v>629</v>
      </c>
      <c r="B79" s="37" t="s">
        <v>195</v>
      </c>
      <c r="C79" s="38" t="s">
        <v>609</v>
      </c>
      <c r="D79" s="37">
        <v>10</v>
      </c>
      <c r="E79" s="59" t="s">
        <v>10</v>
      </c>
      <c r="F79" s="39">
        <v>150000</v>
      </c>
      <c r="G79" s="39">
        <v>1500000</v>
      </c>
    </row>
    <row r="80" spans="1:7">
      <c r="A80" s="7" t="s">
        <v>630</v>
      </c>
      <c r="B80" s="40" t="s">
        <v>506</v>
      </c>
      <c r="C80" s="41" t="s">
        <v>14</v>
      </c>
      <c r="D80" s="40"/>
      <c r="E80" s="60"/>
      <c r="F80" s="42"/>
      <c r="G80" s="42">
        <v>1300000</v>
      </c>
    </row>
    <row r="81" spans="1:7">
      <c r="A81" s="7" t="s">
        <v>631</v>
      </c>
      <c r="B81" s="43" t="s">
        <v>195</v>
      </c>
      <c r="C81" s="44" t="s">
        <v>602</v>
      </c>
      <c r="D81" s="47">
        <v>10</v>
      </c>
      <c r="E81" s="61" t="s">
        <v>25</v>
      </c>
      <c r="F81" s="45">
        <v>130000</v>
      </c>
      <c r="G81" s="45">
        <v>1300000</v>
      </c>
    </row>
    <row r="82" spans="1:7">
      <c r="A82" s="7" t="s">
        <v>257</v>
      </c>
      <c r="B82" s="37" t="s">
        <v>516</v>
      </c>
      <c r="C82" s="38" t="s">
        <v>26</v>
      </c>
      <c r="D82" s="70"/>
      <c r="E82" s="59"/>
      <c r="F82" s="39"/>
      <c r="G82" s="39">
        <v>26780000</v>
      </c>
    </row>
    <row r="83" spans="1:7">
      <c r="A83" s="7" t="s">
        <v>258</v>
      </c>
      <c r="B83" s="40" t="s">
        <v>503</v>
      </c>
      <c r="C83" s="41" t="s">
        <v>7</v>
      </c>
      <c r="D83" s="71"/>
      <c r="E83" s="60"/>
      <c r="F83" s="42"/>
      <c r="G83" s="42">
        <v>9140000</v>
      </c>
    </row>
    <row r="84" spans="1:7">
      <c r="A84" s="7" t="s">
        <v>259</v>
      </c>
      <c r="B84" s="40" t="s">
        <v>195</v>
      </c>
      <c r="C84" s="41" t="s">
        <v>598</v>
      </c>
      <c r="D84" s="40">
        <v>2</v>
      </c>
      <c r="E84" s="60" t="s">
        <v>9</v>
      </c>
      <c r="F84" s="42">
        <v>1000000</v>
      </c>
      <c r="G84" s="42">
        <v>2000000</v>
      </c>
    </row>
    <row r="85" spans="1:7">
      <c r="A85" s="7" t="s">
        <v>260</v>
      </c>
      <c r="B85" s="43" t="s">
        <v>195</v>
      </c>
      <c r="C85" s="44" t="s">
        <v>599</v>
      </c>
      <c r="D85" s="47">
        <v>2</v>
      </c>
      <c r="E85" s="61" t="s">
        <v>9</v>
      </c>
      <c r="F85" s="45">
        <v>1000000</v>
      </c>
      <c r="G85" s="45">
        <v>2000000</v>
      </c>
    </row>
    <row r="86" spans="1:7">
      <c r="A86" s="7" t="s">
        <v>261</v>
      </c>
      <c r="B86" s="34" t="s">
        <v>195</v>
      </c>
      <c r="C86" s="35" t="s">
        <v>596</v>
      </c>
      <c r="D86" s="34">
        <v>2</v>
      </c>
      <c r="E86" s="58" t="s">
        <v>9</v>
      </c>
      <c r="F86" s="36">
        <v>500000</v>
      </c>
      <c r="G86" s="36">
        <v>1000000</v>
      </c>
    </row>
    <row r="87" spans="1:7">
      <c r="A87" s="7" t="s">
        <v>262</v>
      </c>
      <c r="B87" s="37" t="s">
        <v>195</v>
      </c>
      <c r="C87" s="38" t="s">
        <v>632</v>
      </c>
      <c r="D87" s="37">
        <v>60</v>
      </c>
      <c r="E87" s="59" t="s">
        <v>9</v>
      </c>
      <c r="F87" s="39">
        <v>69000</v>
      </c>
      <c r="G87" s="39">
        <v>4140000</v>
      </c>
    </row>
    <row r="88" spans="1:7">
      <c r="A88" s="7" t="s">
        <v>263</v>
      </c>
      <c r="B88" s="40" t="s">
        <v>513</v>
      </c>
      <c r="C88" s="41" t="s">
        <v>11</v>
      </c>
      <c r="D88" s="40"/>
      <c r="E88" s="60"/>
      <c r="F88" s="42"/>
      <c r="G88" s="42">
        <v>5400000</v>
      </c>
    </row>
    <row r="89" spans="1:7">
      <c r="A89" s="7" t="s">
        <v>264</v>
      </c>
      <c r="B89" s="43" t="s">
        <v>195</v>
      </c>
      <c r="C89" s="44" t="s">
        <v>633</v>
      </c>
      <c r="D89" s="47">
        <v>6</v>
      </c>
      <c r="E89" s="61" t="s">
        <v>54</v>
      </c>
      <c r="F89" s="45">
        <v>900000</v>
      </c>
      <c r="G89" s="45">
        <v>5400000</v>
      </c>
    </row>
    <row r="90" spans="1:7">
      <c r="A90" s="7" t="s">
        <v>265</v>
      </c>
      <c r="B90" s="40" t="s">
        <v>510</v>
      </c>
      <c r="C90" s="41" t="s">
        <v>19</v>
      </c>
      <c r="D90" s="71"/>
      <c r="E90" s="60"/>
      <c r="F90" s="42"/>
      <c r="G90" s="42">
        <v>10000000</v>
      </c>
    </row>
    <row r="91" spans="1:7">
      <c r="A91" s="7" t="s">
        <v>266</v>
      </c>
      <c r="B91" s="40" t="s">
        <v>195</v>
      </c>
      <c r="C91" s="41" t="s">
        <v>634</v>
      </c>
      <c r="D91" s="40">
        <v>4</v>
      </c>
      <c r="E91" s="60" t="s">
        <v>25</v>
      </c>
      <c r="F91" s="42">
        <v>2500000</v>
      </c>
      <c r="G91" s="42">
        <v>10000000</v>
      </c>
    </row>
    <row r="92" spans="1:7">
      <c r="A92" s="7" t="s">
        <v>635</v>
      </c>
      <c r="B92" s="40" t="s">
        <v>504</v>
      </c>
      <c r="C92" s="41" t="s">
        <v>13</v>
      </c>
      <c r="D92" s="71"/>
      <c r="E92" s="60"/>
      <c r="F92" s="42"/>
      <c r="G92" s="42">
        <v>1200000</v>
      </c>
    </row>
    <row r="93" spans="1:7">
      <c r="A93" s="7" t="s">
        <v>636</v>
      </c>
      <c r="B93" s="43" t="s">
        <v>195</v>
      </c>
      <c r="C93" s="44" t="s">
        <v>609</v>
      </c>
      <c r="D93" s="47">
        <v>8</v>
      </c>
      <c r="E93" s="61" t="s">
        <v>25</v>
      </c>
      <c r="F93" s="45">
        <v>150000</v>
      </c>
      <c r="G93" s="45">
        <v>1200000</v>
      </c>
    </row>
    <row r="94" spans="1:7">
      <c r="A94" s="7" t="s">
        <v>637</v>
      </c>
      <c r="B94" s="40" t="s">
        <v>506</v>
      </c>
      <c r="C94" s="41" t="s">
        <v>14</v>
      </c>
      <c r="D94" s="40"/>
      <c r="E94" s="60"/>
      <c r="F94" s="42"/>
      <c r="G94" s="42">
        <v>1040000</v>
      </c>
    </row>
    <row r="95" spans="1:7">
      <c r="A95" s="7" t="s">
        <v>638</v>
      </c>
      <c r="B95" s="43" t="s">
        <v>195</v>
      </c>
      <c r="C95" s="44" t="s">
        <v>602</v>
      </c>
      <c r="D95" s="47">
        <v>8</v>
      </c>
      <c r="E95" s="61" t="s">
        <v>25</v>
      </c>
      <c r="F95" s="45">
        <v>130000</v>
      </c>
      <c r="G95" s="45">
        <v>1040000</v>
      </c>
    </row>
    <row r="96" spans="1:7">
      <c r="A96" s="7" t="s">
        <v>639</v>
      </c>
      <c r="B96" s="37" t="s">
        <v>566</v>
      </c>
      <c r="C96" s="38" t="s">
        <v>640</v>
      </c>
      <c r="D96" s="70"/>
      <c r="E96" s="59"/>
      <c r="F96" s="39"/>
      <c r="G96" s="39">
        <v>149810000</v>
      </c>
    </row>
    <row r="97" spans="1:7">
      <c r="A97" s="7" t="s">
        <v>641</v>
      </c>
      <c r="B97" s="40" t="s">
        <v>503</v>
      </c>
      <c r="C97" s="41" t="s">
        <v>7</v>
      </c>
      <c r="D97" s="40"/>
      <c r="E97" s="60"/>
      <c r="F97" s="42"/>
      <c r="G97" s="42">
        <v>17280000</v>
      </c>
    </row>
    <row r="98" spans="1:7">
      <c r="A98" s="7" t="s">
        <v>642</v>
      </c>
      <c r="B98" s="43" t="s">
        <v>195</v>
      </c>
      <c r="C98" s="44" t="s">
        <v>643</v>
      </c>
      <c r="D98" s="47">
        <v>120</v>
      </c>
      <c r="E98" s="61" t="s">
        <v>25</v>
      </c>
      <c r="F98" s="45">
        <v>69000</v>
      </c>
      <c r="G98" s="45">
        <v>8280000</v>
      </c>
    </row>
    <row r="99" spans="1:7">
      <c r="A99" s="7" t="s">
        <v>644</v>
      </c>
      <c r="B99" s="40" t="s">
        <v>195</v>
      </c>
      <c r="C99" s="41" t="s">
        <v>598</v>
      </c>
      <c r="D99" s="40">
        <v>2</v>
      </c>
      <c r="E99" s="60" t="s">
        <v>9</v>
      </c>
      <c r="F99" s="42">
        <v>1000000</v>
      </c>
      <c r="G99" s="42">
        <v>2000000</v>
      </c>
    </row>
    <row r="100" spans="1:7">
      <c r="A100" s="7" t="s">
        <v>645</v>
      </c>
      <c r="B100" s="43" t="s">
        <v>195</v>
      </c>
      <c r="C100" s="44" t="s">
        <v>599</v>
      </c>
      <c r="D100" s="47">
        <v>2</v>
      </c>
      <c r="E100" s="61" t="s">
        <v>9</v>
      </c>
      <c r="F100" s="45">
        <v>1000000</v>
      </c>
      <c r="G100" s="45">
        <v>2000000</v>
      </c>
    </row>
    <row r="101" spans="1:7">
      <c r="A101" s="7" t="s">
        <v>646</v>
      </c>
      <c r="B101" s="40" t="s">
        <v>195</v>
      </c>
      <c r="C101" s="41" t="s">
        <v>647</v>
      </c>
      <c r="D101" s="40">
        <v>2</v>
      </c>
      <c r="E101" s="60" t="s">
        <v>9</v>
      </c>
      <c r="F101" s="42">
        <v>2500000</v>
      </c>
      <c r="G101" s="42">
        <v>5000000</v>
      </c>
    </row>
    <row r="102" spans="1:7">
      <c r="A102" s="7" t="s">
        <v>648</v>
      </c>
      <c r="B102" s="40" t="s">
        <v>513</v>
      </c>
      <c r="C102" s="41" t="s">
        <v>11</v>
      </c>
      <c r="D102" s="71"/>
      <c r="E102" s="60"/>
      <c r="F102" s="42"/>
      <c r="G102" s="42">
        <v>10800000</v>
      </c>
    </row>
    <row r="103" spans="1:7">
      <c r="A103" s="7" t="s">
        <v>649</v>
      </c>
      <c r="B103" s="40" t="s">
        <v>195</v>
      </c>
      <c r="C103" s="41" t="s">
        <v>650</v>
      </c>
      <c r="D103" s="40">
        <v>12</v>
      </c>
      <c r="E103" s="60" t="s">
        <v>54</v>
      </c>
      <c r="F103" s="42">
        <v>900000</v>
      </c>
      <c r="G103" s="42">
        <v>10800000</v>
      </c>
    </row>
    <row r="104" spans="1:7">
      <c r="A104" s="7" t="s">
        <v>651</v>
      </c>
      <c r="B104" s="40" t="s">
        <v>510</v>
      </c>
      <c r="C104" s="41" t="s">
        <v>19</v>
      </c>
      <c r="D104" s="71"/>
      <c r="E104" s="60"/>
      <c r="F104" s="42"/>
      <c r="G104" s="42">
        <v>121730000</v>
      </c>
    </row>
    <row r="105" spans="1:7" ht="25.5">
      <c r="A105" s="7" t="s">
        <v>652</v>
      </c>
      <c r="B105" s="37" t="s">
        <v>195</v>
      </c>
      <c r="C105" s="38" t="s">
        <v>653</v>
      </c>
      <c r="D105" s="37">
        <v>20</v>
      </c>
      <c r="E105" s="59" t="s">
        <v>25</v>
      </c>
      <c r="F105" s="39">
        <v>3043000</v>
      </c>
      <c r="G105" s="39">
        <v>60865000</v>
      </c>
    </row>
    <row r="106" spans="1:7" ht="25.5">
      <c r="A106" s="7" t="s">
        <v>654</v>
      </c>
      <c r="B106" s="40" t="s">
        <v>195</v>
      </c>
      <c r="C106" s="41" t="s">
        <v>655</v>
      </c>
      <c r="D106" s="40">
        <v>20</v>
      </c>
      <c r="E106" s="60" t="s">
        <v>10</v>
      </c>
      <c r="F106" s="42">
        <v>3043000</v>
      </c>
      <c r="G106" s="42">
        <v>60865000</v>
      </c>
    </row>
    <row r="107" spans="1:7">
      <c r="A107" s="7" t="s">
        <v>267</v>
      </c>
      <c r="B107" s="34" t="s">
        <v>517</v>
      </c>
      <c r="C107" s="35" t="s">
        <v>27</v>
      </c>
      <c r="D107" s="69"/>
      <c r="E107" s="58"/>
      <c r="F107" s="36"/>
      <c r="G107" s="36">
        <v>300000000</v>
      </c>
    </row>
    <row r="108" spans="1:7" ht="25.5">
      <c r="A108" s="7" t="s">
        <v>268</v>
      </c>
      <c r="B108" s="37" t="s">
        <v>8</v>
      </c>
      <c r="C108" s="38" t="s">
        <v>28</v>
      </c>
      <c r="D108" s="70"/>
      <c r="E108" s="59"/>
      <c r="F108" s="39"/>
      <c r="G108" s="39">
        <v>5600000</v>
      </c>
    </row>
    <row r="109" spans="1:7">
      <c r="A109" s="7" t="s">
        <v>269</v>
      </c>
      <c r="B109" s="40" t="s">
        <v>503</v>
      </c>
      <c r="C109" s="41" t="s">
        <v>7</v>
      </c>
      <c r="D109" s="40"/>
      <c r="E109" s="60"/>
      <c r="F109" s="42"/>
      <c r="G109" s="42">
        <v>5600000</v>
      </c>
    </row>
    <row r="110" spans="1:7">
      <c r="A110" s="7" t="s">
        <v>270</v>
      </c>
      <c r="B110" s="43" t="s">
        <v>195</v>
      </c>
      <c r="C110" s="44" t="s">
        <v>598</v>
      </c>
      <c r="D110" s="47">
        <v>1</v>
      </c>
      <c r="E110" s="61" t="s">
        <v>9</v>
      </c>
      <c r="F110" s="45">
        <v>1000000</v>
      </c>
      <c r="G110" s="45">
        <v>1000000</v>
      </c>
    </row>
    <row r="111" spans="1:7">
      <c r="A111" s="7" t="s">
        <v>271</v>
      </c>
      <c r="B111" s="40" t="s">
        <v>195</v>
      </c>
      <c r="C111" s="41" t="s">
        <v>599</v>
      </c>
      <c r="D111" s="40">
        <v>1</v>
      </c>
      <c r="E111" s="60" t="s">
        <v>9</v>
      </c>
      <c r="F111" s="42">
        <v>1000000</v>
      </c>
      <c r="G111" s="42">
        <v>1000000</v>
      </c>
    </row>
    <row r="112" spans="1:7" ht="25.5">
      <c r="A112" s="7" t="s">
        <v>272</v>
      </c>
      <c r="B112" s="43" t="s">
        <v>195</v>
      </c>
      <c r="C112" s="44" t="s">
        <v>656</v>
      </c>
      <c r="D112" s="47">
        <v>60</v>
      </c>
      <c r="E112" s="61" t="s">
        <v>10</v>
      </c>
      <c r="F112" s="45">
        <v>60000</v>
      </c>
      <c r="G112" s="45">
        <v>3600000</v>
      </c>
    </row>
    <row r="113" spans="1:7" ht="25.5">
      <c r="A113" s="7" t="s">
        <v>273</v>
      </c>
      <c r="B113" s="37" t="s">
        <v>508</v>
      </c>
      <c r="C113" s="38" t="s">
        <v>29</v>
      </c>
      <c r="D113" s="70"/>
      <c r="E113" s="59"/>
      <c r="F113" s="39"/>
      <c r="G113" s="39">
        <v>190540000</v>
      </c>
    </row>
    <row r="114" spans="1:7">
      <c r="A114" s="7" t="s">
        <v>274</v>
      </c>
      <c r="B114" s="40" t="s">
        <v>503</v>
      </c>
      <c r="C114" s="41" t="s">
        <v>7</v>
      </c>
      <c r="D114" s="40"/>
      <c r="E114" s="60"/>
      <c r="F114" s="42"/>
      <c r="G114" s="42">
        <v>9600000</v>
      </c>
    </row>
    <row r="115" spans="1:7">
      <c r="A115" s="7" t="s">
        <v>275</v>
      </c>
      <c r="B115" s="43" t="s">
        <v>195</v>
      </c>
      <c r="C115" s="44" t="s">
        <v>598</v>
      </c>
      <c r="D115" s="47">
        <v>1</v>
      </c>
      <c r="E115" s="61" t="s">
        <v>9</v>
      </c>
      <c r="F115" s="45">
        <v>1000000</v>
      </c>
      <c r="G115" s="45">
        <v>1000000</v>
      </c>
    </row>
    <row r="116" spans="1:7">
      <c r="A116" s="7" t="s">
        <v>276</v>
      </c>
      <c r="B116" s="40" t="s">
        <v>195</v>
      </c>
      <c r="C116" s="41" t="s">
        <v>599</v>
      </c>
      <c r="D116" s="40">
        <v>1</v>
      </c>
      <c r="E116" s="60" t="s">
        <v>9</v>
      </c>
      <c r="F116" s="42">
        <v>1000000</v>
      </c>
      <c r="G116" s="42">
        <v>1000000</v>
      </c>
    </row>
    <row r="117" spans="1:7" ht="25.5">
      <c r="A117" s="7" t="s">
        <v>277</v>
      </c>
      <c r="B117" s="43" t="s">
        <v>195</v>
      </c>
      <c r="C117" s="44" t="s">
        <v>657</v>
      </c>
      <c r="D117" s="47">
        <v>60</v>
      </c>
      <c r="E117" s="61" t="s">
        <v>10</v>
      </c>
      <c r="F117" s="45">
        <v>60000</v>
      </c>
      <c r="G117" s="45">
        <v>3600000</v>
      </c>
    </row>
    <row r="118" spans="1:7">
      <c r="A118" s="7" t="s">
        <v>278</v>
      </c>
      <c r="B118" s="40" t="s">
        <v>195</v>
      </c>
      <c r="C118" s="41" t="s">
        <v>658</v>
      </c>
      <c r="D118" s="40">
        <v>80</v>
      </c>
      <c r="E118" s="60" t="s">
        <v>117</v>
      </c>
      <c r="F118" s="42">
        <v>50000</v>
      </c>
      <c r="G118" s="42">
        <v>4000000</v>
      </c>
    </row>
    <row r="119" spans="1:7">
      <c r="A119" s="7" t="s">
        <v>279</v>
      </c>
      <c r="B119" s="40" t="s">
        <v>518</v>
      </c>
      <c r="C119" s="41" t="s">
        <v>30</v>
      </c>
      <c r="D119" s="71"/>
      <c r="E119" s="60"/>
      <c r="F119" s="42"/>
      <c r="G119" s="42">
        <v>60000000</v>
      </c>
    </row>
    <row r="120" spans="1:7">
      <c r="A120" s="7" t="s">
        <v>280</v>
      </c>
      <c r="B120" s="34" t="s">
        <v>195</v>
      </c>
      <c r="C120" s="35" t="s">
        <v>659</v>
      </c>
      <c r="D120" s="34">
        <v>12</v>
      </c>
      <c r="E120" s="58" t="s">
        <v>31</v>
      </c>
      <c r="F120" s="36">
        <v>5000000</v>
      </c>
      <c r="G120" s="36">
        <v>60000000</v>
      </c>
    </row>
    <row r="121" spans="1:7">
      <c r="A121" s="7" t="s">
        <v>281</v>
      </c>
      <c r="B121" s="40" t="s">
        <v>515</v>
      </c>
      <c r="C121" s="41" t="s">
        <v>24</v>
      </c>
      <c r="D121" s="40"/>
      <c r="E121" s="60"/>
      <c r="F121" s="42"/>
      <c r="G121" s="42">
        <v>12000000</v>
      </c>
    </row>
    <row r="122" spans="1:7">
      <c r="A122" s="7" t="s">
        <v>282</v>
      </c>
      <c r="B122" s="40" t="s">
        <v>195</v>
      </c>
      <c r="C122" s="41" t="s">
        <v>660</v>
      </c>
      <c r="D122" s="40">
        <v>80</v>
      </c>
      <c r="E122" s="60" t="s">
        <v>10</v>
      </c>
      <c r="F122" s="42">
        <v>150000</v>
      </c>
      <c r="G122" s="42">
        <v>12000000</v>
      </c>
    </row>
    <row r="123" spans="1:7">
      <c r="A123" s="7" t="s">
        <v>283</v>
      </c>
      <c r="B123" s="40" t="s">
        <v>510</v>
      </c>
      <c r="C123" s="41" t="s">
        <v>19</v>
      </c>
      <c r="D123" s="71"/>
      <c r="E123" s="60"/>
      <c r="F123" s="42"/>
      <c r="G123" s="42">
        <v>4940000</v>
      </c>
    </row>
    <row r="124" spans="1:7" ht="25.5">
      <c r="A124" s="7" t="s">
        <v>284</v>
      </c>
      <c r="B124" s="43" t="s">
        <v>195</v>
      </c>
      <c r="C124" s="44" t="s">
        <v>661</v>
      </c>
      <c r="D124" s="47">
        <v>2</v>
      </c>
      <c r="E124" s="61" t="s">
        <v>10</v>
      </c>
      <c r="F124" s="45">
        <v>2470000</v>
      </c>
      <c r="G124" s="45">
        <v>4940000</v>
      </c>
    </row>
    <row r="125" spans="1:7">
      <c r="A125" s="7" t="s">
        <v>285</v>
      </c>
      <c r="B125" s="40" t="s">
        <v>507</v>
      </c>
      <c r="C125" s="41" t="s">
        <v>15</v>
      </c>
      <c r="D125" s="71"/>
      <c r="E125" s="60"/>
      <c r="F125" s="42"/>
      <c r="G125" s="42">
        <v>104000000</v>
      </c>
    </row>
    <row r="126" spans="1:7" ht="25.5">
      <c r="A126" s="7" t="s">
        <v>286</v>
      </c>
      <c r="B126" s="40" t="s">
        <v>195</v>
      </c>
      <c r="C126" s="41" t="s">
        <v>662</v>
      </c>
      <c r="D126" s="40">
        <v>80</v>
      </c>
      <c r="E126" s="60" t="s">
        <v>10</v>
      </c>
      <c r="F126" s="42">
        <v>350000</v>
      </c>
      <c r="G126" s="42">
        <v>28000000</v>
      </c>
    </row>
    <row r="127" spans="1:7" ht="25.5">
      <c r="A127" s="7" t="s">
        <v>287</v>
      </c>
      <c r="B127" s="43" t="s">
        <v>195</v>
      </c>
      <c r="C127" s="44" t="s">
        <v>663</v>
      </c>
      <c r="D127" s="47">
        <v>160</v>
      </c>
      <c r="E127" s="61" t="s">
        <v>10</v>
      </c>
      <c r="F127" s="45">
        <v>150000</v>
      </c>
      <c r="G127" s="45">
        <v>24000000</v>
      </c>
    </row>
    <row r="128" spans="1:7">
      <c r="A128" s="7" t="s">
        <v>288</v>
      </c>
      <c r="B128" s="43" t="s">
        <v>195</v>
      </c>
      <c r="C128" s="44" t="s">
        <v>664</v>
      </c>
      <c r="D128" s="47">
        <v>80</v>
      </c>
      <c r="E128" s="61" t="s">
        <v>16</v>
      </c>
      <c r="F128" s="45">
        <v>650000</v>
      </c>
      <c r="G128" s="45">
        <v>52000000</v>
      </c>
    </row>
    <row r="129" spans="1:8" ht="25.5">
      <c r="A129" s="7" t="s">
        <v>289</v>
      </c>
      <c r="B129" s="37" t="s">
        <v>509</v>
      </c>
      <c r="C129" s="38" t="s">
        <v>33</v>
      </c>
      <c r="D129" s="37"/>
      <c r="E129" s="59"/>
      <c r="F129" s="39"/>
      <c r="G129" s="39">
        <v>3800000</v>
      </c>
    </row>
    <row r="130" spans="1:8">
      <c r="A130" s="7" t="s">
        <v>290</v>
      </c>
      <c r="B130" s="40" t="s">
        <v>503</v>
      </c>
      <c r="C130" s="41" t="s">
        <v>7</v>
      </c>
      <c r="D130" s="71"/>
      <c r="E130" s="60"/>
      <c r="F130" s="42"/>
      <c r="G130" s="42">
        <v>3800000</v>
      </c>
    </row>
    <row r="131" spans="1:8">
      <c r="A131" s="7" t="s">
        <v>291</v>
      </c>
      <c r="B131" s="40" t="s">
        <v>195</v>
      </c>
      <c r="C131" s="41" t="s">
        <v>598</v>
      </c>
      <c r="D131" s="40">
        <v>1</v>
      </c>
      <c r="E131" s="60" t="s">
        <v>9</v>
      </c>
      <c r="F131" s="42">
        <v>1000000</v>
      </c>
      <c r="G131" s="42">
        <v>1000000</v>
      </c>
    </row>
    <row r="132" spans="1:8">
      <c r="A132" s="7" t="s">
        <v>292</v>
      </c>
      <c r="B132" s="43" t="s">
        <v>195</v>
      </c>
      <c r="C132" s="44" t="s">
        <v>599</v>
      </c>
      <c r="D132" s="47">
        <v>1</v>
      </c>
      <c r="E132" s="61" t="s">
        <v>9</v>
      </c>
      <c r="F132" s="45">
        <v>1000000</v>
      </c>
      <c r="G132" s="45">
        <v>1000000</v>
      </c>
    </row>
    <row r="133" spans="1:8" ht="25.5">
      <c r="A133" s="7" t="s">
        <v>293</v>
      </c>
      <c r="B133" s="22" t="s">
        <v>195</v>
      </c>
      <c r="C133" s="23" t="s">
        <v>665</v>
      </c>
      <c r="D133" s="22">
        <v>30</v>
      </c>
      <c r="E133" s="54" t="s">
        <v>10</v>
      </c>
      <c r="F133" s="24">
        <v>60000</v>
      </c>
      <c r="G133" s="24">
        <v>1800000</v>
      </c>
      <c r="H133" s="8">
        <f>LEN(A133)</f>
        <v>30</v>
      </c>
    </row>
    <row r="134" spans="1:8" ht="25.5">
      <c r="A134" s="7" t="s">
        <v>294</v>
      </c>
      <c r="B134" s="37" t="s">
        <v>511</v>
      </c>
      <c r="C134" s="38" t="s">
        <v>34</v>
      </c>
      <c r="D134" s="37"/>
      <c r="E134" s="59"/>
      <c r="F134" s="39"/>
      <c r="G134" s="39">
        <v>93300000</v>
      </c>
    </row>
    <row r="135" spans="1:8">
      <c r="A135" s="7" t="s">
        <v>295</v>
      </c>
      <c r="B135" s="40" t="s">
        <v>503</v>
      </c>
      <c r="C135" s="41" t="s">
        <v>7</v>
      </c>
      <c r="D135" s="71"/>
      <c r="E135" s="60"/>
      <c r="F135" s="42"/>
      <c r="G135" s="42">
        <v>5300000</v>
      </c>
    </row>
    <row r="136" spans="1:8">
      <c r="A136" s="7" t="s">
        <v>296</v>
      </c>
      <c r="B136" s="31" t="s">
        <v>195</v>
      </c>
      <c r="C136" s="32" t="s">
        <v>598</v>
      </c>
      <c r="D136" s="31">
        <v>1</v>
      </c>
      <c r="E136" s="57" t="s">
        <v>9</v>
      </c>
      <c r="F136" s="33">
        <v>1000000</v>
      </c>
      <c r="G136" s="33">
        <v>1000000</v>
      </c>
    </row>
    <row r="137" spans="1:8">
      <c r="A137" s="21" t="s">
        <v>297</v>
      </c>
      <c r="B137" s="34" t="s">
        <v>195</v>
      </c>
      <c r="C137" s="35" t="s">
        <v>599</v>
      </c>
      <c r="D137" s="34">
        <v>1</v>
      </c>
      <c r="E137" s="58" t="s">
        <v>9</v>
      </c>
      <c r="F137" s="36">
        <v>1000000</v>
      </c>
      <c r="G137" s="36">
        <v>1000000</v>
      </c>
    </row>
    <row r="138" spans="1:8" ht="25.5">
      <c r="A138" s="21" t="s">
        <v>298</v>
      </c>
      <c r="B138" s="37" t="s">
        <v>195</v>
      </c>
      <c r="C138" s="38" t="s">
        <v>666</v>
      </c>
      <c r="D138" s="37">
        <v>30</v>
      </c>
      <c r="E138" s="59" t="s">
        <v>10</v>
      </c>
      <c r="F138" s="39">
        <v>60000</v>
      </c>
      <c r="G138" s="39">
        <v>1800000</v>
      </c>
    </row>
    <row r="139" spans="1:8">
      <c r="A139" s="21" t="s">
        <v>299</v>
      </c>
      <c r="B139" s="40" t="s">
        <v>195</v>
      </c>
      <c r="C139" s="41" t="s">
        <v>658</v>
      </c>
      <c r="D139" s="40">
        <v>30</v>
      </c>
      <c r="E139" s="60" t="s">
        <v>117</v>
      </c>
      <c r="F139" s="42">
        <v>50000</v>
      </c>
      <c r="G139" s="42">
        <v>1500000</v>
      </c>
    </row>
    <row r="140" spans="1:8">
      <c r="A140" s="21" t="s">
        <v>300</v>
      </c>
      <c r="B140" s="40" t="s">
        <v>518</v>
      </c>
      <c r="C140" s="41" t="s">
        <v>30</v>
      </c>
      <c r="D140" s="71"/>
      <c r="E140" s="60"/>
      <c r="F140" s="42"/>
      <c r="G140" s="42">
        <v>30000000</v>
      </c>
    </row>
    <row r="141" spans="1:8">
      <c r="A141" s="21" t="s">
        <v>301</v>
      </c>
      <c r="B141" s="43" t="s">
        <v>195</v>
      </c>
      <c r="C141" s="44" t="s">
        <v>659</v>
      </c>
      <c r="D141" s="47">
        <v>6</v>
      </c>
      <c r="E141" s="61" t="s">
        <v>31</v>
      </c>
      <c r="F141" s="45">
        <v>5000000</v>
      </c>
      <c r="G141" s="45">
        <v>30000000</v>
      </c>
    </row>
    <row r="142" spans="1:8">
      <c r="A142" s="21" t="s">
        <v>302</v>
      </c>
      <c r="B142" s="40" t="s">
        <v>515</v>
      </c>
      <c r="C142" s="41" t="s">
        <v>24</v>
      </c>
      <c r="D142" s="40"/>
      <c r="E142" s="60"/>
      <c r="F142" s="42"/>
      <c r="G142" s="42">
        <v>6000000</v>
      </c>
    </row>
    <row r="143" spans="1:8">
      <c r="A143" s="21" t="s">
        <v>303</v>
      </c>
      <c r="B143" s="43" t="s">
        <v>195</v>
      </c>
      <c r="C143" s="44" t="s">
        <v>660</v>
      </c>
      <c r="D143" s="47">
        <v>40</v>
      </c>
      <c r="E143" s="61" t="s">
        <v>10</v>
      </c>
      <c r="F143" s="45">
        <v>150000</v>
      </c>
      <c r="G143" s="45">
        <v>6000000</v>
      </c>
    </row>
    <row r="144" spans="1:8">
      <c r="A144" s="21" t="s">
        <v>304</v>
      </c>
      <c r="B144" s="40" t="s">
        <v>507</v>
      </c>
      <c r="C144" s="41" t="s">
        <v>15</v>
      </c>
      <c r="D144" s="40"/>
      <c r="E144" s="60"/>
      <c r="F144" s="42"/>
      <c r="G144" s="42">
        <v>52000000</v>
      </c>
    </row>
    <row r="145" spans="1:7" ht="25.5">
      <c r="A145" s="21" t="s">
        <v>305</v>
      </c>
      <c r="B145" s="43" t="s">
        <v>195</v>
      </c>
      <c r="C145" s="44" t="s">
        <v>667</v>
      </c>
      <c r="D145" s="47">
        <v>40</v>
      </c>
      <c r="E145" s="61" t="s">
        <v>10</v>
      </c>
      <c r="F145" s="45">
        <v>350000</v>
      </c>
      <c r="G145" s="45">
        <v>14000000</v>
      </c>
    </row>
    <row r="146" spans="1:7" ht="25.5">
      <c r="A146" s="21" t="s">
        <v>306</v>
      </c>
      <c r="B146" s="43" t="s">
        <v>195</v>
      </c>
      <c r="C146" s="44" t="s">
        <v>668</v>
      </c>
      <c r="D146" s="47">
        <v>80</v>
      </c>
      <c r="E146" s="61" t="s">
        <v>10</v>
      </c>
      <c r="F146" s="45">
        <v>150000</v>
      </c>
      <c r="G146" s="45">
        <v>12000000</v>
      </c>
    </row>
    <row r="147" spans="1:7">
      <c r="A147" s="21" t="s">
        <v>307</v>
      </c>
      <c r="B147" s="40" t="s">
        <v>195</v>
      </c>
      <c r="C147" s="41" t="s">
        <v>669</v>
      </c>
      <c r="D147" s="40">
        <v>40</v>
      </c>
      <c r="E147" s="60" t="s">
        <v>16</v>
      </c>
      <c r="F147" s="42">
        <v>650000</v>
      </c>
      <c r="G147" s="42">
        <v>26000000</v>
      </c>
    </row>
    <row r="148" spans="1:7" ht="25.5">
      <c r="A148" s="21" t="s">
        <v>308</v>
      </c>
      <c r="B148" s="37" t="s">
        <v>516</v>
      </c>
      <c r="C148" s="38" t="s">
        <v>35</v>
      </c>
      <c r="D148" s="70"/>
      <c r="E148" s="59"/>
      <c r="F148" s="39"/>
      <c r="G148" s="39">
        <v>6760000</v>
      </c>
    </row>
    <row r="149" spans="1:7">
      <c r="A149" s="21" t="s">
        <v>309</v>
      </c>
      <c r="B149" s="40" t="s">
        <v>503</v>
      </c>
      <c r="C149" s="41" t="s">
        <v>7</v>
      </c>
      <c r="D149" s="40"/>
      <c r="E149" s="60"/>
      <c r="F149" s="42"/>
      <c r="G149" s="42">
        <v>4800000</v>
      </c>
    </row>
    <row r="150" spans="1:7">
      <c r="A150" s="21" t="s">
        <v>310</v>
      </c>
      <c r="B150" s="43" t="s">
        <v>195</v>
      </c>
      <c r="C150" s="44" t="s">
        <v>598</v>
      </c>
      <c r="D150" s="47">
        <v>1</v>
      </c>
      <c r="E150" s="61" t="s">
        <v>9</v>
      </c>
      <c r="F150" s="45">
        <v>1000000</v>
      </c>
      <c r="G150" s="45">
        <v>1000000</v>
      </c>
    </row>
    <row r="151" spans="1:7">
      <c r="A151" s="7" t="s">
        <v>311</v>
      </c>
      <c r="B151" s="28" t="s">
        <v>195</v>
      </c>
      <c r="C151" s="29" t="s">
        <v>599</v>
      </c>
      <c r="D151" s="46">
        <v>1</v>
      </c>
      <c r="E151" s="56" t="s">
        <v>9</v>
      </c>
      <c r="F151" s="30">
        <v>1000000</v>
      </c>
      <c r="G151" s="30">
        <v>1000000</v>
      </c>
    </row>
    <row r="152" spans="1:7">
      <c r="A152" s="7" t="s">
        <v>312</v>
      </c>
      <c r="B152" s="31" t="s">
        <v>195</v>
      </c>
      <c r="C152" s="32" t="s">
        <v>670</v>
      </c>
      <c r="D152" s="31">
        <v>30</v>
      </c>
      <c r="E152" s="57" t="s">
        <v>10</v>
      </c>
      <c r="F152" s="33">
        <v>60000</v>
      </c>
      <c r="G152" s="33">
        <v>1800000</v>
      </c>
    </row>
    <row r="153" spans="1:7">
      <c r="A153" s="21" t="s">
        <v>313</v>
      </c>
      <c r="B153" s="34" t="s">
        <v>195</v>
      </c>
      <c r="C153" s="35" t="s">
        <v>671</v>
      </c>
      <c r="D153" s="34">
        <v>20</v>
      </c>
      <c r="E153" s="58" t="s">
        <v>117</v>
      </c>
      <c r="F153" s="36">
        <v>50000</v>
      </c>
      <c r="G153" s="36">
        <v>1000000</v>
      </c>
    </row>
    <row r="154" spans="1:7">
      <c r="A154" s="21" t="s">
        <v>314</v>
      </c>
      <c r="B154" s="40" t="s">
        <v>504</v>
      </c>
      <c r="C154" s="41" t="s">
        <v>13</v>
      </c>
      <c r="D154" s="40"/>
      <c r="E154" s="60"/>
      <c r="F154" s="42"/>
      <c r="G154" s="42">
        <v>1050000</v>
      </c>
    </row>
    <row r="155" spans="1:7">
      <c r="A155" s="21" t="s">
        <v>315</v>
      </c>
      <c r="B155" s="40" t="s">
        <v>195</v>
      </c>
      <c r="C155" s="41" t="s">
        <v>609</v>
      </c>
      <c r="D155" s="40">
        <v>7</v>
      </c>
      <c r="E155" s="60" t="s">
        <v>10</v>
      </c>
      <c r="F155" s="42">
        <v>150000</v>
      </c>
      <c r="G155" s="42">
        <v>1050000</v>
      </c>
    </row>
    <row r="156" spans="1:7">
      <c r="A156" s="21" t="s">
        <v>316</v>
      </c>
      <c r="B156" s="40" t="s">
        <v>506</v>
      </c>
      <c r="C156" s="41" t="s">
        <v>14</v>
      </c>
      <c r="D156" s="71"/>
      <c r="E156" s="60"/>
      <c r="F156" s="42"/>
      <c r="G156" s="42">
        <v>910000</v>
      </c>
    </row>
    <row r="157" spans="1:7">
      <c r="A157" s="21" t="s">
        <v>317</v>
      </c>
      <c r="B157" s="43" t="s">
        <v>195</v>
      </c>
      <c r="C157" s="44" t="s">
        <v>602</v>
      </c>
      <c r="D157" s="47">
        <v>7</v>
      </c>
      <c r="E157" s="61" t="s">
        <v>10</v>
      </c>
      <c r="F157" s="45">
        <v>130000</v>
      </c>
      <c r="G157" s="45">
        <v>910000</v>
      </c>
    </row>
    <row r="158" spans="1:7" ht="25.5">
      <c r="A158" s="21" t="s">
        <v>318</v>
      </c>
      <c r="B158" s="34" t="s">
        <v>519</v>
      </c>
      <c r="C158" s="35" t="s">
        <v>36</v>
      </c>
      <c r="D158" s="69"/>
      <c r="E158" s="58"/>
      <c r="F158" s="36"/>
      <c r="G158" s="36">
        <v>300000000</v>
      </c>
    </row>
    <row r="159" spans="1:7" ht="25.5">
      <c r="A159" s="21" t="s">
        <v>319</v>
      </c>
      <c r="B159" s="37" t="s">
        <v>8</v>
      </c>
      <c r="C159" s="38" t="s">
        <v>37</v>
      </c>
      <c r="D159" s="37"/>
      <c r="E159" s="59"/>
      <c r="F159" s="39"/>
      <c r="G159" s="39">
        <v>108420000</v>
      </c>
    </row>
    <row r="160" spans="1:7">
      <c r="A160" s="21" t="s">
        <v>320</v>
      </c>
      <c r="B160" s="40" t="s">
        <v>503</v>
      </c>
      <c r="C160" s="41" t="s">
        <v>7</v>
      </c>
      <c r="D160" s="71"/>
      <c r="E160" s="60"/>
      <c r="F160" s="42"/>
      <c r="G160" s="42">
        <v>23420000</v>
      </c>
    </row>
    <row r="161" spans="1:7">
      <c r="A161" s="21" t="s">
        <v>321</v>
      </c>
      <c r="B161" s="43" t="s">
        <v>195</v>
      </c>
      <c r="C161" s="44" t="s">
        <v>598</v>
      </c>
      <c r="D161" s="47">
        <v>1</v>
      </c>
      <c r="E161" s="61" t="s">
        <v>9</v>
      </c>
      <c r="F161" s="45">
        <v>1000000</v>
      </c>
      <c r="G161" s="45">
        <v>1000000</v>
      </c>
    </row>
    <row r="162" spans="1:7">
      <c r="A162" s="21" t="s">
        <v>322</v>
      </c>
      <c r="B162" s="43" t="s">
        <v>195</v>
      </c>
      <c r="C162" s="44" t="s">
        <v>672</v>
      </c>
      <c r="D162" s="47">
        <v>1</v>
      </c>
      <c r="E162" s="61" t="s">
        <v>9</v>
      </c>
      <c r="F162" s="45">
        <v>1000000</v>
      </c>
      <c r="G162" s="45">
        <v>1000000</v>
      </c>
    </row>
    <row r="163" spans="1:7">
      <c r="A163" s="21" t="s">
        <v>323</v>
      </c>
      <c r="B163" s="40" t="s">
        <v>195</v>
      </c>
      <c r="C163" s="41" t="s">
        <v>673</v>
      </c>
      <c r="D163" s="40">
        <v>1</v>
      </c>
      <c r="E163" s="60" t="s">
        <v>9</v>
      </c>
      <c r="F163" s="42">
        <v>6000000</v>
      </c>
      <c r="G163" s="42">
        <v>6000000</v>
      </c>
    </row>
    <row r="164" spans="1:7">
      <c r="A164" s="21" t="s">
        <v>324</v>
      </c>
      <c r="B164" s="43" t="s">
        <v>195</v>
      </c>
      <c r="C164" s="44" t="s">
        <v>674</v>
      </c>
      <c r="D164" s="47">
        <v>40</v>
      </c>
      <c r="E164" s="61" t="s">
        <v>10</v>
      </c>
      <c r="F164" s="45">
        <v>150000</v>
      </c>
      <c r="G164" s="45">
        <v>6000000</v>
      </c>
    </row>
    <row r="165" spans="1:7">
      <c r="A165" s="21" t="s">
        <v>325</v>
      </c>
      <c r="B165" s="43" t="s">
        <v>195</v>
      </c>
      <c r="C165" s="44" t="s">
        <v>675</v>
      </c>
      <c r="D165" s="47">
        <v>80</v>
      </c>
      <c r="E165" s="61" t="s">
        <v>10</v>
      </c>
      <c r="F165" s="45">
        <v>69000</v>
      </c>
      <c r="G165" s="45">
        <v>5520000</v>
      </c>
    </row>
    <row r="166" spans="1:7">
      <c r="A166" s="21" t="s">
        <v>326</v>
      </c>
      <c r="B166" s="43" t="s">
        <v>195</v>
      </c>
      <c r="C166" s="44" t="s">
        <v>676</v>
      </c>
      <c r="D166" s="47">
        <v>20</v>
      </c>
      <c r="E166" s="61" t="s">
        <v>10</v>
      </c>
      <c r="F166" s="45">
        <v>65000</v>
      </c>
      <c r="G166" s="45">
        <v>1300000</v>
      </c>
    </row>
    <row r="167" spans="1:7" ht="25.5">
      <c r="A167" s="21" t="s">
        <v>677</v>
      </c>
      <c r="B167" s="40" t="s">
        <v>195</v>
      </c>
      <c r="C167" s="41" t="s">
        <v>678</v>
      </c>
      <c r="D167" s="40">
        <v>40</v>
      </c>
      <c r="E167" s="60" t="s">
        <v>10</v>
      </c>
      <c r="F167" s="42">
        <v>65000</v>
      </c>
      <c r="G167" s="42">
        <v>2600000</v>
      </c>
    </row>
    <row r="168" spans="1:7" ht="25.5">
      <c r="A168" s="21" t="s">
        <v>327</v>
      </c>
      <c r="B168" s="40" t="s">
        <v>512</v>
      </c>
      <c r="C168" s="41" t="s">
        <v>621</v>
      </c>
      <c r="D168" s="71"/>
      <c r="E168" s="60"/>
      <c r="F168" s="42"/>
      <c r="G168" s="42">
        <v>14400000</v>
      </c>
    </row>
    <row r="169" spans="1:7" ht="25.5">
      <c r="A169" s="21" t="s">
        <v>328</v>
      </c>
      <c r="B169" s="43" t="s">
        <v>195</v>
      </c>
      <c r="C169" s="44" t="s">
        <v>679</v>
      </c>
      <c r="D169" s="47">
        <v>72</v>
      </c>
      <c r="E169" s="61" t="s">
        <v>21</v>
      </c>
      <c r="F169" s="45">
        <v>200000</v>
      </c>
      <c r="G169" s="45">
        <v>14400000</v>
      </c>
    </row>
    <row r="170" spans="1:7">
      <c r="A170" s="21" t="s">
        <v>329</v>
      </c>
      <c r="B170" s="40" t="s">
        <v>513</v>
      </c>
      <c r="C170" s="41" t="s">
        <v>11</v>
      </c>
      <c r="D170" s="71"/>
      <c r="E170" s="60"/>
      <c r="F170" s="42"/>
      <c r="G170" s="42">
        <v>4000000</v>
      </c>
    </row>
    <row r="171" spans="1:7" ht="25.5">
      <c r="A171" s="21" t="s">
        <v>330</v>
      </c>
      <c r="B171" s="40" t="s">
        <v>195</v>
      </c>
      <c r="C171" s="41" t="s">
        <v>680</v>
      </c>
      <c r="D171" s="40">
        <v>4</v>
      </c>
      <c r="E171" s="60" t="s">
        <v>12</v>
      </c>
      <c r="F171" s="42">
        <v>1000000</v>
      </c>
      <c r="G171" s="42">
        <v>4000000</v>
      </c>
    </row>
    <row r="172" spans="1:7">
      <c r="A172" s="21" t="s">
        <v>331</v>
      </c>
      <c r="B172" s="40" t="s">
        <v>515</v>
      </c>
      <c r="C172" s="41" t="s">
        <v>24</v>
      </c>
      <c r="D172" s="71"/>
      <c r="E172" s="60"/>
      <c r="F172" s="42"/>
      <c r="G172" s="42">
        <v>5000000</v>
      </c>
    </row>
    <row r="173" spans="1:7">
      <c r="A173" s="21" t="s">
        <v>332</v>
      </c>
      <c r="B173" s="43" t="s">
        <v>195</v>
      </c>
      <c r="C173" s="44" t="s">
        <v>681</v>
      </c>
      <c r="D173" s="47">
        <v>20</v>
      </c>
      <c r="E173" s="61" t="s">
        <v>10</v>
      </c>
      <c r="F173" s="45">
        <v>250000</v>
      </c>
      <c r="G173" s="45">
        <v>5000000</v>
      </c>
    </row>
    <row r="174" spans="1:7">
      <c r="A174" s="21" t="s">
        <v>333</v>
      </c>
      <c r="B174" s="40" t="s">
        <v>510</v>
      </c>
      <c r="C174" s="41" t="s">
        <v>19</v>
      </c>
      <c r="D174" s="71"/>
      <c r="E174" s="60"/>
      <c r="F174" s="42"/>
      <c r="G174" s="42">
        <v>37500000</v>
      </c>
    </row>
    <row r="175" spans="1:7" ht="25.5">
      <c r="A175" s="21" t="s">
        <v>334</v>
      </c>
      <c r="B175" s="40" t="s">
        <v>195</v>
      </c>
      <c r="C175" s="41" t="s">
        <v>682</v>
      </c>
      <c r="D175" s="40">
        <v>6</v>
      </c>
      <c r="E175" s="60" t="s">
        <v>10</v>
      </c>
      <c r="F175" s="42">
        <v>4500000</v>
      </c>
      <c r="G175" s="42">
        <v>27000000</v>
      </c>
    </row>
    <row r="176" spans="1:7">
      <c r="A176" s="21" t="s">
        <v>335</v>
      </c>
      <c r="B176" s="43" t="s">
        <v>195</v>
      </c>
      <c r="C176" s="44" t="s">
        <v>683</v>
      </c>
      <c r="D176" s="47">
        <v>6</v>
      </c>
      <c r="E176" s="61" t="s">
        <v>10</v>
      </c>
      <c r="F176" s="45">
        <v>4500000</v>
      </c>
      <c r="G176" s="45">
        <v>27000000</v>
      </c>
    </row>
    <row r="177" spans="1:7">
      <c r="A177" s="21" t="s">
        <v>684</v>
      </c>
      <c r="B177" s="43" t="s">
        <v>195</v>
      </c>
      <c r="C177" s="44" t="s">
        <v>685</v>
      </c>
      <c r="D177" s="47">
        <v>6</v>
      </c>
      <c r="E177" s="61" t="s">
        <v>10</v>
      </c>
      <c r="F177" s="45">
        <v>1750000</v>
      </c>
      <c r="G177" s="45">
        <v>10500000</v>
      </c>
    </row>
    <row r="178" spans="1:7">
      <c r="A178" s="21" t="s">
        <v>336</v>
      </c>
      <c r="B178" s="40" t="s">
        <v>507</v>
      </c>
      <c r="C178" s="41" t="s">
        <v>15</v>
      </c>
      <c r="D178" s="71"/>
      <c r="E178" s="60"/>
      <c r="F178" s="42"/>
      <c r="G178" s="42">
        <v>24100000</v>
      </c>
    </row>
    <row r="179" spans="1:7">
      <c r="A179" s="21" t="s">
        <v>337</v>
      </c>
      <c r="B179" s="40" t="s">
        <v>195</v>
      </c>
      <c r="C179" s="41" t="s">
        <v>686</v>
      </c>
      <c r="D179" s="40">
        <v>20</v>
      </c>
      <c r="E179" s="60" t="s">
        <v>10</v>
      </c>
      <c r="F179" s="42">
        <v>105000</v>
      </c>
      <c r="G179" s="42">
        <v>2100000</v>
      </c>
    </row>
    <row r="180" spans="1:7">
      <c r="A180" s="21" t="s">
        <v>338</v>
      </c>
      <c r="B180" s="43" t="s">
        <v>195</v>
      </c>
      <c r="C180" s="44" t="s">
        <v>687</v>
      </c>
      <c r="D180" s="47">
        <v>20</v>
      </c>
      <c r="E180" s="61" t="s">
        <v>10</v>
      </c>
      <c r="F180" s="45">
        <v>400000</v>
      </c>
      <c r="G180" s="45">
        <v>8000000</v>
      </c>
    </row>
    <row r="181" spans="1:7" ht="25.5">
      <c r="A181" s="21" t="s">
        <v>688</v>
      </c>
      <c r="B181" s="43" t="s">
        <v>195</v>
      </c>
      <c r="C181" s="44" t="s">
        <v>689</v>
      </c>
      <c r="D181" s="47">
        <v>40</v>
      </c>
      <c r="E181" s="61" t="s">
        <v>10</v>
      </c>
      <c r="F181" s="45">
        <v>100000</v>
      </c>
      <c r="G181" s="45">
        <v>4000000</v>
      </c>
    </row>
    <row r="182" spans="1:7" ht="25.5">
      <c r="A182" s="21" t="s">
        <v>690</v>
      </c>
      <c r="B182" s="43" t="s">
        <v>195</v>
      </c>
      <c r="C182" s="44" t="s">
        <v>691</v>
      </c>
      <c r="D182" s="47">
        <v>40</v>
      </c>
      <c r="E182" s="61" t="s">
        <v>10</v>
      </c>
      <c r="F182" s="45">
        <v>250000</v>
      </c>
      <c r="G182" s="45">
        <v>10000000</v>
      </c>
    </row>
    <row r="183" spans="1:7" ht="25.5">
      <c r="A183" s="21" t="s">
        <v>339</v>
      </c>
      <c r="B183" s="37" t="s">
        <v>508</v>
      </c>
      <c r="C183" s="38" t="s">
        <v>692</v>
      </c>
      <c r="D183" s="37"/>
      <c r="E183" s="59"/>
      <c r="F183" s="39"/>
      <c r="G183" s="39">
        <v>58010000</v>
      </c>
    </row>
    <row r="184" spans="1:7">
      <c r="A184" s="21" t="s">
        <v>340</v>
      </c>
      <c r="B184" s="40" t="s">
        <v>503</v>
      </c>
      <c r="C184" s="41" t="s">
        <v>7</v>
      </c>
      <c r="D184" s="71"/>
      <c r="E184" s="60"/>
      <c r="F184" s="42"/>
      <c r="G184" s="42">
        <v>13610000</v>
      </c>
    </row>
    <row r="185" spans="1:7">
      <c r="A185" s="21" t="s">
        <v>341</v>
      </c>
      <c r="B185" s="40" t="s">
        <v>195</v>
      </c>
      <c r="C185" s="41" t="s">
        <v>598</v>
      </c>
      <c r="D185" s="40">
        <v>2</v>
      </c>
      <c r="E185" s="60" t="s">
        <v>9</v>
      </c>
      <c r="F185" s="42">
        <v>1000000</v>
      </c>
      <c r="G185" s="42">
        <v>2000000</v>
      </c>
    </row>
    <row r="186" spans="1:7">
      <c r="A186" s="21" t="s">
        <v>342</v>
      </c>
      <c r="B186" s="43" t="s">
        <v>195</v>
      </c>
      <c r="C186" s="44" t="s">
        <v>672</v>
      </c>
      <c r="D186" s="47">
        <v>2</v>
      </c>
      <c r="E186" s="61" t="s">
        <v>9</v>
      </c>
      <c r="F186" s="45">
        <v>1000000</v>
      </c>
      <c r="G186" s="45">
        <v>2000000</v>
      </c>
    </row>
    <row r="187" spans="1:7">
      <c r="A187" s="21" t="s">
        <v>343</v>
      </c>
      <c r="B187" s="40" t="s">
        <v>195</v>
      </c>
      <c r="C187" s="41" t="s">
        <v>693</v>
      </c>
      <c r="D187" s="40">
        <v>2</v>
      </c>
      <c r="E187" s="60" t="s">
        <v>9</v>
      </c>
      <c r="F187" s="42">
        <v>915000</v>
      </c>
      <c r="G187" s="42">
        <v>1830000</v>
      </c>
    </row>
    <row r="188" spans="1:7">
      <c r="A188" s="21" t="s">
        <v>344</v>
      </c>
      <c r="B188" s="43" t="s">
        <v>195</v>
      </c>
      <c r="C188" s="44" t="s">
        <v>694</v>
      </c>
      <c r="D188" s="47">
        <v>40</v>
      </c>
      <c r="E188" s="61" t="s">
        <v>25</v>
      </c>
      <c r="F188" s="45">
        <v>22000</v>
      </c>
      <c r="G188" s="45">
        <v>880000</v>
      </c>
    </row>
    <row r="189" spans="1:7">
      <c r="A189" s="21" t="s">
        <v>695</v>
      </c>
      <c r="B189" s="43" t="s">
        <v>195</v>
      </c>
      <c r="C189" s="44" t="s">
        <v>696</v>
      </c>
      <c r="D189" s="47">
        <v>100</v>
      </c>
      <c r="E189" s="61" t="s">
        <v>25</v>
      </c>
      <c r="F189" s="45">
        <v>69000</v>
      </c>
      <c r="G189" s="45">
        <v>6900000</v>
      </c>
    </row>
    <row r="190" spans="1:7">
      <c r="A190" s="21" t="s">
        <v>345</v>
      </c>
      <c r="B190" s="40" t="s">
        <v>513</v>
      </c>
      <c r="C190" s="41" t="s">
        <v>11</v>
      </c>
      <c r="D190" s="71"/>
      <c r="E190" s="60"/>
      <c r="F190" s="42"/>
      <c r="G190" s="42">
        <v>8000000</v>
      </c>
    </row>
    <row r="191" spans="1:7" ht="25.5">
      <c r="A191" s="21" t="s">
        <v>346</v>
      </c>
      <c r="B191" s="37" t="s">
        <v>195</v>
      </c>
      <c r="C191" s="38" t="s">
        <v>697</v>
      </c>
      <c r="D191" s="37">
        <v>8</v>
      </c>
      <c r="E191" s="59" t="s">
        <v>54</v>
      </c>
      <c r="F191" s="39">
        <v>1000000</v>
      </c>
      <c r="G191" s="39">
        <v>8000000</v>
      </c>
    </row>
    <row r="192" spans="1:7">
      <c r="A192" s="21" t="s">
        <v>698</v>
      </c>
      <c r="B192" s="40" t="s">
        <v>510</v>
      </c>
      <c r="C192" s="41" t="s">
        <v>19</v>
      </c>
      <c r="D192" s="40"/>
      <c r="E192" s="60"/>
      <c r="F192" s="42"/>
      <c r="G192" s="42">
        <v>36400000</v>
      </c>
    </row>
    <row r="193" spans="1:7" ht="25.5">
      <c r="A193" s="21" t="s">
        <v>699</v>
      </c>
      <c r="B193" s="43" t="s">
        <v>195</v>
      </c>
      <c r="C193" s="44" t="s">
        <v>700</v>
      </c>
      <c r="D193" s="47">
        <v>8</v>
      </c>
      <c r="E193" s="61" t="s">
        <v>54</v>
      </c>
      <c r="F193" s="45">
        <v>4550000</v>
      </c>
      <c r="G193" s="45">
        <v>36400000</v>
      </c>
    </row>
    <row r="194" spans="1:7">
      <c r="A194" s="21" t="s">
        <v>347</v>
      </c>
      <c r="B194" s="37" t="s">
        <v>509</v>
      </c>
      <c r="C194" s="38" t="s">
        <v>701</v>
      </c>
      <c r="D194" s="37"/>
      <c r="E194" s="59"/>
      <c r="F194" s="39"/>
      <c r="G194" s="39">
        <v>63510000</v>
      </c>
    </row>
    <row r="195" spans="1:7">
      <c r="A195" s="21" t="s">
        <v>348</v>
      </c>
      <c r="B195" s="40" t="s">
        <v>503</v>
      </c>
      <c r="C195" s="41" t="s">
        <v>7</v>
      </c>
      <c r="D195" s="40"/>
      <c r="E195" s="60"/>
      <c r="F195" s="42"/>
      <c r="G195" s="42">
        <v>11610000</v>
      </c>
    </row>
    <row r="196" spans="1:7">
      <c r="A196" s="21" t="s">
        <v>349</v>
      </c>
      <c r="B196" s="40" t="s">
        <v>195</v>
      </c>
      <c r="C196" s="41" t="s">
        <v>598</v>
      </c>
      <c r="D196" s="40">
        <v>1</v>
      </c>
      <c r="E196" s="60" t="s">
        <v>9</v>
      </c>
      <c r="F196" s="42">
        <v>1000000</v>
      </c>
      <c r="G196" s="42">
        <v>1000000</v>
      </c>
    </row>
    <row r="197" spans="1:7">
      <c r="A197" s="21" t="s">
        <v>350</v>
      </c>
      <c r="B197" s="43" t="s">
        <v>195</v>
      </c>
      <c r="C197" s="44" t="s">
        <v>672</v>
      </c>
      <c r="D197" s="47">
        <v>1</v>
      </c>
      <c r="E197" s="61" t="s">
        <v>9</v>
      </c>
      <c r="F197" s="45">
        <v>1000000</v>
      </c>
      <c r="G197" s="45">
        <v>1000000</v>
      </c>
    </row>
    <row r="198" spans="1:7">
      <c r="A198" s="21" t="s">
        <v>351</v>
      </c>
      <c r="B198" s="43" t="s">
        <v>195</v>
      </c>
      <c r="C198" s="44" t="s">
        <v>693</v>
      </c>
      <c r="D198" s="47">
        <v>1</v>
      </c>
      <c r="E198" s="61" t="s">
        <v>9</v>
      </c>
      <c r="F198" s="45">
        <v>1000000</v>
      </c>
      <c r="G198" s="45">
        <v>1000000</v>
      </c>
    </row>
    <row r="199" spans="1:7" ht="25.5">
      <c r="A199" s="21" t="s">
        <v>352</v>
      </c>
      <c r="B199" s="43" t="s">
        <v>195</v>
      </c>
      <c r="C199" s="44" t="s">
        <v>702</v>
      </c>
      <c r="D199" s="47">
        <v>40</v>
      </c>
      <c r="E199" s="61" t="s">
        <v>10</v>
      </c>
      <c r="F199" s="45">
        <v>69000</v>
      </c>
      <c r="G199" s="45">
        <v>2760000</v>
      </c>
    </row>
    <row r="200" spans="1:7" ht="25.5">
      <c r="A200" s="21" t="s">
        <v>353</v>
      </c>
      <c r="B200" s="43" t="s">
        <v>195</v>
      </c>
      <c r="C200" s="44" t="s">
        <v>703</v>
      </c>
      <c r="D200" s="47">
        <v>90</v>
      </c>
      <c r="E200" s="61" t="s">
        <v>10</v>
      </c>
      <c r="F200" s="45">
        <v>65000</v>
      </c>
      <c r="G200" s="45">
        <v>5850000</v>
      </c>
    </row>
    <row r="201" spans="1:7">
      <c r="A201" s="21" t="s">
        <v>354</v>
      </c>
      <c r="B201" s="40" t="s">
        <v>513</v>
      </c>
      <c r="C201" s="41" t="s">
        <v>11</v>
      </c>
      <c r="D201" s="71"/>
      <c r="E201" s="60"/>
      <c r="F201" s="42"/>
      <c r="G201" s="42">
        <v>5400000</v>
      </c>
    </row>
    <row r="202" spans="1:7" ht="25.5">
      <c r="A202" s="21" t="s">
        <v>355</v>
      </c>
      <c r="B202" s="43" t="s">
        <v>195</v>
      </c>
      <c r="C202" s="44" t="s">
        <v>704</v>
      </c>
      <c r="D202" s="47">
        <v>6</v>
      </c>
      <c r="E202" s="61" t="s">
        <v>12</v>
      </c>
      <c r="F202" s="45">
        <v>900000</v>
      </c>
      <c r="G202" s="45">
        <v>5400000</v>
      </c>
    </row>
    <row r="203" spans="1:7">
      <c r="A203" s="21" t="s">
        <v>356</v>
      </c>
      <c r="B203" s="40" t="s">
        <v>510</v>
      </c>
      <c r="C203" s="41" t="s">
        <v>19</v>
      </c>
      <c r="D203" s="71"/>
      <c r="E203" s="60"/>
      <c r="F203" s="42"/>
      <c r="G203" s="42">
        <v>24000000</v>
      </c>
    </row>
    <row r="204" spans="1:7" ht="38.25">
      <c r="A204" s="21" t="s">
        <v>357</v>
      </c>
      <c r="B204" s="43" t="s">
        <v>195</v>
      </c>
      <c r="C204" s="44" t="s">
        <v>705</v>
      </c>
      <c r="D204" s="47">
        <v>6</v>
      </c>
      <c r="E204" s="61" t="s">
        <v>10</v>
      </c>
      <c r="F204" s="45">
        <v>4000000</v>
      </c>
      <c r="G204" s="45">
        <v>24000000</v>
      </c>
    </row>
    <row r="205" spans="1:7">
      <c r="A205" s="21" t="s">
        <v>358</v>
      </c>
      <c r="B205" s="40" t="s">
        <v>507</v>
      </c>
      <c r="C205" s="41" t="s">
        <v>15</v>
      </c>
      <c r="D205" s="71"/>
      <c r="E205" s="60"/>
      <c r="F205" s="42"/>
      <c r="G205" s="42">
        <v>22500000</v>
      </c>
    </row>
    <row r="206" spans="1:7">
      <c r="A206" s="21" t="s">
        <v>359</v>
      </c>
      <c r="B206" s="40" t="s">
        <v>195</v>
      </c>
      <c r="C206" s="41" t="s">
        <v>706</v>
      </c>
      <c r="D206" s="40">
        <v>90</v>
      </c>
      <c r="E206" s="60" t="s">
        <v>10</v>
      </c>
      <c r="F206" s="42">
        <v>100000</v>
      </c>
      <c r="G206" s="42">
        <v>9000000</v>
      </c>
    </row>
    <row r="207" spans="1:7">
      <c r="A207" s="21" t="s">
        <v>360</v>
      </c>
      <c r="B207" s="43" t="s">
        <v>195</v>
      </c>
      <c r="C207" s="44" t="s">
        <v>707</v>
      </c>
      <c r="D207" s="47">
        <v>90</v>
      </c>
      <c r="E207" s="61" t="s">
        <v>10</v>
      </c>
      <c r="F207" s="45">
        <v>150000</v>
      </c>
      <c r="G207" s="45">
        <v>13500000</v>
      </c>
    </row>
    <row r="208" spans="1:7" ht="25.5">
      <c r="A208" s="21" t="s">
        <v>361</v>
      </c>
      <c r="B208" s="37" t="s">
        <v>511</v>
      </c>
      <c r="C208" s="38" t="s">
        <v>708</v>
      </c>
      <c r="D208" s="37"/>
      <c r="E208" s="59"/>
      <c r="F208" s="39"/>
      <c r="G208" s="39">
        <v>70060000</v>
      </c>
    </row>
    <row r="209" spans="1:7">
      <c r="A209" s="21" t="s">
        <v>362</v>
      </c>
      <c r="B209" s="40" t="s">
        <v>503</v>
      </c>
      <c r="C209" s="41" t="s">
        <v>7</v>
      </c>
      <c r="D209" s="71"/>
      <c r="E209" s="60"/>
      <c r="F209" s="42"/>
      <c r="G209" s="42">
        <v>14760000</v>
      </c>
    </row>
    <row r="210" spans="1:7">
      <c r="A210" s="21" t="s">
        <v>363</v>
      </c>
      <c r="B210" s="43" t="s">
        <v>195</v>
      </c>
      <c r="C210" s="44" t="s">
        <v>598</v>
      </c>
      <c r="D210" s="47">
        <v>1</v>
      </c>
      <c r="E210" s="61" t="s">
        <v>9</v>
      </c>
      <c r="F210" s="45">
        <v>1000000</v>
      </c>
      <c r="G210" s="45">
        <v>1000000</v>
      </c>
    </row>
    <row r="211" spans="1:7">
      <c r="A211" s="21" t="s">
        <v>364</v>
      </c>
      <c r="B211" s="43" t="s">
        <v>195</v>
      </c>
      <c r="C211" s="44" t="s">
        <v>672</v>
      </c>
      <c r="D211" s="47">
        <v>1</v>
      </c>
      <c r="E211" s="61" t="s">
        <v>9</v>
      </c>
      <c r="F211" s="45">
        <v>1000000</v>
      </c>
      <c r="G211" s="45">
        <v>1000000</v>
      </c>
    </row>
    <row r="212" spans="1:7">
      <c r="A212" s="21" t="s">
        <v>365</v>
      </c>
      <c r="B212" s="43" t="s">
        <v>195</v>
      </c>
      <c r="C212" s="44" t="s">
        <v>709</v>
      </c>
      <c r="D212" s="47">
        <v>1</v>
      </c>
      <c r="E212" s="61" t="s">
        <v>9</v>
      </c>
      <c r="F212" s="45">
        <v>1000000</v>
      </c>
      <c r="G212" s="45">
        <v>1000000</v>
      </c>
    </row>
    <row r="213" spans="1:7">
      <c r="A213" s="21" t="s">
        <v>366</v>
      </c>
      <c r="B213" s="43" t="s">
        <v>195</v>
      </c>
      <c r="C213" s="44" t="s">
        <v>710</v>
      </c>
      <c r="D213" s="47">
        <v>60</v>
      </c>
      <c r="E213" s="61" t="s">
        <v>10</v>
      </c>
      <c r="F213" s="45">
        <v>150000</v>
      </c>
      <c r="G213" s="45">
        <v>9000000</v>
      </c>
    </row>
    <row r="214" spans="1:7">
      <c r="A214" s="21" t="s">
        <v>367</v>
      </c>
      <c r="B214" s="43" t="s">
        <v>195</v>
      </c>
      <c r="C214" s="44" t="s">
        <v>711</v>
      </c>
      <c r="D214" s="47">
        <v>40</v>
      </c>
      <c r="E214" s="61" t="s">
        <v>10</v>
      </c>
      <c r="F214" s="45">
        <v>69000</v>
      </c>
      <c r="G214" s="45">
        <v>2760000</v>
      </c>
    </row>
    <row r="215" spans="1:7">
      <c r="A215" s="21" t="s">
        <v>368</v>
      </c>
      <c r="B215" s="40" t="s">
        <v>513</v>
      </c>
      <c r="C215" s="41" t="s">
        <v>11</v>
      </c>
      <c r="D215" s="71"/>
      <c r="E215" s="60"/>
      <c r="F215" s="42"/>
      <c r="G215" s="42">
        <v>4000000</v>
      </c>
    </row>
    <row r="216" spans="1:7" ht="25.5">
      <c r="A216" s="21" t="s">
        <v>369</v>
      </c>
      <c r="B216" s="43" t="s">
        <v>195</v>
      </c>
      <c r="C216" s="44" t="s">
        <v>712</v>
      </c>
      <c r="D216" s="47">
        <v>4</v>
      </c>
      <c r="E216" s="61" t="s">
        <v>12</v>
      </c>
      <c r="F216" s="45">
        <v>1000000</v>
      </c>
      <c r="G216" s="45">
        <v>4000000</v>
      </c>
    </row>
    <row r="217" spans="1:7">
      <c r="A217" s="21" t="s">
        <v>713</v>
      </c>
      <c r="B217" s="40" t="s">
        <v>507</v>
      </c>
      <c r="C217" s="41" t="s">
        <v>15</v>
      </c>
      <c r="D217" s="71"/>
      <c r="E217" s="60"/>
      <c r="F217" s="42"/>
      <c r="G217" s="42">
        <v>51300000</v>
      </c>
    </row>
    <row r="218" spans="1:7">
      <c r="A218" s="21" t="s">
        <v>714</v>
      </c>
      <c r="B218" s="40" t="s">
        <v>195</v>
      </c>
      <c r="C218" s="41" t="s">
        <v>715</v>
      </c>
      <c r="D218" s="40">
        <v>60</v>
      </c>
      <c r="E218" s="60" t="s">
        <v>16</v>
      </c>
      <c r="F218" s="42">
        <v>350000</v>
      </c>
      <c r="G218" s="42">
        <v>21000000</v>
      </c>
    </row>
    <row r="219" spans="1:7">
      <c r="A219" s="21" t="s">
        <v>716</v>
      </c>
      <c r="B219" s="43" t="s">
        <v>195</v>
      </c>
      <c r="C219" s="44" t="s">
        <v>717</v>
      </c>
      <c r="D219" s="47">
        <v>60</v>
      </c>
      <c r="E219" s="61" t="s">
        <v>10</v>
      </c>
      <c r="F219" s="45">
        <v>105000</v>
      </c>
      <c r="G219" s="45">
        <v>6300000</v>
      </c>
    </row>
    <row r="220" spans="1:7">
      <c r="A220" s="21" t="s">
        <v>718</v>
      </c>
      <c r="B220" s="37" t="s">
        <v>195</v>
      </c>
      <c r="C220" s="38" t="s">
        <v>719</v>
      </c>
      <c r="D220" s="37">
        <v>60</v>
      </c>
      <c r="E220" s="59" t="s">
        <v>10</v>
      </c>
      <c r="F220" s="39">
        <v>400000</v>
      </c>
      <c r="G220" s="39">
        <v>24000000</v>
      </c>
    </row>
    <row r="221" spans="1:7">
      <c r="A221" s="21" t="s">
        <v>370</v>
      </c>
      <c r="B221" s="34" t="s">
        <v>520</v>
      </c>
      <c r="C221" s="35" t="s">
        <v>38</v>
      </c>
      <c r="D221" s="34"/>
      <c r="E221" s="58"/>
      <c r="F221" s="36"/>
      <c r="G221" s="36">
        <v>300000000</v>
      </c>
    </row>
    <row r="222" spans="1:7" ht="25.5">
      <c r="A222" s="21" t="s">
        <v>371</v>
      </c>
      <c r="B222" s="37" t="s">
        <v>8</v>
      </c>
      <c r="C222" s="38" t="s">
        <v>39</v>
      </c>
      <c r="D222" s="70"/>
      <c r="E222" s="59"/>
      <c r="F222" s="39"/>
      <c r="G222" s="39">
        <v>93840000</v>
      </c>
    </row>
    <row r="223" spans="1:7">
      <c r="A223" s="21" t="s">
        <v>372</v>
      </c>
      <c r="B223" s="40" t="s">
        <v>503</v>
      </c>
      <c r="C223" s="41" t="s">
        <v>7</v>
      </c>
      <c r="D223" s="40"/>
      <c r="E223" s="60"/>
      <c r="F223" s="42"/>
      <c r="G223" s="42">
        <v>20140000</v>
      </c>
    </row>
    <row r="224" spans="1:7">
      <c r="A224" s="21" t="s">
        <v>373</v>
      </c>
      <c r="B224" s="43" t="s">
        <v>195</v>
      </c>
      <c r="C224" s="44" t="s">
        <v>598</v>
      </c>
      <c r="D224" s="47">
        <v>1</v>
      </c>
      <c r="E224" s="61" t="s">
        <v>9</v>
      </c>
      <c r="F224" s="45">
        <v>1000000</v>
      </c>
      <c r="G224" s="45">
        <v>1000000</v>
      </c>
    </row>
    <row r="225" spans="1:7">
      <c r="A225" s="21" t="s">
        <v>374</v>
      </c>
      <c r="B225" s="43" t="s">
        <v>195</v>
      </c>
      <c r="C225" s="44" t="s">
        <v>599</v>
      </c>
      <c r="D225" s="47">
        <v>1</v>
      </c>
      <c r="E225" s="61" t="s">
        <v>9</v>
      </c>
      <c r="F225" s="45">
        <v>1000000</v>
      </c>
      <c r="G225" s="45">
        <v>1000000</v>
      </c>
    </row>
    <row r="226" spans="1:7">
      <c r="A226" s="21" t="s">
        <v>375</v>
      </c>
      <c r="B226" s="37" t="s">
        <v>195</v>
      </c>
      <c r="C226" s="38" t="s">
        <v>596</v>
      </c>
      <c r="D226" s="37">
        <v>1</v>
      </c>
      <c r="E226" s="59" t="s">
        <v>9</v>
      </c>
      <c r="F226" s="39">
        <v>10600000</v>
      </c>
      <c r="G226" s="39">
        <v>10600000</v>
      </c>
    </row>
    <row r="227" spans="1:7">
      <c r="A227" s="21" t="s">
        <v>376</v>
      </c>
      <c r="B227" s="40" t="s">
        <v>195</v>
      </c>
      <c r="C227" s="41" t="s">
        <v>720</v>
      </c>
      <c r="D227" s="40">
        <v>60</v>
      </c>
      <c r="E227" s="60" t="s">
        <v>10</v>
      </c>
      <c r="F227" s="42">
        <v>69000</v>
      </c>
      <c r="G227" s="42">
        <v>4140000</v>
      </c>
    </row>
    <row r="228" spans="1:7">
      <c r="A228" s="21" t="s">
        <v>377</v>
      </c>
      <c r="B228" s="43" t="s">
        <v>195</v>
      </c>
      <c r="C228" s="44" t="s">
        <v>721</v>
      </c>
      <c r="D228" s="47">
        <v>80</v>
      </c>
      <c r="E228" s="61" t="s">
        <v>10</v>
      </c>
      <c r="F228" s="45">
        <v>20000</v>
      </c>
      <c r="G228" s="45">
        <v>1600000</v>
      </c>
    </row>
    <row r="229" spans="1:7">
      <c r="A229" s="21" t="s">
        <v>378</v>
      </c>
      <c r="B229" s="43" t="s">
        <v>195</v>
      </c>
      <c r="C229" s="44" t="s">
        <v>722</v>
      </c>
      <c r="D229" s="47">
        <v>40</v>
      </c>
      <c r="E229" s="61" t="s">
        <v>10</v>
      </c>
      <c r="F229" s="45">
        <v>45000</v>
      </c>
      <c r="G229" s="45">
        <v>1800000</v>
      </c>
    </row>
    <row r="230" spans="1:7" ht="25.5">
      <c r="A230" s="21" t="s">
        <v>379</v>
      </c>
      <c r="B230" s="40" t="s">
        <v>512</v>
      </c>
      <c r="C230" s="41" t="s">
        <v>621</v>
      </c>
      <c r="D230" s="71"/>
      <c r="E230" s="60"/>
      <c r="F230" s="42"/>
      <c r="G230" s="42">
        <v>19200000</v>
      </c>
    </row>
    <row r="231" spans="1:7" ht="25.5">
      <c r="A231" s="21" t="s">
        <v>380</v>
      </c>
      <c r="B231" s="43" t="s">
        <v>195</v>
      </c>
      <c r="C231" s="44" t="s">
        <v>723</v>
      </c>
      <c r="D231" s="47">
        <v>96</v>
      </c>
      <c r="E231" s="61" t="s">
        <v>21</v>
      </c>
      <c r="F231" s="45">
        <v>200000</v>
      </c>
      <c r="G231" s="45">
        <v>19200000</v>
      </c>
    </row>
    <row r="232" spans="1:7">
      <c r="A232" s="21" t="s">
        <v>381</v>
      </c>
      <c r="B232" s="40" t="s">
        <v>515</v>
      </c>
      <c r="C232" s="41" t="s">
        <v>24</v>
      </c>
      <c r="D232" s="71"/>
      <c r="E232" s="60"/>
      <c r="F232" s="42"/>
      <c r="G232" s="42">
        <v>4500000</v>
      </c>
    </row>
    <row r="233" spans="1:7">
      <c r="A233" s="21" t="s">
        <v>382</v>
      </c>
      <c r="B233" s="43" t="s">
        <v>195</v>
      </c>
      <c r="C233" s="44" t="s">
        <v>724</v>
      </c>
      <c r="D233" s="47">
        <v>18</v>
      </c>
      <c r="E233" s="61" t="s">
        <v>10</v>
      </c>
      <c r="F233" s="45">
        <v>250000</v>
      </c>
      <c r="G233" s="45">
        <v>4500000</v>
      </c>
    </row>
    <row r="234" spans="1:7">
      <c r="A234" s="21" t="s">
        <v>383</v>
      </c>
      <c r="B234" s="40" t="s">
        <v>510</v>
      </c>
      <c r="C234" s="41" t="s">
        <v>19</v>
      </c>
      <c r="D234" s="71"/>
      <c r="E234" s="60"/>
      <c r="F234" s="42"/>
      <c r="G234" s="42">
        <v>36000000</v>
      </c>
    </row>
    <row r="235" spans="1:7">
      <c r="A235" s="21" t="s">
        <v>384</v>
      </c>
      <c r="B235" s="43" t="s">
        <v>195</v>
      </c>
      <c r="C235" s="44" t="s">
        <v>725</v>
      </c>
      <c r="D235" s="47">
        <v>8</v>
      </c>
      <c r="E235" s="61" t="s">
        <v>10</v>
      </c>
      <c r="F235" s="45">
        <v>1500000</v>
      </c>
      <c r="G235" s="45">
        <v>12000000</v>
      </c>
    </row>
    <row r="236" spans="1:7" ht="25.5">
      <c r="A236" s="21" t="s">
        <v>726</v>
      </c>
      <c r="B236" s="43" t="s">
        <v>195</v>
      </c>
      <c r="C236" s="44" t="s">
        <v>727</v>
      </c>
      <c r="D236" s="47">
        <v>8</v>
      </c>
      <c r="E236" s="61" t="s">
        <v>10</v>
      </c>
      <c r="F236" s="45">
        <v>3000000</v>
      </c>
      <c r="G236" s="45">
        <v>24000000</v>
      </c>
    </row>
    <row r="237" spans="1:7">
      <c r="A237" s="21" t="s">
        <v>385</v>
      </c>
      <c r="B237" s="40" t="s">
        <v>507</v>
      </c>
      <c r="C237" s="41" t="s">
        <v>15</v>
      </c>
      <c r="D237" s="40"/>
      <c r="E237" s="60"/>
      <c r="F237" s="42"/>
      <c r="G237" s="42">
        <v>14000000</v>
      </c>
    </row>
    <row r="238" spans="1:7">
      <c r="A238" s="21" t="s">
        <v>386</v>
      </c>
      <c r="B238" s="43" t="s">
        <v>195</v>
      </c>
      <c r="C238" s="44" t="s">
        <v>728</v>
      </c>
      <c r="D238" s="47">
        <v>40</v>
      </c>
      <c r="E238" s="61" t="s">
        <v>10</v>
      </c>
      <c r="F238" s="45">
        <v>100000</v>
      </c>
      <c r="G238" s="45">
        <v>4000000</v>
      </c>
    </row>
    <row r="239" spans="1:7">
      <c r="A239" s="21" t="s">
        <v>387</v>
      </c>
      <c r="B239" s="37" t="s">
        <v>195</v>
      </c>
      <c r="C239" s="38" t="s">
        <v>729</v>
      </c>
      <c r="D239" s="37">
        <v>40</v>
      </c>
      <c r="E239" s="59" t="s">
        <v>10</v>
      </c>
      <c r="F239" s="39">
        <v>250000</v>
      </c>
      <c r="G239" s="39">
        <v>10000000</v>
      </c>
    </row>
    <row r="240" spans="1:7">
      <c r="A240" s="21" t="s">
        <v>388</v>
      </c>
      <c r="B240" s="37" t="s">
        <v>508</v>
      </c>
      <c r="C240" s="38" t="s">
        <v>40</v>
      </c>
      <c r="D240" s="37"/>
      <c r="E240" s="59"/>
      <c r="F240" s="39"/>
      <c r="G240" s="39">
        <v>103940000</v>
      </c>
    </row>
    <row r="241" spans="1:7">
      <c r="A241" s="21" t="s">
        <v>389</v>
      </c>
      <c r="B241" s="40" t="s">
        <v>503</v>
      </c>
      <c r="C241" s="41" t="s">
        <v>7</v>
      </c>
      <c r="D241" s="71"/>
      <c r="E241" s="60"/>
      <c r="F241" s="42"/>
      <c r="G241" s="42">
        <v>49940000</v>
      </c>
    </row>
    <row r="242" spans="1:7">
      <c r="A242" s="21" t="s">
        <v>390</v>
      </c>
      <c r="B242" s="43" t="s">
        <v>195</v>
      </c>
      <c r="C242" s="44" t="s">
        <v>598</v>
      </c>
      <c r="D242" s="47">
        <v>1</v>
      </c>
      <c r="E242" s="61" t="s">
        <v>9</v>
      </c>
      <c r="F242" s="45">
        <v>1000000</v>
      </c>
      <c r="G242" s="45">
        <v>1000000</v>
      </c>
    </row>
    <row r="243" spans="1:7">
      <c r="A243" s="21" t="s">
        <v>391</v>
      </c>
      <c r="B243" s="40" t="s">
        <v>195</v>
      </c>
      <c r="C243" s="41" t="s">
        <v>599</v>
      </c>
      <c r="D243" s="40">
        <v>1</v>
      </c>
      <c r="E243" s="60" t="s">
        <v>9</v>
      </c>
      <c r="F243" s="42">
        <v>1000000</v>
      </c>
      <c r="G243" s="42">
        <v>1000000</v>
      </c>
    </row>
    <row r="244" spans="1:7">
      <c r="A244" s="21" t="s">
        <v>392</v>
      </c>
      <c r="B244" s="43" t="s">
        <v>195</v>
      </c>
      <c r="C244" s="44" t="s">
        <v>730</v>
      </c>
      <c r="D244" s="47">
        <v>1</v>
      </c>
      <c r="E244" s="61" t="s">
        <v>9</v>
      </c>
      <c r="F244" s="45">
        <v>1000000</v>
      </c>
      <c r="G244" s="45">
        <v>1000000</v>
      </c>
    </row>
    <row r="245" spans="1:7">
      <c r="A245" s="21" t="s">
        <v>393</v>
      </c>
      <c r="B245" s="43" t="s">
        <v>195</v>
      </c>
      <c r="C245" s="44" t="s">
        <v>731</v>
      </c>
      <c r="D245" s="47">
        <v>500</v>
      </c>
      <c r="E245" s="61" t="s">
        <v>117</v>
      </c>
      <c r="F245" s="45">
        <v>75000</v>
      </c>
      <c r="G245" s="45">
        <v>37500000</v>
      </c>
    </row>
    <row r="246" spans="1:7">
      <c r="A246" s="21" t="s">
        <v>394</v>
      </c>
      <c r="B246" s="43" t="s">
        <v>195</v>
      </c>
      <c r="C246" s="44" t="s">
        <v>732</v>
      </c>
      <c r="D246" s="47">
        <v>80</v>
      </c>
      <c r="E246" s="61" t="s">
        <v>10</v>
      </c>
      <c r="F246" s="45">
        <v>75000</v>
      </c>
      <c r="G246" s="45">
        <v>6000000</v>
      </c>
    </row>
    <row r="247" spans="1:7">
      <c r="A247" s="21" t="s">
        <v>395</v>
      </c>
      <c r="B247" s="43" t="s">
        <v>195</v>
      </c>
      <c r="C247" s="44" t="s">
        <v>733</v>
      </c>
      <c r="D247" s="47">
        <v>80</v>
      </c>
      <c r="E247" s="61" t="s">
        <v>10</v>
      </c>
      <c r="F247" s="45">
        <v>20000</v>
      </c>
      <c r="G247" s="45">
        <v>1600000</v>
      </c>
    </row>
    <row r="248" spans="1:7">
      <c r="A248" s="21" t="s">
        <v>396</v>
      </c>
      <c r="B248" s="43" t="s">
        <v>195</v>
      </c>
      <c r="C248" s="44" t="s">
        <v>734</v>
      </c>
      <c r="D248" s="47">
        <v>40</v>
      </c>
      <c r="E248" s="61" t="s">
        <v>10</v>
      </c>
      <c r="F248" s="45">
        <v>46000</v>
      </c>
      <c r="G248" s="45">
        <v>1840000</v>
      </c>
    </row>
    <row r="249" spans="1:7">
      <c r="A249" s="21" t="s">
        <v>397</v>
      </c>
      <c r="B249" s="40" t="s">
        <v>510</v>
      </c>
      <c r="C249" s="41" t="s">
        <v>19</v>
      </c>
      <c r="D249" s="71"/>
      <c r="E249" s="60"/>
      <c r="F249" s="42"/>
      <c r="G249" s="42">
        <v>40000000</v>
      </c>
    </row>
    <row r="250" spans="1:7">
      <c r="A250" s="21" t="s">
        <v>398</v>
      </c>
      <c r="B250" s="43" t="s">
        <v>195</v>
      </c>
      <c r="C250" s="44" t="s">
        <v>735</v>
      </c>
      <c r="D250" s="47">
        <v>10</v>
      </c>
      <c r="E250" s="61" t="s">
        <v>10</v>
      </c>
      <c r="F250" s="45">
        <v>4000000</v>
      </c>
      <c r="G250" s="45">
        <v>40000000</v>
      </c>
    </row>
    <row r="251" spans="1:7">
      <c r="A251" s="21" t="s">
        <v>399</v>
      </c>
      <c r="B251" s="40" t="s">
        <v>507</v>
      </c>
      <c r="C251" s="41" t="s">
        <v>15</v>
      </c>
      <c r="D251" s="71"/>
      <c r="E251" s="60"/>
      <c r="F251" s="42"/>
      <c r="G251" s="42">
        <v>14000000</v>
      </c>
    </row>
    <row r="252" spans="1:7">
      <c r="A252" s="21" t="s">
        <v>400</v>
      </c>
      <c r="B252" s="43" t="s">
        <v>195</v>
      </c>
      <c r="C252" s="44" t="s">
        <v>736</v>
      </c>
      <c r="D252" s="47">
        <v>40</v>
      </c>
      <c r="E252" s="61" t="s">
        <v>10</v>
      </c>
      <c r="F252" s="45">
        <v>100000</v>
      </c>
      <c r="G252" s="45">
        <v>4000000</v>
      </c>
    </row>
    <row r="253" spans="1:7">
      <c r="A253" s="21" t="s">
        <v>401</v>
      </c>
      <c r="B253" s="43" t="s">
        <v>195</v>
      </c>
      <c r="C253" s="44" t="s">
        <v>737</v>
      </c>
      <c r="D253" s="47">
        <v>40</v>
      </c>
      <c r="E253" s="61" t="s">
        <v>10</v>
      </c>
      <c r="F253" s="45">
        <v>250000</v>
      </c>
      <c r="G253" s="45">
        <v>10000000</v>
      </c>
    </row>
    <row r="254" spans="1:7" ht="25.5">
      <c r="A254" s="21" t="s">
        <v>402</v>
      </c>
      <c r="B254" s="37" t="s">
        <v>509</v>
      </c>
      <c r="C254" s="38" t="s">
        <v>41</v>
      </c>
      <c r="D254" s="70"/>
      <c r="E254" s="59"/>
      <c r="F254" s="39"/>
      <c r="G254" s="39">
        <v>52700000</v>
      </c>
    </row>
    <row r="255" spans="1:7">
      <c r="A255" s="21" t="s">
        <v>403</v>
      </c>
      <c r="B255" s="40" t="s">
        <v>503</v>
      </c>
      <c r="C255" s="41" t="s">
        <v>7</v>
      </c>
      <c r="D255" s="71"/>
      <c r="E255" s="60"/>
      <c r="F255" s="42"/>
      <c r="G255" s="42">
        <v>32700000</v>
      </c>
    </row>
    <row r="256" spans="1:7">
      <c r="A256" s="21" t="s">
        <v>404</v>
      </c>
      <c r="B256" s="43" t="s">
        <v>195</v>
      </c>
      <c r="C256" s="44" t="s">
        <v>598</v>
      </c>
      <c r="D256" s="47">
        <v>4</v>
      </c>
      <c r="E256" s="61" t="s">
        <v>9</v>
      </c>
      <c r="F256" s="45">
        <v>1000000</v>
      </c>
      <c r="G256" s="45">
        <v>4000000</v>
      </c>
    </row>
    <row r="257" spans="1:7">
      <c r="A257" s="21" t="s">
        <v>405</v>
      </c>
      <c r="B257" s="40" t="s">
        <v>195</v>
      </c>
      <c r="C257" s="41" t="s">
        <v>599</v>
      </c>
      <c r="D257" s="40">
        <v>4</v>
      </c>
      <c r="E257" s="60" t="s">
        <v>9</v>
      </c>
      <c r="F257" s="42">
        <v>1000000</v>
      </c>
      <c r="G257" s="42">
        <v>4000000</v>
      </c>
    </row>
    <row r="258" spans="1:7">
      <c r="A258" s="21" t="s">
        <v>406</v>
      </c>
      <c r="B258" s="43" t="s">
        <v>195</v>
      </c>
      <c r="C258" s="44" t="s">
        <v>596</v>
      </c>
      <c r="D258" s="47">
        <v>4</v>
      </c>
      <c r="E258" s="61" t="s">
        <v>9</v>
      </c>
      <c r="F258" s="45">
        <v>1000000</v>
      </c>
      <c r="G258" s="45">
        <v>4000000</v>
      </c>
    </row>
    <row r="259" spans="1:7">
      <c r="A259" s="7" t="s">
        <v>407</v>
      </c>
      <c r="B259" s="28" t="s">
        <v>195</v>
      </c>
      <c r="C259" s="29" t="s">
        <v>738</v>
      </c>
      <c r="D259" s="46">
        <v>300</v>
      </c>
      <c r="E259" s="56" t="s">
        <v>10</v>
      </c>
      <c r="F259" s="30">
        <v>22000</v>
      </c>
      <c r="G259" s="30">
        <v>6600000</v>
      </c>
    </row>
    <row r="260" spans="1:7">
      <c r="A260" s="7" t="s">
        <v>408</v>
      </c>
      <c r="B260" s="31" t="s">
        <v>195</v>
      </c>
      <c r="C260" s="32" t="s">
        <v>739</v>
      </c>
      <c r="D260" s="31">
        <v>300</v>
      </c>
      <c r="E260" s="57" t="s">
        <v>10</v>
      </c>
      <c r="F260" s="33">
        <v>47000</v>
      </c>
      <c r="G260" s="33">
        <v>14100000</v>
      </c>
    </row>
    <row r="261" spans="1:7">
      <c r="A261" s="21" t="s">
        <v>409</v>
      </c>
      <c r="B261" s="40" t="s">
        <v>513</v>
      </c>
      <c r="C261" s="41" t="s">
        <v>11</v>
      </c>
      <c r="D261" s="40"/>
      <c r="E261" s="60"/>
      <c r="F261" s="42"/>
      <c r="G261" s="42">
        <v>5000000</v>
      </c>
    </row>
    <row r="262" spans="1:7">
      <c r="A262" s="21" t="s">
        <v>410</v>
      </c>
      <c r="B262" s="37" t="s">
        <v>195</v>
      </c>
      <c r="C262" s="38" t="s">
        <v>740</v>
      </c>
      <c r="D262" s="37">
        <v>10</v>
      </c>
      <c r="E262" s="59" t="s">
        <v>12</v>
      </c>
      <c r="F262" s="39">
        <v>500000</v>
      </c>
      <c r="G262" s="39">
        <v>5000000</v>
      </c>
    </row>
    <row r="263" spans="1:7">
      <c r="A263" s="21" t="s">
        <v>741</v>
      </c>
      <c r="B263" s="40" t="s">
        <v>510</v>
      </c>
      <c r="C263" s="41" t="s">
        <v>19</v>
      </c>
      <c r="D263" s="40"/>
      <c r="E263" s="60"/>
      <c r="F263" s="42"/>
      <c r="G263" s="42">
        <v>15000000</v>
      </c>
    </row>
    <row r="264" spans="1:7">
      <c r="A264" s="21" t="s">
        <v>742</v>
      </c>
      <c r="B264" s="43" t="s">
        <v>195</v>
      </c>
      <c r="C264" s="44" t="s">
        <v>743</v>
      </c>
      <c r="D264" s="47">
        <v>5</v>
      </c>
      <c r="E264" s="61" t="s">
        <v>10</v>
      </c>
      <c r="F264" s="45">
        <v>3000000</v>
      </c>
      <c r="G264" s="45">
        <v>15000000</v>
      </c>
    </row>
    <row r="265" spans="1:7">
      <c r="A265" s="21" t="s">
        <v>411</v>
      </c>
      <c r="B265" s="37" t="s">
        <v>511</v>
      </c>
      <c r="C265" s="38" t="s">
        <v>744</v>
      </c>
      <c r="D265" s="70"/>
      <c r="E265" s="59"/>
      <c r="F265" s="39"/>
      <c r="G265" s="39">
        <v>49520000</v>
      </c>
    </row>
    <row r="266" spans="1:7">
      <c r="A266" s="21" t="s">
        <v>412</v>
      </c>
      <c r="B266" s="40" t="s">
        <v>503</v>
      </c>
      <c r="C266" s="41" t="s">
        <v>7</v>
      </c>
      <c r="D266" s="40"/>
      <c r="E266" s="60"/>
      <c r="F266" s="42"/>
      <c r="G266" s="42">
        <v>17520000</v>
      </c>
    </row>
    <row r="267" spans="1:7">
      <c r="A267" s="21" t="s">
        <v>413</v>
      </c>
      <c r="B267" s="43" t="s">
        <v>195</v>
      </c>
      <c r="C267" s="44" t="s">
        <v>598</v>
      </c>
      <c r="D267" s="47">
        <v>4</v>
      </c>
      <c r="E267" s="61" t="s">
        <v>9</v>
      </c>
      <c r="F267" s="45">
        <v>1000000</v>
      </c>
      <c r="G267" s="45">
        <v>4000000</v>
      </c>
    </row>
    <row r="268" spans="1:7">
      <c r="A268" s="21" t="s">
        <v>414</v>
      </c>
      <c r="B268" s="43" t="s">
        <v>195</v>
      </c>
      <c r="C268" s="44" t="s">
        <v>599</v>
      </c>
      <c r="D268" s="47">
        <v>4</v>
      </c>
      <c r="E268" s="61" t="s">
        <v>9</v>
      </c>
      <c r="F268" s="45">
        <v>1000000</v>
      </c>
      <c r="G268" s="45">
        <v>4000000</v>
      </c>
    </row>
    <row r="269" spans="1:7">
      <c r="A269" s="21" t="s">
        <v>415</v>
      </c>
      <c r="B269" s="40" t="s">
        <v>195</v>
      </c>
      <c r="C269" s="41" t="s">
        <v>745</v>
      </c>
      <c r="D269" s="40">
        <v>4</v>
      </c>
      <c r="E269" s="60" t="s">
        <v>9</v>
      </c>
      <c r="F269" s="42">
        <v>1000000</v>
      </c>
      <c r="G269" s="42">
        <v>4000000</v>
      </c>
    </row>
    <row r="270" spans="1:7">
      <c r="A270" s="21" t="s">
        <v>416</v>
      </c>
      <c r="B270" s="43" t="s">
        <v>195</v>
      </c>
      <c r="C270" s="44" t="s">
        <v>746</v>
      </c>
      <c r="D270" s="47">
        <v>80</v>
      </c>
      <c r="E270" s="61" t="s">
        <v>10</v>
      </c>
      <c r="F270" s="45">
        <v>22000</v>
      </c>
      <c r="G270" s="45">
        <v>1760000</v>
      </c>
    </row>
    <row r="271" spans="1:7">
      <c r="A271" s="21" t="s">
        <v>747</v>
      </c>
      <c r="B271" s="37" t="s">
        <v>195</v>
      </c>
      <c r="C271" s="38" t="s">
        <v>748</v>
      </c>
      <c r="D271" s="37">
        <v>80</v>
      </c>
      <c r="E271" s="59" t="s">
        <v>10</v>
      </c>
      <c r="F271" s="39">
        <v>47000</v>
      </c>
      <c r="G271" s="39">
        <v>3760000</v>
      </c>
    </row>
    <row r="272" spans="1:7">
      <c r="A272" s="21" t="s">
        <v>417</v>
      </c>
      <c r="B272" s="40" t="s">
        <v>510</v>
      </c>
      <c r="C272" s="41" t="s">
        <v>19</v>
      </c>
      <c r="D272" s="40"/>
      <c r="E272" s="60"/>
      <c r="F272" s="42"/>
      <c r="G272" s="42">
        <v>32000000</v>
      </c>
    </row>
    <row r="273" spans="1:7">
      <c r="A273" s="21" t="s">
        <v>418</v>
      </c>
      <c r="B273" s="43" t="s">
        <v>195</v>
      </c>
      <c r="C273" s="44" t="s">
        <v>749</v>
      </c>
      <c r="D273" s="47">
        <v>8</v>
      </c>
      <c r="E273" s="61" t="s">
        <v>10</v>
      </c>
      <c r="F273" s="45">
        <v>4000000</v>
      </c>
      <c r="G273" s="45">
        <v>32000000</v>
      </c>
    </row>
    <row r="274" spans="1:7">
      <c r="A274" s="21" t="s">
        <v>419</v>
      </c>
      <c r="B274" s="25" t="s">
        <v>196</v>
      </c>
      <c r="C274" s="26" t="s">
        <v>47</v>
      </c>
      <c r="D274" s="68"/>
      <c r="E274" s="55"/>
      <c r="F274" s="27"/>
      <c r="G274" s="27">
        <v>1000000000</v>
      </c>
    </row>
    <row r="275" spans="1:7">
      <c r="A275" s="21" t="s">
        <v>420</v>
      </c>
      <c r="B275" s="28" t="s">
        <v>48</v>
      </c>
      <c r="C275" s="29" t="s">
        <v>594</v>
      </c>
      <c r="D275" s="28"/>
      <c r="E275" s="56"/>
      <c r="F275" s="30"/>
      <c r="G275" s="30">
        <v>1000000000</v>
      </c>
    </row>
    <row r="276" spans="1:7" ht="25.5">
      <c r="A276" s="21" t="s">
        <v>421</v>
      </c>
      <c r="B276" s="43" t="s">
        <v>595</v>
      </c>
      <c r="C276" s="44" t="s">
        <v>49</v>
      </c>
      <c r="D276" s="47"/>
      <c r="E276" s="61"/>
      <c r="F276" s="45"/>
      <c r="G276" s="45">
        <v>1000000000</v>
      </c>
    </row>
    <row r="277" spans="1:7">
      <c r="A277" s="21" t="s">
        <v>422</v>
      </c>
      <c r="B277" s="34" t="s">
        <v>502</v>
      </c>
      <c r="C277" s="35" t="s">
        <v>50</v>
      </c>
      <c r="D277" s="34"/>
      <c r="E277" s="58"/>
      <c r="F277" s="36"/>
      <c r="G277" s="36">
        <v>124100000</v>
      </c>
    </row>
    <row r="278" spans="1:7">
      <c r="A278" s="21" t="s">
        <v>423</v>
      </c>
      <c r="B278" s="37" t="s">
        <v>8</v>
      </c>
      <c r="C278" s="38" t="s">
        <v>51</v>
      </c>
      <c r="D278" s="70"/>
      <c r="E278" s="59"/>
      <c r="F278" s="39"/>
      <c r="G278" s="39">
        <v>83135000</v>
      </c>
    </row>
    <row r="279" spans="1:7">
      <c r="A279" s="21" t="s">
        <v>424</v>
      </c>
      <c r="B279" s="40" t="s">
        <v>503</v>
      </c>
      <c r="C279" s="41" t="s">
        <v>7</v>
      </c>
      <c r="D279" s="71"/>
      <c r="E279" s="60"/>
      <c r="F279" s="42"/>
      <c r="G279" s="42">
        <v>8375000</v>
      </c>
    </row>
    <row r="280" spans="1:7">
      <c r="A280" s="21" t="s">
        <v>425</v>
      </c>
      <c r="B280" s="40" t="s">
        <v>195</v>
      </c>
      <c r="C280" s="41" t="s">
        <v>750</v>
      </c>
      <c r="D280" s="40">
        <v>65</v>
      </c>
      <c r="E280" s="60" t="s">
        <v>10</v>
      </c>
      <c r="F280" s="42">
        <v>75000</v>
      </c>
      <c r="G280" s="42">
        <v>4875000</v>
      </c>
    </row>
    <row r="281" spans="1:7">
      <c r="A281" s="21" t="s">
        <v>426</v>
      </c>
      <c r="B281" s="43" t="s">
        <v>195</v>
      </c>
      <c r="C281" s="44" t="s">
        <v>596</v>
      </c>
      <c r="D281" s="47">
        <v>1</v>
      </c>
      <c r="E281" s="61" t="s">
        <v>106</v>
      </c>
      <c r="F281" s="45">
        <v>1000000</v>
      </c>
      <c r="G281" s="45">
        <v>1000000</v>
      </c>
    </row>
    <row r="282" spans="1:7">
      <c r="A282" s="21" t="s">
        <v>427</v>
      </c>
      <c r="B282" s="40" t="s">
        <v>195</v>
      </c>
      <c r="C282" s="41" t="s">
        <v>598</v>
      </c>
      <c r="D282" s="40">
        <v>1</v>
      </c>
      <c r="E282" s="60" t="s">
        <v>106</v>
      </c>
      <c r="F282" s="42">
        <v>1000000</v>
      </c>
      <c r="G282" s="42">
        <v>1000000</v>
      </c>
    </row>
    <row r="283" spans="1:7">
      <c r="A283" s="21" t="s">
        <v>428</v>
      </c>
      <c r="B283" s="43" t="s">
        <v>195</v>
      </c>
      <c r="C283" s="44" t="s">
        <v>599</v>
      </c>
      <c r="D283" s="47">
        <v>1</v>
      </c>
      <c r="E283" s="61" t="s">
        <v>106</v>
      </c>
      <c r="F283" s="45">
        <v>1500000</v>
      </c>
      <c r="G283" s="45">
        <v>1500000</v>
      </c>
    </row>
    <row r="284" spans="1:7">
      <c r="A284" s="21" t="s">
        <v>751</v>
      </c>
      <c r="B284" s="40" t="s">
        <v>513</v>
      </c>
      <c r="C284" s="41" t="s">
        <v>11</v>
      </c>
      <c r="D284" s="40"/>
      <c r="E284" s="60"/>
      <c r="F284" s="42"/>
      <c r="G284" s="42">
        <v>1000000</v>
      </c>
    </row>
    <row r="285" spans="1:7">
      <c r="A285" s="21" t="s">
        <v>752</v>
      </c>
      <c r="B285" s="40" t="s">
        <v>195</v>
      </c>
      <c r="C285" s="41" t="s">
        <v>753</v>
      </c>
      <c r="D285" s="40">
        <v>1</v>
      </c>
      <c r="E285" s="60" t="s">
        <v>54</v>
      </c>
      <c r="F285" s="42">
        <v>1000000</v>
      </c>
      <c r="G285" s="42">
        <v>1000000</v>
      </c>
    </row>
    <row r="286" spans="1:7">
      <c r="A286" s="21" t="s">
        <v>429</v>
      </c>
      <c r="B286" s="40" t="s">
        <v>510</v>
      </c>
      <c r="C286" s="41" t="s">
        <v>19</v>
      </c>
      <c r="D286" s="71"/>
      <c r="E286" s="60"/>
      <c r="F286" s="42"/>
      <c r="G286" s="42">
        <v>73760000</v>
      </c>
    </row>
    <row r="287" spans="1:7" ht="25.5">
      <c r="A287" s="21" t="s">
        <v>430</v>
      </c>
      <c r="B287" s="43" t="s">
        <v>195</v>
      </c>
      <c r="C287" s="44" t="s">
        <v>754</v>
      </c>
      <c r="D287" s="47">
        <v>12</v>
      </c>
      <c r="E287" s="61" t="s">
        <v>755</v>
      </c>
      <c r="F287" s="45">
        <v>6147000</v>
      </c>
      <c r="G287" s="45">
        <v>73760000</v>
      </c>
    </row>
    <row r="288" spans="1:7">
      <c r="A288" s="21" t="s">
        <v>431</v>
      </c>
      <c r="B288" s="37" t="s">
        <v>508</v>
      </c>
      <c r="C288" s="38" t="s">
        <v>55</v>
      </c>
      <c r="D288" s="70"/>
      <c r="E288" s="59"/>
      <c r="F288" s="39"/>
      <c r="G288" s="39">
        <v>40965000</v>
      </c>
    </row>
    <row r="289" spans="1:7">
      <c r="A289" s="21" t="s">
        <v>432</v>
      </c>
      <c r="B289" s="40" t="s">
        <v>503</v>
      </c>
      <c r="C289" s="41" t="s">
        <v>7</v>
      </c>
      <c r="D289" s="40"/>
      <c r="E289" s="60"/>
      <c r="F289" s="42"/>
      <c r="G289" s="42">
        <v>6725000</v>
      </c>
    </row>
    <row r="290" spans="1:7">
      <c r="A290" s="21" t="s">
        <v>433</v>
      </c>
      <c r="B290" s="43" t="s">
        <v>195</v>
      </c>
      <c r="C290" s="44" t="s">
        <v>750</v>
      </c>
      <c r="D290" s="47">
        <v>43</v>
      </c>
      <c r="E290" s="61" t="s">
        <v>10</v>
      </c>
      <c r="F290" s="45">
        <v>75000</v>
      </c>
      <c r="G290" s="45">
        <v>3225000</v>
      </c>
    </row>
    <row r="291" spans="1:7">
      <c r="A291" s="21" t="s">
        <v>434</v>
      </c>
      <c r="B291" s="40" t="s">
        <v>195</v>
      </c>
      <c r="C291" s="41" t="s">
        <v>596</v>
      </c>
      <c r="D291" s="40">
        <v>1</v>
      </c>
      <c r="E291" s="60" t="s">
        <v>106</v>
      </c>
      <c r="F291" s="42">
        <v>1000000</v>
      </c>
      <c r="G291" s="42">
        <v>1000000</v>
      </c>
    </row>
    <row r="292" spans="1:7">
      <c r="A292" s="21" t="s">
        <v>435</v>
      </c>
      <c r="B292" s="43" t="s">
        <v>195</v>
      </c>
      <c r="C292" s="44" t="s">
        <v>598</v>
      </c>
      <c r="D292" s="47">
        <v>1</v>
      </c>
      <c r="E292" s="61" t="s">
        <v>106</v>
      </c>
      <c r="F292" s="45">
        <v>1000000</v>
      </c>
      <c r="G292" s="45">
        <v>1000000</v>
      </c>
    </row>
    <row r="293" spans="1:7">
      <c r="A293" s="21" t="s">
        <v>436</v>
      </c>
      <c r="B293" s="43" t="s">
        <v>195</v>
      </c>
      <c r="C293" s="44" t="s">
        <v>599</v>
      </c>
      <c r="D293" s="47">
        <v>1</v>
      </c>
      <c r="E293" s="61" t="s">
        <v>106</v>
      </c>
      <c r="F293" s="45">
        <v>1500000</v>
      </c>
      <c r="G293" s="45">
        <v>1500000</v>
      </c>
    </row>
    <row r="294" spans="1:7">
      <c r="A294" s="21" t="s">
        <v>756</v>
      </c>
      <c r="B294" s="40" t="s">
        <v>513</v>
      </c>
      <c r="C294" s="41" t="s">
        <v>11</v>
      </c>
      <c r="D294" s="40"/>
      <c r="E294" s="60"/>
      <c r="F294" s="42"/>
      <c r="G294" s="42">
        <v>1000000</v>
      </c>
    </row>
    <row r="295" spans="1:7">
      <c r="A295" s="21" t="s">
        <v>757</v>
      </c>
      <c r="B295" s="43" t="s">
        <v>195</v>
      </c>
      <c r="C295" s="44" t="s">
        <v>753</v>
      </c>
      <c r="D295" s="47">
        <v>1</v>
      </c>
      <c r="E295" s="61" t="s">
        <v>54</v>
      </c>
      <c r="F295" s="45">
        <v>1000000</v>
      </c>
      <c r="G295" s="45">
        <v>1000000</v>
      </c>
    </row>
    <row r="296" spans="1:7">
      <c r="A296" s="21" t="s">
        <v>437</v>
      </c>
      <c r="B296" s="40" t="s">
        <v>510</v>
      </c>
      <c r="C296" s="41" t="s">
        <v>19</v>
      </c>
      <c r="D296" s="40"/>
      <c r="E296" s="60"/>
      <c r="F296" s="42"/>
      <c r="G296" s="42">
        <v>33240000</v>
      </c>
    </row>
    <row r="297" spans="1:7" ht="25.5">
      <c r="A297" s="21" t="s">
        <v>438</v>
      </c>
      <c r="B297" s="43" t="s">
        <v>195</v>
      </c>
      <c r="C297" s="44" t="s">
        <v>754</v>
      </c>
      <c r="D297" s="47">
        <v>12</v>
      </c>
      <c r="E297" s="61" t="s">
        <v>755</v>
      </c>
      <c r="F297" s="45">
        <v>2770000</v>
      </c>
      <c r="G297" s="45">
        <v>33240000</v>
      </c>
    </row>
    <row r="298" spans="1:7" ht="25.5">
      <c r="A298" s="21" t="s">
        <v>439</v>
      </c>
      <c r="B298" s="34" t="s">
        <v>517</v>
      </c>
      <c r="C298" s="35" t="s">
        <v>57</v>
      </c>
      <c r="D298" s="34"/>
      <c r="E298" s="58"/>
      <c r="F298" s="36"/>
      <c r="G298" s="36">
        <v>54500000</v>
      </c>
    </row>
    <row r="299" spans="1:7" ht="25.5">
      <c r="A299" s="21" t="s">
        <v>440</v>
      </c>
      <c r="B299" s="37" t="s">
        <v>8</v>
      </c>
      <c r="C299" s="38" t="s">
        <v>59</v>
      </c>
      <c r="D299" s="37"/>
      <c r="E299" s="59"/>
      <c r="F299" s="39"/>
      <c r="G299" s="39">
        <v>54500000</v>
      </c>
    </row>
    <row r="300" spans="1:7">
      <c r="A300" s="21" t="s">
        <v>441</v>
      </c>
      <c r="B300" s="40" t="s">
        <v>503</v>
      </c>
      <c r="C300" s="41" t="s">
        <v>7</v>
      </c>
      <c r="D300" s="71"/>
      <c r="E300" s="60"/>
      <c r="F300" s="42"/>
      <c r="G300" s="42">
        <v>19225000</v>
      </c>
    </row>
    <row r="301" spans="1:7">
      <c r="A301" s="7" t="s">
        <v>442</v>
      </c>
      <c r="B301" s="28" t="s">
        <v>195</v>
      </c>
      <c r="C301" s="29" t="s">
        <v>750</v>
      </c>
      <c r="D301" s="46">
        <v>23</v>
      </c>
      <c r="E301" s="56" t="s">
        <v>10</v>
      </c>
      <c r="F301" s="30">
        <v>75000</v>
      </c>
      <c r="G301" s="30">
        <v>1725000</v>
      </c>
    </row>
    <row r="302" spans="1:7">
      <c r="A302" s="7" t="s">
        <v>443</v>
      </c>
      <c r="B302" s="31" t="s">
        <v>195</v>
      </c>
      <c r="C302" s="32" t="s">
        <v>596</v>
      </c>
      <c r="D302" s="31">
        <v>1</v>
      </c>
      <c r="E302" s="57" t="s">
        <v>106</v>
      </c>
      <c r="F302" s="33">
        <v>1000000</v>
      </c>
      <c r="G302" s="33">
        <v>1000000</v>
      </c>
    </row>
    <row r="303" spans="1:7">
      <c r="A303" s="21" t="s">
        <v>444</v>
      </c>
      <c r="B303" s="34" t="s">
        <v>195</v>
      </c>
      <c r="C303" s="35" t="s">
        <v>598</v>
      </c>
      <c r="D303" s="34">
        <v>2</v>
      </c>
      <c r="E303" s="58" t="s">
        <v>106</v>
      </c>
      <c r="F303" s="36">
        <v>1000000</v>
      </c>
      <c r="G303" s="36">
        <v>2000000</v>
      </c>
    </row>
    <row r="304" spans="1:7">
      <c r="A304" s="21" t="s">
        <v>445</v>
      </c>
      <c r="B304" s="37" t="s">
        <v>195</v>
      </c>
      <c r="C304" s="38" t="s">
        <v>599</v>
      </c>
      <c r="D304" s="37">
        <v>2</v>
      </c>
      <c r="E304" s="59" t="s">
        <v>106</v>
      </c>
      <c r="F304" s="39">
        <v>1500000</v>
      </c>
      <c r="G304" s="39">
        <v>3000000</v>
      </c>
    </row>
    <row r="305" spans="1:7">
      <c r="A305" s="21" t="s">
        <v>446</v>
      </c>
      <c r="B305" s="40" t="s">
        <v>195</v>
      </c>
      <c r="C305" s="41" t="s">
        <v>758</v>
      </c>
      <c r="D305" s="40">
        <v>23</v>
      </c>
      <c r="E305" s="60" t="s">
        <v>176</v>
      </c>
      <c r="F305" s="42">
        <v>250000</v>
      </c>
      <c r="G305" s="42">
        <v>5750000</v>
      </c>
    </row>
    <row r="306" spans="1:7">
      <c r="A306" s="21" t="s">
        <v>447</v>
      </c>
      <c r="B306" s="43" t="s">
        <v>195</v>
      </c>
      <c r="C306" s="44" t="s">
        <v>759</v>
      </c>
      <c r="D306" s="47">
        <v>23</v>
      </c>
      <c r="E306" s="61" t="s">
        <v>58</v>
      </c>
      <c r="F306" s="45">
        <v>250000</v>
      </c>
      <c r="G306" s="45">
        <v>5750000</v>
      </c>
    </row>
    <row r="307" spans="1:7">
      <c r="A307" s="21" t="s">
        <v>448</v>
      </c>
      <c r="B307" s="40" t="s">
        <v>510</v>
      </c>
      <c r="C307" s="41" t="s">
        <v>19</v>
      </c>
      <c r="D307" s="71"/>
      <c r="E307" s="60"/>
      <c r="F307" s="42"/>
      <c r="G307" s="42">
        <v>35275000</v>
      </c>
    </row>
    <row r="308" spans="1:7" ht="25.5">
      <c r="A308" s="21" t="s">
        <v>449</v>
      </c>
      <c r="B308" s="43" t="s">
        <v>195</v>
      </c>
      <c r="C308" s="44" t="s">
        <v>760</v>
      </c>
      <c r="D308" s="47">
        <v>10</v>
      </c>
      <c r="E308" s="61" t="s">
        <v>755</v>
      </c>
      <c r="F308" s="45">
        <v>3528000</v>
      </c>
      <c r="G308" s="45">
        <v>35275000</v>
      </c>
    </row>
    <row r="309" spans="1:7">
      <c r="A309" s="21" t="s">
        <v>450</v>
      </c>
      <c r="B309" s="34" t="s">
        <v>519</v>
      </c>
      <c r="C309" s="35" t="s">
        <v>61</v>
      </c>
      <c r="D309" s="34"/>
      <c r="E309" s="58"/>
      <c r="F309" s="36"/>
      <c r="G309" s="36">
        <v>686300000</v>
      </c>
    </row>
    <row r="310" spans="1:7">
      <c r="A310" s="21" t="s">
        <v>451</v>
      </c>
      <c r="B310" s="37" t="s">
        <v>8</v>
      </c>
      <c r="C310" s="38" t="s">
        <v>62</v>
      </c>
      <c r="D310" s="70"/>
      <c r="E310" s="59"/>
      <c r="F310" s="39"/>
      <c r="G310" s="39">
        <v>386924000</v>
      </c>
    </row>
    <row r="311" spans="1:7">
      <c r="A311" s="21" t="s">
        <v>452</v>
      </c>
      <c r="B311" s="40" t="s">
        <v>503</v>
      </c>
      <c r="C311" s="41" t="s">
        <v>7</v>
      </c>
      <c r="D311" s="71"/>
      <c r="E311" s="60"/>
      <c r="F311" s="42"/>
      <c r="G311" s="42">
        <v>64900000</v>
      </c>
    </row>
    <row r="312" spans="1:7">
      <c r="A312" s="21" t="s">
        <v>453</v>
      </c>
      <c r="B312" s="40" t="s">
        <v>195</v>
      </c>
      <c r="C312" s="41" t="s">
        <v>596</v>
      </c>
      <c r="D312" s="40">
        <v>12</v>
      </c>
      <c r="E312" s="60" t="s">
        <v>106</v>
      </c>
      <c r="F312" s="42">
        <v>1500000</v>
      </c>
      <c r="G312" s="42">
        <v>18000000</v>
      </c>
    </row>
    <row r="313" spans="1:7">
      <c r="A313" s="21" t="s">
        <v>454</v>
      </c>
      <c r="B313" s="43" t="s">
        <v>195</v>
      </c>
      <c r="C313" s="44" t="s">
        <v>761</v>
      </c>
      <c r="D313" s="47">
        <v>100</v>
      </c>
      <c r="E313" s="61" t="s">
        <v>25</v>
      </c>
      <c r="F313" s="45">
        <v>69000</v>
      </c>
      <c r="G313" s="45">
        <v>6900000</v>
      </c>
    </row>
    <row r="314" spans="1:7">
      <c r="A314" s="21" t="s">
        <v>762</v>
      </c>
      <c r="B314" s="37" t="s">
        <v>195</v>
      </c>
      <c r="C314" s="38" t="s">
        <v>763</v>
      </c>
      <c r="D314" s="37">
        <v>80</v>
      </c>
      <c r="E314" s="59" t="s">
        <v>58</v>
      </c>
      <c r="F314" s="39">
        <v>500000</v>
      </c>
      <c r="G314" s="39">
        <v>40000000</v>
      </c>
    </row>
    <row r="315" spans="1:7">
      <c r="A315" s="21" t="s">
        <v>455</v>
      </c>
      <c r="B315" s="40" t="s">
        <v>526</v>
      </c>
      <c r="C315" s="41" t="s">
        <v>53</v>
      </c>
      <c r="D315" s="40"/>
      <c r="E315" s="60"/>
      <c r="F315" s="42"/>
      <c r="G315" s="42">
        <v>6000000</v>
      </c>
    </row>
    <row r="316" spans="1:7">
      <c r="A316" s="21" t="s">
        <v>456</v>
      </c>
      <c r="B316" s="43" t="s">
        <v>195</v>
      </c>
      <c r="C316" s="44" t="s">
        <v>764</v>
      </c>
      <c r="D316" s="47">
        <v>4</v>
      </c>
      <c r="E316" s="61" t="s">
        <v>106</v>
      </c>
      <c r="F316" s="45">
        <v>250000</v>
      </c>
      <c r="G316" s="45">
        <v>1000000</v>
      </c>
    </row>
    <row r="317" spans="1:7">
      <c r="A317" s="21" t="s">
        <v>457</v>
      </c>
      <c r="B317" s="43" t="s">
        <v>195</v>
      </c>
      <c r="C317" s="44" t="s">
        <v>765</v>
      </c>
      <c r="D317" s="47">
        <v>10</v>
      </c>
      <c r="E317" s="61" t="s">
        <v>106</v>
      </c>
      <c r="F317" s="45">
        <v>500000</v>
      </c>
      <c r="G317" s="45">
        <v>5000000</v>
      </c>
    </row>
    <row r="318" spans="1:7">
      <c r="A318" s="21" t="s">
        <v>458</v>
      </c>
      <c r="B318" s="40" t="s">
        <v>530</v>
      </c>
      <c r="C318" s="41" t="s">
        <v>64</v>
      </c>
      <c r="D318" s="71"/>
      <c r="E318" s="60"/>
      <c r="F318" s="42"/>
      <c r="G318" s="42">
        <v>30000000</v>
      </c>
    </row>
    <row r="319" spans="1:7">
      <c r="A319" s="21" t="s">
        <v>459</v>
      </c>
      <c r="B319" s="43" t="s">
        <v>195</v>
      </c>
      <c r="C319" s="44" t="s">
        <v>598</v>
      </c>
      <c r="D319" s="47">
        <v>12</v>
      </c>
      <c r="E319" s="61" t="s">
        <v>106</v>
      </c>
      <c r="F319" s="45">
        <v>1000000</v>
      </c>
      <c r="G319" s="45">
        <v>12000000</v>
      </c>
    </row>
    <row r="320" spans="1:7">
      <c r="A320" s="21" t="s">
        <v>460</v>
      </c>
      <c r="B320" s="40" t="s">
        <v>195</v>
      </c>
      <c r="C320" s="41" t="s">
        <v>599</v>
      </c>
      <c r="D320" s="40">
        <v>12</v>
      </c>
      <c r="E320" s="60" t="s">
        <v>106</v>
      </c>
      <c r="F320" s="42">
        <v>1500000</v>
      </c>
      <c r="G320" s="42">
        <v>18000000</v>
      </c>
    </row>
    <row r="321" spans="1:7">
      <c r="A321" s="21" t="s">
        <v>461</v>
      </c>
      <c r="B321" s="40" t="s">
        <v>513</v>
      </c>
      <c r="C321" s="41" t="s">
        <v>11</v>
      </c>
      <c r="D321" s="71"/>
      <c r="E321" s="60"/>
      <c r="F321" s="42"/>
      <c r="G321" s="42">
        <v>25200000</v>
      </c>
    </row>
    <row r="322" spans="1:7">
      <c r="A322" s="21" t="s">
        <v>462</v>
      </c>
      <c r="B322" s="37" t="s">
        <v>195</v>
      </c>
      <c r="C322" s="38" t="s">
        <v>753</v>
      </c>
      <c r="D322" s="37">
        <v>28</v>
      </c>
      <c r="E322" s="59" t="s">
        <v>54</v>
      </c>
      <c r="F322" s="39">
        <v>900000</v>
      </c>
      <c r="G322" s="39">
        <v>25200000</v>
      </c>
    </row>
    <row r="323" spans="1:7">
      <c r="A323" s="21" t="s">
        <v>463</v>
      </c>
      <c r="B323" s="40" t="s">
        <v>515</v>
      </c>
      <c r="C323" s="41" t="s">
        <v>24</v>
      </c>
      <c r="D323" s="40"/>
      <c r="E323" s="60"/>
      <c r="F323" s="42"/>
      <c r="G323" s="42">
        <v>6000000</v>
      </c>
    </row>
    <row r="324" spans="1:7">
      <c r="A324" s="21" t="s">
        <v>464</v>
      </c>
      <c r="B324" s="43" t="s">
        <v>195</v>
      </c>
      <c r="C324" s="44" t="s">
        <v>766</v>
      </c>
      <c r="D324" s="47">
        <v>1</v>
      </c>
      <c r="E324" s="61" t="s">
        <v>60</v>
      </c>
      <c r="F324" s="45">
        <v>6000000</v>
      </c>
      <c r="G324" s="45">
        <v>6000000</v>
      </c>
    </row>
    <row r="325" spans="1:7">
      <c r="A325" s="21" t="s">
        <v>465</v>
      </c>
      <c r="B325" s="40" t="s">
        <v>510</v>
      </c>
      <c r="C325" s="41" t="s">
        <v>19</v>
      </c>
      <c r="D325" s="71"/>
      <c r="E325" s="60"/>
      <c r="F325" s="42"/>
      <c r="G325" s="42">
        <v>253324000</v>
      </c>
    </row>
    <row r="326" spans="1:7" ht="25.5">
      <c r="A326" s="21" t="s">
        <v>466</v>
      </c>
      <c r="B326" s="40" t="s">
        <v>195</v>
      </c>
      <c r="C326" s="41" t="s">
        <v>767</v>
      </c>
      <c r="D326" s="40">
        <v>44</v>
      </c>
      <c r="E326" s="60" t="s">
        <v>755</v>
      </c>
      <c r="F326" s="42">
        <v>5757000</v>
      </c>
      <c r="G326" s="42">
        <v>253324000</v>
      </c>
    </row>
    <row r="327" spans="1:7">
      <c r="A327" s="21" t="s">
        <v>467</v>
      </c>
      <c r="B327" s="40" t="s">
        <v>504</v>
      </c>
      <c r="C327" s="41" t="s">
        <v>13</v>
      </c>
      <c r="D327" s="71"/>
      <c r="E327" s="60"/>
      <c r="F327" s="42"/>
      <c r="G327" s="42">
        <v>1500000</v>
      </c>
    </row>
    <row r="328" spans="1:7">
      <c r="A328" s="21" t="s">
        <v>468</v>
      </c>
      <c r="B328" s="43" t="s">
        <v>195</v>
      </c>
      <c r="C328" s="44" t="s">
        <v>617</v>
      </c>
      <c r="D328" s="47">
        <v>10</v>
      </c>
      <c r="E328" s="61" t="s">
        <v>10</v>
      </c>
      <c r="F328" s="45">
        <v>150000</v>
      </c>
      <c r="G328" s="45">
        <v>1500000</v>
      </c>
    </row>
    <row r="329" spans="1:7">
      <c r="A329" s="21" t="s">
        <v>469</v>
      </c>
      <c r="B329" s="37" t="s">
        <v>508</v>
      </c>
      <c r="C329" s="38" t="s">
        <v>65</v>
      </c>
      <c r="D329" s="37"/>
      <c r="E329" s="59"/>
      <c r="F329" s="39"/>
      <c r="G329" s="39">
        <v>247816000</v>
      </c>
    </row>
    <row r="330" spans="1:7">
      <c r="A330" s="21" t="s">
        <v>470</v>
      </c>
      <c r="B330" s="40" t="s">
        <v>503</v>
      </c>
      <c r="C330" s="41" t="s">
        <v>7</v>
      </c>
      <c r="D330" s="71"/>
      <c r="E330" s="60"/>
      <c r="F330" s="42"/>
      <c r="G330" s="42">
        <v>71456000</v>
      </c>
    </row>
    <row r="331" spans="1:7">
      <c r="A331" s="21" t="s">
        <v>471</v>
      </c>
      <c r="B331" s="37" t="s">
        <v>195</v>
      </c>
      <c r="C331" s="38" t="s">
        <v>761</v>
      </c>
      <c r="D331" s="37">
        <v>224</v>
      </c>
      <c r="E331" s="59" t="s">
        <v>25</v>
      </c>
      <c r="F331" s="39">
        <v>69000</v>
      </c>
      <c r="G331" s="39">
        <v>15456000</v>
      </c>
    </row>
    <row r="332" spans="1:7">
      <c r="A332" s="21" t="s">
        <v>472</v>
      </c>
      <c r="B332" s="40" t="s">
        <v>195</v>
      </c>
      <c r="C332" s="41" t="s">
        <v>596</v>
      </c>
      <c r="D332" s="40">
        <v>4</v>
      </c>
      <c r="E332" s="60" t="s">
        <v>106</v>
      </c>
      <c r="F332" s="42">
        <v>1500000</v>
      </c>
      <c r="G332" s="42">
        <v>6000000</v>
      </c>
    </row>
    <row r="333" spans="1:7">
      <c r="A333" s="21" t="s">
        <v>768</v>
      </c>
      <c r="B333" s="43" t="s">
        <v>195</v>
      </c>
      <c r="C333" s="44" t="s">
        <v>769</v>
      </c>
      <c r="D333" s="47">
        <v>100</v>
      </c>
      <c r="E333" s="61" t="s">
        <v>770</v>
      </c>
      <c r="F333" s="45">
        <v>500000</v>
      </c>
      <c r="G333" s="45">
        <v>50000000</v>
      </c>
    </row>
    <row r="334" spans="1:7">
      <c r="A334" s="21" t="s">
        <v>473</v>
      </c>
      <c r="B334" s="40" t="s">
        <v>526</v>
      </c>
      <c r="C334" s="41" t="s">
        <v>53</v>
      </c>
      <c r="D334" s="71"/>
      <c r="E334" s="60"/>
      <c r="F334" s="42"/>
      <c r="G334" s="42">
        <v>5000000</v>
      </c>
    </row>
    <row r="335" spans="1:7">
      <c r="A335" s="21" t="s">
        <v>474</v>
      </c>
      <c r="B335" s="40" t="s">
        <v>195</v>
      </c>
      <c r="C335" s="41" t="s">
        <v>764</v>
      </c>
      <c r="D335" s="40">
        <v>4</v>
      </c>
      <c r="E335" s="60" t="s">
        <v>106</v>
      </c>
      <c r="F335" s="42">
        <v>250000</v>
      </c>
      <c r="G335" s="42">
        <v>1000000</v>
      </c>
    </row>
    <row r="336" spans="1:7">
      <c r="A336" s="21" t="s">
        <v>771</v>
      </c>
      <c r="B336" s="43" t="s">
        <v>195</v>
      </c>
      <c r="C336" s="44" t="s">
        <v>765</v>
      </c>
      <c r="D336" s="47">
        <v>8</v>
      </c>
      <c r="E336" s="61" t="s">
        <v>106</v>
      </c>
      <c r="F336" s="45">
        <v>500000</v>
      </c>
      <c r="G336" s="45">
        <v>4000000</v>
      </c>
    </row>
    <row r="337" spans="1:7">
      <c r="A337" s="21" t="s">
        <v>475</v>
      </c>
      <c r="B337" s="40" t="s">
        <v>530</v>
      </c>
      <c r="C337" s="41" t="s">
        <v>64</v>
      </c>
      <c r="D337" s="71"/>
      <c r="E337" s="60"/>
      <c r="F337" s="42"/>
      <c r="G337" s="42">
        <v>15000000</v>
      </c>
    </row>
    <row r="338" spans="1:7">
      <c r="A338" s="21" t="s">
        <v>476</v>
      </c>
      <c r="B338" s="40" t="s">
        <v>195</v>
      </c>
      <c r="C338" s="41" t="s">
        <v>598</v>
      </c>
      <c r="D338" s="40">
        <v>6</v>
      </c>
      <c r="E338" s="60" t="s">
        <v>106</v>
      </c>
      <c r="F338" s="42">
        <v>1000000</v>
      </c>
      <c r="G338" s="42">
        <v>6000000</v>
      </c>
    </row>
    <row r="339" spans="1:7">
      <c r="A339" s="21" t="s">
        <v>477</v>
      </c>
      <c r="B339" s="43" t="s">
        <v>195</v>
      </c>
      <c r="C339" s="44" t="s">
        <v>599</v>
      </c>
      <c r="D339" s="47">
        <v>6</v>
      </c>
      <c r="E339" s="61" t="s">
        <v>106</v>
      </c>
      <c r="F339" s="45">
        <v>1500000</v>
      </c>
      <c r="G339" s="45">
        <v>9000000</v>
      </c>
    </row>
    <row r="340" spans="1:7">
      <c r="A340" s="21" t="s">
        <v>478</v>
      </c>
      <c r="B340" s="40" t="s">
        <v>513</v>
      </c>
      <c r="C340" s="41" t="s">
        <v>11</v>
      </c>
      <c r="D340" s="40"/>
      <c r="E340" s="60"/>
      <c r="F340" s="42"/>
      <c r="G340" s="42">
        <v>16200000</v>
      </c>
    </row>
    <row r="341" spans="1:7">
      <c r="A341" s="21" t="s">
        <v>479</v>
      </c>
      <c r="B341" s="40" t="s">
        <v>195</v>
      </c>
      <c r="C341" s="41" t="s">
        <v>753</v>
      </c>
      <c r="D341" s="40">
        <v>18</v>
      </c>
      <c r="E341" s="60" t="s">
        <v>54</v>
      </c>
      <c r="F341" s="42">
        <v>900000</v>
      </c>
      <c r="G341" s="42">
        <v>16200000</v>
      </c>
    </row>
    <row r="342" spans="1:7">
      <c r="A342" s="21" t="s">
        <v>480</v>
      </c>
      <c r="B342" s="40" t="s">
        <v>515</v>
      </c>
      <c r="C342" s="41" t="s">
        <v>24</v>
      </c>
      <c r="D342" s="71"/>
      <c r="E342" s="60"/>
      <c r="F342" s="42"/>
      <c r="G342" s="42">
        <v>2000000</v>
      </c>
    </row>
    <row r="343" spans="1:7">
      <c r="A343" s="21" t="s">
        <v>481</v>
      </c>
      <c r="B343" s="43" t="s">
        <v>195</v>
      </c>
      <c r="C343" s="44" t="s">
        <v>766</v>
      </c>
      <c r="D343" s="47">
        <v>1</v>
      </c>
      <c r="E343" s="61" t="s">
        <v>60</v>
      </c>
      <c r="F343" s="45">
        <v>2000000</v>
      </c>
      <c r="G343" s="45">
        <v>2000000</v>
      </c>
    </row>
    <row r="344" spans="1:7">
      <c r="A344" s="21" t="s">
        <v>482</v>
      </c>
      <c r="B344" s="40" t="s">
        <v>510</v>
      </c>
      <c r="C344" s="41" t="s">
        <v>19</v>
      </c>
      <c r="D344" s="40"/>
      <c r="E344" s="60"/>
      <c r="F344" s="42"/>
      <c r="G344" s="42">
        <v>138160000</v>
      </c>
    </row>
    <row r="345" spans="1:7">
      <c r="A345" s="21" t="s">
        <v>483</v>
      </c>
      <c r="B345" s="43" t="s">
        <v>195</v>
      </c>
      <c r="C345" s="44" t="s">
        <v>772</v>
      </c>
      <c r="D345" s="47">
        <v>22</v>
      </c>
      <c r="E345" s="61" t="s">
        <v>755</v>
      </c>
      <c r="F345" s="45">
        <v>6280000</v>
      </c>
      <c r="G345" s="45">
        <v>138160000</v>
      </c>
    </row>
    <row r="346" spans="1:7">
      <c r="A346" s="21" t="s">
        <v>773</v>
      </c>
      <c r="B346" s="37" t="s">
        <v>509</v>
      </c>
      <c r="C346" s="38" t="s">
        <v>774</v>
      </c>
      <c r="D346" s="70"/>
      <c r="E346" s="59"/>
      <c r="F346" s="39"/>
      <c r="G346" s="39">
        <v>51560000</v>
      </c>
    </row>
    <row r="347" spans="1:7">
      <c r="A347" s="21" t="s">
        <v>775</v>
      </c>
      <c r="B347" s="40" t="s">
        <v>503</v>
      </c>
      <c r="C347" s="41" t="s">
        <v>7</v>
      </c>
      <c r="D347" s="40"/>
      <c r="E347" s="60"/>
      <c r="F347" s="42"/>
      <c r="G347" s="42">
        <v>20830000</v>
      </c>
    </row>
    <row r="348" spans="1:7">
      <c r="A348" s="21" t="s">
        <v>776</v>
      </c>
      <c r="B348" s="43" t="s">
        <v>195</v>
      </c>
      <c r="C348" s="44" t="s">
        <v>598</v>
      </c>
      <c r="D348" s="47">
        <v>4</v>
      </c>
      <c r="E348" s="61" t="s">
        <v>106</v>
      </c>
      <c r="F348" s="45">
        <v>1000000</v>
      </c>
      <c r="G348" s="45">
        <v>4000000</v>
      </c>
    </row>
    <row r="349" spans="1:7">
      <c r="A349" s="21" t="s">
        <v>777</v>
      </c>
      <c r="B349" s="37" t="s">
        <v>195</v>
      </c>
      <c r="C349" s="38" t="s">
        <v>599</v>
      </c>
      <c r="D349" s="37">
        <v>4</v>
      </c>
      <c r="E349" s="59" t="s">
        <v>106</v>
      </c>
      <c r="F349" s="39">
        <v>1500000</v>
      </c>
      <c r="G349" s="39">
        <v>6000000</v>
      </c>
    </row>
    <row r="350" spans="1:7">
      <c r="A350" s="21" t="s">
        <v>778</v>
      </c>
      <c r="B350" s="40" t="s">
        <v>195</v>
      </c>
      <c r="C350" s="41" t="s">
        <v>761</v>
      </c>
      <c r="D350" s="40">
        <v>70</v>
      </c>
      <c r="E350" s="60" t="s">
        <v>25</v>
      </c>
      <c r="F350" s="42">
        <v>69000</v>
      </c>
      <c r="G350" s="42">
        <v>4830000</v>
      </c>
    </row>
    <row r="351" spans="1:7">
      <c r="A351" s="21" t="s">
        <v>779</v>
      </c>
      <c r="B351" s="43" t="s">
        <v>195</v>
      </c>
      <c r="C351" s="44" t="s">
        <v>596</v>
      </c>
      <c r="D351" s="47">
        <v>4</v>
      </c>
      <c r="E351" s="61" t="s">
        <v>106</v>
      </c>
      <c r="F351" s="45">
        <v>1500000</v>
      </c>
      <c r="G351" s="45">
        <v>6000000</v>
      </c>
    </row>
    <row r="352" spans="1:7">
      <c r="A352" s="21" t="s">
        <v>780</v>
      </c>
      <c r="B352" s="40" t="s">
        <v>526</v>
      </c>
      <c r="C352" s="41" t="s">
        <v>53</v>
      </c>
      <c r="D352" s="71"/>
      <c r="E352" s="60"/>
      <c r="F352" s="42"/>
      <c r="G352" s="42">
        <v>500000</v>
      </c>
    </row>
    <row r="353" spans="1:7">
      <c r="A353" s="21" t="s">
        <v>781</v>
      </c>
      <c r="B353" s="40" t="s">
        <v>195</v>
      </c>
      <c r="C353" s="41" t="s">
        <v>764</v>
      </c>
      <c r="D353" s="40">
        <v>2</v>
      </c>
      <c r="E353" s="60" t="s">
        <v>106</v>
      </c>
      <c r="F353" s="42">
        <v>250000</v>
      </c>
      <c r="G353" s="42">
        <v>500000</v>
      </c>
    </row>
    <row r="354" spans="1:7">
      <c r="A354" s="21" t="s">
        <v>782</v>
      </c>
      <c r="B354" s="40" t="s">
        <v>513</v>
      </c>
      <c r="C354" s="41" t="s">
        <v>11</v>
      </c>
      <c r="D354" s="71"/>
      <c r="E354" s="60"/>
      <c r="F354" s="42"/>
      <c r="G354" s="42">
        <v>7200000</v>
      </c>
    </row>
    <row r="355" spans="1:7">
      <c r="A355" s="21" t="s">
        <v>783</v>
      </c>
      <c r="B355" s="43" t="s">
        <v>195</v>
      </c>
      <c r="C355" s="44" t="s">
        <v>753</v>
      </c>
      <c r="D355" s="47">
        <v>8</v>
      </c>
      <c r="E355" s="61" t="s">
        <v>54</v>
      </c>
      <c r="F355" s="45">
        <v>900000</v>
      </c>
      <c r="G355" s="45">
        <v>7200000</v>
      </c>
    </row>
    <row r="356" spans="1:7">
      <c r="A356" s="21" t="s">
        <v>784</v>
      </c>
      <c r="B356" s="40" t="s">
        <v>510</v>
      </c>
      <c r="C356" s="41" t="s">
        <v>19</v>
      </c>
      <c r="D356" s="40"/>
      <c r="E356" s="60"/>
      <c r="F356" s="42"/>
      <c r="G356" s="42">
        <v>23030000</v>
      </c>
    </row>
    <row r="357" spans="1:7">
      <c r="A357" s="21" t="s">
        <v>785</v>
      </c>
      <c r="B357" s="43" t="s">
        <v>195</v>
      </c>
      <c r="C357" s="44" t="s">
        <v>786</v>
      </c>
      <c r="D357" s="47">
        <v>6</v>
      </c>
      <c r="E357" s="61" t="s">
        <v>755</v>
      </c>
      <c r="F357" s="45">
        <v>3838000</v>
      </c>
      <c r="G357" s="45">
        <v>23030000</v>
      </c>
    </row>
    <row r="358" spans="1:7">
      <c r="A358" s="21" t="s">
        <v>484</v>
      </c>
      <c r="B358" s="34" t="s">
        <v>520</v>
      </c>
      <c r="C358" s="35" t="s">
        <v>67</v>
      </c>
      <c r="D358" s="34"/>
      <c r="E358" s="58"/>
      <c r="F358" s="36"/>
      <c r="G358" s="36">
        <v>135100000</v>
      </c>
    </row>
    <row r="359" spans="1:7">
      <c r="A359" s="21" t="s">
        <v>485</v>
      </c>
      <c r="B359" s="37" t="s">
        <v>8</v>
      </c>
      <c r="C359" s="38" t="s">
        <v>68</v>
      </c>
      <c r="D359" s="70"/>
      <c r="E359" s="59"/>
      <c r="F359" s="39"/>
      <c r="G359" s="39">
        <v>135100000</v>
      </c>
    </row>
    <row r="360" spans="1:7">
      <c r="A360" s="21" t="s">
        <v>486</v>
      </c>
      <c r="B360" s="40" t="s">
        <v>503</v>
      </c>
      <c r="C360" s="41" t="s">
        <v>7</v>
      </c>
      <c r="D360" s="40"/>
      <c r="E360" s="60"/>
      <c r="F360" s="42"/>
      <c r="G360" s="42">
        <v>21100000</v>
      </c>
    </row>
    <row r="361" spans="1:7">
      <c r="A361" s="21" t="s">
        <v>487</v>
      </c>
      <c r="B361" s="37" t="s">
        <v>195</v>
      </c>
      <c r="C361" s="38" t="s">
        <v>596</v>
      </c>
      <c r="D361" s="37">
        <v>2</v>
      </c>
      <c r="E361" s="59" t="s">
        <v>106</v>
      </c>
      <c r="F361" s="39">
        <v>1500000</v>
      </c>
      <c r="G361" s="39">
        <v>3000000</v>
      </c>
    </row>
    <row r="362" spans="1:7">
      <c r="A362" s="21" t="s">
        <v>488</v>
      </c>
      <c r="B362" s="40" t="s">
        <v>195</v>
      </c>
      <c r="C362" s="41" t="s">
        <v>787</v>
      </c>
      <c r="D362" s="40">
        <v>90</v>
      </c>
      <c r="E362" s="60" t="s">
        <v>25</v>
      </c>
      <c r="F362" s="42">
        <v>66000</v>
      </c>
      <c r="G362" s="42">
        <v>5900000</v>
      </c>
    </row>
    <row r="363" spans="1:7">
      <c r="A363" s="21" t="s">
        <v>489</v>
      </c>
      <c r="B363" s="43" t="s">
        <v>195</v>
      </c>
      <c r="C363" s="44" t="s">
        <v>598</v>
      </c>
      <c r="D363" s="47">
        <v>2</v>
      </c>
      <c r="E363" s="61" t="s">
        <v>106</v>
      </c>
      <c r="F363" s="45">
        <v>1000000</v>
      </c>
      <c r="G363" s="45">
        <v>2000000</v>
      </c>
    </row>
    <row r="364" spans="1:7">
      <c r="A364" s="21" t="s">
        <v>788</v>
      </c>
      <c r="B364" s="43" t="s">
        <v>195</v>
      </c>
      <c r="C364" s="44" t="s">
        <v>599</v>
      </c>
      <c r="D364" s="47">
        <v>2</v>
      </c>
      <c r="E364" s="61" t="s">
        <v>106</v>
      </c>
      <c r="F364" s="45">
        <v>1500000</v>
      </c>
      <c r="G364" s="45">
        <v>3000000</v>
      </c>
    </row>
    <row r="365" spans="1:7">
      <c r="A365" s="21" t="s">
        <v>789</v>
      </c>
      <c r="B365" s="43" t="s">
        <v>195</v>
      </c>
      <c r="C365" s="44" t="s">
        <v>790</v>
      </c>
      <c r="D365" s="47">
        <v>36</v>
      </c>
      <c r="E365" s="61" t="s">
        <v>25</v>
      </c>
      <c r="F365" s="45">
        <v>200000</v>
      </c>
      <c r="G365" s="45">
        <v>7200000</v>
      </c>
    </row>
    <row r="366" spans="1:7">
      <c r="A366" s="21" t="s">
        <v>490</v>
      </c>
      <c r="B366" s="40" t="s">
        <v>526</v>
      </c>
      <c r="C366" s="41" t="s">
        <v>53</v>
      </c>
      <c r="D366" s="71"/>
      <c r="E366" s="60"/>
      <c r="F366" s="42"/>
      <c r="G366" s="42">
        <v>1584000</v>
      </c>
    </row>
    <row r="367" spans="1:7" ht="25.5">
      <c r="A367" s="21" t="s">
        <v>491</v>
      </c>
      <c r="B367" s="40" t="s">
        <v>195</v>
      </c>
      <c r="C367" s="41" t="s">
        <v>791</v>
      </c>
      <c r="D367" s="40">
        <v>36</v>
      </c>
      <c r="E367" s="60" t="s">
        <v>25</v>
      </c>
      <c r="F367" s="42">
        <v>44000</v>
      </c>
      <c r="G367" s="42">
        <v>1584000</v>
      </c>
    </row>
    <row r="368" spans="1:7">
      <c r="A368" s="21" t="s">
        <v>492</v>
      </c>
      <c r="B368" s="40" t="s">
        <v>513</v>
      </c>
      <c r="C368" s="41" t="s">
        <v>11</v>
      </c>
      <c r="D368" s="71"/>
      <c r="E368" s="60"/>
      <c r="F368" s="42"/>
      <c r="G368" s="42">
        <v>10000000</v>
      </c>
    </row>
    <row r="369" spans="1:7">
      <c r="A369" s="21" t="s">
        <v>493</v>
      </c>
      <c r="B369" s="40" t="s">
        <v>195</v>
      </c>
      <c r="C369" s="41" t="s">
        <v>753</v>
      </c>
      <c r="D369" s="40">
        <v>10</v>
      </c>
      <c r="E369" s="60" t="s">
        <v>54</v>
      </c>
      <c r="F369" s="42">
        <v>1000000</v>
      </c>
      <c r="G369" s="42">
        <v>10000000</v>
      </c>
    </row>
    <row r="370" spans="1:7">
      <c r="A370" s="21" t="s">
        <v>792</v>
      </c>
      <c r="B370" s="40" t="s">
        <v>515</v>
      </c>
      <c r="C370" s="41" t="s">
        <v>24</v>
      </c>
      <c r="D370" s="71"/>
      <c r="E370" s="60"/>
      <c r="F370" s="42"/>
      <c r="G370" s="42">
        <v>5000000</v>
      </c>
    </row>
    <row r="371" spans="1:7">
      <c r="A371" s="21" t="s">
        <v>793</v>
      </c>
      <c r="B371" s="34" t="s">
        <v>195</v>
      </c>
      <c r="C371" s="35" t="s">
        <v>794</v>
      </c>
      <c r="D371" s="34">
        <v>1</v>
      </c>
      <c r="E371" s="58" t="s">
        <v>153</v>
      </c>
      <c r="F371" s="36">
        <v>5000000</v>
      </c>
      <c r="G371" s="36">
        <v>5000000</v>
      </c>
    </row>
    <row r="372" spans="1:7">
      <c r="A372" s="21" t="s">
        <v>795</v>
      </c>
      <c r="B372" s="40" t="s">
        <v>510</v>
      </c>
      <c r="C372" s="41" t="s">
        <v>19</v>
      </c>
      <c r="D372" s="40"/>
      <c r="E372" s="60"/>
      <c r="F372" s="42"/>
      <c r="G372" s="42">
        <v>97416000</v>
      </c>
    </row>
    <row r="373" spans="1:7">
      <c r="A373" s="21" t="s">
        <v>796</v>
      </c>
      <c r="B373" s="40" t="s">
        <v>195</v>
      </c>
      <c r="C373" s="41" t="s">
        <v>797</v>
      </c>
      <c r="D373" s="40">
        <v>36</v>
      </c>
      <c r="E373" s="60" t="s">
        <v>755</v>
      </c>
      <c r="F373" s="42">
        <v>2706000</v>
      </c>
      <c r="G373" s="42">
        <v>97416000</v>
      </c>
    </row>
    <row r="374" spans="1:7">
      <c r="A374" s="21" t="s">
        <v>69</v>
      </c>
      <c r="B374" s="22" t="s">
        <v>69</v>
      </c>
      <c r="C374" s="23" t="s">
        <v>70</v>
      </c>
      <c r="D374" s="67"/>
      <c r="E374" s="54"/>
      <c r="F374" s="24"/>
      <c r="G374" s="24">
        <v>90623782000</v>
      </c>
    </row>
    <row r="375" spans="1:7" ht="25.5">
      <c r="A375" s="21" t="s">
        <v>494</v>
      </c>
      <c r="B375" s="25" t="s">
        <v>197</v>
      </c>
      <c r="C375" s="26" t="s">
        <v>71</v>
      </c>
      <c r="D375" s="68"/>
      <c r="E375" s="55"/>
      <c r="F375" s="27"/>
      <c r="G375" s="27">
        <v>82041282000</v>
      </c>
    </row>
    <row r="376" spans="1:7">
      <c r="A376" s="21" t="s">
        <v>798</v>
      </c>
      <c r="B376" s="28" t="s">
        <v>799</v>
      </c>
      <c r="C376" s="29" t="s">
        <v>800</v>
      </c>
      <c r="D376" s="46"/>
      <c r="E376" s="56"/>
      <c r="F376" s="30"/>
      <c r="G376" s="30">
        <v>584676000</v>
      </c>
    </row>
    <row r="377" spans="1:7" ht="25.5">
      <c r="A377" s="21" t="s">
        <v>801</v>
      </c>
      <c r="B377" s="43" t="s">
        <v>802</v>
      </c>
      <c r="C377" s="44" t="s">
        <v>803</v>
      </c>
      <c r="D377" s="47"/>
      <c r="E377" s="61"/>
      <c r="F377" s="45"/>
      <c r="G377" s="45">
        <v>584676000</v>
      </c>
    </row>
    <row r="378" spans="1:7" ht="25.5">
      <c r="A378" s="21" t="s">
        <v>804</v>
      </c>
      <c r="B378" s="34" t="s">
        <v>805</v>
      </c>
      <c r="C378" s="35" t="s">
        <v>803</v>
      </c>
      <c r="D378" s="69"/>
      <c r="E378" s="58"/>
      <c r="F378" s="36"/>
      <c r="G378" s="36">
        <v>469676000</v>
      </c>
    </row>
    <row r="379" spans="1:7">
      <c r="A379" s="21" t="s">
        <v>806</v>
      </c>
      <c r="B379" s="37" t="s">
        <v>8</v>
      </c>
      <c r="C379" s="38" t="s">
        <v>807</v>
      </c>
      <c r="D379" s="37"/>
      <c r="E379" s="59"/>
      <c r="F379" s="39"/>
      <c r="G379" s="39">
        <v>469676000</v>
      </c>
    </row>
    <row r="380" spans="1:7">
      <c r="A380" s="21" t="s">
        <v>808</v>
      </c>
      <c r="B380" s="40" t="s">
        <v>521</v>
      </c>
      <c r="C380" s="41" t="s">
        <v>43</v>
      </c>
      <c r="D380" s="71"/>
      <c r="E380" s="60"/>
      <c r="F380" s="42"/>
      <c r="G380" s="42">
        <v>469676000</v>
      </c>
    </row>
    <row r="381" spans="1:7" ht="25.5">
      <c r="A381" s="21" t="s">
        <v>809</v>
      </c>
      <c r="B381" s="40" t="s">
        <v>195</v>
      </c>
      <c r="C381" s="41" t="s">
        <v>810</v>
      </c>
      <c r="D381" s="40">
        <v>1</v>
      </c>
      <c r="E381" s="60" t="s">
        <v>106</v>
      </c>
      <c r="F381" s="42">
        <v>469676000</v>
      </c>
      <c r="G381" s="42">
        <v>469676000</v>
      </c>
    </row>
    <row r="382" spans="1:7" ht="25.5">
      <c r="A382" s="21" t="s">
        <v>811</v>
      </c>
      <c r="B382" s="34" t="s">
        <v>812</v>
      </c>
      <c r="C382" s="35" t="s">
        <v>813</v>
      </c>
      <c r="D382" s="69"/>
      <c r="E382" s="58"/>
      <c r="F382" s="36"/>
      <c r="G382" s="36">
        <v>115000000</v>
      </c>
    </row>
    <row r="383" spans="1:7">
      <c r="A383" s="21" t="s">
        <v>814</v>
      </c>
      <c r="B383" s="37" t="s">
        <v>8</v>
      </c>
      <c r="C383" s="38" t="s">
        <v>815</v>
      </c>
      <c r="D383" s="37"/>
      <c r="E383" s="59"/>
      <c r="F383" s="39"/>
      <c r="G383" s="39">
        <v>115000000</v>
      </c>
    </row>
    <row r="384" spans="1:7">
      <c r="A384" s="21" t="s">
        <v>816</v>
      </c>
      <c r="B384" s="40" t="s">
        <v>521</v>
      </c>
      <c r="C384" s="41" t="s">
        <v>43</v>
      </c>
      <c r="D384" s="71"/>
      <c r="E384" s="60"/>
      <c r="F384" s="42"/>
      <c r="G384" s="42">
        <v>115000000</v>
      </c>
    </row>
    <row r="385" spans="1:7">
      <c r="A385" s="21" t="s">
        <v>817</v>
      </c>
      <c r="B385" s="37" t="s">
        <v>195</v>
      </c>
      <c r="C385" s="38" t="s">
        <v>818</v>
      </c>
      <c r="D385" s="37">
        <v>1</v>
      </c>
      <c r="E385" s="59" t="s">
        <v>23</v>
      </c>
      <c r="F385" s="39">
        <v>115000000</v>
      </c>
      <c r="G385" s="39">
        <v>115000000</v>
      </c>
    </row>
    <row r="386" spans="1:7">
      <c r="A386" s="21" t="s">
        <v>819</v>
      </c>
      <c r="B386" s="28" t="s">
        <v>820</v>
      </c>
      <c r="C386" s="29" t="s">
        <v>821</v>
      </c>
      <c r="D386" s="28"/>
      <c r="E386" s="56"/>
      <c r="F386" s="30"/>
      <c r="G386" s="30">
        <v>63693463000</v>
      </c>
    </row>
    <row r="387" spans="1:7">
      <c r="A387" s="21" t="s">
        <v>822</v>
      </c>
      <c r="B387" s="43" t="s">
        <v>823</v>
      </c>
      <c r="C387" s="44" t="s">
        <v>824</v>
      </c>
      <c r="D387" s="47"/>
      <c r="E387" s="61"/>
      <c r="F387" s="45"/>
      <c r="G387" s="45">
        <v>1800000000</v>
      </c>
    </row>
    <row r="388" spans="1:7" ht="38.25">
      <c r="A388" s="21" t="s">
        <v>825</v>
      </c>
      <c r="B388" s="34" t="s">
        <v>805</v>
      </c>
      <c r="C388" s="35" t="s">
        <v>826</v>
      </c>
      <c r="D388" s="34"/>
      <c r="E388" s="58"/>
      <c r="F388" s="36"/>
      <c r="G388" s="36">
        <v>1800000000</v>
      </c>
    </row>
    <row r="389" spans="1:7" ht="25.5">
      <c r="A389" s="21" t="s">
        <v>827</v>
      </c>
      <c r="B389" s="37" t="s">
        <v>8</v>
      </c>
      <c r="C389" s="38" t="s">
        <v>828</v>
      </c>
      <c r="D389" s="70"/>
      <c r="E389" s="59"/>
      <c r="F389" s="39"/>
      <c r="G389" s="39">
        <v>227100000</v>
      </c>
    </row>
    <row r="390" spans="1:7">
      <c r="A390" s="21" t="s">
        <v>829</v>
      </c>
      <c r="B390" s="40" t="s">
        <v>503</v>
      </c>
      <c r="C390" s="41" t="s">
        <v>7</v>
      </c>
      <c r="D390" s="71"/>
      <c r="E390" s="60"/>
      <c r="F390" s="42"/>
      <c r="G390" s="42">
        <v>4500000</v>
      </c>
    </row>
    <row r="391" spans="1:7" ht="38.25">
      <c r="A391" s="21" t="s">
        <v>830</v>
      </c>
      <c r="B391" s="37" t="s">
        <v>195</v>
      </c>
      <c r="C391" s="38" t="s">
        <v>831</v>
      </c>
      <c r="D391" s="37">
        <v>9</v>
      </c>
      <c r="E391" s="59" t="s">
        <v>832</v>
      </c>
      <c r="F391" s="39">
        <v>250000</v>
      </c>
      <c r="G391" s="39">
        <v>2250000</v>
      </c>
    </row>
    <row r="392" spans="1:7" ht="25.5">
      <c r="A392" s="21" t="s">
        <v>833</v>
      </c>
      <c r="B392" s="40" t="s">
        <v>195</v>
      </c>
      <c r="C392" s="41" t="s">
        <v>834</v>
      </c>
      <c r="D392" s="40">
        <v>9</v>
      </c>
      <c r="E392" s="60" t="s">
        <v>832</v>
      </c>
      <c r="F392" s="42">
        <v>250000</v>
      </c>
      <c r="G392" s="42">
        <v>2250000</v>
      </c>
    </row>
    <row r="393" spans="1:7">
      <c r="A393" s="21" t="s">
        <v>835</v>
      </c>
      <c r="B393" s="40" t="s">
        <v>530</v>
      </c>
      <c r="C393" s="41" t="s">
        <v>64</v>
      </c>
      <c r="D393" s="71"/>
      <c r="E393" s="60"/>
      <c r="F393" s="42"/>
      <c r="G393" s="42">
        <v>24000000</v>
      </c>
    </row>
    <row r="394" spans="1:7">
      <c r="A394" s="21" t="s">
        <v>836</v>
      </c>
      <c r="B394" s="43" t="s">
        <v>195</v>
      </c>
      <c r="C394" s="44" t="s">
        <v>598</v>
      </c>
      <c r="D394" s="47">
        <v>12</v>
      </c>
      <c r="E394" s="61" t="s">
        <v>52</v>
      </c>
      <c r="F394" s="45">
        <v>1000000</v>
      </c>
      <c r="G394" s="45">
        <v>12000000</v>
      </c>
    </row>
    <row r="395" spans="1:7">
      <c r="A395" s="21" t="s">
        <v>837</v>
      </c>
      <c r="B395" s="43" t="s">
        <v>195</v>
      </c>
      <c r="C395" s="44" t="s">
        <v>838</v>
      </c>
      <c r="D395" s="47">
        <v>12</v>
      </c>
      <c r="E395" s="61" t="s">
        <v>52</v>
      </c>
      <c r="F395" s="45">
        <v>1000000</v>
      </c>
      <c r="G395" s="45">
        <v>12000000</v>
      </c>
    </row>
    <row r="396" spans="1:7">
      <c r="A396" s="21" t="s">
        <v>839</v>
      </c>
      <c r="B396" s="40" t="s">
        <v>515</v>
      </c>
      <c r="C396" s="41" t="s">
        <v>24</v>
      </c>
      <c r="D396" s="71"/>
      <c r="E396" s="60"/>
      <c r="F396" s="42"/>
      <c r="G396" s="42">
        <v>5400000</v>
      </c>
    </row>
    <row r="397" spans="1:7">
      <c r="A397" s="21" t="s">
        <v>840</v>
      </c>
      <c r="B397" s="43" t="s">
        <v>195</v>
      </c>
      <c r="C397" s="44" t="s">
        <v>841</v>
      </c>
      <c r="D397" s="47">
        <v>18</v>
      </c>
      <c r="E397" s="61" t="s">
        <v>25</v>
      </c>
      <c r="F397" s="45">
        <v>300000</v>
      </c>
      <c r="G397" s="45">
        <v>5400000</v>
      </c>
    </row>
    <row r="398" spans="1:7">
      <c r="A398" s="21" t="s">
        <v>842</v>
      </c>
      <c r="B398" s="40" t="s">
        <v>510</v>
      </c>
      <c r="C398" s="41" t="s">
        <v>19</v>
      </c>
      <c r="D398" s="71"/>
      <c r="E398" s="60"/>
      <c r="F398" s="42"/>
      <c r="G398" s="42">
        <v>193200000</v>
      </c>
    </row>
    <row r="399" spans="1:7" ht="38.25">
      <c r="A399" s="21" t="s">
        <v>843</v>
      </c>
      <c r="B399" s="43" t="s">
        <v>195</v>
      </c>
      <c r="C399" s="44" t="s">
        <v>844</v>
      </c>
      <c r="D399" s="47">
        <v>24</v>
      </c>
      <c r="E399" s="61" t="s">
        <v>25</v>
      </c>
      <c r="F399" s="45">
        <v>8050000</v>
      </c>
      <c r="G399" s="45">
        <v>193200000</v>
      </c>
    </row>
    <row r="400" spans="1:7" ht="25.5">
      <c r="A400" s="21" t="s">
        <v>845</v>
      </c>
      <c r="B400" s="37" t="s">
        <v>508</v>
      </c>
      <c r="C400" s="38" t="s">
        <v>184</v>
      </c>
      <c r="D400" s="37"/>
      <c r="E400" s="59"/>
      <c r="F400" s="39"/>
      <c r="G400" s="39">
        <v>172320000</v>
      </c>
    </row>
    <row r="401" spans="1:7">
      <c r="A401" s="21" t="s">
        <v>846</v>
      </c>
      <c r="B401" s="40" t="s">
        <v>503</v>
      </c>
      <c r="C401" s="41" t="s">
        <v>7</v>
      </c>
      <c r="D401" s="71"/>
      <c r="E401" s="60"/>
      <c r="F401" s="42"/>
      <c r="G401" s="42">
        <v>3120000</v>
      </c>
    </row>
    <row r="402" spans="1:7">
      <c r="A402" s="21" t="s">
        <v>847</v>
      </c>
      <c r="B402" s="40" t="s">
        <v>195</v>
      </c>
      <c r="C402" s="41" t="s">
        <v>596</v>
      </c>
      <c r="D402" s="40">
        <v>10</v>
      </c>
      <c r="E402" s="60" t="s">
        <v>832</v>
      </c>
      <c r="F402" s="42">
        <v>312000</v>
      </c>
      <c r="G402" s="42">
        <v>3120000</v>
      </c>
    </row>
    <row r="403" spans="1:7">
      <c r="A403" s="21" t="s">
        <v>848</v>
      </c>
      <c r="B403" s="40" t="s">
        <v>530</v>
      </c>
      <c r="C403" s="41" t="s">
        <v>64</v>
      </c>
      <c r="D403" s="71"/>
      <c r="E403" s="60"/>
      <c r="F403" s="42"/>
      <c r="G403" s="42">
        <v>24000000</v>
      </c>
    </row>
    <row r="404" spans="1:7">
      <c r="A404" s="21" t="s">
        <v>849</v>
      </c>
      <c r="B404" s="37" t="s">
        <v>195</v>
      </c>
      <c r="C404" s="38" t="s">
        <v>598</v>
      </c>
      <c r="D404" s="37">
        <v>12</v>
      </c>
      <c r="E404" s="59" t="s">
        <v>52</v>
      </c>
      <c r="F404" s="39">
        <v>1000000</v>
      </c>
      <c r="G404" s="39">
        <v>12000000</v>
      </c>
    </row>
    <row r="405" spans="1:7">
      <c r="A405" s="21" t="s">
        <v>850</v>
      </c>
      <c r="B405" s="40" t="s">
        <v>195</v>
      </c>
      <c r="C405" s="41" t="s">
        <v>838</v>
      </c>
      <c r="D405" s="40">
        <v>12</v>
      </c>
      <c r="E405" s="60" t="s">
        <v>52</v>
      </c>
      <c r="F405" s="42">
        <v>1000000</v>
      </c>
      <c r="G405" s="42">
        <v>12000000</v>
      </c>
    </row>
    <row r="406" spans="1:7">
      <c r="A406" s="21" t="s">
        <v>851</v>
      </c>
      <c r="B406" s="40" t="s">
        <v>513</v>
      </c>
      <c r="C406" s="41" t="s">
        <v>11</v>
      </c>
      <c r="D406" s="71"/>
      <c r="E406" s="60"/>
      <c r="F406" s="42"/>
      <c r="G406" s="42">
        <v>10800000</v>
      </c>
    </row>
    <row r="407" spans="1:7">
      <c r="A407" s="21" t="s">
        <v>852</v>
      </c>
      <c r="B407" s="43" t="s">
        <v>195</v>
      </c>
      <c r="C407" s="44" t="s">
        <v>853</v>
      </c>
      <c r="D407" s="47">
        <v>12</v>
      </c>
      <c r="E407" s="61" t="s">
        <v>54</v>
      </c>
      <c r="F407" s="45">
        <v>900000</v>
      </c>
      <c r="G407" s="45">
        <v>10800000</v>
      </c>
    </row>
    <row r="408" spans="1:7">
      <c r="A408" s="21" t="s">
        <v>854</v>
      </c>
      <c r="B408" s="40" t="s">
        <v>515</v>
      </c>
      <c r="C408" s="41" t="s">
        <v>24</v>
      </c>
      <c r="D408" s="71"/>
      <c r="E408" s="60"/>
      <c r="F408" s="42"/>
      <c r="G408" s="42">
        <v>4800000</v>
      </c>
    </row>
    <row r="409" spans="1:7">
      <c r="A409" s="21" t="s">
        <v>855</v>
      </c>
      <c r="B409" s="43" t="s">
        <v>195</v>
      </c>
      <c r="C409" s="44" t="s">
        <v>856</v>
      </c>
      <c r="D409" s="47">
        <v>16</v>
      </c>
      <c r="E409" s="61" t="s">
        <v>25</v>
      </c>
      <c r="F409" s="45">
        <v>300000</v>
      </c>
      <c r="G409" s="45">
        <v>4800000</v>
      </c>
    </row>
    <row r="410" spans="1:7">
      <c r="A410" s="21" t="s">
        <v>857</v>
      </c>
      <c r="B410" s="40" t="s">
        <v>510</v>
      </c>
      <c r="C410" s="41" t="s">
        <v>19</v>
      </c>
      <c r="D410" s="40"/>
      <c r="E410" s="60"/>
      <c r="F410" s="42"/>
      <c r="G410" s="42">
        <v>126000000</v>
      </c>
    </row>
    <row r="411" spans="1:7" ht="38.25">
      <c r="A411" s="21" t="s">
        <v>858</v>
      </c>
      <c r="B411" s="43" t="s">
        <v>195</v>
      </c>
      <c r="C411" s="44" t="s">
        <v>859</v>
      </c>
      <c r="D411" s="47">
        <v>18</v>
      </c>
      <c r="E411" s="61" t="s">
        <v>25</v>
      </c>
      <c r="F411" s="45">
        <v>7000000</v>
      </c>
      <c r="G411" s="45">
        <v>126000000</v>
      </c>
    </row>
    <row r="412" spans="1:7">
      <c r="A412" s="21" t="s">
        <v>860</v>
      </c>
      <c r="B412" s="40" t="s">
        <v>504</v>
      </c>
      <c r="C412" s="41" t="s">
        <v>13</v>
      </c>
      <c r="D412" s="40"/>
      <c r="E412" s="60"/>
      <c r="F412" s="42"/>
      <c r="G412" s="42">
        <v>3600000</v>
      </c>
    </row>
    <row r="413" spans="1:7" ht="25.5">
      <c r="A413" s="21" t="s">
        <v>861</v>
      </c>
      <c r="B413" s="43" t="s">
        <v>195</v>
      </c>
      <c r="C413" s="44" t="s">
        <v>862</v>
      </c>
      <c r="D413" s="47">
        <v>24</v>
      </c>
      <c r="E413" s="61" t="s">
        <v>73</v>
      </c>
      <c r="F413" s="45">
        <v>150000</v>
      </c>
      <c r="G413" s="45">
        <v>3600000</v>
      </c>
    </row>
    <row r="414" spans="1:7" ht="25.5">
      <c r="A414" s="21" t="s">
        <v>863</v>
      </c>
      <c r="B414" s="37" t="s">
        <v>509</v>
      </c>
      <c r="C414" s="38" t="s">
        <v>185</v>
      </c>
      <c r="D414" s="37"/>
      <c r="E414" s="59"/>
      <c r="F414" s="39"/>
      <c r="G414" s="39">
        <v>447280000</v>
      </c>
    </row>
    <row r="415" spans="1:7">
      <c r="A415" s="21" t="s">
        <v>864</v>
      </c>
      <c r="B415" s="40" t="s">
        <v>503</v>
      </c>
      <c r="C415" s="41" t="s">
        <v>7</v>
      </c>
      <c r="D415" s="40"/>
      <c r="E415" s="60"/>
      <c r="F415" s="42"/>
      <c r="G415" s="42">
        <v>10000000</v>
      </c>
    </row>
    <row r="416" spans="1:7">
      <c r="A416" s="21" t="s">
        <v>865</v>
      </c>
      <c r="B416" s="43" t="s">
        <v>195</v>
      </c>
      <c r="C416" s="44" t="s">
        <v>596</v>
      </c>
      <c r="D416" s="47">
        <v>50</v>
      </c>
      <c r="E416" s="61" t="s">
        <v>832</v>
      </c>
      <c r="F416" s="45">
        <v>200000</v>
      </c>
      <c r="G416" s="45">
        <v>10000000</v>
      </c>
    </row>
    <row r="417" spans="1:7" ht="25.5">
      <c r="A417" s="21" t="s">
        <v>866</v>
      </c>
      <c r="B417" s="40" t="s">
        <v>512</v>
      </c>
      <c r="C417" s="41" t="s">
        <v>621</v>
      </c>
      <c r="D417" s="71"/>
      <c r="E417" s="60"/>
      <c r="F417" s="42"/>
      <c r="G417" s="42">
        <v>22800000</v>
      </c>
    </row>
    <row r="418" spans="1:7">
      <c r="A418" s="21" t="s">
        <v>867</v>
      </c>
      <c r="B418" s="43" t="s">
        <v>195</v>
      </c>
      <c r="C418" s="44" t="s">
        <v>868</v>
      </c>
      <c r="D418" s="47">
        <v>96</v>
      </c>
      <c r="E418" s="61" t="s">
        <v>25</v>
      </c>
      <c r="F418" s="45">
        <v>200000</v>
      </c>
      <c r="G418" s="45">
        <v>19200000</v>
      </c>
    </row>
    <row r="419" spans="1:7" ht="25.5">
      <c r="A419" s="21" t="s">
        <v>869</v>
      </c>
      <c r="B419" s="43" t="s">
        <v>195</v>
      </c>
      <c r="C419" s="44" t="s">
        <v>870</v>
      </c>
      <c r="D419" s="47">
        <v>12</v>
      </c>
      <c r="E419" s="61" t="s">
        <v>106</v>
      </c>
      <c r="F419" s="45">
        <v>300000</v>
      </c>
      <c r="G419" s="45">
        <v>3600000</v>
      </c>
    </row>
    <row r="420" spans="1:7">
      <c r="A420" s="21" t="s">
        <v>871</v>
      </c>
      <c r="B420" s="40" t="s">
        <v>530</v>
      </c>
      <c r="C420" s="41" t="s">
        <v>64</v>
      </c>
      <c r="D420" s="40"/>
      <c r="E420" s="60"/>
      <c r="F420" s="42"/>
      <c r="G420" s="42">
        <v>24000000</v>
      </c>
    </row>
    <row r="421" spans="1:7">
      <c r="A421" s="21" t="s">
        <v>872</v>
      </c>
      <c r="B421" s="43" t="s">
        <v>195</v>
      </c>
      <c r="C421" s="44" t="s">
        <v>598</v>
      </c>
      <c r="D421" s="47">
        <v>12</v>
      </c>
      <c r="E421" s="61" t="s">
        <v>52</v>
      </c>
      <c r="F421" s="45">
        <v>1000000</v>
      </c>
      <c r="G421" s="45">
        <v>12000000</v>
      </c>
    </row>
    <row r="422" spans="1:7">
      <c r="A422" s="21" t="s">
        <v>873</v>
      </c>
      <c r="B422" s="43" t="s">
        <v>195</v>
      </c>
      <c r="C422" s="44" t="s">
        <v>838</v>
      </c>
      <c r="D422" s="47">
        <v>12</v>
      </c>
      <c r="E422" s="61" t="s">
        <v>52</v>
      </c>
      <c r="F422" s="45">
        <v>1000000</v>
      </c>
      <c r="G422" s="45">
        <v>12000000</v>
      </c>
    </row>
    <row r="423" spans="1:7">
      <c r="A423" s="21" t="s">
        <v>874</v>
      </c>
      <c r="B423" s="40" t="s">
        <v>513</v>
      </c>
      <c r="C423" s="41" t="s">
        <v>11</v>
      </c>
      <c r="D423" s="40"/>
      <c r="E423" s="60"/>
      <c r="F423" s="42"/>
      <c r="G423" s="42">
        <v>14400000</v>
      </c>
    </row>
    <row r="424" spans="1:7">
      <c r="A424" s="21" t="s">
        <v>875</v>
      </c>
      <c r="B424" s="43" t="s">
        <v>195</v>
      </c>
      <c r="C424" s="44" t="s">
        <v>876</v>
      </c>
      <c r="D424" s="47">
        <v>16</v>
      </c>
      <c r="E424" s="61" t="s">
        <v>54</v>
      </c>
      <c r="F424" s="45">
        <v>900000</v>
      </c>
      <c r="G424" s="45">
        <v>14400000</v>
      </c>
    </row>
    <row r="425" spans="1:7">
      <c r="A425" s="21" t="s">
        <v>877</v>
      </c>
      <c r="B425" s="40" t="s">
        <v>515</v>
      </c>
      <c r="C425" s="41" t="s">
        <v>24</v>
      </c>
      <c r="D425" s="40"/>
      <c r="E425" s="60"/>
      <c r="F425" s="42"/>
      <c r="G425" s="42">
        <v>4200000</v>
      </c>
    </row>
    <row r="426" spans="1:7">
      <c r="A426" s="21" t="s">
        <v>878</v>
      </c>
      <c r="B426" s="43" t="s">
        <v>195</v>
      </c>
      <c r="C426" s="44" t="s">
        <v>879</v>
      </c>
      <c r="D426" s="47">
        <v>14</v>
      </c>
      <c r="E426" s="61" t="s">
        <v>25</v>
      </c>
      <c r="F426" s="45">
        <v>300000</v>
      </c>
      <c r="G426" s="45">
        <v>4200000</v>
      </c>
    </row>
    <row r="427" spans="1:7">
      <c r="A427" s="21" t="s">
        <v>880</v>
      </c>
      <c r="B427" s="40" t="s">
        <v>510</v>
      </c>
      <c r="C427" s="41" t="s">
        <v>19</v>
      </c>
      <c r="D427" s="71"/>
      <c r="E427" s="60"/>
      <c r="F427" s="42"/>
      <c r="G427" s="42">
        <v>360000000</v>
      </c>
    </row>
    <row r="428" spans="1:7" ht="38.25">
      <c r="A428" s="21" t="s">
        <v>881</v>
      </c>
      <c r="B428" s="40" t="s">
        <v>195</v>
      </c>
      <c r="C428" s="41" t="s">
        <v>882</v>
      </c>
      <c r="D428" s="40">
        <v>32</v>
      </c>
      <c r="E428" s="60" t="s">
        <v>25</v>
      </c>
      <c r="F428" s="42">
        <v>6000000</v>
      </c>
      <c r="G428" s="42">
        <v>192000000</v>
      </c>
    </row>
    <row r="429" spans="1:7">
      <c r="A429" s="21" t="s">
        <v>883</v>
      </c>
      <c r="B429" s="43" t="s">
        <v>195</v>
      </c>
      <c r="C429" s="44" t="s">
        <v>884</v>
      </c>
      <c r="D429" s="47">
        <v>28</v>
      </c>
      <c r="E429" s="61" t="s">
        <v>25</v>
      </c>
      <c r="F429" s="45">
        <v>6000000</v>
      </c>
      <c r="G429" s="45">
        <v>168000000</v>
      </c>
    </row>
    <row r="430" spans="1:7">
      <c r="A430" s="21" t="s">
        <v>885</v>
      </c>
      <c r="B430" s="40" t="s">
        <v>504</v>
      </c>
      <c r="C430" s="41" t="s">
        <v>13</v>
      </c>
      <c r="D430" s="40"/>
      <c r="E430" s="60"/>
      <c r="F430" s="42"/>
      <c r="G430" s="42">
        <v>5400000</v>
      </c>
    </row>
    <row r="431" spans="1:7">
      <c r="A431" s="21" t="s">
        <v>886</v>
      </c>
      <c r="B431" s="40" t="s">
        <v>195</v>
      </c>
      <c r="C431" s="41" t="s">
        <v>887</v>
      </c>
      <c r="D431" s="40">
        <v>36</v>
      </c>
      <c r="E431" s="60" t="s">
        <v>73</v>
      </c>
      <c r="F431" s="42">
        <v>150000</v>
      </c>
      <c r="G431" s="42">
        <v>5400000</v>
      </c>
    </row>
    <row r="432" spans="1:7">
      <c r="A432" s="21" t="s">
        <v>888</v>
      </c>
      <c r="B432" s="40" t="s">
        <v>506</v>
      </c>
      <c r="C432" s="41" t="s">
        <v>14</v>
      </c>
      <c r="D432" s="71"/>
      <c r="E432" s="60"/>
      <c r="F432" s="42"/>
      <c r="G432" s="42">
        <v>6480000</v>
      </c>
    </row>
    <row r="433" spans="1:7" ht="25.5">
      <c r="A433" s="21" t="s">
        <v>889</v>
      </c>
      <c r="B433" s="40" t="s">
        <v>195</v>
      </c>
      <c r="C433" s="41" t="s">
        <v>890</v>
      </c>
      <c r="D433" s="40">
        <v>18</v>
      </c>
      <c r="E433" s="60" t="s">
        <v>73</v>
      </c>
      <c r="F433" s="42">
        <v>210000</v>
      </c>
      <c r="G433" s="42">
        <v>3780000</v>
      </c>
    </row>
    <row r="434" spans="1:7">
      <c r="A434" s="21" t="s">
        <v>891</v>
      </c>
      <c r="B434" s="43" t="s">
        <v>195</v>
      </c>
      <c r="C434" s="44" t="s">
        <v>617</v>
      </c>
      <c r="D434" s="47">
        <v>18</v>
      </c>
      <c r="E434" s="61" t="s">
        <v>73</v>
      </c>
      <c r="F434" s="45">
        <v>150000</v>
      </c>
      <c r="G434" s="45">
        <v>2700000</v>
      </c>
    </row>
    <row r="435" spans="1:7">
      <c r="A435" s="21" t="s">
        <v>892</v>
      </c>
      <c r="B435" s="37" t="s">
        <v>511</v>
      </c>
      <c r="C435" s="38" t="s">
        <v>893</v>
      </c>
      <c r="D435" s="70"/>
      <c r="E435" s="59"/>
      <c r="F435" s="39"/>
      <c r="G435" s="39">
        <v>339320000</v>
      </c>
    </row>
    <row r="436" spans="1:7">
      <c r="A436" s="21" t="s">
        <v>894</v>
      </c>
      <c r="B436" s="40" t="s">
        <v>503</v>
      </c>
      <c r="C436" s="41" t="s">
        <v>7</v>
      </c>
      <c r="D436" s="71"/>
      <c r="E436" s="60"/>
      <c r="F436" s="42"/>
      <c r="G436" s="42">
        <v>50750000</v>
      </c>
    </row>
    <row r="437" spans="1:7">
      <c r="A437" s="21" t="s">
        <v>895</v>
      </c>
      <c r="B437" s="43" t="s">
        <v>195</v>
      </c>
      <c r="C437" s="44" t="s">
        <v>598</v>
      </c>
      <c r="D437" s="47">
        <v>1</v>
      </c>
      <c r="E437" s="61" t="s">
        <v>52</v>
      </c>
      <c r="F437" s="45">
        <v>2500000</v>
      </c>
      <c r="G437" s="45">
        <v>2500000</v>
      </c>
    </row>
    <row r="438" spans="1:7">
      <c r="A438" s="21" t="s">
        <v>896</v>
      </c>
      <c r="B438" s="40" t="s">
        <v>195</v>
      </c>
      <c r="C438" s="41" t="s">
        <v>838</v>
      </c>
      <c r="D438" s="40">
        <v>1</v>
      </c>
      <c r="E438" s="60" t="s">
        <v>52</v>
      </c>
      <c r="F438" s="42">
        <v>2500000</v>
      </c>
      <c r="G438" s="42">
        <v>2500000</v>
      </c>
    </row>
    <row r="439" spans="1:7">
      <c r="A439" s="21" t="s">
        <v>897</v>
      </c>
      <c r="B439" s="43" t="s">
        <v>195</v>
      </c>
      <c r="C439" s="44" t="s">
        <v>596</v>
      </c>
      <c r="D439" s="47">
        <v>1</v>
      </c>
      <c r="E439" s="61" t="s">
        <v>52</v>
      </c>
      <c r="F439" s="45">
        <v>1000000</v>
      </c>
      <c r="G439" s="45">
        <v>1000000</v>
      </c>
    </row>
    <row r="440" spans="1:7">
      <c r="A440" s="21" t="s">
        <v>898</v>
      </c>
      <c r="B440" s="40" t="s">
        <v>195</v>
      </c>
      <c r="C440" s="41" t="s">
        <v>899</v>
      </c>
      <c r="D440" s="40">
        <v>1</v>
      </c>
      <c r="E440" s="60" t="s">
        <v>52</v>
      </c>
      <c r="F440" s="42">
        <v>1000000</v>
      </c>
      <c r="G440" s="42">
        <v>1000000</v>
      </c>
    </row>
    <row r="441" spans="1:7">
      <c r="A441" s="21" t="s">
        <v>900</v>
      </c>
      <c r="B441" s="43" t="s">
        <v>195</v>
      </c>
      <c r="C441" s="44" t="s">
        <v>901</v>
      </c>
      <c r="D441" s="47">
        <v>125</v>
      </c>
      <c r="E441" s="61" t="s">
        <v>52</v>
      </c>
      <c r="F441" s="45">
        <v>350000</v>
      </c>
      <c r="G441" s="45">
        <v>43750000</v>
      </c>
    </row>
    <row r="442" spans="1:7">
      <c r="A442" s="21" t="s">
        <v>902</v>
      </c>
      <c r="B442" s="40" t="s">
        <v>513</v>
      </c>
      <c r="C442" s="41" t="s">
        <v>11</v>
      </c>
      <c r="D442" s="40"/>
      <c r="E442" s="60"/>
      <c r="F442" s="42"/>
      <c r="G442" s="42">
        <v>11200000</v>
      </c>
    </row>
    <row r="443" spans="1:7">
      <c r="A443" s="21" t="s">
        <v>903</v>
      </c>
      <c r="B443" s="43" t="s">
        <v>195</v>
      </c>
      <c r="C443" s="44" t="s">
        <v>904</v>
      </c>
      <c r="D443" s="47">
        <v>4</v>
      </c>
      <c r="E443" s="61" t="s">
        <v>54</v>
      </c>
      <c r="F443" s="45">
        <v>1000000</v>
      </c>
      <c r="G443" s="45">
        <v>4000000</v>
      </c>
    </row>
    <row r="444" spans="1:7" ht="25.5">
      <c r="A444" s="21" t="s">
        <v>905</v>
      </c>
      <c r="B444" s="37" t="s">
        <v>195</v>
      </c>
      <c r="C444" s="38" t="s">
        <v>906</v>
      </c>
      <c r="D444" s="37">
        <v>8</v>
      </c>
      <c r="E444" s="59" t="s">
        <v>25</v>
      </c>
      <c r="F444" s="39">
        <v>900000</v>
      </c>
      <c r="G444" s="39">
        <v>7200000</v>
      </c>
    </row>
    <row r="445" spans="1:7">
      <c r="A445" s="21" t="s">
        <v>907</v>
      </c>
      <c r="B445" s="40" t="s">
        <v>510</v>
      </c>
      <c r="C445" s="41" t="s">
        <v>19</v>
      </c>
      <c r="D445" s="40"/>
      <c r="E445" s="60"/>
      <c r="F445" s="42"/>
      <c r="G445" s="42">
        <v>277370000</v>
      </c>
    </row>
    <row r="446" spans="1:7">
      <c r="A446" s="21" t="s">
        <v>908</v>
      </c>
      <c r="B446" s="43" t="s">
        <v>195</v>
      </c>
      <c r="C446" s="44" t="s">
        <v>909</v>
      </c>
      <c r="D446" s="47">
        <v>500</v>
      </c>
      <c r="E446" s="61" t="s">
        <v>73</v>
      </c>
      <c r="F446" s="45">
        <v>430000</v>
      </c>
      <c r="G446" s="45">
        <v>215000000</v>
      </c>
    </row>
    <row r="447" spans="1:7">
      <c r="A447" s="21" t="s">
        <v>910</v>
      </c>
      <c r="B447" s="43" t="s">
        <v>195</v>
      </c>
      <c r="C447" s="44" t="s">
        <v>911</v>
      </c>
      <c r="D447" s="47">
        <v>81</v>
      </c>
      <c r="E447" s="61" t="s">
        <v>73</v>
      </c>
      <c r="F447" s="45">
        <v>570000</v>
      </c>
      <c r="G447" s="45">
        <v>46170000</v>
      </c>
    </row>
    <row r="448" spans="1:7" ht="25.5">
      <c r="A448" s="21" t="s">
        <v>912</v>
      </c>
      <c r="B448" s="43" t="s">
        <v>195</v>
      </c>
      <c r="C448" s="44" t="s">
        <v>913</v>
      </c>
      <c r="D448" s="47">
        <v>27</v>
      </c>
      <c r="E448" s="61" t="s">
        <v>25</v>
      </c>
      <c r="F448" s="45">
        <v>600000</v>
      </c>
      <c r="G448" s="45">
        <v>16200000</v>
      </c>
    </row>
    <row r="449" spans="1:7" ht="25.5">
      <c r="A449" s="21" t="s">
        <v>914</v>
      </c>
      <c r="B449" s="37" t="s">
        <v>516</v>
      </c>
      <c r="C449" s="38" t="s">
        <v>186</v>
      </c>
      <c r="D449" s="37"/>
      <c r="E449" s="59"/>
      <c r="F449" s="39"/>
      <c r="G449" s="39">
        <v>230700000</v>
      </c>
    </row>
    <row r="450" spans="1:7">
      <c r="A450" s="21" t="s">
        <v>915</v>
      </c>
      <c r="B450" s="40" t="s">
        <v>503</v>
      </c>
      <c r="C450" s="41" t="s">
        <v>7</v>
      </c>
      <c r="D450" s="71"/>
      <c r="E450" s="60"/>
      <c r="F450" s="42"/>
      <c r="G450" s="42">
        <v>3000000</v>
      </c>
    </row>
    <row r="451" spans="1:7">
      <c r="A451" s="21" t="s">
        <v>916</v>
      </c>
      <c r="B451" s="43" t="s">
        <v>195</v>
      </c>
      <c r="C451" s="44" t="s">
        <v>596</v>
      </c>
      <c r="D451" s="47">
        <v>10</v>
      </c>
      <c r="E451" s="61" t="s">
        <v>52</v>
      </c>
      <c r="F451" s="45">
        <v>300000</v>
      </c>
      <c r="G451" s="45">
        <v>3000000</v>
      </c>
    </row>
    <row r="452" spans="1:7">
      <c r="A452" s="21" t="s">
        <v>917</v>
      </c>
      <c r="B452" s="40" t="s">
        <v>530</v>
      </c>
      <c r="C452" s="41" t="s">
        <v>64</v>
      </c>
      <c r="D452" s="40"/>
      <c r="E452" s="60"/>
      <c r="F452" s="42"/>
      <c r="G452" s="42">
        <v>24000000</v>
      </c>
    </row>
    <row r="453" spans="1:7">
      <c r="A453" s="21" t="s">
        <v>918</v>
      </c>
      <c r="B453" s="43" t="s">
        <v>195</v>
      </c>
      <c r="C453" s="44" t="s">
        <v>598</v>
      </c>
      <c r="D453" s="47">
        <v>12</v>
      </c>
      <c r="E453" s="61" t="s">
        <v>52</v>
      </c>
      <c r="F453" s="45">
        <v>1000000</v>
      </c>
      <c r="G453" s="45">
        <v>12000000</v>
      </c>
    </row>
    <row r="454" spans="1:7">
      <c r="A454" s="21" t="s">
        <v>919</v>
      </c>
      <c r="B454" s="40" t="s">
        <v>195</v>
      </c>
      <c r="C454" s="41" t="s">
        <v>838</v>
      </c>
      <c r="D454" s="40">
        <v>12</v>
      </c>
      <c r="E454" s="60" t="s">
        <v>52</v>
      </c>
      <c r="F454" s="42">
        <v>1000000</v>
      </c>
      <c r="G454" s="42">
        <v>12000000</v>
      </c>
    </row>
    <row r="455" spans="1:7">
      <c r="A455" s="21" t="s">
        <v>920</v>
      </c>
      <c r="B455" s="40" t="s">
        <v>513</v>
      </c>
      <c r="C455" s="41" t="s">
        <v>11</v>
      </c>
      <c r="D455" s="71"/>
      <c r="E455" s="60"/>
      <c r="F455" s="42"/>
      <c r="G455" s="42">
        <v>7200000</v>
      </c>
    </row>
    <row r="456" spans="1:7" ht="25.5">
      <c r="A456" s="21" t="s">
        <v>921</v>
      </c>
      <c r="B456" s="40" t="s">
        <v>195</v>
      </c>
      <c r="C456" s="41" t="s">
        <v>922</v>
      </c>
      <c r="D456" s="40">
        <v>8</v>
      </c>
      <c r="E456" s="60" t="s">
        <v>54</v>
      </c>
      <c r="F456" s="42">
        <v>900000</v>
      </c>
      <c r="G456" s="42">
        <v>7200000</v>
      </c>
    </row>
    <row r="457" spans="1:7">
      <c r="A457" s="21" t="s">
        <v>923</v>
      </c>
      <c r="B457" s="40" t="s">
        <v>515</v>
      </c>
      <c r="C457" s="41" t="s">
        <v>24</v>
      </c>
      <c r="D457" s="71"/>
      <c r="E457" s="60"/>
      <c r="F457" s="42"/>
      <c r="G457" s="42">
        <v>4500000</v>
      </c>
    </row>
    <row r="458" spans="1:7">
      <c r="A458" s="21" t="s">
        <v>924</v>
      </c>
      <c r="B458" s="37" t="s">
        <v>195</v>
      </c>
      <c r="C458" s="38" t="s">
        <v>925</v>
      </c>
      <c r="D458" s="37">
        <v>15</v>
      </c>
      <c r="E458" s="59" t="s">
        <v>25</v>
      </c>
      <c r="F458" s="39">
        <v>300000</v>
      </c>
      <c r="G458" s="39">
        <v>4500000</v>
      </c>
    </row>
    <row r="459" spans="1:7">
      <c r="A459" s="21" t="s">
        <v>926</v>
      </c>
      <c r="B459" s="40" t="s">
        <v>510</v>
      </c>
      <c r="C459" s="41" t="s">
        <v>19</v>
      </c>
      <c r="D459" s="40"/>
      <c r="E459" s="60"/>
      <c r="F459" s="42"/>
      <c r="G459" s="42">
        <v>192000000</v>
      </c>
    </row>
    <row r="460" spans="1:7" ht="38.25">
      <c r="A460" s="21" t="s">
        <v>927</v>
      </c>
      <c r="B460" s="43" t="s">
        <v>195</v>
      </c>
      <c r="C460" s="44" t="s">
        <v>928</v>
      </c>
      <c r="D460" s="47">
        <v>12</v>
      </c>
      <c r="E460" s="61" t="s">
        <v>25</v>
      </c>
      <c r="F460" s="45">
        <v>8000000</v>
      </c>
      <c r="G460" s="45">
        <v>96000000</v>
      </c>
    </row>
    <row r="461" spans="1:7" ht="25.5">
      <c r="A461" s="21" t="s">
        <v>929</v>
      </c>
      <c r="B461" s="43" t="s">
        <v>195</v>
      </c>
      <c r="C461" s="44" t="s">
        <v>930</v>
      </c>
      <c r="D461" s="47">
        <v>12</v>
      </c>
      <c r="E461" s="61" t="s">
        <v>25</v>
      </c>
      <c r="F461" s="45">
        <v>8000000</v>
      </c>
      <c r="G461" s="45">
        <v>96000000</v>
      </c>
    </row>
    <row r="462" spans="1:7">
      <c r="A462" s="21" t="s">
        <v>931</v>
      </c>
      <c r="B462" s="37" t="s">
        <v>566</v>
      </c>
      <c r="C462" s="38" t="s">
        <v>932</v>
      </c>
      <c r="D462" s="70"/>
      <c r="E462" s="59"/>
      <c r="F462" s="39"/>
      <c r="G462" s="39">
        <v>269980000</v>
      </c>
    </row>
    <row r="463" spans="1:7">
      <c r="A463" s="21" t="s">
        <v>933</v>
      </c>
      <c r="B463" s="40" t="s">
        <v>503</v>
      </c>
      <c r="C463" s="41" t="s">
        <v>7</v>
      </c>
      <c r="D463" s="71"/>
      <c r="E463" s="60"/>
      <c r="F463" s="42"/>
      <c r="G463" s="42">
        <v>50750000</v>
      </c>
    </row>
    <row r="464" spans="1:7">
      <c r="A464" s="21" t="s">
        <v>934</v>
      </c>
      <c r="B464" s="40" t="s">
        <v>195</v>
      </c>
      <c r="C464" s="41" t="s">
        <v>598</v>
      </c>
      <c r="D464" s="40">
        <v>1</v>
      </c>
      <c r="E464" s="60" t="s">
        <v>52</v>
      </c>
      <c r="F464" s="42">
        <v>2500000</v>
      </c>
      <c r="G464" s="42">
        <v>2500000</v>
      </c>
    </row>
    <row r="465" spans="1:7">
      <c r="A465" s="21" t="s">
        <v>935</v>
      </c>
      <c r="B465" s="43" t="s">
        <v>195</v>
      </c>
      <c r="C465" s="44" t="s">
        <v>838</v>
      </c>
      <c r="D465" s="47">
        <v>1</v>
      </c>
      <c r="E465" s="61" t="s">
        <v>52</v>
      </c>
      <c r="F465" s="45">
        <v>2500000</v>
      </c>
      <c r="G465" s="45">
        <v>2500000</v>
      </c>
    </row>
    <row r="466" spans="1:7">
      <c r="A466" s="21" t="s">
        <v>936</v>
      </c>
      <c r="B466" s="43" t="s">
        <v>195</v>
      </c>
      <c r="C466" s="44" t="s">
        <v>596</v>
      </c>
      <c r="D466" s="47">
        <v>1</v>
      </c>
      <c r="E466" s="61" t="s">
        <v>52</v>
      </c>
      <c r="F466" s="45">
        <v>1000000</v>
      </c>
      <c r="G466" s="45">
        <v>1000000</v>
      </c>
    </row>
    <row r="467" spans="1:7">
      <c r="A467" s="21" t="s">
        <v>937</v>
      </c>
      <c r="B467" s="40" t="s">
        <v>195</v>
      </c>
      <c r="C467" s="41" t="s">
        <v>899</v>
      </c>
      <c r="D467" s="40">
        <v>1</v>
      </c>
      <c r="E467" s="60" t="s">
        <v>52</v>
      </c>
      <c r="F467" s="42">
        <v>1000000</v>
      </c>
      <c r="G467" s="42">
        <v>1000000</v>
      </c>
    </row>
    <row r="468" spans="1:7">
      <c r="A468" s="21" t="s">
        <v>938</v>
      </c>
      <c r="B468" s="43" t="s">
        <v>195</v>
      </c>
      <c r="C468" s="44" t="s">
        <v>901</v>
      </c>
      <c r="D468" s="47">
        <v>125</v>
      </c>
      <c r="E468" s="61" t="s">
        <v>52</v>
      </c>
      <c r="F468" s="45">
        <v>350000</v>
      </c>
      <c r="G468" s="45">
        <v>43750000</v>
      </c>
    </row>
    <row r="469" spans="1:7">
      <c r="A469" s="21" t="s">
        <v>939</v>
      </c>
      <c r="B469" s="40" t="s">
        <v>513</v>
      </c>
      <c r="C469" s="41" t="s">
        <v>11</v>
      </c>
      <c r="D469" s="40"/>
      <c r="E469" s="60"/>
      <c r="F469" s="42"/>
      <c r="G469" s="42">
        <v>11000000</v>
      </c>
    </row>
    <row r="470" spans="1:7">
      <c r="A470" s="21" t="s">
        <v>940</v>
      </c>
      <c r="B470" s="43" t="s">
        <v>195</v>
      </c>
      <c r="C470" s="44" t="s">
        <v>941</v>
      </c>
      <c r="D470" s="47">
        <v>2</v>
      </c>
      <c r="E470" s="61" t="s">
        <v>54</v>
      </c>
      <c r="F470" s="45">
        <v>1000000</v>
      </c>
      <c r="G470" s="45">
        <v>2000000</v>
      </c>
    </row>
    <row r="471" spans="1:7" ht="25.5">
      <c r="A471" s="21" t="s">
        <v>942</v>
      </c>
      <c r="B471" s="40" t="s">
        <v>195</v>
      </c>
      <c r="C471" s="41" t="s">
        <v>943</v>
      </c>
      <c r="D471" s="40">
        <v>10</v>
      </c>
      <c r="E471" s="60" t="s">
        <v>54</v>
      </c>
      <c r="F471" s="42">
        <v>900000</v>
      </c>
      <c r="G471" s="42">
        <v>9000000</v>
      </c>
    </row>
    <row r="472" spans="1:7">
      <c r="A472" s="21" t="s">
        <v>944</v>
      </c>
      <c r="B472" s="40" t="s">
        <v>510</v>
      </c>
      <c r="C472" s="41" t="s">
        <v>19</v>
      </c>
      <c r="D472" s="71"/>
      <c r="E472" s="60"/>
      <c r="F472" s="42"/>
      <c r="G472" s="42">
        <v>208230000</v>
      </c>
    </row>
    <row r="473" spans="1:7" ht="25.5">
      <c r="A473" s="21" t="s">
        <v>945</v>
      </c>
      <c r="B473" s="40" t="s">
        <v>195</v>
      </c>
      <c r="C473" s="41" t="s">
        <v>946</v>
      </c>
      <c r="D473" s="40">
        <v>40</v>
      </c>
      <c r="E473" s="60" t="s">
        <v>73</v>
      </c>
      <c r="F473" s="42">
        <v>5206000</v>
      </c>
      <c r="G473" s="42">
        <v>208230000</v>
      </c>
    </row>
    <row r="474" spans="1:7">
      <c r="A474" s="21" t="s">
        <v>947</v>
      </c>
      <c r="B474" s="37" t="s">
        <v>567</v>
      </c>
      <c r="C474" s="38" t="s">
        <v>187</v>
      </c>
      <c r="D474" s="70"/>
      <c r="E474" s="59"/>
      <c r="F474" s="39"/>
      <c r="G474" s="39">
        <v>113300000</v>
      </c>
    </row>
    <row r="475" spans="1:7">
      <c r="A475" s="21" t="s">
        <v>948</v>
      </c>
      <c r="B475" s="40" t="s">
        <v>503</v>
      </c>
      <c r="C475" s="41" t="s">
        <v>7</v>
      </c>
      <c r="D475" s="40"/>
      <c r="E475" s="60"/>
      <c r="F475" s="42"/>
      <c r="G475" s="42">
        <v>5000000</v>
      </c>
    </row>
    <row r="476" spans="1:7">
      <c r="A476" s="21" t="s">
        <v>949</v>
      </c>
      <c r="B476" s="40" t="s">
        <v>195</v>
      </c>
      <c r="C476" s="41" t="s">
        <v>596</v>
      </c>
      <c r="D476" s="40">
        <v>20</v>
      </c>
      <c r="E476" s="60" t="s">
        <v>832</v>
      </c>
      <c r="F476" s="42">
        <v>250000</v>
      </c>
      <c r="G476" s="42">
        <v>5000000</v>
      </c>
    </row>
    <row r="477" spans="1:7">
      <c r="A477" s="21" t="s">
        <v>950</v>
      </c>
      <c r="B477" s="40" t="s">
        <v>530</v>
      </c>
      <c r="C477" s="41" t="s">
        <v>64</v>
      </c>
      <c r="D477" s="71"/>
      <c r="E477" s="60"/>
      <c r="F477" s="42"/>
      <c r="G477" s="42">
        <v>24000000</v>
      </c>
    </row>
    <row r="478" spans="1:7">
      <c r="A478" s="21" t="s">
        <v>951</v>
      </c>
      <c r="B478" s="43" t="s">
        <v>195</v>
      </c>
      <c r="C478" s="44" t="s">
        <v>598</v>
      </c>
      <c r="D478" s="47">
        <v>12</v>
      </c>
      <c r="E478" s="61" t="s">
        <v>23</v>
      </c>
      <c r="F478" s="45">
        <v>1000000</v>
      </c>
      <c r="G478" s="45">
        <v>12000000</v>
      </c>
    </row>
    <row r="479" spans="1:7">
      <c r="A479" s="21" t="s">
        <v>952</v>
      </c>
      <c r="B479" s="43" t="s">
        <v>195</v>
      </c>
      <c r="C479" s="44" t="s">
        <v>953</v>
      </c>
      <c r="D479" s="47">
        <v>12</v>
      </c>
      <c r="E479" s="61" t="s">
        <v>23</v>
      </c>
      <c r="F479" s="45">
        <v>1000000</v>
      </c>
      <c r="G479" s="45">
        <v>12000000</v>
      </c>
    </row>
    <row r="480" spans="1:7">
      <c r="A480" s="21" t="s">
        <v>954</v>
      </c>
      <c r="B480" s="40" t="s">
        <v>513</v>
      </c>
      <c r="C480" s="41" t="s">
        <v>11</v>
      </c>
      <c r="D480" s="71"/>
      <c r="E480" s="60"/>
      <c r="F480" s="42"/>
      <c r="G480" s="42">
        <v>7200000</v>
      </c>
    </row>
    <row r="481" spans="1:7" ht="25.5">
      <c r="A481" s="21" t="s">
        <v>955</v>
      </c>
      <c r="B481" s="40" t="s">
        <v>195</v>
      </c>
      <c r="C481" s="41" t="s">
        <v>956</v>
      </c>
      <c r="D481" s="40">
        <v>8</v>
      </c>
      <c r="E481" s="60" t="s">
        <v>54</v>
      </c>
      <c r="F481" s="42">
        <v>900000</v>
      </c>
      <c r="G481" s="42">
        <v>7200000</v>
      </c>
    </row>
    <row r="482" spans="1:7">
      <c r="A482" s="21" t="s">
        <v>957</v>
      </c>
      <c r="B482" s="40" t="s">
        <v>515</v>
      </c>
      <c r="C482" s="41" t="s">
        <v>24</v>
      </c>
      <c r="D482" s="71"/>
      <c r="E482" s="60"/>
      <c r="F482" s="42"/>
      <c r="G482" s="42">
        <v>2400000</v>
      </c>
    </row>
    <row r="483" spans="1:7">
      <c r="A483" s="21" t="s">
        <v>958</v>
      </c>
      <c r="B483" s="40" t="s">
        <v>195</v>
      </c>
      <c r="C483" s="41" t="s">
        <v>959</v>
      </c>
      <c r="D483" s="40">
        <v>8</v>
      </c>
      <c r="E483" s="60" t="s">
        <v>25</v>
      </c>
      <c r="F483" s="42">
        <v>300000</v>
      </c>
      <c r="G483" s="42">
        <v>2400000</v>
      </c>
    </row>
    <row r="484" spans="1:7">
      <c r="A484" s="21" t="s">
        <v>960</v>
      </c>
      <c r="B484" s="40" t="s">
        <v>510</v>
      </c>
      <c r="C484" s="41" t="s">
        <v>19</v>
      </c>
      <c r="D484" s="71"/>
      <c r="E484" s="60"/>
      <c r="F484" s="42"/>
      <c r="G484" s="42">
        <v>72000000</v>
      </c>
    </row>
    <row r="485" spans="1:7" ht="25.5">
      <c r="A485" s="21" t="s">
        <v>961</v>
      </c>
      <c r="B485" s="43" t="s">
        <v>195</v>
      </c>
      <c r="C485" s="44" t="s">
        <v>962</v>
      </c>
      <c r="D485" s="47">
        <v>12</v>
      </c>
      <c r="E485" s="61" t="s">
        <v>91</v>
      </c>
      <c r="F485" s="45">
        <v>6000000</v>
      </c>
      <c r="G485" s="45">
        <v>72000000</v>
      </c>
    </row>
    <row r="486" spans="1:7">
      <c r="A486" s="21" t="s">
        <v>963</v>
      </c>
      <c r="B486" s="40" t="s">
        <v>504</v>
      </c>
      <c r="C486" s="41" t="s">
        <v>13</v>
      </c>
      <c r="D486" s="71"/>
      <c r="E486" s="60"/>
      <c r="F486" s="42"/>
      <c r="G486" s="42">
        <v>2700000</v>
      </c>
    </row>
    <row r="487" spans="1:7">
      <c r="A487" s="7" t="s">
        <v>964</v>
      </c>
      <c r="B487" s="28" t="s">
        <v>195</v>
      </c>
      <c r="C487" s="29" t="s">
        <v>965</v>
      </c>
      <c r="D487" s="46">
        <v>18</v>
      </c>
      <c r="E487" s="56" t="s">
        <v>73</v>
      </c>
      <c r="F487" s="30">
        <v>150000</v>
      </c>
      <c r="G487" s="30">
        <v>2700000</v>
      </c>
    </row>
    <row r="488" spans="1:7">
      <c r="A488" s="7" t="s">
        <v>966</v>
      </c>
      <c r="B488" s="31" t="s">
        <v>967</v>
      </c>
      <c r="C488" s="32" t="s">
        <v>968</v>
      </c>
      <c r="D488" s="31"/>
      <c r="E488" s="57"/>
      <c r="F488" s="33"/>
      <c r="G488" s="33">
        <v>600000000</v>
      </c>
    </row>
    <row r="489" spans="1:7" ht="25.5">
      <c r="A489" s="21" t="s">
        <v>969</v>
      </c>
      <c r="B489" s="34" t="s">
        <v>805</v>
      </c>
      <c r="C489" s="35" t="s">
        <v>970</v>
      </c>
      <c r="D489" s="34"/>
      <c r="E489" s="58"/>
      <c r="F489" s="36"/>
      <c r="G489" s="36">
        <v>600000000</v>
      </c>
    </row>
    <row r="490" spans="1:7">
      <c r="A490" s="21" t="s">
        <v>971</v>
      </c>
      <c r="B490" s="37" t="s">
        <v>8</v>
      </c>
      <c r="C490" s="38" t="s">
        <v>972</v>
      </c>
      <c r="D490" s="37"/>
      <c r="E490" s="59"/>
      <c r="F490" s="39"/>
      <c r="G490" s="39">
        <v>320190000</v>
      </c>
    </row>
    <row r="491" spans="1:7">
      <c r="A491" s="21" t="s">
        <v>973</v>
      </c>
      <c r="B491" s="40" t="s">
        <v>503</v>
      </c>
      <c r="C491" s="41" t="s">
        <v>7</v>
      </c>
      <c r="D491" s="40"/>
      <c r="E491" s="60"/>
      <c r="F491" s="42"/>
      <c r="G491" s="42">
        <v>44990000</v>
      </c>
    </row>
    <row r="492" spans="1:7">
      <c r="A492" s="21" t="s">
        <v>974</v>
      </c>
      <c r="B492" s="43" t="s">
        <v>195</v>
      </c>
      <c r="C492" s="44" t="s">
        <v>975</v>
      </c>
      <c r="D492" s="47">
        <v>10</v>
      </c>
      <c r="E492" s="61" t="s">
        <v>23</v>
      </c>
      <c r="F492" s="45">
        <v>1000000</v>
      </c>
      <c r="G492" s="45">
        <v>10000000</v>
      </c>
    </row>
    <row r="493" spans="1:7">
      <c r="A493" s="21" t="s">
        <v>976</v>
      </c>
      <c r="B493" s="43" t="s">
        <v>195</v>
      </c>
      <c r="C493" s="44" t="s">
        <v>977</v>
      </c>
      <c r="D493" s="47">
        <v>200</v>
      </c>
      <c r="E493" s="61" t="s">
        <v>978</v>
      </c>
      <c r="F493" s="45">
        <v>175000</v>
      </c>
      <c r="G493" s="45">
        <v>34990000</v>
      </c>
    </row>
    <row r="494" spans="1:7" ht="25.5">
      <c r="A494" s="21" t="s">
        <v>979</v>
      </c>
      <c r="B494" s="40" t="s">
        <v>512</v>
      </c>
      <c r="C494" s="41" t="s">
        <v>621</v>
      </c>
      <c r="D494" s="71"/>
      <c r="E494" s="60"/>
      <c r="F494" s="42"/>
      <c r="G494" s="42">
        <v>19200000</v>
      </c>
    </row>
    <row r="495" spans="1:7" ht="25.5">
      <c r="A495" s="21" t="s">
        <v>980</v>
      </c>
      <c r="B495" s="43" t="s">
        <v>195</v>
      </c>
      <c r="C495" s="44" t="s">
        <v>981</v>
      </c>
      <c r="D495" s="47">
        <v>96</v>
      </c>
      <c r="E495" s="61" t="s">
        <v>25</v>
      </c>
      <c r="F495" s="45">
        <v>200000</v>
      </c>
      <c r="G495" s="45">
        <v>19200000</v>
      </c>
    </row>
    <row r="496" spans="1:7">
      <c r="A496" s="21" t="s">
        <v>982</v>
      </c>
      <c r="B496" s="40" t="s">
        <v>530</v>
      </c>
      <c r="C496" s="41" t="s">
        <v>64</v>
      </c>
      <c r="D496" s="71"/>
      <c r="E496" s="60"/>
      <c r="F496" s="42"/>
      <c r="G496" s="42">
        <v>20000000</v>
      </c>
    </row>
    <row r="497" spans="1:7">
      <c r="A497" s="21" t="s">
        <v>983</v>
      </c>
      <c r="B497" s="40" t="s">
        <v>195</v>
      </c>
      <c r="C497" s="41" t="s">
        <v>598</v>
      </c>
      <c r="D497" s="40">
        <v>10</v>
      </c>
      <c r="E497" s="60" t="s">
        <v>23</v>
      </c>
      <c r="F497" s="42">
        <v>1000000</v>
      </c>
      <c r="G497" s="42">
        <v>10000000</v>
      </c>
    </row>
    <row r="498" spans="1:7">
      <c r="A498" s="21" t="s">
        <v>984</v>
      </c>
      <c r="B498" s="43" t="s">
        <v>195</v>
      </c>
      <c r="C498" s="44" t="s">
        <v>985</v>
      </c>
      <c r="D498" s="47">
        <v>10</v>
      </c>
      <c r="E498" s="61" t="s">
        <v>23</v>
      </c>
      <c r="F498" s="45">
        <v>1000000</v>
      </c>
      <c r="G498" s="45">
        <v>10000000</v>
      </c>
    </row>
    <row r="499" spans="1:7">
      <c r="A499" s="21" t="s">
        <v>986</v>
      </c>
      <c r="B499" s="40" t="s">
        <v>513</v>
      </c>
      <c r="C499" s="41" t="s">
        <v>11</v>
      </c>
      <c r="D499" s="40"/>
      <c r="E499" s="60"/>
      <c r="F499" s="42"/>
      <c r="G499" s="42">
        <v>8000000</v>
      </c>
    </row>
    <row r="500" spans="1:7">
      <c r="A500" s="21" t="s">
        <v>987</v>
      </c>
      <c r="B500" s="43" t="s">
        <v>195</v>
      </c>
      <c r="C500" s="44" t="s">
        <v>988</v>
      </c>
      <c r="D500" s="47">
        <v>8</v>
      </c>
      <c r="E500" s="61" t="s">
        <v>54</v>
      </c>
      <c r="F500" s="45">
        <v>1000000</v>
      </c>
      <c r="G500" s="45">
        <v>8000000</v>
      </c>
    </row>
    <row r="501" spans="1:7">
      <c r="A501" s="21" t="s">
        <v>989</v>
      </c>
      <c r="B501" s="40" t="s">
        <v>510</v>
      </c>
      <c r="C501" s="41" t="s">
        <v>19</v>
      </c>
      <c r="D501" s="40"/>
      <c r="E501" s="60"/>
      <c r="F501" s="42"/>
      <c r="G501" s="42">
        <v>220800000</v>
      </c>
    </row>
    <row r="502" spans="1:7" ht="38.25">
      <c r="A502" s="21" t="s">
        <v>990</v>
      </c>
      <c r="B502" s="43" t="s">
        <v>195</v>
      </c>
      <c r="C502" s="44" t="s">
        <v>991</v>
      </c>
      <c r="D502" s="47">
        <v>46</v>
      </c>
      <c r="E502" s="61" t="s">
        <v>25</v>
      </c>
      <c r="F502" s="45">
        <v>4800000</v>
      </c>
      <c r="G502" s="45">
        <v>220800000</v>
      </c>
    </row>
    <row r="503" spans="1:7">
      <c r="A503" s="21" t="s">
        <v>992</v>
      </c>
      <c r="B503" s="40" t="s">
        <v>506</v>
      </c>
      <c r="C503" s="41" t="s">
        <v>14</v>
      </c>
      <c r="D503" s="40"/>
      <c r="E503" s="60"/>
      <c r="F503" s="42"/>
      <c r="G503" s="42">
        <v>7200000</v>
      </c>
    </row>
    <row r="504" spans="1:7">
      <c r="A504" s="21" t="s">
        <v>993</v>
      </c>
      <c r="B504" s="40" t="s">
        <v>195</v>
      </c>
      <c r="C504" s="41" t="s">
        <v>994</v>
      </c>
      <c r="D504" s="40">
        <v>20</v>
      </c>
      <c r="E504" s="60" t="s">
        <v>25</v>
      </c>
      <c r="F504" s="42">
        <v>210000</v>
      </c>
      <c r="G504" s="42">
        <v>4200000</v>
      </c>
    </row>
    <row r="505" spans="1:7">
      <c r="A505" s="21" t="s">
        <v>995</v>
      </c>
      <c r="B505" s="43" t="s">
        <v>195</v>
      </c>
      <c r="C505" s="44" t="s">
        <v>609</v>
      </c>
      <c r="D505" s="47">
        <v>20</v>
      </c>
      <c r="E505" s="61" t="s">
        <v>73</v>
      </c>
      <c r="F505" s="45">
        <v>150000</v>
      </c>
      <c r="G505" s="45">
        <v>3000000</v>
      </c>
    </row>
    <row r="506" spans="1:7">
      <c r="A506" s="21" t="s">
        <v>996</v>
      </c>
      <c r="B506" s="37" t="s">
        <v>508</v>
      </c>
      <c r="C506" s="38" t="s">
        <v>158</v>
      </c>
      <c r="D506" s="70"/>
      <c r="E506" s="59"/>
      <c r="F506" s="39"/>
      <c r="G506" s="39">
        <v>279810000</v>
      </c>
    </row>
    <row r="507" spans="1:7">
      <c r="A507" s="21" t="s">
        <v>997</v>
      </c>
      <c r="B507" s="40" t="s">
        <v>503</v>
      </c>
      <c r="C507" s="41" t="s">
        <v>7</v>
      </c>
      <c r="D507" s="71"/>
      <c r="E507" s="60"/>
      <c r="F507" s="42"/>
      <c r="G507" s="42">
        <v>10000000</v>
      </c>
    </row>
    <row r="508" spans="1:7">
      <c r="A508" s="21" t="s">
        <v>998</v>
      </c>
      <c r="B508" s="43" t="s">
        <v>195</v>
      </c>
      <c r="C508" s="44" t="s">
        <v>999</v>
      </c>
      <c r="D508" s="47">
        <v>10</v>
      </c>
      <c r="E508" s="61" t="s">
        <v>23</v>
      </c>
      <c r="F508" s="45">
        <v>1000000</v>
      </c>
      <c r="G508" s="45">
        <v>10000000</v>
      </c>
    </row>
    <row r="509" spans="1:7">
      <c r="A509" s="21" t="s">
        <v>1000</v>
      </c>
      <c r="B509" s="40" t="s">
        <v>530</v>
      </c>
      <c r="C509" s="41" t="s">
        <v>64</v>
      </c>
      <c r="D509" s="71"/>
      <c r="E509" s="60"/>
      <c r="F509" s="42"/>
      <c r="G509" s="42">
        <v>20000000</v>
      </c>
    </row>
    <row r="510" spans="1:7">
      <c r="A510" s="21" t="s">
        <v>1001</v>
      </c>
      <c r="B510" s="43" t="s">
        <v>195</v>
      </c>
      <c r="C510" s="44" t="s">
        <v>598</v>
      </c>
      <c r="D510" s="47">
        <v>10</v>
      </c>
      <c r="E510" s="61" t="s">
        <v>23</v>
      </c>
      <c r="F510" s="45">
        <v>1000000</v>
      </c>
      <c r="G510" s="45">
        <v>10000000</v>
      </c>
    </row>
    <row r="511" spans="1:7">
      <c r="A511" s="21" t="s">
        <v>1002</v>
      </c>
      <c r="B511" s="43" t="s">
        <v>195</v>
      </c>
      <c r="C511" s="44" t="s">
        <v>985</v>
      </c>
      <c r="D511" s="47">
        <v>10</v>
      </c>
      <c r="E511" s="61" t="s">
        <v>23</v>
      </c>
      <c r="F511" s="45">
        <v>1000000</v>
      </c>
      <c r="G511" s="45">
        <v>10000000</v>
      </c>
    </row>
    <row r="512" spans="1:7">
      <c r="A512" s="21" t="s">
        <v>1003</v>
      </c>
      <c r="B512" s="40" t="s">
        <v>513</v>
      </c>
      <c r="C512" s="41" t="s">
        <v>11</v>
      </c>
      <c r="D512" s="40"/>
      <c r="E512" s="60"/>
      <c r="F512" s="42"/>
      <c r="G512" s="42">
        <v>21600000</v>
      </c>
    </row>
    <row r="513" spans="1:7">
      <c r="A513" s="21" t="s">
        <v>1004</v>
      </c>
      <c r="B513" s="43" t="s">
        <v>195</v>
      </c>
      <c r="C513" s="44" t="s">
        <v>1005</v>
      </c>
      <c r="D513" s="47">
        <v>6</v>
      </c>
      <c r="E513" s="61" t="s">
        <v>25</v>
      </c>
      <c r="F513" s="45">
        <v>1800000</v>
      </c>
      <c r="G513" s="45">
        <v>10800000</v>
      </c>
    </row>
    <row r="514" spans="1:7">
      <c r="A514" s="21" t="s">
        <v>1006</v>
      </c>
      <c r="B514" s="43" t="s">
        <v>195</v>
      </c>
      <c r="C514" s="44" t="s">
        <v>1007</v>
      </c>
      <c r="D514" s="47">
        <v>6</v>
      </c>
      <c r="E514" s="61" t="s">
        <v>25</v>
      </c>
      <c r="F514" s="45">
        <v>1800000</v>
      </c>
      <c r="G514" s="45">
        <v>10800000</v>
      </c>
    </row>
    <row r="515" spans="1:7">
      <c r="A515" s="21" t="s">
        <v>1008</v>
      </c>
      <c r="B515" s="40" t="s">
        <v>510</v>
      </c>
      <c r="C515" s="41" t="s">
        <v>19</v>
      </c>
      <c r="D515" s="40"/>
      <c r="E515" s="60"/>
      <c r="F515" s="42"/>
      <c r="G515" s="42">
        <v>223680000</v>
      </c>
    </row>
    <row r="516" spans="1:7" ht="25.5">
      <c r="A516" s="21" t="s">
        <v>1009</v>
      </c>
      <c r="B516" s="43" t="s">
        <v>195</v>
      </c>
      <c r="C516" s="44" t="s">
        <v>1010</v>
      </c>
      <c r="D516" s="47">
        <v>48</v>
      </c>
      <c r="E516" s="61" t="s">
        <v>25</v>
      </c>
      <c r="F516" s="45">
        <v>4660000</v>
      </c>
      <c r="G516" s="45">
        <v>223680000</v>
      </c>
    </row>
    <row r="517" spans="1:7">
      <c r="A517" s="21" t="s">
        <v>1011</v>
      </c>
      <c r="B517" s="40" t="s">
        <v>506</v>
      </c>
      <c r="C517" s="41" t="s">
        <v>14</v>
      </c>
      <c r="D517" s="40"/>
      <c r="E517" s="60"/>
      <c r="F517" s="42"/>
      <c r="G517" s="42">
        <v>4530000</v>
      </c>
    </row>
    <row r="518" spans="1:7">
      <c r="A518" s="21" t="s">
        <v>1012</v>
      </c>
      <c r="B518" s="43" t="s">
        <v>195</v>
      </c>
      <c r="C518" s="44" t="s">
        <v>994</v>
      </c>
      <c r="D518" s="47">
        <v>13</v>
      </c>
      <c r="E518" s="61" t="s">
        <v>25</v>
      </c>
      <c r="F518" s="45">
        <v>210000</v>
      </c>
      <c r="G518" s="45">
        <v>2730000</v>
      </c>
    </row>
    <row r="519" spans="1:7">
      <c r="A519" s="21" t="s">
        <v>1013</v>
      </c>
      <c r="B519" s="37" t="s">
        <v>195</v>
      </c>
      <c r="C519" s="38" t="s">
        <v>609</v>
      </c>
      <c r="D519" s="37">
        <v>12</v>
      </c>
      <c r="E519" s="59" t="s">
        <v>73</v>
      </c>
      <c r="F519" s="39">
        <v>150000</v>
      </c>
      <c r="G519" s="39">
        <v>1800000</v>
      </c>
    </row>
    <row r="520" spans="1:7">
      <c r="A520" s="21" t="s">
        <v>1014</v>
      </c>
      <c r="B520" s="40" t="s">
        <v>1015</v>
      </c>
      <c r="C520" s="41" t="s">
        <v>1016</v>
      </c>
      <c r="D520" s="40"/>
      <c r="E520" s="60"/>
      <c r="F520" s="42"/>
      <c r="G520" s="42">
        <v>5353780000</v>
      </c>
    </row>
    <row r="521" spans="1:7" ht="25.5">
      <c r="A521" s="21" t="s">
        <v>1017</v>
      </c>
      <c r="B521" s="34" t="s">
        <v>805</v>
      </c>
      <c r="C521" s="35" t="s">
        <v>1018</v>
      </c>
      <c r="D521" s="69"/>
      <c r="E521" s="58"/>
      <c r="F521" s="36"/>
      <c r="G521" s="36">
        <v>1900000000</v>
      </c>
    </row>
    <row r="522" spans="1:7" ht="25.5">
      <c r="A522" s="21" t="s">
        <v>1019</v>
      </c>
      <c r="B522" s="37" t="s">
        <v>8</v>
      </c>
      <c r="C522" s="38" t="s">
        <v>1020</v>
      </c>
      <c r="D522" s="70"/>
      <c r="E522" s="59"/>
      <c r="F522" s="39"/>
      <c r="G522" s="39">
        <v>1900000000</v>
      </c>
    </row>
    <row r="523" spans="1:7">
      <c r="A523" s="21" t="s">
        <v>1021</v>
      </c>
      <c r="B523" s="40" t="s">
        <v>503</v>
      </c>
      <c r="C523" s="41" t="s">
        <v>7</v>
      </c>
      <c r="D523" s="71"/>
      <c r="E523" s="60"/>
      <c r="F523" s="42"/>
      <c r="G523" s="42">
        <v>600000000</v>
      </c>
    </row>
    <row r="524" spans="1:7">
      <c r="A524" s="21" t="s">
        <v>1022</v>
      </c>
      <c r="B524" s="43" t="s">
        <v>195</v>
      </c>
      <c r="C524" s="44" t="s">
        <v>1023</v>
      </c>
      <c r="D524" s="47">
        <v>20</v>
      </c>
      <c r="E524" s="61" t="s">
        <v>106</v>
      </c>
      <c r="F524" s="45">
        <v>30000000</v>
      </c>
      <c r="G524" s="45">
        <v>600000000</v>
      </c>
    </row>
    <row r="525" spans="1:7">
      <c r="A525" s="21" t="s">
        <v>1024</v>
      </c>
      <c r="B525" s="40" t="s">
        <v>518</v>
      </c>
      <c r="C525" s="41" t="s">
        <v>30</v>
      </c>
      <c r="D525" s="71"/>
      <c r="E525" s="60"/>
      <c r="F525" s="42"/>
      <c r="G525" s="42">
        <v>115600000</v>
      </c>
    </row>
    <row r="526" spans="1:7">
      <c r="A526" s="21" t="s">
        <v>195</v>
      </c>
      <c r="B526" s="40" t="s">
        <v>195</v>
      </c>
      <c r="C526" s="41" t="s">
        <v>1025</v>
      </c>
      <c r="D526" s="40">
        <v>0</v>
      </c>
      <c r="E526" s="60" t="s">
        <v>195</v>
      </c>
      <c r="F526" s="42">
        <v>0</v>
      </c>
      <c r="G526" s="42">
        <v>0</v>
      </c>
    </row>
    <row r="527" spans="1:7">
      <c r="A527" s="21" t="s">
        <v>1026</v>
      </c>
      <c r="B527" s="43" t="s">
        <v>195</v>
      </c>
      <c r="C527" s="44" t="s">
        <v>1027</v>
      </c>
      <c r="D527" s="47">
        <v>12</v>
      </c>
      <c r="E527" s="61" t="s">
        <v>32</v>
      </c>
      <c r="F527" s="45">
        <v>400000</v>
      </c>
      <c r="G527" s="45">
        <v>4800000</v>
      </c>
    </row>
    <row r="528" spans="1:7">
      <c r="A528" s="21" t="s">
        <v>1028</v>
      </c>
      <c r="B528" s="40" t="s">
        <v>195</v>
      </c>
      <c r="C528" s="41" t="s">
        <v>1029</v>
      </c>
      <c r="D528" s="40">
        <v>12</v>
      </c>
      <c r="E528" s="60" t="s">
        <v>32</v>
      </c>
      <c r="F528" s="42">
        <v>300000</v>
      </c>
      <c r="G528" s="42">
        <v>3600000</v>
      </c>
    </row>
    <row r="529" spans="1:7">
      <c r="A529" s="21" t="s">
        <v>1030</v>
      </c>
      <c r="B529" s="43" t="s">
        <v>195</v>
      </c>
      <c r="C529" s="44" t="s">
        <v>1031</v>
      </c>
      <c r="D529" s="47">
        <v>84</v>
      </c>
      <c r="E529" s="61" t="s">
        <v>32</v>
      </c>
      <c r="F529" s="45">
        <v>300000</v>
      </c>
      <c r="G529" s="45">
        <v>25200000</v>
      </c>
    </row>
    <row r="530" spans="1:7">
      <c r="A530" s="21" t="s">
        <v>1032</v>
      </c>
      <c r="B530" s="37" t="s">
        <v>195</v>
      </c>
      <c r="C530" s="38" t="s">
        <v>1027</v>
      </c>
      <c r="D530" s="37">
        <v>12</v>
      </c>
      <c r="E530" s="59" t="s">
        <v>32</v>
      </c>
      <c r="F530" s="39">
        <v>400000</v>
      </c>
      <c r="G530" s="39">
        <v>4800000</v>
      </c>
    </row>
    <row r="531" spans="1:7">
      <c r="A531" s="21" t="s">
        <v>1033</v>
      </c>
      <c r="B531" s="40" t="s">
        <v>195</v>
      </c>
      <c r="C531" s="41" t="s">
        <v>1029</v>
      </c>
      <c r="D531" s="40">
        <v>12</v>
      </c>
      <c r="E531" s="60" t="s">
        <v>32</v>
      </c>
      <c r="F531" s="42">
        <v>300000</v>
      </c>
      <c r="G531" s="42">
        <v>3600000</v>
      </c>
    </row>
    <row r="532" spans="1:7">
      <c r="A532" s="21" t="s">
        <v>1034</v>
      </c>
      <c r="B532" s="43" t="s">
        <v>195</v>
      </c>
      <c r="C532" s="44" t="s">
        <v>1035</v>
      </c>
      <c r="D532" s="47">
        <v>60</v>
      </c>
      <c r="E532" s="61" t="s">
        <v>32</v>
      </c>
      <c r="F532" s="45">
        <v>300000</v>
      </c>
      <c r="G532" s="45">
        <v>18000000</v>
      </c>
    </row>
    <row r="533" spans="1:7">
      <c r="A533" s="21" t="s">
        <v>195</v>
      </c>
      <c r="B533" s="40" t="s">
        <v>195</v>
      </c>
      <c r="C533" s="41" t="s">
        <v>1036</v>
      </c>
      <c r="D533" s="40">
        <v>0</v>
      </c>
      <c r="E533" s="60" t="s">
        <v>195</v>
      </c>
      <c r="F533" s="42">
        <v>0</v>
      </c>
      <c r="G533" s="42">
        <v>0</v>
      </c>
    </row>
    <row r="534" spans="1:7">
      <c r="A534" s="21" t="s">
        <v>1037</v>
      </c>
      <c r="B534" s="43" t="s">
        <v>195</v>
      </c>
      <c r="C534" s="44" t="s">
        <v>1038</v>
      </c>
      <c r="D534" s="47">
        <v>40</v>
      </c>
      <c r="E534" s="61" t="s">
        <v>1039</v>
      </c>
      <c r="F534" s="45">
        <v>400000</v>
      </c>
      <c r="G534" s="45">
        <v>16000000</v>
      </c>
    </row>
    <row r="535" spans="1:7">
      <c r="A535" s="7" t="s">
        <v>1040</v>
      </c>
      <c r="B535" s="25" t="s">
        <v>195</v>
      </c>
      <c r="C535" s="26" t="s">
        <v>1041</v>
      </c>
      <c r="D535" s="25">
        <v>120</v>
      </c>
      <c r="E535" s="55" t="s">
        <v>1039</v>
      </c>
      <c r="F535" s="27">
        <v>300000</v>
      </c>
      <c r="G535" s="27">
        <v>36000000</v>
      </c>
    </row>
    <row r="536" spans="1:7">
      <c r="A536" s="7" t="s">
        <v>1042</v>
      </c>
      <c r="B536" s="28" t="s">
        <v>195</v>
      </c>
      <c r="C536" s="29" t="s">
        <v>1043</v>
      </c>
      <c r="D536" s="46">
        <v>20</v>
      </c>
      <c r="E536" s="56" t="s">
        <v>1039</v>
      </c>
      <c r="F536" s="30">
        <v>180000</v>
      </c>
      <c r="G536" s="30">
        <v>3600000</v>
      </c>
    </row>
    <row r="537" spans="1:7" ht="25.5">
      <c r="A537" s="7" t="s">
        <v>195</v>
      </c>
      <c r="B537" s="31" t="s">
        <v>195</v>
      </c>
      <c r="C537" s="32" t="s">
        <v>1044</v>
      </c>
      <c r="D537" s="31">
        <v>0</v>
      </c>
      <c r="E537" s="57" t="s">
        <v>195</v>
      </c>
      <c r="F537" s="33">
        <v>0</v>
      </c>
      <c r="G537" s="33">
        <v>0</v>
      </c>
    </row>
    <row r="538" spans="1:7" ht="25.5">
      <c r="A538" s="7" t="s">
        <v>1045</v>
      </c>
      <c r="B538" s="40" t="s">
        <v>512</v>
      </c>
      <c r="C538" s="41" t="s">
        <v>621</v>
      </c>
      <c r="D538" s="40"/>
      <c r="E538" s="60"/>
      <c r="F538" s="42"/>
      <c r="G538" s="42">
        <v>30000000</v>
      </c>
    </row>
    <row r="539" spans="1:7" ht="25.5">
      <c r="A539" s="7" t="s">
        <v>1046</v>
      </c>
      <c r="B539" s="37" t="s">
        <v>195</v>
      </c>
      <c r="C539" s="38" t="s">
        <v>870</v>
      </c>
      <c r="D539" s="37">
        <v>12</v>
      </c>
      <c r="E539" s="59" t="s">
        <v>106</v>
      </c>
      <c r="F539" s="39">
        <v>300000</v>
      </c>
      <c r="G539" s="39">
        <v>3600000</v>
      </c>
    </row>
    <row r="540" spans="1:7" ht="25.5">
      <c r="A540" s="7" t="s">
        <v>1047</v>
      </c>
      <c r="B540" s="40" t="s">
        <v>195</v>
      </c>
      <c r="C540" s="41" t="s">
        <v>1048</v>
      </c>
      <c r="D540" s="40">
        <v>132</v>
      </c>
      <c r="E540" s="60" t="s">
        <v>106</v>
      </c>
      <c r="F540" s="42">
        <v>200000</v>
      </c>
      <c r="G540" s="42">
        <v>26400000</v>
      </c>
    </row>
    <row r="541" spans="1:7">
      <c r="A541" s="7" t="s">
        <v>1049</v>
      </c>
      <c r="B541" s="40" t="s">
        <v>530</v>
      </c>
      <c r="C541" s="41" t="s">
        <v>64</v>
      </c>
      <c r="D541" s="71"/>
      <c r="E541" s="60"/>
      <c r="F541" s="42"/>
      <c r="G541" s="42">
        <v>24000000</v>
      </c>
    </row>
    <row r="542" spans="1:7">
      <c r="A542" s="7" t="s">
        <v>1050</v>
      </c>
      <c r="B542" s="43" t="s">
        <v>195</v>
      </c>
      <c r="C542" s="44" t="s">
        <v>598</v>
      </c>
      <c r="D542" s="47">
        <v>12</v>
      </c>
      <c r="E542" s="61" t="s">
        <v>106</v>
      </c>
      <c r="F542" s="45">
        <v>1000000</v>
      </c>
      <c r="G542" s="45">
        <v>12000000</v>
      </c>
    </row>
    <row r="543" spans="1:7">
      <c r="A543" s="7" t="s">
        <v>1051</v>
      </c>
      <c r="B543" s="40" t="s">
        <v>195</v>
      </c>
      <c r="C543" s="41" t="s">
        <v>599</v>
      </c>
      <c r="D543" s="40">
        <v>12</v>
      </c>
      <c r="E543" s="60" t="s">
        <v>106</v>
      </c>
      <c r="F543" s="42">
        <v>1000000</v>
      </c>
      <c r="G543" s="42">
        <v>12000000</v>
      </c>
    </row>
    <row r="544" spans="1:7">
      <c r="A544" s="7" t="s">
        <v>1052</v>
      </c>
      <c r="B544" s="40" t="s">
        <v>513</v>
      </c>
      <c r="C544" s="41" t="s">
        <v>11</v>
      </c>
      <c r="D544" s="71"/>
      <c r="E544" s="60"/>
      <c r="F544" s="42"/>
      <c r="G544" s="42">
        <v>33400000</v>
      </c>
    </row>
    <row r="545" spans="1:7">
      <c r="A545" s="7" t="s">
        <v>1053</v>
      </c>
      <c r="B545" s="43" t="s">
        <v>195</v>
      </c>
      <c r="C545" s="44" t="s">
        <v>1054</v>
      </c>
      <c r="D545" s="47">
        <v>10</v>
      </c>
      <c r="E545" s="61" t="s">
        <v>54</v>
      </c>
      <c r="F545" s="45">
        <v>1400000</v>
      </c>
      <c r="G545" s="45">
        <v>14000000</v>
      </c>
    </row>
    <row r="546" spans="1:7">
      <c r="A546" s="7" t="s">
        <v>1055</v>
      </c>
      <c r="B546" s="40" t="s">
        <v>195</v>
      </c>
      <c r="C546" s="41" t="s">
        <v>1056</v>
      </c>
      <c r="D546" s="40">
        <v>5</v>
      </c>
      <c r="E546" s="60" t="s">
        <v>54</v>
      </c>
      <c r="F546" s="42">
        <v>1000000</v>
      </c>
      <c r="G546" s="42">
        <v>5000000</v>
      </c>
    </row>
    <row r="547" spans="1:7">
      <c r="A547" s="7" t="s">
        <v>1057</v>
      </c>
      <c r="B547" s="43" t="s">
        <v>195</v>
      </c>
      <c r="C547" s="44" t="s">
        <v>1058</v>
      </c>
      <c r="D547" s="47">
        <v>16</v>
      </c>
      <c r="E547" s="61" t="s">
        <v>54</v>
      </c>
      <c r="F547" s="45">
        <v>900000</v>
      </c>
      <c r="G547" s="45">
        <v>14400000</v>
      </c>
    </row>
    <row r="548" spans="1:7">
      <c r="A548" s="7" t="s">
        <v>1059</v>
      </c>
      <c r="B548" s="40" t="s">
        <v>514</v>
      </c>
      <c r="C548" s="41" t="s">
        <v>22</v>
      </c>
      <c r="D548" s="71"/>
      <c r="E548" s="60"/>
      <c r="F548" s="42"/>
      <c r="G548" s="42">
        <v>413400000</v>
      </c>
    </row>
    <row r="549" spans="1:7" ht="25.5">
      <c r="A549" s="7" t="s">
        <v>1060</v>
      </c>
      <c r="B549" s="40" t="s">
        <v>195</v>
      </c>
      <c r="C549" s="41" t="s">
        <v>1061</v>
      </c>
      <c r="D549" s="40">
        <v>2</v>
      </c>
      <c r="E549" s="60" t="s">
        <v>106</v>
      </c>
      <c r="F549" s="42">
        <v>86700000</v>
      </c>
      <c r="G549" s="42">
        <v>173400000</v>
      </c>
    </row>
    <row r="550" spans="1:7" ht="25.5">
      <c r="A550" s="7" t="s">
        <v>1062</v>
      </c>
      <c r="B550" s="43" t="s">
        <v>195</v>
      </c>
      <c r="C550" s="44" t="s">
        <v>1063</v>
      </c>
      <c r="D550" s="47">
        <v>12</v>
      </c>
      <c r="E550" s="61" t="s">
        <v>106</v>
      </c>
      <c r="F550" s="45">
        <v>20000000</v>
      </c>
      <c r="G550" s="45">
        <v>240000000</v>
      </c>
    </row>
    <row r="551" spans="1:7">
      <c r="A551" s="7" t="s">
        <v>1064</v>
      </c>
      <c r="B551" s="40" t="s">
        <v>510</v>
      </c>
      <c r="C551" s="41" t="s">
        <v>19</v>
      </c>
      <c r="D551" s="40"/>
      <c r="E551" s="60"/>
      <c r="F551" s="42"/>
      <c r="G551" s="42">
        <v>520000000</v>
      </c>
    </row>
    <row r="552" spans="1:7">
      <c r="A552" s="7" t="s">
        <v>1065</v>
      </c>
      <c r="B552" s="43" t="s">
        <v>195</v>
      </c>
      <c r="C552" s="44" t="s">
        <v>1066</v>
      </c>
      <c r="D552" s="47">
        <v>80</v>
      </c>
      <c r="E552" s="61" t="s">
        <v>25</v>
      </c>
      <c r="F552" s="45">
        <v>5000000</v>
      </c>
      <c r="G552" s="45">
        <v>400000000</v>
      </c>
    </row>
    <row r="553" spans="1:7" ht="25.5">
      <c r="A553" s="7" t="s">
        <v>1067</v>
      </c>
      <c r="B553" s="43" t="s">
        <v>195</v>
      </c>
      <c r="C553" s="44" t="s">
        <v>1068</v>
      </c>
      <c r="D553" s="47">
        <v>24</v>
      </c>
      <c r="E553" s="61" t="s">
        <v>25</v>
      </c>
      <c r="F553" s="45">
        <v>5000000</v>
      </c>
      <c r="G553" s="45">
        <v>120000000</v>
      </c>
    </row>
    <row r="554" spans="1:7">
      <c r="A554" s="7" t="s">
        <v>1069</v>
      </c>
      <c r="B554" s="40" t="s">
        <v>506</v>
      </c>
      <c r="C554" s="41" t="s">
        <v>14</v>
      </c>
      <c r="D554" s="40"/>
      <c r="E554" s="60"/>
      <c r="F554" s="42"/>
      <c r="G554" s="42">
        <v>163600000</v>
      </c>
    </row>
    <row r="555" spans="1:7">
      <c r="A555" s="7" t="s">
        <v>1070</v>
      </c>
      <c r="B555" s="40" t="s">
        <v>195</v>
      </c>
      <c r="C555" s="41" t="s">
        <v>1071</v>
      </c>
      <c r="D555" s="40">
        <v>50</v>
      </c>
      <c r="E555" s="60" t="s">
        <v>25</v>
      </c>
      <c r="F555" s="42">
        <v>200000</v>
      </c>
      <c r="G555" s="42">
        <v>10000000</v>
      </c>
    </row>
    <row r="556" spans="1:7">
      <c r="A556" s="7" t="s">
        <v>1072</v>
      </c>
      <c r="B556" s="43" t="s">
        <v>195</v>
      </c>
      <c r="C556" s="44" t="s">
        <v>1073</v>
      </c>
      <c r="D556" s="47">
        <v>249</v>
      </c>
      <c r="E556" s="61" t="s">
        <v>25</v>
      </c>
      <c r="F556" s="45">
        <v>250000</v>
      </c>
      <c r="G556" s="45">
        <v>62250000</v>
      </c>
    </row>
    <row r="557" spans="1:7">
      <c r="A557" s="7" t="s">
        <v>1074</v>
      </c>
      <c r="B557" s="43" t="s">
        <v>195</v>
      </c>
      <c r="C557" s="44" t="s">
        <v>1075</v>
      </c>
      <c r="D557" s="47">
        <v>100</v>
      </c>
      <c r="E557" s="61" t="s">
        <v>25</v>
      </c>
      <c r="F557" s="45">
        <v>300000</v>
      </c>
      <c r="G557" s="45">
        <v>30000000</v>
      </c>
    </row>
    <row r="558" spans="1:7">
      <c r="A558" s="7" t="s">
        <v>1076</v>
      </c>
      <c r="B558" s="40" t="s">
        <v>195</v>
      </c>
      <c r="C558" s="41" t="s">
        <v>1077</v>
      </c>
      <c r="D558" s="40">
        <v>269</v>
      </c>
      <c r="E558" s="60" t="s">
        <v>73</v>
      </c>
      <c r="F558" s="42">
        <v>150000</v>
      </c>
      <c r="G558" s="42">
        <v>40350000</v>
      </c>
    </row>
    <row r="559" spans="1:7">
      <c r="A559" s="7" t="s">
        <v>1078</v>
      </c>
      <c r="B559" s="43" t="s">
        <v>195</v>
      </c>
      <c r="C559" s="44" t="s">
        <v>1079</v>
      </c>
      <c r="D559" s="47">
        <v>100</v>
      </c>
      <c r="E559" s="61" t="s">
        <v>73</v>
      </c>
      <c r="F559" s="45">
        <v>210000</v>
      </c>
      <c r="G559" s="45">
        <v>21000000</v>
      </c>
    </row>
    <row r="560" spans="1:7" ht="25.5">
      <c r="A560" s="7" t="s">
        <v>1080</v>
      </c>
      <c r="B560" s="34" t="s">
        <v>1081</v>
      </c>
      <c r="C560" s="35" t="s">
        <v>1082</v>
      </c>
      <c r="D560" s="69"/>
      <c r="E560" s="58"/>
      <c r="F560" s="36"/>
      <c r="G560" s="36">
        <v>100000000</v>
      </c>
    </row>
    <row r="561" spans="1:7" ht="25.5">
      <c r="A561" s="7" t="s">
        <v>1083</v>
      </c>
      <c r="B561" s="37" t="s">
        <v>8</v>
      </c>
      <c r="C561" s="38" t="s">
        <v>1082</v>
      </c>
      <c r="D561" s="37"/>
      <c r="E561" s="59"/>
      <c r="F561" s="39"/>
      <c r="G561" s="39">
        <v>100000000</v>
      </c>
    </row>
    <row r="562" spans="1:7">
      <c r="A562" s="7" t="s">
        <v>1084</v>
      </c>
      <c r="B562" s="40" t="s">
        <v>530</v>
      </c>
      <c r="C562" s="41" t="s">
        <v>64</v>
      </c>
      <c r="D562" s="71"/>
      <c r="E562" s="60"/>
      <c r="F562" s="42"/>
      <c r="G562" s="42">
        <v>4200000</v>
      </c>
    </row>
    <row r="563" spans="1:7">
      <c r="A563" s="7" t="s">
        <v>1085</v>
      </c>
      <c r="B563" s="43" t="s">
        <v>195</v>
      </c>
      <c r="C563" s="44" t="s">
        <v>598</v>
      </c>
      <c r="D563" s="47">
        <v>2</v>
      </c>
      <c r="E563" s="61" t="s">
        <v>106</v>
      </c>
      <c r="F563" s="45">
        <v>1000000</v>
      </c>
      <c r="G563" s="45">
        <v>2000000</v>
      </c>
    </row>
    <row r="564" spans="1:7">
      <c r="A564" s="7" t="s">
        <v>1086</v>
      </c>
      <c r="B564" s="40" t="s">
        <v>195</v>
      </c>
      <c r="C564" s="41" t="s">
        <v>599</v>
      </c>
      <c r="D564" s="40">
        <v>2</v>
      </c>
      <c r="E564" s="60" t="s">
        <v>106</v>
      </c>
      <c r="F564" s="42">
        <v>1000000</v>
      </c>
      <c r="G564" s="42">
        <v>2000000</v>
      </c>
    </row>
    <row r="565" spans="1:7">
      <c r="A565" s="7" t="s">
        <v>1087</v>
      </c>
      <c r="B565" s="43" t="s">
        <v>195</v>
      </c>
      <c r="C565" s="44" t="s">
        <v>1088</v>
      </c>
      <c r="D565" s="47">
        <v>2</v>
      </c>
      <c r="E565" s="61" t="s">
        <v>106</v>
      </c>
      <c r="F565" s="45">
        <v>100000</v>
      </c>
      <c r="G565" s="45">
        <v>200000</v>
      </c>
    </row>
    <row r="566" spans="1:7">
      <c r="A566" s="7" t="s">
        <v>1089</v>
      </c>
      <c r="B566" s="40" t="s">
        <v>513</v>
      </c>
      <c r="C566" s="41" t="s">
        <v>11</v>
      </c>
      <c r="D566" s="40"/>
      <c r="E566" s="60"/>
      <c r="F566" s="42"/>
      <c r="G566" s="42">
        <v>20800000</v>
      </c>
    </row>
    <row r="567" spans="1:7">
      <c r="A567" s="7" t="s">
        <v>1090</v>
      </c>
      <c r="B567" s="43" t="s">
        <v>195</v>
      </c>
      <c r="C567" s="44" t="s">
        <v>1091</v>
      </c>
      <c r="D567" s="47">
        <v>12</v>
      </c>
      <c r="E567" s="61" t="s">
        <v>25</v>
      </c>
      <c r="F567" s="45">
        <v>1400000</v>
      </c>
      <c r="G567" s="45">
        <v>16800000</v>
      </c>
    </row>
    <row r="568" spans="1:7">
      <c r="A568" s="7" t="s">
        <v>1092</v>
      </c>
      <c r="B568" s="43" t="s">
        <v>195</v>
      </c>
      <c r="C568" s="44" t="s">
        <v>1093</v>
      </c>
      <c r="D568" s="47">
        <v>4</v>
      </c>
      <c r="E568" s="61" t="s">
        <v>25</v>
      </c>
      <c r="F568" s="45">
        <v>1000000</v>
      </c>
      <c r="G568" s="45">
        <v>4000000</v>
      </c>
    </row>
    <row r="569" spans="1:7">
      <c r="A569" s="7" t="s">
        <v>1094</v>
      </c>
      <c r="B569" s="40" t="s">
        <v>510</v>
      </c>
      <c r="C569" s="41" t="s">
        <v>19</v>
      </c>
      <c r="D569" s="40"/>
      <c r="E569" s="60"/>
      <c r="F569" s="42"/>
      <c r="G569" s="42">
        <v>75000000</v>
      </c>
    </row>
    <row r="570" spans="1:7" ht="25.5">
      <c r="A570" s="7" t="s">
        <v>1095</v>
      </c>
      <c r="B570" s="40" t="s">
        <v>195</v>
      </c>
      <c r="C570" s="41" t="s">
        <v>1096</v>
      </c>
      <c r="D570" s="40">
        <v>15</v>
      </c>
      <c r="E570" s="60" t="s">
        <v>25</v>
      </c>
      <c r="F570" s="42">
        <v>5000000</v>
      </c>
      <c r="G570" s="42">
        <v>75000000</v>
      </c>
    </row>
    <row r="571" spans="1:7" ht="25.5">
      <c r="A571" s="7" t="s">
        <v>1097</v>
      </c>
      <c r="B571" s="34" t="s">
        <v>1098</v>
      </c>
      <c r="C571" s="35" t="s">
        <v>1099</v>
      </c>
      <c r="D571" s="69"/>
      <c r="E571" s="58"/>
      <c r="F571" s="36"/>
      <c r="G571" s="36">
        <v>200000000</v>
      </c>
    </row>
    <row r="572" spans="1:7" ht="25.5">
      <c r="A572" s="7" t="s">
        <v>1100</v>
      </c>
      <c r="B572" s="37" t="s">
        <v>8</v>
      </c>
      <c r="C572" s="38" t="s">
        <v>1101</v>
      </c>
      <c r="D572" s="37"/>
      <c r="E572" s="59"/>
      <c r="F572" s="39"/>
      <c r="G572" s="39">
        <v>200000000</v>
      </c>
    </row>
    <row r="573" spans="1:7">
      <c r="A573" s="7" t="s">
        <v>1102</v>
      </c>
      <c r="B573" s="40" t="s">
        <v>530</v>
      </c>
      <c r="C573" s="41" t="s">
        <v>64</v>
      </c>
      <c r="D573" s="71"/>
      <c r="E573" s="60"/>
      <c r="F573" s="42"/>
      <c r="G573" s="42">
        <v>20000000</v>
      </c>
    </row>
    <row r="574" spans="1:7">
      <c r="A574" s="7" t="s">
        <v>1103</v>
      </c>
      <c r="B574" s="37" t="s">
        <v>195</v>
      </c>
      <c r="C574" s="38" t="s">
        <v>598</v>
      </c>
      <c r="D574" s="37">
        <v>10</v>
      </c>
      <c r="E574" s="59" t="s">
        <v>106</v>
      </c>
      <c r="F574" s="39">
        <v>1000000</v>
      </c>
      <c r="G574" s="39">
        <v>10000000</v>
      </c>
    </row>
    <row r="575" spans="1:7">
      <c r="A575" s="7" t="s">
        <v>1104</v>
      </c>
      <c r="B575" s="40" t="s">
        <v>195</v>
      </c>
      <c r="C575" s="41" t="s">
        <v>838</v>
      </c>
      <c r="D575" s="40">
        <v>10</v>
      </c>
      <c r="E575" s="60" t="s">
        <v>106</v>
      </c>
      <c r="F575" s="42">
        <v>1000000</v>
      </c>
      <c r="G575" s="42">
        <v>10000000</v>
      </c>
    </row>
    <row r="576" spans="1:7">
      <c r="A576" s="7" t="s">
        <v>1105</v>
      </c>
      <c r="B576" s="40" t="s">
        <v>510</v>
      </c>
      <c r="C576" s="41" t="s">
        <v>19</v>
      </c>
      <c r="D576" s="71"/>
      <c r="E576" s="60"/>
      <c r="F576" s="42"/>
      <c r="G576" s="42">
        <v>180000000</v>
      </c>
    </row>
    <row r="577" spans="1:7" ht="25.5">
      <c r="A577" s="7" t="s">
        <v>1106</v>
      </c>
      <c r="B577" s="31" t="s">
        <v>195</v>
      </c>
      <c r="C577" s="32" t="s">
        <v>1107</v>
      </c>
      <c r="D577" s="31">
        <v>26</v>
      </c>
      <c r="E577" s="57" t="s">
        <v>25</v>
      </c>
      <c r="F577" s="33">
        <v>5000000</v>
      </c>
      <c r="G577" s="33">
        <v>130000000</v>
      </c>
    </row>
    <row r="578" spans="1:7" ht="25.5">
      <c r="A578" s="7" t="s">
        <v>1108</v>
      </c>
      <c r="B578" s="34" t="s">
        <v>195</v>
      </c>
      <c r="C578" s="35" t="s">
        <v>1109</v>
      </c>
      <c r="D578" s="34">
        <v>10</v>
      </c>
      <c r="E578" s="58" t="s">
        <v>25</v>
      </c>
      <c r="F578" s="36">
        <v>5000000</v>
      </c>
      <c r="G578" s="36">
        <v>50000000</v>
      </c>
    </row>
    <row r="579" spans="1:7" ht="25.5">
      <c r="A579" s="7" t="s">
        <v>1110</v>
      </c>
      <c r="B579" s="34" t="s">
        <v>1111</v>
      </c>
      <c r="C579" s="35" t="s">
        <v>1112</v>
      </c>
      <c r="D579" s="34"/>
      <c r="E579" s="58"/>
      <c r="F579" s="36"/>
      <c r="G579" s="36">
        <v>3000000000</v>
      </c>
    </row>
    <row r="580" spans="1:7" ht="25.5">
      <c r="A580" s="7" t="s">
        <v>1113</v>
      </c>
      <c r="B580" s="37" t="s">
        <v>8</v>
      </c>
      <c r="C580" s="38" t="s">
        <v>72</v>
      </c>
      <c r="D580" s="37"/>
      <c r="E580" s="59"/>
      <c r="F580" s="39"/>
      <c r="G580" s="39">
        <v>2463500000</v>
      </c>
    </row>
    <row r="581" spans="1:7">
      <c r="A581" s="7" t="s">
        <v>1114</v>
      </c>
      <c r="B581" s="40" t="s">
        <v>503</v>
      </c>
      <c r="C581" s="41" t="s">
        <v>7</v>
      </c>
      <c r="D581" s="71"/>
      <c r="E581" s="60"/>
      <c r="F581" s="42"/>
      <c r="G581" s="42">
        <v>35700000</v>
      </c>
    </row>
    <row r="582" spans="1:7" ht="25.5">
      <c r="A582" s="7" t="s">
        <v>1115</v>
      </c>
      <c r="B582" s="43" t="s">
        <v>195</v>
      </c>
      <c r="C582" s="44" t="s">
        <v>1116</v>
      </c>
      <c r="D582" s="47">
        <v>200</v>
      </c>
      <c r="E582" s="61" t="s">
        <v>832</v>
      </c>
      <c r="F582" s="45">
        <v>178000</v>
      </c>
      <c r="G582" s="45">
        <v>35700000</v>
      </c>
    </row>
    <row r="583" spans="1:7">
      <c r="A583" s="7" t="s">
        <v>1117</v>
      </c>
      <c r="B583" s="40" t="s">
        <v>530</v>
      </c>
      <c r="C583" s="41" t="s">
        <v>64</v>
      </c>
      <c r="D583" s="40"/>
      <c r="E583" s="60"/>
      <c r="F583" s="42"/>
      <c r="G583" s="42">
        <v>24000000</v>
      </c>
    </row>
    <row r="584" spans="1:7">
      <c r="A584" s="7" t="s">
        <v>1118</v>
      </c>
      <c r="B584" s="43" t="s">
        <v>195</v>
      </c>
      <c r="C584" s="44" t="s">
        <v>598</v>
      </c>
      <c r="D584" s="47">
        <v>12</v>
      </c>
      <c r="E584" s="61" t="s">
        <v>106</v>
      </c>
      <c r="F584" s="45">
        <v>1000000</v>
      </c>
      <c r="G584" s="45">
        <v>12000000</v>
      </c>
    </row>
    <row r="585" spans="1:7">
      <c r="A585" s="7" t="s">
        <v>1119</v>
      </c>
      <c r="B585" s="43" t="s">
        <v>195</v>
      </c>
      <c r="C585" s="44" t="s">
        <v>599</v>
      </c>
      <c r="D585" s="47">
        <v>12</v>
      </c>
      <c r="E585" s="61" t="s">
        <v>106</v>
      </c>
      <c r="F585" s="45">
        <v>1000000</v>
      </c>
      <c r="G585" s="45">
        <v>12000000</v>
      </c>
    </row>
    <row r="586" spans="1:7">
      <c r="A586" s="7" t="s">
        <v>1120</v>
      </c>
      <c r="B586" s="40" t="s">
        <v>510</v>
      </c>
      <c r="C586" s="41" t="s">
        <v>19</v>
      </c>
      <c r="D586" s="40"/>
      <c r="E586" s="60"/>
      <c r="F586" s="42"/>
      <c r="G586" s="42">
        <v>349800000</v>
      </c>
    </row>
    <row r="587" spans="1:7" ht="25.5">
      <c r="A587" s="7" t="s">
        <v>1121</v>
      </c>
      <c r="B587" s="43" t="s">
        <v>195</v>
      </c>
      <c r="C587" s="44" t="s">
        <v>1122</v>
      </c>
      <c r="D587" s="47">
        <v>60</v>
      </c>
      <c r="E587" s="61" t="s">
        <v>25</v>
      </c>
      <c r="F587" s="45">
        <v>5830000</v>
      </c>
      <c r="G587" s="45">
        <v>349800000</v>
      </c>
    </row>
    <row r="588" spans="1:7" ht="15">
      <c r="A588" s="7" t="s">
        <v>1123</v>
      </c>
      <c r="B588" s="78" t="s">
        <v>504</v>
      </c>
      <c r="C588" s="79" t="s">
        <v>13</v>
      </c>
      <c r="D588" s="78"/>
      <c r="E588" s="80"/>
      <c r="F588" s="81"/>
      <c r="G588" s="81">
        <v>54000000</v>
      </c>
    </row>
    <row r="589" spans="1:7" s="63" customFormat="1" ht="14.25" customHeight="1">
      <c r="A589" s="62" t="s">
        <v>1124</v>
      </c>
      <c r="B589" s="82" t="s">
        <v>195</v>
      </c>
      <c r="C589" s="82" t="s">
        <v>1125</v>
      </c>
      <c r="D589" s="82">
        <v>150</v>
      </c>
      <c r="E589" s="83" t="s">
        <v>73</v>
      </c>
      <c r="F589" s="82">
        <v>210000</v>
      </c>
      <c r="G589" s="82">
        <v>31500000</v>
      </c>
    </row>
    <row r="590" spans="1:7" s="63" customFormat="1" ht="14.25" customHeight="1">
      <c r="A590" s="62" t="s">
        <v>1126</v>
      </c>
      <c r="B590" s="82" t="s">
        <v>195</v>
      </c>
      <c r="C590" s="82" t="s">
        <v>1127</v>
      </c>
      <c r="D590" s="82">
        <v>150</v>
      </c>
      <c r="E590" s="84" t="s">
        <v>25</v>
      </c>
      <c r="F590" s="82">
        <v>150000</v>
      </c>
      <c r="G590" s="82">
        <v>22500000</v>
      </c>
    </row>
    <row r="591" spans="1:7" s="63" customFormat="1" ht="14.25" customHeight="1">
      <c r="A591" s="62" t="s">
        <v>1128</v>
      </c>
      <c r="B591" s="85" t="s">
        <v>1129</v>
      </c>
      <c r="C591" s="85" t="s">
        <v>1130</v>
      </c>
      <c r="D591" s="85"/>
      <c r="E591" s="85"/>
      <c r="F591" s="85"/>
      <c r="G591" s="85">
        <v>2000000000</v>
      </c>
    </row>
    <row r="592" spans="1:7" s="63" customFormat="1" ht="14.25" customHeight="1">
      <c r="A592" s="64" t="s">
        <v>1131</v>
      </c>
      <c r="B592" s="86" t="s">
        <v>195</v>
      </c>
      <c r="C592" s="86" t="s">
        <v>1132</v>
      </c>
      <c r="D592" s="86">
        <v>32</v>
      </c>
      <c r="E592" s="86" t="s">
        <v>25</v>
      </c>
      <c r="F592" s="86">
        <v>62500000</v>
      </c>
      <c r="G592" s="86">
        <v>2000000000</v>
      </c>
    </row>
    <row r="593" spans="1:7" s="63" customFormat="1" ht="14.25" customHeight="1">
      <c r="A593" s="64" t="s">
        <v>1133</v>
      </c>
      <c r="B593" s="87" t="s">
        <v>508</v>
      </c>
      <c r="C593" s="87" t="s">
        <v>74</v>
      </c>
      <c r="D593" s="87"/>
      <c r="E593" s="88"/>
      <c r="F593" s="87"/>
      <c r="G593" s="87">
        <v>536500000</v>
      </c>
    </row>
    <row r="594" spans="1:7" ht="15">
      <c r="A594" s="7" t="s">
        <v>1134</v>
      </c>
      <c r="B594" s="78" t="s">
        <v>503</v>
      </c>
      <c r="C594" s="79" t="s">
        <v>7</v>
      </c>
      <c r="D594" s="78"/>
      <c r="E594" s="80"/>
      <c r="F594" s="81"/>
      <c r="G594" s="81">
        <v>35700000</v>
      </c>
    </row>
    <row r="595" spans="1:7" ht="28.5">
      <c r="A595" s="7" t="s">
        <v>1135</v>
      </c>
      <c r="B595" s="89" t="s">
        <v>195</v>
      </c>
      <c r="C595" s="90" t="s">
        <v>1136</v>
      </c>
      <c r="D595" s="89">
        <v>200</v>
      </c>
      <c r="E595" s="91" t="s">
        <v>180</v>
      </c>
      <c r="F595" s="92">
        <v>178000</v>
      </c>
      <c r="G595" s="92">
        <v>35700000</v>
      </c>
    </row>
    <row r="596" spans="1:7" ht="30">
      <c r="A596" s="7" t="s">
        <v>1137</v>
      </c>
      <c r="B596" s="78" t="s">
        <v>512</v>
      </c>
      <c r="C596" s="79" t="s">
        <v>621</v>
      </c>
      <c r="D596" s="78"/>
      <c r="E596" s="80"/>
      <c r="F596" s="81"/>
      <c r="G596" s="81">
        <v>14400000</v>
      </c>
    </row>
    <row r="597" spans="1:7">
      <c r="A597" s="7" t="s">
        <v>1138</v>
      </c>
      <c r="B597" s="89" t="s">
        <v>195</v>
      </c>
      <c r="C597" s="90" t="s">
        <v>1139</v>
      </c>
      <c r="D597" s="89">
        <v>72</v>
      </c>
      <c r="E597" s="91" t="s">
        <v>32</v>
      </c>
      <c r="F597" s="92">
        <v>200000</v>
      </c>
      <c r="G597" s="92">
        <v>14400000</v>
      </c>
    </row>
    <row r="598" spans="1:7" ht="15">
      <c r="A598" s="7" t="s">
        <v>1140</v>
      </c>
      <c r="B598" s="78" t="s">
        <v>530</v>
      </c>
      <c r="C598" s="79" t="s">
        <v>64</v>
      </c>
      <c r="D598" s="78"/>
      <c r="E598" s="80"/>
      <c r="F598" s="81"/>
      <c r="G598" s="81">
        <v>24000000</v>
      </c>
    </row>
    <row r="599" spans="1:7">
      <c r="A599" s="7" t="s">
        <v>1141</v>
      </c>
      <c r="B599" s="89" t="s">
        <v>195</v>
      </c>
      <c r="C599" s="90" t="s">
        <v>598</v>
      </c>
      <c r="D599" s="89">
        <v>12</v>
      </c>
      <c r="E599" s="91" t="s">
        <v>106</v>
      </c>
      <c r="F599" s="92">
        <v>1000000</v>
      </c>
      <c r="G599" s="92">
        <v>12000000</v>
      </c>
    </row>
    <row r="600" spans="1:7">
      <c r="A600" s="7" t="s">
        <v>1142</v>
      </c>
      <c r="B600" s="89" t="s">
        <v>195</v>
      </c>
      <c r="C600" s="90" t="s">
        <v>599</v>
      </c>
      <c r="D600" s="89">
        <v>12</v>
      </c>
      <c r="E600" s="91" t="s">
        <v>106</v>
      </c>
      <c r="F600" s="92">
        <v>1000000</v>
      </c>
      <c r="G600" s="92">
        <v>12000000</v>
      </c>
    </row>
    <row r="601" spans="1:7" ht="15">
      <c r="A601" s="7" t="s">
        <v>1143</v>
      </c>
      <c r="B601" s="78" t="s">
        <v>513</v>
      </c>
      <c r="C601" s="79" t="s">
        <v>11</v>
      </c>
      <c r="D601" s="78"/>
      <c r="E601" s="80"/>
      <c r="F601" s="81"/>
      <c r="G601" s="81">
        <v>37600000</v>
      </c>
    </row>
    <row r="602" spans="1:7">
      <c r="A602" s="7" t="s">
        <v>1144</v>
      </c>
      <c r="B602" s="89" t="s">
        <v>195</v>
      </c>
      <c r="C602" s="90" t="s">
        <v>1145</v>
      </c>
      <c r="D602" s="89">
        <v>8</v>
      </c>
      <c r="E602" s="91" t="s">
        <v>54</v>
      </c>
      <c r="F602" s="92">
        <v>1400000</v>
      </c>
      <c r="G602" s="92">
        <v>11200000</v>
      </c>
    </row>
    <row r="603" spans="1:7">
      <c r="A603" s="7" t="s">
        <v>1146</v>
      </c>
      <c r="B603" s="89" t="s">
        <v>195</v>
      </c>
      <c r="C603" s="90" t="s">
        <v>1147</v>
      </c>
      <c r="D603" s="89">
        <v>12</v>
      </c>
      <c r="E603" s="91" t="s">
        <v>54</v>
      </c>
      <c r="F603" s="92">
        <v>1000000</v>
      </c>
      <c r="G603" s="92">
        <v>12000000</v>
      </c>
    </row>
    <row r="604" spans="1:7">
      <c r="A604" s="7" t="s">
        <v>1148</v>
      </c>
      <c r="B604" s="89" t="s">
        <v>195</v>
      </c>
      <c r="C604" s="90" t="s">
        <v>1149</v>
      </c>
      <c r="D604" s="89">
        <v>16</v>
      </c>
      <c r="E604" s="91" t="s">
        <v>54</v>
      </c>
      <c r="F604" s="92">
        <v>900000</v>
      </c>
      <c r="G604" s="92">
        <v>14400000</v>
      </c>
    </row>
    <row r="605" spans="1:7" ht="15">
      <c r="A605" s="7" t="s">
        <v>1150</v>
      </c>
      <c r="B605" s="78" t="s">
        <v>515</v>
      </c>
      <c r="C605" s="79" t="s">
        <v>24</v>
      </c>
      <c r="D605" s="78"/>
      <c r="E605" s="80"/>
      <c r="F605" s="81"/>
      <c r="G605" s="81">
        <v>21000000</v>
      </c>
    </row>
    <row r="606" spans="1:7">
      <c r="A606" s="7" t="s">
        <v>1151</v>
      </c>
      <c r="B606" s="89" t="s">
        <v>195</v>
      </c>
      <c r="C606" s="90" t="s">
        <v>1152</v>
      </c>
      <c r="D606" s="89">
        <v>30</v>
      </c>
      <c r="E606" s="91" t="s">
        <v>25</v>
      </c>
      <c r="F606" s="92">
        <v>100000</v>
      </c>
      <c r="G606" s="92">
        <v>3000000</v>
      </c>
    </row>
    <row r="607" spans="1:7">
      <c r="A607" s="7" t="s">
        <v>1153</v>
      </c>
      <c r="B607" s="89" t="s">
        <v>195</v>
      </c>
      <c r="C607" s="90" t="s">
        <v>1154</v>
      </c>
      <c r="D607" s="89">
        <v>30</v>
      </c>
      <c r="E607" s="91" t="s">
        <v>25</v>
      </c>
      <c r="F607" s="92">
        <v>600000</v>
      </c>
      <c r="G607" s="92">
        <v>18000000</v>
      </c>
    </row>
    <row r="608" spans="1:7" ht="15">
      <c r="A608" s="7" t="s">
        <v>1155</v>
      </c>
      <c r="B608" s="78" t="s">
        <v>510</v>
      </c>
      <c r="C608" s="79" t="s">
        <v>19</v>
      </c>
      <c r="D608" s="78"/>
      <c r="E608" s="80"/>
      <c r="F608" s="81"/>
      <c r="G608" s="81">
        <v>349800000</v>
      </c>
    </row>
    <row r="609" spans="1:7" ht="28.5">
      <c r="A609" s="7" t="s">
        <v>1156</v>
      </c>
      <c r="B609" s="89" t="s">
        <v>195</v>
      </c>
      <c r="C609" s="90" t="s">
        <v>1157</v>
      </c>
      <c r="D609" s="89">
        <v>60</v>
      </c>
      <c r="E609" s="91" t="s">
        <v>25</v>
      </c>
      <c r="F609" s="92">
        <v>5830000</v>
      </c>
      <c r="G609" s="92">
        <v>349800000</v>
      </c>
    </row>
    <row r="610" spans="1:7" ht="15">
      <c r="A610" s="7" t="s">
        <v>1158</v>
      </c>
      <c r="B610" s="78" t="s">
        <v>504</v>
      </c>
      <c r="C610" s="79" t="s">
        <v>13</v>
      </c>
      <c r="D610" s="78"/>
      <c r="E610" s="80"/>
      <c r="F610" s="81"/>
      <c r="G610" s="81">
        <v>54000000</v>
      </c>
    </row>
    <row r="611" spans="1:7" ht="28.5">
      <c r="A611" s="7" t="s">
        <v>1159</v>
      </c>
      <c r="B611" s="89" t="s">
        <v>195</v>
      </c>
      <c r="C611" s="90" t="s">
        <v>1160</v>
      </c>
      <c r="D611" s="89">
        <v>150</v>
      </c>
      <c r="E611" s="91" t="s">
        <v>73</v>
      </c>
      <c r="F611" s="92">
        <v>210000</v>
      </c>
      <c r="G611" s="92">
        <v>31500000</v>
      </c>
    </row>
    <row r="612" spans="1:7">
      <c r="A612" s="7" t="s">
        <v>1161</v>
      </c>
      <c r="B612" s="89" t="s">
        <v>195</v>
      </c>
      <c r="C612" s="90" t="s">
        <v>1162</v>
      </c>
      <c r="D612" s="89">
        <v>150</v>
      </c>
      <c r="E612" s="91" t="s">
        <v>25</v>
      </c>
      <c r="F612" s="92">
        <v>150000</v>
      </c>
      <c r="G612" s="92">
        <v>22500000</v>
      </c>
    </row>
    <row r="613" spans="1:7" ht="30">
      <c r="A613" s="7" t="s">
        <v>1163</v>
      </c>
      <c r="B613" s="93" t="s">
        <v>1164</v>
      </c>
      <c r="C613" s="94" t="s">
        <v>1165</v>
      </c>
      <c r="D613" s="93"/>
      <c r="E613" s="95"/>
      <c r="F613" s="96"/>
      <c r="G613" s="96">
        <v>153780000</v>
      </c>
    </row>
    <row r="614" spans="1:7" ht="15">
      <c r="A614" s="7" t="s">
        <v>1166</v>
      </c>
      <c r="B614" s="97" t="s">
        <v>8</v>
      </c>
      <c r="C614" s="98" t="s">
        <v>75</v>
      </c>
      <c r="D614" s="97"/>
      <c r="E614" s="99"/>
      <c r="F614" s="100"/>
      <c r="G614" s="100">
        <v>153780000</v>
      </c>
    </row>
    <row r="615" spans="1:7" ht="15">
      <c r="A615" s="7" t="s">
        <v>1167</v>
      </c>
      <c r="B615" s="78" t="s">
        <v>503</v>
      </c>
      <c r="C615" s="79" t="s">
        <v>7</v>
      </c>
      <c r="D615" s="78"/>
      <c r="E615" s="80"/>
      <c r="F615" s="81"/>
      <c r="G615" s="81">
        <v>14400000</v>
      </c>
    </row>
    <row r="616" spans="1:7">
      <c r="A616" s="7" t="s">
        <v>1168</v>
      </c>
      <c r="B616" s="89" t="s">
        <v>195</v>
      </c>
      <c r="C616" s="90" t="s">
        <v>596</v>
      </c>
      <c r="D616" s="89">
        <v>6</v>
      </c>
      <c r="E616" s="91" t="s">
        <v>52</v>
      </c>
      <c r="F616" s="92">
        <v>1000000</v>
      </c>
      <c r="G616" s="92">
        <v>6000000</v>
      </c>
    </row>
    <row r="617" spans="1:7">
      <c r="A617" s="7" t="s">
        <v>1169</v>
      </c>
      <c r="B617" s="89" t="s">
        <v>195</v>
      </c>
      <c r="C617" s="90" t="s">
        <v>761</v>
      </c>
      <c r="D617" s="89">
        <v>120</v>
      </c>
      <c r="E617" s="91" t="s">
        <v>25</v>
      </c>
      <c r="F617" s="92">
        <v>70000</v>
      </c>
      <c r="G617" s="92">
        <v>8400000</v>
      </c>
    </row>
    <row r="618" spans="1:7" ht="15">
      <c r="A618" s="7" t="s">
        <v>1170</v>
      </c>
      <c r="B618" s="78" t="s">
        <v>526</v>
      </c>
      <c r="C618" s="79" t="s">
        <v>53</v>
      </c>
      <c r="D618" s="78"/>
      <c r="E618" s="80"/>
      <c r="F618" s="81"/>
      <c r="G618" s="81">
        <v>8000000</v>
      </c>
    </row>
    <row r="619" spans="1:7">
      <c r="A619" s="7" t="s">
        <v>1171</v>
      </c>
      <c r="B619" s="89" t="s">
        <v>195</v>
      </c>
      <c r="C619" s="90" t="s">
        <v>1172</v>
      </c>
      <c r="D619" s="89">
        <v>1</v>
      </c>
      <c r="E619" s="91" t="s">
        <v>106</v>
      </c>
      <c r="F619" s="92">
        <v>8000000</v>
      </c>
      <c r="G619" s="92">
        <v>8000000</v>
      </c>
    </row>
    <row r="620" spans="1:7" ht="15">
      <c r="A620" s="7" t="s">
        <v>1173</v>
      </c>
      <c r="B620" s="78" t="s">
        <v>530</v>
      </c>
      <c r="C620" s="79" t="s">
        <v>64</v>
      </c>
      <c r="D620" s="78"/>
      <c r="E620" s="80"/>
      <c r="F620" s="81"/>
      <c r="G620" s="81">
        <v>12000000</v>
      </c>
    </row>
    <row r="621" spans="1:7">
      <c r="A621" s="7" t="s">
        <v>1174</v>
      </c>
      <c r="B621" s="89" t="s">
        <v>195</v>
      </c>
      <c r="C621" s="90" t="s">
        <v>598</v>
      </c>
      <c r="D621" s="89">
        <v>6</v>
      </c>
      <c r="E621" s="91" t="s">
        <v>52</v>
      </c>
      <c r="F621" s="92">
        <v>1000000</v>
      </c>
      <c r="G621" s="92">
        <v>6000000</v>
      </c>
    </row>
    <row r="622" spans="1:7">
      <c r="A622" s="7" t="s">
        <v>1175</v>
      </c>
      <c r="B622" s="89" t="s">
        <v>195</v>
      </c>
      <c r="C622" s="90" t="s">
        <v>1176</v>
      </c>
      <c r="D622" s="89">
        <v>6</v>
      </c>
      <c r="E622" s="91" t="s">
        <v>52</v>
      </c>
      <c r="F622" s="92">
        <v>1000000</v>
      </c>
      <c r="G622" s="92">
        <v>6000000</v>
      </c>
    </row>
    <row r="623" spans="1:7" ht="15">
      <c r="A623" s="7" t="s">
        <v>1177</v>
      </c>
      <c r="B623" s="78" t="s">
        <v>513</v>
      </c>
      <c r="C623" s="79" t="s">
        <v>11</v>
      </c>
      <c r="D623" s="78"/>
      <c r="E623" s="80"/>
      <c r="F623" s="81"/>
      <c r="G623" s="81">
        <v>4000000</v>
      </c>
    </row>
    <row r="624" spans="1:7">
      <c r="A624" s="7" t="s">
        <v>1178</v>
      </c>
      <c r="B624" s="89" t="s">
        <v>195</v>
      </c>
      <c r="C624" s="90" t="s">
        <v>753</v>
      </c>
      <c r="D624" s="89">
        <v>4</v>
      </c>
      <c r="E624" s="91" t="s">
        <v>54</v>
      </c>
      <c r="F624" s="92">
        <v>1000000</v>
      </c>
      <c r="G624" s="92">
        <v>4000000</v>
      </c>
    </row>
    <row r="625" spans="1:7" ht="15">
      <c r="A625" s="7" t="s">
        <v>1179</v>
      </c>
      <c r="B625" s="78" t="s">
        <v>510</v>
      </c>
      <c r="C625" s="79" t="s">
        <v>19</v>
      </c>
      <c r="D625" s="78"/>
      <c r="E625" s="80"/>
      <c r="F625" s="81"/>
      <c r="G625" s="81">
        <v>115380000</v>
      </c>
    </row>
    <row r="626" spans="1:7">
      <c r="A626" s="7" t="s">
        <v>1180</v>
      </c>
      <c r="B626" s="89" t="s">
        <v>195</v>
      </c>
      <c r="C626" s="90" t="s">
        <v>1181</v>
      </c>
      <c r="D626" s="89">
        <v>20</v>
      </c>
      <c r="E626" s="91" t="s">
        <v>25</v>
      </c>
      <c r="F626" s="92">
        <v>5769000</v>
      </c>
      <c r="G626" s="92">
        <v>115380000</v>
      </c>
    </row>
    <row r="627" spans="1:7">
      <c r="A627" s="7" t="s">
        <v>1182</v>
      </c>
      <c r="B627" s="89" t="s">
        <v>1183</v>
      </c>
      <c r="C627" s="90" t="s">
        <v>1184</v>
      </c>
      <c r="D627" s="89"/>
      <c r="E627" s="91"/>
      <c r="F627" s="92"/>
      <c r="G627" s="92">
        <v>600000000</v>
      </c>
    </row>
    <row r="628" spans="1:7" ht="15">
      <c r="A628" s="7" t="s">
        <v>1185</v>
      </c>
      <c r="B628" s="93" t="s">
        <v>805</v>
      </c>
      <c r="C628" s="94" t="s">
        <v>1184</v>
      </c>
      <c r="D628" s="93"/>
      <c r="E628" s="95"/>
      <c r="F628" s="96"/>
      <c r="G628" s="96">
        <v>300000000</v>
      </c>
    </row>
    <row r="629" spans="1:7" ht="15">
      <c r="A629" s="7" t="s">
        <v>1186</v>
      </c>
      <c r="B629" s="97" t="s">
        <v>8</v>
      </c>
      <c r="C629" s="98" t="s">
        <v>159</v>
      </c>
      <c r="D629" s="97"/>
      <c r="E629" s="99"/>
      <c r="F629" s="100"/>
      <c r="G629" s="100">
        <v>154800000</v>
      </c>
    </row>
    <row r="630" spans="1:7" ht="15">
      <c r="A630" s="7" t="s">
        <v>1187</v>
      </c>
      <c r="B630" s="78" t="s">
        <v>503</v>
      </c>
      <c r="C630" s="79" t="s">
        <v>7</v>
      </c>
      <c r="D630" s="78"/>
      <c r="E630" s="80"/>
      <c r="F630" s="81"/>
      <c r="G630" s="81">
        <v>10000000</v>
      </c>
    </row>
    <row r="631" spans="1:7" ht="28.5">
      <c r="A631" s="7" t="s">
        <v>1188</v>
      </c>
      <c r="B631" s="89" t="s">
        <v>195</v>
      </c>
      <c r="C631" s="90" t="s">
        <v>1189</v>
      </c>
      <c r="D631" s="89">
        <v>10</v>
      </c>
      <c r="E631" s="91" t="s">
        <v>52</v>
      </c>
      <c r="F631" s="92">
        <v>1000000</v>
      </c>
      <c r="G631" s="92">
        <v>10000000</v>
      </c>
    </row>
    <row r="632" spans="1:7" ht="30">
      <c r="A632" s="7" t="s">
        <v>1190</v>
      </c>
      <c r="B632" s="78" t="s">
        <v>512</v>
      </c>
      <c r="C632" s="79" t="s">
        <v>621</v>
      </c>
      <c r="D632" s="78"/>
      <c r="E632" s="80"/>
      <c r="F632" s="81"/>
      <c r="G632" s="81">
        <v>3600000</v>
      </c>
    </row>
    <row r="633" spans="1:7" ht="28.5">
      <c r="A633" s="7" t="s">
        <v>1191</v>
      </c>
      <c r="B633" s="89" t="s">
        <v>195</v>
      </c>
      <c r="C633" s="90" t="s">
        <v>870</v>
      </c>
      <c r="D633" s="89">
        <v>12</v>
      </c>
      <c r="E633" s="91" t="s">
        <v>52</v>
      </c>
      <c r="F633" s="92">
        <v>300000</v>
      </c>
      <c r="G633" s="92">
        <v>3600000</v>
      </c>
    </row>
    <row r="634" spans="1:7" ht="15">
      <c r="A634" s="7" t="s">
        <v>1192</v>
      </c>
      <c r="B634" s="78" t="s">
        <v>530</v>
      </c>
      <c r="C634" s="79" t="s">
        <v>64</v>
      </c>
      <c r="D634" s="78"/>
      <c r="E634" s="80"/>
      <c r="F634" s="81"/>
      <c r="G634" s="81">
        <v>20000000</v>
      </c>
    </row>
    <row r="635" spans="1:7">
      <c r="A635" s="7" t="s">
        <v>1193</v>
      </c>
      <c r="B635" s="89" t="s">
        <v>195</v>
      </c>
      <c r="C635" s="90" t="s">
        <v>598</v>
      </c>
      <c r="D635" s="89">
        <v>10</v>
      </c>
      <c r="E635" s="91" t="s">
        <v>52</v>
      </c>
      <c r="F635" s="92">
        <v>1000000</v>
      </c>
      <c r="G635" s="92">
        <v>10000000</v>
      </c>
    </row>
    <row r="636" spans="1:7">
      <c r="A636" s="7" t="s">
        <v>1194</v>
      </c>
      <c r="B636" s="89" t="s">
        <v>195</v>
      </c>
      <c r="C636" s="90" t="s">
        <v>1176</v>
      </c>
      <c r="D636" s="89">
        <v>10</v>
      </c>
      <c r="E636" s="91" t="s">
        <v>52</v>
      </c>
      <c r="F636" s="92">
        <v>1000000</v>
      </c>
      <c r="G636" s="92">
        <v>10000000</v>
      </c>
    </row>
    <row r="637" spans="1:7" ht="15">
      <c r="A637" s="7" t="s">
        <v>1195</v>
      </c>
      <c r="B637" s="78" t="s">
        <v>513</v>
      </c>
      <c r="C637" s="79" t="s">
        <v>11</v>
      </c>
      <c r="D637" s="78"/>
      <c r="E637" s="80"/>
      <c r="F637" s="81"/>
      <c r="G637" s="81">
        <v>2000000</v>
      </c>
    </row>
    <row r="638" spans="1:7">
      <c r="A638" s="7" t="s">
        <v>1196</v>
      </c>
      <c r="B638" s="89" t="s">
        <v>195</v>
      </c>
      <c r="C638" s="90" t="s">
        <v>1197</v>
      </c>
      <c r="D638" s="89">
        <v>2</v>
      </c>
      <c r="E638" s="91" t="s">
        <v>54</v>
      </c>
      <c r="F638" s="92">
        <v>1000000</v>
      </c>
      <c r="G638" s="92">
        <v>2000000</v>
      </c>
    </row>
    <row r="639" spans="1:7" ht="15">
      <c r="A639" s="7" t="s">
        <v>1198</v>
      </c>
      <c r="B639" s="78" t="s">
        <v>510</v>
      </c>
      <c r="C639" s="79" t="s">
        <v>19</v>
      </c>
      <c r="D639" s="78"/>
      <c r="E639" s="80"/>
      <c r="F639" s="81"/>
      <c r="G639" s="81">
        <v>113800000</v>
      </c>
    </row>
    <row r="640" spans="1:7" ht="42.75">
      <c r="A640" s="7" t="s">
        <v>1199</v>
      </c>
      <c r="B640" s="89" t="s">
        <v>195</v>
      </c>
      <c r="C640" s="90" t="s">
        <v>1200</v>
      </c>
      <c r="D640" s="89">
        <v>20</v>
      </c>
      <c r="E640" s="91" t="s">
        <v>25</v>
      </c>
      <c r="F640" s="92">
        <v>5690000</v>
      </c>
      <c r="G640" s="92">
        <v>113800000</v>
      </c>
    </row>
    <row r="641" spans="1:7" ht="30">
      <c r="A641" s="7" t="s">
        <v>1201</v>
      </c>
      <c r="B641" s="78" t="s">
        <v>506</v>
      </c>
      <c r="C641" s="79" t="s">
        <v>14</v>
      </c>
      <c r="D641" s="78"/>
      <c r="E641" s="80"/>
      <c r="F641" s="81"/>
      <c r="G641" s="81">
        <v>5400000</v>
      </c>
    </row>
    <row r="642" spans="1:7">
      <c r="A642" s="7" t="s">
        <v>1202</v>
      </c>
      <c r="B642" s="89" t="s">
        <v>195</v>
      </c>
      <c r="C642" s="90" t="s">
        <v>1203</v>
      </c>
      <c r="D642" s="89">
        <v>15</v>
      </c>
      <c r="E642" s="91" t="s">
        <v>25</v>
      </c>
      <c r="F642" s="92">
        <v>210000</v>
      </c>
      <c r="G642" s="92">
        <v>3150000</v>
      </c>
    </row>
    <row r="643" spans="1:7">
      <c r="A643" s="7" t="s">
        <v>1204</v>
      </c>
      <c r="B643" s="89" t="s">
        <v>195</v>
      </c>
      <c r="C643" s="90" t="s">
        <v>609</v>
      </c>
      <c r="D643" s="89">
        <v>15</v>
      </c>
      <c r="E643" s="91" t="s">
        <v>73</v>
      </c>
      <c r="F643" s="92">
        <v>150000</v>
      </c>
      <c r="G643" s="92">
        <v>2250000</v>
      </c>
    </row>
    <row r="644" spans="1:7" ht="15">
      <c r="A644" s="7" t="s">
        <v>1205</v>
      </c>
      <c r="B644" s="97" t="s">
        <v>508</v>
      </c>
      <c r="C644" s="98" t="s">
        <v>160</v>
      </c>
      <c r="D644" s="97"/>
      <c r="E644" s="99"/>
      <c r="F644" s="100"/>
      <c r="G644" s="100">
        <v>145200000</v>
      </c>
    </row>
    <row r="645" spans="1:7" ht="15">
      <c r="A645" s="7" t="s">
        <v>1206</v>
      </c>
      <c r="B645" s="78" t="s">
        <v>503</v>
      </c>
      <c r="C645" s="79" t="s">
        <v>7</v>
      </c>
      <c r="D645" s="78"/>
      <c r="E645" s="80"/>
      <c r="F645" s="81"/>
      <c r="G645" s="81">
        <v>10000000</v>
      </c>
    </row>
    <row r="646" spans="1:7" ht="28.5">
      <c r="A646" s="7" t="s">
        <v>1207</v>
      </c>
      <c r="B646" s="89" t="s">
        <v>195</v>
      </c>
      <c r="C646" s="90" t="s">
        <v>1208</v>
      </c>
      <c r="D646" s="89">
        <v>10</v>
      </c>
      <c r="E646" s="91" t="s">
        <v>52</v>
      </c>
      <c r="F646" s="92">
        <v>1000000</v>
      </c>
      <c r="G646" s="92">
        <v>10000000</v>
      </c>
    </row>
    <row r="647" spans="1:7" ht="15">
      <c r="A647" s="7" t="s">
        <v>1209</v>
      </c>
      <c r="B647" s="78" t="s">
        <v>530</v>
      </c>
      <c r="C647" s="79" t="s">
        <v>64</v>
      </c>
      <c r="D647" s="78"/>
      <c r="E647" s="80"/>
      <c r="F647" s="81"/>
      <c r="G647" s="81">
        <v>20000000</v>
      </c>
    </row>
    <row r="648" spans="1:7">
      <c r="A648" s="7" t="s">
        <v>1210</v>
      </c>
      <c r="B648" s="89" t="s">
        <v>195</v>
      </c>
      <c r="C648" s="90" t="s">
        <v>598</v>
      </c>
      <c r="D648" s="89">
        <v>10</v>
      </c>
      <c r="E648" s="91" t="s">
        <v>52</v>
      </c>
      <c r="F648" s="92">
        <v>1000000</v>
      </c>
      <c r="G648" s="92">
        <v>10000000</v>
      </c>
    </row>
    <row r="649" spans="1:7">
      <c r="A649" s="7" t="s">
        <v>1211</v>
      </c>
      <c r="B649" s="89" t="s">
        <v>195</v>
      </c>
      <c r="C649" s="90" t="s">
        <v>1176</v>
      </c>
      <c r="D649" s="89">
        <v>10</v>
      </c>
      <c r="E649" s="91" t="s">
        <v>52</v>
      </c>
      <c r="F649" s="92">
        <v>1000000</v>
      </c>
      <c r="G649" s="92">
        <v>10000000</v>
      </c>
    </row>
    <row r="650" spans="1:7" ht="15">
      <c r="A650" s="7" t="s">
        <v>1212</v>
      </c>
      <c r="B650" s="78" t="s">
        <v>513</v>
      </c>
      <c r="C650" s="79" t="s">
        <v>11</v>
      </c>
      <c r="D650" s="78"/>
      <c r="E650" s="80"/>
      <c r="F650" s="81"/>
      <c r="G650" s="81">
        <v>3800000</v>
      </c>
    </row>
    <row r="651" spans="1:7">
      <c r="A651" s="7" t="s">
        <v>1213</v>
      </c>
      <c r="B651" s="89" t="s">
        <v>195</v>
      </c>
      <c r="C651" s="90" t="s">
        <v>1197</v>
      </c>
      <c r="D651" s="89">
        <v>2</v>
      </c>
      <c r="E651" s="91" t="s">
        <v>54</v>
      </c>
      <c r="F651" s="92">
        <v>1000000</v>
      </c>
      <c r="G651" s="92">
        <v>2000000</v>
      </c>
    </row>
    <row r="652" spans="1:7">
      <c r="A652" s="7" t="s">
        <v>1214</v>
      </c>
      <c r="B652" s="89" t="s">
        <v>195</v>
      </c>
      <c r="C652" s="90" t="s">
        <v>1215</v>
      </c>
      <c r="D652" s="89">
        <v>2</v>
      </c>
      <c r="E652" s="91" t="s">
        <v>54</v>
      </c>
      <c r="F652" s="92">
        <v>900000</v>
      </c>
      <c r="G652" s="92">
        <v>1800000</v>
      </c>
    </row>
    <row r="653" spans="1:7" ht="15">
      <c r="A653" s="7" t="s">
        <v>1216</v>
      </c>
      <c r="B653" s="78" t="s">
        <v>510</v>
      </c>
      <c r="C653" s="79" t="s">
        <v>19</v>
      </c>
      <c r="D653" s="78"/>
      <c r="E653" s="80"/>
      <c r="F653" s="81"/>
      <c r="G653" s="81">
        <v>106000000</v>
      </c>
    </row>
    <row r="654" spans="1:7" ht="42.75">
      <c r="A654" s="7" t="s">
        <v>1217</v>
      </c>
      <c r="B654" s="89" t="s">
        <v>195</v>
      </c>
      <c r="C654" s="90" t="s">
        <v>1218</v>
      </c>
      <c r="D654" s="89">
        <v>25</v>
      </c>
      <c r="E654" s="91" t="s">
        <v>25</v>
      </c>
      <c r="F654" s="92">
        <v>4240000</v>
      </c>
      <c r="G654" s="92">
        <v>106000000</v>
      </c>
    </row>
    <row r="655" spans="1:7" ht="30">
      <c r="A655" s="7" t="s">
        <v>1219</v>
      </c>
      <c r="B655" s="78" t="s">
        <v>506</v>
      </c>
      <c r="C655" s="79" t="s">
        <v>14</v>
      </c>
      <c r="D655" s="78"/>
      <c r="E655" s="80"/>
      <c r="F655" s="81"/>
      <c r="G655" s="81">
        <v>5400000</v>
      </c>
    </row>
    <row r="656" spans="1:7">
      <c r="A656" s="7" t="s">
        <v>1220</v>
      </c>
      <c r="B656" s="89" t="s">
        <v>195</v>
      </c>
      <c r="C656" s="90" t="s">
        <v>1203</v>
      </c>
      <c r="D656" s="89">
        <v>15</v>
      </c>
      <c r="E656" s="91" t="s">
        <v>25</v>
      </c>
      <c r="F656" s="92">
        <v>210000</v>
      </c>
      <c r="G656" s="92">
        <v>3150000</v>
      </c>
    </row>
    <row r="657" spans="1:7">
      <c r="A657" s="7" t="s">
        <v>1221</v>
      </c>
      <c r="B657" s="89" t="s">
        <v>195</v>
      </c>
      <c r="C657" s="90" t="s">
        <v>609</v>
      </c>
      <c r="D657" s="89">
        <v>15</v>
      </c>
      <c r="E657" s="91" t="s">
        <v>73</v>
      </c>
      <c r="F657" s="92">
        <v>150000</v>
      </c>
      <c r="G657" s="92">
        <v>2250000</v>
      </c>
    </row>
    <row r="658" spans="1:7" ht="45">
      <c r="A658" s="7" t="s">
        <v>1222</v>
      </c>
      <c r="B658" s="93" t="s">
        <v>1081</v>
      </c>
      <c r="C658" s="94" t="s">
        <v>1223</v>
      </c>
      <c r="D658" s="93"/>
      <c r="E658" s="95"/>
      <c r="F658" s="96"/>
      <c r="G658" s="96">
        <v>300000000</v>
      </c>
    </row>
    <row r="659" spans="1:7" ht="15">
      <c r="A659" s="7" t="s">
        <v>1224</v>
      </c>
      <c r="B659" s="97" t="s">
        <v>8</v>
      </c>
      <c r="C659" s="98" t="s">
        <v>161</v>
      </c>
      <c r="D659" s="97"/>
      <c r="E659" s="99"/>
      <c r="F659" s="100"/>
      <c r="G659" s="100">
        <v>165000000</v>
      </c>
    </row>
    <row r="660" spans="1:7" ht="15">
      <c r="A660" s="7" t="s">
        <v>1225</v>
      </c>
      <c r="B660" s="78" t="s">
        <v>503</v>
      </c>
      <c r="C660" s="79" t="s">
        <v>7</v>
      </c>
      <c r="D660" s="78"/>
      <c r="E660" s="80"/>
      <c r="F660" s="81"/>
      <c r="G660" s="81">
        <v>10000000</v>
      </c>
    </row>
    <row r="661" spans="1:7" ht="28.5">
      <c r="A661" s="7" t="s">
        <v>1226</v>
      </c>
      <c r="B661" s="89" t="s">
        <v>195</v>
      </c>
      <c r="C661" s="90" t="s">
        <v>1227</v>
      </c>
      <c r="D661" s="89">
        <v>10</v>
      </c>
      <c r="E661" s="91" t="s">
        <v>52</v>
      </c>
      <c r="F661" s="92">
        <v>1000000</v>
      </c>
      <c r="G661" s="92">
        <v>10000000</v>
      </c>
    </row>
    <row r="662" spans="1:7" ht="15">
      <c r="A662" s="7" t="s">
        <v>1228</v>
      </c>
      <c r="B662" s="78" t="s">
        <v>530</v>
      </c>
      <c r="C662" s="79" t="s">
        <v>64</v>
      </c>
      <c r="D662" s="78"/>
      <c r="E662" s="80"/>
      <c r="F662" s="81"/>
      <c r="G662" s="81">
        <v>20000000</v>
      </c>
    </row>
    <row r="663" spans="1:7">
      <c r="A663" s="7" t="s">
        <v>1229</v>
      </c>
      <c r="B663" s="89" t="s">
        <v>195</v>
      </c>
      <c r="C663" s="90" t="s">
        <v>598</v>
      </c>
      <c r="D663" s="89">
        <v>10</v>
      </c>
      <c r="E663" s="91" t="s">
        <v>52</v>
      </c>
      <c r="F663" s="92">
        <v>1000000</v>
      </c>
      <c r="G663" s="92">
        <v>10000000</v>
      </c>
    </row>
    <row r="664" spans="1:7">
      <c r="A664" s="7" t="s">
        <v>1230</v>
      </c>
      <c r="B664" s="89" t="s">
        <v>195</v>
      </c>
      <c r="C664" s="90" t="s">
        <v>1176</v>
      </c>
      <c r="D664" s="89">
        <v>10</v>
      </c>
      <c r="E664" s="91" t="s">
        <v>52</v>
      </c>
      <c r="F664" s="92">
        <v>1000000</v>
      </c>
      <c r="G664" s="92">
        <v>10000000</v>
      </c>
    </row>
    <row r="665" spans="1:7" ht="15">
      <c r="A665" s="7" t="s">
        <v>1231</v>
      </c>
      <c r="B665" s="78" t="s">
        <v>510</v>
      </c>
      <c r="C665" s="79" t="s">
        <v>19</v>
      </c>
      <c r="D665" s="78"/>
      <c r="E665" s="80"/>
      <c r="F665" s="81"/>
      <c r="G665" s="81">
        <v>135000000</v>
      </c>
    </row>
    <row r="666" spans="1:7" ht="42.75">
      <c r="A666" s="7" t="s">
        <v>1232</v>
      </c>
      <c r="B666" s="89" t="s">
        <v>195</v>
      </c>
      <c r="C666" s="90" t="s">
        <v>1233</v>
      </c>
      <c r="D666" s="89">
        <v>27</v>
      </c>
      <c r="E666" s="91" t="s">
        <v>25</v>
      </c>
      <c r="F666" s="92">
        <v>5000000</v>
      </c>
      <c r="G666" s="92">
        <v>135000000</v>
      </c>
    </row>
    <row r="667" spans="1:7" ht="30">
      <c r="A667" s="7" t="s">
        <v>1234</v>
      </c>
      <c r="B667" s="97" t="s">
        <v>508</v>
      </c>
      <c r="C667" s="98" t="s">
        <v>1235</v>
      </c>
      <c r="D667" s="97"/>
      <c r="E667" s="99"/>
      <c r="F667" s="100"/>
      <c r="G667" s="100">
        <v>135000000</v>
      </c>
    </row>
    <row r="668" spans="1:7" ht="15">
      <c r="A668" s="7" t="s">
        <v>1236</v>
      </c>
      <c r="B668" s="78" t="s">
        <v>503</v>
      </c>
      <c r="C668" s="79" t="s">
        <v>7</v>
      </c>
      <c r="D668" s="78"/>
      <c r="E668" s="80"/>
      <c r="F668" s="81"/>
      <c r="G668" s="81">
        <v>10000000</v>
      </c>
    </row>
    <row r="669" spans="1:7" ht="28.5">
      <c r="A669" s="7" t="s">
        <v>1237</v>
      </c>
      <c r="B669" s="89" t="s">
        <v>195</v>
      </c>
      <c r="C669" s="90" t="s">
        <v>1238</v>
      </c>
      <c r="D669" s="89">
        <v>10</v>
      </c>
      <c r="E669" s="91" t="s">
        <v>52</v>
      </c>
      <c r="F669" s="92">
        <v>1000000</v>
      </c>
      <c r="G669" s="92">
        <v>10000000</v>
      </c>
    </row>
    <row r="670" spans="1:7" ht="15">
      <c r="A670" s="7" t="s">
        <v>1239</v>
      </c>
      <c r="B670" s="78" t="s">
        <v>530</v>
      </c>
      <c r="C670" s="79" t="s">
        <v>64</v>
      </c>
      <c r="D670" s="78"/>
      <c r="E670" s="80"/>
      <c r="F670" s="81"/>
      <c r="G670" s="81">
        <v>20000000</v>
      </c>
    </row>
    <row r="671" spans="1:7">
      <c r="A671" s="7" t="s">
        <v>1240</v>
      </c>
      <c r="B671" s="89" t="s">
        <v>195</v>
      </c>
      <c r="C671" s="90" t="s">
        <v>598</v>
      </c>
      <c r="D671" s="89">
        <v>10</v>
      </c>
      <c r="E671" s="91" t="s">
        <v>52</v>
      </c>
      <c r="F671" s="92">
        <v>1000000</v>
      </c>
      <c r="G671" s="92">
        <v>10000000</v>
      </c>
    </row>
    <row r="672" spans="1:7">
      <c r="A672" s="7" t="s">
        <v>1241</v>
      </c>
      <c r="B672" s="89" t="s">
        <v>195</v>
      </c>
      <c r="C672" s="90" t="s">
        <v>1176</v>
      </c>
      <c r="D672" s="89">
        <v>10</v>
      </c>
      <c r="E672" s="91" t="s">
        <v>52</v>
      </c>
      <c r="F672" s="92">
        <v>1000000</v>
      </c>
      <c r="G672" s="92">
        <v>10000000</v>
      </c>
    </row>
    <row r="673" spans="1:7" ht="15">
      <c r="A673" s="7" t="s">
        <v>1242</v>
      </c>
      <c r="B673" s="78" t="s">
        <v>510</v>
      </c>
      <c r="C673" s="79" t="s">
        <v>19</v>
      </c>
      <c r="D673" s="78"/>
      <c r="E673" s="80"/>
      <c r="F673" s="81"/>
      <c r="G673" s="81">
        <v>102600000</v>
      </c>
    </row>
    <row r="674" spans="1:7" ht="42.75">
      <c r="A674" s="7" t="s">
        <v>1243</v>
      </c>
      <c r="B674" s="89" t="s">
        <v>195</v>
      </c>
      <c r="C674" s="90" t="s">
        <v>1244</v>
      </c>
      <c r="D674" s="89">
        <v>20</v>
      </c>
      <c r="E674" s="91" t="s">
        <v>25</v>
      </c>
      <c r="F674" s="92">
        <v>5130000</v>
      </c>
      <c r="G674" s="92">
        <v>102600000</v>
      </c>
    </row>
    <row r="675" spans="1:7" ht="30">
      <c r="A675" s="7" t="s">
        <v>1245</v>
      </c>
      <c r="B675" s="78" t="s">
        <v>506</v>
      </c>
      <c r="C675" s="79" t="s">
        <v>14</v>
      </c>
      <c r="D675" s="78"/>
      <c r="E675" s="80"/>
      <c r="F675" s="81"/>
      <c r="G675" s="81">
        <v>2400000</v>
      </c>
    </row>
    <row r="676" spans="1:7">
      <c r="A676" s="7" t="s">
        <v>1246</v>
      </c>
      <c r="B676" s="89" t="s">
        <v>195</v>
      </c>
      <c r="C676" s="90" t="s">
        <v>609</v>
      </c>
      <c r="D676" s="89">
        <v>16</v>
      </c>
      <c r="E676" s="91" t="s">
        <v>73</v>
      </c>
      <c r="F676" s="92">
        <v>150000</v>
      </c>
      <c r="G676" s="92">
        <v>2400000</v>
      </c>
    </row>
    <row r="677" spans="1:7">
      <c r="A677" s="7" t="s">
        <v>1247</v>
      </c>
      <c r="B677" s="89" t="s">
        <v>1248</v>
      </c>
      <c r="C677" s="90" t="s">
        <v>1249</v>
      </c>
      <c r="D677" s="89"/>
      <c r="E677" s="91"/>
      <c r="F677" s="92"/>
      <c r="G677" s="92">
        <v>5596502000</v>
      </c>
    </row>
    <row r="678" spans="1:7" ht="30">
      <c r="A678" s="7" t="s">
        <v>1250</v>
      </c>
      <c r="B678" s="93" t="s">
        <v>805</v>
      </c>
      <c r="C678" s="94" t="s">
        <v>1251</v>
      </c>
      <c r="D678" s="93"/>
      <c r="E678" s="95"/>
      <c r="F678" s="96"/>
      <c r="G678" s="96">
        <v>2000000000</v>
      </c>
    </row>
    <row r="679" spans="1:7" ht="30">
      <c r="A679" s="7" t="s">
        <v>1252</v>
      </c>
      <c r="B679" s="97" t="s">
        <v>8</v>
      </c>
      <c r="C679" s="98" t="s">
        <v>132</v>
      </c>
      <c r="D679" s="97"/>
      <c r="E679" s="99"/>
      <c r="F679" s="100"/>
      <c r="G679" s="100">
        <v>259650000</v>
      </c>
    </row>
    <row r="680" spans="1:7" ht="15">
      <c r="A680" s="7" t="s">
        <v>1253</v>
      </c>
      <c r="B680" s="78" t="s">
        <v>503</v>
      </c>
      <c r="C680" s="79" t="s">
        <v>7</v>
      </c>
      <c r="D680" s="78"/>
      <c r="E680" s="80"/>
      <c r="F680" s="81"/>
      <c r="G680" s="81">
        <v>12000000</v>
      </c>
    </row>
    <row r="681" spans="1:7">
      <c r="A681" s="7" t="s">
        <v>1254</v>
      </c>
      <c r="B681" s="89" t="s">
        <v>195</v>
      </c>
      <c r="C681" s="90" t="s">
        <v>1255</v>
      </c>
      <c r="D681" s="89">
        <v>12</v>
      </c>
      <c r="E681" s="91" t="s">
        <v>52</v>
      </c>
      <c r="F681" s="92">
        <v>1000000</v>
      </c>
      <c r="G681" s="92">
        <v>12000000</v>
      </c>
    </row>
    <row r="682" spans="1:7" ht="15">
      <c r="A682" s="7" t="s">
        <v>1256</v>
      </c>
      <c r="B682" s="78" t="s">
        <v>530</v>
      </c>
      <c r="C682" s="79" t="s">
        <v>64</v>
      </c>
      <c r="D682" s="78"/>
      <c r="E682" s="80"/>
      <c r="F682" s="81"/>
      <c r="G682" s="81">
        <v>24000000</v>
      </c>
    </row>
    <row r="683" spans="1:7">
      <c r="A683" s="7" t="s">
        <v>1257</v>
      </c>
      <c r="B683" s="89" t="s">
        <v>195</v>
      </c>
      <c r="C683" s="90" t="s">
        <v>598</v>
      </c>
      <c r="D683" s="89">
        <v>12</v>
      </c>
      <c r="E683" s="91" t="s">
        <v>52</v>
      </c>
      <c r="F683" s="92">
        <v>1000000</v>
      </c>
      <c r="G683" s="92">
        <v>12000000</v>
      </c>
    </row>
    <row r="684" spans="1:7">
      <c r="A684" s="7" t="s">
        <v>1258</v>
      </c>
      <c r="B684" s="89" t="s">
        <v>195</v>
      </c>
      <c r="C684" s="90" t="s">
        <v>838</v>
      </c>
      <c r="D684" s="89">
        <v>12</v>
      </c>
      <c r="E684" s="91" t="s">
        <v>52</v>
      </c>
      <c r="F684" s="92">
        <v>1000000</v>
      </c>
      <c r="G684" s="92">
        <v>12000000</v>
      </c>
    </row>
    <row r="685" spans="1:7" ht="15">
      <c r="A685" s="7" t="s">
        <v>1259</v>
      </c>
      <c r="B685" s="78" t="s">
        <v>510</v>
      </c>
      <c r="C685" s="79" t="s">
        <v>19</v>
      </c>
      <c r="D685" s="78"/>
      <c r="E685" s="80"/>
      <c r="F685" s="81"/>
      <c r="G685" s="81">
        <v>210000000</v>
      </c>
    </row>
    <row r="686" spans="1:7" ht="28.5">
      <c r="A686" s="7" t="s">
        <v>1260</v>
      </c>
      <c r="B686" s="89" t="s">
        <v>195</v>
      </c>
      <c r="C686" s="90" t="s">
        <v>1261</v>
      </c>
      <c r="D686" s="89">
        <v>30</v>
      </c>
      <c r="E686" s="91" t="s">
        <v>25</v>
      </c>
      <c r="F686" s="92">
        <v>5000000</v>
      </c>
      <c r="G686" s="92">
        <v>150000000</v>
      </c>
    </row>
    <row r="687" spans="1:7" ht="28.5">
      <c r="A687" s="7" t="s">
        <v>1262</v>
      </c>
      <c r="B687" s="89" t="s">
        <v>195</v>
      </c>
      <c r="C687" s="90" t="s">
        <v>1263</v>
      </c>
      <c r="D687" s="89">
        <v>12</v>
      </c>
      <c r="E687" s="91" t="s">
        <v>25</v>
      </c>
      <c r="F687" s="92">
        <v>5000000</v>
      </c>
      <c r="G687" s="92">
        <v>60000000</v>
      </c>
    </row>
    <row r="688" spans="1:7" ht="30">
      <c r="A688" s="7" t="s">
        <v>1264</v>
      </c>
      <c r="B688" s="78" t="s">
        <v>506</v>
      </c>
      <c r="C688" s="79" t="s">
        <v>14</v>
      </c>
      <c r="D688" s="78"/>
      <c r="E688" s="80"/>
      <c r="F688" s="81"/>
      <c r="G688" s="81">
        <v>13650000</v>
      </c>
    </row>
    <row r="689" spans="1:7">
      <c r="A689" s="7" t="s">
        <v>1265</v>
      </c>
      <c r="B689" s="89" t="s">
        <v>195</v>
      </c>
      <c r="C689" s="90" t="s">
        <v>609</v>
      </c>
      <c r="D689" s="89">
        <v>91</v>
      </c>
      <c r="E689" s="91" t="s">
        <v>73</v>
      </c>
      <c r="F689" s="92">
        <v>150000</v>
      </c>
      <c r="G689" s="92">
        <v>13650000</v>
      </c>
    </row>
    <row r="690" spans="1:7" ht="45">
      <c r="A690" s="7" t="s">
        <v>1266</v>
      </c>
      <c r="B690" s="97" t="s">
        <v>508</v>
      </c>
      <c r="C690" s="98" t="s">
        <v>134</v>
      </c>
      <c r="D690" s="97"/>
      <c r="E690" s="99"/>
      <c r="F690" s="100"/>
      <c r="G690" s="100">
        <v>1740350000</v>
      </c>
    </row>
    <row r="691" spans="1:7" ht="30">
      <c r="A691" s="7" t="s">
        <v>1267</v>
      </c>
      <c r="B691" s="78" t="s">
        <v>512</v>
      </c>
      <c r="C691" s="79" t="s">
        <v>621</v>
      </c>
      <c r="D691" s="78"/>
      <c r="E691" s="80"/>
      <c r="F691" s="81"/>
      <c r="G691" s="81">
        <v>86400000</v>
      </c>
    </row>
    <row r="692" spans="1:7" ht="28.5">
      <c r="A692" s="7" t="s">
        <v>1268</v>
      </c>
      <c r="B692" s="89" t="s">
        <v>195</v>
      </c>
      <c r="C692" s="90" t="s">
        <v>1269</v>
      </c>
      <c r="D692" s="89">
        <v>24</v>
      </c>
      <c r="E692" s="91" t="s">
        <v>32</v>
      </c>
      <c r="F692" s="92">
        <v>400000</v>
      </c>
      <c r="G692" s="92">
        <v>9600000</v>
      </c>
    </row>
    <row r="693" spans="1:7">
      <c r="A693" s="7" t="s">
        <v>1270</v>
      </c>
      <c r="B693" s="89" t="s">
        <v>195</v>
      </c>
      <c r="C693" s="90" t="s">
        <v>1271</v>
      </c>
      <c r="D693" s="89">
        <v>384</v>
      </c>
      <c r="E693" s="91" t="s">
        <v>32</v>
      </c>
      <c r="F693" s="92">
        <v>200000</v>
      </c>
      <c r="G693" s="92">
        <v>76800000</v>
      </c>
    </row>
    <row r="694" spans="1:7" ht="15">
      <c r="A694" s="7" t="s">
        <v>1272</v>
      </c>
      <c r="B694" s="78" t="s">
        <v>530</v>
      </c>
      <c r="C694" s="79" t="s">
        <v>64</v>
      </c>
      <c r="D694" s="78"/>
      <c r="E694" s="80"/>
      <c r="F694" s="81"/>
      <c r="G694" s="81">
        <v>24000000</v>
      </c>
    </row>
    <row r="695" spans="1:7">
      <c r="A695" s="7" t="s">
        <v>1273</v>
      </c>
      <c r="B695" s="89" t="s">
        <v>195</v>
      </c>
      <c r="C695" s="90" t="s">
        <v>598</v>
      </c>
      <c r="D695" s="89">
        <v>12</v>
      </c>
      <c r="E695" s="91" t="s">
        <v>52</v>
      </c>
      <c r="F695" s="92">
        <v>1000000</v>
      </c>
      <c r="G695" s="92">
        <v>12000000</v>
      </c>
    </row>
    <row r="696" spans="1:7">
      <c r="A696" s="7" t="s">
        <v>1274</v>
      </c>
      <c r="B696" s="89" t="s">
        <v>195</v>
      </c>
      <c r="C696" s="90" t="s">
        <v>838</v>
      </c>
      <c r="D696" s="89">
        <v>12</v>
      </c>
      <c r="E696" s="91" t="s">
        <v>52</v>
      </c>
      <c r="F696" s="92">
        <v>1000000</v>
      </c>
      <c r="G696" s="92">
        <v>12000000</v>
      </c>
    </row>
    <row r="697" spans="1:7" ht="15">
      <c r="A697" s="7" t="s">
        <v>1275</v>
      </c>
      <c r="B697" s="78" t="s">
        <v>513</v>
      </c>
      <c r="C697" s="79" t="s">
        <v>11</v>
      </c>
      <c r="D697" s="78"/>
      <c r="E697" s="80"/>
      <c r="F697" s="81"/>
      <c r="G697" s="81">
        <v>43200000</v>
      </c>
    </row>
    <row r="698" spans="1:7">
      <c r="A698" s="7" t="s">
        <v>1276</v>
      </c>
      <c r="B698" s="89" t="s">
        <v>195</v>
      </c>
      <c r="C698" s="90" t="s">
        <v>1277</v>
      </c>
      <c r="D698" s="89">
        <v>24</v>
      </c>
      <c r="E698" s="91" t="s">
        <v>54</v>
      </c>
      <c r="F698" s="92">
        <v>1200000</v>
      </c>
      <c r="G698" s="92">
        <v>28800000</v>
      </c>
    </row>
    <row r="699" spans="1:7" ht="28.5">
      <c r="A699" s="7" t="s">
        <v>1278</v>
      </c>
      <c r="B699" s="89" t="s">
        <v>195</v>
      </c>
      <c r="C699" s="90" t="s">
        <v>1279</v>
      </c>
      <c r="D699" s="89">
        <v>16</v>
      </c>
      <c r="E699" s="91" t="s">
        <v>54</v>
      </c>
      <c r="F699" s="92">
        <v>900000</v>
      </c>
      <c r="G699" s="92">
        <v>14400000</v>
      </c>
    </row>
    <row r="700" spans="1:7" ht="15">
      <c r="A700" s="7" t="s">
        <v>1280</v>
      </c>
      <c r="B700" s="78" t="s">
        <v>515</v>
      </c>
      <c r="C700" s="79" t="s">
        <v>24</v>
      </c>
      <c r="D700" s="78"/>
      <c r="E700" s="80"/>
      <c r="F700" s="81"/>
      <c r="G700" s="81">
        <v>150000000</v>
      </c>
    </row>
    <row r="701" spans="1:7">
      <c r="A701" s="7" t="s">
        <v>1281</v>
      </c>
      <c r="B701" s="89" t="s">
        <v>195</v>
      </c>
      <c r="C701" s="90" t="s">
        <v>1282</v>
      </c>
      <c r="D701" s="89">
        <v>500</v>
      </c>
      <c r="E701" s="91" t="s">
        <v>25</v>
      </c>
      <c r="F701" s="92">
        <v>300000</v>
      </c>
      <c r="G701" s="92">
        <v>150000000</v>
      </c>
    </row>
    <row r="702" spans="1:7" ht="15">
      <c r="A702" s="7" t="s">
        <v>1283</v>
      </c>
      <c r="B702" s="78" t="s">
        <v>510</v>
      </c>
      <c r="C702" s="79" t="s">
        <v>19</v>
      </c>
      <c r="D702" s="78"/>
      <c r="E702" s="80"/>
      <c r="F702" s="81"/>
      <c r="G702" s="81">
        <v>1415000000</v>
      </c>
    </row>
    <row r="703" spans="1:7" ht="42.75">
      <c r="A703" s="7" t="s">
        <v>1284</v>
      </c>
      <c r="B703" s="89" t="s">
        <v>195</v>
      </c>
      <c r="C703" s="90" t="s">
        <v>1285</v>
      </c>
      <c r="D703" s="89">
        <v>15</v>
      </c>
      <c r="E703" s="91" t="s">
        <v>25</v>
      </c>
      <c r="F703" s="92">
        <v>5000000</v>
      </c>
      <c r="G703" s="92">
        <v>75000000</v>
      </c>
    </row>
    <row r="704" spans="1:7">
      <c r="A704" s="7" t="s">
        <v>1286</v>
      </c>
      <c r="B704" s="89" t="s">
        <v>195</v>
      </c>
      <c r="C704" s="90" t="s">
        <v>1287</v>
      </c>
      <c r="D704" s="89">
        <v>74</v>
      </c>
      <c r="E704" s="91" t="s">
        <v>25</v>
      </c>
      <c r="F704" s="92">
        <v>10000000</v>
      </c>
      <c r="G704" s="92">
        <v>740000000</v>
      </c>
    </row>
    <row r="705" spans="1:7">
      <c r="A705" s="7" t="s">
        <v>1288</v>
      </c>
      <c r="B705" s="89" t="s">
        <v>195</v>
      </c>
      <c r="C705" s="90" t="s">
        <v>1289</v>
      </c>
      <c r="D705" s="89">
        <v>60</v>
      </c>
      <c r="E705" s="91" t="s">
        <v>25</v>
      </c>
      <c r="F705" s="92">
        <v>10000000</v>
      </c>
      <c r="G705" s="92">
        <v>600000000</v>
      </c>
    </row>
    <row r="706" spans="1:7" ht="30">
      <c r="A706" s="7" t="s">
        <v>1290</v>
      </c>
      <c r="B706" s="78" t="s">
        <v>506</v>
      </c>
      <c r="C706" s="79" t="s">
        <v>14</v>
      </c>
      <c r="D706" s="78"/>
      <c r="E706" s="80"/>
      <c r="F706" s="81"/>
      <c r="G706" s="81">
        <v>21750000</v>
      </c>
    </row>
    <row r="707" spans="1:7">
      <c r="A707" s="7" t="s">
        <v>1291</v>
      </c>
      <c r="B707" s="89" t="s">
        <v>195</v>
      </c>
      <c r="C707" s="90" t="s">
        <v>1292</v>
      </c>
      <c r="D707" s="89">
        <v>60</v>
      </c>
      <c r="E707" s="91" t="s">
        <v>73</v>
      </c>
      <c r="F707" s="92">
        <v>210000</v>
      </c>
      <c r="G707" s="92">
        <v>12600000</v>
      </c>
    </row>
    <row r="708" spans="1:7">
      <c r="A708" s="7" t="s">
        <v>1293</v>
      </c>
      <c r="B708" s="89" t="s">
        <v>195</v>
      </c>
      <c r="C708" s="90" t="s">
        <v>609</v>
      </c>
      <c r="D708" s="89">
        <v>61</v>
      </c>
      <c r="E708" s="91" t="s">
        <v>73</v>
      </c>
      <c r="F708" s="92">
        <v>150000</v>
      </c>
      <c r="G708" s="92">
        <v>9150000</v>
      </c>
    </row>
    <row r="709" spans="1:7" ht="30">
      <c r="A709" s="7" t="s">
        <v>1294</v>
      </c>
      <c r="B709" s="93" t="s">
        <v>1295</v>
      </c>
      <c r="C709" s="94" t="s">
        <v>1296</v>
      </c>
      <c r="D709" s="93"/>
      <c r="E709" s="95"/>
      <c r="F709" s="96"/>
      <c r="G709" s="96">
        <v>860000000</v>
      </c>
    </row>
    <row r="710" spans="1:7" ht="30">
      <c r="A710" s="7" t="s">
        <v>1297</v>
      </c>
      <c r="B710" s="97" t="s">
        <v>8</v>
      </c>
      <c r="C710" s="98" t="s">
        <v>142</v>
      </c>
      <c r="D710" s="97"/>
      <c r="E710" s="99"/>
      <c r="F710" s="100"/>
      <c r="G710" s="100">
        <v>29629000</v>
      </c>
    </row>
    <row r="711" spans="1:7" ht="15">
      <c r="A711" s="7" t="s">
        <v>1298</v>
      </c>
      <c r="B711" s="78" t="s">
        <v>503</v>
      </c>
      <c r="C711" s="79" t="s">
        <v>7</v>
      </c>
      <c r="D711" s="78"/>
      <c r="E711" s="80"/>
      <c r="F711" s="81"/>
      <c r="G711" s="81">
        <v>3629000</v>
      </c>
    </row>
    <row r="712" spans="1:7">
      <c r="A712" s="7" t="s">
        <v>1299</v>
      </c>
      <c r="B712" s="89" t="s">
        <v>195</v>
      </c>
      <c r="C712" s="90" t="s">
        <v>1300</v>
      </c>
      <c r="D712" s="89">
        <v>36</v>
      </c>
      <c r="E712" s="91" t="s">
        <v>10</v>
      </c>
      <c r="F712" s="92">
        <v>75000</v>
      </c>
      <c r="G712" s="92">
        <v>2700000</v>
      </c>
    </row>
    <row r="713" spans="1:7">
      <c r="A713" s="7" t="s">
        <v>1301</v>
      </c>
      <c r="B713" s="89" t="s">
        <v>195</v>
      </c>
      <c r="C713" s="90" t="s">
        <v>1302</v>
      </c>
      <c r="D713" s="89">
        <v>1</v>
      </c>
      <c r="E713" s="91" t="s">
        <v>9</v>
      </c>
      <c r="F713" s="92">
        <v>929000</v>
      </c>
      <c r="G713" s="92">
        <v>929000</v>
      </c>
    </row>
    <row r="714" spans="1:7" ht="15">
      <c r="A714" s="7" t="s">
        <v>1303</v>
      </c>
      <c r="B714" s="78" t="s">
        <v>530</v>
      </c>
      <c r="C714" s="79" t="s">
        <v>64</v>
      </c>
      <c r="D714" s="78"/>
      <c r="E714" s="80"/>
      <c r="F714" s="81"/>
      <c r="G714" s="81">
        <v>2000000</v>
      </c>
    </row>
    <row r="715" spans="1:7">
      <c r="A715" s="7" t="s">
        <v>1304</v>
      </c>
      <c r="B715" s="89" t="s">
        <v>195</v>
      </c>
      <c r="C715" s="90" t="s">
        <v>598</v>
      </c>
      <c r="D715" s="89">
        <v>1</v>
      </c>
      <c r="E715" s="91" t="s">
        <v>9</v>
      </c>
      <c r="F715" s="92">
        <v>1000000</v>
      </c>
      <c r="G715" s="92">
        <v>1000000</v>
      </c>
    </row>
    <row r="716" spans="1:7">
      <c r="A716" s="7" t="s">
        <v>1305</v>
      </c>
      <c r="B716" s="89" t="s">
        <v>195</v>
      </c>
      <c r="C716" s="90" t="s">
        <v>599</v>
      </c>
      <c r="D716" s="89">
        <v>1</v>
      </c>
      <c r="E716" s="91" t="s">
        <v>9</v>
      </c>
      <c r="F716" s="92">
        <v>1000000</v>
      </c>
      <c r="G716" s="92">
        <v>1000000</v>
      </c>
    </row>
    <row r="717" spans="1:7" ht="15">
      <c r="A717" s="7" t="s">
        <v>1306</v>
      </c>
      <c r="B717" s="78" t="s">
        <v>510</v>
      </c>
      <c r="C717" s="79" t="s">
        <v>19</v>
      </c>
      <c r="D717" s="78"/>
      <c r="E717" s="80"/>
      <c r="F717" s="81"/>
      <c r="G717" s="81">
        <v>24000000</v>
      </c>
    </row>
    <row r="718" spans="1:7">
      <c r="A718" s="7" t="s">
        <v>1307</v>
      </c>
      <c r="B718" s="89" t="s">
        <v>195</v>
      </c>
      <c r="C718" s="90" t="s">
        <v>1308</v>
      </c>
      <c r="D718" s="89">
        <v>4</v>
      </c>
      <c r="E718" s="91" t="s">
        <v>10</v>
      </c>
      <c r="F718" s="92">
        <v>6000000</v>
      </c>
      <c r="G718" s="92">
        <v>24000000</v>
      </c>
    </row>
    <row r="719" spans="1:7" ht="15">
      <c r="A719" s="7" t="s">
        <v>1309</v>
      </c>
      <c r="B719" s="97" t="s">
        <v>508</v>
      </c>
      <c r="C719" s="98" t="s">
        <v>139</v>
      </c>
      <c r="D719" s="97"/>
      <c r="E719" s="99"/>
      <c r="F719" s="100"/>
      <c r="G719" s="100">
        <v>215971000</v>
      </c>
    </row>
    <row r="720" spans="1:7" ht="15">
      <c r="A720" s="7" t="s">
        <v>1310</v>
      </c>
      <c r="B720" s="78" t="s">
        <v>503</v>
      </c>
      <c r="C720" s="79" t="s">
        <v>7</v>
      </c>
      <c r="D720" s="78"/>
      <c r="E720" s="80"/>
      <c r="F720" s="81"/>
      <c r="G720" s="81">
        <v>15500000</v>
      </c>
    </row>
    <row r="721" spans="1:7">
      <c r="A721" s="7" t="s">
        <v>1311</v>
      </c>
      <c r="B721" s="89" t="s">
        <v>195</v>
      </c>
      <c r="C721" s="90" t="s">
        <v>598</v>
      </c>
      <c r="D721" s="89">
        <v>3</v>
      </c>
      <c r="E721" s="91" t="s">
        <v>9</v>
      </c>
      <c r="F721" s="92">
        <v>1000000</v>
      </c>
      <c r="G721" s="92">
        <v>3000000</v>
      </c>
    </row>
    <row r="722" spans="1:7">
      <c r="A722" s="7" t="s">
        <v>1312</v>
      </c>
      <c r="B722" s="89" t="s">
        <v>195</v>
      </c>
      <c r="C722" s="90" t="s">
        <v>599</v>
      </c>
      <c r="D722" s="89">
        <v>3</v>
      </c>
      <c r="E722" s="91" t="s">
        <v>9</v>
      </c>
      <c r="F722" s="92">
        <v>1000000</v>
      </c>
      <c r="G722" s="92">
        <v>3000000</v>
      </c>
    </row>
    <row r="723" spans="1:7">
      <c r="A723" s="7" t="s">
        <v>1313</v>
      </c>
      <c r="B723" s="89" t="s">
        <v>195</v>
      </c>
      <c r="C723" s="90" t="s">
        <v>596</v>
      </c>
      <c r="D723" s="89">
        <v>1</v>
      </c>
      <c r="E723" s="91" t="s">
        <v>9</v>
      </c>
      <c r="F723" s="92">
        <v>2000000</v>
      </c>
      <c r="G723" s="92">
        <v>2000000</v>
      </c>
    </row>
    <row r="724" spans="1:7">
      <c r="A724" s="7" t="s">
        <v>1314</v>
      </c>
      <c r="B724" s="89" t="s">
        <v>195</v>
      </c>
      <c r="C724" s="90" t="s">
        <v>1315</v>
      </c>
      <c r="D724" s="89">
        <v>100</v>
      </c>
      <c r="E724" s="91" t="s">
        <v>10</v>
      </c>
      <c r="F724" s="92">
        <v>75000</v>
      </c>
      <c r="G724" s="92">
        <v>7500000</v>
      </c>
    </row>
    <row r="725" spans="1:7" ht="15">
      <c r="A725" s="7" t="s">
        <v>1316</v>
      </c>
      <c r="B725" s="78" t="s">
        <v>513</v>
      </c>
      <c r="C725" s="79" t="s">
        <v>11</v>
      </c>
      <c r="D725" s="78"/>
      <c r="E725" s="80"/>
      <c r="F725" s="81"/>
      <c r="G725" s="81">
        <v>6000000</v>
      </c>
    </row>
    <row r="726" spans="1:7">
      <c r="A726" s="7" t="s">
        <v>1317</v>
      </c>
      <c r="B726" s="89" t="s">
        <v>195</v>
      </c>
      <c r="C726" s="90" t="s">
        <v>1318</v>
      </c>
      <c r="D726" s="89">
        <v>6</v>
      </c>
      <c r="E726" s="91" t="s">
        <v>12</v>
      </c>
      <c r="F726" s="92">
        <v>1000000</v>
      </c>
      <c r="G726" s="92">
        <v>6000000</v>
      </c>
    </row>
    <row r="727" spans="1:7" ht="15">
      <c r="A727" s="7" t="s">
        <v>1319</v>
      </c>
      <c r="B727" s="78" t="s">
        <v>510</v>
      </c>
      <c r="C727" s="79" t="s">
        <v>19</v>
      </c>
      <c r="D727" s="78"/>
      <c r="E727" s="80"/>
      <c r="F727" s="81"/>
      <c r="G727" s="81">
        <v>194471000</v>
      </c>
    </row>
    <row r="728" spans="1:7" ht="28.5">
      <c r="A728" s="7" t="s">
        <v>1320</v>
      </c>
      <c r="B728" s="89" t="s">
        <v>195</v>
      </c>
      <c r="C728" s="90" t="s">
        <v>1321</v>
      </c>
      <c r="D728" s="89">
        <v>30</v>
      </c>
      <c r="E728" s="91" t="s">
        <v>10</v>
      </c>
      <c r="F728" s="92">
        <v>6482000</v>
      </c>
      <c r="G728" s="92">
        <v>194471000</v>
      </c>
    </row>
    <row r="729" spans="1:7" ht="30">
      <c r="A729" s="7" t="s">
        <v>1322</v>
      </c>
      <c r="B729" s="97" t="s">
        <v>509</v>
      </c>
      <c r="C729" s="98" t="s">
        <v>140</v>
      </c>
      <c r="D729" s="97"/>
      <c r="E729" s="99"/>
      <c r="F729" s="100"/>
      <c r="G729" s="100">
        <v>11200000</v>
      </c>
    </row>
    <row r="730" spans="1:7" ht="15">
      <c r="A730" s="7" t="s">
        <v>1323</v>
      </c>
      <c r="B730" s="78" t="s">
        <v>503</v>
      </c>
      <c r="C730" s="79" t="s">
        <v>7</v>
      </c>
      <c r="D730" s="78"/>
      <c r="E730" s="80"/>
      <c r="F730" s="81"/>
      <c r="G730" s="81">
        <v>1200000</v>
      </c>
    </row>
    <row r="731" spans="1:7">
      <c r="A731" s="7" t="s">
        <v>1324</v>
      </c>
      <c r="B731" s="89" t="s">
        <v>195</v>
      </c>
      <c r="C731" s="90" t="s">
        <v>1325</v>
      </c>
      <c r="D731" s="89">
        <v>16</v>
      </c>
      <c r="E731" s="91" t="s">
        <v>10</v>
      </c>
      <c r="F731" s="92">
        <v>75000</v>
      </c>
      <c r="G731" s="92">
        <v>1200000</v>
      </c>
    </row>
    <row r="732" spans="1:7" ht="15">
      <c r="A732" s="7" t="s">
        <v>1326</v>
      </c>
      <c r="B732" s="78" t="s">
        <v>530</v>
      </c>
      <c r="C732" s="79" t="s">
        <v>64</v>
      </c>
      <c r="D732" s="78"/>
      <c r="E732" s="80"/>
      <c r="F732" s="81"/>
      <c r="G732" s="81">
        <v>4000000</v>
      </c>
    </row>
    <row r="733" spans="1:7">
      <c r="A733" s="7" t="s">
        <v>1327</v>
      </c>
      <c r="B733" s="89" t="s">
        <v>195</v>
      </c>
      <c r="C733" s="90" t="s">
        <v>598</v>
      </c>
      <c r="D733" s="89">
        <v>2</v>
      </c>
      <c r="E733" s="91" t="s">
        <v>9</v>
      </c>
      <c r="F733" s="92">
        <v>1000000</v>
      </c>
      <c r="G733" s="92">
        <v>2000000</v>
      </c>
    </row>
    <row r="734" spans="1:7">
      <c r="A734" s="7" t="s">
        <v>1328</v>
      </c>
      <c r="B734" s="89" t="s">
        <v>195</v>
      </c>
      <c r="C734" s="90" t="s">
        <v>599</v>
      </c>
      <c r="D734" s="89">
        <v>2</v>
      </c>
      <c r="E734" s="91" t="s">
        <v>9</v>
      </c>
      <c r="F734" s="92">
        <v>1000000</v>
      </c>
      <c r="G734" s="92">
        <v>2000000</v>
      </c>
    </row>
    <row r="735" spans="1:7" ht="15">
      <c r="A735" s="7" t="s">
        <v>1329</v>
      </c>
      <c r="B735" s="78" t="s">
        <v>510</v>
      </c>
      <c r="C735" s="79" t="s">
        <v>19</v>
      </c>
      <c r="D735" s="78"/>
      <c r="E735" s="80"/>
      <c r="F735" s="81"/>
      <c r="G735" s="81">
        <v>6000000</v>
      </c>
    </row>
    <row r="736" spans="1:7">
      <c r="A736" s="7" t="s">
        <v>1330</v>
      </c>
      <c r="B736" s="89" t="s">
        <v>195</v>
      </c>
      <c r="C736" s="90" t="s">
        <v>1331</v>
      </c>
      <c r="D736" s="89">
        <v>4</v>
      </c>
      <c r="E736" s="91" t="s">
        <v>10</v>
      </c>
      <c r="F736" s="92">
        <v>1500000</v>
      </c>
      <c r="G736" s="92">
        <v>6000000</v>
      </c>
    </row>
    <row r="737" spans="1:7" ht="15">
      <c r="A737" s="7" t="s">
        <v>1332</v>
      </c>
      <c r="B737" s="97" t="s">
        <v>511</v>
      </c>
      <c r="C737" s="98" t="s">
        <v>1333</v>
      </c>
      <c r="D737" s="97"/>
      <c r="E737" s="99"/>
      <c r="F737" s="100"/>
      <c r="G737" s="100">
        <v>8750000</v>
      </c>
    </row>
    <row r="738" spans="1:7" ht="15">
      <c r="A738" s="7" t="s">
        <v>1334</v>
      </c>
      <c r="B738" s="78" t="s">
        <v>503</v>
      </c>
      <c r="C738" s="79" t="s">
        <v>7</v>
      </c>
      <c r="D738" s="78"/>
      <c r="E738" s="80"/>
      <c r="F738" s="81"/>
      <c r="G738" s="81">
        <v>8750000</v>
      </c>
    </row>
    <row r="739" spans="1:7">
      <c r="A739" s="7" t="s">
        <v>1335</v>
      </c>
      <c r="B739" s="89" t="s">
        <v>195</v>
      </c>
      <c r="C739" s="90" t="s">
        <v>598</v>
      </c>
      <c r="D739" s="89">
        <v>1</v>
      </c>
      <c r="E739" s="91" t="s">
        <v>9</v>
      </c>
      <c r="F739" s="92">
        <v>1000000</v>
      </c>
      <c r="G739" s="92">
        <v>1000000</v>
      </c>
    </row>
    <row r="740" spans="1:7">
      <c r="A740" s="7" t="s">
        <v>1336</v>
      </c>
      <c r="B740" s="89" t="s">
        <v>195</v>
      </c>
      <c r="C740" s="90" t="s">
        <v>599</v>
      </c>
      <c r="D740" s="89">
        <v>1</v>
      </c>
      <c r="E740" s="91" t="s">
        <v>9</v>
      </c>
      <c r="F740" s="92">
        <v>1000000</v>
      </c>
      <c r="G740" s="92">
        <v>1000000</v>
      </c>
    </row>
    <row r="741" spans="1:7">
      <c r="A741" s="7" t="s">
        <v>1337</v>
      </c>
      <c r="B741" s="89" t="s">
        <v>195</v>
      </c>
      <c r="C741" s="90" t="s">
        <v>596</v>
      </c>
      <c r="D741" s="89">
        <v>1</v>
      </c>
      <c r="E741" s="91" t="s">
        <v>9</v>
      </c>
      <c r="F741" s="92">
        <v>750000</v>
      </c>
      <c r="G741" s="92">
        <v>750000</v>
      </c>
    </row>
    <row r="742" spans="1:7">
      <c r="A742" s="7" t="s">
        <v>1338</v>
      </c>
      <c r="B742" s="89" t="s">
        <v>195</v>
      </c>
      <c r="C742" s="90" t="s">
        <v>1339</v>
      </c>
      <c r="D742" s="89">
        <v>80</v>
      </c>
      <c r="E742" s="91" t="s">
        <v>10</v>
      </c>
      <c r="F742" s="92">
        <v>75000</v>
      </c>
      <c r="G742" s="92">
        <v>6000000</v>
      </c>
    </row>
    <row r="743" spans="1:7" ht="15">
      <c r="A743" s="7" t="s">
        <v>1340</v>
      </c>
      <c r="B743" s="97" t="s">
        <v>516</v>
      </c>
      <c r="C743" s="98" t="s">
        <v>1341</v>
      </c>
      <c r="D743" s="97"/>
      <c r="E743" s="99"/>
      <c r="F743" s="100"/>
      <c r="G743" s="100">
        <v>174450000</v>
      </c>
    </row>
    <row r="744" spans="1:7" ht="15">
      <c r="A744" s="7" t="s">
        <v>1342</v>
      </c>
      <c r="B744" s="78" t="s">
        <v>503</v>
      </c>
      <c r="C744" s="79" t="s">
        <v>7</v>
      </c>
      <c r="D744" s="78"/>
      <c r="E744" s="80"/>
      <c r="F744" s="81"/>
      <c r="G744" s="81">
        <v>10750000</v>
      </c>
    </row>
    <row r="745" spans="1:7">
      <c r="A745" s="7" t="s">
        <v>1343</v>
      </c>
      <c r="B745" s="89" t="s">
        <v>195</v>
      </c>
      <c r="C745" s="90" t="s">
        <v>598</v>
      </c>
      <c r="D745" s="89">
        <v>1</v>
      </c>
      <c r="E745" s="91" t="s">
        <v>9</v>
      </c>
      <c r="F745" s="92">
        <v>1000000</v>
      </c>
      <c r="G745" s="92">
        <v>1000000</v>
      </c>
    </row>
    <row r="746" spans="1:7">
      <c r="A746" s="7" t="s">
        <v>1344</v>
      </c>
      <c r="B746" s="89" t="s">
        <v>195</v>
      </c>
      <c r="C746" s="90" t="s">
        <v>1345</v>
      </c>
      <c r="D746" s="89">
        <v>1</v>
      </c>
      <c r="E746" s="91" t="s">
        <v>9</v>
      </c>
      <c r="F746" s="92">
        <v>1000000</v>
      </c>
      <c r="G746" s="92">
        <v>1000000</v>
      </c>
    </row>
    <row r="747" spans="1:7">
      <c r="A747" s="7" t="s">
        <v>1346</v>
      </c>
      <c r="B747" s="89" t="s">
        <v>195</v>
      </c>
      <c r="C747" s="90" t="s">
        <v>1347</v>
      </c>
      <c r="D747" s="89">
        <v>10</v>
      </c>
      <c r="E747" s="91" t="s">
        <v>1348</v>
      </c>
      <c r="F747" s="92">
        <v>425000</v>
      </c>
      <c r="G747" s="92">
        <v>4250000</v>
      </c>
    </row>
    <row r="748" spans="1:7">
      <c r="A748" s="7" t="s">
        <v>1349</v>
      </c>
      <c r="B748" s="89" t="s">
        <v>195</v>
      </c>
      <c r="C748" s="90" t="s">
        <v>1350</v>
      </c>
      <c r="D748" s="89">
        <v>60</v>
      </c>
      <c r="E748" s="91" t="s">
        <v>10</v>
      </c>
      <c r="F748" s="92">
        <v>75000</v>
      </c>
      <c r="G748" s="92">
        <v>4500000</v>
      </c>
    </row>
    <row r="749" spans="1:7" ht="15">
      <c r="A749" s="7" t="s">
        <v>1351</v>
      </c>
      <c r="B749" s="78" t="s">
        <v>513</v>
      </c>
      <c r="C749" s="79" t="s">
        <v>11</v>
      </c>
      <c r="D749" s="78"/>
      <c r="E749" s="80"/>
      <c r="F749" s="81"/>
      <c r="G749" s="81">
        <v>13700000</v>
      </c>
    </row>
    <row r="750" spans="1:7">
      <c r="A750" s="7" t="s">
        <v>1352</v>
      </c>
      <c r="B750" s="89" t="s">
        <v>195</v>
      </c>
      <c r="C750" s="90" t="s">
        <v>1353</v>
      </c>
      <c r="D750" s="89">
        <v>2</v>
      </c>
      <c r="E750" s="91" t="s">
        <v>12</v>
      </c>
      <c r="F750" s="92">
        <v>1000000</v>
      </c>
      <c r="G750" s="92">
        <v>2000000</v>
      </c>
    </row>
    <row r="751" spans="1:7">
      <c r="A751" s="7" t="s">
        <v>1354</v>
      </c>
      <c r="B751" s="89" t="s">
        <v>195</v>
      </c>
      <c r="C751" s="90" t="s">
        <v>1355</v>
      </c>
      <c r="D751" s="89">
        <v>4</v>
      </c>
      <c r="E751" s="91" t="s">
        <v>54</v>
      </c>
      <c r="F751" s="92">
        <v>900000</v>
      </c>
      <c r="G751" s="92">
        <v>3600000</v>
      </c>
    </row>
    <row r="752" spans="1:7" ht="28.5">
      <c r="A752" s="7" t="s">
        <v>1356</v>
      </c>
      <c r="B752" s="89" t="s">
        <v>195</v>
      </c>
      <c r="C752" s="90" t="s">
        <v>1357</v>
      </c>
      <c r="D752" s="89">
        <v>9</v>
      </c>
      <c r="E752" s="91" t="s">
        <v>54</v>
      </c>
      <c r="F752" s="92">
        <v>900000</v>
      </c>
      <c r="G752" s="92">
        <v>8100000</v>
      </c>
    </row>
    <row r="753" spans="1:7" ht="15">
      <c r="A753" s="7" t="s">
        <v>1358</v>
      </c>
      <c r="B753" s="78" t="s">
        <v>510</v>
      </c>
      <c r="C753" s="79" t="s">
        <v>19</v>
      </c>
      <c r="D753" s="78"/>
      <c r="E753" s="80"/>
      <c r="F753" s="81"/>
      <c r="G753" s="81">
        <v>150000000</v>
      </c>
    </row>
    <row r="754" spans="1:7">
      <c r="A754" s="7" t="s">
        <v>1359</v>
      </c>
      <c r="B754" s="89" t="s">
        <v>195</v>
      </c>
      <c r="C754" s="90" t="s">
        <v>1360</v>
      </c>
      <c r="D754" s="89">
        <v>15</v>
      </c>
      <c r="E754" s="91" t="s">
        <v>25</v>
      </c>
      <c r="F754" s="92">
        <v>6000000</v>
      </c>
      <c r="G754" s="92">
        <v>90000000</v>
      </c>
    </row>
    <row r="755" spans="1:7">
      <c r="A755" s="7" t="s">
        <v>1361</v>
      </c>
      <c r="B755" s="89" t="s">
        <v>195</v>
      </c>
      <c r="C755" s="90" t="s">
        <v>1362</v>
      </c>
      <c r="D755" s="89">
        <v>10</v>
      </c>
      <c r="E755" s="91" t="s">
        <v>25</v>
      </c>
      <c r="F755" s="92">
        <v>6000000</v>
      </c>
      <c r="G755" s="92">
        <v>60000000</v>
      </c>
    </row>
    <row r="756" spans="1:7" ht="30">
      <c r="A756" s="7" t="s">
        <v>1363</v>
      </c>
      <c r="B756" s="97" t="s">
        <v>566</v>
      </c>
      <c r="C756" s="98" t="s">
        <v>141</v>
      </c>
      <c r="D756" s="97"/>
      <c r="E756" s="99"/>
      <c r="F756" s="100"/>
      <c r="G756" s="100">
        <v>420000000</v>
      </c>
    </row>
    <row r="757" spans="1:7" ht="15">
      <c r="A757" s="7" t="s">
        <v>1364</v>
      </c>
      <c r="B757" s="78" t="s">
        <v>510</v>
      </c>
      <c r="C757" s="79" t="s">
        <v>19</v>
      </c>
      <c r="D757" s="78"/>
      <c r="E757" s="80"/>
      <c r="F757" s="81"/>
      <c r="G757" s="81">
        <v>420000000</v>
      </c>
    </row>
    <row r="758" spans="1:7">
      <c r="A758" s="7" t="s">
        <v>1365</v>
      </c>
      <c r="B758" s="89" t="s">
        <v>195</v>
      </c>
      <c r="C758" s="90" t="s">
        <v>1366</v>
      </c>
      <c r="D758" s="89">
        <v>70</v>
      </c>
      <c r="E758" s="91" t="s">
        <v>25</v>
      </c>
      <c r="F758" s="92">
        <v>6000000</v>
      </c>
      <c r="G758" s="92">
        <v>420000000</v>
      </c>
    </row>
    <row r="759" spans="1:7" ht="30">
      <c r="A759" s="7" t="s">
        <v>1367</v>
      </c>
      <c r="B759" s="93" t="s">
        <v>812</v>
      </c>
      <c r="C759" s="94" t="s">
        <v>1368</v>
      </c>
      <c r="D759" s="93"/>
      <c r="E759" s="95"/>
      <c r="F759" s="96"/>
      <c r="G759" s="96">
        <v>2736502000</v>
      </c>
    </row>
    <row r="760" spans="1:7" ht="15">
      <c r="A760" s="7" t="s">
        <v>1369</v>
      </c>
      <c r="B760" s="97" t="s">
        <v>8</v>
      </c>
      <c r="C760" s="98" t="s">
        <v>148</v>
      </c>
      <c r="D760" s="97"/>
      <c r="E760" s="99"/>
      <c r="F760" s="100"/>
      <c r="G760" s="100">
        <v>42100000</v>
      </c>
    </row>
    <row r="761" spans="1:7" ht="15">
      <c r="A761" s="7" t="s">
        <v>1370</v>
      </c>
      <c r="B761" s="78" t="s">
        <v>503</v>
      </c>
      <c r="C761" s="79" t="s">
        <v>7</v>
      </c>
      <c r="D761" s="78"/>
      <c r="E761" s="80"/>
      <c r="F761" s="81"/>
      <c r="G761" s="81">
        <v>22000000</v>
      </c>
    </row>
    <row r="762" spans="1:7">
      <c r="A762" s="7" t="s">
        <v>1371</v>
      </c>
      <c r="B762" s="89" t="s">
        <v>195</v>
      </c>
      <c r="C762" s="90" t="s">
        <v>598</v>
      </c>
      <c r="D762" s="89">
        <v>4</v>
      </c>
      <c r="E762" s="91" t="s">
        <v>9</v>
      </c>
      <c r="F762" s="92">
        <v>1500000</v>
      </c>
      <c r="G762" s="92">
        <v>6000000</v>
      </c>
    </row>
    <row r="763" spans="1:7">
      <c r="A763" s="7" t="s">
        <v>1372</v>
      </c>
      <c r="B763" s="89" t="s">
        <v>195</v>
      </c>
      <c r="C763" s="90" t="s">
        <v>599</v>
      </c>
      <c r="D763" s="89">
        <v>4</v>
      </c>
      <c r="E763" s="91" t="s">
        <v>9</v>
      </c>
      <c r="F763" s="92">
        <v>1000000</v>
      </c>
      <c r="G763" s="92">
        <v>4000000</v>
      </c>
    </row>
    <row r="764" spans="1:7">
      <c r="A764" s="7" t="s">
        <v>1373</v>
      </c>
      <c r="B764" s="89" t="s">
        <v>195</v>
      </c>
      <c r="C764" s="90" t="s">
        <v>596</v>
      </c>
      <c r="D764" s="89">
        <v>4</v>
      </c>
      <c r="E764" s="91" t="s">
        <v>9</v>
      </c>
      <c r="F764" s="92">
        <v>1500000</v>
      </c>
      <c r="G764" s="92">
        <v>6000000</v>
      </c>
    </row>
    <row r="765" spans="1:7">
      <c r="A765" s="7" t="s">
        <v>1374</v>
      </c>
      <c r="B765" s="89" t="s">
        <v>195</v>
      </c>
      <c r="C765" s="90" t="s">
        <v>1375</v>
      </c>
      <c r="D765" s="89">
        <v>12</v>
      </c>
      <c r="E765" s="91" t="s">
        <v>176</v>
      </c>
      <c r="F765" s="92">
        <v>500000</v>
      </c>
      <c r="G765" s="92">
        <v>6000000</v>
      </c>
    </row>
    <row r="766" spans="1:7" ht="15">
      <c r="A766" s="7" t="s">
        <v>1376</v>
      </c>
      <c r="B766" s="78" t="s">
        <v>510</v>
      </c>
      <c r="C766" s="79" t="s">
        <v>19</v>
      </c>
      <c r="D766" s="78"/>
      <c r="E766" s="80"/>
      <c r="F766" s="81"/>
      <c r="G766" s="81">
        <v>18000000</v>
      </c>
    </row>
    <row r="767" spans="1:7">
      <c r="A767" s="7" t="s">
        <v>1377</v>
      </c>
      <c r="B767" s="89" t="s">
        <v>195</v>
      </c>
      <c r="C767" s="90" t="s">
        <v>1378</v>
      </c>
      <c r="D767" s="89">
        <v>6</v>
      </c>
      <c r="E767" s="91" t="s">
        <v>10</v>
      </c>
      <c r="F767" s="92">
        <v>3000000</v>
      </c>
      <c r="G767" s="92">
        <v>18000000</v>
      </c>
    </row>
    <row r="768" spans="1:7" ht="15">
      <c r="A768" s="7" t="s">
        <v>1379</v>
      </c>
      <c r="B768" s="78" t="s">
        <v>504</v>
      </c>
      <c r="C768" s="79" t="s">
        <v>13</v>
      </c>
      <c r="D768" s="78"/>
      <c r="E768" s="80"/>
      <c r="F768" s="81"/>
      <c r="G768" s="81">
        <v>2100000</v>
      </c>
    </row>
    <row r="769" spans="1:7">
      <c r="A769" s="7" t="s">
        <v>1380</v>
      </c>
      <c r="B769" s="89" t="s">
        <v>195</v>
      </c>
      <c r="C769" s="90" t="s">
        <v>1381</v>
      </c>
      <c r="D769" s="89">
        <v>14</v>
      </c>
      <c r="E769" s="91" t="s">
        <v>10</v>
      </c>
      <c r="F769" s="92">
        <v>150000</v>
      </c>
      <c r="G769" s="92">
        <v>2100000</v>
      </c>
    </row>
    <row r="770" spans="1:7" ht="15">
      <c r="A770" s="7" t="s">
        <v>1382</v>
      </c>
      <c r="B770" s="97" t="s">
        <v>508</v>
      </c>
      <c r="C770" s="98" t="s">
        <v>150</v>
      </c>
      <c r="D770" s="97"/>
      <c r="E770" s="99"/>
      <c r="F770" s="100"/>
      <c r="G770" s="100">
        <v>571380000</v>
      </c>
    </row>
    <row r="771" spans="1:7" ht="15">
      <c r="A771" s="7" t="s">
        <v>1383</v>
      </c>
      <c r="B771" s="78" t="s">
        <v>503</v>
      </c>
      <c r="C771" s="79" t="s">
        <v>7</v>
      </c>
      <c r="D771" s="78"/>
      <c r="E771" s="80"/>
      <c r="F771" s="81"/>
      <c r="G771" s="81">
        <v>10000000</v>
      </c>
    </row>
    <row r="772" spans="1:7">
      <c r="A772" s="7" t="s">
        <v>1384</v>
      </c>
      <c r="B772" s="89" t="s">
        <v>195</v>
      </c>
      <c r="C772" s="90" t="s">
        <v>598</v>
      </c>
      <c r="D772" s="89">
        <v>4</v>
      </c>
      <c r="E772" s="91" t="s">
        <v>9</v>
      </c>
      <c r="F772" s="92">
        <v>1500000</v>
      </c>
      <c r="G772" s="92">
        <v>6000000</v>
      </c>
    </row>
    <row r="773" spans="1:7">
      <c r="A773" s="7" t="s">
        <v>1385</v>
      </c>
      <c r="B773" s="89" t="s">
        <v>195</v>
      </c>
      <c r="C773" s="90" t="s">
        <v>599</v>
      </c>
      <c r="D773" s="89">
        <v>4</v>
      </c>
      <c r="E773" s="91" t="s">
        <v>9</v>
      </c>
      <c r="F773" s="92">
        <v>1000000</v>
      </c>
      <c r="G773" s="92">
        <v>4000000</v>
      </c>
    </row>
    <row r="774" spans="1:7" ht="15">
      <c r="A774" s="7" t="s">
        <v>1386</v>
      </c>
      <c r="B774" s="78" t="s">
        <v>526</v>
      </c>
      <c r="C774" s="79" t="s">
        <v>53</v>
      </c>
      <c r="D774" s="78"/>
      <c r="E774" s="80"/>
      <c r="F774" s="81"/>
      <c r="G774" s="81">
        <v>7800000</v>
      </c>
    </row>
    <row r="775" spans="1:7">
      <c r="A775" s="7" t="s">
        <v>1387</v>
      </c>
      <c r="B775" s="89" t="s">
        <v>195</v>
      </c>
      <c r="C775" s="90" t="s">
        <v>764</v>
      </c>
      <c r="D775" s="89">
        <v>12</v>
      </c>
      <c r="E775" s="91" t="s">
        <v>66</v>
      </c>
      <c r="F775" s="92">
        <v>650000</v>
      </c>
      <c r="G775" s="92">
        <v>7800000</v>
      </c>
    </row>
    <row r="776" spans="1:7" ht="15">
      <c r="A776" s="7" t="s">
        <v>1388</v>
      </c>
      <c r="B776" s="78" t="s">
        <v>515</v>
      </c>
      <c r="C776" s="79" t="s">
        <v>24</v>
      </c>
      <c r="D776" s="78"/>
      <c r="E776" s="80"/>
      <c r="F776" s="81"/>
      <c r="G776" s="81">
        <v>39080000</v>
      </c>
    </row>
    <row r="777" spans="1:7">
      <c r="A777" s="7" t="s">
        <v>1389</v>
      </c>
      <c r="B777" s="89" t="s">
        <v>195</v>
      </c>
      <c r="C777" s="90" t="s">
        <v>1390</v>
      </c>
      <c r="D777" s="89">
        <v>80</v>
      </c>
      <c r="E777" s="91" t="s">
        <v>25</v>
      </c>
      <c r="F777" s="92">
        <v>488000</v>
      </c>
      <c r="G777" s="92">
        <v>39080000</v>
      </c>
    </row>
    <row r="778" spans="1:7" ht="15">
      <c r="A778" s="7" t="s">
        <v>1391</v>
      </c>
      <c r="B778" s="78" t="s">
        <v>510</v>
      </c>
      <c r="C778" s="79" t="s">
        <v>19</v>
      </c>
      <c r="D778" s="78"/>
      <c r="E778" s="80"/>
      <c r="F778" s="81"/>
      <c r="G778" s="81">
        <v>514500000</v>
      </c>
    </row>
    <row r="779" spans="1:7">
      <c r="A779" s="7" t="s">
        <v>1392</v>
      </c>
      <c r="B779" s="89" t="s">
        <v>195</v>
      </c>
      <c r="C779" s="90" t="s">
        <v>1393</v>
      </c>
      <c r="D779" s="89">
        <v>55</v>
      </c>
      <c r="E779" s="91" t="s">
        <v>10</v>
      </c>
      <c r="F779" s="92">
        <v>6075000</v>
      </c>
      <c r="G779" s="92">
        <v>334125000</v>
      </c>
    </row>
    <row r="780" spans="1:7" ht="28.5">
      <c r="A780" s="7" t="s">
        <v>1394</v>
      </c>
      <c r="B780" s="89" t="s">
        <v>195</v>
      </c>
      <c r="C780" s="90" t="s">
        <v>1395</v>
      </c>
      <c r="D780" s="89">
        <v>30</v>
      </c>
      <c r="E780" s="91" t="s">
        <v>755</v>
      </c>
      <c r="F780" s="92">
        <v>6012000</v>
      </c>
      <c r="G780" s="92">
        <v>180375000</v>
      </c>
    </row>
    <row r="781" spans="1:7" ht="30">
      <c r="A781" s="7" t="s">
        <v>1396</v>
      </c>
      <c r="B781" s="97" t="s">
        <v>509</v>
      </c>
      <c r="C781" s="98" t="s">
        <v>1397</v>
      </c>
      <c r="D781" s="97"/>
      <c r="E781" s="99"/>
      <c r="F781" s="100"/>
      <c r="G781" s="100">
        <v>83500000</v>
      </c>
    </row>
    <row r="782" spans="1:7" ht="15">
      <c r="A782" s="7" t="s">
        <v>1398</v>
      </c>
      <c r="B782" s="78" t="s">
        <v>503</v>
      </c>
      <c r="C782" s="79" t="s">
        <v>7</v>
      </c>
      <c r="D782" s="78"/>
      <c r="E782" s="80"/>
      <c r="F782" s="81"/>
      <c r="G782" s="81">
        <v>46000000</v>
      </c>
    </row>
    <row r="783" spans="1:7">
      <c r="A783" s="7" t="s">
        <v>1399</v>
      </c>
      <c r="B783" s="89" t="s">
        <v>195</v>
      </c>
      <c r="C783" s="90" t="s">
        <v>1400</v>
      </c>
      <c r="D783" s="89">
        <v>500</v>
      </c>
      <c r="E783" s="91" t="s">
        <v>1401</v>
      </c>
      <c r="F783" s="92">
        <v>36000</v>
      </c>
      <c r="G783" s="92">
        <v>18000000</v>
      </c>
    </row>
    <row r="784" spans="1:7">
      <c r="A784" s="7" t="s">
        <v>1402</v>
      </c>
      <c r="B784" s="89" t="s">
        <v>195</v>
      </c>
      <c r="C784" s="90" t="s">
        <v>596</v>
      </c>
      <c r="D784" s="89">
        <v>4</v>
      </c>
      <c r="E784" s="91" t="s">
        <v>9</v>
      </c>
      <c r="F784" s="92">
        <v>1500000</v>
      </c>
      <c r="G784" s="92">
        <v>6000000</v>
      </c>
    </row>
    <row r="785" spans="1:7">
      <c r="A785" s="7" t="s">
        <v>1403</v>
      </c>
      <c r="B785" s="89" t="s">
        <v>195</v>
      </c>
      <c r="C785" s="90" t="s">
        <v>598</v>
      </c>
      <c r="D785" s="89">
        <v>4</v>
      </c>
      <c r="E785" s="91" t="s">
        <v>9</v>
      </c>
      <c r="F785" s="92">
        <v>1000000</v>
      </c>
      <c r="G785" s="92">
        <v>4000000</v>
      </c>
    </row>
    <row r="786" spans="1:7">
      <c r="A786" s="7" t="s">
        <v>1404</v>
      </c>
      <c r="B786" s="89" t="s">
        <v>195</v>
      </c>
      <c r="C786" s="90" t="s">
        <v>599</v>
      </c>
      <c r="D786" s="89">
        <v>4</v>
      </c>
      <c r="E786" s="91" t="s">
        <v>9</v>
      </c>
      <c r="F786" s="92">
        <v>1500000</v>
      </c>
      <c r="G786" s="92">
        <v>6000000</v>
      </c>
    </row>
    <row r="787" spans="1:7">
      <c r="A787" s="7" t="s">
        <v>1405</v>
      </c>
      <c r="B787" s="89" t="s">
        <v>195</v>
      </c>
      <c r="C787" s="90" t="s">
        <v>1406</v>
      </c>
      <c r="D787" s="89">
        <v>24</v>
      </c>
      <c r="E787" s="91" t="s">
        <v>176</v>
      </c>
      <c r="F787" s="92">
        <v>500000</v>
      </c>
      <c r="G787" s="92">
        <v>12000000</v>
      </c>
    </row>
    <row r="788" spans="1:7" ht="15">
      <c r="A788" s="7" t="s">
        <v>1407</v>
      </c>
      <c r="B788" s="78" t="s">
        <v>553</v>
      </c>
      <c r="C788" s="79" t="s">
        <v>95</v>
      </c>
      <c r="D788" s="78"/>
      <c r="E788" s="80"/>
      <c r="F788" s="81"/>
      <c r="G788" s="81">
        <v>6000000</v>
      </c>
    </row>
    <row r="789" spans="1:7">
      <c r="A789" s="7" t="s">
        <v>1408</v>
      </c>
      <c r="B789" s="89" t="s">
        <v>195</v>
      </c>
      <c r="C789" s="90" t="s">
        <v>1409</v>
      </c>
      <c r="D789" s="89">
        <v>4</v>
      </c>
      <c r="E789" s="91" t="s">
        <v>149</v>
      </c>
      <c r="F789" s="92">
        <v>1500000</v>
      </c>
      <c r="G789" s="92">
        <v>6000000</v>
      </c>
    </row>
    <row r="790" spans="1:7" ht="15">
      <c r="A790" s="7" t="s">
        <v>1410</v>
      </c>
      <c r="B790" s="78" t="s">
        <v>510</v>
      </c>
      <c r="C790" s="79" t="s">
        <v>19</v>
      </c>
      <c r="D790" s="78"/>
      <c r="E790" s="80"/>
      <c r="F790" s="81"/>
      <c r="G790" s="81">
        <v>27000000</v>
      </c>
    </row>
    <row r="791" spans="1:7" ht="28.5">
      <c r="A791" s="7" t="s">
        <v>1411</v>
      </c>
      <c r="B791" s="89" t="s">
        <v>195</v>
      </c>
      <c r="C791" s="90" t="s">
        <v>1412</v>
      </c>
      <c r="D791" s="89">
        <v>9</v>
      </c>
      <c r="E791" s="91" t="s">
        <v>10</v>
      </c>
      <c r="F791" s="92">
        <v>3000000</v>
      </c>
      <c r="G791" s="92">
        <v>27000000</v>
      </c>
    </row>
    <row r="792" spans="1:7" ht="15">
      <c r="A792" s="7" t="s">
        <v>1413</v>
      </c>
      <c r="B792" s="78" t="s">
        <v>504</v>
      </c>
      <c r="C792" s="79" t="s">
        <v>13</v>
      </c>
      <c r="D792" s="78"/>
      <c r="E792" s="80"/>
      <c r="F792" s="81"/>
      <c r="G792" s="81">
        <v>4500000</v>
      </c>
    </row>
    <row r="793" spans="1:7">
      <c r="A793" s="7" t="s">
        <v>1414</v>
      </c>
      <c r="B793" s="89" t="s">
        <v>195</v>
      </c>
      <c r="C793" s="90" t="s">
        <v>1415</v>
      </c>
      <c r="D793" s="89">
        <v>30</v>
      </c>
      <c r="E793" s="91" t="s">
        <v>10</v>
      </c>
      <c r="F793" s="92">
        <v>150000</v>
      </c>
      <c r="G793" s="92">
        <v>4500000</v>
      </c>
    </row>
    <row r="794" spans="1:7" ht="30">
      <c r="A794" s="7" t="s">
        <v>1416</v>
      </c>
      <c r="B794" s="97" t="s">
        <v>511</v>
      </c>
      <c r="C794" s="98" t="s">
        <v>151</v>
      </c>
      <c r="D794" s="97"/>
      <c r="E794" s="99"/>
      <c r="F794" s="100"/>
      <c r="G794" s="100">
        <v>101050000</v>
      </c>
    </row>
    <row r="795" spans="1:7" ht="15">
      <c r="A795" s="7" t="s">
        <v>1417</v>
      </c>
      <c r="B795" s="78" t="s">
        <v>503</v>
      </c>
      <c r="C795" s="79" t="s">
        <v>7</v>
      </c>
      <c r="D795" s="78"/>
      <c r="E795" s="80"/>
      <c r="F795" s="81"/>
      <c r="G795" s="81">
        <v>28000000</v>
      </c>
    </row>
    <row r="796" spans="1:7">
      <c r="A796" s="7" t="s">
        <v>1418</v>
      </c>
      <c r="B796" s="89" t="s">
        <v>195</v>
      </c>
      <c r="C796" s="90" t="s">
        <v>598</v>
      </c>
      <c r="D796" s="89">
        <v>4</v>
      </c>
      <c r="E796" s="91" t="s">
        <v>9</v>
      </c>
      <c r="F796" s="92">
        <v>1000000</v>
      </c>
      <c r="G796" s="92">
        <v>4000000</v>
      </c>
    </row>
    <row r="797" spans="1:7">
      <c r="A797" s="7" t="s">
        <v>1419</v>
      </c>
      <c r="B797" s="89" t="s">
        <v>195</v>
      </c>
      <c r="C797" s="90" t="s">
        <v>599</v>
      </c>
      <c r="D797" s="89">
        <v>4</v>
      </c>
      <c r="E797" s="91" t="s">
        <v>9</v>
      </c>
      <c r="F797" s="92">
        <v>1500000</v>
      </c>
      <c r="G797" s="92">
        <v>6000000</v>
      </c>
    </row>
    <row r="798" spans="1:7">
      <c r="A798" s="7" t="s">
        <v>1420</v>
      </c>
      <c r="B798" s="89" t="s">
        <v>195</v>
      </c>
      <c r="C798" s="90" t="s">
        <v>596</v>
      </c>
      <c r="D798" s="89">
        <v>4</v>
      </c>
      <c r="E798" s="91" t="s">
        <v>9</v>
      </c>
      <c r="F798" s="92">
        <v>1500000</v>
      </c>
      <c r="G798" s="92">
        <v>6000000</v>
      </c>
    </row>
    <row r="799" spans="1:7">
      <c r="A799" s="7" t="s">
        <v>1421</v>
      </c>
      <c r="B799" s="89" t="s">
        <v>195</v>
      </c>
      <c r="C799" s="90" t="s">
        <v>1406</v>
      </c>
      <c r="D799" s="89">
        <v>24</v>
      </c>
      <c r="E799" s="91" t="s">
        <v>176</v>
      </c>
      <c r="F799" s="92">
        <v>500000</v>
      </c>
      <c r="G799" s="92">
        <v>12000000</v>
      </c>
    </row>
    <row r="800" spans="1:7" ht="15">
      <c r="A800" s="7" t="s">
        <v>1422</v>
      </c>
      <c r="B800" s="78" t="s">
        <v>510</v>
      </c>
      <c r="C800" s="79" t="s">
        <v>19</v>
      </c>
      <c r="D800" s="78"/>
      <c r="E800" s="80"/>
      <c r="F800" s="81"/>
      <c r="G800" s="81">
        <v>71250000</v>
      </c>
    </row>
    <row r="801" spans="1:7" ht="28.5">
      <c r="A801" s="7" t="s">
        <v>1423</v>
      </c>
      <c r="B801" s="89" t="s">
        <v>195</v>
      </c>
      <c r="C801" s="90" t="s">
        <v>1424</v>
      </c>
      <c r="D801" s="89">
        <v>15</v>
      </c>
      <c r="E801" s="91" t="s">
        <v>10</v>
      </c>
      <c r="F801" s="92">
        <v>4750000</v>
      </c>
      <c r="G801" s="92">
        <v>71250000</v>
      </c>
    </row>
    <row r="802" spans="1:7" ht="15">
      <c r="A802" s="7" t="s">
        <v>1425</v>
      </c>
      <c r="B802" s="78" t="s">
        <v>504</v>
      </c>
      <c r="C802" s="79" t="s">
        <v>13</v>
      </c>
      <c r="D802" s="78"/>
      <c r="E802" s="80"/>
      <c r="F802" s="81"/>
      <c r="G802" s="81">
        <v>1800000</v>
      </c>
    </row>
    <row r="803" spans="1:7">
      <c r="A803" s="7" t="s">
        <v>1426</v>
      </c>
      <c r="B803" s="89" t="s">
        <v>195</v>
      </c>
      <c r="C803" s="90" t="s">
        <v>1415</v>
      </c>
      <c r="D803" s="89">
        <v>12</v>
      </c>
      <c r="E803" s="91" t="s">
        <v>10</v>
      </c>
      <c r="F803" s="92">
        <v>150000</v>
      </c>
      <c r="G803" s="92">
        <v>1800000</v>
      </c>
    </row>
    <row r="804" spans="1:7" ht="15">
      <c r="A804" s="7" t="s">
        <v>1427</v>
      </c>
      <c r="B804" s="97" t="s">
        <v>516</v>
      </c>
      <c r="C804" s="98" t="s">
        <v>152</v>
      </c>
      <c r="D804" s="97"/>
      <c r="E804" s="99"/>
      <c r="F804" s="100"/>
      <c r="G804" s="100">
        <v>388472000</v>
      </c>
    </row>
    <row r="805" spans="1:7" ht="15">
      <c r="A805" s="7" t="s">
        <v>1428</v>
      </c>
      <c r="B805" s="78" t="s">
        <v>503</v>
      </c>
      <c r="C805" s="79" t="s">
        <v>7</v>
      </c>
      <c r="D805" s="78"/>
      <c r="E805" s="80"/>
      <c r="F805" s="81"/>
      <c r="G805" s="81">
        <v>46000000</v>
      </c>
    </row>
    <row r="806" spans="1:7">
      <c r="A806" s="7" t="s">
        <v>1429</v>
      </c>
      <c r="B806" s="89" t="s">
        <v>195</v>
      </c>
      <c r="C806" s="90" t="s">
        <v>596</v>
      </c>
      <c r="D806" s="89">
        <v>4</v>
      </c>
      <c r="E806" s="91" t="s">
        <v>9</v>
      </c>
      <c r="F806" s="92">
        <v>1500000</v>
      </c>
      <c r="G806" s="92">
        <v>6000000</v>
      </c>
    </row>
    <row r="807" spans="1:7">
      <c r="A807" s="7" t="s">
        <v>1430</v>
      </c>
      <c r="B807" s="89" t="s">
        <v>195</v>
      </c>
      <c r="C807" s="90" t="s">
        <v>598</v>
      </c>
      <c r="D807" s="89">
        <v>4</v>
      </c>
      <c r="E807" s="91" t="s">
        <v>9</v>
      </c>
      <c r="F807" s="92">
        <v>1000000</v>
      </c>
      <c r="G807" s="92">
        <v>4000000</v>
      </c>
    </row>
    <row r="808" spans="1:7">
      <c r="A808" s="7" t="s">
        <v>1431</v>
      </c>
      <c r="B808" s="89" t="s">
        <v>195</v>
      </c>
      <c r="C808" s="90" t="s">
        <v>599</v>
      </c>
      <c r="D808" s="89">
        <v>4</v>
      </c>
      <c r="E808" s="91" t="s">
        <v>9</v>
      </c>
      <c r="F808" s="92">
        <v>1500000</v>
      </c>
      <c r="G808" s="92">
        <v>6000000</v>
      </c>
    </row>
    <row r="809" spans="1:7" ht="28.5">
      <c r="A809" s="7" t="s">
        <v>1432</v>
      </c>
      <c r="B809" s="89" t="s">
        <v>195</v>
      </c>
      <c r="C809" s="90" t="s">
        <v>1433</v>
      </c>
      <c r="D809" s="89">
        <v>60</v>
      </c>
      <c r="E809" s="91" t="s">
        <v>176</v>
      </c>
      <c r="F809" s="92">
        <v>500000</v>
      </c>
      <c r="G809" s="92">
        <v>30000000</v>
      </c>
    </row>
    <row r="810" spans="1:7" ht="30">
      <c r="A810" s="7" t="s">
        <v>1434</v>
      </c>
      <c r="B810" s="78" t="s">
        <v>512</v>
      </c>
      <c r="C810" s="79" t="s">
        <v>621</v>
      </c>
      <c r="D810" s="78"/>
      <c r="E810" s="80"/>
      <c r="F810" s="81"/>
      <c r="G810" s="81">
        <v>249600000</v>
      </c>
    </row>
    <row r="811" spans="1:7">
      <c r="A811" s="7" t="s">
        <v>1435</v>
      </c>
      <c r="B811" s="89" t="s">
        <v>195</v>
      </c>
      <c r="C811" s="90" t="s">
        <v>1436</v>
      </c>
      <c r="D811" s="89">
        <v>720</v>
      </c>
      <c r="E811" s="91" t="s">
        <v>32</v>
      </c>
      <c r="F811" s="92">
        <v>200000</v>
      </c>
      <c r="G811" s="92">
        <v>144000000</v>
      </c>
    </row>
    <row r="812" spans="1:7" ht="28.5">
      <c r="A812" s="7" t="s">
        <v>1437</v>
      </c>
      <c r="B812" s="89" t="s">
        <v>195</v>
      </c>
      <c r="C812" s="90" t="s">
        <v>1438</v>
      </c>
      <c r="D812" s="89">
        <v>360</v>
      </c>
      <c r="E812" s="91" t="s">
        <v>755</v>
      </c>
      <c r="F812" s="92">
        <v>280000</v>
      </c>
      <c r="G812" s="92">
        <v>100800000</v>
      </c>
    </row>
    <row r="813" spans="1:7">
      <c r="A813" s="7" t="s">
        <v>1439</v>
      </c>
      <c r="B813" s="89" t="s">
        <v>195</v>
      </c>
      <c r="C813" s="90" t="s">
        <v>1440</v>
      </c>
      <c r="D813" s="89">
        <v>12</v>
      </c>
      <c r="E813" s="91" t="s">
        <v>32</v>
      </c>
      <c r="F813" s="92">
        <v>400000</v>
      </c>
      <c r="G813" s="92">
        <v>4800000</v>
      </c>
    </row>
    <row r="814" spans="1:7" ht="15">
      <c r="A814" s="7" t="s">
        <v>1441</v>
      </c>
      <c r="B814" s="78" t="s">
        <v>515</v>
      </c>
      <c r="C814" s="79" t="s">
        <v>24</v>
      </c>
      <c r="D814" s="78"/>
      <c r="E814" s="80"/>
      <c r="F814" s="81"/>
      <c r="G814" s="81">
        <v>48000000</v>
      </c>
    </row>
    <row r="815" spans="1:7">
      <c r="A815" s="7" t="s">
        <v>1442</v>
      </c>
      <c r="B815" s="89" t="s">
        <v>195</v>
      </c>
      <c r="C815" s="90" t="s">
        <v>1390</v>
      </c>
      <c r="D815" s="89">
        <v>480</v>
      </c>
      <c r="E815" s="91" t="s">
        <v>25</v>
      </c>
      <c r="F815" s="92">
        <v>100000</v>
      </c>
      <c r="G815" s="92">
        <v>48000000</v>
      </c>
    </row>
    <row r="816" spans="1:7" ht="15">
      <c r="A816" s="7" t="s">
        <v>1443</v>
      </c>
      <c r="B816" s="78" t="s">
        <v>510</v>
      </c>
      <c r="C816" s="79" t="s">
        <v>19</v>
      </c>
      <c r="D816" s="78"/>
      <c r="E816" s="80"/>
      <c r="F816" s="81"/>
      <c r="G816" s="81">
        <v>42772000</v>
      </c>
    </row>
    <row r="817" spans="1:7">
      <c r="A817" s="7" t="s">
        <v>1444</v>
      </c>
      <c r="B817" s="89" t="s">
        <v>195</v>
      </c>
      <c r="C817" s="90" t="s">
        <v>1445</v>
      </c>
      <c r="D817" s="89">
        <v>10</v>
      </c>
      <c r="E817" s="91" t="s">
        <v>10</v>
      </c>
      <c r="F817" s="92">
        <v>4277000</v>
      </c>
      <c r="G817" s="92">
        <v>42772000</v>
      </c>
    </row>
    <row r="818" spans="1:7" ht="15">
      <c r="A818" s="7" t="s">
        <v>1446</v>
      </c>
      <c r="B818" s="78" t="s">
        <v>504</v>
      </c>
      <c r="C818" s="79" t="s">
        <v>13</v>
      </c>
      <c r="D818" s="78"/>
      <c r="E818" s="80"/>
      <c r="F818" s="81"/>
      <c r="G818" s="81">
        <v>2100000</v>
      </c>
    </row>
    <row r="819" spans="1:7">
      <c r="A819" s="7" t="s">
        <v>1447</v>
      </c>
      <c r="B819" s="89" t="s">
        <v>195</v>
      </c>
      <c r="C819" s="90" t="s">
        <v>1415</v>
      </c>
      <c r="D819" s="89">
        <v>14</v>
      </c>
      <c r="E819" s="91" t="s">
        <v>10</v>
      </c>
      <c r="F819" s="92">
        <v>150000</v>
      </c>
      <c r="G819" s="92">
        <v>2100000</v>
      </c>
    </row>
    <row r="820" spans="1:7" ht="30">
      <c r="A820" s="7" t="s">
        <v>1448</v>
      </c>
      <c r="B820" s="97" t="s">
        <v>566</v>
      </c>
      <c r="C820" s="98" t="s">
        <v>154</v>
      </c>
      <c r="D820" s="97"/>
      <c r="E820" s="99"/>
      <c r="F820" s="100"/>
      <c r="G820" s="100">
        <v>450000000</v>
      </c>
    </row>
    <row r="821" spans="1:7" ht="15">
      <c r="A821" s="7" t="s">
        <v>1449</v>
      </c>
      <c r="B821" s="78" t="s">
        <v>503</v>
      </c>
      <c r="C821" s="79" t="s">
        <v>7</v>
      </c>
      <c r="D821" s="78"/>
      <c r="E821" s="80"/>
      <c r="F821" s="81"/>
      <c r="G821" s="81">
        <v>32000000</v>
      </c>
    </row>
    <row r="822" spans="1:7">
      <c r="A822" s="7" t="s">
        <v>1450</v>
      </c>
      <c r="B822" s="89" t="s">
        <v>195</v>
      </c>
      <c r="C822" s="90" t="s">
        <v>596</v>
      </c>
      <c r="D822" s="89">
        <v>8</v>
      </c>
      <c r="E822" s="91" t="s">
        <v>9</v>
      </c>
      <c r="F822" s="92">
        <v>1500000</v>
      </c>
      <c r="G822" s="92">
        <v>12000000</v>
      </c>
    </row>
    <row r="823" spans="1:7">
      <c r="A823" s="7" t="s">
        <v>1451</v>
      </c>
      <c r="B823" s="89" t="s">
        <v>195</v>
      </c>
      <c r="C823" s="90" t="s">
        <v>598</v>
      </c>
      <c r="D823" s="89">
        <v>8</v>
      </c>
      <c r="E823" s="91" t="s">
        <v>9</v>
      </c>
      <c r="F823" s="92">
        <v>1000000</v>
      </c>
      <c r="G823" s="92">
        <v>8000000</v>
      </c>
    </row>
    <row r="824" spans="1:7">
      <c r="A824" s="7" t="s">
        <v>1452</v>
      </c>
      <c r="B824" s="89" t="s">
        <v>195</v>
      </c>
      <c r="C824" s="90" t="s">
        <v>599</v>
      </c>
      <c r="D824" s="89">
        <v>8</v>
      </c>
      <c r="E824" s="91" t="s">
        <v>9</v>
      </c>
      <c r="F824" s="92">
        <v>1500000</v>
      </c>
      <c r="G824" s="92">
        <v>12000000</v>
      </c>
    </row>
    <row r="825" spans="1:7" ht="15">
      <c r="A825" s="7" t="s">
        <v>1453</v>
      </c>
      <c r="B825" s="78" t="s">
        <v>526</v>
      </c>
      <c r="C825" s="79" t="s">
        <v>53</v>
      </c>
      <c r="D825" s="78"/>
      <c r="E825" s="80"/>
      <c r="F825" s="81"/>
      <c r="G825" s="81">
        <v>298141000</v>
      </c>
    </row>
    <row r="826" spans="1:7">
      <c r="A826" s="7" t="s">
        <v>1454</v>
      </c>
      <c r="B826" s="89" t="s">
        <v>195</v>
      </c>
      <c r="C826" s="90" t="s">
        <v>1455</v>
      </c>
      <c r="D826" s="89">
        <v>40</v>
      </c>
      <c r="E826" s="91" t="s">
        <v>10</v>
      </c>
      <c r="F826" s="92">
        <v>1000000</v>
      </c>
      <c r="G826" s="92">
        <v>40000000</v>
      </c>
    </row>
    <row r="827" spans="1:7">
      <c r="A827" s="7" t="s">
        <v>1456</v>
      </c>
      <c r="B827" s="89" t="s">
        <v>195</v>
      </c>
      <c r="C827" s="90" t="s">
        <v>1457</v>
      </c>
      <c r="D827" s="89">
        <v>30</v>
      </c>
      <c r="E827" s="91" t="s">
        <v>755</v>
      </c>
      <c r="F827" s="92">
        <v>8000000</v>
      </c>
      <c r="G827" s="92">
        <v>240000000</v>
      </c>
    </row>
    <row r="828" spans="1:7" ht="28.5">
      <c r="A828" s="7" t="s">
        <v>1458</v>
      </c>
      <c r="B828" s="89" t="s">
        <v>195</v>
      </c>
      <c r="C828" s="90" t="s">
        <v>1459</v>
      </c>
      <c r="D828" s="89">
        <v>400</v>
      </c>
      <c r="E828" s="91" t="s">
        <v>10</v>
      </c>
      <c r="F828" s="92">
        <v>15000</v>
      </c>
      <c r="G828" s="92">
        <v>6000000</v>
      </c>
    </row>
    <row r="829" spans="1:7">
      <c r="A829" s="7" t="s">
        <v>1460</v>
      </c>
      <c r="B829" s="89" t="s">
        <v>195</v>
      </c>
      <c r="C829" s="90" t="s">
        <v>1461</v>
      </c>
      <c r="D829" s="89">
        <v>1</v>
      </c>
      <c r="E829" s="91" t="s">
        <v>60</v>
      </c>
      <c r="F829" s="92">
        <v>12141000</v>
      </c>
      <c r="G829" s="92">
        <v>12141000</v>
      </c>
    </row>
    <row r="830" spans="1:7" ht="15">
      <c r="A830" s="7" t="s">
        <v>1462</v>
      </c>
      <c r="B830" s="78" t="s">
        <v>513</v>
      </c>
      <c r="C830" s="79" t="s">
        <v>11</v>
      </c>
      <c r="D830" s="78"/>
      <c r="E830" s="80"/>
      <c r="F830" s="81"/>
      <c r="G830" s="81">
        <v>30000000</v>
      </c>
    </row>
    <row r="831" spans="1:7">
      <c r="A831" s="7" t="s">
        <v>1463</v>
      </c>
      <c r="B831" s="89" t="s">
        <v>195</v>
      </c>
      <c r="C831" s="90" t="s">
        <v>753</v>
      </c>
      <c r="D831" s="89">
        <v>30</v>
      </c>
      <c r="E831" s="91" t="s">
        <v>54</v>
      </c>
      <c r="F831" s="92">
        <v>1000000</v>
      </c>
      <c r="G831" s="92">
        <v>30000000</v>
      </c>
    </row>
    <row r="832" spans="1:7" ht="15">
      <c r="A832" s="7" t="s">
        <v>1464</v>
      </c>
      <c r="B832" s="78" t="s">
        <v>515</v>
      </c>
      <c r="C832" s="79" t="s">
        <v>24</v>
      </c>
      <c r="D832" s="78"/>
      <c r="E832" s="80"/>
      <c r="F832" s="81"/>
      <c r="G832" s="81">
        <v>8000000</v>
      </c>
    </row>
    <row r="833" spans="1:7">
      <c r="A833" s="7" t="s">
        <v>1465</v>
      </c>
      <c r="B833" s="89" t="s">
        <v>195</v>
      </c>
      <c r="C833" s="90" t="s">
        <v>794</v>
      </c>
      <c r="D833" s="89">
        <v>1</v>
      </c>
      <c r="E833" s="91" t="s">
        <v>60</v>
      </c>
      <c r="F833" s="92">
        <v>8000000</v>
      </c>
      <c r="G833" s="92">
        <v>8000000</v>
      </c>
    </row>
    <row r="834" spans="1:7" ht="15">
      <c r="A834" s="7" t="s">
        <v>1466</v>
      </c>
      <c r="B834" s="78" t="s">
        <v>510</v>
      </c>
      <c r="C834" s="79" t="s">
        <v>19</v>
      </c>
      <c r="D834" s="78"/>
      <c r="E834" s="80"/>
      <c r="F834" s="81"/>
      <c r="G834" s="81">
        <v>81859000</v>
      </c>
    </row>
    <row r="835" spans="1:7" ht="28.5">
      <c r="A835" s="7" t="s">
        <v>1467</v>
      </c>
      <c r="B835" s="89" t="s">
        <v>195</v>
      </c>
      <c r="C835" s="90" t="s">
        <v>1468</v>
      </c>
      <c r="D835" s="89">
        <v>32</v>
      </c>
      <c r="E835" s="91" t="s">
        <v>10</v>
      </c>
      <c r="F835" s="92">
        <v>2558000</v>
      </c>
      <c r="G835" s="92">
        <v>81859000</v>
      </c>
    </row>
    <row r="836" spans="1:7" ht="15">
      <c r="A836" s="7" t="s">
        <v>1469</v>
      </c>
      <c r="B836" s="97" t="s">
        <v>567</v>
      </c>
      <c r="C836" s="98" t="s">
        <v>56</v>
      </c>
      <c r="D836" s="97"/>
      <c r="E836" s="99"/>
      <c r="F836" s="100"/>
      <c r="G836" s="100">
        <v>350000000</v>
      </c>
    </row>
    <row r="837" spans="1:7" ht="15">
      <c r="A837" s="7" t="s">
        <v>1470</v>
      </c>
      <c r="B837" s="78" t="s">
        <v>503</v>
      </c>
      <c r="C837" s="79" t="s">
        <v>7</v>
      </c>
      <c r="D837" s="78"/>
      <c r="E837" s="80"/>
      <c r="F837" s="81"/>
      <c r="G837" s="81">
        <v>31000000</v>
      </c>
    </row>
    <row r="838" spans="1:7">
      <c r="A838" s="7" t="s">
        <v>1471</v>
      </c>
      <c r="B838" s="89" t="s">
        <v>195</v>
      </c>
      <c r="C838" s="90" t="s">
        <v>750</v>
      </c>
      <c r="D838" s="89">
        <v>300</v>
      </c>
      <c r="E838" s="91" t="s">
        <v>10</v>
      </c>
      <c r="F838" s="92">
        <v>75000</v>
      </c>
      <c r="G838" s="92">
        <v>22500000</v>
      </c>
    </row>
    <row r="839" spans="1:7">
      <c r="A839" s="7" t="s">
        <v>1472</v>
      </c>
      <c r="B839" s="89" t="s">
        <v>195</v>
      </c>
      <c r="C839" s="90" t="s">
        <v>596</v>
      </c>
      <c r="D839" s="89">
        <v>1</v>
      </c>
      <c r="E839" s="91" t="s">
        <v>9</v>
      </c>
      <c r="F839" s="92">
        <v>1000000</v>
      </c>
      <c r="G839" s="92">
        <v>1000000</v>
      </c>
    </row>
    <row r="840" spans="1:7">
      <c r="A840" s="7" t="s">
        <v>1473</v>
      </c>
      <c r="B840" s="89" t="s">
        <v>195</v>
      </c>
      <c r="C840" s="90" t="s">
        <v>598</v>
      </c>
      <c r="D840" s="89">
        <v>3</v>
      </c>
      <c r="E840" s="91" t="s">
        <v>9</v>
      </c>
      <c r="F840" s="92">
        <v>1000000</v>
      </c>
      <c r="G840" s="92">
        <v>3000000</v>
      </c>
    </row>
    <row r="841" spans="1:7">
      <c r="A841" s="7" t="s">
        <v>1474</v>
      </c>
      <c r="B841" s="89" t="s">
        <v>195</v>
      </c>
      <c r="C841" s="90" t="s">
        <v>599</v>
      </c>
      <c r="D841" s="89">
        <v>3</v>
      </c>
      <c r="E841" s="91" t="s">
        <v>9</v>
      </c>
      <c r="F841" s="92">
        <v>1500000</v>
      </c>
      <c r="G841" s="92">
        <v>4500000</v>
      </c>
    </row>
    <row r="842" spans="1:7" ht="15">
      <c r="A842" s="7" t="s">
        <v>1475</v>
      </c>
      <c r="B842" s="78" t="s">
        <v>526</v>
      </c>
      <c r="C842" s="79" t="s">
        <v>53</v>
      </c>
      <c r="D842" s="78"/>
      <c r="E842" s="80"/>
      <c r="F842" s="81"/>
      <c r="G842" s="81">
        <v>3000000</v>
      </c>
    </row>
    <row r="843" spans="1:7">
      <c r="A843" s="7" t="s">
        <v>1476</v>
      </c>
      <c r="B843" s="89" t="s">
        <v>195</v>
      </c>
      <c r="C843" s="90" t="s">
        <v>764</v>
      </c>
      <c r="D843" s="89">
        <v>12</v>
      </c>
      <c r="E843" s="91" t="s">
        <v>78</v>
      </c>
      <c r="F843" s="92">
        <v>250000</v>
      </c>
      <c r="G843" s="92">
        <v>3000000</v>
      </c>
    </row>
    <row r="844" spans="1:7" ht="15">
      <c r="A844" s="7" t="s">
        <v>1477</v>
      </c>
      <c r="B844" s="78" t="s">
        <v>513</v>
      </c>
      <c r="C844" s="79" t="s">
        <v>11</v>
      </c>
      <c r="D844" s="78"/>
      <c r="E844" s="80"/>
      <c r="F844" s="81"/>
      <c r="G844" s="81">
        <v>70000000</v>
      </c>
    </row>
    <row r="845" spans="1:7">
      <c r="A845" s="7" t="s">
        <v>1478</v>
      </c>
      <c r="B845" s="89" t="s">
        <v>195</v>
      </c>
      <c r="C845" s="90" t="s">
        <v>1479</v>
      </c>
      <c r="D845" s="89">
        <v>70</v>
      </c>
      <c r="E845" s="91" t="s">
        <v>12</v>
      </c>
      <c r="F845" s="92">
        <v>1000000</v>
      </c>
      <c r="G845" s="92">
        <v>70000000</v>
      </c>
    </row>
    <row r="846" spans="1:7" ht="15">
      <c r="A846" s="7" t="s">
        <v>1480</v>
      </c>
      <c r="B846" s="78" t="s">
        <v>510</v>
      </c>
      <c r="C846" s="79" t="s">
        <v>19</v>
      </c>
      <c r="D846" s="78"/>
      <c r="E846" s="80"/>
      <c r="F846" s="81"/>
      <c r="G846" s="81">
        <v>246000000</v>
      </c>
    </row>
    <row r="847" spans="1:7">
      <c r="A847" s="7" t="s">
        <v>1481</v>
      </c>
      <c r="B847" s="89" t="s">
        <v>195</v>
      </c>
      <c r="C847" s="90" t="s">
        <v>1482</v>
      </c>
      <c r="D847" s="89">
        <v>39</v>
      </c>
      <c r="E847" s="91" t="s">
        <v>10</v>
      </c>
      <c r="F847" s="92">
        <v>6308000</v>
      </c>
      <c r="G847" s="92">
        <v>246000000</v>
      </c>
    </row>
    <row r="848" spans="1:7" ht="30">
      <c r="A848" s="7" t="s">
        <v>1483</v>
      </c>
      <c r="B848" s="97" t="s">
        <v>568</v>
      </c>
      <c r="C848" s="98" t="s">
        <v>1484</v>
      </c>
      <c r="D848" s="97"/>
      <c r="E848" s="99"/>
      <c r="F848" s="100"/>
      <c r="G848" s="100">
        <v>668000000</v>
      </c>
    </row>
    <row r="849" spans="1:7" ht="15">
      <c r="A849" s="7" t="s">
        <v>1485</v>
      </c>
      <c r="B849" s="78" t="s">
        <v>503</v>
      </c>
      <c r="C849" s="79" t="s">
        <v>7</v>
      </c>
      <c r="D849" s="78"/>
      <c r="E849" s="80"/>
      <c r="F849" s="81"/>
      <c r="G849" s="81">
        <v>84800000</v>
      </c>
    </row>
    <row r="850" spans="1:7">
      <c r="A850" s="7" t="s">
        <v>1486</v>
      </c>
      <c r="B850" s="89" t="s">
        <v>195</v>
      </c>
      <c r="C850" s="90" t="s">
        <v>750</v>
      </c>
      <c r="D850" s="89">
        <v>50</v>
      </c>
      <c r="E850" s="91" t="s">
        <v>10</v>
      </c>
      <c r="F850" s="92">
        <v>75000</v>
      </c>
      <c r="G850" s="92">
        <v>3750000</v>
      </c>
    </row>
    <row r="851" spans="1:7">
      <c r="A851" s="7" t="s">
        <v>1487</v>
      </c>
      <c r="B851" s="89" t="s">
        <v>195</v>
      </c>
      <c r="C851" s="90" t="s">
        <v>596</v>
      </c>
      <c r="D851" s="89">
        <v>2</v>
      </c>
      <c r="E851" s="91" t="s">
        <v>9</v>
      </c>
      <c r="F851" s="92">
        <v>1000000</v>
      </c>
      <c r="G851" s="92">
        <v>2000000</v>
      </c>
    </row>
    <row r="852" spans="1:7">
      <c r="A852" s="7" t="s">
        <v>1488</v>
      </c>
      <c r="B852" s="89" t="s">
        <v>195</v>
      </c>
      <c r="C852" s="90" t="s">
        <v>598</v>
      </c>
      <c r="D852" s="89">
        <v>2</v>
      </c>
      <c r="E852" s="91" t="s">
        <v>9</v>
      </c>
      <c r="F852" s="92">
        <v>1000000</v>
      </c>
      <c r="G852" s="92">
        <v>2000000</v>
      </c>
    </row>
    <row r="853" spans="1:7">
      <c r="A853" s="7" t="s">
        <v>1489</v>
      </c>
      <c r="B853" s="89" t="s">
        <v>195</v>
      </c>
      <c r="C853" s="90" t="s">
        <v>599</v>
      </c>
      <c r="D853" s="89">
        <v>2</v>
      </c>
      <c r="E853" s="91" t="s">
        <v>9</v>
      </c>
      <c r="F853" s="92">
        <v>1500000</v>
      </c>
      <c r="G853" s="92">
        <v>3000000</v>
      </c>
    </row>
    <row r="854" spans="1:7">
      <c r="A854" s="7" t="s">
        <v>1490</v>
      </c>
      <c r="B854" s="89" t="s">
        <v>195</v>
      </c>
      <c r="C854" s="90" t="s">
        <v>1491</v>
      </c>
      <c r="D854" s="89">
        <v>20</v>
      </c>
      <c r="E854" s="91" t="s">
        <v>58</v>
      </c>
      <c r="F854" s="92">
        <v>450000</v>
      </c>
      <c r="G854" s="92">
        <v>9000000</v>
      </c>
    </row>
    <row r="855" spans="1:7">
      <c r="A855" s="7" t="s">
        <v>1492</v>
      </c>
      <c r="B855" s="89" t="s">
        <v>195</v>
      </c>
      <c r="C855" s="90" t="s">
        <v>1493</v>
      </c>
      <c r="D855" s="89">
        <v>20</v>
      </c>
      <c r="E855" s="91" t="s">
        <v>58</v>
      </c>
      <c r="F855" s="92">
        <v>450000</v>
      </c>
      <c r="G855" s="92">
        <v>9000000</v>
      </c>
    </row>
    <row r="856" spans="1:7">
      <c r="A856" s="7" t="s">
        <v>1494</v>
      </c>
      <c r="B856" s="89" t="s">
        <v>195</v>
      </c>
      <c r="C856" s="90" t="s">
        <v>1495</v>
      </c>
      <c r="D856" s="89">
        <v>1</v>
      </c>
      <c r="E856" s="91" t="s">
        <v>23</v>
      </c>
      <c r="F856" s="92">
        <v>27575000</v>
      </c>
      <c r="G856" s="92">
        <v>27575000</v>
      </c>
    </row>
    <row r="857" spans="1:7">
      <c r="A857" s="7" t="s">
        <v>1496</v>
      </c>
      <c r="B857" s="89" t="s">
        <v>195</v>
      </c>
      <c r="C857" s="90" t="s">
        <v>1497</v>
      </c>
      <c r="D857" s="89">
        <v>1</v>
      </c>
      <c r="E857" s="91" t="s">
        <v>23</v>
      </c>
      <c r="F857" s="92">
        <v>27575000</v>
      </c>
      <c r="G857" s="92">
        <v>27575000</v>
      </c>
    </row>
    <row r="858" spans="1:7">
      <c r="A858" s="7" t="s">
        <v>1498</v>
      </c>
      <c r="B858" s="89" t="s">
        <v>195</v>
      </c>
      <c r="C858" s="90" t="s">
        <v>1499</v>
      </c>
      <c r="D858" s="89">
        <v>3</v>
      </c>
      <c r="E858" s="91" t="s">
        <v>58</v>
      </c>
      <c r="F858" s="92">
        <v>300000</v>
      </c>
      <c r="G858" s="92">
        <v>900000</v>
      </c>
    </row>
    <row r="859" spans="1:7" ht="15">
      <c r="A859" s="7" t="s">
        <v>1500</v>
      </c>
      <c r="B859" s="78" t="s">
        <v>526</v>
      </c>
      <c r="C859" s="79" t="s">
        <v>53</v>
      </c>
      <c r="D859" s="78"/>
      <c r="E859" s="80"/>
      <c r="F859" s="81"/>
      <c r="G859" s="81">
        <v>393200000</v>
      </c>
    </row>
    <row r="860" spans="1:7">
      <c r="A860" s="7" t="s">
        <v>1501</v>
      </c>
      <c r="B860" s="89" t="s">
        <v>195</v>
      </c>
      <c r="C860" s="90" t="s">
        <v>1502</v>
      </c>
      <c r="D860" s="89">
        <v>1</v>
      </c>
      <c r="E860" s="91" t="s">
        <v>66</v>
      </c>
      <c r="F860" s="92">
        <v>196600000</v>
      </c>
      <c r="G860" s="92">
        <v>196600000</v>
      </c>
    </row>
    <row r="861" spans="1:7">
      <c r="A861" s="7" t="s">
        <v>1503</v>
      </c>
      <c r="B861" s="89" t="s">
        <v>195</v>
      </c>
      <c r="C861" s="90" t="s">
        <v>1504</v>
      </c>
      <c r="D861" s="89">
        <v>1</v>
      </c>
      <c r="E861" s="91" t="s">
        <v>66</v>
      </c>
      <c r="F861" s="92">
        <v>196600000</v>
      </c>
      <c r="G861" s="92">
        <v>196600000</v>
      </c>
    </row>
    <row r="862" spans="1:7" ht="15">
      <c r="A862" s="7" t="s">
        <v>1505</v>
      </c>
      <c r="B862" s="78" t="s">
        <v>553</v>
      </c>
      <c r="C862" s="79" t="s">
        <v>95</v>
      </c>
      <c r="D862" s="78"/>
      <c r="E862" s="80"/>
      <c r="F862" s="81"/>
      <c r="G862" s="81">
        <v>160000000</v>
      </c>
    </row>
    <row r="863" spans="1:7">
      <c r="A863" s="7" t="s">
        <v>1506</v>
      </c>
      <c r="B863" s="89" t="s">
        <v>195</v>
      </c>
      <c r="C863" s="90" t="s">
        <v>1507</v>
      </c>
      <c r="D863" s="89">
        <v>2</v>
      </c>
      <c r="E863" s="91" t="s">
        <v>23</v>
      </c>
      <c r="F863" s="92">
        <v>50000000</v>
      </c>
      <c r="G863" s="92">
        <v>100000000</v>
      </c>
    </row>
    <row r="864" spans="1:7">
      <c r="A864" s="7" t="s">
        <v>1508</v>
      </c>
      <c r="B864" s="89" t="s">
        <v>195</v>
      </c>
      <c r="C864" s="90" t="s">
        <v>1509</v>
      </c>
      <c r="D864" s="89">
        <v>2</v>
      </c>
      <c r="E864" s="91" t="s">
        <v>23</v>
      </c>
      <c r="F864" s="92">
        <v>10000000</v>
      </c>
      <c r="G864" s="92">
        <v>20000000</v>
      </c>
    </row>
    <row r="865" spans="1:7">
      <c r="A865" s="7" t="s">
        <v>1510</v>
      </c>
      <c r="B865" s="89" t="s">
        <v>195</v>
      </c>
      <c r="C865" s="90" t="s">
        <v>1511</v>
      </c>
      <c r="D865" s="89">
        <v>4</v>
      </c>
      <c r="E865" s="91" t="s">
        <v>23</v>
      </c>
      <c r="F865" s="92">
        <v>10000000</v>
      </c>
      <c r="G865" s="92">
        <v>40000000</v>
      </c>
    </row>
    <row r="866" spans="1:7" ht="15">
      <c r="A866" s="7" t="s">
        <v>1512</v>
      </c>
      <c r="B866" s="78" t="s">
        <v>510</v>
      </c>
      <c r="C866" s="79" t="s">
        <v>19</v>
      </c>
      <c r="D866" s="78"/>
      <c r="E866" s="80"/>
      <c r="F866" s="81"/>
      <c r="G866" s="81">
        <v>30000000</v>
      </c>
    </row>
    <row r="867" spans="1:7" ht="28.5">
      <c r="A867" s="7" t="s">
        <v>1513</v>
      </c>
      <c r="B867" s="89" t="s">
        <v>195</v>
      </c>
      <c r="C867" s="90" t="s">
        <v>1514</v>
      </c>
      <c r="D867" s="89">
        <v>12</v>
      </c>
      <c r="E867" s="91" t="s">
        <v>10</v>
      </c>
      <c r="F867" s="92">
        <v>2500000</v>
      </c>
      <c r="G867" s="92">
        <v>30000000</v>
      </c>
    </row>
    <row r="868" spans="1:7" ht="30">
      <c r="A868" s="7" t="s">
        <v>1515</v>
      </c>
      <c r="B868" s="97" t="s">
        <v>569</v>
      </c>
      <c r="C868" s="98" t="s">
        <v>1516</v>
      </c>
      <c r="D868" s="97"/>
      <c r="E868" s="99"/>
      <c r="F868" s="100"/>
      <c r="G868" s="100">
        <v>82000000</v>
      </c>
    </row>
    <row r="869" spans="1:7" ht="15">
      <c r="A869" s="7" t="s">
        <v>1517</v>
      </c>
      <c r="B869" s="78" t="s">
        <v>503</v>
      </c>
      <c r="C869" s="79" t="s">
        <v>7</v>
      </c>
      <c r="D869" s="78"/>
      <c r="E869" s="80"/>
      <c r="F869" s="81"/>
      <c r="G869" s="81">
        <v>17550000</v>
      </c>
    </row>
    <row r="870" spans="1:7">
      <c r="A870" s="7" t="s">
        <v>1518</v>
      </c>
      <c r="B870" s="89" t="s">
        <v>195</v>
      </c>
      <c r="C870" s="90" t="s">
        <v>750</v>
      </c>
      <c r="D870" s="89">
        <v>20</v>
      </c>
      <c r="E870" s="91" t="s">
        <v>10</v>
      </c>
      <c r="F870" s="92">
        <v>75000</v>
      </c>
      <c r="G870" s="92">
        <v>1500000</v>
      </c>
    </row>
    <row r="871" spans="1:7">
      <c r="A871" s="7" t="s">
        <v>1519</v>
      </c>
      <c r="B871" s="89" t="s">
        <v>195</v>
      </c>
      <c r="C871" s="90" t="s">
        <v>596</v>
      </c>
      <c r="D871" s="89">
        <v>2</v>
      </c>
      <c r="E871" s="91" t="s">
        <v>9</v>
      </c>
      <c r="F871" s="92">
        <v>1000000</v>
      </c>
      <c r="G871" s="92">
        <v>2000000</v>
      </c>
    </row>
    <row r="872" spans="1:7">
      <c r="A872" s="7" t="s">
        <v>1520</v>
      </c>
      <c r="B872" s="89" t="s">
        <v>195</v>
      </c>
      <c r="C872" s="90" t="s">
        <v>598</v>
      </c>
      <c r="D872" s="89">
        <v>2</v>
      </c>
      <c r="E872" s="91" t="s">
        <v>9</v>
      </c>
      <c r="F872" s="92">
        <v>1000000</v>
      </c>
      <c r="G872" s="92">
        <v>2000000</v>
      </c>
    </row>
    <row r="873" spans="1:7">
      <c r="A873" s="7" t="s">
        <v>1521</v>
      </c>
      <c r="B873" s="89" t="s">
        <v>195</v>
      </c>
      <c r="C873" s="90" t="s">
        <v>599</v>
      </c>
      <c r="D873" s="89">
        <v>2</v>
      </c>
      <c r="E873" s="91" t="s">
        <v>9</v>
      </c>
      <c r="F873" s="92">
        <v>1500000</v>
      </c>
      <c r="G873" s="92">
        <v>3000000</v>
      </c>
    </row>
    <row r="874" spans="1:7">
      <c r="A874" s="7" t="s">
        <v>1522</v>
      </c>
      <c r="B874" s="89" t="s">
        <v>195</v>
      </c>
      <c r="C874" s="90" t="s">
        <v>1523</v>
      </c>
      <c r="D874" s="89">
        <v>10</v>
      </c>
      <c r="E874" s="91" t="s">
        <v>58</v>
      </c>
      <c r="F874" s="92">
        <v>250000</v>
      </c>
      <c r="G874" s="92">
        <v>2500000</v>
      </c>
    </row>
    <row r="875" spans="1:7">
      <c r="A875" s="7" t="s">
        <v>1524</v>
      </c>
      <c r="B875" s="89" t="s">
        <v>195</v>
      </c>
      <c r="C875" s="90" t="s">
        <v>1525</v>
      </c>
      <c r="D875" s="89">
        <v>500</v>
      </c>
      <c r="E875" s="91" t="s">
        <v>58</v>
      </c>
      <c r="F875" s="92">
        <v>6000</v>
      </c>
      <c r="G875" s="92">
        <v>3000000</v>
      </c>
    </row>
    <row r="876" spans="1:7">
      <c r="A876" s="7" t="s">
        <v>1526</v>
      </c>
      <c r="B876" s="89" t="s">
        <v>195</v>
      </c>
      <c r="C876" s="90" t="s">
        <v>1527</v>
      </c>
      <c r="D876" s="89">
        <v>100</v>
      </c>
      <c r="E876" s="91" t="s">
        <v>58</v>
      </c>
      <c r="F876" s="92">
        <v>36000</v>
      </c>
      <c r="G876" s="92">
        <v>3550000</v>
      </c>
    </row>
    <row r="877" spans="1:7" ht="15">
      <c r="A877" s="7" t="s">
        <v>1528</v>
      </c>
      <c r="B877" s="78" t="s">
        <v>526</v>
      </c>
      <c r="C877" s="79" t="s">
        <v>53</v>
      </c>
      <c r="D877" s="78"/>
      <c r="E877" s="80"/>
      <c r="F877" s="81"/>
      <c r="G877" s="81">
        <v>3000000</v>
      </c>
    </row>
    <row r="878" spans="1:7">
      <c r="A878" s="7" t="s">
        <v>1529</v>
      </c>
      <c r="B878" s="89" t="s">
        <v>195</v>
      </c>
      <c r="C878" s="90" t="s">
        <v>764</v>
      </c>
      <c r="D878" s="89">
        <v>12</v>
      </c>
      <c r="E878" s="91" t="s">
        <v>66</v>
      </c>
      <c r="F878" s="92">
        <v>250000</v>
      </c>
      <c r="G878" s="92">
        <v>3000000</v>
      </c>
    </row>
    <row r="879" spans="1:7" ht="15">
      <c r="A879" s="7" t="s">
        <v>1530</v>
      </c>
      <c r="B879" s="78" t="s">
        <v>513</v>
      </c>
      <c r="C879" s="79" t="s">
        <v>11</v>
      </c>
      <c r="D879" s="78"/>
      <c r="E879" s="80"/>
      <c r="F879" s="81"/>
      <c r="G879" s="81">
        <v>40000000</v>
      </c>
    </row>
    <row r="880" spans="1:7">
      <c r="A880" s="7" t="s">
        <v>1531</v>
      </c>
      <c r="B880" s="89" t="s">
        <v>195</v>
      </c>
      <c r="C880" s="90" t="s">
        <v>1479</v>
      </c>
      <c r="D880" s="89">
        <v>40</v>
      </c>
      <c r="E880" s="91" t="s">
        <v>54</v>
      </c>
      <c r="F880" s="92">
        <v>1000000</v>
      </c>
      <c r="G880" s="92">
        <v>40000000</v>
      </c>
    </row>
    <row r="881" spans="1:7" ht="15">
      <c r="A881" s="7" t="s">
        <v>1532</v>
      </c>
      <c r="B881" s="78" t="s">
        <v>510</v>
      </c>
      <c r="C881" s="79" t="s">
        <v>19</v>
      </c>
      <c r="D881" s="78"/>
      <c r="E881" s="80"/>
      <c r="F881" s="81"/>
      <c r="G881" s="81">
        <v>21450000</v>
      </c>
    </row>
    <row r="882" spans="1:7" ht="28.5">
      <c r="A882" s="7" t="s">
        <v>1533</v>
      </c>
      <c r="B882" s="89" t="s">
        <v>195</v>
      </c>
      <c r="C882" s="90" t="s">
        <v>1534</v>
      </c>
      <c r="D882" s="89">
        <v>10</v>
      </c>
      <c r="E882" s="91" t="s">
        <v>10</v>
      </c>
      <c r="F882" s="92">
        <v>2145000</v>
      </c>
      <c r="G882" s="92">
        <v>21450000</v>
      </c>
    </row>
    <row r="883" spans="1:7">
      <c r="A883" s="7" t="s">
        <v>1535</v>
      </c>
      <c r="B883" s="89" t="s">
        <v>1536</v>
      </c>
      <c r="C883" s="90" t="s">
        <v>1537</v>
      </c>
      <c r="D883" s="89"/>
      <c r="E883" s="91"/>
      <c r="F883" s="92"/>
      <c r="G883" s="92">
        <v>920000000</v>
      </c>
    </row>
    <row r="884" spans="1:7" ht="30">
      <c r="A884" s="7" t="s">
        <v>1538</v>
      </c>
      <c r="B884" s="93" t="s">
        <v>805</v>
      </c>
      <c r="C884" s="94" t="s">
        <v>1539</v>
      </c>
      <c r="D884" s="93"/>
      <c r="E884" s="95"/>
      <c r="F884" s="96"/>
      <c r="G884" s="96">
        <v>649500000</v>
      </c>
    </row>
    <row r="885" spans="1:7" ht="15">
      <c r="A885" s="7" t="s">
        <v>1540</v>
      </c>
      <c r="B885" s="97" t="s">
        <v>8</v>
      </c>
      <c r="C885" s="98" t="s">
        <v>1541</v>
      </c>
      <c r="D885" s="97"/>
      <c r="E885" s="99"/>
      <c r="F885" s="100"/>
      <c r="G885" s="100">
        <v>446900000</v>
      </c>
    </row>
    <row r="886" spans="1:7" ht="15">
      <c r="A886" s="7" t="s">
        <v>1542</v>
      </c>
      <c r="B886" s="78" t="s">
        <v>503</v>
      </c>
      <c r="C886" s="79" t="s">
        <v>7</v>
      </c>
      <c r="D886" s="78"/>
      <c r="E886" s="80"/>
      <c r="F886" s="81"/>
      <c r="G886" s="81">
        <v>102000000</v>
      </c>
    </row>
    <row r="887" spans="1:7">
      <c r="A887" s="7" t="s">
        <v>195</v>
      </c>
      <c r="B887" s="89" t="s">
        <v>195</v>
      </c>
      <c r="C887" s="90" t="s">
        <v>1543</v>
      </c>
      <c r="D887" s="89">
        <v>0</v>
      </c>
      <c r="E887" s="91" t="s">
        <v>195</v>
      </c>
      <c r="F887" s="92">
        <v>0</v>
      </c>
      <c r="G887" s="92">
        <v>0</v>
      </c>
    </row>
    <row r="888" spans="1:7">
      <c r="A888" s="7" t="s">
        <v>1544</v>
      </c>
      <c r="B888" s="89" t="s">
        <v>195</v>
      </c>
      <c r="C888" s="90" t="s">
        <v>1545</v>
      </c>
      <c r="D888" s="89">
        <v>200</v>
      </c>
      <c r="E888" s="91" t="s">
        <v>180</v>
      </c>
      <c r="F888" s="92">
        <v>300000</v>
      </c>
      <c r="G888" s="92">
        <v>60000000</v>
      </c>
    </row>
    <row r="889" spans="1:7">
      <c r="A889" s="7" t="s">
        <v>1546</v>
      </c>
      <c r="B889" s="89" t="s">
        <v>195</v>
      </c>
      <c r="C889" s="90" t="s">
        <v>1547</v>
      </c>
      <c r="D889" s="89">
        <v>100</v>
      </c>
      <c r="E889" s="91" t="s">
        <v>180</v>
      </c>
      <c r="F889" s="92">
        <v>300000</v>
      </c>
      <c r="G889" s="92">
        <v>30000000</v>
      </c>
    </row>
    <row r="890" spans="1:7">
      <c r="A890" s="7" t="s">
        <v>1548</v>
      </c>
      <c r="B890" s="89" t="s">
        <v>195</v>
      </c>
      <c r="C890" s="90" t="s">
        <v>1088</v>
      </c>
      <c r="D890" s="89">
        <v>12</v>
      </c>
      <c r="E890" s="91" t="s">
        <v>52</v>
      </c>
      <c r="F890" s="92">
        <v>1000000</v>
      </c>
      <c r="G890" s="92">
        <v>12000000</v>
      </c>
    </row>
    <row r="891" spans="1:7" ht="15">
      <c r="A891" s="7" t="s">
        <v>1549</v>
      </c>
      <c r="B891" s="78" t="s">
        <v>518</v>
      </c>
      <c r="C891" s="79" t="s">
        <v>30</v>
      </c>
      <c r="D891" s="78"/>
      <c r="E891" s="80"/>
      <c r="F891" s="81"/>
      <c r="G891" s="81">
        <v>13400000</v>
      </c>
    </row>
    <row r="892" spans="1:7">
      <c r="A892" s="7" t="s">
        <v>195</v>
      </c>
      <c r="B892" s="89" t="s">
        <v>195</v>
      </c>
      <c r="C892" s="90" t="s">
        <v>1550</v>
      </c>
      <c r="D892" s="89">
        <v>0</v>
      </c>
      <c r="E892" s="91" t="s">
        <v>195</v>
      </c>
      <c r="F892" s="92">
        <v>0</v>
      </c>
      <c r="G892" s="92">
        <v>0</v>
      </c>
    </row>
    <row r="893" spans="1:7">
      <c r="A893" s="7" t="s">
        <v>1551</v>
      </c>
      <c r="B893" s="89" t="s">
        <v>195</v>
      </c>
      <c r="C893" s="90" t="s">
        <v>1552</v>
      </c>
      <c r="D893" s="89">
        <v>2</v>
      </c>
      <c r="E893" s="91" t="s">
        <v>1039</v>
      </c>
      <c r="F893" s="92">
        <v>500000</v>
      </c>
      <c r="G893" s="92">
        <v>1000000</v>
      </c>
    </row>
    <row r="894" spans="1:7">
      <c r="A894" s="7" t="s">
        <v>1553</v>
      </c>
      <c r="B894" s="89" t="s">
        <v>195</v>
      </c>
      <c r="C894" s="90" t="s">
        <v>1554</v>
      </c>
      <c r="D894" s="89">
        <v>16</v>
      </c>
      <c r="E894" s="91" t="s">
        <v>1039</v>
      </c>
      <c r="F894" s="92">
        <v>400000</v>
      </c>
      <c r="G894" s="92">
        <v>6400000</v>
      </c>
    </row>
    <row r="895" spans="1:7">
      <c r="A895" s="7" t="s">
        <v>1555</v>
      </c>
      <c r="B895" s="89" t="s">
        <v>195</v>
      </c>
      <c r="C895" s="90" t="s">
        <v>1556</v>
      </c>
      <c r="D895" s="89">
        <v>20</v>
      </c>
      <c r="E895" s="91" t="s">
        <v>1039</v>
      </c>
      <c r="F895" s="92">
        <v>300000</v>
      </c>
      <c r="G895" s="92">
        <v>6000000</v>
      </c>
    </row>
    <row r="896" spans="1:7" ht="30">
      <c r="A896" s="7" t="s">
        <v>1557</v>
      </c>
      <c r="B896" s="78" t="s">
        <v>512</v>
      </c>
      <c r="C896" s="79" t="s">
        <v>621</v>
      </c>
      <c r="D896" s="78"/>
      <c r="E896" s="80"/>
      <c r="F896" s="81"/>
      <c r="G896" s="81">
        <v>19200000</v>
      </c>
    </row>
    <row r="897" spans="1:7">
      <c r="A897" s="7" t="s">
        <v>1558</v>
      </c>
      <c r="B897" s="89" t="s">
        <v>195</v>
      </c>
      <c r="C897" s="90" t="s">
        <v>1559</v>
      </c>
      <c r="D897" s="89">
        <v>96</v>
      </c>
      <c r="E897" s="91" t="s">
        <v>32</v>
      </c>
      <c r="F897" s="92">
        <v>200000</v>
      </c>
      <c r="G897" s="92">
        <v>19200000</v>
      </c>
    </row>
    <row r="898" spans="1:7" ht="15">
      <c r="A898" s="7" t="s">
        <v>1560</v>
      </c>
      <c r="B898" s="78" t="s">
        <v>530</v>
      </c>
      <c r="C898" s="79" t="s">
        <v>64</v>
      </c>
      <c r="D898" s="78"/>
      <c r="E898" s="80"/>
      <c r="F898" s="81"/>
      <c r="G898" s="81">
        <v>24000000</v>
      </c>
    </row>
    <row r="899" spans="1:7">
      <c r="A899" s="7" t="s">
        <v>1561</v>
      </c>
      <c r="B899" s="89" t="s">
        <v>195</v>
      </c>
      <c r="C899" s="90" t="s">
        <v>598</v>
      </c>
      <c r="D899" s="89">
        <v>12</v>
      </c>
      <c r="E899" s="91" t="s">
        <v>52</v>
      </c>
      <c r="F899" s="92">
        <v>1000000</v>
      </c>
      <c r="G899" s="92">
        <v>12000000</v>
      </c>
    </row>
    <row r="900" spans="1:7">
      <c r="A900" s="7" t="s">
        <v>1562</v>
      </c>
      <c r="B900" s="89" t="s">
        <v>195</v>
      </c>
      <c r="C900" s="90" t="s">
        <v>838</v>
      </c>
      <c r="D900" s="89">
        <v>12</v>
      </c>
      <c r="E900" s="91" t="s">
        <v>52</v>
      </c>
      <c r="F900" s="92">
        <v>1000000</v>
      </c>
      <c r="G900" s="92">
        <v>12000000</v>
      </c>
    </row>
    <row r="901" spans="1:7" ht="15">
      <c r="A901" s="7" t="s">
        <v>1563</v>
      </c>
      <c r="B901" s="78" t="s">
        <v>513</v>
      </c>
      <c r="C901" s="79" t="s">
        <v>11</v>
      </c>
      <c r="D901" s="78"/>
      <c r="E901" s="80"/>
      <c r="F901" s="81"/>
      <c r="G901" s="81">
        <v>22400000</v>
      </c>
    </row>
    <row r="902" spans="1:7">
      <c r="A902" s="7" t="s">
        <v>1564</v>
      </c>
      <c r="B902" s="89" t="s">
        <v>195</v>
      </c>
      <c r="C902" s="90" t="s">
        <v>1565</v>
      </c>
      <c r="D902" s="89">
        <v>8</v>
      </c>
      <c r="E902" s="91" t="s">
        <v>54</v>
      </c>
      <c r="F902" s="92">
        <v>1000000</v>
      </c>
      <c r="G902" s="92">
        <v>8000000</v>
      </c>
    </row>
    <row r="903" spans="1:7">
      <c r="A903" s="7" t="s">
        <v>1566</v>
      </c>
      <c r="B903" s="89" t="s">
        <v>195</v>
      </c>
      <c r="C903" s="90" t="s">
        <v>1567</v>
      </c>
      <c r="D903" s="89">
        <v>16</v>
      </c>
      <c r="E903" s="91" t="s">
        <v>54</v>
      </c>
      <c r="F903" s="92">
        <v>900000</v>
      </c>
      <c r="G903" s="92">
        <v>14400000</v>
      </c>
    </row>
    <row r="904" spans="1:7" ht="15">
      <c r="A904" s="7" t="s">
        <v>1568</v>
      </c>
      <c r="B904" s="78" t="s">
        <v>514</v>
      </c>
      <c r="C904" s="79" t="s">
        <v>22</v>
      </c>
      <c r="D904" s="78"/>
      <c r="E904" s="80"/>
      <c r="F904" s="81"/>
      <c r="G904" s="81">
        <v>60000000</v>
      </c>
    </row>
    <row r="905" spans="1:7">
      <c r="A905" s="7" t="s">
        <v>1569</v>
      </c>
      <c r="B905" s="89" t="s">
        <v>195</v>
      </c>
      <c r="C905" s="90" t="s">
        <v>1570</v>
      </c>
      <c r="D905" s="89">
        <v>12</v>
      </c>
      <c r="E905" s="91" t="s">
        <v>52</v>
      </c>
      <c r="F905" s="92">
        <v>5000000</v>
      </c>
      <c r="G905" s="92">
        <v>60000000</v>
      </c>
    </row>
    <row r="906" spans="1:7" ht="15">
      <c r="A906" s="7" t="s">
        <v>1571</v>
      </c>
      <c r="B906" s="78" t="s">
        <v>515</v>
      </c>
      <c r="C906" s="79" t="s">
        <v>24</v>
      </c>
      <c r="D906" s="78"/>
      <c r="E906" s="80"/>
      <c r="F906" s="81"/>
      <c r="G906" s="81">
        <v>24500000</v>
      </c>
    </row>
    <row r="907" spans="1:7">
      <c r="A907" s="7" t="s">
        <v>1572</v>
      </c>
      <c r="B907" s="89" t="s">
        <v>195</v>
      </c>
      <c r="C907" s="90" t="s">
        <v>1573</v>
      </c>
      <c r="D907" s="89">
        <v>70</v>
      </c>
      <c r="E907" s="91" t="s">
        <v>25</v>
      </c>
      <c r="F907" s="92">
        <v>350000</v>
      </c>
      <c r="G907" s="92">
        <v>24500000</v>
      </c>
    </row>
    <row r="908" spans="1:7" ht="15">
      <c r="A908" s="7" t="s">
        <v>1574</v>
      </c>
      <c r="B908" s="78" t="s">
        <v>510</v>
      </c>
      <c r="C908" s="79" t="s">
        <v>19</v>
      </c>
      <c r="D908" s="78"/>
      <c r="E908" s="80"/>
      <c r="F908" s="81"/>
      <c r="G908" s="81">
        <v>150000000</v>
      </c>
    </row>
    <row r="909" spans="1:7" ht="28.5">
      <c r="A909" s="7" t="s">
        <v>1575</v>
      </c>
      <c r="B909" s="89" t="s">
        <v>195</v>
      </c>
      <c r="C909" s="90" t="s">
        <v>1576</v>
      </c>
      <c r="D909" s="89">
        <v>30</v>
      </c>
      <c r="E909" s="91" t="s">
        <v>25</v>
      </c>
      <c r="F909" s="92">
        <v>5000000</v>
      </c>
      <c r="G909" s="92">
        <v>150000000</v>
      </c>
    </row>
    <row r="910" spans="1:7" ht="15">
      <c r="A910" s="7" t="s">
        <v>1577</v>
      </c>
      <c r="B910" s="78" t="s">
        <v>504</v>
      </c>
      <c r="C910" s="79" t="s">
        <v>13</v>
      </c>
      <c r="D910" s="78"/>
      <c r="E910" s="80"/>
      <c r="F910" s="81"/>
      <c r="G910" s="81">
        <v>15300000</v>
      </c>
    </row>
    <row r="911" spans="1:7">
      <c r="A911" s="7" t="s">
        <v>1578</v>
      </c>
      <c r="B911" s="89" t="s">
        <v>195</v>
      </c>
      <c r="C911" s="90" t="s">
        <v>609</v>
      </c>
      <c r="D911" s="89">
        <v>60</v>
      </c>
      <c r="E911" s="91" t="s">
        <v>25</v>
      </c>
      <c r="F911" s="92">
        <v>150000</v>
      </c>
      <c r="G911" s="92">
        <v>9000000</v>
      </c>
    </row>
    <row r="912" spans="1:7">
      <c r="A912" s="7" t="s">
        <v>1579</v>
      </c>
      <c r="B912" s="89" t="s">
        <v>195</v>
      </c>
      <c r="C912" s="90" t="s">
        <v>1580</v>
      </c>
      <c r="D912" s="89">
        <v>30</v>
      </c>
      <c r="E912" s="91" t="s">
        <v>73</v>
      </c>
      <c r="F912" s="92">
        <v>210000</v>
      </c>
      <c r="G912" s="92">
        <v>6300000</v>
      </c>
    </row>
    <row r="913" spans="1:7" ht="30">
      <c r="A913" s="7" t="s">
        <v>1581</v>
      </c>
      <c r="B913" s="78" t="s">
        <v>506</v>
      </c>
      <c r="C913" s="79" t="s">
        <v>14</v>
      </c>
      <c r="D913" s="78"/>
      <c r="E913" s="80"/>
      <c r="F913" s="81"/>
      <c r="G913" s="81">
        <v>5600000</v>
      </c>
    </row>
    <row r="914" spans="1:7">
      <c r="A914" s="7" t="s">
        <v>1582</v>
      </c>
      <c r="B914" s="89" t="s">
        <v>195</v>
      </c>
      <c r="C914" s="90" t="s">
        <v>1583</v>
      </c>
      <c r="D914" s="89">
        <v>20</v>
      </c>
      <c r="E914" s="91" t="s">
        <v>25</v>
      </c>
      <c r="F914" s="92">
        <v>130000</v>
      </c>
      <c r="G914" s="92">
        <v>2600000</v>
      </c>
    </row>
    <row r="915" spans="1:7">
      <c r="A915" s="7" t="s">
        <v>1584</v>
      </c>
      <c r="B915" s="89" t="s">
        <v>195</v>
      </c>
      <c r="C915" s="90" t="s">
        <v>1585</v>
      </c>
      <c r="D915" s="89">
        <v>20</v>
      </c>
      <c r="E915" s="91" t="s">
        <v>25</v>
      </c>
      <c r="F915" s="92">
        <v>150000</v>
      </c>
      <c r="G915" s="92">
        <v>3000000</v>
      </c>
    </row>
    <row r="916" spans="1:7" ht="15">
      <c r="A916" s="7" t="s">
        <v>1586</v>
      </c>
      <c r="B916" s="78" t="s">
        <v>507</v>
      </c>
      <c r="C916" s="79" t="s">
        <v>15</v>
      </c>
      <c r="D916" s="78"/>
      <c r="E916" s="80"/>
      <c r="F916" s="81"/>
      <c r="G916" s="81">
        <v>10500000</v>
      </c>
    </row>
    <row r="917" spans="1:7">
      <c r="A917" s="7" t="s">
        <v>1587</v>
      </c>
      <c r="B917" s="89" t="s">
        <v>195</v>
      </c>
      <c r="C917" s="90" t="s">
        <v>1588</v>
      </c>
      <c r="D917" s="89">
        <v>14</v>
      </c>
      <c r="E917" s="91" t="s">
        <v>25</v>
      </c>
      <c r="F917" s="92">
        <v>150000</v>
      </c>
      <c r="G917" s="92">
        <v>2100000</v>
      </c>
    </row>
    <row r="918" spans="1:7">
      <c r="A918" s="7" t="s">
        <v>1589</v>
      </c>
      <c r="B918" s="89" t="s">
        <v>195</v>
      </c>
      <c r="C918" s="90" t="s">
        <v>1590</v>
      </c>
      <c r="D918" s="89">
        <v>14</v>
      </c>
      <c r="E918" s="91" t="s">
        <v>25</v>
      </c>
      <c r="F918" s="92">
        <v>600000</v>
      </c>
      <c r="G918" s="92">
        <v>8400000</v>
      </c>
    </row>
    <row r="919" spans="1:7" ht="15">
      <c r="A919" s="7" t="s">
        <v>1591</v>
      </c>
      <c r="B919" s="97" t="s">
        <v>508</v>
      </c>
      <c r="C919" s="98" t="s">
        <v>1592</v>
      </c>
      <c r="D919" s="97"/>
      <c r="E919" s="99"/>
      <c r="F919" s="100"/>
      <c r="G919" s="100">
        <v>202600000</v>
      </c>
    </row>
    <row r="920" spans="1:7" ht="15">
      <c r="A920" s="7" t="s">
        <v>1593</v>
      </c>
      <c r="B920" s="78" t="s">
        <v>503</v>
      </c>
      <c r="C920" s="79" t="s">
        <v>7</v>
      </c>
      <c r="D920" s="78"/>
      <c r="E920" s="80"/>
      <c r="F920" s="81"/>
      <c r="G920" s="81">
        <v>30000000</v>
      </c>
    </row>
    <row r="921" spans="1:7">
      <c r="A921" s="7" t="s">
        <v>195</v>
      </c>
      <c r="B921" s="89" t="s">
        <v>195</v>
      </c>
      <c r="C921" s="90" t="s">
        <v>1594</v>
      </c>
      <c r="D921" s="89">
        <v>0</v>
      </c>
      <c r="E921" s="91" t="s">
        <v>195</v>
      </c>
      <c r="F921" s="92">
        <v>0</v>
      </c>
      <c r="G921" s="92">
        <v>0</v>
      </c>
    </row>
    <row r="922" spans="1:7">
      <c r="A922" s="7" t="s">
        <v>1595</v>
      </c>
      <c r="B922" s="89" t="s">
        <v>195</v>
      </c>
      <c r="C922" s="90" t="s">
        <v>901</v>
      </c>
      <c r="D922" s="89">
        <v>45</v>
      </c>
      <c r="E922" s="91" t="s">
        <v>52</v>
      </c>
      <c r="F922" s="92">
        <v>200000</v>
      </c>
      <c r="G922" s="92">
        <v>9000000</v>
      </c>
    </row>
    <row r="923" spans="1:7">
      <c r="A923" s="7" t="s">
        <v>1596</v>
      </c>
      <c r="B923" s="89" t="s">
        <v>195</v>
      </c>
      <c r="C923" s="90" t="s">
        <v>598</v>
      </c>
      <c r="D923" s="89">
        <v>1</v>
      </c>
      <c r="E923" s="91" t="s">
        <v>52</v>
      </c>
      <c r="F923" s="92">
        <v>2500000</v>
      </c>
      <c r="G923" s="92">
        <v>2500000</v>
      </c>
    </row>
    <row r="924" spans="1:7">
      <c r="A924" s="7" t="s">
        <v>1597</v>
      </c>
      <c r="B924" s="89" t="s">
        <v>195</v>
      </c>
      <c r="C924" s="90" t="s">
        <v>838</v>
      </c>
      <c r="D924" s="89">
        <v>1</v>
      </c>
      <c r="E924" s="91" t="s">
        <v>52</v>
      </c>
      <c r="F924" s="92">
        <v>2500000</v>
      </c>
      <c r="G924" s="92">
        <v>2500000</v>
      </c>
    </row>
    <row r="925" spans="1:7">
      <c r="A925" s="7" t="s">
        <v>1598</v>
      </c>
      <c r="B925" s="89" t="s">
        <v>195</v>
      </c>
      <c r="C925" s="90" t="s">
        <v>1599</v>
      </c>
      <c r="D925" s="89">
        <v>1</v>
      </c>
      <c r="E925" s="91" t="s">
        <v>52</v>
      </c>
      <c r="F925" s="92">
        <v>1000000</v>
      </c>
      <c r="G925" s="92">
        <v>1000000</v>
      </c>
    </row>
    <row r="926" spans="1:7">
      <c r="A926" s="7" t="s">
        <v>1600</v>
      </c>
      <c r="B926" s="89" t="s">
        <v>195</v>
      </c>
      <c r="C926" s="90" t="s">
        <v>901</v>
      </c>
      <c r="D926" s="89">
        <v>45</v>
      </c>
      <c r="E926" s="91" t="s">
        <v>52</v>
      </c>
      <c r="F926" s="92">
        <v>200000</v>
      </c>
      <c r="G926" s="92">
        <v>9000000</v>
      </c>
    </row>
    <row r="927" spans="1:7">
      <c r="A927" s="7" t="s">
        <v>195</v>
      </c>
      <c r="B927" s="89" t="s">
        <v>195</v>
      </c>
      <c r="C927" s="90" t="s">
        <v>1601</v>
      </c>
      <c r="D927" s="89">
        <v>0</v>
      </c>
      <c r="E927" s="91" t="s">
        <v>195</v>
      </c>
      <c r="F927" s="92">
        <v>0</v>
      </c>
      <c r="G927" s="92">
        <v>0</v>
      </c>
    </row>
    <row r="928" spans="1:7">
      <c r="A928" s="7" t="s">
        <v>1602</v>
      </c>
      <c r="B928" s="89" t="s">
        <v>195</v>
      </c>
      <c r="C928" s="90" t="s">
        <v>598</v>
      </c>
      <c r="D928" s="89">
        <v>1</v>
      </c>
      <c r="E928" s="91" t="s">
        <v>52</v>
      </c>
      <c r="F928" s="92">
        <v>2500000</v>
      </c>
      <c r="G928" s="92">
        <v>2500000</v>
      </c>
    </row>
    <row r="929" spans="1:7">
      <c r="A929" s="7" t="s">
        <v>1603</v>
      </c>
      <c r="B929" s="89" t="s">
        <v>195</v>
      </c>
      <c r="C929" s="90" t="s">
        <v>838</v>
      </c>
      <c r="D929" s="89">
        <v>1</v>
      </c>
      <c r="E929" s="91" t="s">
        <v>52</v>
      </c>
      <c r="F929" s="92">
        <v>2500000</v>
      </c>
      <c r="G929" s="92">
        <v>2500000</v>
      </c>
    </row>
    <row r="930" spans="1:7">
      <c r="A930" s="7" t="s">
        <v>1604</v>
      </c>
      <c r="B930" s="89" t="s">
        <v>195</v>
      </c>
      <c r="C930" s="90" t="s">
        <v>1599</v>
      </c>
      <c r="D930" s="89">
        <v>1</v>
      </c>
      <c r="E930" s="91" t="s">
        <v>52</v>
      </c>
      <c r="F930" s="92">
        <v>1000000</v>
      </c>
      <c r="G930" s="92">
        <v>1000000</v>
      </c>
    </row>
    <row r="931" spans="1:7" ht="15">
      <c r="A931" s="7" t="s">
        <v>1605</v>
      </c>
      <c r="B931" s="78" t="s">
        <v>513</v>
      </c>
      <c r="C931" s="79" t="s">
        <v>11</v>
      </c>
      <c r="D931" s="78"/>
      <c r="E931" s="80"/>
      <c r="F931" s="81"/>
      <c r="G931" s="81">
        <v>16800000</v>
      </c>
    </row>
    <row r="932" spans="1:7">
      <c r="A932" s="7" t="s">
        <v>195</v>
      </c>
      <c r="B932" s="89" t="s">
        <v>195</v>
      </c>
      <c r="C932" s="90" t="s">
        <v>1594</v>
      </c>
      <c r="D932" s="89">
        <v>0</v>
      </c>
      <c r="E932" s="91" t="s">
        <v>195</v>
      </c>
      <c r="F932" s="92">
        <v>0</v>
      </c>
      <c r="G932" s="92">
        <v>0</v>
      </c>
    </row>
    <row r="933" spans="1:7">
      <c r="A933" s="7" t="s">
        <v>1606</v>
      </c>
      <c r="B933" s="89" t="s">
        <v>195</v>
      </c>
      <c r="C933" s="90" t="s">
        <v>1607</v>
      </c>
      <c r="D933" s="89">
        <v>4</v>
      </c>
      <c r="E933" s="91" t="s">
        <v>54</v>
      </c>
      <c r="F933" s="92">
        <v>1000000</v>
      </c>
      <c r="G933" s="92">
        <v>4000000</v>
      </c>
    </row>
    <row r="934" spans="1:7">
      <c r="A934" s="7" t="s">
        <v>1608</v>
      </c>
      <c r="B934" s="89" t="s">
        <v>195</v>
      </c>
      <c r="C934" s="90" t="s">
        <v>1609</v>
      </c>
      <c r="D934" s="89">
        <v>4</v>
      </c>
      <c r="E934" s="91" t="s">
        <v>25</v>
      </c>
      <c r="F934" s="92">
        <v>900000</v>
      </c>
      <c r="G934" s="92">
        <v>3600000</v>
      </c>
    </row>
    <row r="935" spans="1:7">
      <c r="A935" s="7" t="s">
        <v>195</v>
      </c>
      <c r="B935" s="89" t="s">
        <v>195</v>
      </c>
      <c r="C935" s="90" t="s">
        <v>1610</v>
      </c>
      <c r="D935" s="89">
        <v>0</v>
      </c>
      <c r="E935" s="91" t="s">
        <v>195</v>
      </c>
      <c r="F935" s="92">
        <v>0</v>
      </c>
      <c r="G935" s="92">
        <v>0</v>
      </c>
    </row>
    <row r="936" spans="1:7">
      <c r="A936" s="7" t="s">
        <v>1611</v>
      </c>
      <c r="B936" s="89" t="s">
        <v>195</v>
      </c>
      <c r="C936" s="90" t="s">
        <v>1612</v>
      </c>
      <c r="D936" s="89">
        <v>2</v>
      </c>
      <c r="E936" s="91" t="s">
        <v>54</v>
      </c>
      <c r="F936" s="92">
        <v>1000000</v>
      </c>
      <c r="G936" s="92">
        <v>2000000</v>
      </c>
    </row>
    <row r="937" spans="1:7">
      <c r="A937" s="7" t="s">
        <v>1613</v>
      </c>
      <c r="B937" s="89" t="s">
        <v>195</v>
      </c>
      <c r="C937" s="90" t="s">
        <v>1614</v>
      </c>
      <c r="D937" s="89">
        <v>8</v>
      </c>
      <c r="E937" s="91" t="s">
        <v>25</v>
      </c>
      <c r="F937" s="92">
        <v>900000</v>
      </c>
      <c r="G937" s="92">
        <v>7200000</v>
      </c>
    </row>
    <row r="938" spans="1:7" ht="15">
      <c r="A938" s="7" t="s">
        <v>1615</v>
      </c>
      <c r="B938" s="78" t="s">
        <v>510</v>
      </c>
      <c r="C938" s="79" t="s">
        <v>19</v>
      </c>
      <c r="D938" s="78"/>
      <c r="E938" s="80"/>
      <c r="F938" s="81"/>
      <c r="G938" s="81">
        <v>10000000</v>
      </c>
    </row>
    <row r="939" spans="1:7" ht="28.5">
      <c r="A939" s="7" t="s">
        <v>1616</v>
      </c>
      <c r="B939" s="89" t="s">
        <v>195</v>
      </c>
      <c r="C939" s="90" t="s">
        <v>1617</v>
      </c>
      <c r="D939" s="89">
        <v>2</v>
      </c>
      <c r="E939" s="91" t="s">
        <v>25</v>
      </c>
      <c r="F939" s="92">
        <v>5000000</v>
      </c>
      <c r="G939" s="92">
        <v>10000000</v>
      </c>
    </row>
    <row r="940" spans="1:7" ht="15">
      <c r="A940" s="7" t="s">
        <v>1618</v>
      </c>
      <c r="B940" s="78" t="s">
        <v>507</v>
      </c>
      <c r="C940" s="79" t="s">
        <v>15</v>
      </c>
      <c r="D940" s="78"/>
      <c r="E940" s="80"/>
      <c r="F940" s="81"/>
      <c r="G940" s="81">
        <v>145800000</v>
      </c>
    </row>
    <row r="941" spans="1:7">
      <c r="A941" s="7" t="s">
        <v>195</v>
      </c>
      <c r="B941" s="89" t="s">
        <v>195</v>
      </c>
      <c r="C941" s="90" t="s">
        <v>1594</v>
      </c>
      <c r="D941" s="89">
        <v>0</v>
      </c>
      <c r="E941" s="91" t="s">
        <v>195</v>
      </c>
      <c r="F941" s="92">
        <v>0</v>
      </c>
      <c r="G941" s="92">
        <v>0</v>
      </c>
    </row>
    <row r="942" spans="1:7">
      <c r="A942" s="7" t="s">
        <v>1619</v>
      </c>
      <c r="B942" s="89" t="s">
        <v>195</v>
      </c>
      <c r="C942" s="90" t="s">
        <v>1620</v>
      </c>
      <c r="D942" s="89">
        <v>45</v>
      </c>
      <c r="E942" s="91" t="s">
        <v>105</v>
      </c>
      <c r="F942" s="92">
        <v>820000</v>
      </c>
      <c r="G942" s="92">
        <v>36900000</v>
      </c>
    </row>
    <row r="943" spans="1:7">
      <c r="A943" s="7" t="s">
        <v>1621</v>
      </c>
      <c r="B943" s="89" t="s">
        <v>195</v>
      </c>
      <c r="C943" s="90" t="s">
        <v>1622</v>
      </c>
      <c r="D943" s="89">
        <v>90</v>
      </c>
      <c r="E943" s="91" t="s">
        <v>73</v>
      </c>
      <c r="F943" s="92">
        <v>150000</v>
      </c>
      <c r="G943" s="92">
        <v>13500000</v>
      </c>
    </row>
    <row r="944" spans="1:7">
      <c r="A944" s="7" t="s">
        <v>1623</v>
      </c>
      <c r="B944" s="89" t="s">
        <v>195</v>
      </c>
      <c r="C944" s="90" t="s">
        <v>1624</v>
      </c>
      <c r="D944" s="89">
        <v>45</v>
      </c>
      <c r="E944" s="91" t="s">
        <v>25</v>
      </c>
      <c r="F944" s="92">
        <v>500000</v>
      </c>
      <c r="G944" s="92">
        <v>22500000</v>
      </c>
    </row>
    <row r="945" spans="1:7">
      <c r="A945" s="7" t="s">
        <v>195</v>
      </c>
      <c r="B945" s="89" t="s">
        <v>195</v>
      </c>
      <c r="C945" s="90" t="s">
        <v>1610</v>
      </c>
      <c r="D945" s="89">
        <v>0</v>
      </c>
      <c r="E945" s="91" t="s">
        <v>195</v>
      </c>
      <c r="F945" s="92">
        <v>0</v>
      </c>
      <c r="G945" s="92">
        <v>0</v>
      </c>
    </row>
    <row r="946" spans="1:7">
      <c r="A946" s="7" t="s">
        <v>1625</v>
      </c>
      <c r="B946" s="89" t="s">
        <v>195</v>
      </c>
      <c r="C946" s="90" t="s">
        <v>1620</v>
      </c>
      <c r="D946" s="89">
        <v>45</v>
      </c>
      <c r="E946" s="91" t="s">
        <v>105</v>
      </c>
      <c r="F946" s="92">
        <v>820000</v>
      </c>
      <c r="G946" s="92">
        <v>36900000</v>
      </c>
    </row>
    <row r="947" spans="1:7">
      <c r="A947" s="7" t="s">
        <v>1626</v>
      </c>
      <c r="B947" s="89" t="s">
        <v>195</v>
      </c>
      <c r="C947" s="90" t="s">
        <v>1622</v>
      </c>
      <c r="D947" s="89">
        <v>90</v>
      </c>
      <c r="E947" s="91" t="s">
        <v>73</v>
      </c>
      <c r="F947" s="92">
        <v>150000</v>
      </c>
      <c r="G947" s="92">
        <v>13500000</v>
      </c>
    </row>
    <row r="948" spans="1:7">
      <c r="A948" s="7" t="s">
        <v>1627</v>
      </c>
      <c r="B948" s="89" t="s">
        <v>195</v>
      </c>
      <c r="C948" s="90" t="s">
        <v>1624</v>
      </c>
      <c r="D948" s="89">
        <v>45</v>
      </c>
      <c r="E948" s="91" t="s">
        <v>25</v>
      </c>
      <c r="F948" s="92">
        <v>500000</v>
      </c>
      <c r="G948" s="92">
        <v>22500000</v>
      </c>
    </row>
    <row r="949" spans="1:7" ht="30">
      <c r="A949" s="7" t="s">
        <v>1628</v>
      </c>
      <c r="B949" s="93" t="s">
        <v>1081</v>
      </c>
      <c r="C949" s="94" t="s">
        <v>1629</v>
      </c>
      <c r="D949" s="93"/>
      <c r="E949" s="95"/>
      <c r="F949" s="96"/>
      <c r="G949" s="96">
        <v>270500000</v>
      </c>
    </row>
    <row r="950" spans="1:7" ht="15">
      <c r="A950" s="7" t="s">
        <v>1630</v>
      </c>
      <c r="B950" s="97" t="s">
        <v>8</v>
      </c>
      <c r="C950" s="98" t="s">
        <v>1631</v>
      </c>
      <c r="D950" s="97"/>
      <c r="E950" s="99"/>
      <c r="F950" s="100"/>
      <c r="G950" s="100">
        <v>180400000</v>
      </c>
    </row>
    <row r="951" spans="1:7" ht="15">
      <c r="A951" s="7" t="s">
        <v>1632</v>
      </c>
      <c r="B951" s="78" t="s">
        <v>503</v>
      </c>
      <c r="C951" s="79" t="s">
        <v>7</v>
      </c>
      <c r="D951" s="78"/>
      <c r="E951" s="80"/>
      <c r="F951" s="81"/>
      <c r="G951" s="81">
        <v>12000000</v>
      </c>
    </row>
    <row r="952" spans="1:7">
      <c r="A952" s="7" t="s">
        <v>1633</v>
      </c>
      <c r="B952" s="89" t="s">
        <v>195</v>
      </c>
      <c r="C952" s="90" t="s">
        <v>1088</v>
      </c>
      <c r="D952" s="89">
        <v>12</v>
      </c>
      <c r="E952" s="91" t="s">
        <v>52</v>
      </c>
      <c r="F952" s="92">
        <v>1000000</v>
      </c>
      <c r="G952" s="92">
        <v>12000000</v>
      </c>
    </row>
    <row r="953" spans="1:7" ht="15">
      <c r="A953" s="7" t="s">
        <v>1634</v>
      </c>
      <c r="B953" s="78" t="s">
        <v>518</v>
      </c>
      <c r="C953" s="79" t="s">
        <v>30</v>
      </c>
      <c r="D953" s="78"/>
      <c r="E953" s="80"/>
      <c r="F953" s="81"/>
      <c r="G953" s="81">
        <v>49800000</v>
      </c>
    </row>
    <row r="954" spans="1:7">
      <c r="A954" s="7" t="s">
        <v>195</v>
      </c>
      <c r="B954" s="89" t="s">
        <v>195</v>
      </c>
      <c r="C954" s="90" t="s">
        <v>1635</v>
      </c>
      <c r="D954" s="89">
        <v>0</v>
      </c>
      <c r="E954" s="91" t="s">
        <v>195</v>
      </c>
      <c r="F954" s="92">
        <v>0</v>
      </c>
      <c r="G954" s="92">
        <v>0</v>
      </c>
    </row>
    <row r="955" spans="1:7">
      <c r="A955" s="7" t="s">
        <v>1636</v>
      </c>
      <c r="B955" s="89" t="s">
        <v>195</v>
      </c>
      <c r="C955" s="90" t="s">
        <v>1637</v>
      </c>
      <c r="D955" s="89">
        <v>12</v>
      </c>
      <c r="E955" s="91" t="s">
        <v>32</v>
      </c>
      <c r="F955" s="92">
        <v>500000</v>
      </c>
      <c r="G955" s="92">
        <v>6000000</v>
      </c>
    </row>
    <row r="956" spans="1:7">
      <c r="A956" s="7" t="s">
        <v>1638</v>
      </c>
      <c r="B956" s="89" t="s">
        <v>195</v>
      </c>
      <c r="C956" s="90" t="s">
        <v>1639</v>
      </c>
      <c r="D956" s="89">
        <v>12</v>
      </c>
      <c r="E956" s="91" t="s">
        <v>32</v>
      </c>
      <c r="F956" s="92">
        <v>450000</v>
      </c>
      <c r="G956" s="92">
        <v>5400000</v>
      </c>
    </row>
    <row r="957" spans="1:7">
      <c r="A957" s="7" t="s">
        <v>1640</v>
      </c>
      <c r="B957" s="89" t="s">
        <v>195</v>
      </c>
      <c r="C957" s="90" t="s">
        <v>1641</v>
      </c>
      <c r="D957" s="89">
        <v>12</v>
      </c>
      <c r="E957" s="91" t="s">
        <v>32</v>
      </c>
      <c r="F957" s="92">
        <v>400000</v>
      </c>
      <c r="G957" s="92">
        <v>4800000</v>
      </c>
    </row>
    <row r="958" spans="1:7">
      <c r="A958" s="7" t="s">
        <v>1642</v>
      </c>
      <c r="B958" s="89" t="s">
        <v>195</v>
      </c>
      <c r="C958" s="90" t="s">
        <v>1643</v>
      </c>
      <c r="D958" s="89">
        <v>96</v>
      </c>
      <c r="E958" s="91" t="s">
        <v>32</v>
      </c>
      <c r="F958" s="92">
        <v>350000</v>
      </c>
      <c r="G958" s="92">
        <v>33600000</v>
      </c>
    </row>
    <row r="959" spans="1:7" ht="15">
      <c r="A959" s="7" t="s">
        <v>1644</v>
      </c>
      <c r="B959" s="78" t="s">
        <v>526</v>
      </c>
      <c r="C959" s="79" t="s">
        <v>53</v>
      </c>
      <c r="D959" s="78"/>
      <c r="E959" s="80"/>
      <c r="F959" s="81"/>
      <c r="G959" s="81">
        <v>34600000</v>
      </c>
    </row>
    <row r="960" spans="1:7">
      <c r="A960" s="7" t="s">
        <v>195</v>
      </c>
      <c r="B960" s="89" t="s">
        <v>195</v>
      </c>
      <c r="C960" s="90" t="s">
        <v>1645</v>
      </c>
      <c r="D960" s="89">
        <v>0</v>
      </c>
      <c r="E960" s="91" t="s">
        <v>195</v>
      </c>
      <c r="F960" s="92">
        <v>0</v>
      </c>
      <c r="G960" s="92">
        <v>0</v>
      </c>
    </row>
    <row r="961" spans="1:7">
      <c r="A961" s="7" t="s">
        <v>1646</v>
      </c>
      <c r="B961" s="89" t="s">
        <v>195</v>
      </c>
      <c r="C961" s="90" t="s">
        <v>1647</v>
      </c>
      <c r="D961" s="89">
        <v>750</v>
      </c>
      <c r="E961" s="91" t="s">
        <v>1648</v>
      </c>
      <c r="F961" s="92">
        <v>16000</v>
      </c>
      <c r="G961" s="92">
        <v>12000000</v>
      </c>
    </row>
    <row r="962" spans="1:7">
      <c r="A962" s="7" t="s">
        <v>1649</v>
      </c>
      <c r="B962" s="89" t="s">
        <v>195</v>
      </c>
      <c r="C962" s="90" t="s">
        <v>1650</v>
      </c>
      <c r="D962" s="89">
        <v>1</v>
      </c>
      <c r="E962" s="91" t="s">
        <v>1651</v>
      </c>
      <c r="F962" s="92">
        <v>5000000</v>
      </c>
      <c r="G962" s="92">
        <v>5000000</v>
      </c>
    </row>
    <row r="963" spans="1:7">
      <c r="A963" s="7" t="s">
        <v>1652</v>
      </c>
      <c r="B963" s="89" t="s">
        <v>195</v>
      </c>
      <c r="C963" s="90" t="s">
        <v>1653</v>
      </c>
      <c r="D963" s="89">
        <v>1</v>
      </c>
      <c r="E963" s="91" t="s">
        <v>1651</v>
      </c>
      <c r="F963" s="92">
        <v>1000000</v>
      </c>
      <c r="G963" s="92">
        <v>1000000</v>
      </c>
    </row>
    <row r="964" spans="1:7">
      <c r="A964" s="7" t="s">
        <v>1654</v>
      </c>
      <c r="B964" s="89" t="s">
        <v>195</v>
      </c>
      <c r="C964" s="90" t="s">
        <v>1655</v>
      </c>
      <c r="D964" s="89">
        <v>750</v>
      </c>
      <c r="E964" s="91" t="s">
        <v>1656</v>
      </c>
      <c r="F964" s="92">
        <v>16000</v>
      </c>
      <c r="G964" s="92">
        <v>12000000</v>
      </c>
    </row>
    <row r="965" spans="1:7">
      <c r="A965" s="7" t="s">
        <v>1657</v>
      </c>
      <c r="B965" s="89" t="s">
        <v>195</v>
      </c>
      <c r="C965" s="90" t="s">
        <v>1658</v>
      </c>
      <c r="D965" s="89">
        <v>1</v>
      </c>
      <c r="E965" s="91" t="s">
        <v>1651</v>
      </c>
      <c r="F965" s="92">
        <v>4600000</v>
      </c>
      <c r="G965" s="92">
        <v>4600000</v>
      </c>
    </row>
    <row r="966" spans="1:7" ht="15">
      <c r="A966" s="7" t="s">
        <v>1659</v>
      </c>
      <c r="B966" s="78" t="s">
        <v>530</v>
      </c>
      <c r="C966" s="79" t="s">
        <v>64</v>
      </c>
      <c r="D966" s="78"/>
      <c r="E966" s="80"/>
      <c r="F966" s="81"/>
      <c r="G966" s="81">
        <v>24000000</v>
      </c>
    </row>
    <row r="967" spans="1:7">
      <c r="A967" s="7" t="s">
        <v>1660</v>
      </c>
      <c r="B967" s="89" t="s">
        <v>195</v>
      </c>
      <c r="C967" s="90" t="s">
        <v>598</v>
      </c>
      <c r="D967" s="89">
        <v>12</v>
      </c>
      <c r="E967" s="91" t="s">
        <v>52</v>
      </c>
      <c r="F967" s="92">
        <v>1000000</v>
      </c>
      <c r="G967" s="92">
        <v>12000000</v>
      </c>
    </row>
    <row r="968" spans="1:7">
      <c r="A968" s="7" t="s">
        <v>1661</v>
      </c>
      <c r="B968" s="89" t="s">
        <v>195</v>
      </c>
      <c r="C968" s="90" t="s">
        <v>838</v>
      </c>
      <c r="D968" s="89">
        <v>12</v>
      </c>
      <c r="E968" s="91" t="s">
        <v>52</v>
      </c>
      <c r="F968" s="92">
        <v>1000000</v>
      </c>
      <c r="G968" s="92">
        <v>12000000</v>
      </c>
    </row>
    <row r="969" spans="1:7" ht="15">
      <c r="A969" s="7" t="s">
        <v>1662</v>
      </c>
      <c r="B969" s="78" t="s">
        <v>510</v>
      </c>
      <c r="C969" s="79" t="s">
        <v>19</v>
      </c>
      <c r="D969" s="78"/>
      <c r="E969" s="80"/>
      <c r="F969" s="81"/>
      <c r="G969" s="81">
        <v>60000000</v>
      </c>
    </row>
    <row r="970" spans="1:7" ht="28.5">
      <c r="A970" s="7" t="s">
        <v>1663</v>
      </c>
      <c r="B970" s="89" t="s">
        <v>195</v>
      </c>
      <c r="C970" s="90" t="s">
        <v>1664</v>
      </c>
      <c r="D970" s="89">
        <v>12</v>
      </c>
      <c r="E970" s="91" t="s">
        <v>25</v>
      </c>
      <c r="F970" s="92">
        <v>5000000</v>
      </c>
      <c r="G970" s="92">
        <v>60000000</v>
      </c>
    </row>
    <row r="971" spans="1:7" ht="30">
      <c r="A971" s="7" t="s">
        <v>1665</v>
      </c>
      <c r="B971" s="97" t="s">
        <v>508</v>
      </c>
      <c r="C971" s="98" t="s">
        <v>1666</v>
      </c>
      <c r="D971" s="97"/>
      <c r="E971" s="99"/>
      <c r="F971" s="100"/>
      <c r="G971" s="100">
        <v>90100000</v>
      </c>
    </row>
    <row r="972" spans="1:7" ht="15">
      <c r="A972" s="7" t="s">
        <v>1667</v>
      </c>
      <c r="B972" s="78" t="s">
        <v>503</v>
      </c>
      <c r="C972" s="79" t="s">
        <v>7</v>
      </c>
      <c r="D972" s="78"/>
      <c r="E972" s="80"/>
      <c r="F972" s="81"/>
      <c r="G972" s="81">
        <v>4000000</v>
      </c>
    </row>
    <row r="973" spans="1:7">
      <c r="A973" s="7" t="s">
        <v>1668</v>
      </c>
      <c r="B973" s="89" t="s">
        <v>195</v>
      </c>
      <c r="C973" s="90" t="s">
        <v>1088</v>
      </c>
      <c r="D973" s="89">
        <v>4</v>
      </c>
      <c r="E973" s="91" t="s">
        <v>52</v>
      </c>
      <c r="F973" s="92">
        <v>1000000</v>
      </c>
      <c r="G973" s="92">
        <v>4000000</v>
      </c>
    </row>
    <row r="974" spans="1:7" ht="15">
      <c r="A974" s="7" t="s">
        <v>1669</v>
      </c>
      <c r="B974" s="78" t="s">
        <v>530</v>
      </c>
      <c r="C974" s="79" t="s">
        <v>64</v>
      </c>
      <c r="D974" s="78"/>
      <c r="E974" s="80"/>
      <c r="F974" s="81"/>
      <c r="G974" s="81">
        <v>8000000</v>
      </c>
    </row>
    <row r="975" spans="1:7">
      <c r="A975" s="7" t="s">
        <v>1670</v>
      </c>
      <c r="B975" s="89" t="s">
        <v>195</v>
      </c>
      <c r="C975" s="90" t="s">
        <v>598</v>
      </c>
      <c r="D975" s="89">
        <v>4</v>
      </c>
      <c r="E975" s="91" t="s">
        <v>52</v>
      </c>
      <c r="F975" s="92">
        <v>1000000</v>
      </c>
      <c r="G975" s="92">
        <v>4000000</v>
      </c>
    </row>
    <row r="976" spans="1:7">
      <c r="A976" s="7" t="s">
        <v>1671</v>
      </c>
      <c r="B976" s="89" t="s">
        <v>195</v>
      </c>
      <c r="C976" s="90" t="s">
        <v>838</v>
      </c>
      <c r="D976" s="89">
        <v>4</v>
      </c>
      <c r="E976" s="91" t="s">
        <v>52</v>
      </c>
      <c r="F976" s="92">
        <v>1000000</v>
      </c>
      <c r="G976" s="92">
        <v>4000000</v>
      </c>
    </row>
    <row r="977" spans="1:7" ht="15">
      <c r="A977" s="7" t="s">
        <v>1672</v>
      </c>
      <c r="B977" s="78" t="s">
        <v>510</v>
      </c>
      <c r="C977" s="79" t="s">
        <v>19</v>
      </c>
      <c r="D977" s="78"/>
      <c r="E977" s="80"/>
      <c r="F977" s="81"/>
      <c r="G977" s="81">
        <v>70000000</v>
      </c>
    </row>
    <row r="978" spans="1:7" ht="28.5">
      <c r="A978" s="7" t="s">
        <v>1673</v>
      </c>
      <c r="B978" s="89" t="s">
        <v>195</v>
      </c>
      <c r="C978" s="90" t="s">
        <v>1674</v>
      </c>
      <c r="D978" s="89">
        <v>14</v>
      </c>
      <c r="E978" s="91" t="s">
        <v>25</v>
      </c>
      <c r="F978" s="92">
        <v>5000000</v>
      </c>
      <c r="G978" s="92">
        <v>70000000</v>
      </c>
    </row>
    <row r="979" spans="1:7" ht="15">
      <c r="A979" s="7" t="s">
        <v>1675</v>
      </c>
      <c r="B979" s="78" t="s">
        <v>504</v>
      </c>
      <c r="C979" s="79" t="s">
        <v>13</v>
      </c>
      <c r="D979" s="78"/>
      <c r="E979" s="80"/>
      <c r="F979" s="81"/>
      <c r="G979" s="81">
        <v>8100000</v>
      </c>
    </row>
    <row r="980" spans="1:7">
      <c r="A980" s="7" t="s">
        <v>1676</v>
      </c>
      <c r="B980" s="89" t="s">
        <v>195</v>
      </c>
      <c r="C980" s="90" t="s">
        <v>1677</v>
      </c>
      <c r="D980" s="89">
        <v>54</v>
      </c>
      <c r="E980" s="91" t="s">
        <v>25</v>
      </c>
      <c r="F980" s="92">
        <v>150000</v>
      </c>
      <c r="G980" s="92">
        <v>8100000</v>
      </c>
    </row>
    <row r="981" spans="1:7">
      <c r="A981" s="7" t="s">
        <v>1678</v>
      </c>
      <c r="B981" s="89" t="s">
        <v>1679</v>
      </c>
      <c r="C981" s="90" t="s">
        <v>1680</v>
      </c>
      <c r="D981" s="89"/>
      <c r="E981" s="91"/>
      <c r="F981" s="92"/>
      <c r="G981" s="92">
        <v>48823181000</v>
      </c>
    </row>
    <row r="982" spans="1:7" ht="15">
      <c r="A982" s="7" t="s">
        <v>1681</v>
      </c>
      <c r="B982" s="93" t="s">
        <v>501</v>
      </c>
      <c r="C982" s="94" t="s">
        <v>76</v>
      </c>
      <c r="D982" s="93"/>
      <c r="E982" s="95"/>
      <c r="F982" s="96"/>
      <c r="G982" s="96">
        <v>23048523000</v>
      </c>
    </row>
    <row r="983" spans="1:7" ht="15">
      <c r="A983" s="7" t="s">
        <v>1682</v>
      </c>
      <c r="B983" s="97" t="s">
        <v>547</v>
      </c>
      <c r="C983" s="98" t="s">
        <v>1683</v>
      </c>
      <c r="D983" s="97"/>
      <c r="E983" s="99"/>
      <c r="F983" s="100"/>
      <c r="G983" s="100">
        <v>10900000000</v>
      </c>
    </row>
    <row r="984" spans="1:7" ht="15">
      <c r="A984" s="7" t="s">
        <v>1684</v>
      </c>
      <c r="B984" s="78" t="s">
        <v>534</v>
      </c>
      <c r="C984" s="79" t="s">
        <v>77</v>
      </c>
      <c r="D984" s="78"/>
      <c r="E984" s="80"/>
      <c r="F984" s="81"/>
      <c r="G984" s="81">
        <v>3970000000</v>
      </c>
    </row>
    <row r="985" spans="1:7">
      <c r="A985" s="7" t="s">
        <v>1685</v>
      </c>
      <c r="B985" s="89" t="s">
        <v>195</v>
      </c>
      <c r="C985" s="90" t="s">
        <v>1686</v>
      </c>
      <c r="D985" s="89">
        <v>1</v>
      </c>
      <c r="E985" s="91" t="s">
        <v>97</v>
      </c>
      <c r="F985" s="92">
        <v>275000000</v>
      </c>
      <c r="G985" s="92">
        <v>275000000</v>
      </c>
    </row>
    <row r="986" spans="1:7">
      <c r="A986" s="7" t="s">
        <v>1687</v>
      </c>
      <c r="B986" s="89" t="s">
        <v>195</v>
      </c>
      <c r="C986" s="90" t="s">
        <v>1688</v>
      </c>
      <c r="D986" s="89">
        <v>12</v>
      </c>
      <c r="E986" s="91" t="s">
        <v>97</v>
      </c>
      <c r="F986" s="92">
        <v>285000000</v>
      </c>
      <c r="G986" s="92">
        <v>3420000000</v>
      </c>
    </row>
    <row r="987" spans="1:7">
      <c r="A987" s="7" t="s">
        <v>1689</v>
      </c>
      <c r="B987" s="89" t="s">
        <v>195</v>
      </c>
      <c r="C987" s="90" t="s">
        <v>1690</v>
      </c>
      <c r="D987" s="89">
        <v>1</v>
      </c>
      <c r="E987" s="91" t="s">
        <v>97</v>
      </c>
      <c r="F987" s="92">
        <v>275000000</v>
      </c>
      <c r="G987" s="92">
        <v>275000000</v>
      </c>
    </row>
    <row r="988" spans="1:7" ht="15">
      <c r="A988" s="7" t="s">
        <v>1691</v>
      </c>
      <c r="B988" s="78" t="s">
        <v>536</v>
      </c>
      <c r="C988" s="79" t="s">
        <v>79</v>
      </c>
      <c r="D988" s="78"/>
      <c r="E988" s="80"/>
      <c r="F988" s="81"/>
      <c r="G988" s="81">
        <v>145000</v>
      </c>
    </row>
    <row r="989" spans="1:7">
      <c r="A989" s="7" t="s">
        <v>1692</v>
      </c>
      <c r="B989" s="89" t="s">
        <v>195</v>
      </c>
      <c r="C989" s="90" t="s">
        <v>1693</v>
      </c>
      <c r="D989" s="89">
        <v>1</v>
      </c>
      <c r="E989" s="91" t="s">
        <v>97</v>
      </c>
      <c r="F989" s="92">
        <v>5000</v>
      </c>
      <c r="G989" s="92">
        <v>5000</v>
      </c>
    </row>
    <row r="990" spans="1:7">
      <c r="A990" s="7" t="s">
        <v>1694</v>
      </c>
      <c r="B990" s="89" t="s">
        <v>195</v>
      </c>
      <c r="C990" s="90" t="s">
        <v>1695</v>
      </c>
      <c r="D990" s="89">
        <v>1</v>
      </c>
      <c r="E990" s="91" t="s">
        <v>153</v>
      </c>
      <c r="F990" s="92">
        <v>135000</v>
      </c>
      <c r="G990" s="92">
        <v>135000</v>
      </c>
    </row>
    <row r="991" spans="1:7">
      <c r="A991" s="7" t="s">
        <v>1696</v>
      </c>
      <c r="B991" s="89" t="s">
        <v>195</v>
      </c>
      <c r="C991" s="90" t="s">
        <v>1697</v>
      </c>
      <c r="D991" s="89">
        <v>1</v>
      </c>
      <c r="E991" s="91" t="s">
        <v>97</v>
      </c>
      <c r="F991" s="92">
        <v>5000</v>
      </c>
      <c r="G991" s="92">
        <v>5000</v>
      </c>
    </row>
    <row r="992" spans="1:7" ht="15">
      <c r="A992" s="7" t="s">
        <v>1698</v>
      </c>
      <c r="B992" s="78" t="s">
        <v>537</v>
      </c>
      <c r="C992" s="79" t="s">
        <v>80</v>
      </c>
      <c r="D992" s="78"/>
      <c r="E992" s="80"/>
      <c r="F992" s="81"/>
      <c r="G992" s="81">
        <v>374784000</v>
      </c>
    </row>
    <row r="993" spans="1:7">
      <c r="A993" s="7" t="s">
        <v>1699</v>
      </c>
      <c r="B993" s="89" t="s">
        <v>195</v>
      </c>
      <c r="C993" s="90" t="s">
        <v>1700</v>
      </c>
      <c r="D993" s="89">
        <v>12</v>
      </c>
      <c r="E993" s="91" t="s">
        <v>97</v>
      </c>
      <c r="F993" s="92">
        <v>27908000</v>
      </c>
      <c r="G993" s="92">
        <v>334892000</v>
      </c>
    </row>
    <row r="994" spans="1:7">
      <c r="A994" s="7" t="s">
        <v>1701</v>
      </c>
      <c r="B994" s="89" t="s">
        <v>195</v>
      </c>
      <c r="C994" s="90" t="s">
        <v>1702</v>
      </c>
      <c r="D994" s="89">
        <v>1</v>
      </c>
      <c r="E994" s="91" t="s">
        <v>97</v>
      </c>
      <c r="F994" s="92">
        <v>19946000</v>
      </c>
      <c r="G994" s="92">
        <v>19946000</v>
      </c>
    </row>
    <row r="995" spans="1:7">
      <c r="A995" s="7" t="s">
        <v>1703</v>
      </c>
      <c r="B995" s="89" t="s">
        <v>195</v>
      </c>
      <c r="C995" s="90" t="s">
        <v>1704</v>
      </c>
      <c r="D995" s="89">
        <v>1</v>
      </c>
      <c r="E995" s="91" t="s">
        <v>97</v>
      </c>
      <c r="F995" s="92">
        <v>19946000</v>
      </c>
      <c r="G995" s="92">
        <v>19946000</v>
      </c>
    </row>
    <row r="996" spans="1:7" ht="15">
      <c r="A996" s="7" t="s">
        <v>1705</v>
      </c>
      <c r="B996" s="78" t="s">
        <v>538</v>
      </c>
      <c r="C996" s="79" t="s">
        <v>81</v>
      </c>
      <c r="D996" s="78"/>
      <c r="E996" s="80"/>
      <c r="F996" s="81"/>
      <c r="G996" s="81">
        <v>94000000</v>
      </c>
    </row>
    <row r="997" spans="1:7">
      <c r="A997" s="7" t="s">
        <v>1706</v>
      </c>
      <c r="B997" s="89" t="s">
        <v>195</v>
      </c>
      <c r="C997" s="90" t="s">
        <v>1707</v>
      </c>
      <c r="D997" s="89">
        <v>1</v>
      </c>
      <c r="E997" s="91" t="s">
        <v>97</v>
      </c>
      <c r="F997" s="92">
        <v>9000000</v>
      </c>
      <c r="G997" s="92">
        <v>9000000</v>
      </c>
    </row>
    <row r="998" spans="1:7">
      <c r="A998" s="7" t="s">
        <v>1708</v>
      </c>
      <c r="B998" s="89" t="s">
        <v>195</v>
      </c>
      <c r="C998" s="90" t="s">
        <v>1709</v>
      </c>
      <c r="D998" s="89">
        <v>12</v>
      </c>
      <c r="E998" s="91" t="s">
        <v>97</v>
      </c>
      <c r="F998" s="92">
        <v>6333000</v>
      </c>
      <c r="G998" s="92">
        <v>76000000</v>
      </c>
    </row>
    <row r="999" spans="1:7">
      <c r="A999" s="7" t="s">
        <v>1710</v>
      </c>
      <c r="B999" s="89" t="s">
        <v>195</v>
      </c>
      <c r="C999" s="90" t="s">
        <v>1711</v>
      </c>
      <c r="D999" s="89">
        <v>1</v>
      </c>
      <c r="E999" s="91" t="s">
        <v>97</v>
      </c>
      <c r="F999" s="92">
        <v>9000000</v>
      </c>
      <c r="G999" s="92">
        <v>9000000</v>
      </c>
    </row>
    <row r="1000" spans="1:7" ht="15">
      <c r="A1000" s="7" t="s">
        <v>1712</v>
      </c>
      <c r="B1000" s="78" t="s">
        <v>539</v>
      </c>
      <c r="C1000" s="79" t="s">
        <v>82</v>
      </c>
      <c r="D1000" s="78"/>
      <c r="E1000" s="80"/>
      <c r="F1000" s="81"/>
      <c r="G1000" s="81">
        <v>217000000</v>
      </c>
    </row>
    <row r="1001" spans="1:7">
      <c r="A1001" s="7" t="s">
        <v>1713</v>
      </c>
      <c r="B1001" s="89" t="s">
        <v>195</v>
      </c>
      <c r="C1001" s="90" t="s">
        <v>1714</v>
      </c>
      <c r="D1001" s="89">
        <v>1</v>
      </c>
      <c r="E1001" s="91" t="s">
        <v>97</v>
      </c>
      <c r="F1001" s="92">
        <v>15500000</v>
      </c>
      <c r="G1001" s="92">
        <v>15500000</v>
      </c>
    </row>
    <row r="1002" spans="1:7">
      <c r="A1002" s="7" t="s">
        <v>1715</v>
      </c>
      <c r="B1002" s="89" t="s">
        <v>195</v>
      </c>
      <c r="C1002" s="90" t="s">
        <v>1716</v>
      </c>
      <c r="D1002" s="89">
        <v>12</v>
      </c>
      <c r="E1002" s="91" t="s">
        <v>97</v>
      </c>
      <c r="F1002" s="92">
        <v>15500000</v>
      </c>
      <c r="G1002" s="92">
        <v>186000000</v>
      </c>
    </row>
    <row r="1003" spans="1:7">
      <c r="A1003" s="7" t="s">
        <v>1717</v>
      </c>
      <c r="B1003" s="89" t="s">
        <v>195</v>
      </c>
      <c r="C1003" s="90" t="s">
        <v>1718</v>
      </c>
      <c r="D1003" s="89">
        <v>1</v>
      </c>
      <c r="E1003" s="91" t="s">
        <v>97</v>
      </c>
      <c r="F1003" s="92">
        <v>15500000</v>
      </c>
      <c r="G1003" s="92">
        <v>15500000</v>
      </c>
    </row>
    <row r="1004" spans="1:7" ht="15">
      <c r="A1004" s="7" t="s">
        <v>1719</v>
      </c>
      <c r="B1004" s="78" t="s">
        <v>540</v>
      </c>
      <c r="C1004" s="79" t="s">
        <v>83</v>
      </c>
      <c r="D1004" s="78"/>
      <c r="E1004" s="80"/>
      <c r="F1004" s="81"/>
      <c r="G1004" s="81">
        <v>210000000</v>
      </c>
    </row>
    <row r="1005" spans="1:7">
      <c r="A1005" s="7" t="s">
        <v>1720</v>
      </c>
      <c r="B1005" s="89" t="s">
        <v>195</v>
      </c>
      <c r="C1005" s="90" t="s">
        <v>1721</v>
      </c>
      <c r="D1005" s="89">
        <v>1</v>
      </c>
      <c r="E1005" s="91" t="s">
        <v>97</v>
      </c>
      <c r="F1005" s="92">
        <v>15000000</v>
      </c>
      <c r="G1005" s="92">
        <v>15000000</v>
      </c>
    </row>
    <row r="1006" spans="1:7">
      <c r="A1006" s="7" t="s">
        <v>1722</v>
      </c>
      <c r="B1006" s="89" t="s">
        <v>195</v>
      </c>
      <c r="C1006" s="90" t="s">
        <v>1723</v>
      </c>
      <c r="D1006" s="89">
        <v>12</v>
      </c>
      <c r="E1006" s="91" t="s">
        <v>97</v>
      </c>
      <c r="F1006" s="92">
        <v>15000000</v>
      </c>
      <c r="G1006" s="92">
        <v>180000000</v>
      </c>
    </row>
    <row r="1007" spans="1:7">
      <c r="A1007" s="7" t="s">
        <v>1724</v>
      </c>
      <c r="B1007" s="89" t="s">
        <v>195</v>
      </c>
      <c r="C1007" s="90" t="s">
        <v>1725</v>
      </c>
      <c r="D1007" s="89">
        <v>1</v>
      </c>
      <c r="E1007" s="91" t="s">
        <v>97</v>
      </c>
      <c r="F1007" s="92">
        <v>15000000</v>
      </c>
      <c r="G1007" s="92">
        <v>15000000</v>
      </c>
    </row>
    <row r="1008" spans="1:7" ht="15">
      <c r="A1008" s="7" t="s">
        <v>1726</v>
      </c>
      <c r="B1008" s="78" t="s">
        <v>541</v>
      </c>
      <c r="C1008" s="79" t="s">
        <v>84</v>
      </c>
      <c r="D1008" s="78"/>
      <c r="E1008" s="80"/>
      <c r="F1008" s="81"/>
      <c r="G1008" s="81">
        <v>12600000</v>
      </c>
    </row>
    <row r="1009" spans="1:7">
      <c r="A1009" s="7" t="s">
        <v>1727</v>
      </c>
      <c r="B1009" s="89" t="s">
        <v>195</v>
      </c>
      <c r="C1009" s="90" t="s">
        <v>1728</v>
      </c>
      <c r="D1009" s="89">
        <v>1</v>
      </c>
      <c r="E1009" s="91" t="s">
        <v>97</v>
      </c>
      <c r="F1009" s="92">
        <v>2100000</v>
      </c>
      <c r="G1009" s="92">
        <v>2100000</v>
      </c>
    </row>
    <row r="1010" spans="1:7">
      <c r="A1010" s="7" t="s">
        <v>1729</v>
      </c>
      <c r="B1010" s="89" t="s">
        <v>195</v>
      </c>
      <c r="C1010" s="90" t="s">
        <v>1730</v>
      </c>
      <c r="D1010" s="89">
        <v>1</v>
      </c>
      <c r="E1010" s="91" t="s">
        <v>153</v>
      </c>
      <c r="F1010" s="92">
        <v>8400000</v>
      </c>
      <c r="G1010" s="92">
        <v>8400000</v>
      </c>
    </row>
    <row r="1011" spans="1:7">
      <c r="A1011" s="7" t="s">
        <v>1731</v>
      </c>
      <c r="B1011" s="89" t="s">
        <v>195</v>
      </c>
      <c r="C1011" s="90" t="s">
        <v>1732</v>
      </c>
      <c r="D1011" s="89">
        <v>1</v>
      </c>
      <c r="E1011" s="91" t="s">
        <v>97</v>
      </c>
      <c r="F1011" s="92">
        <v>2100000</v>
      </c>
      <c r="G1011" s="92">
        <v>2100000</v>
      </c>
    </row>
    <row r="1012" spans="1:7" ht="15">
      <c r="A1012" s="7" t="s">
        <v>1733</v>
      </c>
      <c r="B1012" s="78" t="s">
        <v>542</v>
      </c>
      <c r="C1012" s="79" t="s">
        <v>85</v>
      </c>
      <c r="D1012" s="78"/>
      <c r="E1012" s="80"/>
      <c r="F1012" s="81"/>
      <c r="G1012" s="81">
        <v>205000000</v>
      </c>
    </row>
    <row r="1013" spans="1:7">
      <c r="A1013" s="7" t="s">
        <v>1734</v>
      </c>
      <c r="B1013" s="89" t="s">
        <v>195</v>
      </c>
      <c r="C1013" s="90" t="s">
        <v>1735</v>
      </c>
      <c r="D1013" s="89">
        <v>12</v>
      </c>
      <c r="E1013" s="91" t="s">
        <v>97</v>
      </c>
      <c r="F1013" s="92">
        <v>17083000</v>
      </c>
      <c r="G1013" s="92">
        <v>205000000</v>
      </c>
    </row>
    <row r="1014" spans="1:7" ht="15">
      <c r="A1014" s="7" t="s">
        <v>1736</v>
      </c>
      <c r="B1014" s="78" t="s">
        <v>543</v>
      </c>
      <c r="C1014" s="79" t="s">
        <v>86</v>
      </c>
      <c r="D1014" s="78"/>
      <c r="E1014" s="80"/>
      <c r="F1014" s="81"/>
      <c r="G1014" s="81">
        <v>568000000</v>
      </c>
    </row>
    <row r="1015" spans="1:7">
      <c r="A1015" s="7" t="s">
        <v>1737</v>
      </c>
      <c r="B1015" s="89" t="s">
        <v>195</v>
      </c>
      <c r="C1015" s="90" t="s">
        <v>1738</v>
      </c>
      <c r="D1015" s="89">
        <v>12</v>
      </c>
      <c r="E1015" s="91" t="s">
        <v>97</v>
      </c>
      <c r="F1015" s="92">
        <v>47333000</v>
      </c>
      <c r="G1015" s="92">
        <v>568000000</v>
      </c>
    </row>
    <row r="1016" spans="1:7" ht="15">
      <c r="A1016" s="7" t="s">
        <v>1739</v>
      </c>
      <c r="B1016" s="78" t="s">
        <v>544</v>
      </c>
      <c r="C1016" s="79" t="s">
        <v>87</v>
      </c>
      <c r="D1016" s="78"/>
      <c r="E1016" s="80"/>
      <c r="F1016" s="81"/>
      <c r="G1016" s="81">
        <v>132000000</v>
      </c>
    </row>
    <row r="1017" spans="1:7">
      <c r="A1017" s="7" t="s">
        <v>1740</v>
      </c>
      <c r="B1017" s="89" t="s">
        <v>195</v>
      </c>
      <c r="C1017" s="90" t="s">
        <v>1741</v>
      </c>
      <c r="D1017" s="89">
        <v>1</v>
      </c>
      <c r="E1017" s="91" t="s">
        <v>97</v>
      </c>
      <c r="F1017" s="92">
        <v>11800000</v>
      </c>
      <c r="G1017" s="92">
        <v>11800000</v>
      </c>
    </row>
    <row r="1018" spans="1:7">
      <c r="A1018" s="7" t="s">
        <v>1742</v>
      </c>
      <c r="B1018" s="89" t="s">
        <v>195</v>
      </c>
      <c r="C1018" s="90" t="s">
        <v>1743</v>
      </c>
      <c r="D1018" s="89">
        <v>12</v>
      </c>
      <c r="E1018" s="91" t="s">
        <v>97</v>
      </c>
      <c r="F1018" s="92">
        <v>9033000</v>
      </c>
      <c r="G1018" s="92">
        <v>108400000</v>
      </c>
    </row>
    <row r="1019" spans="1:7">
      <c r="A1019" s="7" t="s">
        <v>1744</v>
      </c>
      <c r="B1019" s="89" t="s">
        <v>195</v>
      </c>
      <c r="C1019" s="90" t="s">
        <v>1745</v>
      </c>
      <c r="D1019" s="89">
        <v>1</v>
      </c>
      <c r="E1019" s="91" t="s">
        <v>97</v>
      </c>
      <c r="F1019" s="92">
        <v>11800000</v>
      </c>
      <c r="G1019" s="92">
        <v>11800000</v>
      </c>
    </row>
    <row r="1020" spans="1:7" ht="30">
      <c r="A1020" s="7" t="s">
        <v>1746</v>
      </c>
      <c r="B1020" s="78" t="s">
        <v>545</v>
      </c>
      <c r="C1020" s="79" t="s">
        <v>88</v>
      </c>
      <c r="D1020" s="78"/>
      <c r="E1020" s="80"/>
      <c r="F1020" s="81"/>
      <c r="G1020" s="81">
        <v>5116471000</v>
      </c>
    </row>
    <row r="1021" spans="1:7">
      <c r="A1021" s="7" t="s">
        <v>1747</v>
      </c>
      <c r="B1021" s="89" t="s">
        <v>195</v>
      </c>
      <c r="C1021" s="90" t="s">
        <v>1748</v>
      </c>
      <c r="D1021" s="89">
        <v>1</v>
      </c>
      <c r="E1021" s="91" t="s">
        <v>153</v>
      </c>
      <c r="F1021" s="92">
        <v>5116471000</v>
      </c>
      <c r="G1021" s="92">
        <v>5116471000</v>
      </c>
    </row>
    <row r="1022" spans="1:7" ht="30">
      <c r="A1022" s="7" t="s">
        <v>1749</v>
      </c>
      <c r="B1022" s="97" t="s">
        <v>1750</v>
      </c>
      <c r="C1022" s="98" t="s">
        <v>1751</v>
      </c>
      <c r="D1022" s="97"/>
      <c r="E1022" s="99"/>
      <c r="F1022" s="100"/>
      <c r="G1022" s="100">
        <v>5669527000</v>
      </c>
    </row>
    <row r="1023" spans="1:7" ht="15">
      <c r="A1023" s="7" t="s">
        <v>1752</v>
      </c>
      <c r="B1023" s="78" t="s">
        <v>534</v>
      </c>
      <c r="C1023" s="79" t="s">
        <v>77</v>
      </c>
      <c r="D1023" s="78"/>
      <c r="E1023" s="80"/>
      <c r="F1023" s="81"/>
      <c r="G1023" s="81">
        <v>2136876000</v>
      </c>
    </row>
    <row r="1024" spans="1:7">
      <c r="A1024" s="7" t="s">
        <v>1753</v>
      </c>
      <c r="B1024" s="89" t="s">
        <v>195</v>
      </c>
      <c r="C1024" s="90" t="s">
        <v>1754</v>
      </c>
      <c r="D1024" s="89">
        <v>14</v>
      </c>
      <c r="E1024" s="91" t="s">
        <v>97</v>
      </c>
      <c r="F1024" s="92">
        <v>152634000</v>
      </c>
      <c r="G1024" s="92">
        <v>2136876000</v>
      </c>
    </row>
    <row r="1025" spans="1:7" ht="15">
      <c r="A1025" s="7" t="s">
        <v>1755</v>
      </c>
      <c r="B1025" s="78" t="s">
        <v>536</v>
      </c>
      <c r="C1025" s="79" t="s">
        <v>79</v>
      </c>
      <c r="D1025" s="78"/>
      <c r="E1025" s="80"/>
      <c r="F1025" s="81"/>
      <c r="G1025" s="81">
        <v>41000</v>
      </c>
    </row>
    <row r="1026" spans="1:7">
      <c r="A1026" s="7" t="s">
        <v>1756</v>
      </c>
      <c r="B1026" s="89" t="s">
        <v>195</v>
      </c>
      <c r="C1026" s="90" t="s">
        <v>1757</v>
      </c>
      <c r="D1026" s="89">
        <v>14</v>
      </c>
      <c r="E1026" s="91" t="s">
        <v>97</v>
      </c>
      <c r="F1026" s="92">
        <v>3000</v>
      </c>
      <c r="G1026" s="92">
        <v>41000</v>
      </c>
    </row>
    <row r="1027" spans="1:7" ht="15">
      <c r="A1027" s="7" t="s">
        <v>1758</v>
      </c>
      <c r="B1027" s="78" t="s">
        <v>537</v>
      </c>
      <c r="C1027" s="79" t="s">
        <v>80</v>
      </c>
      <c r="D1027" s="78"/>
      <c r="E1027" s="80"/>
      <c r="F1027" s="81"/>
      <c r="G1027" s="81">
        <v>167664000</v>
      </c>
    </row>
    <row r="1028" spans="1:7">
      <c r="A1028" s="7" t="s">
        <v>1759</v>
      </c>
      <c r="B1028" s="89" t="s">
        <v>195</v>
      </c>
      <c r="C1028" s="90" t="s">
        <v>1760</v>
      </c>
      <c r="D1028" s="89">
        <v>14</v>
      </c>
      <c r="E1028" s="91" t="s">
        <v>97</v>
      </c>
      <c r="F1028" s="92">
        <v>11976000</v>
      </c>
      <c r="G1028" s="92">
        <v>167664000</v>
      </c>
    </row>
    <row r="1029" spans="1:7" ht="15">
      <c r="A1029" s="7" t="s">
        <v>1761</v>
      </c>
      <c r="B1029" s="78" t="s">
        <v>538</v>
      </c>
      <c r="C1029" s="79" t="s">
        <v>81</v>
      </c>
      <c r="D1029" s="78"/>
      <c r="E1029" s="80"/>
      <c r="F1029" s="81"/>
      <c r="G1029" s="81">
        <v>50764000</v>
      </c>
    </row>
    <row r="1030" spans="1:7">
      <c r="A1030" s="7" t="s">
        <v>1762</v>
      </c>
      <c r="B1030" s="89" t="s">
        <v>195</v>
      </c>
      <c r="C1030" s="90" t="s">
        <v>1763</v>
      </c>
      <c r="D1030" s="89">
        <v>14</v>
      </c>
      <c r="E1030" s="91" t="s">
        <v>97</v>
      </c>
      <c r="F1030" s="92">
        <v>3626000</v>
      </c>
      <c r="G1030" s="92">
        <v>50764000</v>
      </c>
    </row>
    <row r="1031" spans="1:7" ht="15">
      <c r="A1031" s="7" t="s">
        <v>1764</v>
      </c>
      <c r="B1031" s="78" t="s">
        <v>539</v>
      </c>
      <c r="C1031" s="79" t="s">
        <v>82</v>
      </c>
      <c r="D1031" s="78"/>
      <c r="E1031" s="80"/>
      <c r="F1031" s="81"/>
      <c r="G1031" s="81">
        <v>45500000</v>
      </c>
    </row>
    <row r="1032" spans="1:7">
      <c r="A1032" s="7" t="s">
        <v>1765</v>
      </c>
      <c r="B1032" s="89" t="s">
        <v>195</v>
      </c>
      <c r="C1032" s="90" t="s">
        <v>1766</v>
      </c>
      <c r="D1032" s="89">
        <v>14</v>
      </c>
      <c r="E1032" s="91" t="s">
        <v>97</v>
      </c>
      <c r="F1032" s="92">
        <v>3250000</v>
      </c>
      <c r="G1032" s="92">
        <v>45500000</v>
      </c>
    </row>
    <row r="1033" spans="1:7" ht="15">
      <c r="A1033" s="7" t="s">
        <v>1767</v>
      </c>
      <c r="B1033" s="78" t="s">
        <v>540</v>
      </c>
      <c r="C1033" s="79" t="s">
        <v>83</v>
      </c>
      <c r="D1033" s="78"/>
      <c r="E1033" s="80"/>
      <c r="F1033" s="81"/>
      <c r="G1033" s="81">
        <v>200830000</v>
      </c>
    </row>
    <row r="1034" spans="1:7">
      <c r="A1034" s="7" t="s">
        <v>1768</v>
      </c>
      <c r="B1034" s="89" t="s">
        <v>195</v>
      </c>
      <c r="C1034" s="90" t="s">
        <v>1769</v>
      </c>
      <c r="D1034" s="89">
        <v>14</v>
      </c>
      <c r="E1034" s="91" t="s">
        <v>97</v>
      </c>
      <c r="F1034" s="92">
        <v>14345000</v>
      </c>
      <c r="G1034" s="92">
        <v>200830000</v>
      </c>
    </row>
    <row r="1035" spans="1:7" ht="15">
      <c r="A1035" s="7" t="s">
        <v>1770</v>
      </c>
      <c r="B1035" s="78" t="s">
        <v>541</v>
      </c>
      <c r="C1035" s="79" t="s">
        <v>84</v>
      </c>
      <c r="D1035" s="78"/>
      <c r="E1035" s="80"/>
      <c r="F1035" s="81"/>
      <c r="G1035" s="81">
        <v>4858000</v>
      </c>
    </row>
    <row r="1036" spans="1:7">
      <c r="A1036" s="7" t="s">
        <v>1771</v>
      </c>
      <c r="B1036" s="89" t="s">
        <v>195</v>
      </c>
      <c r="C1036" s="90" t="s">
        <v>1772</v>
      </c>
      <c r="D1036" s="89">
        <v>14</v>
      </c>
      <c r="E1036" s="91" t="s">
        <v>97</v>
      </c>
      <c r="F1036" s="92">
        <v>347000</v>
      </c>
      <c r="G1036" s="92">
        <v>4858000</v>
      </c>
    </row>
    <row r="1037" spans="1:7" ht="15">
      <c r="A1037" s="7" t="s">
        <v>1773</v>
      </c>
      <c r="B1037" s="78" t="s">
        <v>542</v>
      </c>
      <c r="C1037" s="79" t="s">
        <v>85</v>
      </c>
      <c r="D1037" s="78"/>
      <c r="E1037" s="80"/>
      <c r="F1037" s="81"/>
      <c r="G1037" s="81">
        <v>105156000</v>
      </c>
    </row>
    <row r="1038" spans="1:7">
      <c r="A1038" s="7" t="s">
        <v>1774</v>
      </c>
      <c r="B1038" s="89" t="s">
        <v>195</v>
      </c>
      <c r="C1038" s="90" t="s">
        <v>1775</v>
      </c>
      <c r="D1038" s="89">
        <v>12</v>
      </c>
      <c r="E1038" s="91" t="s">
        <v>97</v>
      </c>
      <c r="F1038" s="92">
        <v>8763000</v>
      </c>
      <c r="G1038" s="92">
        <v>105156000</v>
      </c>
    </row>
    <row r="1039" spans="1:7" ht="15">
      <c r="A1039" s="7" t="s">
        <v>1776</v>
      </c>
      <c r="B1039" s="78" t="s">
        <v>543</v>
      </c>
      <c r="C1039" s="79" t="s">
        <v>86</v>
      </c>
      <c r="D1039" s="78"/>
      <c r="E1039" s="80"/>
      <c r="F1039" s="81"/>
      <c r="G1039" s="81">
        <v>386916000</v>
      </c>
    </row>
    <row r="1040" spans="1:7">
      <c r="A1040" s="7" t="s">
        <v>1777</v>
      </c>
      <c r="B1040" s="89" t="s">
        <v>195</v>
      </c>
      <c r="C1040" s="90" t="s">
        <v>1778</v>
      </c>
      <c r="D1040" s="89">
        <v>12</v>
      </c>
      <c r="E1040" s="91" t="s">
        <v>97</v>
      </c>
      <c r="F1040" s="92">
        <v>32243000</v>
      </c>
      <c r="G1040" s="92">
        <v>386916000</v>
      </c>
    </row>
    <row r="1041" spans="1:7" ht="15">
      <c r="A1041" s="7" t="s">
        <v>1779</v>
      </c>
      <c r="B1041" s="78" t="s">
        <v>544</v>
      </c>
      <c r="C1041" s="79" t="s">
        <v>87</v>
      </c>
      <c r="D1041" s="78"/>
      <c r="E1041" s="80"/>
      <c r="F1041" s="81"/>
      <c r="G1041" s="81">
        <v>51870000</v>
      </c>
    </row>
    <row r="1042" spans="1:7">
      <c r="A1042" s="7" t="s">
        <v>1780</v>
      </c>
      <c r="B1042" s="89" t="s">
        <v>195</v>
      </c>
      <c r="C1042" s="90" t="s">
        <v>1781</v>
      </c>
      <c r="D1042" s="89">
        <v>14</v>
      </c>
      <c r="E1042" s="91" t="s">
        <v>97</v>
      </c>
      <c r="F1042" s="92">
        <v>3705000</v>
      </c>
      <c r="G1042" s="92">
        <v>51870000</v>
      </c>
    </row>
    <row r="1043" spans="1:7" ht="30">
      <c r="A1043" s="7" t="s">
        <v>1782</v>
      </c>
      <c r="B1043" s="78" t="s">
        <v>545</v>
      </c>
      <c r="C1043" s="79" t="s">
        <v>88</v>
      </c>
      <c r="D1043" s="78"/>
      <c r="E1043" s="80"/>
      <c r="F1043" s="81"/>
      <c r="G1043" s="81">
        <v>2519052000</v>
      </c>
    </row>
    <row r="1044" spans="1:7" ht="28.5">
      <c r="A1044" s="7" t="s">
        <v>1783</v>
      </c>
      <c r="B1044" s="89" t="s">
        <v>195</v>
      </c>
      <c r="C1044" s="90" t="s">
        <v>1784</v>
      </c>
      <c r="D1044" s="89">
        <v>12</v>
      </c>
      <c r="E1044" s="91" t="s">
        <v>97</v>
      </c>
      <c r="F1044" s="92">
        <v>209921000</v>
      </c>
      <c r="G1044" s="92">
        <v>2519052000</v>
      </c>
    </row>
    <row r="1045" spans="1:7" ht="15">
      <c r="A1045" s="7" t="s">
        <v>1785</v>
      </c>
      <c r="B1045" s="97" t="s">
        <v>1786</v>
      </c>
      <c r="C1045" s="98" t="s">
        <v>1787</v>
      </c>
      <c r="D1045" s="97"/>
      <c r="E1045" s="99"/>
      <c r="F1045" s="100"/>
      <c r="G1045" s="100">
        <v>6478996000</v>
      </c>
    </row>
    <row r="1046" spans="1:7" ht="15">
      <c r="A1046" s="7" t="s">
        <v>1788</v>
      </c>
      <c r="B1046" s="78" t="s">
        <v>534</v>
      </c>
      <c r="C1046" s="79" t="s">
        <v>77</v>
      </c>
      <c r="D1046" s="78"/>
      <c r="E1046" s="80"/>
      <c r="F1046" s="81"/>
      <c r="G1046" s="81">
        <v>2483477000</v>
      </c>
    </row>
    <row r="1047" spans="1:7">
      <c r="A1047" s="7" t="s">
        <v>1789</v>
      </c>
      <c r="B1047" s="89" t="s">
        <v>195</v>
      </c>
      <c r="C1047" s="90" t="s">
        <v>1686</v>
      </c>
      <c r="D1047" s="89">
        <v>1</v>
      </c>
      <c r="E1047" s="91" t="s">
        <v>97</v>
      </c>
      <c r="F1047" s="92">
        <v>180000000</v>
      </c>
      <c r="G1047" s="92">
        <v>180000000</v>
      </c>
    </row>
    <row r="1048" spans="1:7">
      <c r="A1048" s="7" t="s">
        <v>1790</v>
      </c>
      <c r="B1048" s="89" t="s">
        <v>195</v>
      </c>
      <c r="C1048" s="90" t="s">
        <v>1688</v>
      </c>
      <c r="D1048" s="89">
        <v>1</v>
      </c>
      <c r="E1048" s="91" t="s">
        <v>60</v>
      </c>
      <c r="F1048" s="92">
        <v>2123477000</v>
      </c>
      <c r="G1048" s="92">
        <v>2123477000</v>
      </c>
    </row>
    <row r="1049" spans="1:7">
      <c r="A1049" s="7" t="s">
        <v>1791</v>
      </c>
      <c r="B1049" s="89" t="s">
        <v>195</v>
      </c>
      <c r="C1049" s="90" t="s">
        <v>1690</v>
      </c>
      <c r="D1049" s="89">
        <v>1</v>
      </c>
      <c r="E1049" s="91" t="s">
        <v>97</v>
      </c>
      <c r="F1049" s="92">
        <v>180000000</v>
      </c>
      <c r="G1049" s="92">
        <v>180000000</v>
      </c>
    </row>
    <row r="1050" spans="1:7" ht="15">
      <c r="A1050" s="7" t="s">
        <v>1792</v>
      </c>
      <c r="B1050" s="78" t="s">
        <v>536</v>
      </c>
      <c r="C1050" s="79" t="s">
        <v>79</v>
      </c>
      <c r="D1050" s="78"/>
      <c r="E1050" s="80"/>
      <c r="F1050" s="81"/>
      <c r="G1050" s="81">
        <v>38000</v>
      </c>
    </row>
    <row r="1051" spans="1:7">
      <c r="A1051" s="7" t="s">
        <v>1793</v>
      </c>
      <c r="B1051" s="89" t="s">
        <v>195</v>
      </c>
      <c r="C1051" s="90" t="s">
        <v>1693</v>
      </c>
      <c r="D1051" s="89">
        <v>1</v>
      </c>
      <c r="E1051" s="91" t="s">
        <v>97</v>
      </c>
      <c r="F1051" s="92">
        <v>3000</v>
      </c>
      <c r="G1051" s="92">
        <v>3000</v>
      </c>
    </row>
    <row r="1052" spans="1:7">
      <c r="A1052" s="7" t="s">
        <v>1794</v>
      </c>
      <c r="B1052" s="89" t="s">
        <v>195</v>
      </c>
      <c r="C1052" s="90" t="s">
        <v>1695</v>
      </c>
      <c r="D1052" s="89">
        <v>1</v>
      </c>
      <c r="E1052" s="91" t="s">
        <v>153</v>
      </c>
      <c r="F1052" s="92">
        <v>32000</v>
      </c>
      <c r="G1052" s="92">
        <v>32000</v>
      </c>
    </row>
    <row r="1053" spans="1:7">
      <c r="A1053" s="7" t="s">
        <v>1795</v>
      </c>
      <c r="B1053" s="89" t="s">
        <v>195</v>
      </c>
      <c r="C1053" s="90" t="s">
        <v>1697</v>
      </c>
      <c r="D1053" s="89">
        <v>1</v>
      </c>
      <c r="E1053" s="91" t="s">
        <v>97</v>
      </c>
      <c r="F1053" s="92">
        <v>3000</v>
      </c>
      <c r="G1053" s="92">
        <v>3000</v>
      </c>
    </row>
    <row r="1054" spans="1:7" ht="15">
      <c r="A1054" s="7" t="s">
        <v>1796</v>
      </c>
      <c r="B1054" s="78" t="s">
        <v>537</v>
      </c>
      <c r="C1054" s="79" t="s">
        <v>80</v>
      </c>
      <c r="D1054" s="78"/>
      <c r="E1054" s="80"/>
      <c r="F1054" s="81"/>
      <c r="G1054" s="81">
        <v>171959000</v>
      </c>
    </row>
    <row r="1055" spans="1:7">
      <c r="A1055" s="7" t="s">
        <v>1797</v>
      </c>
      <c r="B1055" s="89" t="s">
        <v>195</v>
      </c>
      <c r="C1055" s="90" t="s">
        <v>1700</v>
      </c>
      <c r="D1055" s="89">
        <v>1</v>
      </c>
      <c r="E1055" s="91" t="s">
        <v>153</v>
      </c>
      <c r="F1055" s="92">
        <v>147267000</v>
      </c>
      <c r="G1055" s="92">
        <v>147267000</v>
      </c>
    </row>
    <row r="1056" spans="1:7">
      <c r="A1056" s="7" t="s">
        <v>1798</v>
      </c>
      <c r="B1056" s="89" t="s">
        <v>195</v>
      </c>
      <c r="C1056" s="90" t="s">
        <v>1702</v>
      </c>
      <c r="D1056" s="89">
        <v>1</v>
      </c>
      <c r="E1056" s="91" t="s">
        <v>97</v>
      </c>
      <c r="F1056" s="92">
        <v>12494000</v>
      </c>
      <c r="G1056" s="92">
        <v>12494000</v>
      </c>
    </row>
    <row r="1057" spans="1:7">
      <c r="A1057" s="7" t="s">
        <v>1799</v>
      </c>
      <c r="B1057" s="89" t="s">
        <v>195</v>
      </c>
      <c r="C1057" s="90" t="s">
        <v>1704</v>
      </c>
      <c r="D1057" s="89">
        <v>1</v>
      </c>
      <c r="E1057" s="91" t="s">
        <v>97</v>
      </c>
      <c r="F1057" s="92">
        <v>12198000</v>
      </c>
      <c r="G1057" s="92">
        <v>12198000</v>
      </c>
    </row>
    <row r="1058" spans="1:7" ht="15">
      <c r="A1058" s="7" t="s">
        <v>1800</v>
      </c>
      <c r="B1058" s="78" t="s">
        <v>538</v>
      </c>
      <c r="C1058" s="79" t="s">
        <v>81</v>
      </c>
      <c r="D1058" s="78"/>
      <c r="E1058" s="80"/>
      <c r="F1058" s="81"/>
      <c r="G1058" s="81">
        <v>46700000</v>
      </c>
    </row>
    <row r="1059" spans="1:7">
      <c r="A1059" s="7" t="s">
        <v>1801</v>
      </c>
      <c r="B1059" s="89" t="s">
        <v>195</v>
      </c>
      <c r="C1059" s="90" t="s">
        <v>1707</v>
      </c>
      <c r="D1059" s="89">
        <v>1</v>
      </c>
      <c r="E1059" s="91" t="s">
        <v>97</v>
      </c>
      <c r="F1059" s="92">
        <v>3282000</v>
      </c>
      <c r="G1059" s="92">
        <v>3282000</v>
      </c>
    </row>
    <row r="1060" spans="1:7">
      <c r="A1060" s="7" t="s">
        <v>1802</v>
      </c>
      <c r="B1060" s="89" t="s">
        <v>195</v>
      </c>
      <c r="C1060" s="90" t="s">
        <v>1709</v>
      </c>
      <c r="D1060" s="89">
        <v>1</v>
      </c>
      <c r="E1060" s="91" t="s">
        <v>153</v>
      </c>
      <c r="F1060" s="92">
        <v>40080000</v>
      </c>
      <c r="G1060" s="92">
        <v>40080000</v>
      </c>
    </row>
    <row r="1061" spans="1:7">
      <c r="A1061" s="7" t="s">
        <v>1803</v>
      </c>
      <c r="B1061" s="89" t="s">
        <v>195</v>
      </c>
      <c r="C1061" s="90" t="s">
        <v>1711</v>
      </c>
      <c r="D1061" s="89">
        <v>1</v>
      </c>
      <c r="E1061" s="91" t="s">
        <v>97</v>
      </c>
      <c r="F1061" s="92">
        <v>3338000</v>
      </c>
      <c r="G1061" s="92">
        <v>3338000</v>
      </c>
    </row>
    <row r="1062" spans="1:7" ht="15">
      <c r="A1062" s="7" t="s">
        <v>1804</v>
      </c>
      <c r="B1062" s="78" t="s">
        <v>539</v>
      </c>
      <c r="C1062" s="79" t="s">
        <v>82</v>
      </c>
      <c r="D1062" s="78"/>
      <c r="E1062" s="80"/>
      <c r="F1062" s="81"/>
      <c r="G1062" s="81">
        <v>158000000</v>
      </c>
    </row>
    <row r="1063" spans="1:7">
      <c r="A1063" s="7" t="s">
        <v>1805</v>
      </c>
      <c r="B1063" s="89" t="s">
        <v>195</v>
      </c>
      <c r="C1063" s="90" t="s">
        <v>1714</v>
      </c>
      <c r="D1063" s="89">
        <v>1</v>
      </c>
      <c r="E1063" s="91" t="s">
        <v>97</v>
      </c>
      <c r="F1063" s="92">
        <v>12070000</v>
      </c>
      <c r="G1063" s="92">
        <v>12070000</v>
      </c>
    </row>
    <row r="1064" spans="1:7">
      <c r="A1064" s="7" t="s">
        <v>1806</v>
      </c>
      <c r="B1064" s="89" t="s">
        <v>195</v>
      </c>
      <c r="C1064" s="90" t="s">
        <v>1716</v>
      </c>
      <c r="D1064" s="89">
        <v>1</v>
      </c>
      <c r="E1064" s="91" t="s">
        <v>60</v>
      </c>
      <c r="F1064" s="92">
        <v>133860000</v>
      </c>
      <c r="G1064" s="92">
        <v>133860000</v>
      </c>
    </row>
    <row r="1065" spans="1:7">
      <c r="A1065" s="7" t="s">
        <v>1807</v>
      </c>
      <c r="B1065" s="89" t="s">
        <v>195</v>
      </c>
      <c r="C1065" s="90" t="s">
        <v>1718</v>
      </c>
      <c r="D1065" s="89">
        <v>1</v>
      </c>
      <c r="E1065" s="91" t="s">
        <v>97</v>
      </c>
      <c r="F1065" s="92">
        <v>12070000</v>
      </c>
      <c r="G1065" s="92">
        <v>12070000</v>
      </c>
    </row>
    <row r="1066" spans="1:7" ht="15">
      <c r="A1066" s="7" t="s">
        <v>1808</v>
      </c>
      <c r="B1066" s="78" t="s">
        <v>540</v>
      </c>
      <c r="C1066" s="79" t="s">
        <v>83</v>
      </c>
      <c r="D1066" s="78"/>
      <c r="E1066" s="80"/>
      <c r="F1066" s="81"/>
      <c r="G1066" s="81">
        <v>48180000</v>
      </c>
    </row>
    <row r="1067" spans="1:7">
      <c r="A1067" s="7" t="s">
        <v>1809</v>
      </c>
      <c r="B1067" s="89" t="s">
        <v>195</v>
      </c>
      <c r="C1067" s="90" t="s">
        <v>1721</v>
      </c>
      <c r="D1067" s="89">
        <v>1</v>
      </c>
      <c r="E1067" s="91" t="s">
        <v>97</v>
      </c>
      <c r="F1067" s="92">
        <v>2000000</v>
      </c>
      <c r="G1067" s="92">
        <v>2000000</v>
      </c>
    </row>
    <row r="1068" spans="1:7">
      <c r="A1068" s="7" t="s">
        <v>1810</v>
      </c>
      <c r="B1068" s="89" t="s">
        <v>195</v>
      </c>
      <c r="C1068" s="90" t="s">
        <v>1723</v>
      </c>
      <c r="D1068" s="89">
        <v>1</v>
      </c>
      <c r="E1068" s="91" t="s">
        <v>60</v>
      </c>
      <c r="F1068" s="92">
        <v>44180000</v>
      </c>
      <c r="G1068" s="92">
        <v>44180000</v>
      </c>
    </row>
    <row r="1069" spans="1:7">
      <c r="A1069" s="7" t="s">
        <v>1811</v>
      </c>
      <c r="B1069" s="89" t="s">
        <v>195</v>
      </c>
      <c r="C1069" s="90" t="s">
        <v>1725</v>
      </c>
      <c r="D1069" s="89">
        <v>1</v>
      </c>
      <c r="E1069" s="91" t="s">
        <v>97</v>
      </c>
      <c r="F1069" s="92">
        <v>2000000</v>
      </c>
      <c r="G1069" s="92">
        <v>2000000</v>
      </c>
    </row>
    <row r="1070" spans="1:7" ht="15">
      <c r="A1070" s="7" t="s">
        <v>1812</v>
      </c>
      <c r="B1070" s="78" t="s">
        <v>541</v>
      </c>
      <c r="C1070" s="79" t="s">
        <v>84</v>
      </c>
      <c r="D1070" s="78"/>
      <c r="E1070" s="80"/>
      <c r="F1070" s="81"/>
      <c r="G1070" s="81">
        <v>13133000</v>
      </c>
    </row>
    <row r="1071" spans="1:7">
      <c r="A1071" s="7" t="s">
        <v>1813</v>
      </c>
      <c r="B1071" s="89" t="s">
        <v>195</v>
      </c>
      <c r="C1071" s="90" t="s">
        <v>1728</v>
      </c>
      <c r="D1071" s="89">
        <v>1</v>
      </c>
      <c r="E1071" s="91" t="s">
        <v>97</v>
      </c>
      <c r="F1071" s="92">
        <v>3360000</v>
      </c>
      <c r="G1071" s="92">
        <v>3360000</v>
      </c>
    </row>
    <row r="1072" spans="1:7">
      <c r="A1072" s="7" t="s">
        <v>1814</v>
      </c>
      <c r="B1072" s="89" t="s">
        <v>195</v>
      </c>
      <c r="C1072" s="90" t="s">
        <v>1730</v>
      </c>
      <c r="D1072" s="89">
        <v>1</v>
      </c>
      <c r="E1072" s="91" t="s">
        <v>153</v>
      </c>
      <c r="F1072" s="92">
        <v>6407000</v>
      </c>
      <c r="G1072" s="92">
        <v>6407000</v>
      </c>
    </row>
    <row r="1073" spans="1:7">
      <c r="A1073" s="7" t="s">
        <v>1815</v>
      </c>
      <c r="B1073" s="89" t="s">
        <v>195</v>
      </c>
      <c r="C1073" s="90" t="s">
        <v>1732</v>
      </c>
      <c r="D1073" s="89">
        <v>1</v>
      </c>
      <c r="E1073" s="91" t="s">
        <v>97</v>
      </c>
      <c r="F1073" s="92">
        <v>3366000</v>
      </c>
      <c r="G1073" s="92">
        <v>3366000</v>
      </c>
    </row>
    <row r="1074" spans="1:7" ht="15">
      <c r="A1074" s="7" t="s">
        <v>1816</v>
      </c>
      <c r="B1074" s="78" t="s">
        <v>542</v>
      </c>
      <c r="C1074" s="79" t="s">
        <v>85</v>
      </c>
      <c r="D1074" s="78"/>
      <c r="E1074" s="80"/>
      <c r="F1074" s="81"/>
      <c r="G1074" s="81">
        <v>130333000</v>
      </c>
    </row>
    <row r="1075" spans="1:7">
      <c r="A1075" s="7" t="s">
        <v>1817</v>
      </c>
      <c r="B1075" s="89" t="s">
        <v>195</v>
      </c>
      <c r="C1075" s="90" t="s">
        <v>1735</v>
      </c>
      <c r="D1075" s="89">
        <v>1</v>
      </c>
      <c r="E1075" s="91" t="s">
        <v>60</v>
      </c>
      <c r="F1075" s="92">
        <v>130333000</v>
      </c>
      <c r="G1075" s="92">
        <v>130333000</v>
      </c>
    </row>
    <row r="1076" spans="1:7" ht="15">
      <c r="A1076" s="7" t="s">
        <v>1818</v>
      </c>
      <c r="B1076" s="78" t="s">
        <v>543</v>
      </c>
      <c r="C1076" s="79" t="s">
        <v>86</v>
      </c>
      <c r="D1076" s="78"/>
      <c r="E1076" s="80"/>
      <c r="F1076" s="81"/>
      <c r="G1076" s="81">
        <v>379379000</v>
      </c>
    </row>
    <row r="1077" spans="1:7">
      <c r="A1077" s="7" t="s">
        <v>1819</v>
      </c>
      <c r="B1077" s="89" t="s">
        <v>195</v>
      </c>
      <c r="C1077" s="90" t="s">
        <v>1738</v>
      </c>
      <c r="D1077" s="89">
        <v>1</v>
      </c>
      <c r="E1077" s="91" t="s">
        <v>153</v>
      </c>
      <c r="F1077" s="92">
        <v>379379000</v>
      </c>
      <c r="G1077" s="92">
        <v>379379000</v>
      </c>
    </row>
    <row r="1078" spans="1:7" ht="15">
      <c r="A1078" s="7" t="s">
        <v>1820</v>
      </c>
      <c r="B1078" s="78" t="s">
        <v>544</v>
      </c>
      <c r="C1078" s="79" t="s">
        <v>87</v>
      </c>
      <c r="D1078" s="78"/>
      <c r="E1078" s="80"/>
      <c r="F1078" s="81"/>
      <c r="G1078" s="81">
        <v>88360000</v>
      </c>
    </row>
    <row r="1079" spans="1:7">
      <c r="A1079" s="7" t="s">
        <v>1821</v>
      </c>
      <c r="B1079" s="89" t="s">
        <v>195</v>
      </c>
      <c r="C1079" s="90" t="s">
        <v>1741</v>
      </c>
      <c r="D1079" s="89">
        <v>1</v>
      </c>
      <c r="E1079" s="91" t="s">
        <v>97</v>
      </c>
      <c r="F1079" s="92">
        <v>6655000</v>
      </c>
      <c r="G1079" s="92">
        <v>6655000</v>
      </c>
    </row>
    <row r="1080" spans="1:7">
      <c r="A1080" s="7" t="s">
        <v>1822</v>
      </c>
      <c r="B1080" s="89" t="s">
        <v>195</v>
      </c>
      <c r="C1080" s="90" t="s">
        <v>1743</v>
      </c>
      <c r="D1080" s="89">
        <v>1</v>
      </c>
      <c r="E1080" s="91" t="s">
        <v>60</v>
      </c>
      <c r="F1080" s="92">
        <v>75605000</v>
      </c>
      <c r="G1080" s="92">
        <v>75605000</v>
      </c>
    </row>
    <row r="1081" spans="1:7">
      <c r="A1081" s="7" t="s">
        <v>1823</v>
      </c>
      <c r="B1081" s="89" t="s">
        <v>195</v>
      </c>
      <c r="C1081" s="90" t="s">
        <v>1745</v>
      </c>
      <c r="D1081" s="89">
        <v>1</v>
      </c>
      <c r="E1081" s="91" t="s">
        <v>97</v>
      </c>
      <c r="F1081" s="92">
        <v>6100000</v>
      </c>
      <c r="G1081" s="92">
        <v>6100000</v>
      </c>
    </row>
    <row r="1082" spans="1:7" ht="30">
      <c r="A1082" s="7" t="s">
        <v>1824</v>
      </c>
      <c r="B1082" s="78" t="s">
        <v>545</v>
      </c>
      <c r="C1082" s="79" t="s">
        <v>88</v>
      </c>
      <c r="D1082" s="78"/>
      <c r="E1082" s="80"/>
      <c r="F1082" s="81"/>
      <c r="G1082" s="81">
        <v>2959437000</v>
      </c>
    </row>
    <row r="1083" spans="1:7">
      <c r="A1083" s="7" t="s">
        <v>1825</v>
      </c>
      <c r="B1083" s="89" t="s">
        <v>195</v>
      </c>
      <c r="C1083" s="90" t="s">
        <v>1748</v>
      </c>
      <c r="D1083" s="89">
        <v>1</v>
      </c>
      <c r="E1083" s="91" t="s">
        <v>153</v>
      </c>
      <c r="F1083" s="92">
        <v>2959437000</v>
      </c>
      <c r="G1083" s="92">
        <v>2959437000</v>
      </c>
    </row>
    <row r="1084" spans="1:7" ht="15">
      <c r="A1084" s="7" t="s">
        <v>1826</v>
      </c>
      <c r="B1084" s="93" t="s">
        <v>546</v>
      </c>
      <c r="C1084" s="94" t="s">
        <v>89</v>
      </c>
      <c r="D1084" s="93"/>
      <c r="E1084" s="95"/>
      <c r="F1084" s="96"/>
      <c r="G1084" s="96">
        <v>25774658000</v>
      </c>
    </row>
    <row r="1085" spans="1:7" ht="30">
      <c r="A1085" s="7" t="s">
        <v>1827</v>
      </c>
      <c r="B1085" s="97" t="s">
        <v>547</v>
      </c>
      <c r="C1085" s="98" t="s">
        <v>1828</v>
      </c>
      <c r="D1085" s="97"/>
      <c r="E1085" s="99"/>
      <c r="F1085" s="100"/>
      <c r="G1085" s="100">
        <v>4061938000</v>
      </c>
    </row>
    <row r="1086" spans="1:7" ht="15">
      <c r="A1086" s="7" t="s">
        <v>1829</v>
      </c>
      <c r="B1086" s="78" t="s">
        <v>548</v>
      </c>
      <c r="C1086" s="79" t="s">
        <v>90</v>
      </c>
      <c r="D1086" s="78"/>
      <c r="E1086" s="80"/>
      <c r="F1086" s="81"/>
      <c r="G1086" s="81">
        <v>3839118000</v>
      </c>
    </row>
    <row r="1087" spans="1:7">
      <c r="A1087" s="7" t="s">
        <v>1830</v>
      </c>
      <c r="B1087" s="89" t="s">
        <v>195</v>
      </c>
      <c r="C1087" s="90" t="s">
        <v>1831</v>
      </c>
      <c r="D1087" s="89">
        <v>1</v>
      </c>
      <c r="E1087" s="91" t="s">
        <v>1651</v>
      </c>
      <c r="F1087" s="92">
        <v>1699118000</v>
      </c>
      <c r="G1087" s="92">
        <v>1699118000</v>
      </c>
    </row>
    <row r="1088" spans="1:7" ht="28.5">
      <c r="A1088" s="7" t="s">
        <v>1832</v>
      </c>
      <c r="B1088" s="89" t="s">
        <v>195</v>
      </c>
      <c r="C1088" s="90" t="s">
        <v>1833</v>
      </c>
      <c r="D1088" s="89">
        <v>12</v>
      </c>
      <c r="E1088" s="91" t="s">
        <v>1834</v>
      </c>
      <c r="F1088" s="92">
        <v>50000000</v>
      </c>
      <c r="G1088" s="92">
        <v>600000000</v>
      </c>
    </row>
    <row r="1089" spans="1:7" ht="28.5">
      <c r="A1089" s="7" t="s">
        <v>1835</v>
      </c>
      <c r="B1089" s="89" t="s">
        <v>195</v>
      </c>
      <c r="C1089" s="90" t="s">
        <v>1836</v>
      </c>
      <c r="D1089" s="89">
        <v>12</v>
      </c>
      <c r="E1089" s="91" t="s">
        <v>1834</v>
      </c>
      <c r="F1089" s="92">
        <v>20000000</v>
      </c>
      <c r="G1089" s="92">
        <v>240000000</v>
      </c>
    </row>
    <row r="1090" spans="1:7" ht="28.5">
      <c r="A1090" s="7" t="s">
        <v>1837</v>
      </c>
      <c r="B1090" s="89" t="s">
        <v>195</v>
      </c>
      <c r="C1090" s="90" t="s">
        <v>1838</v>
      </c>
      <c r="D1090" s="89">
        <v>12</v>
      </c>
      <c r="E1090" s="91" t="s">
        <v>1834</v>
      </c>
      <c r="F1090" s="92">
        <v>20000000</v>
      </c>
      <c r="G1090" s="92">
        <v>240000000</v>
      </c>
    </row>
    <row r="1091" spans="1:7">
      <c r="A1091" s="7" t="s">
        <v>1839</v>
      </c>
      <c r="B1091" s="89" t="s">
        <v>195</v>
      </c>
      <c r="C1091" s="90" t="s">
        <v>1840</v>
      </c>
      <c r="D1091" s="89">
        <v>165</v>
      </c>
      <c r="E1091" s="91" t="s">
        <v>1841</v>
      </c>
      <c r="F1091" s="92">
        <v>2000000</v>
      </c>
      <c r="G1091" s="92">
        <v>330000000</v>
      </c>
    </row>
    <row r="1092" spans="1:7" ht="28.5">
      <c r="A1092" s="7" t="s">
        <v>1842</v>
      </c>
      <c r="B1092" s="89" t="s">
        <v>195</v>
      </c>
      <c r="C1092" s="90" t="s">
        <v>1843</v>
      </c>
      <c r="D1092" s="89">
        <v>1</v>
      </c>
      <c r="E1092" s="91" t="s">
        <v>1651</v>
      </c>
      <c r="F1092" s="92">
        <v>250000000</v>
      </c>
      <c r="G1092" s="92">
        <v>250000000</v>
      </c>
    </row>
    <row r="1093" spans="1:7">
      <c r="A1093" s="7" t="s">
        <v>1844</v>
      </c>
      <c r="B1093" s="89" t="s">
        <v>195</v>
      </c>
      <c r="C1093" s="90" t="s">
        <v>1845</v>
      </c>
      <c r="D1093" s="89">
        <v>12</v>
      </c>
      <c r="E1093" s="91" t="s">
        <v>97</v>
      </c>
      <c r="F1093" s="92">
        <v>10000000</v>
      </c>
      <c r="G1093" s="92">
        <v>120000000</v>
      </c>
    </row>
    <row r="1094" spans="1:7">
      <c r="A1094" s="7" t="s">
        <v>1846</v>
      </c>
      <c r="B1094" s="89" t="s">
        <v>195</v>
      </c>
      <c r="C1094" s="90" t="s">
        <v>1847</v>
      </c>
      <c r="D1094" s="89">
        <v>72</v>
      </c>
      <c r="E1094" s="91" t="s">
        <v>106</v>
      </c>
      <c r="F1094" s="92">
        <v>2500000</v>
      </c>
      <c r="G1094" s="92">
        <v>180000000</v>
      </c>
    </row>
    <row r="1095" spans="1:7" ht="28.5">
      <c r="A1095" s="7" t="s">
        <v>1848</v>
      </c>
      <c r="B1095" s="89" t="s">
        <v>195</v>
      </c>
      <c r="C1095" s="90" t="s">
        <v>1849</v>
      </c>
      <c r="D1095" s="89">
        <v>72</v>
      </c>
      <c r="E1095" s="91" t="s">
        <v>106</v>
      </c>
      <c r="F1095" s="92">
        <v>2500000</v>
      </c>
      <c r="G1095" s="92">
        <v>180000000</v>
      </c>
    </row>
    <row r="1096" spans="1:7" ht="15">
      <c r="A1096" s="7" t="s">
        <v>1850</v>
      </c>
      <c r="B1096" s="78" t="s">
        <v>550</v>
      </c>
      <c r="C1096" s="79" t="s">
        <v>92</v>
      </c>
      <c r="D1096" s="78"/>
      <c r="E1096" s="80"/>
      <c r="F1096" s="81"/>
      <c r="G1096" s="81">
        <v>222820000</v>
      </c>
    </row>
    <row r="1097" spans="1:7" ht="28.5">
      <c r="A1097" s="7" t="s">
        <v>1851</v>
      </c>
      <c r="B1097" s="89" t="s">
        <v>195</v>
      </c>
      <c r="C1097" s="90" t="s">
        <v>1852</v>
      </c>
      <c r="D1097" s="89">
        <v>260</v>
      </c>
      <c r="E1097" s="91" t="s">
        <v>1853</v>
      </c>
      <c r="F1097" s="92">
        <v>857000</v>
      </c>
      <c r="G1097" s="92">
        <v>222820000</v>
      </c>
    </row>
    <row r="1098" spans="1:7" ht="15">
      <c r="A1098" s="7" t="s">
        <v>1854</v>
      </c>
      <c r="B1098" s="97" t="s">
        <v>551</v>
      </c>
      <c r="C1098" s="98" t="s">
        <v>93</v>
      </c>
      <c r="D1098" s="97"/>
      <c r="E1098" s="99"/>
      <c r="F1098" s="100"/>
      <c r="G1098" s="100">
        <v>652560000</v>
      </c>
    </row>
    <row r="1099" spans="1:7" ht="15">
      <c r="A1099" s="7" t="s">
        <v>1855</v>
      </c>
      <c r="B1099" s="78" t="s">
        <v>548</v>
      </c>
      <c r="C1099" s="79" t="s">
        <v>90</v>
      </c>
      <c r="D1099" s="78"/>
      <c r="E1099" s="80"/>
      <c r="F1099" s="81"/>
      <c r="G1099" s="81">
        <v>60000000</v>
      </c>
    </row>
    <row r="1100" spans="1:7">
      <c r="A1100" s="7" t="s">
        <v>1856</v>
      </c>
      <c r="B1100" s="89" t="s">
        <v>195</v>
      </c>
      <c r="C1100" s="90" t="s">
        <v>1857</v>
      </c>
      <c r="D1100" s="89">
        <v>12</v>
      </c>
      <c r="E1100" s="91" t="s">
        <v>1834</v>
      </c>
      <c r="F1100" s="92">
        <v>5000000</v>
      </c>
      <c r="G1100" s="92">
        <v>60000000</v>
      </c>
    </row>
    <row r="1101" spans="1:7" ht="15">
      <c r="A1101" s="7" t="s">
        <v>1858</v>
      </c>
      <c r="B1101" s="78" t="s">
        <v>552</v>
      </c>
      <c r="C1101" s="79" t="s">
        <v>94</v>
      </c>
      <c r="D1101" s="78"/>
      <c r="E1101" s="80"/>
      <c r="F1101" s="81"/>
      <c r="G1101" s="81">
        <v>300000000</v>
      </c>
    </row>
    <row r="1102" spans="1:7" ht="28.5">
      <c r="A1102" s="7" t="s">
        <v>1859</v>
      </c>
      <c r="B1102" s="89" t="s">
        <v>195</v>
      </c>
      <c r="C1102" s="90" t="s">
        <v>1860</v>
      </c>
      <c r="D1102" s="89">
        <v>12</v>
      </c>
      <c r="E1102" s="91" t="s">
        <v>97</v>
      </c>
      <c r="F1102" s="92">
        <v>25000000</v>
      </c>
      <c r="G1102" s="92">
        <v>300000000</v>
      </c>
    </row>
    <row r="1103" spans="1:7" ht="15">
      <c r="A1103" s="7" t="s">
        <v>1861</v>
      </c>
      <c r="B1103" s="78" t="s">
        <v>553</v>
      </c>
      <c r="C1103" s="79" t="s">
        <v>95</v>
      </c>
      <c r="D1103" s="78"/>
      <c r="E1103" s="80"/>
      <c r="F1103" s="81"/>
      <c r="G1103" s="81">
        <v>292560000</v>
      </c>
    </row>
    <row r="1104" spans="1:7">
      <c r="A1104" s="7" t="s">
        <v>1862</v>
      </c>
      <c r="B1104" s="89" t="s">
        <v>195</v>
      </c>
      <c r="C1104" s="90" t="s">
        <v>1863</v>
      </c>
      <c r="D1104" s="89">
        <v>24</v>
      </c>
      <c r="E1104" s="91" t="s">
        <v>97</v>
      </c>
      <c r="F1104" s="92">
        <v>5500000</v>
      </c>
      <c r="G1104" s="92">
        <v>132000000</v>
      </c>
    </row>
    <row r="1105" spans="1:7">
      <c r="A1105" s="7" t="s">
        <v>1864</v>
      </c>
      <c r="B1105" s="89" t="s">
        <v>195</v>
      </c>
      <c r="C1105" s="90" t="s">
        <v>1865</v>
      </c>
      <c r="D1105" s="89">
        <v>24</v>
      </c>
      <c r="E1105" s="91" t="s">
        <v>97</v>
      </c>
      <c r="F1105" s="92">
        <v>6690000</v>
      </c>
      <c r="G1105" s="92">
        <v>160560000</v>
      </c>
    </row>
    <row r="1106" spans="1:7" ht="15">
      <c r="A1106" s="7" t="s">
        <v>1866</v>
      </c>
      <c r="B1106" s="97" t="s">
        <v>554</v>
      </c>
      <c r="C1106" s="98" t="s">
        <v>98</v>
      </c>
      <c r="D1106" s="97"/>
      <c r="E1106" s="99"/>
      <c r="F1106" s="100"/>
      <c r="G1106" s="100">
        <v>2200340000</v>
      </c>
    </row>
    <row r="1107" spans="1:7" ht="30">
      <c r="A1107" s="7" t="s">
        <v>1867</v>
      </c>
      <c r="B1107" s="78" t="s">
        <v>555</v>
      </c>
      <c r="C1107" s="79" t="s">
        <v>1868</v>
      </c>
      <c r="D1107" s="78"/>
      <c r="E1107" s="80"/>
      <c r="F1107" s="81"/>
      <c r="G1107" s="81">
        <v>678000000</v>
      </c>
    </row>
    <row r="1108" spans="1:7" ht="28.5">
      <c r="A1108" s="7" t="s">
        <v>1869</v>
      </c>
      <c r="B1108" s="89" t="s">
        <v>195</v>
      </c>
      <c r="C1108" s="90" t="s">
        <v>1870</v>
      </c>
      <c r="D1108" s="89">
        <v>12</v>
      </c>
      <c r="E1108" s="91" t="s">
        <v>52</v>
      </c>
      <c r="F1108" s="92">
        <v>30000000</v>
      </c>
      <c r="G1108" s="92">
        <v>360000000</v>
      </c>
    </row>
    <row r="1109" spans="1:7" ht="28.5">
      <c r="A1109" s="7" t="s">
        <v>1871</v>
      </c>
      <c r="B1109" s="89" t="s">
        <v>195</v>
      </c>
      <c r="C1109" s="90" t="s">
        <v>1872</v>
      </c>
      <c r="D1109" s="89">
        <v>12</v>
      </c>
      <c r="E1109" s="91" t="s">
        <v>52</v>
      </c>
      <c r="F1109" s="92">
        <v>1500000</v>
      </c>
      <c r="G1109" s="92">
        <v>18000000</v>
      </c>
    </row>
    <row r="1110" spans="1:7">
      <c r="A1110" s="7" t="s">
        <v>1873</v>
      </c>
      <c r="B1110" s="89" t="s">
        <v>195</v>
      </c>
      <c r="C1110" s="90" t="s">
        <v>1874</v>
      </c>
      <c r="D1110" s="89">
        <v>1</v>
      </c>
      <c r="E1110" s="91" t="s">
        <v>1651</v>
      </c>
      <c r="F1110" s="92">
        <v>300000000</v>
      </c>
      <c r="G1110" s="92">
        <v>300000000</v>
      </c>
    </row>
    <row r="1111" spans="1:7" ht="15">
      <c r="A1111" s="7" t="s">
        <v>1875</v>
      </c>
      <c r="B1111" s="78" t="s">
        <v>564</v>
      </c>
      <c r="C1111" s="79" t="s">
        <v>113</v>
      </c>
      <c r="D1111" s="78"/>
      <c r="E1111" s="80"/>
      <c r="F1111" s="81"/>
      <c r="G1111" s="81">
        <v>33750000</v>
      </c>
    </row>
    <row r="1112" spans="1:7">
      <c r="A1112" s="7" t="s">
        <v>1876</v>
      </c>
      <c r="B1112" s="89" t="s">
        <v>195</v>
      </c>
      <c r="C1112" s="90" t="s">
        <v>1877</v>
      </c>
      <c r="D1112" s="89">
        <v>250</v>
      </c>
      <c r="E1112" s="91" t="s">
        <v>114</v>
      </c>
      <c r="F1112" s="92">
        <v>135000</v>
      </c>
      <c r="G1112" s="92">
        <v>33750000</v>
      </c>
    </row>
    <row r="1113" spans="1:7" ht="15">
      <c r="A1113" s="7" t="s">
        <v>1878</v>
      </c>
      <c r="B1113" s="78" t="s">
        <v>556</v>
      </c>
      <c r="C1113" s="79" t="s">
        <v>99</v>
      </c>
      <c r="D1113" s="78"/>
      <c r="E1113" s="80"/>
      <c r="F1113" s="81"/>
      <c r="G1113" s="81">
        <v>1302590000</v>
      </c>
    </row>
    <row r="1114" spans="1:7">
      <c r="A1114" s="7" t="s">
        <v>1879</v>
      </c>
      <c r="B1114" s="89" t="s">
        <v>195</v>
      </c>
      <c r="C1114" s="90" t="s">
        <v>1880</v>
      </c>
      <c r="D1114" s="89">
        <v>135</v>
      </c>
      <c r="E1114" s="91" t="s">
        <v>100</v>
      </c>
      <c r="F1114" s="92">
        <v>730000</v>
      </c>
      <c r="G1114" s="92">
        <v>98550000</v>
      </c>
    </row>
    <row r="1115" spans="1:7">
      <c r="A1115" s="7" t="s">
        <v>1881</v>
      </c>
      <c r="B1115" s="89" t="s">
        <v>195</v>
      </c>
      <c r="C1115" s="90" t="s">
        <v>1882</v>
      </c>
      <c r="D1115" s="89">
        <v>165</v>
      </c>
      <c r="E1115" s="91" t="s">
        <v>100</v>
      </c>
      <c r="F1115" s="92">
        <v>300000</v>
      </c>
      <c r="G1115" s="92">
        <v>49500000</v>
      </c>
    </row>
    <row r="1116" spans="1:7">
      <c r="A1116" s="7" t="s">
        <v>1883</v>
      </c>
      <c r="B1116" s="89" t="s">
        <v>195</v>
      </c>
      <c r="C1116" s="90" t="s">
        <v>1884</v>
      </c>
      <c r="D1116" s="89">
        <v>165</v>
      </c>
      <c r="E1116" s="91" t="s">
        <v>101</v>
      </c>
      <c r="F1116" s="92">
        <v>80000</v>
      </c>
      <c r="G1116" s="92">
        <v>13200000</v>
      </c>
    </row>
    <row r="1117" spans="1:7">
      <c r="A1117" s="7" t="s">
        <v>1885</v>
      </c>
      <c r="B1117" s="89" t="s">
        <v>195</v>
      </c>
      <c r="C1117" s="90" t="s">
        <v>1886</v>
      </c>
      <c r="D1117" s="89">
        <v>1</v>
      </c>
      <c r="E1117" s="91" t="s">
        <v>153</v>
      </c>
      <c r="F1117" s="92">
        <v>25000000</v>
      </c>
      <c r="G1117" s="92">
        <v>25000000</v>
      </c>
    </row>
    <row r="1118" spans="1:7">
      <c r="A1118" s="7" t="s">
        <v>1887</v>
      </c>
      <c r="B1118" s="89" t="s">
        <v>195</v>
      </c>
      <c r="C1118" s="90" t="s">
        <v>1888</v>
      </c>
      <c r="D1118" s="89">
        <v>1</v>
      </c>
      <c r="E1118" s="91" t="s">
        <v>153</v>
      </c>
      <c r="F1118" s="92">
        <v>100000000</v>
      </c>
      <c r="G1118" s="92">
        <v>100000000</v>
      </c>
    </row>
    <row r="1119" spans="1:7">
      <c r="A1119" s="7" t="s">
        <v>195</v>
      </c>
      <c r="B1119" s="89" t="s">
        <v>195</v>
      </c>
      <c r="C1119" s="90" t="s">
        <v>1889</v>
      </c>
      <c r="D1119" s="89">
        <v>0</v>
      </c>
      <c r="E1119" s="91" t="s">
        <v>195</v>
      </c>
      <c r="F1119" s="92">
        <v>0</v>
      </c>
      <c r="G1119" s="92">
        <v>0</v>
      </c>
    </row>
    <row r="1120" spans="1:7">
      <c r="A1120" s="7" t="s">
        <v>1890</v>
      </c>
      <c r="B1120" s="89" t="s">
        <v>195</v>
      </c>
      <c r="C1120" s="90" t="s">
        <v>1891</v>
      </c>
      <c r="D1120" s="89">
        <v>1</v>
      </c>
      <c r="E1120" s="91" t="s">
        <v>100</v>
      </c>
      <c r="F1120" s="92">
        <v>40000000</v>
      </c>
      <c r="G1120" s="92">
        <v>40000000</v>
      </c>
    </row>
    <row r="1121" spans="1:7">
      <c r="A1121" s="7" t="s">
        <v>1892</v>
      </c>
      <c r="B1121" s="89" t="s">
        <v>195</v>
      </c>
      <c r="C1121" s="90" t="s">
        <v>1893</v>
      </c>
      <c r="D1121" s="89">
        <v>1</v>
      </c>
      <c r="E1121" s="91" t="s">
        <v>100</v>
      </c>
      <c r="F1121" s="92">
        <v>38730000</v>
      </c>
      <c r="G1121" s="92">
        <v>38730000</v>
      </c>
    </row>
    <row r="1122" spans="1:7">
      <c r="A1122" s="7" t="s">
        <v>1894</v>
      </c>
      <c r="B1122" s="89" t="s">
        <v>195</v>
      </c>
      <c r="C1122" s="90" t="s">
        <v>1895</v>
      </c>
      <c r="D1122" s="89">
        <v>12</v>
      </c>
      <c r="E1122" s="91" t="s">
        <v>100</v>
      </c>
      <c r="F1122" s="92">
        <v>33650000</v>
      </c>
      <c r="G1122" s="92">
        <v>403800000</v>
      </c>
    </row>
    <row r="1123" spans="1:7">
      <c r="A1123" s="7" t="s">
        <v>1896</v>
      </c>
      <c r="B1123" s="89" t="s">
        <v>195</v>
      </c>
      <c r="C1123" s="90" t="s">
        <v>1897</v>
      </c>
      <c r="D1123" s="89">
        <v>6</v>
      </c>
      <c r="E1123" s="91" t="s">
        <v>100</v>
      </c>
      <c r="F1123" s="92">
        <v>25000000</v>
      </c>
      <c r="G1123" s="92">
        <v>150000000</v>
      </c>
    </row>
    <row r="1124" spans="1:7">
      <c r="A1124" s="7" t="s">
        <v>195</v>
      </c>
      <c r="B1124" s="89" t="s">
        <v>195</v>
      </c>
      <c r="C1124" s="90" t="s">
        <v>1898</v>
      </c>
      <c r="D1124" s="89">
        <v>0</v>
      </c>
      <c r="E1124" s="91" t="s">
        <v>195</v>
      </c>
      <c r="F1124" s="92">
        <v>0</v>
      </c>
      <c r="G1124" s="92">
        <v>0</v>
      </c>
    </row>
    <row r="1125" spans="1:7">
      <c r="A1125" s="7" t="s">
        <v>1899</v>
      </c>
      <c r="B1125" s="89" t="s">
        <v>195</v>
      </c>
      <c r="C1125" s="90" t="s">
        <v>1900</v>
      </c>
      <c r="D1125" s="89">
        <v>135</v>
      </c>
      <c r="E1125" s="91" t="s">
        <v>100</v>
      </c>
      <c r="F1125" s="92">
        <v>730000</v>
      </c>
      <c r="G1125" s="92">
        <v>98550000</v>
      </c>
    </row>
    <row r="1126" spans="1:7">
      <c r="A1126" s="7" t="s">
        <v>1901</v>
      </c>
      <c r="B1126" s="89" t="s">
        <v>195</v>
      </c>
      <c r="C1126" s="90" t="s">
        <v>1902</v>
      </c>
      <c r="D1126" s="89">
        <v>25</v>
      </c>
      <c r="E1126" s="91" t="s">
        <v>100</v>
      </c>
      <c r="F1126" s="92">
        <v>3640000</v>
      </c>
      <c r="G1126" s="92">
        <v>91000000</v>
      </c>
    </row>
    <row r="1127" spans="1:7">
      <c r="A1127" s="7" t="s">
        <v>1903</v>
      </c>
      <c r="B1127" s="89" t="s">
        <v>195</v>
      </c>
      <c r="C1127" s="90" t="s">
        <v>1904</v>
      </c>
      <c r="D1127" s="89">
        <v>135</v>
      </c>
      <c r="E1127" s="91" t="s">
        <v>100</v>
      </c>
      <c r="F1127" s="92">
        <v>690000</v>
      </c>
      <c r="G1127" s="92">
        <v>93150000</v>
      </c>
    </row>
    <row r="1128" spans="1:7">
      <c r="A1128" s="7" t="s">
        <v>1905</v>
      </c>
      <c r="B1128" s="89" t="s">
        <v>195</v>
      </c>
      <c r="C1128" s="90" t="s">
        <v>1906</v>
      </c>
      <c r="D1128" s="89">
        <v>20</v>
      </c>
      <c r="E1128" s="91" t="s">
        <v>100</v>
      </c>
      <c r="F1128" s="92">
        <v>690000</v>
      </c>
      <c r="G1128" s="92">
        <v>13800000</v>
      </c>
    </row>
    <row r="1129" spans="1:7">
      <c r="A1129" s="7" t="s">
        <v>1907</v>
      </c>
      <c r="B1129" s="89" t="s">
        <v>195</v>
      </c>
      <c r="C1129" s="90" t="s">
        <v>1908</v>
      </c>
      <c r="D1129" s="89">
        <v>50</v>
      </c>
      <c r="E1129" s="91" t="s">
        <v>100</v>
      </c>
      <c r="F1129" s="92">
        <v>690000</v>
      </c>
      <c r="G1129" s="92">
        <v>34500000</v>
      </c>
    </row>
    <row r="1130" spans="1:7">
      <c r="A1130" s="7" t="s">
        <v>1909</v>
      </c>
      <c r="B1130" s="89" t="s">
        <v>195</v>
      </c>
      <c r="C1130" s="90" t="s">
        <v>1910</v>
      </c>
      <c r="D1130" s="89">
        <v>9</v>
      </c>
      <c r="E1130" s="91" t="s">
        <v>100</v>
      </c>
      <c r="F1130" s="92">
        <v>690000</v>
      </c>
      <c r="G1130" s="92">
        <v>6210000</v>
      </c>
    </row>
    <row r="1131" spans="1:7">
      <c r="A1131" s="7" t="s">
        <v>1911</v>
      </c>
      <c r="B1131" s="89" t="s">
        <v>195</v>
      </c>
      <c r="C1131" s="90" t="s">
        <v>1912</v>
      </c>
      <c r="D1131" s="89">
        <v>1</v>
      </c>
      <c r="E1131" s="91" t="s">
        <v>1651</v>
      </c>
      <c r="F1131" s="92">
        <v>25000000</v>
      </c>
      <c r="G1131" s="92">
        <v>25000000</v>
      </c>
    </row>
    <row r="1132" spans="1:7">
      <c r="A1132" s="7" t="s">
        <v>1913</v>
      </c>
      <c r="B1132" s="89" t="s">
        <v>195</v>
      </c>
      <c r="C1132" s="90" t="s">
        <v>1914</v>
      </c>
      <c r="D1132" s="89">
        <v>10</v>
      </c>
      <c r="E1132" s="91" t="s">
        <v>100</v>
      </c>
      <c r="F1132" s="92">
        <v>300000</v>
      </c>
      <c r="G1132" s="92">
        <v>3000000</v>
      </c>
    </row>
    <row r="1133" spans="1:7">
      <c r="A1133" s="7" t="s">
        <v>1915</v>
      </c>
      <c r="B1133" s="89" t="s">
        <v>195</v>
      </c>
      <c r="C1133" s="90" t="s">
        <v>1916</v>
      </c>
      <c r="D1133" s="89">
        <v>31</v>
      </c>
      <c r="E1133" s="91" t="s">
        <v>100</v>
      </c>
      <c r="F1133" s="92">
        <v>600000</v>
      </c>
      <c r="G1133" s="92">
        <v>18600000</v>
      </c>
    </row>
    <row r="1134" spans="1:7" ht="15">
      <c r="A1134" s="7" t="s">
        <v>1917</v>
      </c>
      <c r="B1134" s="78" t="s">
        <v>557</v>
      </c>
      <c r="C1134" s="79" t="s">
        <v>102</v>
      </c>
      <c r="D1134" s="78"/>
      <c r="E1134" s="80"/>
      <c r="F1134" s="81"/>
      <c r="G1134" s="81">
        <v>186000000</v>
      </c>
    </row>
    <row r="1135" spans="1:7">
      <c r="A1135" s="7" t="s">
        <v>1918</v>
      </c>
      <c r="B1135" s="89" t="s">
        <v>195</v>
      </c>
      <c r="C1135" s="90" t="s">
        <v>1919</v>
      </c>
      <c r="D1135" s="89">
        <v>100</v>
      </c>
      <c r="E1135" s="91" t="s">
        <v>100</v>
      </c>
      <c r="F1135" s="92">
        <v>1000000</v>
      </c>
      <c r="G1135" s="92">
        <v>100000000</v>
      </c>
    </row>
    <row r="1136" spans="1:7">
      <c r="A1136" s="7" t="s">
        <v>1920</v>
      </c>
      <c r="B1136" s="89" t="s">
        <v>195</v>
      </c>
      <c r="C1136" s="90" t="s">
        <v>1921</v>
      </c>
      <c r="D1136" s="89">
        <v>1</v>
      </c>
      <c r="E1136" s="91" t="s">
        <v>153</v>
      </c>
      <c r="F1136" s="92">
        <v>50000000</v>
      </c>
      <c r="G1136" s="92">
        <v>50000000</v>
      </c>
    </row>
    <row r="1137" spans="1:7" ht="28.5">
      <c r="A1137" s="7" t="s">
        <v>1922</v>
      </c>
      <c r="B1137" s="89" t="s">
        <v>195</v>
      </c>
      <c r="C1137" s="90" t="s">
        <v>1923</v>
      </c>
      <c r="D1137" s="89">
        <v>24</v>
      </c>
      <c r="E1137" s="91" t="s">
        <v>97</v>
      </c>
      <c r="F1137" s="92">
        <v>1500000</v>
      </c>
      <c r="G1137" s="92">
        <v>36000000</v>
      </c>
    </row>
    <row r="1138" spans="1:7" ht="15">
      <c r="A1138" s="7" t="s">
        <v>1924</v>
      </c>
      <c r="B1138" s="97" t="s">
        <v>558</v>
      </c>
      <c r="C1138" s="98" t="s">
        <v>103</v>
      </c>
      <c r="D1138" s="97"/>
      <c r="E1138" s="99"/>
      <c r="F1138" s="100"/>
      <c r="G1138" s="100">
        <v>3269208000</v>
      </c>
    </row>
    <row r="1139" spans="1:7" ht="15">
      <c r="A1139" s="7" t="s">
        <v>1925</v>
      </c>
      <c r="B1139" s="78" t="s">
        <v>548</v>
      </c>
      <c r="C1139" s="79" t="s">
        <v>90</v>
      </c>
      <c r="D1139" s="78"/>
      <c r="E1139" s="80"/>
      <c r="F1139" s="81"/>
      <c r="G1139" s="81">
        <v>2824368000</v>
      </c>
    </row>
    <row r="1140" spans="1:7">
      <c r="A1140" s="7" t="s">
        <v>1926</v>
      </c>
      <c r="B1140" s="89" t="s">
        <v>195</v>
      </c>
      <c r="C1140" s="90" t="s">
        <v>1927</v>
      </c>
      <c r="D1140" s="89">
        <v>468</v>
      </c>
      <c r="E1140" s="91" t="s">
        <v>1928</v>
      </c>
      <c r="F1140" s="92">
        <v>5060000</v>
      </c>
      <c r="G1140" s="92">
        <v>2368080000</v>
      </c>
    </row>
    <row r="1141" spans="1:7">
      <c r="A1141" s="7" t="s">
        <v>1929</v>
      </c>
      <c r="B1141" s="89" t="s">
        <v>195</v>
      </c>
      <c r="C1141" s="90" t="s">
        <v>1930</v>
      </c>
      <c r="D1141" s="89">
        <v>78</v>
      </c>
      <c r="E1141" s="91" t="s">
        <v>32</v>
      </c>
      <c r="F1141" s="92">
        <v>5680000</v>
      </c>
      <c r="G1141" s="92">
        <v>443040000</v>
      </c>
    </row>
    <row r="1142" spans="1:7" ht="28.5">
      <c r="A1142" s="7" t="s">
        <v>1931</v>
      </c>
      <c r="B1142" s="89" t="s">
        <v>195</v>
      </c>
      <c r="C1142" s="90" t="s">
        <v>1932</v>
      </c>
      <c r="D1142" s="89">
        <v>432</v>
      </c>
      <c r="E1142" s="91" t="s">
        <v>32</v>
      </c>
      <c r="F1142" s="92">
        <v>26000</v>
      </c>
      <c r="G1142" s="92">
        <v>11232000</v>
      </c>
    </row>
    <row r="1143" spans="1:7" ht="28.5">
      <c r="A1143" s="7" t="s">
        <v>1933</v>
      </c>
      <c r="B1143" s="89" t="s">
        <v>195</v>
      </c>
      <c r="C1143" s="90" t="s">
        <v>1934</v>
      </c>
      <c r="D1143" s="89">
        <v>72</v>
      </c>
      <c r="E1143" s="91" t="s">
        <v>32</v>
      </c>
      <c r="F1143" s="92">
        <v>28000</v>
      </c>
      <c r="G1143" s="92">
        <v>2016000</v>
      </c>
    </row>
    <row r="1144" spans="1:7" ht="15">
      <c r="A1144" s="7" t="s">
        <v>1935</v>
      </c>
      <c r="B1144" s="78" t="s">
        <v>559</v>
      </c>
      <c r="C1144" s="79" t="s">
        <v>104</v>
      </c>
      <c r="D1144" s="78"/>
      <c r="E1144" s="80"/>
      <c r="F1144" s="81"/>
      <c r="G1144" s="81">
        <v>321840000</v>
      </c>
    </row>
    <row r="1145" spans="1:7">
      <c r="A1145" s="7" t="s">
        <v>195</v>
      </c>
      <c r="B1145" s="89" t="s">
        <v>195</v>
      </c>
      <c r="C1145" s="90" t="s">
        <v>1936</v>
      </c>
      <c r="D1145" s="89">
        <v>0</v>
      </c>
      <c r="E1145" s="91" t="s">
        <v>195</v>
      </c>
      <c r="F1145" s="92">
        <v>0</v>
      </c>
      <c r="G1145" s="92">
        <v>0</v>
      </c>
    </row>
    <row r="1146" spans="1:7" ht="42.75">
      <c r="A1146" s="7" t="s">
        <v>1937</v>
      </c>
      <c r="B1146" s="89" t="s">
        <v>195</v>
      </c>
      <c r="C1146" s="90" t="s">
        <v>1938</v>
      </c>
      <c r="D1146" s="89">
        <v>12</v>
      </c>
      <c r="E1146" s="91" t="s">
        <v>32</v>
      </c>
      <c r="F1146" s="92">
        <v>2420000</v>
      </c>
      <c r="G1146" s="92">
        <v>29040000</v>
      </c>
    </row>
    <row r="1147" spans="1:7" ht="28.5">
      <c r="A1147" s="7" t="s">
        <v>1939</v>
      </c>
      <c r="B1147" s="89" t="s">
        <v>195</v>
      </c>
      <c r="C1147" s="90" t="s">
        <v>1940</v>
      </c>
      <c r="D1147" s="89">
        <v>12</v>
      </c>
      <c r="E1147" s="91" t="s">
        <v>32</v>
      </c>
      <c r="F1147" s="92">
        <v>4770000</v>
      </c>
      <c r="G1147" s="92">
        <v>57240000</v>
      </c>
    </row>
    <row r="1148" spans="1:7" ht="28.5">
      <c r="A1148" s="7" t="s">
        <v>1941</v>
      </c>
      <c r="B1148" s="89" t="s">
        <v>195</v>
      </c>
      <c r="C1148" s="90" t="s">
        <v>1942</v>
      </c>
      <c r="D1148" s="89">
        <v>12</v>
      </c>
      <c r="E1148" s="91" t="s">
        <v>32</v>
      </c>
      <c r="F1148" s="92">
        <v>2120000</v>
      </c>
      <c r="G1148" s="92">
        <v>25440000</v>
      </c>
    </row>
    <row r="1149" spans="1:7" ht="28.5">
      <c r="A1149" s="7" t="s">
        <v>1943</v>
      </c>
      <c r="B1149" s="89" t="s">
        <v>195</v>
      </c>
      <c r="C1149" s="90" t="s">
        <v>1944</v>
      </c>
      <c r="D1149" s="89">
        <v>12</v>
      </c>
      <c r="E1149" s="91" t="s">
        <v>32</v>
      </c>
      <c r="F1149" s="92">
        <v>3720000</v>
      </c>
      <c r="G1149" s="92">
        <v>44640000</v>
      </c>
    </row>
    <row r="1150" spans="1:7" ht="28.5">
      <c r="A1150" s="7" t="s">
        <v>1945</v>
      </c>
      <c r="B1150" s="89" t="s">
        <v>195</v>
      </c>
      <c r="C1150" s="90" t="s">
        <v>1946</v>
      </c>
      <c r="D1150" s="89">
        <v>24</v>
      </c>
      <c r="E1150" s="91" t="s">
        <v>32</v>
      </c>
      <c r="F1150" s="92">
        <v>1580000</v>
      </c>
      <c r="G1150" s="92">
        <v>37920000</v>
      </c>
    </row>
    <row r="1151" spans="1:7" ht="28.5">
      <c r="A1151" s="7" t="s">
        <v>1947</v>
      </c>
      <c r="B1151" s="89" t="s">
        <v>195</v>
      </c>
      <c r="C1151" s="90" t="s">
        <v>1948</v>
      </c>
      <c r="D1151" s="89">
        <v>24</v>
      </c>
      <c r="E1151" s="91" t="s">
        <v>32</v>
      </c>
      <c r="F1151" s="92">
        <v>1365000</v>
      </c>
      <c r="G1151" s="92">
        <v>32760000</v>
      </c>
    </row>
    <row r="1152" spans="1:7" ht="28.5">
      <c r="A1152" s="7" t="s">
        <v>195</v>
      </c>
      <c r="B1152" s="89" t="s">
        <v>195</v>
      </c>
      <c r="C1152" s="90" t="s">
        <v>1949</v>
      </c>
      <c r="D1152" s="89">
        <v>0</v>
      </c>
      <c r="E1152" s="91" t="s">
        <v>195</v>
      </c>
      <c r="F1152" s="92">
        <v>0</v>
      </c>
      <c r="G1152" s="92">
        <v>0</v>
      </c>
    </row>
    <row r="1153" spans="1:7">
      <c r="A1153" s="7" t="s">
        <v>1950</v>
      </c>
      <c r="B1153" s="89" t="s">
        <v>195</v>
      </c>
      <c r="C1153" s="90" t="s">
        <v>1951</v>
      </c>
      <c r="D1153" s="89">
        <v>12</v>
      </c>
      <c r="E1153" s="91" t="s">
        <v>32</v>
      </c>
      <c r="F1153" s="92">
        <v>300000</v>
      </c>
      <c r="G1153" s="92">
        <v>3600000</v>
      </c>
    </row>
    <row r="1154" spans="1:7">
      <c r="A1154" s="7" t="s">
        <v>1952</v>
      </c>
      <c r="B1154" s="89" t="s">
        <v>195</v>
      </c>
      <c r="C1154" s="90" t="s">
        <v>1953</v>
      </c>
      <c r="D1154" s="89">
        <v>12</v>
      </c>
      <c r="E1154" s="91" t="s">
        <v>32</v>
      </c>
      <c r="F1154" s="92">
        <v>200000</v>
      </c>
      <c r="G1154" s="92">
        <v>2400000</v>
      </c>
    </row>
    <row r="1155" spans="1:7">
      <c r="A1155" s="7" t="s">
        <v>1954</v>
      </c>
      <c r="B1155" s="89" t="s">
        <v>195</v>
      </c>
      <c r="C1155" s="90" t="s">
        <v>1955</v>
      </c>
      <c r="D1155" s="89">
        <v>12</v>
      </c>
      <c r="E1155" s="91" t="s">
        <v>32</v>
      </c>
      <c r="F1155" s="92">
        <v>250000</v>
      </c>
      <c r="G1155" s="92">
        <v>3000000</v>
      </c>
    </row>
    <row r="1156" spans="1:7" ht="28.5">
      <c r="A1156" s="7" t="s">
        <v>1956</v>
      </c>
      <c r="B1156" s="89" t="s">
        <v>195</v>
      </c>
      <c r="C1156" s="90" t="s">
        <v>1957</v>
      </c>
      <c r="D1156" s="89">
        <v>12</v>
      </c>
      <c r="E1156" s="91" t="s">
        <v>32</v>
      </c>
      <c r="F1156" s="92">
        <v>980000</v>
      </c>
      <c r="G1156" s="92">
        <v>11760000</v>
      </c>
    </row>
    <row r="1157" spans="1:7" ht="28.5">
      <c r="A1157" s="7" t="s">
        <v>1958</v>
      </c>
      <c r="B1157" s="89" t="s">
        <v>195</v>
      </c>
      <c r="C1157" s="90" t="s">
        <v>1959</v>
      </c>
      <c r="D1157" s="89">
        <v>24</v>
      </c>
      <c r="E1157" s="91" t="s">
        <v>32</v>
      </c>
      <c r="F1157" s="92">
        <v>150000</v>
      </c>
      <c r="G1157" s="92">
        <v>3600000</v>
      </c>
    </row>
    <row r="1158" spans="1:7" ht="28.5">
      <c r="A1158" s="7" t="s">
        <v>195</v>
      </c>
      <c r="B1158" s="89" t="s">
        <v>195</v>
      </c>
      <c r="C1158" s="90" t="s">
        <v>1960</v>
      </c>
      <c r="D1158" s="89">
        <v>0</v>
      </c>
      <c r="E1158" s="91" t="s">
        <v>195</v>
      </c>
      <c r="F1158" s="92">
        <v>0</v>
      </c>
      <c r="G1158" s="92">
        <v>0</v>
      </c>
    </row>
    <row r="1159" spans="1:7">
      <c r="A1159" s="7" t="s">
        <v>1961</v>
      </c>
      <c r="B1159" s="89" t="s">
        <v>195</v>
      </c>
      <c r="C1159" s="90" t="s">
        <v>1962</v>
      </c>
      <c r="D1159" s="89">
        <v>12</v>
      </c>
      <c r="E1159" s="91" t="s">
        <v>32</v>
      </c>
      <c r="F1159" s="92">
        <v>450000</v>
      </c>
      <c r="G1159" s="92">
        <v>5400000</v>
      </c>
    </row>
    <row r="1160" spans="1:7">
      <c r="A1160" s="7" t="s">
        <v>1963</v>
      </c>
      <c r="B1160" s="89" t="s">
        <v>195</v>
      </c>
      <c r="C1160" s="90" t="s">
        <v>1964</v>
      </c>
      <c r="D1160" s="89">
        <v>12</v>
      </c>
      <c r="E1160" s="91" t="s">
        <v>32</v>
      </c>
      <c r="F1160" s="92">
        <v>400000</v>
      </c>
      <c r="G1160" s="92">
        <v>4800000</v>
      </c>
    </row>
    <row r="1161" spans="1:7">
      <c r="A1161" s="7" t="s">
        <v>1965</v>
      </c>
      <c r="B1161" s="89" t="s">
        <v>195</v>
      </c>
      <c r="C1161" s="90" t="s">
        <v>1966</v>
      </c>
      <c r="D1161" s="89">
        <v>12</v>
      </c>
      <c r="E1161" s="91" t="s">
        <v>32</v>
      </c>
      <c r="F1161" s="92">
        <v>350000</v>
      </c>
      <c r="G1161" s="92">
        <v>4200000</v>
      </c>
    </row>
    <row r="1162" spans="1:7" ht="28.5">
      <c r="A1162" s="7" t="s">
        <v>1967</v>
      </c>
      <c r="B1162" s="89" t="s">
        <v>195</v>
      </c>
      <c r="C1162" s="90" t="s">
        <v>1968</v>
      </c>
      <c r="D1162" s="89">
        <v>36</v>
      </c>
      <c r="E1162" s="91" t="s">
        <v>32</v>
      </c>
      <c r="F1162" s="92">
        <v>300000</v>
      </c>
      <c r="G1162" s="92">
        <v>10800000</v>
      </c>
    </row>
    <row r="1163" spans="1:7" ht="28.5">
      <c r="A1163" s="7" t="s">
        <v>1969</v>
      </c>
      <c r="B1163" s="89" t="s">
        <v>195</v>
      </c>
      <c r="C1163" s="90" t="s">
        <v>1970</v>
      </c>
      <c r="D1163" s="89">
        <v>12</v>
      </c>
      <c r="E1163" s="91" t="s">
        <v>32</v>
      </c>
      <c r="F1163" s="92">
        <v>980000</v>
      </c>
      <c r="G1163" s="92">
        <v>11760000</v>
      </c>
    </row>
    <row r="1164" spans="1:7" ht="28.5">
      <c r="A1164" s="7" t="s">
        <v>1971</v>
      </c>
      <c r="B1164" s="89" t="s">
        <v>195</v>
      </c>
      <c r="C1164" s="90" t="s">
        <v>1972</v>
      </c>
      <c r="D1164" s="89">
        <v>12</v>
      </c>
      <c r="E1164" s="91" t="s">
        <v>32</v>
      </c>
      <c r="F1164" s="92">
        <v>300000</v>
      </c>
      <c r="G1164" s="92">
        <v>3600000</v>
      </c>
    </row>
    <row r="1165" spans="1:7" ht="28.5">
      <c r="A1165" s="7" t="s">
        <v>1973</v>
      </c>
      <c r="B1165" s="89" t="s">
        <v>195</v>
      </c>
      <c r="C1165" s="90" t="s">
        <v>1974</v>
      </c>
      <c r="D1165" s="89">
        <v>12</v>
      </c>
      <c r="E1165" s="91" t="s">
        <v>32</v>
      </c>
      <c r="F1165" s="92">
        <v>680000</v>
      </c>
      <c r="G1165" s="92">
        <v>8160000</v>
      </c>
    </row>
    <row r="1166" spans="1:7" ht="28.5">
      <c r="A1166" s="7" t="s">
        <v>1975</v>
      </c>
      <c r="B1166" s="89" t="s">
        <v>195</v>
      </c>
      <c r="C1166" s="90" t="s">
        <v>1976</v>
      </c>
      <c r="D1166" s="89">
        <v>3</v>
      </c>
      <c r="E1166" s="91" t="s">
        <v>105</v>
      </c>
      <c r="F1166" s="92">
        <v>760000</v>
      </c>
      <c r="G1166" s="92">
        <v>2280000</v>
      </c>
    </row>
    <row r="1167" spans="1:7">
      <c r="A1167" s="7" t="s">
        <v>1977</v>
      </c>
      <c r="B1167" s="89" t="s">
        <v>195</v>
      </c>
      <c r="C1167" s="90" t="s">
        <v>1978</v>
      </c>
      <c r="D1167" s="89">
        <v>3</v>
      </c>
      <c r="E1167" s="91" t="s">
        <v>105</v>
      </c>
      <c r="F1167" s="92">
        <v>760000</v>
      </c>
      <c r="G1167" s="92">
        <v>2280000</v>
      </c>
    </row>
    <row r="1168" spans="1:7" ht="28.5">
      <c r="A1168" s="7" t="s">
        <v>1979</v>
      </c>
      <c r="B1168" s="89" t="s">
        <v>195</v>
      </c>
      <c r="C1168" s="90" t="s">
        <v>1980</v>
      </c>
      <c r="D1168" s="89">
        <v>3</v>
      </c>
      <c r="E1168" s="91" t="s">
        <v>105</v>
      </c>
      <c r="F1168" s="92">
        <v>480000</v>
      </c>
      <c r="G1168" s="92">
        <v>1440000</v>
      </c>
    </row>
    <row r="1169" spans="1:7" ht="28.5">
      <c r="A1169" s="7" t="s">
        <v>1981</v>
      </c>
      <c r="B1169" s="89" t="s">
        <v>195</v>
      </c>
      <c r="C1169" s="90" t="s">
        <v>1982</v>
      </c>
      <c r="D1169" s="89">
        <v>30</v>
      </c>
      <c r="E1169" s="91" t="s">
        <v>105</v>
      </c>
      <c r="F1169" s="92">
        <v>600000</v>
      </c>
      <c r="G1169" s="92">
        <v>18000000</v>
      </c>
    </row>
    <row r="1170" spans="1:7" ht="28.5">
      <c r="A1170" s="7" t="s">
        <v>195</v>
      </c>
      <c r="B1170" s="89" t="s">
        <v>195</v>
      </c>
      <c r="C1170" s="90" t="s">
        <v>1983</v>
      </c>
      <c r="D1170" s="89">
        <v>0</v>
      </c>
      <c r="E1170" s="91" t="s">
        <v>195</v>
      </c>
      <c r="F1170" s="92">
        <v>0</v>
      </c>
      <c r="G1170" s="92">
        <v>0</v>
      </c>
    </row>
    <row r="1171" spans="1:7" ht="15">
      <c r="A1171" s="7" t="s">
        <v>1984</v>
      </c>
      <c r="B1171" s="78" t="s">
        <v>503</v>
      </c>
      <c r="C1171" s="79" t="s">
        <v>7</v>
      </c>
      <c r="D1171" s="78"/>
      <c r="E1171" s="80"/>
      <c r="F1171" s="81"/>
      <c r="G1171" s="81">
        <v>63000000</v>
      </c>
    </row>
    <row r="1172" spans="1:7">
      <c r="A1172" s="7" t="s">
        <v>1985</v>
      </c>
      <c r="B1172" s="89" t="s">
        <v>195</v>
      </c>
      <c r="C1172" s="90" t="s">
        <v>1986</v>
      </c>
      <c r="D1172" s="89">
        <v>12</v>
      </c>
      <c r="E1172" s="91" t="s">
        <v>52</v>
      </c>
      <c r="F1172" s="92">
        <v>5000000</v>
      </c>
      <c r="G1172" s="92">
        <v>60000000</v>
      </c>
    </row>
    <row r="1173" spans="1:7">
      <c r="A1173" s="7" t="s">
        <v>1987</v>
      </c>
      <c r="B1173" s="89" t="s">
        <v>195</v>
      </c>
      <c r="C1173" s="90" t="s">
        <v>1988</v>
      </c>
      <c r="D1173" s="89">
        <v>1</v>
      </c>
      <c r="E1173" s="91" t="s">
        <v>52</v>
      </c>
      <c r="F1173" s="92">
        <v>3000000</v>
      </c>
      <c r="G1173" s="92">
        <v>3000000</v>
      </c>
    </row>
    <row r="1174" spans="1:7" ht="15">
      <c r="A1174" s="7" t="s">
        <v>1989</v>
      </c>
      <c r="B1174" s="78" t="s">
        <v>530</v>
      </c>
      <c r="C1174" s="79" t="s">
        <v>64</v>
      </c>
      <c r="D1174" s="78"/>
      <c r="E1174" s="80"/>
      <c r="F1174" s="81"/>
      <c r="G1174" s="81">
        <v>60000000</v>
      </c>
    </row>
    <row r="1175" spans="1:7">
      <c r="A1175" s="7" t="s">
        <v>1990</v>
      </c>
      <c r="B1175" s="89" t="s">
        <v>195</v>
      </c>
      <c r="C1175" s="90" t="s">
        <v>598</v>
      </c>
      <c r="D1175" s="89">
        <v>12</v>
      </c>
      <c r="E1175" s="91" t="s">
        <v>52</v>
      </c>
      <c r="F1175" s="92">
        <v>2500000</v>
      </c>
      <c r="G1175" s="92">
        <v>30000000</v>
      </c>
    </row>
    <row r="1176" spans="1:7">
      <c r="A1176" s="7" t="s">
        <v>1991</v>
      </c>
      <c r="B1176" s="89" t="s">
        <v>195</v>
      </c>
      <c r="C1176" s="90" t="s">
        <v>1992</v>
      </c>
      <c r="D1176" s="89">
        <v>12</v>
      </c>
      <c r="E1176" s="91" t="s">
        <v>106</v>
      </c>
      <c r="F1176" s="92">
        <v>2500000</v>
      </c>
      <c r="G1176" s="92">
        <v>30000000</v>
      </c>
    </row>
    <row r="1177" spans="1:7" ht="15">
      <c r="A1177" s="7" t="s">
        <v>1993</v>
      </c>
      <c r="B1177" s="97" t="s">
        <v>1994</v>
      </c>
      <c r="C1177" s="98" t="s">
        <v>1995</v>
      </c>
      <c r="D1177" s="97"/>
      <c r="E1177" s="99"/>
      <c r="F1177" s="100"/>
      <c r="G1177" s="100">
        <v>5077908000</v>
      </c>
    </row>
    <row r="1178" spans="1:7" ht="15">
      <c r="A1178" s="7" t="s">
        <v>1996</v>
      </c>
      <c r="B1178" s="78" t="s">
        <v>548</v>
      </c>
      <c r="C1178" s="79" t="s">
        <v>90</v>
      </c>
      <c r="D1178" s="78"/>
      <c r="E1178" s="80"/>
      <c r="F1178" s="81"/>
      <c r="G1178" s="81">
        <v>5077908000</v>
      </c>
    </row>
    <row r="1179" spans="1:7">
      <c r="A1179" s="7" t="s">
        <v>1997</v>
      </c>
      <c r="B1179" s="89" t="s">
        <v>195</v>
      </c>
      <c r="C1179" s="90" t="s">
        <v>1998</v>
      </c>
      <c r="D1179" s="89">
        <v>12</v>
      </c>
      <c r="E1179" s="91" t="s">
        <v>1834</v>
      </c>
      <c r="F1179" s="92">
        <v>2310000</v>
      </c>
      <c r="G1179" s="92">
        <v>27720000</v>
      </c>
    </row>
    <row r="1180" spans="1:7">
      <c r="A1180" s="7" t="s">
        <v>1999</v>
      </c>
      <c r="B1180" s="89" t="s">
        <v>195</v>
      </c>
      <c r="C1180" s="90" t="s">
        <v>2000</v>
      </c>
      <c r="D1180" s="89">
        <v>12</v>
      </c>
      <c r="E1180" s="91" t="s">
        <v>1834</v>
      </c>
      <c r="F1180" s="92">
        <v>189582000</v>
      </c>
      <c r="G1180" s="92">
        <v>2274984000</v>
      </c>
    </row>
    <row r="1181" spans="1:7">
      <c r="A1181" s="7" t="s">
        <v>2001</v>
      </c>
      <c r="B1181" s="89" t="s">
        <v>195</v>
      </c>
      <c r="C1181" s="90" t="s">
        <v>2002</v>
      </c>
      <c r="D1181" s="89">
        <v>12</v>
      </c>
      <c r="E1181" s="91" t="s">
        <v>1834</v>
      </c>
      <c r="F1181" s="92">
        <v>231267000</v>
      </c>
      <c r="G1181" s="92">
        <v>2775204000</v>
      </c>
    </row>
    <row r="1182" spans="1:7" ht="15">
      <c r="A1182" s="7" t="s">
        <v>2003</v>
      </c>
      <c r="B1182" s="97" t="s">
        <v>2004</v>
      </c>
      <c r="C1182" s="98" t="s">
        <v>107</v>
      </c>
      <c r="D1182" s="97"/>
      <c r="E1182" s="99"/>
      <c r="F1182" s="100"/>
      <c r="G1182" s="100">
        <v>2523600000</v>
      </c>
    </row>
    <row r="1183" spans="1:7" ht="15">
      <c r="A1183" s="7" t="s">
        <v>2005</v>
      </c>
      <c r="B1183" s="78" t="s">
        <v>560</v>
      </c>
      <c r="C1183" s="79" t="s">
        <v>108</v>
      </c>
      <c r="D1183" s="78"/>
      <c r="E1183" s="80"/>
      <c r="F1183" s="81"/>
      <c r="G1183" s="81">
        <v>1560000000</v>
      </c>
    </row>
    <row r="1184" spans="1:7">
      <c r="A1184" s="7" t="s">
        <v>2006</v>
      </c>
      <c r="B1184" s="89" t="s">
        <v>195</v>
      </c>
      <c r="C1184" s="90" t="s">
        <v>2007</v>
      </c>
      <c r="D1184" s="89">
        <v>12</v>
      </c>
      <c r="E1184" s="91" t="s">
        <v>97</v>
      </c>
      <c r="F1184" s="92">
        <v>130000000</v>
      </c>
      <c r="G1184" s="92">
        <v>1560000000</v>
      </c>
    </row>
    <row r="1185" spans="1:7" ht="15">
      <c r="A1185" s="7" t="s">
        <v>2008</v>
      </c>
      <c r="B1185" s="78" t="s">
        <v>561</v>
      </c>
      <c r="C1185" s="79" t="s">
        <v>109</v>
      </c>
      <c r="D1185" s="78"/>
      <c r="E1185" s="80"/>
      <c r="F1185" s="81"/>
      <c r="G1185" s="81">
        <v>113400000</v>
      </c>
    </row>
    <row r="1186" spans="1:7">
      <c r="A1186" s="7" t="s">
        <v>2009</v>
      </c>
      <c r="B1186" s="89" t="s">
        <v>195</v>
      </c>
      <c r="C1186" s="90" t="s">
        <v>2010</v>
      </c>
      <c r="D1186" s="89">
        <v>12</v>
      </c>
      <c r="E1186" s="91" t="s">
        <v>97</v>
      </c>
      <c r="F1186" s="92">
        <v>9450000</v>
      </c>
      <c r="G1186" s="92">
        <v>113400000</v>
      </c>
    </row>
    <row r="1187" spans="1:7" ht="15">
      <c r="A1187" s="7" t="s">
        <v>2011</v>
      </c>
      <c r="B1187" s="78" t="s">
        <v>562</v>
      </c>
      <c r="C1187" s="79" t="s">
        <v>110</v>
      </c>
      <c r="D1187" s="78"/>
      <c r="E1187" s="80"/>
      <c r="F1187" s="81"/>
      <c r="G1187" s="81">
        <v>214200000</v>
      </c>
    </row>
    <row r="1188" spans="1:7">
      <c r="A1188" s="7" t="s">
        <v>2012</v>
      </c>
      <c r="B1188" s="89" t="s">
        <v>195</v>
      </c>
      <c r="C1188" s="90" t="s">
        <v>2013</v>
      </c>
      <c r="D1188" s="89">
        <v>12</v>
      </c>
      <c r="E1188" s="91" t="s">
        <v>97</v>
      </c>
      <c r="F1188" s="92">
        <v>17850000</v>
      </c>
      <c r="G1188" s="92">
        <v>214200000</v>
      </c>
    </row>
    <row r="1189" spans="1:7" ht="15">
      <c r="A1189" s="7" t="s">
        <v>2014</v>
      </c>
      <c r="B1189" s="78" t="s">
        <v>563</v>
      </c>
      <c r="C1189" s="79" t="s">
        <v>111</v>
      </c>
      <c r="D1189" s="78"/>
      <c r="E1189" s="80"/>
      <c r="F1189" s="81"/>
      <c r="G1189" s="81">
        <v>636000000</v>
      </c>
    </row>
    <row r="1190" spans="1:7">
      <c r="A1190" s="7" t="s">
        <v>2015</v>
      </c>
      <c r="B1190" s="89" t="s">
        <v>195</v>
      </c>
      <c r="C1190" s="90" t="s">
        <v>2016</v>
      </c>
      <c r="D1190" s="89">
        <v>12</v>
      </c>
      <c r="E1190" s="91" t="s">
        <v>97</v>
      </c>
      <c r="F1190" s="92">
        <v>53000000</v>
      </c>
      <c r="G1190" s="92">
        <v>636000000</v>
      </c>
    </row>
    <row r="1191" spans="1:7" ht="15">
      <c r="A1191" s="7" t="s">
        <v>2017</v>
      </c>
      <c r="B1191" s="97" t="s">
        <v>2018</v>
      </c>
      <c r="C1191" s="98" t="s">
        <v>112</v>
      </c>
      <c r="D1191" s="97"/>
      <c r="E1191" s="99"/>
      <c r="F1191" s="100"/>
      <c r="G1191" s="100">
        <v>3464446000</v>
      </c>
    </row>
    <row r="1192" spans="1:7" ht="15">
      <c r="A1192" s="7" t="s">
        <v>2019</v>
      </c>
      <c r="B1192" s="78" t="s">
        <v>564</v>
      </c>
      <c r="C1192" s="79" t="s">
        <v>113</v>
      </c>
      <c r="D1192" s="78"/>
      <c r="E1192" s="80"/>
      <c r="F1192" s="81"/>
      <c r="G1192" s="81">
        <v>1732830000</v>
      </c>
    </row>
    <row r="1193" spans="1:7">
      <c r="A1193" s="7" t="s">
        <v>2020</v>
      </c>
      <c r="B1193" s="89" t="s">
        <v>195</v>
      </c>
      <c r="C1193" s="90" t="s">
        <v>2021</v>
      </c>
      <c r="D1193" s="89">
        <v>10502</v>
      </c>
      <c r="E1193" s="91" t="s">
        <v>46</v>
      </c>
      <c r="F1193" s="92">
        <v>165000</v>
      </c>
      <c r="G1193" s="92">
        <v>1732830000</v>
      </c>
    </row>
    <row r="1194" spans="1:7" ht="15">
      <c r="A1194" s="7" t="s">
        <v>2022</v>
      </c>
      <c r="B1194" s="78" t="s">
        <v>556</v>
      </c>
      <c r="C1194" s="79" t="s">
        <v>99</v>
      </c>
      <c r="D1194" s="78"/>
      <c r="E1194" s="80"/>
      <c r="F1194" s="81"/>
      <c r="G1194" s="81">
        <v>1413616000</v>
      </c>
    </row>
    <row r="1195" spans="1:7">
      <c r="A1195" s="7" t="s">
        <v>195</v>
      </c>
      <c r="B1195" s="89" t="s">
        <v>195</v>
      </c>
      <c r="C1195" s="90" t="s">
        <v>2023</v>
      </c>
      <c r="D1195" s="89">
        <v>0</v>
      </c>
      <c r="E1195" s="91" t="s">
        <v>195</v>
      </c>
      <c r="F1195" s="92">
        <v>0</v>
      </c>
      <c r="G1195" s="92">
        <v>0</v>
      </c>
    </row>
    <row r="1196" spans="1:7">
      <c r="A1196" s="7" t="s">
        <v>2024</v>
      </c>
      <c r="B1196" s="89" t="s">
        <v>195</v>
      </c>
      <c r="C1196" s="90" t="s">
        <v>2025</v>
      </c>
      <c r="D1196" s="89">
        <v>2</v>
      </c>
      <c r="E1196" s="91" t="s">
        <v>42</v>
      </c>
      <c r="F1196" s="92">
        <v>36203000</v>
      </c>
      <c r="G1196" s="92">
        <v>72406000</v>
      </c>
    </row>
    <row r="1197" spans="1:7">
      <c r="A1197" s="7" t="s">
        <v>2026</v>
      </c>
      <c r="B1197" s="89" t="s">
        <v>195</v>
      </c>
      <c r="C1197" s="90" t="s">
        <v>2027</v>
      </c>
      <c r="D1197" s="89">
        <v>1</v>
      </c>
      <c r="E1197" s="91" t="s">
        <v>63</v>
      </c>
      <c r="F1197" s="92">
        <v>50000000</v>
      </c>
      <c r="G1197" s="92">
        <v>50000000</v>
      </c>
    </row>
    <row r="1198" spans="1:7">
      <c r="A1198" s="7" t="s">
        <v>2028</v>
      </c>
      <c r="B1198" s="89" t="s">
        <v>195</v>
      </c>
      <c r="C1198" s="90" t="s">
        <v>2029</v>
      </c>
      <c r="D1198" s="89">
        <v>1</v>
      </c>
      <c r="E1198" s="91" t="s">
        <v>63</v>
      </c>
      <c r="F1198" s="92">
        <v>50000000</v>
      </c>
      <c r="G1198" s="92">
        <v>50000000</v>
      </c>
    </row>
    <row r="1199" spans="1:7">
      <c r="A1199" s="7" t="s">
        <v>2030</v>
      </c>
      <c r="B1199" s="89" t="s">
        <v>195</v>
      </c>
      <c r="C1199" s="90" t="s">
        <v>2031</v>
      </c>
      <c r="D1199" s="89">
        <v>1</v>
      </c>
      <c r="E1199" s="91" t="s">
        <v>106</v>
      </c>
      <c r="F1199" s="92">
        <v>10000000</v>
      </c>
      <c r="G1199" s="92">
        <v>10000000</v>
      </c>
    </row>
    <row r="1200" spans="1:7" ht="28.5">
      <c r="A1200" s="7" t="s">
        <v>2032</v>
      </c>
      <c r="B1200" s="89" t="s">
        <v>195</v>
      </c>
      <c r="C1200" s="90" t="s">
        <v>2033</v>
      </c>
      <c r="D1200" s="89">
        <v>12</v>
      </c>
      <c r="E1200" s="91" t="s">
        <v>97</v>
      </c>
      <c r="F1200" s="92">
        <v>17000000</v>
      </c>
      <c r="G1200" s="92">
        <v>204000000</v>
      </c>
    </row>
    <row r="1201" spans="1:7">
      <c r="A1201" s="7" t="s">
        <v>2034</v>
      </c>
      <c r="B1201" s="89" t="s">
        <v>195</v>
      </c>
      <c r="C1201" s="90" t="s">
        <v>2035</v>
      </c>
      <c r="D1201" s="89">
        <v>1</v>
      </c>
      <c r="E1201" s="91" t="s">
        <v>63</v>
      </c>
      <c r="F1201" s="92">
        <v>30000000</v>
      </c>
      <c r="G1201" s="92">
        <v>30000000</v>
      </c>
    </row>
    <row r="1202" spans="1:7">
      <c r="A1202" s="7" t="s">
        <v>2036</v>
      </c>
      <c r="B1202" s="89" t="s">
        <v>195</v>
      </c>
      <c r="C1202" s="90" t="s">
        <v>2037</v>
      </c>
      <c r="D1202" s="89">
        <v>50</v>
      </c>
      <c r="E1202" s="91" t="s">
        <v>2038</v>
      </c>
      <c r="F1202" s="92">
        <v>330000</v>
      </c>
      <c r="G1202" s="92">
        <v>16500000</v>
      </c>
    </row>
    <row r="1203" spans="1:7">
      <c r="A1203" s="7" t="s">
        <v>2039</v>
      </c>
      <c r="B1203" s="89" t="s">
        <v>195</v>
      </c>
      <c r="C1203" s="90" t="s">
        <v>2040</v>
      </c>
      <c r="D1203" s="89">
        <v>3</v>
      </c>
      <c r="E1203" s="91" t="s">
        <v>42</v>
      </c>
      <c r="F1203" s="92">
        <v>3500000</v>
      </c>
      <c r="G1203" s="92">
        <v>10500000</v>
      </c>
    </row>
    <row r="1204" spans="1:7">
      <c r="A1204" s="7" t="s">
        <v>2041</v>
      </c>
      <c r="B1204" s="89" t="s">
        <v>195</v>
      </c>
      <c r="C1204" s="90" t="s">
        <v>2042</v>
      </c>
      <c r="D1204" s="89">
        <v>5</v>
      </c>
      <c r="E1204" s="91" t="s">
        <v>42</v>
      </c>
      <c r="F1204" s="92">
        <v>15000000</v>
      </c>
      <c r="G1204" s="92">
        <v>75000000</v>
      </c>
    </row>
    <row r="1205" spans="1:7">
      <c r="A1205" s="7" t="s">
        <v>2043</v>
      </c>
      <c r="B1205" s="89" t="s">
        <v>195</v>
      </c>
      <c r="C1205" s="90" t="s">
        <v>2044</v>
      </c>
      <c r="D1205" s="89">
        <v>1</v>
      </c>
      <c r="E1205" s="91" t="s">
        <v>106</v>
      </c>
      <c r="F1205" s="92">
        <v>50000000</v>
      </c>
      <c r="G1205" s="92">
        <v>50000000</v>
      </c>
    </row>
    <row r="1206" spans="1:7">
      <c r="A1206" s="7" t="s">
        <v>2045</v>
      </c>
      <c r="B1206" s="89" t="s">
        <v>195</v>
      </c>
      <c r="C1206" s="90" t="s">
        <v>1906</v>
      </c>
      <c r="D1206" s="89">
        <v>5</v>
      </c>
      <c r="E1206" s="91" t="s">
        <v>42</v>
      </c>
      <c r="F1206" s="92">
        <v>690000</v>
      </c>
      <c r="G1206" s="92">
        <v>3450000</v>
      </c>
    </row>
    <row r="1207" spans="1:7">
      <c r="A1207" s="7" t="s">
        <v>2046</v>
      </c>
      <c r="B1207" s="89" t="s">
        <v>195</v>
      </c>
      <c r="C1207" s="90" t="s">
        <v>2047</v>
      </c>
      <c r="D1207" s="89">
        <v>1</v>
      </c>
      <c r="E1207" s="91" t="s">
        <v>63</v>
      </c>
      <c r="F1207" s="92">
        <v>50000000</v>
      </c>
      <c r="G1207" s="92">
        <v>50000000</v>
      </c>
    </row>
    <row r="1208" spans="1:7">
      <c r="A1208" s="7" t="s">
        <v>2048</v>
      </c>
      <c r="B1208" s="89" t="s">
        <v>195</v>
      </c>
      <c r="C1208" s="90" t="s">
        <v>2049</v>
      </c>
      <c r="D1208" s="89">
        <v>1</v>
      </c>
      <c r="E1208" s="91" t="s">
        <v>63</v>
      </c>
      <c r="F1208" s="92">
        <v>150000000</v>
      </c>
      <c r="G1208" s="92">
        <v>150000000</v>
      </c>
    </row>
    <row r="1209" spans="1:7">
      <c r="A1209" s="7" t="s">
        <v>2050</v>
      </c>
      <c r="B1209" s="89" t="s">
        <v>195</v>
      </c>
      <c r="C1209" s="90" t="s">
        <v>2051</v>
      </c>
      <c r="D1209" s="89">
        <v>124</v>
      </c>
      <c r="E1209" s="91" t="s">
        <v>42</v>
      </c>
      <c r="F1209" s="92">
        <v>610000</v>
      </c>
      <c r="G1209" s="92">
        <v>75640000</v>
      </c>
    </row>
    <row r="1210" spans="1:7">
      <c r="A1210" s="7" t="s">
        <v>2052</v>
      </c>
      <c r="B1210" s="89" t="s">
        <v>195</v>
      </c>
      <c r="C1210" s="90" t="s">
        <v>2053</v>
      </c>
      <c r="D1210" s="89">
        <v>1</v>
      </c>
      <c r="E1210" s="91" t="s">
        <v>63</v>
      </c>
      <c r="F1210" s="92">
        <v>100000000</v>
      </c>
      <c r="G1210" s="92">
        <v>100000000</v>
      </c>
    </row>
    <row r="1211" spans="1:7">
      <c r="A1211" s="7" t="s">
        <v>2054</v>
      </c>
      <c r="B1211" s="89" t="s">
        <v>195</v>
      </c>
      <c r="C1211" s="90" t="s">
        <v>2055</v>
      </c>
      <c r="D1211" s="89">
        <v>1</v>
      </c>
      <c r="E1211" s="91" t="s">
        <v>63</v>
      </c>
      <c r="F1211" s="92">
        <v>50000000</v>
      </c>
      <c r="G1211" s="92">
        <v>50000000</v>
      </c>
    </row>
    <row r="1212" spans="1:7">
      <c r="A1212" s="7" t="s">
        <v>2056</v>
      </c>
      <c r="B1212" s="89" t="s">
        <v>195</v>
      </c>
      <c r="C1212" s="90" t="s">
        <v>1912</v>
      </c>
      <c r="D1212" s="89">
        <v>1</v>
      </c>
      <c r="E1212" s="91" t="s">
        <v>63</v>
      </c>
      <c r="F1212" s="92">
        <v>50000000</v>
      </c>
      <c r="G1212" s="92">
        <v>50000000</v>
      </c>
    </row>
    <row r="1213" spans="1:7">
      <c r="A1213" s="7" t="s">
        <v>2057</v>
      </c>
      <c r="B1213" s="89" t="s">
        <v>195</v>
      </c>
      <c r="C1213" s="90" t="s">
        <v>2058</v>
      </c>
      <c r="D1213" s="89">
        <v>2</v>
      </c>
      <c r="E1213" s="91" t="s">
        <v>42</v>
      </c>
      <c r="F1213" s="92">
        <v>1000000</v>
      </c>
      <c r="G1213" s="92">
        <v>2000000</v>
      </c>
    </row>
    <row r="1214" spans="1:7">
      <c r="A1214" s="7" t="s">
        <v>195</v>
      </c>
      <c r="B1214" s="89" t="s">
        <v>195</v>
      </c>
      <c r="C1214" s="90" t="s">
        <v>2059</v>
      </c>
      <c r="D1214" s="89">
        <v>0</v>
      </c>
      <c r="E1214" s="91" t="s">
        <v>195</v>
      </c>
      <c r="F1214" s="92">
        <v>0</v>
      </c>
      <c r="G1214" s="92">
        <v>0</v>
      </c>
    </row>
    <row r="1215" spans="1:7" ht="28.5">
      <c r="A1215" s="7" t="s">
        <v>2060</v>
      </c>
      <c r="B1215" s="89" t="s">
        <v>195</v>
      </c>
      <c r="C1215" s="90" t="s">
        <v>2061</v>
      </c>
      <c r="D1215" s="89">
        <v>1</v>
      </c>
      <c r="E1215" s="91" t="s">
        <v>42</v>
      </c>
      <c r="F1215" s="92">
        <v>50000000</v>
      </c>
      <c r="G1215" s="92">
        <v>50000000</v>
      </c>
    </row>
    <row r="1216" spans="1:7">
      <c r="A1216" s="7" t="s">
        <v>2062</v>
      </c>
      <c r="B1216" s="89" t="s">
        <v>195</v>
      </c>
      <c r="C1216" s="90" t="s">
        <v>1919</v>
      </c>
      <c r="D1216" s="89">
        <v>100</v>
      </c>
      <c r="E1216" s="91" t="s">
        <v>42</v>
      </c>
      <c r="F1216" s="92">
        <v>1000000</v>
      </c>
      <c r="G1216" s="92">
        <v>100000000</v>
      </c>
    </row>
    <row r="1217" spans="1:7">
      <c r="A1217" s="7" t="s">
        <v>2063</v>
      </c>
      <c r="B1217" s="89" t="s">
        <v>195</v>
      </c>
      <c r="C1217" s="90" t="s">
        <v>1895</v>
      </c>
      <c r="D1217" s="89">
        <v>2</v>
      </c>
      <c r="E1217" s="91" t="s">
        <v>42</v>
      </c>
      <c r="F1217" s="92">
        <v>33650000</v>
      </c>
      <c r="G1217" s="92">
        <v>67300000</v>
      </c>
    </row>
    <row r="1218" spans="1:7" ht="28.5">
      <c r="A1218" s="7" t="s">
        <v>2064</v>
      </c>
      <c r="B1218" s="89" t="s">
        <v>195</v>
      </c>
      <c r="C1218" s="90" t="s">
        <v>2065</v>
      </c>
      <c r="D1218" s="89">
        <v>12</v>
      </c>
      <c r="E1218" s="91" t="s">
        <v>106</v>
      </c>
      <c r="F1218" s="92">
        <v>12235000</v>
      </c>
      <c r="G1218" s="92">
        <v>146820000</v>
      </c>
    </row>
    <row r="1219" spans="1:7" ht="15">
      <c r="A1219" s="7" t="s">
        <v>2066</v>
      </c>
      <c r="B1219" s="78" t="s">
        <v>557</v>
      </c>
      <c r="C1219" s="79" t="s">
        <v>102</v>
      </c>
      <c r="D1219" s="78"/>
      <c r="E1219" s="80"/>
      <c r="F1219" s="81"/>
      <c r="G1219" s="81">
        <v>318000000</v>
      </c>
    </row>
    <row r="1220" spans="1:7" ht="28.5">
      <c r="A1220" s="7" t="s">
        <v>2067</v>
      </c>
      <c r="B1220" s="89" t="s">
        <v>195</v>
      </c>
      <c r="C1220" s="90" t="s">
        <v>2068</v>
      </c>
      <c r="D1220" s="89">
        <v>72</v>
      </c>
      <c r="E1220" s="91" t="s">
        <v>42</v>
      </c>
      <c r="F1220" s="92">
        <v>1500000</v>
      </c>
      <c r="G1220" s="92">
        <v>108000000</v>
      </c>
    </row>
    <row r="1221" spans="1:7">
      <c r="A1221" s="7" t="s">
        <v>2069</v>
      </c>
      <c r="B1221" s="89" t="s">
        <v>195</v>
      </c>
      <c r="C1221" s="90" t="s">
        <v>2070</v>
      </c>
      <c r="D1221" s="89">
        <v>12</v>
      </c>
      <c r="E1221" s="91" t="s">
        <v>106</v>
      </c>
      <c r="F1221" s="92">
        <v>17500000</v>
      </c>
      <c r="G1221" s="92">
        <v>210000000</v>
      </c>
    </row>
    <row r="1222" spans="1:7" ht="30">
      <c r="A1222" s="7" t="s">
        <v>2071</v>
      </c>
      <c r="B1222" s="97" t="s">
        <v>1750</v>
      </c>
      <c r="C1222" s="98" t="s">
        <v>2072</v>
      </c>
      <c r="D1222" s="97"/>
      <c r="E1222" s="99"/>
      <c r="F1222" s="100"/>
      <c r="G1222" s="100">
        <v>1577491000</v>
      </c>
    </row>
    <row r="1223" spans="1:7" ht="15">
      <c r="A1223" s="7" t="s">
        <v>2073</v>
      </c>
      <c r="B1223" s="78" t="s">
        <v>548</v>
      </c>
      <c r="C1223" s="79" t="s">
        <v>90</v>
      </c>
      <c r="D1223" s="78"/>
      <c r="E1223" s="80"/>
      <c r="F1223" s="81"/>
      <c r="G1223" s="81">
        <v>1500322000</v>
      </c>
    </row>
    <row r="1224" spans="1:7">
      <c r="A1224" s="7" t="s">
        <v>2074</v>
      </c>
      <c r="B1224" s="89" t="s">
        <v>195</v>
      </c>
      <c r="C1224" s="90" t="s">
        <v>2075</v>
      </c>
      <c r="D1224" s="89">
        <v>52</v>
      </c>
      <c r="E1224" s="91" t="s">
        <v>116</v>
      </c>
      <c r="F1224" s="92">
        <v>1520000</v>
      </c>
      <c r="G1224" s="92">
        <v>79040000</v>
      </c>
    </row>
    <row r="1225" spans="1:7">
      <c r="A1225" s="7" t="s">
        <v>2076</v>
      </c>
      <c r="B1225" s="89" t="s">
        <v>195</v>
      </c>
      <c r="C1225" s="90" t="s">
        <v>2077</v>
      </c>
      <c r="D1225" s="89">
        <v>195</v>
      </c>
      <c r="E1225" s="91" t="s">
        <v>21</v>
      </c>
      <c r="F1225" s="92">
        <v>4858000</v>
      </c>
      <c r="G1225" s="92">
        <v>947310000</v>
      </c>
    </row>
    <row r="1226" spans="1:7">
      <c r="A1226" s="7" t="s">
        <v>2078</v>
      </c>
      <c r="B1226" s="89" t="s">
        <v>195</v>
      </c>
      <c r="C1226" s="90" t="s">
        <v>2079</v>
      </c>
      <c r="D1226" s="89">
        <v>13</v>
      </c>
      <c r="E1226" s="91" t="s">
        <v>32</v>
      </c>
      <c r="F1226" s="92">
        <v>5344000</v>
      </c>
      <c r="G1226" s="92">
        <v>69472000</v>
      </c>
    </row>
    <row r="1227" spans="1:7">
      <c r="A1227" s="7" t="s">
        <v>2080</v>
      </c>
      <c r="B1227" s="89" t="s">
        <v>195</v>
      </c>
      <c r="C1227" s="90" t="s">
        <v>2081</v>
      </c>
      <c r="D1227" s="89">
        <v>180</v>
      </c>
      <c r="E1227" s="91" t="s">
        <v>32</v>
      </c>
      <c r="F1227" s="92">
        <v>25000</v>
      </c>
      <c r="G1227" s="92">
        <v>4500000</v>
      </c>
    </row>
    <row r="1228" spans="1:7">
      <c r="A1228" s="7" t="s">
        <v>2082</v>
      </c>
      <c r="B1228" s="89" t="s">
        <v>195</v>
      </c>
      <c r="C1228" s="90" t="s">
        <v>2083</v>
      </c>
      <c r="D1228" s="89">
        <v>12</v>
      </c>
      <c r="E1228" s="91" t="s">
        <v>21</v>
      </c>
      <c r="F1228" s="92">
        <v>25000</v>
      </c>
      <c r="G1228" s="92">
        <v>300000</v>
      </c>
    </row>
    <row r="1229" spans="1:7">
      <c r="A1229" s="7" t="s">
        <v>2084</v>
      </c>
      <c r="B1229" s="89" t="s">
        <v>195</v>
      </c>
      <c r="C1229" s="90" t="s">
        <v>2085</v>
      </c>
      <c r="D1229" s="89">
        <v>2</v>
      </c>
      <c r="E1229" s="91" t="s">
        <v>9</v>
      </c>
      <c r="F1229" s="92">
        <v>199850000</v>
      </c>
      <c r="G1229" s="92">
        <v>399700000</v>
      </c>
    </row>
    <row r="1230" spans="1:7" ht="30">
      <c r="A1230" s="7" t="s">
        <v>2086</v>
      </c>
      <c r="B1230" s="78" t="s">
        <v>555</v>
      </c>
      <c r="C1230" s="79" t="s">
        <v>1868</v>
      </c>
      <c r="D1230" s="78"/>
      <c r="E1230" s="80"/>
      <c r="F1230" s="81"/>
      <c r="G1230" s="81">
        <v>20800000</v>
      </c>
    </row>
    <row r="1231" spans="1:7">
      <c r="A1231" s="7" t="s">
        <v>2087</v>
      </c>
      <c r="B1231" s="89" t="s">
        <v>195</v>
      </c>
      <c r="C1231" s="90" t="s">
        <v>2088</v>
      </c>
      <c r="D1231" s="89">
        <v>52</v>
      </c>
      <c r="E1231" s="91" t="s">
        <v>9</v>
      </c>
      <c r="F1231" s="92">
        <v>400000</v>
      </c>
      <c r="G1231" s="92">
        <v>20800000</v>
      </c>
    </row>
    <row r="1232" spans="1:7" ht="15">
      <c r="A1232" s="7" t="s">
        <v>2089</v>
      </c>
      <c r="B1232" s="78" t="s">
        <v>530</v>
      </c>
      <c r="C1232" s="79" t="s">
        <v>64</v>
      </c>
      <c r="D1232" s="78"/>
      <c r="E1232" s="80"/>
      <c r="F1232" s="81"/>
      <c r="G1232" s="81">
        <v>56369000</v>
      </c>
    </row>
    <row r="1233" spans="1:7">
      <c r="A1233" s="7" t="s">
        <v>2090</v>
      </c>
      <c r="B1233" s="89" t="s">
        <v>195</v>
      </c>
      <c r="C1233" s="90" t="s">
        <v>2091</v>
      </c>
      <c r="D1233" s="89">
        <v>12</v>
      </c>
      <c r="E1233" s="91" t="s">
        <v>21</v>
      </c>
      <c r="F1233" s="92">
        <v>947000</v>
      </c>
      <c r="G1233" s="92">
        <v>11369000</v>
      </c>
    </row>
    <row r="1234" spans="1:7">
      <c r="A1234" s="7" t="s">
        <v>2092</v>
      </c>
      <c r="B1234" s="89" t="s">
        <v>195</v>
      </c>
      <c r="C1234" s="90" t="s">
        <v>2093</v>
      </c>
      <c r="D1234" s="89">
        <v>3</v>
      </c>
      <c r="E1234" s="91" t="s">
        <v>9</v>
      </c>
      <c r="F1234" s="92">
        <v>15000000</v>
      </c>
      <c r="G1234" s="92">
        <v>45000000</v>
      </c>
    </row>
    <row r="1235" spans="1:7" ht="15">
      <c r="A1235" s="7" t="s">
        <v>2094</v>
      </c>
      <c r="B1235" s="97" t="s">
        <v>2095</v>
      </c>
      <c r="C1235" s="98" t="s">
        <v>93</v>
      </c>
      <c r="D1235" s="97"/>
      <c r="E1235" s="99"/>
      <c r="F1235" s="100"/>
      <c r="G1235" s="100">
        <v>362307000</v>
      </c>
    </row>
    <row r="1236" spans="1:7" ht="15">
      <c r="A1236" s="7" t="s">
        <v>2096</v>
      </c>
      <c r="B1236" s="78" t="s">
        <v>552</v>
      </c>
      <c r="C1236" s="79" t="s">
        <v>94</v>
      </c>
      <c r="D1236" s="78"/>
      <c r="E1236" s="80"/>
      <c r="F1236" s="81"/>
      <c r="G1236" s="81">
        <v>12000000</v>
      </c>
    </row>
    <row r="1237" spans="1:7">
      <c r="A1237" s="7" t="s">
        <v>2097</v>
      </c>
      <c r="B1237" s="89" t="s">
        <v>195</v>
      </c>
      <c r="C1237" s="90" t="s">
        <v>2098</v>
      </c>
      <c r="D1237" s="89">
        <v>12</v>
      </c>
      <c r="E1237" s="91" t="s">
        <v>2099</v>
      </c>
      <c r="F1237" s="92">
        <v>1000000</v>
      </c>
      <c r="G1237" s="92">
        <v>12000000</v>
      </c>
    </row>
    <row r="1238" spans="1:7" ht="15">
      <c r="A1238" s="7" t="s">
        <v>2100</v>
      </c>
      <c r="B1238" s="78" t="s">
        <v>553</v>
      </c>
      <c r="C1238" s="79" t="s">
        <v>95</v>
      </c>
      <c r="D1238" s="78"/>
      <c r="E1238" s="80"/>
      <c r="F1238" s="81"/>
      <c r="G1238" s="81">
        <v>294200000</v>
      </c>
    </row>
    <row r="1239" spans="1:7">
      <c r="A1239" s="7" t="s">
        <v>2101</v>
      </c>
      <c r="B1239" s="89" t="s">
        <v>195</v>
      </c>
      <c r="C1239" s="90" t="s">
        <v>2102</v>
      </c>
      <c r="D1239" s="89">
        <v>12</v>
      </c>
      <c r="E1239" s="91" t="s">
        <v>118</v>
      </c>
      <c r="F1239" s="92">
        <v>4100000</v>
      </c>
      <c r="G1239" s="92">
        <v>49200000</v>
      </c>
    </row>
    <row r="1240" spans="1:7">
      <c r="A1240" s="7" t="s">
        <v>2103</v>
      </c>
      <c r="B1240" s="89" t="s">
        <v>195</v>
      </c>
      <c r="C1240" s="90" t="s">
        <v>2104</v>
      </c>
      <c r="D1240" s="89">
        <v>12</v>
      </c>
      <c r="E1240" s="91" t="s">
        <v>118</v>
      </c>
      <c r="F1240" s="92">
        <v>3000000</v>
      </c>
      <c r="G1240" s="92">
        <v>36000000</v>
      </c>
    </row>
    <row r="1241" spans="1:7">
      <c r="A1241" s="7" t="s">
        <v>2105</v>
      </c>
      <c r="B1241" s="89" t="s">
        <v>195</v>
      </c>
      <c r="C1241" s="90" t="s">
        <v>2106</v>
      </c>
      <c r="D1241" s="89">
        <v>1</v>
      </c>
      <c r="E1241" s="91" t="s">
        <v>9</v>
      </c>
      <c r="F1241" s="92">
        <v>50000000</v>
      </c>
      <c r="G1241" s="92">
        <v>50000000</v>
      </c>
    </row>
    <row r="1242" spans="1:7" ht="28.5">
      <c r="A1242" s="7" t="s">
        <v>2107</v>
      </c>
      <c r="B1242" s="89" t="s">
        <v>195</v>
      </c>
      <c r="C1242" s="90" t="s">
        <v>2108</v>
      </c>
      <c r="D1242" s="89">
        <v>12</v>
      </c>
      <c r="E1242" s="91" t="s">
        <v>118</v>
      </c>
      <c r="F1242" s="92">
        <v>13250000</v>
      </c>
      <c r="G1242" s="92">
        <v>159000000</v>
      </c>
    </row>
    <row r="1243" spans="1:7" ht="15">
      <c r="A1243" s="7" t="s">
        <v>2109</v>
      </c>
      <c r="B1243" s="78" t="s">
        <v>514</v>
      </c>
      <c r="C1243" s="79" t="s">
        <v>22</v>
      </c>
      <c r="D1243" s="78"/>
      <c r="E1243" s="80"/>
      <c r="F1243" s="81"/>
      <c r="G1243" s="81">
        <v>46507000</v>
      </c>
    </row>
    <row r="1244" spans="1:7" ht="28.5">
      <c r="A1244" s="7" t="s">
        <v>2110</v>
      </c>
      <c r="B1244" s="89" t="s">
        <v>195</v>
      </c>
      <c r="C1244" s="90" t="s">
        <v>2111</v>
      </c>
      <c r="D1244" s="89">
        <v>12</v>
      </c>
      <c r="E1244" s="91" t="s">
        <v>96</v>
      </c>
      <c r="F1244" s="92">
        <v>1575000</v>
      </c>
      <c r="G1244" s="92">
        <v>18900000</v>
      </c>
    </row>
    <row r="1245" spans="1:7" ht="28.5">
      <c r="A1245" s="7" t="s">
        <v>2112</v>
      </c>
      <c r="B1245" s="89" t="s">
        <v>195</v>
      </c>
      <c r="C1245" s="90" t="s">
        <v>2113</v>
      </c>
      <c r="D1245" s="89">
        <v>60</v>
      </c>
      <c r="E1245" s="91" t="s">
        <v>118</v>
      </c>
      <c r="F1245" s="92">
        <v>250000</v>
      </c>
      <c r="G1245" s="92">
        <v>15000000</v>
      </c>
    </row>
    <row r="1246" spans="1:7">
      <c r="A1246" s="7" t="s">
        <v>2114</v>
      </c>
      <c r="B1246" s="89" t="s">
        <v>195</v>
      </c>
      <c r="C1246" s="90" t="s">
        <v>2115</v>
      </c>
      <c r="D1246" s="89">
        <v>1</v>
      </c>
      <c r="E1246" s="91" t="s">
        <v>9</v>
      </c>
      <c r="F1246" s="92">
        <v>12607000</v>
      </c>
      <c r="G1246" s="92">
        <v>12607000</v>
      </c>
    </row>
    <row r="1247" spans="1:7" ht="15">
      <c r="A1247" s="7" t="s">
        <v>2116</v>
      </c>
      <c r="B1247" s="78" t="s">
        <v>556</v>
      </c>
      <c r="C1247" s="79" t="s">
        <v>99</v>
      </c>
      <c r="D1247" s="78"/>
      <c r="E1247" s="80"/>
      <c r="F1247" s="81"/>
      <c r="G1247" s="81">
        <v>9600000</v>
      </c>
    </row>
    <row r="1248" spans="1:7">
      <c r="A1248" s="7" t="s">
        <v>2117</v>
      </c>
      <c r="B1248" s="89" t="s">
        <v>195</v>
      </c>
      <c r="C1248" s="90" t="s">
        <v>2118</v>
      </c>
      <c r="D1248" s="89">
        <v>12</v>
      </c>
      <c r="E1248" s="91" t="s">
        <v>118</v>
      </c>
      <c r="F1248" s="92">
        <v>800000</v>
      </c>
      <c r="G1248" s="92">
        <v>9600000</v>
      </c>
    </row>
    <row r="1249" spans="1:7" ht="15">
      <c r="A1249" s="7" t="s">
        <v>2119</v>
      </c>
      <c r="B1249" s="97" t="s">
        <v>2120</v>
      </c>
      <c r="C1249" s="98" t="s">
        <v>98</v>
      </c>
      <c r="D1249" s="97"/>
      <c r="E1249" s="99"/>
      <c r="F1249" s="100"/>
      <c r="G1249" s="100">
        <v>274466000</v>
      </c>
    </row>
    <row r="1250" spans="1:7" ht="15">
      <c r="A1250" s="7" t="s">
        <v>2121</v>
      </c>
      <c r="B1250" s="78" t="s">
        <v>556</v>
      </c>
      <c r="C1250" s="79" t="s">
        <v>99</v>
      </c>
      <c r="D1250" s="78"/>
      <c r="E1250" s="80"/>
      <c r="F1250" s="81"/>
      <c r="G1250" s="81">
        <v>274466000</v>
      </c>
    </row>
    <row r="1251" spans="1:7">
      <c r="A1251" s="7" t="s">
        <v>2122</v>
      </c>
      <c r="B1251" s="89" t="s">
        <v>195</v>
      </c>
      <c r="C1251" s="90" t="s">
        <v>1880</v>
      </c>
      <c r="D1251" s="89">
        <v>20</v>
      </c>
      <c r="E1251" s="91" t="s">
        <v>44</v>
      </c>
      <c r="F1251" s="92">
        <v>660000</v>
      </c>
      <c r="G1251" s="92">
        <v>13200000</v>
      </c>
    </row>
    <row r="1252" spans="1:7">
      <c r="A1252" s="7" t="s">
        <v>2123</v>
      </c>
      <c r="B1252" s="89" t="s">
        <v>195</v>
      </c>
      <c r="C1252" s="90" t="s">
        <v>2124</v>
      </c>
      <c r="D1252" s="89">
        <v>20</v>
      </c>
      <c r="E1252" s="91" t="s">
        <v>44</v>
      </c>
      <c r="F1252" s="92">
        <v>660000</v>
      </c>
      <c r="G1252" s="92">
        <v>13200000</v>
      </c>
    </row>
    <row r="1253" spans="1:7">
      <c r="A1253" s="7" t="s">
        <v>2125</v>
      </c>
      <c r="B1253" s="89" t="s">
        <v>195</v>
      </c>
      <c r="C1253" s="90" t="s">
        <v>1904</v>
      </c>
      <c r="D1253" s="89">
        <v>20</v>
      </c>
      <c r="E1253" s="91" t="s">
        <v>44</v>
      </c>
      <c r="F1253" s="92">
        <v>580000</v>
      </c>
      <c r="G1253" s="92">
        <v>11600000</v>
      </c>
    </row>
    <row r="1254" spans="1:7" ht="28.5">
      <c r="A1254" s="7" t="s">
        <v>2126</v>
      </c>
      <c r="B1254" s="89" t="s">
        <v>195</v>
      </c>
      <c r="C1254" s="90" t="s">
        <v>2127</v>
      </c>
      <c r="D1254" s="89">
        <v>1</v>
      </c>
      <c r="E1254" s="91" t="s">
        <v>44</v>
      </c>
      <c r="F1254" s="92">
        <v>27000000</v>
      </c>
      <c r="G1254" s="92">
        <v>27000000</v>
      </c>
    </row>
    <row r="1255" spans="1:7">
      <c r="A1255" s="7" t="s">
        <v>2128</v>
      </c>
      <c r="B1255" s="89" t="s">
        <v>195</v>
      </c>
      <c r="C1255" s="90" t="s">
        <v>1895</v>
      </c>
      <c r="D1255" s="89">
        <v>6</v>
      </c>
      <c r="E1255" s="91" t="s">
        <v>44</v>
      </c>
      <c r="F1255" s="92">
        <v>26500000</v>
      </c>
      <c r="G1255" s="92">
        <v>159000000</v>
      </c>
    </row>
    <row r="1256" spans="1:7">
      <c r="A1256" s="7" t="s">
        <v>2129</v>
      </c>
      <c r="B1256" s="89" t="s">
        <v>195</v>
      </c>
      <c r="C1256" s="90" t="s">
        <v>2130</v>
      </c>
      <c r="D1256" s="89">
        <v>15</v>
      </c>
      <c r="E1256" s="91" t="s">
        <v>44</v>
      </c>
      <c r="F1256" s="92">
        <v>3364000</v>
      </c>
      <c r="G1256" s="92">
        <v>50466000</v>
      </c>
    </row>
    <row r="1257" spans="1:7" ht="15">
      <c r="A1257" s="7" t="s">
        <v>2131</v>
      </c>
      <c r="B1257" s="97" t="s">
        <v>2132</v>
      </c>
      <c r="C1257" s="98" t="s">
        <v>119</v>
      </c>
      <c r="D1257" s="97"/>
      <c r="E1257" s="99"/>
      <c r="F1257" s="100"/>
      <c r="G1257" s="100">
        <v>114736000</v>
      </c>
    </row>
    <row r="1258" spans="1:7" ht="15">
      <c r="A1258" s="7" t="s">
        <v>2133</v>
      </c>
      <c r="B1258" s="78" t="s">
        <v>548</v>
      </c>
      <c r="C1258" s="79" t="s">
        <v>90</v>
      </c>
      <c r="D1258" s="78"/>
      <c r="E1258" s="80"/>
      <c r="F1258" s="81"/>
      <c r="G1258" s="81">
        <v>19200000</v>
      </c>
    </row>
    <row r="1259" spans="1:7">
      <c r="A1259" s="7" t="s">
        <v>2134</v>
      </c>
      <c r="B1259" s="89" t="s">
        <v>195</v>
      </c>
      <c r="C1259" s="90" t="s">
        <v>2135</v>
      </c>
      <c r="D1259" s="89">
        <v>800</v>
      </c>
      <c r="E1259" s="91" t="s">
        <v>10</v>
      </c>
      <c r="F1259" s="92">
        <v>24000</v>
      </c>
      <c r="G1259" s="92">
        <v>19200000</v>
      </c>
    </row>
    <row r="1260" spans="1:7" ht="15">
      <c r="A1260" s="7" t="s">
        <v>2136</v>
      </c>
      <c r="B1260" s="78" t="s">
        <v>559</v>
      </c>
      <c r="C1260" s="79" t="s">
        <v>104</v>
      </c>
      <c r="D1260" s="78"/>
      <c r="E1260" s="80"/>
      <c r="F1260" s="81"/>
      <c r="G1260" s="81">
        <v>60696000</v>
      </c>
    </row>
    <row r="1261" spans="1:7" ht="28.5">
      <c r="A1261" s="7" t="s">
        <v>2137</v>
      </c>
      <c r="B1261" s="89" t="s">
        <v>195</v>
      </c>
      <c r="C1261" s="90" t="s">
        <v>2138</v>
      </c>
      <c r="D1261" s="89">
        <v>12</v>
      </c>
      <c r="E1261" s="91" t="s">
        <v>21</v>
      </c>
      <c r="F1261" s="92">
        <v>2920000</v>
      </c>
      <c r="G1261" s="92">
        <v>35040000</v>
      </c>
    </row>
    <row r="1262" spans="1:7" ht="28.5">
      <c r="A1262" s="7" t="s">
        <v>2139</v>
      </c>
      <c r="B1262" s="89" t="s">
        <v>195</v>
      </c>
      <c r="C1262" s="90" t="s">
        <v>2140</v>
      </c>
      <c r="D1262" s="89">
        <v>24</v>
      </c>
      <c r="E1262" s="91" t="s">
        <v>21</v>
      </c>
      <c r="F1262" s="92">
        <v>324000</v>
      </c>
      <c r="G1262" s="92">
        <v>7776000</v>
      </c>
    </row>
    <row r="1263" spans="1:7">
      <c r="A1263" s="7" t="s">
        <v>2141</v>
      </c>
      <c r="B1263" s="89" t="s">
        <v>195</v>
      </c>
      <c r="C1263" s="90" t="s">
        <v>2142</v>
      </c>
      <c r="D1263" s="89">
        <v>12</v>
      </c>
      <c r="E1263" s="91" t="s">
        <v>21</v>
      </c>
      <c r="F1263" s="92">
        <v>810000</v>
      </c>
      <c r="G1263" s="92">
        <v>9720000</v>
      </c>
    </row>
    <row r="1264" spans="1:7">
      <c r="A1264" s="7" t="s">
        <v>2143</v>
      </c>
      <c r="B1264" s="89" t="s">
        <v>195</v>
      </c>
      <c r="C1264" s="90" t="s">
        <v>2144</v>
      </c>
      <c r="D1264" s="89">
        <v>12</v>
      </c>
      <c r="E1264" s="91" t="s">
        <v>21</v>
      </c>
      <c r="F1264" s="92">
        <v>680000</v>
      </c>
      <c r="G1264" s="92">
        <v>8160000</v>
      </c>
    </row>
    <row r="1265" spans="1:7" ht="15">
      <c r="A1265" s="7" t="s">
        <v>2145</v>
      </c>
      <c r="B1265" s="78" t="s">
        <v>550</v>
      </c>
      <c r="C1265" s="79" t="s">
        <v>92</v>
      </c>
      <c r="D1265" s="78"/>
      <c r="E1265" s="80"/>
      <c r="F1265" s="81"/>
      <c r="G1265" s="81">
        <v>34840000</v>
      </c>
    </row>
    <row r="1266" spans="1:7">
      <c r="A1266" s="7" t="s">
        <v>2146</v>
      </c>
      <c r="B1266" s="89" t="s">
        <v>195</v>
      </c>
      <c r="C1266" s="90" t="s">
        <v>2147</v>
      </c>
      <c r="D1266" s="89">
        <v>52</v>
      </c>
      <c r="E1266" s="91" t="s">
        <v>2148</v>
      </c>
      <c r="F1266" s="92">
        <v>670000</v>
      </c>
      <c r="G1266" s="92">
        <v>34840000</v>
      </c>
    </row>
    <row r="1267" spans="1:7" ht="30">
      <c r="A1267" s="7" t="s">
        <v>2149</v>
      </c>
      <c r="B1267" s="97" t="s">
        <v>1786</v>
      </c>
      <c r="C1267" s="98" t="s">
        <v>2150</v>
      </c>
      <c r="D1267" s="97"/>
      <c r="E1267" s="99"/>
      <c r="F1267" s="100"/>
      <c r="G1267" s="100">
        <v>1325380000</v>
      </c>
    </row>
    <row r="1268" spans="1:7" ht="15">
      <c r="A1268" s="7" t="s">
        <v>2151</v>
      </c>
      <c r="B1268" s="78" t="s">
        <v>548</v>
      </c>
      <c r="C1268" s="79" t="s">
        <v>90</v>
      </c>
      <c r="D1268" s="78"/>
      <c r="E1268" s="80"/>
      <c r="F1268" s="81"/>
      <c r="G1268" s="81">
        <v>1121220000</v>
      </c>
    </row>
    <row r="1269" spans="1:7">
      <c r="A1269" s="7" t="s">
        <v>2152</v>
      </c>
      <c r="B1269" s="89" t="s">
        <v>195</v>
      </c>
      <c r="C1269" s="90" t="s">
        <v>2075</v>
      </c>
      <c r="D1269" s="89">
        <v>60</v>
      </c>
      <c r="E1269" s="91" t="s">
        <v>116</v>
      </c>
      <c r="F1269" s="92">
        <v>1500000</v>
      </c>
      <c r="G1269" s="92">
        <v>90000000</v>
      </c>
    </row>
    <row r="1270" spans="1:7">
      <c r="A1270" s="7" t="s">
        <v>2153</v>
      </c>
      <c r="B1270" s="89" t="s">
        <v>195</v>
      </c>
      <c r="C1270" s="90" t="s">
        <v>2154</v>
      </c>
      <c r="D1270" s="89">
        <v>1</v>
      </c>
      <c r="E1270" s="91" t="s">
        <v>60</v>
      </c>
      <c r="F1270" s="92">
        <v>63000000</v>
      </c>
      <c r="G1270" s="92">
        <v>63000000</v>
      </c>
    </row>
    <row r="1271" spans="1:7">
      <c r="A1271" s="7" t="s">
        <v>2155</v>
      </c>
      <c r="B1271" s="89" t="s">
        <v>195</v>
      </c>
      <c r="C1271" s="90" t="s">
        <v>2156</v>
      </c>
      <c r="D1271" s="89">
        <v>156</v>
      </c>
      <c r="E1271" s="91" t="s">
        <v>21</v>
      </c>
      <c r="F1271" s="92">
        <v>4858000</v>
      </c>
      <c r="G1271" s="92">
        <v>757848000</v>
      </c>
    </row>
    <row r="1272" spans="1:7">
      <c r="A1272" s="7" t="s">
        <v>2157</v>
      </c>
      <c r="B1272" s="89" t="s">
        <v>195</v>
      </c>
      <c r="C1272" s="90" t="s">
        <v>2079</v>
      </c>
      <c r="D1272" s="89">
        <v>13</v>
      </c>
      <c r="E1272" s="91" t="s">
        <v>32</v>
      </c>
      <c r="F1272" s="92">
        <v>5344000</v>
      </c>
      <c r="G1272" s="92">
        <v>69472000</v>
      </c>
    </row>
    <row r="1273" spans="1:7">
      <c r="A1273" s="7" t="s">
        <v>2158</v>
      </c>
      <c r="B1273" s="89" t="s">
        <v>195</v>
      </c>
      <c r="C1273" s="90" t="s">
        <v>2159</v>
      </c>
      <c r="D1273" s="89">
        <v>12</v>
      </c>
      <c r="E1273" s="91" t="s">
        <v>78</v>
      </c>
      <c r="F1273" s="92">
        <v>500000</v>
      </c>
      <c r="G1273" s="92">
        <v>6000000</v>
      </c>
    </row>
    <row r="1274" spans="1:7">
      <c r="A1274" s="7" t="s">
        <v>2160</v>
      </c>
      <c r="B1274" s="89" t="s">
        <v>195</v>
      </c>
      <c r="C1274" s="90" t="s">
        <v>2161</v>
      </c>
      <c r="D1274" s="89">
        <v>148</v>
      </c>
      <c r="E1274" s="91" t="s">
        <v>58</v>
      </c>
      <c r="F1274" s="92">
        <v>500000</v>
      </c>
      <c r="G1274" s="92">
        <v>74000000</v>
      </c>
    </row>
    <row r="1275" spans="1:7">
      <c r="A1275" s="7" t="s">
        <v>2162</v>
      </c>
      <c r="B1275" s="89" t="s">
        <v>195</v>
      </c>
      <c r="C1275" s="90" t="s">
        <v>2163</v>
      </c>
      <c r="D1275" s="89">
        <v>12</v>
      </c>
      <c r="E1275" s="91" t="s">
        <v>115</v>
      </c>
      <c r="F1275" s="92">
        <v>750000</v>
      </c>
      <c r="G1275" s="92">
        <v>9000000</v>
      </c>
    </row>
    <row r="1276" spans="1:7">
      <c r="A1276" s="7" t="s">
        <v>2164</v>
      </c>
      <c r="B1276" s="89" t="s">
        <v>195</v>
      </c>
      <c r="C1276" s="90" t="s">
        <v>2165</v>
      </c>
      <c r="D1276" s="89">
        <v>12</v>
      </c>
      <c r="E1276" s="91" t="s">
        <v>115</v>
      </c>
      <c r="F1276" s="92">
        <v>1325000</v>
      </c>
      <c r="G1276" s="92">
        <v>15900000</v>
      </c>
    </row>
    <row r="1277" spans="1:7">
      <c r="A1277" s="7" t="s">
        <v>2166</v>
      </c>
      <c r="B1277" s="89" t="s">
        <v>195</v>
      </c>
      <c r="C1277" s="90" t="s">
        <v>2167</v>
      </c>
      <c r="D1277" s="89">
        <v>12</v>
      </c>
      <c r="E1277" s="91" t="s">
        <v>78</v>
      </c>
      <c r="F1277" s="92">
        <v>3000000</v>
      </c>
      <c r="G1277" s="92">
        <v>36000000</v>
      </c>
    </row>
    <row r="1278" spans="1:7" ht="15">
      <c r="A1278" s="7" t="s">
        <v>2168</v>
      </c>
      <c r="B1278" s="78" t="s">
        <v>530</v>
      </c>
      <c r="C1278" s="79" t="s">
        <v>64</v>
      </c>
      <c r="D1278" s="78"/>
      <c r="E1278" s="80"/>
      <c r="F1278" s="81"/>
      <c r="G1278" s="81">
        <v>204160000</v>
      </c>
    </row>
    <row r="1279" spans="1:7">
      <c r="A1279" s="7" t="s">
        <v>2169</v>
      </c>
      <c r="B1279" s="89" t="s">
        <v>195</v>
      </c>
      <c r="C1279" s="90" t="s">
        <v>598</v>
      </c>
      <c r="D1279" s="89">
        <v>48</v>
      </c>
      <c r="E1279" s="91" t="s">
        <v>9</v>
      </c>
      <c r="F1279" s="92">
        <v>1000000</v>
      </c>
      <c r="G1279" s="92">
        <v>48000000</v>
      </c>
    </row>
    <row r="1280" spans="1:7">
      <c r="A1280" s="7" t="s">
        <v>2170</v>
      </c>
      <c r="B1280" s="89" t="s">
        <v>195</v>
      </c>
      <c r="C1280" s="90" t="s">
        <v>599</v>
      </c>
      <c r="D1280" s="89">
        <v>48</v>
      </c>
      <c r="E1280" s="91" t="s">
        <v>9</v>
      </c>
      <c r="F1280" s="92">
        <v>1500000</v>
      </c>
      <c r="G1280" s="92">
        <v>72000000</v>
      </c>
    </row>
    <row r="1281" spans="1:7">
      <c r="A1281" s="7" t="s">
        <v>2171</v>
      </c>
      <c r="B1281" s="89" t="s">
        <v>195</v>
      </c>
      <c r="C1281" s="90" t="s">
        <v>2172</v>
      </c>
      <c r="D1281" s="89">
        <v>192</v>
      </c>
      <c r="E1281" s="91" t="s">
        <v>9</v>
      </c>
      <c r="F1281" s="92">
        <v>50000</v>
      </c>
      <c r="G1281" s="92">
        <v>9600000</v>
      </c>
    </row>
    <row r="1282" spans="1:7">
      <c r="A1282" s="7" t="s">
        <v>2173</v>
      </c>
      <c r="B1282" s="89" t="s">
        <v>195</v>
      </c>
      <c r="C1282" s="90" t="s">
        <v>2174</v>
      </c>
      <c r="D1282" s="89">
        <v>192</v>
      </c>
      <c r="E1282" s="91" t="s">
        <v>9</v>
      </c>
      <c r="F1282" s="92">
        <v>55000</v>
      </c>
      <c r="G1282" s="92">
        <v>10560000</v>
      </c>
    </row>
    <row r="1283" spans="1:7">
      <c r="A1283" s="7" t="s">
        <v>2175</v>
      </c>
      <c r="B1283" s="89" t="s">
        <v>195</v>
      </c>
      <c r="C1283" s="90" t="s">
        <v>2176</v>
      </c>
      <c r="D1283" s="89">
        <v>50</v>
      </c>
      <c r="E1283" s="91" t="s">
        <v>2177</v>
      </c>
      <c r="F1283" s="92">
        <v>220000</v>
      </c>
      <c r="G1283" s="92">
        <v>11000000</v>
      </c>
    </row>
    <row r="1284" spans="1:7">
      <c r="A1284" s="7" t="s">
        <v>2178</v>
      </c>
      <c r="B1284" s="89" t="s">
        <v>195</v>
      </c>
      <c r="C1284" s="90" t="s">
        <v>2179</v>
      </c>
      <c r="D1284" s="89">
        <v>50</v>
      </c>
      <c r="E1284" s="91" t="s">
        <v>2177</v>
      </c>
      <c r="F1284" s="92">
        <v>240000</v>
      </c>
      <c r="G1284" s="92">
        <v>12000000</v>
      </c>
    </row>
    <row r="1285" spans="1:7">
      <c r="A1285" s="7" t="s">
        <v>2180</v>
      </c>
      <c r="B1285" s="89" t="s">
        <v>195</v>
      </c>
      <c r="C1285" s="90" t="s">
        <v>2181</v>
      </c>
      <c r="D1285" s="89">
        <v>1000</v>
      </c>
      <c r="E1285" s="91" t="s">
        <v>120</v>
      </c>
      <c r="F1285" s="92">
        <v>5000</v>
      </c>
      <c r="G1285" s="92">
        <v>5000000</v>
      </c>
    </row>
    <row r="1286" spans="1:7">
      <c r="A1286" s="7" t="s">
        <v>2182</v>
      </c>
      <c r="B1286" s="89" t="s">
        <v>195</v>
      </c>
      <c r="C1286" s="90" t="s">
        <v>2183</v>
      </c>
      <c r="D1286" s="89">
        <v>50</v>
      </c>
      <c r="E1286" s="91" t="s">
        <v>1401</v>
      </c>
      <c r="F1286" s="92">
        <v>220000</v>
      </c>
      <c r="G1286" s="92">
        <v>11000000</v>
      </c>
    </row>
    <row r="1287" spans="1:7">
      <c r="A1287" s="7" t="s">
        <v>2184</v>
      </c>
      <c r="B1287" s="89" t="s">
        <v>195</v>
      </c>
      <c r="C1287" s="90" t="s">
        <v>2185</v>
      </c>
      <c r="D1287" s="89">
        <v>1000</v>
      </c>
      <c r="E1287" s="91" t="s">
        <v>120</v>
      </c>
      <c r="F1287" s="92">
        <v>25000</v>
      </c>
      <c r="G1287" s="92">
        <v>25000000</v>
      </c>
    </row>
    <row r="1288" spans="1:7" ht="15">
      <c r="A1288" s="7" t="s">
        <v>2186</v>
      </c>
      <c r="B1288" s="97" t="s">
        <v>2187</v>
      </c>
      <c r="C1288" s="98" t="s">
        <v>2188</v>
      </c>
      <c r="D1288" s="97"/>
      <c r="E1288" s="99"/>
      <c r="F1288" s="100"/>
      <c r="G1288" s="100">
        <v>148852000</v>
      </c>
    </row>
    <row r="1289" spans="1:7" ht="15">
      <c r="A1289" s="7" t="s">
        <v>2189</v>
      </c>
      <c r="B1289" s="78" t="s">
        <v>552</v>
      </c>
      <c r="C1289" s="79" t="s">
        <v>94</v>
      </c>
      <c r="D1289" s="78"/>
      <c r="E1289" s="80"/>
      <c r="F1289" s="81"/>
      <c r="G1289" s="81">
        <v>30000000</v>
      </c>
    </row>
    <row r="1290" spans="1:7">
      <c r="A1290" s="7" t="s">
        <v>2190</v>
      </c>
      <c r="B1290" s="89" t="s">
        <v>195</v>
      </c>
      <c r="C1290" s="90" t="s">
        <v>2191</v>
      </c>
      <c r="D1290" s="89">
        <v>12</v>
      </c>
      <c r="E1290" s="91" t="s">
        <v>78</v>
      </c>
      <c r="F1290" s="92">
        <v>2500000</v>
      </c>
      <c r="G1290" s="92">
        <v>30000000</v>
      </c>
    </row>
    <row r="1291" spans="1:7" ht="15">
      <c r="A1291" s="7" t="s">
        <v>2192</v>
      </c>
      <c r="B1291" s="78" t="s">
        <v>553</v>
      </c>
      <c r="C1291" s="79" t="s">
        <v>95</v>
      </c>
      <c r="D1291" s="78"/>
      <c r="E1291" s="80"/>
      <c r="F1291" s="81"/>
      <c r="G1291" s="81">
        <v>118852000</v>
      </c>
    </row>
    <row r="1292" spans="1:7">
      <c r="A1292" s="7" t="s">
        <v>2193</v>
      </c>
      <c r="B1292" s="89" t="s">
        <v>195</v>
      </c>
      <c r="C1292" s="90" t="s">
        <v>2194</v>
      </c>
      <c r="D1292" s="89">
        <v>12</v>
      </c>
      <c r="E1292" s="91" t="s">
        <v>78</v>
      </c>
      <c r="F1292" s="92">
        <v>5000000</v>
      </c>
      <c r="G1292" s="92">
        <v>60000000</v>
      </c>
    </row>
    <row r="1293" spans="1:7">
      <c r="A1293" s="7" t="s">
        <v>2195</v>
      </c>
      <c r="B1293" s="89" t="s">
        <v>195</v>
      </c>
      <c r="C1293" s="90" t="s">
        <v>2196</v>
      </c>
      <c r="D1293" s="89">
        <v>1</v>
      </c>
      <c r="E1293" s="91" t="s">
        <v>60</v>
      </c>
      <c r="F1293" s="92">
        <v>58852000</v>
      </c>
      <c r="G1293" s="92">
        <v>58852000</v>
      </c>
    </row>
    <row r="1294" spans="1:7" ht="15">
      <c r="A1294" s="7" t="s">
        <v>2197</v>
      </c>
      <c r="B1294" s="97" t="s">
        <v>2198</v>
      </c>
      <c r="C1294" s="98" t="s">
        <v>2199</v>
      </c>
      <c r="D1294" s="97"/>
      <c r="E1294" s="99"/>
      <c r="F1294" s="100"/>
      <c r="G1294" s="100">
        <v>562050000</v>
      </c>
    </row>
    <row r="1295" spans="1:7" ht="15">
      <c r="A1295" s="7" t="s">
        <v>2200</v>
      </c>
      <c r="B1295" s="78" t="s">
        <v>556</v>
      </c>
      <c r="C1295" s="79" t="s">
        <v>99</v>
      </c>
      <c r="D1295" s="78"/>
      <c r="E1295" s="80"/>
      <c r="F1295" s="81"/>
      <c r="G1295" s="81">
        <v>526050000</v>
      </c>
    </row>
    <row r="1296" spans="1:7" ht="28.5">
      <c r="A1296" s="7" t="s">
        <v>2201</v>
      </c>
      <c r="B1296" s="89" t="s">
        <v>195</v>
      </c>
      <c r="C1296" s="90" t="s">
        <v>2202</v>
      </c>
      <c r="D1296" s="89">
        <v>1</v>
      </c>
      <c r="E1296" s="91" t="s">
        <v>44</v>
      </c>
      <c r="F1296" s="92">
        <v>38730000</v>
      </c>
      <c r="G1296" s="92">
        <v>38730000</v>
      </c>
    </row>
    <row r="1297" spans="1:7">
      <c r="A1297" s="7" t="s">
        <v>2203</v>
      </c>
      <c r="B1297" s="89" t="s">
        <v>195</v>
      </c>
      <c r="C1297" s="90" t="s">
        <v>2204</v>
      </c>
      <c r="D1297" s="89">
        <v>9</v>
      </c>
      <c r="E1297" s="91" t="s">
        <v>195</v>
      </c>
      <c r="F1297" s="92">
        <v>33650000</v>
      </c>
      <c r="G1297" s="92">
        <v>302850000</v>
      </c>
    </row>
    <row r="1298" spans="1:7">
      <c r="A1298" s="7" t="s">
        <v>2205</v>
      </c>
      <c r="B1298" s="89" t="s">
        <v>195</v>
      </c>
      <c r="C1298" s="90" t="s">
        <v>2206</v>
      </c>
      <c r="D1298" s="89">
        <v>5</v>
      </c>
      <c r="E1298" s="91" t="s">
        <v>42</v>
      </c>
      <c r="F1298" s="92">
        <v>3640000</v>
      </c>
      <c r="G1298" s="92">
        <v>18200000</v>
      </c>
    </row>
    <row r="1299" spans="1:7">
      <c r="A1299" s="7" t="s">
        <v>2207</v>
      </c>
      <c r="B1299" s="89" t="s">
        <v>195</v>
      </c>
      <c r="C1299" s="90" t="s">
        <v>1880</v>
      </c>
      <c r="D1299" s="89">
        <v>50</v>
      </c>
      <c r="E1299" s="91" t="s">
        <v>42</v>
      </c>
      <c r="F1299" s="92">
        <v>730000</v>
      </c>
      <c r="G1299" s="92">
        <v>36500000</v>
      </c>
    </row>
    <row r="1300" spans="1:7">
      <c r="A1300" s="7" t="s">
        <v>2208</v>
      </c>
      <c r="B1300" s="89" t="s">
        <v>195</v>
      </c>
      <c r="C1300" s="90" t="s">
        <v>1900</v>
      </c>
      <c r="D1300" s="89">
        <v>45</v>
      </c>
      <c r="E1300" s="91" t="s">
        <v>44</v>
      </c>
      <c r="F1300" s="92">
        <v>730000</v>
      </c>
      <c r="G1300" s="92">
        <v>32850000</v>
      </c>
    </row>
    <row r="1301" spans="1:7">
      <c r="A1301" s="7" t="s">
        <v>2209</v>
      </c>
      <c r="B1301" s="89" t="s">
        <v>195</v>
      </c>
      <c r="C1301" s="90" t="s">
        <v>1904</v>
      </c>
      <c r="D1301" s="89">
        <v>45</v>
      </c>
      <c r="E1301" s="91" t="s">
        <v>44</v>
      </c>
      <c r="F1301" s="92">
        <v>690000</v>
      </c>
      <c r="G1301" s="92">
        <v>31050000</v>
      </c>
    </row>
    <row r="1302" spans="1:7">
      <c r="A1302" s="7" t="s">
        <v>2210</v>
      </c>
      <c r="B1302" s="89" t="s">
        <v>195</v>
      </c>
      <c r="C1302" s="90" t="s">
        <v>1906</v>
      </c>
      <c r="D1302" s="89">
        <v>3</v>
      </c>
      <c r="E1302" s="91" t="s">
        <v>44</v>
      </c>
      <c r="F1302" s="92">
        <v>3500000</v>
      </c>
      <c r="G1302" s="92">
        <v>10500000</v>
      </c>
    </row>
    <row r="1303" spans="1:7">
      <c r="A1303" s="7" t="s">
        <v>2211</v>
      </c>
      <c r="B1303" s="89" t="s">
        <v>195</v>
      </c>
      <c r="C1303" s="90" t="s">
        <v>2212</v>
      </c>
      <c r="D1303" s="89">
        <v>6</v>
      </c>
      <c r="E1303" s="91" t="s">
        <v>44</v>
      </c>
      <c r="F1303" s="92">
        <v>470000</v>
      </c>
      <c r="G1303" s="92">
        <v>2820000</v>
      </c>
    </row>
    <row r="1304" spans="1:7">
      <c r="A1304" s="7" t="s">
        <v>2213</v>
      </c>
      <c r="B1304" s="89" t="s">
        <v>195</v>
      </c>
      <c r="C1304" s="90" t="s">
        <v>1884</v>
      </c>
      <c r="D1304" s="89">
        <v>1</v>
      </c>
      <c r="E1304" s="91" t="s">
        <v>60</v>
      </c>
      <c r="F1304" s="92">
        <v>52550000</v>
      </c>
      <c r="G1304" s="92">
        <v>52550000</v>
      </c>
    </row>
    <row r="1305" spans="1:7" ht="15">
      <c r="A1305" s="7" t="s">
        <v>2214</v>
      </c>
      <c r="B1305" s="78" t="s">
        <v>557</v>
      </c>
      <c r="C1305" s="79" t="s">
        <v>102</v>
      </c>
      <c r="D1305" s="78"/>
      <c r="E1305" s="80"/>
      <c r="F1305" s="81"/>
      <c r="G1305" s="81">
        <v>36000000</v>
      </c>
    </row>
    <row r="1306" spans="1:7">
      <c r="A1306" s="7" t="s">
        <v>2215</v>
      </c>
      <c r="B1306" s="89" t="s">
        <v>195</v>
      </c>
      <c r="C1306" s="90" t="s">
        <v>2216</v>
      </c>
      <c r="D1306" s="89">
        <v>24</v>
      </c>
      <c r="E1306" s="91" t="s">
        <v>96</v>
      </c>
      <c r="F1306" s="92">
        <v>1500000</v>
      </c>
      <c r="G1306" s="92">
        <v>36000000</v>
      </c>
    </row>
    <row r="1307" spans="1:7" ht="30">
      <c r="A1307" s="7" t="s">
        <v>2217</v>
      </c>
      <c r="B1307" s="97" t="s">
        <v>2218</v>
      </c>
      <c r="C1307" s="98" t="s">
        <v>2219</v>
      </c>
      <c r="D1307" s="97"/>
      <c r="E1307" s="99"/>
      <c r="F1307" s="100"/>
      <c r="G1307" s="100">
        <v>159376000</v>
      </c>
    </row>
    <row r="1308" spans="1:7" ht="15">
      <c r="A1308" s="7" t="s">
        <v>2220</v>
      </c>
      <c r="B1308" s="78" t="s">
        <v>548</v>
      </c>
      <c r="C1308" s="79" t="s">
        <v>90</v>
      </c>
      <c r="D1308" s="78"/>
      <c r="E1308" s="80"/>
      <c r="F1308" s="81"/>
      <c r="G1308" s="81">
        <v>101040000</v>
      </c>
    </row>
    <row r="1309" spans="1:7">
      <c r="A1309" s="7" t="s">
        <v>2221</v>
      </c>
      <c r="B1309" s="89" t="s">
        <v>195</v>
      </c>
      <c r="C1309" s="90" t="s">
        <v>2222</v>
      </c>
      <c r="D1309" s="89">
        <v>100</v>
      </c>
      <c r="E1309" s="91" t="s">
        <v>2223</v>
      </c>
      <c r="F1309" s="92">
        <v>857000</v>
      </c>
      <c r="G1309" s="92">
        <v>85700000</v>
      </c>
    </row>
    <row r="1310" spans="1:7">
      <c r="A1310" s="7" t="s">
        <v>2224</v>
      </c>
      <c r="B1310" s="89" t="s">
        <v>195</v>
      </c>
      <c r="C1310" s="90" t="s">
        <v>2225</v>
      </c>
      <c r="D1310" s="89">
        <v>26</v>
      </c>
      <c r="E1310" s="91" t="s">
        <v>121</v>
      </c>
      <c r="F1310" s="92">
        <v>590000</v>
      </c>
      <c r="G1310" s="92">
        <v>15340000</v>
      </c>
    </row>
    <row r="1311" spans="1:7" ht="15">
      <c r="A1311" s="7" t="s">
        <v>2226</v>
      </c>
      <c r="B1311" s="78" t="s">
        <v>559</v>
      </c>
      <c r="C1311" s="79" t="s">
        <v>104</v>
      </c>
      <c r="D1311" s="78"/>
      <c r="E1311" s="80"/>
      <c r="F1311" s="81"/>
      <c r="G1311" s="81">
        <v>58336000</v>
      </c>
    </row>
    <row r="1312" spans="1:7">
      <c r="A1312" s="7" t="s">
        <v>2227</v>
      </c>
      <c r="B1312" s="89" t="s">
        <v>195</v>
      </c>
      <c r="C1312" s="90" t="s">
        <v>2228</v>
      </c>
      <c r="D1312" s="89">
        <v>12</v>
      </c>
      <c r="E1312" s="91" t="s">
        <v>32</v>
      </c>
      <c r="F1312" s="92">
        <v>2920000</v>
      </c>
      <c r="G1312" s="92">
        <v>35040000</v>
      </c>
    </row>
    <row r="1313" spans="1:7">
      <c r="A1313" s="7" t="s">
        <v>2229</v>
      </c>
      <c r="B1313" s="89" t="s">
        <v>195</v>
      </c>
      <c r="C1313" s="90" t="s">
        <v>2230</v>
      </c>
      <c r="D1313" s="89">
        <v>3</v>
      </c>
      <c r="E1313" s="91" t="s">
        <v>25</v>
      </c>
      <c r="F1313" s="92">
        <v>300000</v>
      </c>
      <c r="G1313" s="92">
        <v>900000</v>
      </c>
    </row>
    <row r="1314" spans="1:7" ht="28.5">
      <c r="A1314" s="7" t="s">
        <v>2231</v>
      </c>
      <c r="B1314" s="89" t="s">
        <v>195</v>
      </c>
      <c r="C1314" s="90" t="s">
        <v>2232</v>
      </c>
      <c r="D1314" s="89">
        <v>12</v>
      </c>
      <c r="E1314" s="91" t="s">
        <v>32</v>
      </c>
      <c r="F1314" s="92">
        <v>324000</v>
      </c>
      <c r="G1314" s="92">
        <v>3888000</v>
      </c>
    </row>
    <row r="1315" spans="1:7">
      <c r="A1315" s="7" t="s">
        <v>2233</v>
      </c>
      <c r="B1315" s="89" t="s">
        <v>195</v>
      </c>
      <c r="C1315" s="90" t="s">
        <v>2234</v>
      </c>
      <c r="D1315" s="89">
        <v>12</v>
      </c>
      <c r="E1315" s="91" t="s">
        <v>32</v>
      </c>
      <c r="F1315" s="92">
        <v>324000</v>
      </c>
      <c r="G1315" s="92">
        <v>3888000</v>
      </c>
    </row>
    <row r="1316" spans="1:7" ht="28.5">
      <c r="A1316" s="7" t="s">
        <v>2235</v>
      </c>
      <c r="B1316" s="89" t="s">
        <v>195</v>
      </c>
      <c r="C1316" s="90" t="s">
        <v>2236</v>
      </c>
      <c r="D1316" s="89">
        <v>12</v>
      </c>
      <c r="E1316" s="91" t="s">
        <v>32</v>
      </c>
      <c r="F1316" s="92">
        <v>680000</v>
      </c>
      <c r="G1316" s="92">
        <v>8160000</v>
      </c>
    </row>
    <row r="1317" spans="1:7">
      <c r="A1317" s="7" t="s">
        <v>2237</v>
      </c>
      <c r="B1317" s="89" t="s">
        <v>195</v>
      </c>
      <c r="C1317" s="90" t="s">
        <v>2238</v>
      </c>
      <c r="D1317" s="89">
        <v>12</v>
      </c>
      <c r="E1317" s="91" t="s">
        <v>32</v>
      </c>
      <c r="F1317" s="92">
        <v>200000</v>
      </c>
      <c r="G1317" s="92">
        <v>2400000</v>
      </c>
    </row>
    <row r="1318" spans="1:7">
      <c r="A1318" s="7" t="s">
        <v>2239</v>
      </c>
      <c r="B1318" s="89" t="s">
        <v>195</v>
      </c>
      <c r="C1318" s="90" t="s">
        <v>2240</v>
      </c>
      <c r="D1318" s="89">
        <v>12</v>
      </c>
      <c r="E1318" s="91" t="s">
        <v>32</v>
      </c>
      <c r="F1318" s="92">
        <v>80000</v>
      </c>
      <c r="G1318" s="92">
        <v>960000</v>
      </c>
    </row>
    <row r="1319" spans="1:7">
      <c r="A1319" s="7" t="s">
        <v>2241</v>
      </c>
      <c r="B1319" s="89" t="s">
        <v>195</v>
      </c>
      <c r="C1319" s="90" t="s">
        <v>2242</v>
      </c>
      <c r="D1319" s="89">
        <v>12</v>
      </c>
      <c r="E1319" s="91" t="s">
        <v>32</v>
      </c>
      <c r="F1319" s="92">
        <v>200000</v>
      </c>
      <c r="G1319" s="92">
        <v>2400000</v>
      </c>
    </row>
    <row r="1320" spans="1:7">
      <c r="A1320" s="7" t="s">
        <v>2243</v>
      </c>
      <c r="B1320" s="89" t="s">
        <v>195</v>
      </c>
      <c r="C1320" s="90" t="s">
        <v>2244</v>
      </c>
      <c r="D1320" s="89">
        <v>1</v>
      </c>
      <c r="E1320" s="91" t="s">
        <v>755</v>
      </c>
      <c r="F1320" s="92">
        <v>400000</v>
      </c>
      <c r="G1320" s="92">
        <v>400000</v>
      </c>
    </row>
    <row r="1321" spans="1:7">
      <c r="A1321" s="7" t="s">
        <v>2245</v>
      </c>
      <c r="B1321" s="89" t="s">
        <v>195</v>
      </c>
      <c r="C1321" s="90" t="s">
        <v>2246</v>
      </c>
      <c r="D1321" s="89">
        <v>1</v>
      </c>
      <c r="E1321" s="91" t="s">
        <v>25</v>
      </c>
      <c r="F1321" s="92">
        <v>300000</v>
      </c>
      <c r="G1321" s="92">
        <v>300000</v>
      </c>
    </row>
    <row r="1322" spans="1:7" ht="15">
      <c r="A1322" s="7" t="s">
        <v>2247</v>
      </c>
      <c r="B1322" s="101" t="s">
        <v>2248</v>
      </c>
      <c r="C1322" s="102" t="s">
        <v>2249</v>
      </c>
      <c r="D1322" s="101"/>
      <c r="E1322" s="103"/>
      <c r="F1322" s="104"/>
      <c r="G1322" s="104">
        <v>1740934000</v>
      </c>
    </row>
    <row r="1323" spans="1:7">
      <c r="A1323" s="7" t="s">
        <v>2250</v>
      </c>
      <c r="B1323" s="89" t="s">
        <v>2251</v>
      </c>
      <c r="C1323" s="90" t="s">
        <v>2252</v>
      </c>
      <c r="D1323" s="89"/>
      <c r="E1323" s="91"/>
      <c r="F1323" s="92"/>
      <c r="G1323" s="92">
        <v>740934000</v>
      </c>
    </row>
    <row r="1324" spans="1:7" ht="30">
      <c r="A1324" s="7" t="s">
        <v>2253</v>
      </c>
      <c r="B1324" s="93" t="s">
        <v>805</v>
      </c>
      <c r="C1324" s="94" t="s">
        <v>2254</v>
      </c>
      <c r="D1324" s="93"/>
      <c r="E1324" s="95"/>
      <c r="F1324" s="96"/>
      <c r="G1324" s="96">
        <v>0</v>
      </c>
    </row>
    <row r="1325" spans="1:7" ht="30">
      <c r="A1325" s="7" t="s">
        <v>2255</v>
      </c>
      <c r="B1325" s="97" t="s">
        <v>8</v>
      </c>
      <c r="C1325" s="98" t="s">
        <v>2254</v>
      </c>
      <c r="D1325" s="97"/>
      <c r="E1325" s="99"/>
      <c r="F1325" s="100"/>
      <c r="G1325" s="100">
        <v>0</v>
      </c>
    </row>
    <row r="1326" spans="1:7" ht="15">
      <c r="A1326" s="7" t="s">
        <v>2256</v>
      </c>
      <c r="B1326" s="78" t="s">
        <v>521</v>
      </c>
      <c r="C1326" s="79" t="s">
        <v>43</v>
      </c>
      <c r="D1326" s="78"/>
      <c r="E1326" s="80"/>
      <c r="F1326" s="81"/>
      <c r="G1326" s="81">
        <v>0</v>
      </c>
    </row>
    <row r="1327" spans="1:7">
      <c r="A1327" s="7" t="s">
        <v>2257</v>
      </c>
      <c r="B1327" s="89" t="s">
        <v>195</v>
      </c>
      <c r="C1327" s="90" t="s">
        <v>2258</v>
      </c>
      <c r="D1327" s="89">
        <v>1</v>
      </c>
      <c r="E1327" s="91" t="s">
        <v>42</v>
      </c>
      <c r="F1327" s="92">
        <v>700000000</v>
      </c>
      <c r="G1327" s="92">
        <v>0</v>
      </c>
    </row>
    <row r="1328" spans="1:7" ht="30">
      <c r="A1328" s="7" t="s">
        <v>2259</v>
      </c>
      <c r="B1328" s="93" t="s">
        <v>1098</v>
      </c>
      <c r="C1328" s="94" t="s">
        <v>2260</v>
      </c>
      <c r="D1328" s="93"/>
      <c r="E1328" s="95"/>
      <c r="F1328" s="96"/>
      <c r="G1328" s="96">
        <v>200000000</v>
      </c>
    </row>
    <row r="1329" spans="1:7" ht="15">
      <c r="A1329" s="7" t="s">
        <v>2261</v>
      </c>
      <c r="B1329" s="97" t="s">
        <v>8</v>
      </c>
      <c r="C1329" s="98" t="s">
        <v>2262</v>
      </c>
      <c r="D1329" s="97"/>
      <c r="E1329" s="99"/>
      <c r="F1329" s="100"/>
      <c r="G1329" s="100">
        <v>200000000</v>
      </c>
    </row>
    <row r="1330" spans="1:7" ht="15">
      <c r="A1330" s="7" t="s">
        <v>2263</v>
      </c>
      <c r="B1330" s="78" t="s">
        <v>521</v>
      </c>
      <c r="C1330" s="79" t="s">
        <v>43</v>
      </c>
      <c r="D1330" s="78"/>
      <c r="E1330" s="80"/>
      <c r="F1330" s="81"/>
      <c r="G1330" s="81">
        <v>200000000</v>
      </c>
    </row>
    <row r="1331" spans="1:7">
      <c r="A1331" s="7" t="s">
        <v>2264</v>
      </c>
      <c r="B1331" s="89" t="s">
        <v>195</v>
      </c>
      <c r="C1331" s="90" t="s">
        <v>2265</v>
      </c>
      <c r="D1331" s="89">
        <v>1</v>
      </c>
      <c r="E1331" s="91" t="s">
        <v>52</v>
      </c>
      <c r="F1331" s="92">
        <v>100000000</v>
      </c>
      <c r="G1331" s="92">
        <v>100000000</v>
      </c>
    </row>
    <row r="1332" spans="1:7">
      <c r="A1332" s="7" t="s">
        <v>2266</v>
      </c>
      <c r="B1332" s="89" t="s">
        <v>195</v>
      </c>
      <c r="C1332" s="90" t="s">
        <v>2267</v>
      </c>
      <c r="D1332" s="89">
        <v>1</v>
      </c>
      <c r="E1332" s="91" t="s">
        <v>106</v>
      </c>
      <c r="F1332" s="92">
        <v>100000000</v>
      </c>
      <c r="G1332" s="92">
        <v>100000000</v>
      </c>
    </row>
    <row r="1333" spans="1:7" ht="30">
      <c r="A1333" s="7" t="s">
        <v>2268</v>
      </c>
      <c r="B1333" s="93" t="s">
        <v>812</v>
      </c>
      <c r="C1333" s="94" t="s">
        <v>2269</v>
      </c>
      <c r="D1333" s="93"/>
      <c r="E1333" s="95"/>
      <c r="F1333" s="96"/>
      <c r="G1333" s="96">
        <v>540934000</v>
      </c>
    </row>
    <row r="1334" spans="1:7" ht="15">
      <c r="A1334" s="7" t="s">
        <v>2270</v>
      </c>
      <c r="B1334" s="97" t="s">
        <v>8</v>
      </c>
      <c r="C1334" s="98" t="s">
        <v>2271</v>
      </c>
      <c r="D1334" s="97"/>
      <c r="E1334" s="99"/>
      <c r="F1334" s="100"/>
      <c r="G1334" s="100">
        <v>540934000</v>
      </c>
    </row>
    <row r="1335" spans="1:7" ht="15">
      <c r="A1335" s="7" t="s">
        <v>2272</v>
      </c>
      <c r="B1335" s="78" t="s">
        <v>521</v>
      </c>
      <c r="C1335" s="79" t="s">
        <v>43</v>
      </c>
      <c r="D1335" s="78"/>
      <c r="E1335" s="80"/>
      <c r="F1335" s="81"/>
      <c r="G1335" s="81">
        <v>540934000</v>
      </c>
    </row>
    <row r="1336" spans="1:7">
      <c r="A1336" s="7" t="s">
        <v>2273</v>
      </c>
      <c r="B1336" s="89" t="s">
        <v>195</v>
      </c>
      <c r="C1336" s="90" t="s">
        <v>2274</v>
      </c>
      <c r="D1336" s="89">
        <v>1</v>
      </c>
      <c r="E1336" s="91" t="s">
        <v>42</v>
      </c>
      <c r="F1336" s="92">
        <v>540934000</v>
      </c>
      <c r="G1336" s="92">
        <v>540934000</v>
      </c>
    </row>
    <row r="1337" spans="1:7">
      <c r="A1337" s="7" t="s">
        <v>2275</v>
      </c>
      <c r="B1337" s="89" t="s">
        <v>2276</v>
      </c>
      <c r="C1337" s="90" t="s">
        <v>2277</v>
      </c>
      <c r="D1337" s="89"/>
      <c r="E1337" s="91"/>
      <c r="F1337" s="92"/>
      <c r="G1337" s="92">
        <v>1000000000</v>
      </c>
    </row>
    <row r="1338" spans="1:7" ht="30">
      <c r="A1338" s="7" t="s">
        <v>2278</v>
      </c>
      <c r="B1338" s="93" t="s">
        <v>1081</v>
      </c>
      <c r="C1338" s="94" t="s">
        <v>2279</v>
      </c>
      <c r="D1338" s="93"/>
      <c r="E1338" s="95"/>
      <c r="F1338" s="96"/>
      <c r="G1338" s="96">
        <v>1000000000</v>
      </c>
    </row>
    <row r="1339" spans="1:7" ht="30">
      <c r="A1339" s="7" t="s">
        <v>2280</v>
      </c>
      <c r="B1339" s="97" t="s">
        <v>8</v>
      </c>
      <c r="C1339" s="98" t="s">
        <v>2279</v>
      </c>
      <c r="D1339" s="97"/>
      <c r="E1339" s="99"/>
      <c r="F1339" s="100"/>
      <c r="G1339" s="100">
        <v>1000000000</v>
      </c>
    </row>
    <row r="1340" spans="1:7" ht="15">
      <c r="A1340" s="7" t="s">
        <v>2281</v>
      </c>
      <c r="B1340" s="78" t="s">
        <v>522</v>
      </c>
      <c r="C1340" s="79" t="s">
        <v>45</v>
      </c>
      <c r="D1340" s="78"/>
      <c r="E1340" s="80"/>
      <c r="F1340" s="81"/>
      <c r="G1340" s="81">
        <v>1000000000</v>
      </c>
    </row>
    <row r="1341" spans="1:7">
      <c r="A1341" s="7" t="s">
        <v>195</v>
      </c>
      <c r="B1341" s="89" t="s">
        <v>195</v>
      </c>
      <c r="C1341" s="90" t="s">
        <v>2282</v>
      </c>
      <c r="D1341" s="89">
        <v>0</v>
      </c>
      <c r="E1341" s="91" t="s">
        <v>195</v>
      </c>
      <c r="F1341" s="92">
        <v>0</v>
      </c>
      <c r="G1341" s="92">
        <v>0</v>
      </c>
    </row>
    <row r="1342" spans="1:7">
      <c r="A1342" s="7" t="s">
        <v>2283</v>
      </c>
      <c r="B1342" s="89" t="s">
        <v>195</v>
      </c>
      <c r="C1342" s="90" t="s">
        <v>2284</v>
      </c>
      <c r="D1342" s="89">
        <v>2</v>
      </c>
      <c r="E1342" s="91" t="s">
        <v>106</v>
      </c>
      <c r="F1342" s="92">
        <v>100000000</v>
      </c>
      <c r="G1342" s="92">
        <v>200000000</v>
      </c>
    </row>
    <row r="1343" spans="1:7" ht="28.5">
      <c r="A1343" s="7" t="s">
        <v>2285</v>
      </c>
      <c r="B1343" s="89" t="s">
        <v>195</v>
      </c>
      <c r="C1343" s="90" t="s">
        <v>2286</v>
      </c>
      <c r="D1343" s="89">
        <v>2</v>
      </c>
      <c r="E1343" s="91" t="s">
        <v>106</v>
      </c>
      <c r="F1343" s="92">
        <v>200000000</v>
      </c>
      <c r="G1343" s="92">
        <v>400000000</v>
      </c>
    </row>
    <row r="1344" spans="1:7">
      <c r="A1344" s="7" t="s">
        <v>2287</v>
      </c>
      <c r="B1344" s="89" t="s">
        <v>195</v>
      </c>
      <c r="C1344" s="90" t="s">
        <v>2288</v>
      </c>
      <c r="D1344" s="89">
        <v>2</v>
      </c>
      <c r="E1344" s="91" t="s">
        <v>106</v>
      </c>
      <c r="F1344" s="92">
        <v>200000000</v>
      </c>
      <c r="G1344" s="92">
        <v>400000000</v>
      </c>
    </row>
    <row r="1345" spans="1:7" ht="15">
      <c r="A1345" s="7" t="s">
        <v>2289</v>
      </c>
      <c r="B1345" s="101" t="s">
        <v>2290</v>
      </c>
      <c r="C1345" s="102" t="s">
        <v>2291</v>
      </c>
      <c r="D1345" s="101"/>
      <c r="E1345" s="103"/>
      <c r="F1345" s="104"/>
      <c r="G1345" s="104">
        <v>2400000000</v>
      </c>
    </row>
    <row r="1346" spans="1:7">
      <c r="A1346" s="7" t="s">
        <v>2292</v>
      </c>
      <c r="B1346" s="89" t="s">
        <v>2293</v>
      </c>
      <c r="C1346" s="90" t="s">
        <v>2294</v>
      </c>
      <c r="D1346" s="89"/>
      <c r="E1346" s="91"/>
      <c r="F1346" s="92"/>
      <c r="G1346" s="92">
        <v>2400000000</v>
      </c>
    </row>
    <row r="1347" spans="1:7" ht="45">
      <c r="A1347" s="7" t="s">
        <v>2295</v>
      </c>
      <c r="B1347" s="93" t="s">
        <v>805</v>
      </c>
      <c r="C1347" s="94" t="s">
        <v>2296</v>
      </c>
      <c r="D1347" s="93"/>
      <c r="E1347" s="95"/>
      <c r="F1347" s="96"/>
      <c r="G1347" s="96">
        <v>600000000</v>
      </c>
    </row>
    <row r="1348" spans="1:7" ht="45">
      <c r="A1348" s="7" t="s">
        <v>2297</v>
      </c>
      <c r="B1348" s="97" t="s">
        <v>8</v>
      </c>
      <c r="C1348" s="98" t="s">
        <v>2298</v>
      </c>
      <c r="D1348" s="97"/>
      <c r="E1348" s="99"/>
      <c r="F1348" s="100"/>
      <c r="G1348" s="100">
        <v>600000000</v>
      </c>
    </row>
    <row r="1349" spans="1:7" ht="15">
      <c r="A1349" s="7" t="s">
        <v>2299</v>
      </c>
      <c r="B1349" s="78" t="s">
        <v>503</v>
      </c>
      <c r="C1349" s="79" t="s">
        <v>7</v>
      </c>
      <c r="D1349" s="78"/>
      <c r="E1349" s="80"/>
      <c r="F1349" s="81"/>
      <c r="G1349" s="81">
        <v>34200000</v>
      </c>
    </row>
    <row r="1350" spans="1:7" ht="28.5">
      <c r="A1350" s="7" t="s">
        <v>2300</v>
      </c>
      <c r="B1350" s="89" t="s">
        <v>195</v>
      </c>
      <c r="C1350" s="90" t="s">
        <v>2301</v>
      </c>
      <c r="D1350" s="89">
        <v>200</v>
      </c>
      <c r="E1350" s="91" t="s">
        <v>2302</v>
      </c>
      <c r="F1350" s="92">
        <v>121000</v>
      </c>
      <c r="G1350" s="92">
        <v>24200000</v>
      </c>
    </row>
    <row r="1351" spans="1:7">
      <c r="A1351" s="7" t="s">
        <v>2303</v>
      </c>
      <c r="B1351" s="89" t="s">
        <v>195</v>
      </c>
      <c r="C1351" s="90" t="s">
        <v>1599</v>
      </c>
      <c r="D1351" s="89">
        <v>10</v>
      </c>
      <c r="E1351" s="91" t="s">
        <v>106</v>
      </c>
      <c r="F1351" s="92">
        <v>1000000</v>
      </c>
      <c r="G1351" s="92">
        <v>10000000</v>
      </c>
    </row>
    <row r="1352" spans="1:7" ht="15">
      <c r="A1352" s="7" t="s">
        <v>2304</v>
      </c>
      <c r="B1352" s="78" t="s">
        <v>518</v>
      </c>
      <c r="C1352" s="79" t="s">
        <v>30</v>
      </c>
      <c r="D1352" s="78"/>
      <c r="E1352" s="80"/>
      <c r="F1352" s="81"/>
      <c r="G1352" s="81">
        <v>3000000</v>
      </c>
    </row>
    <row r="1353" spans="1:7">
      <c r="A1353" s="7" t="s">
        <v>2305</v>
      </c>
      <c r="B1353" s="89" t="s">
        <v>195</v>
      </c>
      <c r="C1353" s="90" t="s">
        <v>2306</v>
      </c>
      <c r="D1353" s="89">
        <v>5</v>
      </c>
      <c r="E1353" s="91" t="s">
        <v>25</v>
      </c>
      <c r="F1353" s="92">
        <v>300000</v>
      </c>
      <c r="G1353" s="92">
        <v>1500000</v>
      </c>
    </row>
    <row r="1354" spans="1:7">
      <c r="A1354" s="7" t="s">
        <v>2307</v>
      </c>
      <c r="B1354" s="89" t="s">
        <v>195</v>
      </c>
      <c r="C1354" s="90" t="s">
        <v>2308</v>
      </c>
      <c r="D1354" s="89">
        <v>5</v>
      </c>
      <c r="E1354" s="91" t="s">
        <v>25</v>
      </c>
      <c r="F1354" s="92">
        <v>300000</v>
      </c>
      <c r="G1354" s="92">
        <v>1500000</v>
      </c>
    </row>
    <row r="1355" spans="1:7" ht="15">
      <c r="A1355" s="7" t="s">
        <v>2309</v>
      </c>
      <c r="B1355" s="78" t="s">
        <v>530</v>
      </c>
      <c r="C1355" s="79" t="s">
        <v>64</v>
      </c>
      <c r="D1355" s="78"/>
      <c r="E1355" s="80"/>
      <c r="F1355" s="81"/>
      <c r="G1355" s="81">
        <v>20000000</v>
      </c>
    </row>
    <row r="1356" spans="1:7">
      <c r="A1356" s="7" t="s">
        <v>2310</v>
      </c>
      <c r="B1356" s="89" t="s">
        <v>195</v>
      </c>
      <c r="C1356" s="90" t="s">
        <v>599</v>
      </c>
      <c r="D1356" s="89">
        <v>10</v>
      </c>
      <c r="E1356" s="91" t="s">
        <v>106</v>
      </c>
      <c r="F1356" s="92">
        <v>1000000</v>
      </c>
      <c r="G1356" s="92">
        <v>10000000</v>
      </c>
    </row>
    <row r="1357" spans="1:7">
      <c r="A1357" s="7" t="s">
        <v>2311</v>
      </c>
      <c r="B1357" s="89" t="s">
        <v>195</v>
      </c>
      <c r="C1357" s="90" t="s">
        <v>598</v>
      </c>
      <c r="D1357" s="89">
        <v>10</v>
      </c>
      <c r="E1357" s="91" t="s">
        <v>106</v>
      </c>
      <c r="F1357" s="92">
        <v>1000000</v>
      </c>
      <c r="G1357" s="92">
        <v>10000000</v>
      </c>
    </row>
    <row r="1358" spans="1:7" ht="15">
      <c r="A1358" s="7" t="s">
        <v>2312</v>
      </c>
      <c r="B1358" s="78" t="s">
        <v>513</v>
      </c>
      <c r="C1358" s="79" t="s">
        <v>11</v>
      </c>
      <c r="D1358" s="78"/>
      <c r="E1358" s="80"/>
      <c r="F1358" s="81"/>
      <c r="G1358" s="81">
        <v>42000000</v>
      </c>
    </row>
    <row r="1359" spans="1:7">
      <c r="A1359" s="7" t="s">
        <v>2313</v>
      </c>
      <c r="B1359" s="89" t="s">
        <v>195</v>
      </c>
      <c r="C1359" s="90" t="s">
        <v>2314</v>
      </c>
      <c r="D1359" s="89">
        <v>24</v>
      </c>
      <c r="E1359" s="91" t="s">
        <v>54</v>
      </c>
      <c r="F1359" s="92">
        <v>1000000</v>
      </c>
      <c r="G1359" s="92">
        <v>24000000</v>
      </c>
    </row>
    <row r="1360" spans="1:7">
      <c r="A1360" s="7" t="s">
        <v>2315</v>
      </c>
      <c r="B1360" s="89" t="s">
        <v>195</v>
      </c>
      <c r="C1360" s="90" t="s">
        <v>2316</v>
      </c>
      <c r="D1360" s="89">
        <v>20</v>
      </c>
      <c r="E1360" s="91" t="s">
        <v>54</v>
      </c>
      <c r="F1360" s="92">
        <v>900000</v>
      </c>
      <c r="G1360" s="92">
        <v>18000000</v>
      </c>
    </row>
    <row r="1361" spans="1:7" ht="15">
      <c r="A1361" s="7" t="s">
        <v>2317</v>
      </c>
      <c r="B1361" s="78" t="s">
        <v>514</v>
      </c>
      <c r="C1361" s="79" t="s">
        <v>22</v>
      </c>
      <c r="D1361" s="78"/>
      <c r="E1361" s="80"/>
      <c r="F1361" s="81"/>
      <c r="G1361" s="81">
        <v>80000000</v>
      </c>
    </row>
    <row r="1362" spans="1:7">
      <c r="A1362" s="7" t="s">
        <v>2318</v>
      </c>
      <c r="B1362" s="89" t="s">
        <v>195</v>
      </c>
      <c r="C1362" s="90" t="s">
        <v>2319</v>
      </c>
      <c r="D1362" s="89">
        <v>10</v>
      </c>
      <c r="E1362" s="91" t="s">
        <v>25</v>
      </c>
      <c r="F1362" s="92">
        <v>4000000</v>
      </c>
      <c r="G1362" s="92">
        <v>40000000</v>
      </c>
    </row>
    <row r="1363" spans="1:7">
      <c r="A1363" s="7" t="s">
        <v>2320</v>
      </c>
      <c r="B1363" s="89" t="s">
        <v>195</v>
      </c>
      <c r="C1363" s="90" t="s">
        <v>2321</v>
      </c>
      <c r="D1363" s="89">
        <v>10</v>
      </c>
      <c r="E1363" s="91" t="s">
        <v>25</v>
      </c>
      <c r="F1363" s="92">
        <v>4000000</v>
      </c>
      <c r="G1363" s="92">
        <v>40000000</v>
      </c>
    </row>
    <row r="1364" spans="1:7" ht="15">
      <c r="A1364" s="7" t="s">
        <v>2322</v>
      </c>
      <c r="B1364" s="78" t="s">
        <v>510</v>
      </c>
      <c r="C1364" s="79" t="s">
        <v>19</v>
      </c>
      <c r="D1364" s="78"/>
      <c r="E1364" s="80"/>
      <c r="F1364" s="81"/>
      <c r="G1364" s="81">
        <v>410000000</v>
      </c>
    </row>
    <row r="1365" spans="1:7">
      <c r="A1365" s="7" t="s">
        <v>2323</v>
      </c>
      <c r="B1365" s="89" t="s">
        <v>195</v>
      </c>
      <c r="C1365" s="90" t="s">
        <v>2324</v>
      </c>
      <c r="D1365" s="89">
        <v>10</v>
      </c>
      <c r="E1365" s="91" t="s">
        <v>25</v>
      </c>
      <c r="F1365" s="92">
        <v>3000000</v>
      </c>
      <c r="G1365" s="92">
        <v>30000000</v>
      </c>
    </row>
    <row r="1366" spans="1:7">
      <c r="A1366" s="7" t="s">
        <v>2325</v>
      </c>
      <c r="B1366" s="89" t="s">
        <v>195</v>
      </c>
      <c r="C1366" s="90" t="s">
        <v>2326</v>
      </c>
      <c r="D1366" s="89">
        <v>10</v>
      </c>
      <c r="E1366" s="91" t="s">
        <v>25</v>
      </c>
      <c r="F1366" s="92">
        <v>5000000</v>
      </c>
      <c r="G1366" s="92">
        <v>50000000</v>
      </c>
    </row>
    <row r="1367" spans="1:7">
      <c r="A1367" s="7" t="s">
        <v>2327</v>
      </c>
      <c r="B1367" s="89" t="s">
        <v>195</v>
      </c>
      <c r="C1367" s="90" t="s">
        <v>2328</v>
      </c>
      <c r="D1367" s="89">
        <v>10</v>
      </c>
      <c r="E1367" s="91" t="s">
        <v>25</v>
      </c>
      <c r="F1367" s="92">
        <v>3000000</v>
      </c>
      <c r="G1367" s="92">
        <v>30000000</v>
      </c>
    </row>
    <row r="1368" spans="1:7" ht="28.5">
      <c r="A1368" s="7" t="s">
        <v>2329</v>
      </c>
      <c r="B1368" s="89" t="s">
        <v>195</v>
      </c>
      <c r="C1368" s="90" t="s">
        <v>2330</v>
      </c>
      <c r="D1368" s="89">
        <v>10</v>
      </c>
      <c r="E1368" s="91" t="s">
        <v>25</v>
      </c>
      <c r="F1368" s="92">
        <v>5000000</v>
      </c>
      <c r="G1368" s="92">
        <v>50000000</v>
      </c>
    </row>
    <row r="1369" spans="1:7">
      <c r="A1369" s="7" t="s">
        <v>2331</v>
      </c>
      <c r="B1369" s="89" t="s">
        <v>195</v>
      </c>
      <c r="C1369" s="90" t="s">
        <v>2332</v>
      </c>
      <c r="D1369" s="89">
        <v>5</v>
      </c>
      <c r="E1369" s="91" t="s">
        <v>25</v>
      </c>
      <c r="F1369" s="92">
        <v>5000000</v>
      </c>
      <c r="G1369" s="92">
        <v>25000000</v>
      </c>
    </row>
    <row r="1370" spans="1:7">
      <c r="A1370" s="7" t="s">
        <v>2333</v>
      </c>
      <c r="B1370" s="89" t="s">
        <v>195</v>
      </c>
      <c r="C1370" s="90" t="s">
        <v>2334</v>
      </c>
      <c r="D1370" s="89">
        <v>20</v>
      </c>
      <c r="E1370" s="91" t="s">
        <v>25</v>
      </c>
      <c r="F1370" s="92">
        <v>5000000</v>
      </c>
      <c r="G1370" s="92">
        <v>100000000</v>
      </c>
    </row>
    <row r="1371" spans="1:7">
      <c r="A1371" s="7" t="s">
        <v>2335</v>
      </c>
      <c r="B1371" s="89" t="s">
        <v>195</v>
      </c>
      <c r="C1371" s="90" t="s">
        <v>2336</v>
      </c>
      <c r="D1371" s="89">
        <v>5</v>
      </c>
      <c r="E1371" s="91" t="s">
        <v>25</v>
      </c>
      <c r="F1371" s="92">
        <v>5000000</v>
      </c>
      <c r="G1371" s="92">
        <v>25000000</v>
      </c>
    </row>
    <row r="1372" spans="1:7" ht="28.5">
      <c r="A1372" s="7" t="s">
        <v>2337</v>
      </c>
      <c r="B1372" s="89" t="s">
        <v>195</v>
      </c>
      <c r="C1372" s="90" t="s">
        <v>2338</v>
      </c>
      <c r="D1372" s="89">
        <v>5</v>
      </c>
      <c r="E1372" s="91" t="s">
        <v>25</v>
      </c>
      <c r="F1372" s="92">
        <v>5000000</v>
      </c>
      <c r="G1372" s="92">
        <v>25000000</v>
      </c>
    </row>
    <row r="1373" spans="1:7">
      <c r="A1373" s="7" t="s">
        <v>2339</v>
      </c>
      <c r="B1373" s="89" t="s">
        <v>195</v>
      </c>
      <c r="C1373" s="90" t="s">
        <v>2340</v>
      </c>
      <c r="D1373" s="89">
        <v>5</v>
      </c>
      <c r="E1373" s="91" t="s">
        <v>25</v>
      </c>
      <c r="F1373" s="92">
        <v>5000000</v>
      </c>
      <c r="G1373" s="92">
        <v>25000000</v>
      </c>
    </row>
    <row r="1374" spans="1:7">
      <c r="A1374" s="7" t="s">
        <v>2341</v>
      </c>
      <c r="B1374" s="89" t="s">
        <v>195</v>
      </c>
      <c r="C1374" s="90" t="s">
        <v>2342</v>
      </c>
      <c r="D1374" s="89">
        <v>10</v>
      </c>
      <c r="E1374" s="91" t="s">
        <v>25</v>
      </c>
      <c r="F1374" s="92">
        <v>5000000</v>
      </c>
      <c r="G1374" s="92">
        <v>50000000</v>
      </c>
    </row>
    <row r="1375" spans="1:7" ht="30">
      <c r="A1375" s="7" t="s">
        <v>2343</v>
      </c>
      <c r="B1375" s="78" t="s">
        <v>506</v>
      </c>
      <c r="C1375" s="79" t="s">
        <v>14</v>
      </c>
      <c r="D1375" s="78"/>
      <c r="E1375" s="80"/>
      <c r="F1375" s="81"/>
      <c r="G1375" s="81">
        <v>10800000</v>
      </c>
    </row>
    <row r="1376" spans="1:7" ht="28.5">
      <c r="A1376" s="7" t="s">
        <v>2344</v>
      </c>
      <c r="B1376" s="89" t="s">
        <v>195</v>
      </c>
      <c r="C1376" s="90" t="s">
        <v>2345</v>
      </c>
      <c r="D1376" s="89">
        <v>30</v>
      </c>
      <c r="E1376" s="91" t="s">
        <v>25</v>
      </c>
      <c r="F1376" s="92">
        <v>210000</v>
      </c>
      <c r="G1376" s="92">
        <v>6300000</v>
      </c>
    </row>
    <row r="1377" spans="1:7">
      <c r="A1377" s="7" t="s">
        <v>2346</v>
      </c>
      <c r="B1377" s="89" t="s">
        <v>195</v>
      </c>
      <c r="C1377" s="90" t="s">
        <v>609</v>
      </c>
      <c r="D1377" s="89">
        <v>30</v>
      </c>
      <c r="E1377" s="91" t="s">
        <v>25</v>
      </c>
      <c r="F1377" s="92">
        <v>150000</v>
      </c>
      <c r="G1377" s="92">
        <v>4500000</v>
      </c>
    </row>
    <row r="1378" spans="1:7" ht="30">
      <c r="A1378" s="7" t="s">
        <v>2347</v>
      </c>
      <c r="B1378" s="93" t="s">
        <v>1081</v>
      </c>
      <c r="C1378" s="94" t="s">
        <v>2348</v>
      </c>
      <c r="D1378" s="93"/>
      <c r="E1378" s="95"/>
      <c r="F1378" s="96"/>
      <c r="G1378" s="96">
        <v>1200000000</v>
      </c>
    </row>
    <row r="1379" spans="1:7" ht="30">
      <c r="A1379" s="7" t="s">
        <v>2349</v>
      </c>
      <c r="B1379" s="97" t="s">
        <v>8</v>
      </c>
      <c r="C1379" s="98" t="s">
        <v>156</v>
      </c>
      <c r="D1379" s="97"/>
      <c r="E1379" s="99"/>
      <c r="F1379" s="100"/>
      <c r="G1379" s="100">
        <v>1116000000</v>
      </c>
    </row>
    <row r="1380" spans="1:7" ht="15">
      <c r="A1380" s="7" t="s">
        <v>2350</v>
      </c>
      <c r="B1380" s="78" t="s">
        <v>503</v>
      </c>
      <c r="C1380" s="79" t="s">
        <v>7</v>
      </c>
      <c r="D1380" s="78"/>
      <c r="E1380" s="80"/>
      <c r="F1380" s="81"/>
      <c r="G1380" s="81">
        <v>48000000</v>
      </c>
    </row>
    <row r="1381" spans="1:7">
      <c r="A1381" s="7" t="s">
        <v>2351</v>
      </c>
      <c r="B1381" s="89" t="s">
        <v>195</v>
      </c>
      <c r="C1381" s="90" t="s">
        <v>2352</v>
      </c>
      <c r="D1381" s="89">
        <v>20</v>
      </c>
      <c r="E1381" s="91" t="s">
        <v>106</v>
      </c>
      <c r="F1381" s="92">
        <v>1000000</v>
      </c>
      <c r="G1381" s="92">
        <v>20000000</v>
      </c>
    </row>
    <row r="1382" spans="1:7">
      <c r="A1382" s="7" t="s">
        <v>2353</v>
      </c>
      <c r="B1382" s="89" t="s">
        <v>195</v>
      </c>
      <c r="C1382" s="90" t="s">
        <v>2354</v>
      </c>
      <c r="D1382" s="89">
        <v>100</v>
      </c>
      <c r="E1382" s="91" t="s">
        <v>2302</v>
      </c>
      <c r="F1382" s="92">
        <v>240000</v>
      </c>
      <c r="G1382" s="92">
        <v>24000000</v>
      </c>
    </row>
    <row r="1383" spans="1:7">
      <c r="A1383" s="7" t="s">
        <v>2355</v>
      </c>
      <c r="B1383" s="89" t="s">
        <v>195</v>
      </c>
      <c r="C1383" s="90" t="s">
        <v>2356</v>
      </c>
      <c r="D1383" s="89">
        <v>4</v>
      </c>
      <c r="E1383" s="91" t="s">
        <v>106</v>
      </c>
      <c r="F1383" s="92">
        <v>1000000</v>
      </c>
      <c r="G1383" s="92">
        <v>4000000</v>
      </c>
    </row>
    <row r="1384" spans="1:7" ht="30">
      <c r="A1384" s="7" t="s">
        <v>2357</v>
      </c>
      <c r="B1384" s="78" t="s">
        <v>512</v>
      </c>
      <c r="C1384" s="79" t="s">
        <v>621</v>
      </c>
      <c r="D1384" s="78"/>
      <c r="E1384" s="80"/>
      <c r="F1384" s="81"/>
      <c r="G1384" s="81">
        <v>18000000</v>
      </c>
    </row>
    <row r="1385" spans="1:7" ht="28.5">
      <c r="A1385" s="7" t="s">
        <v>2358</v>
      </c>
      <c r="B1385" s="89" t="s">
        <v>195</v>
      </c>
      <c r="C1385" s="90" t="s">
        <v>2359</v>
      </c>
      <c r="D1385" s="89">
        <v>12</v>
      </c>
      <c r="E1385" s="91" t="s">
        <v>106</v>
      </c>
      <c r="F1385" s="92">
        <v>300000</v>
      </c>
      <c r="G1385" s="92">
        <v>3600000</v>
      </c>
    </row>
    <row r="1386" spans="1:7" ht="28.5">
      <c r="A1386" s="7" t="s">
        <v>2360</v>
      </c>
      <c r="B1386" s="89" t="s">
        <v>195</v>
      </c>
      <c r="C1386" s="90" t="s">
        <v>2361</v>
      </c>
      <c r="D1386" s="89">
        <v>72</v>
      </c>
      <c r="E1386" s="91" t="s">
        <v>25</v>
      </c>
      <c r="F1386" s="92">
        <v>200000</v>
      </c>
      <c r="G1386" s="92">
        <v>14400000</v>
      </c>
    </row>
    <row r="1387" spans="1:7" ht="15">
      <c r="A1387" s="7" t="s">
        <v>2362</v>
      </c>
      <c r="B1387" s="78" t="s">
        <v>530</v>
      </c>
      <c r="C1387" s="79" t="s">
        <v>64</v>
      </c>
      <c r="D1387" s="78"/>
      <c r="E1387" s="80"/>
      <c r="F1387" s="81"/>
      <c r="G1387" s="81">
        <v>40000000</v>
      </c>
    </row>
    <row r="1388" spans="1:7">
      <c r="A1388" s="7" t="s">
        <v>2363</v>
      </c>
      <c r="B1388" s="89" t="s">
        <v>195</v>
      </c>
      <c r="C1388" s="90" t="s">
        <v>598</v>
      </c>
      <c r="D1388" s="89">
        <v>20</v>
      </c>
      <c r="E1388" s="91" t="s">
        <v>106</v>
      </c>
      <c r="F1388" s="92">
        <v>1000000</v>
      </c>
      <c r="G1388" s="92">
        <v>20000000</v>
      </c>
    </row>
    <row r="1389" spans="1:7">
      <c r="A1389" s="7" t="s">
        <v>2364</v>
      </c>
      <c r="B1389" s="89" t="s">
        <v>195</v>
      </c>
      <c r="C1389" s="90" t="s">
        <v>2365</v>
      </c>
      <c r="D1389" s="89">
        <v>20</v>
      </c>
      <c r="E1389" s="91" t="s">
        <v>106</v>
      </c>
      <c r="F1389" s="92">
        <v>1000000</v>
      </c>
      <c r="G1389" s="92">
        <v>20000000</v>
      </c>
    </row>
    <row r="1390" spans="1:7" ht="15">
      <c r="A1390" s="7" t="s">
        <v>2366</v>
      </c>
      <c r="B1390" s="78" t="s">
        <v>513</v>
      </c>
      <c r="C1390" s="79" t="s">
        <v>11</v>
      </c>
      <c r="D1390" s="78"/>
      <c r="E1390" s="80"/>
      <c r="F1390" s="81"/>
      <c r="G1390" s="81">
        <v>18000000</v>
      </c>
    </row>
    <row r="1391" spans="1:7">
      <c r="A1391" s="7" t="s">
        <v>195</v>
      </c>
      <c r="B1391" s="89" t="s">
        <v>195</v>
      </c>
      <c r="C1391" s="90" t="s">
        <v>2367</v>
      </c>
      <c r="D1391" s="89">
        <v>0</v>
      </c>
      <c r="E1391" s="91" t="s">
        <v>195</v>
      </c>
      <c r="F1391" s="92">
        <v>0</v>
      </c>
      <c r="G1391" s="92">
        <v>0</v>
      </c>
    </row>
    <row r="1392" spans="1:7">
      <c r="A1392" s="7" t="s">
        <v>2368</v>
      </c>
      <c r="B1392" s="89" t="s">
        <v>195</v>
      </c>
      <c r="C1392" s="90" t="s">
        <v>2369</v>
      </c>
      <c r="D1392" s="89">
        <v>20</v>
      </c>
      <c r="E1392" s="91" t="s">
        <v>54</v>
      </c>
      <c r="F1392" s="92">
        <v>900000</v>
      </c>
      <c r="G1392" s="92">
        <v>18000000</v>
      </c>
    </row>
    <row r="1393" spans="1:7" ht="15">
      <c r="A1393" s="7" t="s">
        <v>2370</v>
      </c>
      <c r="B1393" s="78" t="s">
        <v>515</v>
      </c>
      <c r="C1393" s="79" t="s">
        <v>24</v>
      </c>
      <c r="D1393" s="78"/>
      <c r="E1393" s="80"/>
      <c r="F1393" s="81"/>
      <c r="G1393" s="81">
        <v>24000000</v>
      </c>
    </row>
    <row r="1394" spans="1:7" ht="28.5">
      <c r="A1394" s="7" t="s">
        <v>2371</v>
      </c>
      <c r="B1394" s="89" t="s">
        <v>195</v>
      </c>
      <c r="C1394" s="90" t="s">
        <v>2372</v>
      </c>
      <c r="D1394" s="89">
        <v>96</v>
      </c>
      <c r="E1394" s="91" t="s">
        <v>25</v>
      </c>
      <c r="F1394" s="92">
        <v>250000</v>
      </c>
      <c r="G1394" s="92">
        <v>24000000</v>
      </c>
    </row>
    <row r="1395" spans="1:7" ht="15">
      <c r="A1395" s="7" t="s">
        <v>2373</v>
      </c>
      <c r="B1395" s="78" t="s">
        <v>510</v>
      </c>
      <c r="C1395" s="79" t="s">
        <v>19</v>
      </c>
      <c r="D1395" s="78"/>
      <c r="E1395" s="80"/>
      <c r="F1395" s="81"/>
      <c r="G1395" s="81">
        <v>957200000</v>
      </c>
    </row>
    <row r="1396" spans="1:7">
      <c r="A1396" s="7" t="s">
        <v>195</v>
      </c>
      <c r="B1396" s="89" t="s">
        <v>195</v>
      </c>
      <c r="C1396" s="90" t="s">
        <v>2374</v>
      </c>
      <c r="D1396" s="89">
        <v>0</v>
      </c>
      <c r="E1396" s="91" t="s">
        <v>195</v>
      </c>
      <c r="F1396" s="92">
        <v>0</v>
      </c>
      <c r="G1396" s="92">
        <v>0</v>
      </c>
    </row>
    <row r="1397" spans="1:7">
      <c r="A1397" s="7" t="s">
        <v>2375</v>
      </c>
      <c r="B1397" s="89" t="s">
        <v>195</v>
      </c>
      <c r="C1397" s="90" t="s">
        <v>2376</v>
      </c>
      <c r="D1397" s="89">
        <v>10</v>
      </c>
      <c r="E1397" s="91" t="s">
        <v>25</v>
      </c>
      <c r="F1397" s="92">
        <v>5000000</v>
      </c>
      <c r="G1397" s="92">
        <v>50000000</v>
      </c>
    </row>
    <row r="1398" spans="1:7">
      <c r="A1398" s="7" t="s">
        <v>195</v>
      </c>
      <c r="B1398" s="89" t="s">
        <v>195</v>
      </c>
      <c r="C1398" s="90" t="s">
        <v>2367</v>
      </c>
      <c r="D1398" s="89">
        <v>0</v>
      </c>
      <c r="E1398" s="91" t="s">
        <v>195</v>
      </c>
      <c r="F1398" s="92">
        <v>0</v>
      </c>
      <c r="G1398" s="92">
        <v>0</v>
      </c>
    </row>
    <row r="1399" spans="1:7" ht="28.5">
      <c r="A1399" s="7" t="s">
        <v>2377</v>
      </c>
      <c r="B1399" s="89" t="s">
        <v>195</v>
      </c>
      <c r="C1399" s="90" t="s">
        <v>2378</v>
      </c>
      <c r="D1399" s="89">
        <v>224</v>
      </c>
      <c r="E1399" s="91" t="s">
        <v>25</v>
      </c>
      <c r="F1399" s="92">
        <v>4050000</v>
      </c>
      <c r="G1399" s="92">
        <v>907200000</v>
      </c>
    </row>
    <row r="1400" spans="1:7" ht="30">
      <c r="A1400" s="7" t="s">
        <v>2379</v>
      </c>
      <c r="B1400" s="78" t="s">
        <v>506</v>
      </c>
      <c r="C1400" s="79" t="s">
        <v>14</v>
      </c>
      <c r="D1400" s="78"/>
      <c r="E1400" s="80"/>
      <c r="F1400" s="81"/>
      <c r="G1400" s="81">
        <v>10800000</v>
      </c>
    </row>
    <row r="1401" spans="1:7">
      <c r="A1401" s="7" t="s">
        <v>195</v>
      </c>
      <c r="B1401" s="89" t="s">
        <v>195</v>
      </c>
      <c r="C1401" s="90" t="s">
        <v>2367</v>
      </c>
      <c r="D1401" s="89">
        <v>0</v>
      </c>
      <c r="E1401" s="91" t="s">
        <v>195</v>
      </c>
      <c r="F1401" s="92">
        <v>0</v>
      </c>
      <c r="G1401" s="92">
        <v>0</v>
      </c>
    </row>
    <row r="1402" spans="1:7">
      <c r="A1402" s="7" t="s">
        <v>2380</v>
      </c>
      <c r="B1402" s="89" t="s">
        <v>195</v>
      </c>
      <c r="C1402" s="90" t="s">
        <v>2381</v>
      </c>
      <c r="D1402" s="89">
        <v>30</v>
      </c>
      <c r="E1402" s="91" t="s">
        <v>73</v>
      </c>
      <c r="F1402" s="92">
        <v>210000</v>
      </c>
      <c r="G1402" s="92">
        <v>6300000</v>
      </c>
    </row>
    <row r="1403" spans="1:7">
      <c r="A1403" s="7" t="s">
        <v>2382</v>
      </c>
      <c r="B1403" s="89" t="s">
        <v>195</v>
      </c>
      <c r="C1403" s="90" t="s">
        <v>601</v>
      </c>
      <c r="D1403" s="89">
        <v>30</v>
      </c>
      <c r="E1403" s="91" t="s">
        <v>73</v>
      </c>
      <c r="F1403" s="92">
        <v>150000</v>
      </c>
      <c r="G1403" s="92">
        <v>4500000</v>
      </c>
    </row>
    <row r="1404" spans="1:7" ht="30">
      <c r="A1404" s="7" t="s">
        <v>2383</v>
      </c>
      <c r="B1404" s="97" t="s">
        <v>508</v>
      </c>
      <c r="C1404" s="98" t="s">
        <v>157</v>
      </c>
      <c r="D1404" s="97"/>
      <c r="E1404" s="99"/>
      <c r="F1404" s="100"/>
      <c r="G1404" s="100">
        <v>84000000</v>
      </c>
    </row>
    <row r="1405" spans="1:7" ht="15">
      <c r="A1405" s="7" t="s">
        <v>2384</v>
      </c>
      <c r="B1405" s="78" t="s">
        <v>503</v>
      </c>
      <c r="C1405" s="79" t="s">
        <v>7</v>
      </c>
      <c r="D1405" s="78"/>
      <c r="E1405" s="80"/>
      <c r="F1405" s="81"/>
      <c r="G1405" s="81">
        <v>8000000</v>
      </c>
    </row>
    <row r="1406" spans="1:7">
      <c r="A1406" s="7" t="s">
        <v>2385</v>
      </c>
      <c r="B1406" s="89" t="s">
        <v>195</v>
      </c>
      <c r="C1406" s="90" t="s">
        <v>1599</v>
      </c>
      <c r="D1406" s="89">
        <v>4</v>
      </c>
      <c r="E1406" s="91" t="s">
        <v>106</v>
      </c>
      <c r="F1406" s="92">
        <v>1000000</v>
      </c>
      <c r="G1406" s="92">
        <v>4000000</v>
      </c>
    </row>
    <row r="1407" spans="1:7">
      <c r="A1407" s="7" t="s">
        <v>2386</v>
      </c>
      <c r="B1407" s="89" t="s">
        <v>195</v>
      </c>
      <c r="C1407" s="90" t="s">
        <v>2387</v>
      </c>
      <c r="D1407" s="89">
        <v>4</v>
      </c>
      <c r="E1407" s="91" t="s">
        <v>106</v>
      </c>
      <c r="F1407" s="92">
        <v>1000000</v>
      </c>
      <c r="G1407" s="92">
        <v>4000000</v>
      </c>
    </row>
    <row r="1408" spans="1:7" ht="15">
      <c r="A1408" s="7" t="s">
        <v>2388</v>
      </c>
      <c r="B1408" s="78" t="s">
        <v>530</v>
      </c>
      <c r="C1408" s="79" t="s">
        <v>64</v>
      </c>
      <c r="D1408" s="78"/>
      <c r="E1408" s="80"/>
      <c r="F1408" s="81"/>
      <c r="G1408" s="81">
        <v>16000000</v>
      </c>
    </row>
    <row r="1409" spans="1:7">
      <c r="A1409" s="7" t="s">
        <v>2389</v>
      </c>
      <c r="B1409" s="89" t="s">
        <v>195</v>
      </c>
      <c r="C1409" s="90" t="s">
        <v>598</v>
      </c>
      <c r="D1409" s="89">
        <v>8</v>
      </c>
      <c r="E1409" s="91" t="s">
        <v>106</v>
      </c>
      <c r="F1409" s="92">
        <v>1000000</v>
      </c>
      <c r="G1409" s="92">
        <v>8000000</v>
      </c>
    </row>
    <row r="1410" spans="1:7">
      <c r="A1410" s="7" t="s">
        <v>2390</v>
      </c>
      <c r="B1410" s="89" t="s">
        <v>195</v>
      </c>
      <c r="C1410" s="90" t="s">
        <v>1176</v>
      </c>
      <c r="D1410" s="89">
        <v>8</v>
      </c>
      <c r="E1410" s="91" t="s">
        <v>106</v>
      </c>
      <c r="F1410" s="92">
        <v>1000000</v>
      </c>
      <c r="G1410" s="92">
        <v>8000000</v>
      </c>
    </row>
    <row r="1411" spans="1:7" ht="15">
      <c r="A1411" s="7" t="s">
        <v>2391</v>
      </c>
      <c r="B1411" s="78" t="s">
        <v>510</v>
      </c>
      <c r="C1411" s="79" t="s">
        <v>19</v>
      </c>
      <c r="D1411" s="78"/>
      <c r="E1411" s="80"/>
      <c r="F1411" s="81"/>
      <c r="G1411" s="81">
        <v>60000000</v>
      </c>
    </row>
    <row r="1412" spans="1:7" ht="28.5">
      <c r="A1412" s="7" t="s">
        <v>2392</v>
      </c>
      <c r="B1412" s="89" t="s">
        <v>195</v>
      </c>
      <c r="C1412" s="90" t="s">
        <v>2393</v>
      </c>
      <c r="D1412" s="89">
        <v>12</v>
      </c>
      <c r="E1412" s="91" t="s">
        <v>25</v>
      </c>
      <c r="F1412" s="92">
        <v>5000000</v>
      </c>
      <c r="G1412" s="92">
        <v>60000000</v>
      </c>
    </row>
    <row r="1413" spans="1:7" ht="30">
      <c r="A1413" s="7" t="s">
        <v>2394</v>
      </c>
      <c r="B1413" s="93" t="s">
        <v>1098</v>
      </c>
      <c r="C1413" s="94" t="s">
        <v>2395</v>
      </c>
      <c r="D1413" s="93"/>
      <c r="E1413" s="95"/>
      <c r="F1413" s="96"/>
      <c r="G1413" s="96">
        <v>600000000</v>
      </c>
    </row>
    <row r="1414" spans="1:7" ht="15">
      <c r="A1414" s="7" t="s">
        <v>2396</v>
      </c>
      <c r="B1414" s="97" t="s">
        <v>8</v>
      </c>
      <c r="C1414" s="98" t="s">
        <v>2397</v>
      </c>
      <c r="D1414" s="97"/>
      <c r="E1414" s="99"/>
      <c r="F1414" s="100"/>
      <c r="G1414" s="100">
        <v>284000000</v>
      </c>
    </row>
    <row r="1415" spans="1:7" ht="15">
      <c r="A1415" s="7" t="s">
        <v>2398</v>
      </c>
      <c r="B1415" s="78" t="s">
        <v>503</v>
      </c>
      <c r="C1415" s="79" t="s">
        <v>7</v>
      </c>
      <c r="D1415" s="78"/>
      <c r="E1415" s="80"/>
      <c r="F1415" s="81"/>
      <c r="G1415" s="81">
        <v>10000000</v>
      </c>
    </row>
    <row r="1416" spans="1:7">
      <c r="A1416" s="7" t="s">
        <v>2399</v>
      </c>
      <c r="B1416" s="89" t="s">
        <v>195</v>
      </c>
      <c r="C1416" s="90" t="s">
        <v>2400</v>
      </c>
      <c r="D1416" s="89">
        <v>10</v>
      </c>
      <c r="E1416" s="91" t="s">
        <v>106</v>
      </c>
      <c r="F1416" s="92">
        <v>1000000</v>
      </c>
      <c r="G1416" s="92">
        <v>10000000</v>
      </c>
    </row>
    <row r="1417" spans="1:7" ht="15">
      <c r="A1417" s="7" t="s">
        <v>2401</v>
      </c>
      <c r="B1417" s="78" t="s">
        <v>530</v>
      </c>
      <c r="C1417" s="79" t="s">
        <v>64</v>
      </c>
      <c r="D1417" s="78"/>
      <c r="E1417" s="80"/>
      <c r="F1417" s="81"/>
      <c r="G1417" s="81">
        <v>20000000</v>
      </c>
    </row>
    <row r="1418" spans="1:7">
      <c r="A1418" s="7" t="s">
        <v>2402</v>
      </c>
      <c r="B1418" s="89" t="s">
        <v>195</v>
      </c>
      <c r="C1418" s="90" t="s">
        <v>598</v>
      </c>
      <c r="D1418" s="89">
        <v>10</v>
      </c>
      <c r="E1418" s="91" t="s">
        <v>106</v>
      </c>
      <c r="F1418" s="92">
        <v>1000000</v>
      </c>
      <c r="G1418" s="92">
        <v>10000000</v>
      </c>
    </row>
    <row r="1419" spans="1:7">
      <c r="A1419" s="7" t="s">
        <v>2403</v>
      </c>
      <c r="B1419" s="89" t="s">
        <v>195</v>
      </c>
      <c r="C1419" s="90" t="s">
        <v>599</v>
      </c>
      <c r="D1419" s="89">
        <v>10</v>
      </c>
      <c r="E1419" s="91" t="s">
        <v>106</v>
      </c>
      <c r="F1419" s="92">
        <v>1000000</v>
      </c>
      <c r="G1419" s="92">
        <v>10000000</v>
      </c>
    </row>
    <row r="1420" spans="1:7" ht="15">
      <c r="A1420" s="7" t="s">
        <v>2404</v>
      </c>
      <c r="B1420" s="78" t="s">
        <v>513</v>
      </c>
      <c r="C1420" s="79" t="s">
        <v>11</v>
      </c>
      <c r="D1420" s="78"/>
      <c r="E1420" s="80"/>
      <c r="F1420" s="81"/>
      <c r="G1420" s="81">
        <v>30000000</v>
      </c>
    </row>
    <row r="1421" spans="1:7">
      <c r="A1421" s="7" t="s">
        <v>2405</v>
      </c>
      <c r="B1421" s="89" t="s">
        <v>195</v>
      </c>
      <c r="C1421" s="90" t="s">
        <v>2406</v>
      </c>
      <c r="D1421" s="89">
        <v>75</v>
      </c>
      <c r="E1421" s="91" t="s">
        <v>25</v>
      </c>
      <c r="F1421" s="92">
        <v>400000</v>
      </c>
      <c r="G1421" s="92">
        <v>30000000</v>
      </c>
    </row>
    <row r="1422" spans="1:7" ht="15">
      <c r="A1422" s="7" t="s">
        <v>2407</v>
      </c>
      <c r="B1422" s="78" t="s">
        <v>514</v>
      </c>
      <c r="C1422" s="79" t="s">
        <v>22</v>
      </c>
      <c r="D1422" s="78"/>
      <c r="E1422" s="80"/>
      <c r="F1422" s="81"/>
      <c r="G1422" s="81">
        <v>40000000</v>
      </c>
    </row>
    <row r="1423" spans="1:7" ht="28.5">
      <c r="A1423" s="7" t="s">
        <v>2408</v>
      </c>
      <c r="B1423" s="89" t="s">
        <v>195</v>
      </c>
      <c r="C1423" s="90" t="s">
        <v>2409</v>
      </c>
      <c r="D1423" s="89">
        <v>10</v>
      </c>
      <c r="E1423" s="91" t="s">
        <v>106</v>
      </c>
      <c r="F1423" s="92">
        <v>4000000</v>
      </c>
      <c r="G1423" s="92">
        <v>40000000</v>
      </c>
    </row>
    <row r="1424" spans="1:7" ht="15">
      <c r="A1424" s="7" t="s">
        <v>2410</v>
      </c>
      <c r="B1424" s="78" t="s">
        <v>510</v>
      </c>
      <c r="C1424" s="79" t="s">
        <v>19</v>
      </c>
      <c r="D1424" s="78"/>
      <c r="E1424" s="80"/>
      <c r="F1424" s="81"/>
      <c r="G1424" s="81">
        <v>175000000</v>
      </c>
    </row>
    <row r="1425" spans="1:7">
      <c r="A1425" s="7" t="s">
        <v>2411</v>
      </c>
      <c r="B1425" s="89" t="s">
        <v>195</v>
      </c>
      <c r="C1425" s="90" t="s">
        <v>2412</v>
      </c>
      <c r="D1425" s="89">
        <v>10</v>
      </c>
      <c r="E1425" s="91" t="s">
        <v>25</v>
      </c>
      <c r="F1425" s="92">
        <v>5000000</v>
      </c>
      <c r="G1425" s="92">
        <v>50000000</v>
      </c>
    </row>
    <row r="1426" spans="1:7" ht="28.5">
      <c r="A1426" s="7" t="s">
        <v>2413</v>
      </c>
      <c r="B1426" s="89" t="s">
        <v>195</v>
      </c>
      <c r="C1426" s="90" t="s">
        <v>2414</v>
      </c>
      <c r="D1426" s="89">
        <v>10</v>
      </c>
      <c r="E1426" s="91" t="s">
        <v>25</v>
      </c>
      <c r="F1426" s="92">
        <v>5000000</v>
      </c>
      <c r="G1426" s="92">
        <v>50000000</v>
      </c>
    </row>
    <row r="1427" spans="1:7">
      <c r="A1427" s="7" t="s">
        <v>2415</v>
      </c>
      <c r="B1427" s="89" t="s">
        <v>195</v>
      </c>
      <c r="C1427" s="90" t="s">
        <v>2416</v>
      </c>
      <c r="D1427" s="89">
        <v>15</v>
      </c>
      <c r="E1427" s="91" t="s">
        <v>25</v>
      </c>
      <c r="F1427" s="92">
        <v>5000000</v>
      </c>
      <c r="G1427" s="92">
        <v>75000000</v>
      </c>
    </row>
    <row r="1428" spans="1:7" ht="30">
      <c r="A1428" s="7" t="s">
        <v>2417</v>
      </c>
      <c r="B1428" s="78" t="s">
        <v>506</v>
      </c>
      <c r="C1428" s="79" t="s">
        <v>14</v>
      </c>
      <c r="D1428" s="78"/>
      <c r="E1428" s="80"/>
      <c r="F1428" s="81"/>
      <c r="G1428" s="81">
        <v>9000000</v>
      </c>
    </row>
    <row r="1429" spans="1:7" ht="28.5">
      <c r="A1429" s="7" t="s">
        <v>2418</v>
      </c>
      <c r="B1429" s="89" t="s">
        <v>195</v>
      </c>
      <c r="C1429" s="90" t="s">
        <v>2419</v>
      </c>
      <c r="D1429" s="89">
        <v>25</v>
      </c>
      <c r="E1429" s="91" t="s">
        <v>25</v>
      </c>
      <c r="F1429" s="92">
        <v>210000</v>
      </c>
      <c r="G1429" s="92">
        <v>5250000</v>
      </c>
    </row>
    <row r="1430" spans="1:7">
      <c r="A1430" s="7" t="s">
        <v>2420</v>
      </c>
      <c r="B1430" s="89" t="s">
        <v>195</v>
      </c>
      <c r="C1430" s="90" t="s">
        <v>609</v>
      </c>
      <c r="D1430" s="89">
        <v>25</v>
      </c>
      <c r="E1430" s="91" t="s">
        <v>25</v>
      </c>
      <c r="F1430" s="92">
        <v>150000</v>
      </c>
      <c r="G1430" s="92">
        <v>3750000</v>
      </c>
    </row>
    <row r="1431" spans="1:7" ht="15">
      <c r="A1431" s="7" t="s">
        <v>2421</v>
      </c>
      <c r="B1431" s="97" t="s">
        <v>508</v>
      </c>
      <c r="C1431" s="98" t="s">
        <v>2422</v>
      </c>
      <c r="D1431" s="97"/>
      <c r="E1431" s="99"/>
      <c r="F1431" s="100"/>
      <c r="G1431" s="100">
        <v>316000000</v>
      </c>
    </row>
    <row r="1432" spans="1:7" ht="15">
      <c r="A1432" s="7" t="s">
        <v>2423</v>
      </c>
      <c r="B1432" s="78" t="s">
        <v>503</v>
      </c>
      <c r="C1432" s="79" t="s">
        <v>7</v>
      </c>
      <c r="D1432" s="78"/>
      <c r="E1432" s="80"/>
      <c r="F1432" s="81"/>
      <c r="G1432" s="81">
        <v>10000000</v>
      </c>
    </row>
    <row r="1433" spans="1:7">
      <c r="A1433" s="7" t="s">
        <v>2424</v>
      </c>
      <c r="B1433" s="89" t="s">
        <v>195</v>
      </c>
      <c r="C1433" s="90" t="s">
        <v>1599</v>
      </c>
      <c r="D1433" s="89">
        <v>10</v>
      </c>
      <c r="E1433" s="91" t="s">
        <v>106</v>
      </c>
      <c r="F1433" s="92">
        <v>1000000</v>
      </c>
      <c r="G1433" s="92">
        <v>10000000</v>
      </c>
    </row>
    <row r="1434" spans="1:7" ht="30">
      <c r="A1434" s="7" t="s">
        <v>2425</v>
      </c>
      <c r="B1434" s="78" t="s">
        <v>512</v>
      </c>
      <c r="C1434" s="79" t="s">
        <v>621</v>
      </c>
      <c r="D1434" s="78"/>
      <c r="E1434" s="80"/>
      <c r="F1434" s="81"/>
      <c r="G1434" s="81">
        <v>20400000</v>
      </c>
    </row>
    <row r="1435" spans="1:7" ht="28.5">
      <c r="A1435" s="7" t="s">
        <v>2426</v>
      </c>
      <c r="B1435" s="89" t="s">
        <v>195</v>
      </c>
      <c r="C1435" s="90" t="s">
        <v>2427</v>
      </c>
      <c r="D1435" s="89">
        <v>84</v>
      </c>
      <c r="E1435" s="91" t="s">
        <v>32</v>
      </c>
      <c r="F1435" s="92">
        <v>200000</v>
      </c>
      <c r="G1435" s="92">
        <v>16800000</v>
      </c>
    </row>
    <row r="1436" spans="1:7" ht="28.5">
      <c r="A1436" s="7" t="s">
        <v>2428</v>
      </c>
      <c r="B1436" s="89" t="s">
        <v>195</v>
      </c>
      <c r="C1436" s="90" t="s">
        <v>870</v>
      </c>
      <c r="D1436" s="89">
        <v>12</v>
      </c>
      <c r="E1436" s="91" t="s">
        <v>78</v>
      </c>
      <c r="F1436" s="92">
        <v>300000</v>
      </c>
      <c r="G1436" s="92">
        <v>3600000</v>
      </c>
    </row>
    <row r="1437" spans="1:7" ht="15">
      <c r="A1437" s="7" t="s">
        <v>2429</v>
      </c>
      <c r="B1437" s="78" t="s">
        <v>530</v>
      </c>
      <c r="C1437" s="79" t="s">
        <v>64</v>
      </c>
      <c r="D1437" s="78"/>
      <c r="E1437" s="80"/>
      <c r="F1437" s="81"/>
      <c r="G1437" s="81">
        <v>20000000</v>
      </c>
    </row>
    <row r="1438" spans="1:7">
      <c r="A1438" s="7" t="s">
        <v>2430</v>
      </c>
      <c r="B1438" s="89" t="s">
        <v>195</v>
      </c>
      <c r="C1438" s="90" t="s">
        <v>598</v>
      </c>
      <c r="D1438" s="89">
        <v>10</v>
      </c>
      <c r="E1438" s="91" t="s">
        <v>106</v>
      </c>
      <c r="F1438" s="92">
        <v>1000000</v>
      </c>
      <c r="G1438" s="92">
        <v>10000000</v>
      </c>
    </row>
    <row r="1439" spans="1:7">
      <c r="A1439" s="7" t="s">
        <v>2431</v>
      </c>
      <c r="B1439" s="89" t="s">
        <v>195</v>
      </c>
      <c r="C1439" s="90" t="s">
        <v>599</v>
      </c>
      <c r="D1439" s="89">
        <v>10</v>
      </c>
      <c r="E1439" s="91" t="s">
        <v>106</v>
      </c>
      <c r="F1439" s="92">
        <v>1000000</v>
      </c>
      <c r="G1439" s="92">
        <v>10000000</v>
      </c>
    </row>
    <row r="1440" spans="1:7" ht="15">
      <c r="A1440" s="7" t="s">
        <v>2432</v>
      </c>
      <c r="B1440" s="78" t="s">
        <v>515</v>
      </c>
      <c r="C1440" s="79" t="s">
        <v>24</v>
      </c>
      <c r="D1440" s="78"/>
      <c r="E1440" s="80"/>
      <c r="F1440" s="81"/>
      <c r="G1440" s="81">
        <v>20000000</v>
      </c>
    </row>
    <row r="1441" spans="1:7" ht="28.5">
      <c r="A1441" s="7" t="s">
        <v>2433</v>
      </c>
      <c r="B1441" s="89" t="s">
        <v>195</v>
      </c>
      <c r="C1441" s="90" t="s">
        <v>2434</v>
      </c>
      <c r="D1441" s="89">
        <v>100</v>
      </c>
      <c r="E1441" s="91" t="s">
        <v>25</v>
      </c>
      <c r="F1441" s="92">
        <v>200000</v>
      </c>
      <c r="G1441" s="92">
        <v>20000000</v>
      </c>
    </row>
    <row r="1442" spans="1:7" ht="15">
      <c r="A1442" s="7" t="s">
        <v>2435</v>
      </c>
      <c r="B1442" s="78" t="s">
        <v>510</v>
      </c>
      <c r="C1442" s="79" t="s">
        <v>19</v>
      </c>
      <c r="D1442" s="78"/>
      <c r="E1442" s="80"/>
      <c r="F1442" s="81"/>
      <c r="G1442" s="81">
        <v>50000000</v>
      </c>
    </row>
    <row r="1443" spans="1:7" ht="28.5">
      <c r="A1443" s="7" t="s">
        <v>2436</v>
      </c>
      <c r="B1443" s="89" t="s">
        <v>195</v>
      </c>
      <c r="C1443" s="90" t="s">
        <v>2437</v>
      </c>
      <c r="D1443" s="89">
        <v>10</v>
      </c>
      <c r="E1443" s="91" t="s">
        <v>25</v>
      </c>
      <c r="F1443" s="92">
        <v>5000000</v>
      </c>
      <c r="G1443" s="92">
        <v>50000000</v>
      </c>
    </row>
    <row r="1444" spans="1:7" ht="30">
      <c r="A1444" s="7" t="s">
        <v>2438</v>
      </c>
      <c r="B1444" s="78" t="s">
        <v>506</v>
      </c>
      <c r="C1444" s="79" t="s">
        <v>14</v>
      </c>
      <c r="D1444" s="78"/>
      <c r="E1444" s="80"/>
      <c r="F1444" s="81"/>
      <c r="G1444" s="81">
        <v>195600000</v>
      </c>
    </row>
    <row r="1445" spans="1:7">
      <c r="A1445" s="7" t="s">
        <v>2439</v>
      </c>
      <c r="B1445" s="89" t="s">
        <v>195</v>
      </c>
      <c r="C1445" s="90" t="s">
        <v>1292</v>
      </c>
      <c r="D1445" s="89">
        <v>20</v>
      </c>
      <c r="E1445" s="91" t="s">
        <v>25</v>
      </c>
      <c r="F1445" s="92">
        <v>210000</v>
      </c>
      <c r="G1445" s="92">
        <v>4200000</v>
      </c>
    </row>
    <row r="1446" spans="1:7">
      <c r="A1446" s="7" t="s">
        <v>2440</v>
      </c>
      <c r="B1446" s="89" t="s">
        <v>195</v>
      </c>
      <c r="C1446" s="90" t="s">
        <v>2441</v>
      </c>
      <c r="D1446" s="89">
        <v>20</v>
      </c>
      <c r="E1446" s="91" t="s">
        <v>25</v>
      </c>
      <c r="F1446" s="92">
        <v>150000</v>
      </c>
      <c r="G1446" s="92">
        <v>3000000</v>
      </c>
    </row>
    <row r="1447" spans="1:7" ht="28.5">
      <c r="A1447" s="7" t="s">
        <v>2442</v>
      </c>
      <c r="B1447" s="89" t="s">
        <v>195</v>
      </c>
      <c r="C1447" s="90" t="s">
        <v>2443</v>
      </c>
      <c r="D1447" s="89">
        <v>1256</v>
      </c>
      <c r="E1447" s="91" t="s">
        <v>25</v>
      </c>
      <c r="F1447" s="92">
        <v>150000</v>
      </c>
      <c r="G1447" s="92">
        <v>188400000</v>
      </c>
    </row>
    <row r="1448" spans="1:7" ht="15">
      <c r="A1448" s="7" t="s">
        <v>2444</v>
      </c>
      <c r="B1448" s="101" t="s">
        <v>2445</v>
      </c>
      <c r="C1448" s="102" t="s">
        <v>2446</v>
      </c>
      <c r="D1448" s="101"/>
      <c r="E1448" s="103"/>
      <c r="F1448" s="104"/>
      <c r="G1448" s="104">
        <v>13542209000</v>
      </c>
    </row>
    <row r="1449" spans="1:7">
      <c r="A1449" s="7" t="s">
        <v>2447</v>
      </c>
      <c r="B1449" s="89" t="s">
        <v>2448</v>
      </c>
      <c r="C1449" s="90" t="s">
        <v>2449</v>
      </c>
      <c r="D1449" s="89"/>
      <c r="E1449" s="91"/>
      <c r="F1449" s="92"/>
      <c r="G1449" s="92">
        <v>4063138000</v>
      </c>
    </row>
    <row r="1450" spans="1:7" ht="30">
      <c r="A1450" s="7" t="s">
        <v>2450</v>
      </c>
      <c r="B1450" s="93" t="s">
        <v>805</v>
      </c>
      <c r="C1450" s="94" t="s">
        <v>2451</v>
      </c>
      <c r="D1450" s="93"/>
      <c r="E1450" s="95"/>
      <c r="F1450" s="96"/>
      <c r="G1450" s="96">
        <v>2000000000</v>
      </c>
    </row>
    <row r="1451" spans="1:7" ht="15">
      <c r="A1451" s="7" t="s">
        <v>2452</v>
      </c>
      <c r="B1451" s="97" t="s">
        <v>8</v>
      </c>
      <c r="C1451" s="98" t="s">
        <v>122</v>
      </c>
      <c r="D1451" s="97"/>
      <c r="E1451" s="99"/>
      <c r="F1451" s="100"/>
      <c r="G1451" s="100">
        <v>145000000</v>
      </c>
    </row>
    <row r="1452" spans="1:7" ht="15">
      <c r="A1452" s="7" t="s">
        <v>2453</v>
      </c>
      <c r="B1452" s="78" t="s">
        <v>503</v>
      </c>
      <c r="C1452" s="79" t="s">
        <v>7</v>
      </c>
      <c r="D1452" s="78"/>
      <c r="E1452" s="80"/>
      <c r="F1452" s="81"/>
      <c r="G1452" s="81">
        <v>6300000</v>
      </c>
    </row>
    <row r="1453" spans="1:7">
      <c r="A1453" s="7" t="s">
        <v>195</v>
      </c>
      <c r="B1453" s="89" t="s">
        <v>195</v>
      </c>
      <c r="C1453" s="90" t="s">
        <v>2454</v>
      </c>
      <c r="D1453" s="89">
        <v>0</v>
      </c>
      <c r="E1453" s="91" t="s">
        <v>195</v>
      </c>
      <c r="F1453" s="92">
        <v>0</v>
      </c>
      <c r="G1453" s="92">
        <v>0</v>
      </c>
    </row>
    <row r="1454" spans="1:7">
      <c r="A1454" s="7" t="s">
        <v>2455</v>
      </c>
      <c r="B1454" s="89" t="s">
        <v>195</v>
      </c>
      <c r="C1454" s="90" t="s">
        <v>2456</v>
      </c>
      <c r="D1454" s="89">
        <v>7</v>
      </c>
      <c r="E1454" s="91" t="s">
        <v>180</v>
      </c>
      <c r="F1454" s="92">
        <v>200000</v>
      </c>
      <c r="G1454" s="92">
        <v>1400000</v>
      </c>
    </row>
    <row r="1455" spans="1:7">
      <c r="A1455" s="7" t="s">
        <v>2457</v>
      </c>
      <c r="B1455" s="89" t="s">
        <v>195</v>
      </c>
      <c r="C1455" s="90" t="s">
        <v>2458</v>
      </c>
      <c r="D1455" s="89">
        <v>7</v>
      </c>
      <c r="E1455" s="91" t="s">
        <v>180</v>
      </c>
      <c r="F1455" s="92">
        <v>200000</v>
      </c>
      <c r="G1455" s="92">
        <v>1400000</v>
      </c>
    </row>
    <row r="1456" spans="1:7">
      <c r="A1456" s="7" t="s">
        <v>2459</v>
      </c>
      <c r="B1456" s="89" t="s">
        <v>195</v>
      </c>
      <c r="C1456" s="90" t="s">
        <v>2460</v>
      </c>
      <c r="D1456" s="89">
        <v>7</v>
      </c>
      <c r="E1456" s="91" t="s">
        <v>106</v>
      </c>
      <c r="F1456" s="92">
        <v>500000</v>
      </c>
      <c r="G1456" s="92">
        <v>3500000</v>
      </c>
    </row>
    <row r="1457" spans="1:7" ht="15">
      <c r="A1457" s="7" t="s">
        <v>2461</v>
      </c>
      <c r="B1457" s="78" t="s">
        <v>530</v>
      </c>
      <c r="C1457" s="79" t="s">
        <v>64</v>
      </c>
      <c r="D1457" s="78"/>
      <c r="E1457" s="80"/>
      <c r="F1457" s="81"/>
      <c r="G1457" s="81">
        <v>7990000</v>
      </c>
    </row>
    <row r="1458" spans="1:7">
      <c r="A1458" s="7" t="s">
        <v>2462</v>
      </c>
      <c r="B1458" s="89" t="s">
        <v>195</v>
      </c>
      <c r="C1458" s="90" t="s">
        <v>598</v>
      </c>
      <c r="D1458" s="89">
        <v>4</v>
      </c>
      <c r="E1458" s="91" t="s">
        <v>106</v>
      </c>
      <c r="F1458" s="92">
        <v>1000000</v>
      </c>
      <c r="G1458" s="92">
        <v>4000000</v>
      </c>
    </row>
    <row r="1459" spans="1:7">
      <c r="A1459" s="7" t="s">
        <v>2463</v>
      </c>
      <c r="B1459" s="89" t="s">
        <v>195</v>
      </c>
      <c r="C1459" s="90" t="s">
        <v>599</v>
      </c>
      <c r="D1459" s="89">
        <v>4</v>
      </c>
      <c r="E1459" s="91" t="s">
        <v>106</v>
      </c>
      <c r="F1459" s="92">
        <v>998000</v>
      </c>
      <c r="G1459" s="92">
        <v>3990000</v>
      </c>
    </row>
    <row r="1460" spans="1:7" ht="15">
      <c r="A1460" s="7" t="s">
        <v>2464</v>
      </c>
      <c r="B1460" s="78" t="s">
        <v>513</v>
      </c>
      <c r="C1460" s="79" t="s">
        <v>11</v>
      </c>
      <c r="D1460" s="78"/>
      <c r="E1460" s="80"/>
      <c r="F1460" s="81"/>
      <c r="G1460" s="81">
        <v>12200000</v>
      </c>
    </row>
    <row r="1461" spans="1:7" ht="28.5">
      <c r="A1461" s="7" t="s">
        <v>2465</v>
      </c>
      <c r="B1461" s="89" t="s">
        <v>195</v>
      </c>
      <c r="C1461" s="90" t="s">
        <v>2466</v>
      </c>
      <c r="D1461" s="89">
        <v>2</v>
      </c>
      <c r="E1461" s="91" t="s">
        <v>54</v>
      </c>
      <c r="F1461" s="92">
        <v>1400000</v>
      </c>
      <c r="G1461" s="92">
        <v>2800000</v>
      </c>
    </row>
    <row r="1462" spans="1:7" ht="28.5">
      <c r="A1462" s="7" t="s">
        <v>2467</v>
      </c>
      <c r="B1462" s="89" t="s">
        <v>195</v>
      </c>
      <c r="C1462" s="90" t="s">
        <v>2468</v>
      </c>
      <c r="D1462" s="89">
        <v>4</v>
      </c>
      <c r="E1462" s="91" t="s">
        <v>54</v>
      </c>
      <c r="F1462" s="92">
        <v>1000000</v>
      </c>
      <c r="G1462" s="92">
        <v>4000000</v>
      </c>
    </row>
    <row r="1463" spans="1:7" ht="28.5">
      <c r="A1463" s="7" t="s">
        <v>2469</v>
      </c>
      <c r="B1463" s="89" t="s">
        <v>195</v>
      </c>
      <c r="C1463" s="90" t="s">
        <v>2470</v>
      </c>
      <c r="D1463" s="89">
        <v>6</v>
      </c>
      <c r="E1463" s="91" t="s">
        <v>54</v>
      </c>
      <c r="F1463" s="92">
        <v>900000</v>
      </c>
      <c r="G1463" s="92">
        <v>5400000</v>
      </c>
    </row>
    <row r="1464" spans="1:7" ht="15">
      <c r="A1464" s="7" t="s">
        <v>2471</v>
      </c>
      <c r="B1464" s="78" t="s">
        <v>510</v>
      </c>
      <c r="C1464" s="79" t="s">
        <v>19</v>
      </c>
      <c r="D1464" s="78"/>
      <c r="E1464" s="80"/>
      <c r="F1464" s="81"/>
      <c r="G1464" s="81">
        <v>100000000</v>
      </c>
    </row>
    <row r="1465" spans="1:7" ht="42.75">
      <c r="A1465" s="7" t="s">
        <v>2472</v>
      </c>
      <c r="B1465" s="89" t="s">
        <v>195</v>
      </c>
      <c r="C1465" s="90" t="s">
        <v>2473</v>
      </c>
      <c r="D1465" s="89">
        <v>20</v>
      </c>
      <c r="E1465" s="91" t="s">
        <v>25</v>
      </c>
      <c r="F1465" s="92">
        <v>5000000</v>
      </c>
      <c r="G1465" s="92">
        <v>100000000</v>
      </c>
    </row>
    <row r="1466" spans="1:7" ht="15">
      <c r="A1466" s="7" t="s">
        <v>2474</v>
      </c>
      <c r="B1466" s="78" t="s">
        <v>504</v>
      </c>
      <c r="C1466" s="79" t="s">
        <v>13</v>
      </c>
      <c r="D1466" s="78"/>
      <c r="E1466" s="80"/>
      <c r="F1466" s="81"/>
      <c r="G1466" s="81">
        <v>2250000</v>
      </c>
    </row>
    <row r="1467" spans="1:7">
      <c r="A1467" s="7" t="s">
        <v>2475</v>
      </c>
      <c r="B1467" s="89" t="s">
        <v>195</v>
      </c>
      <c r="C1467" s="90" t="s">
        <v>2476</v>
      </c>
      <c r="D1467" s="89">
        <v>15</v>
      </c>
      <c r="E1467" s="91" t="s">
        <v>25</v>
      </c>
      <c r="F1467" s="92">
        <v>150000</v>
      </c>
      <c r="G1467" s="92">
        <v>2250000</v>
      </c>
    </row>
    <row r="1468" spans="1:7" ht="30">
      <c r="A1468" s="7" t="s">
        <v>2477</v>
      </c>
      <c r="B1468" s="78" t="s">
        <v>506</v>
      </c>
      <c r="C1468" s="79" t="s">
        <v>14</v>
      </c>
      <c r="D1468" s="78"/>
      <c r="E1468" s="80"/>
      <c r="F1468" s="81"/>
      <c r="G1468" s="81">
        <v>5760000</v>
      </c>
    </row>
    <row r="1469" spans="1:7" ht="28.5">
      <c r="A1469" s="7" t="s">
        <v>2478</v>
      </c>
      <c r="B1469" s="89" t="s">
        <v>195</v>
      </c>
      <c r="C1469" s="90" t="s">
        <v>2479</v>
      </c>
      <c r="D1469" s="89">
        <v>16</v>
      </c>
      <c r="E1469" s="91" t="s">
        <v>25</v>
      </c>
      <c r="F1469" s="92">
        <v>210000</v>
      </c>
      <c r="G1469" s="92">
        <v>3360000</v>
      </c>
    </row>
    <row r="1470" spans="1:7" ht="28.5">
      <c r="A1470" s="7" t="s">
        <v>2480</v>
      </c>
      <c r="B1470" s="89" t="s">
        <v>195</v>
      </c>
      <c r="C1470" s="90" t="s">
        <v>2481</v>
      </c>
      <c r="D1470" s="89">
        <v>16</v>
      </c>
      <c r="E1470" s="91" t="s">
        <v>25</v>
      </c>
      <c r="F1470" s="92">
        <v>150000</v>
      </c>
      <c r="G1470" s="92">
        <v>2400000</v>
      </c>
    </row>
    <row r="1471" spans="1:7" ht="15">
      <c r="A1471" s="7" t="s">
        <v>2482</v>
      </c>
      <c r="B1471" s="78" t="s">
        <v>507</v>
      </c>
      <c r="C1471" s="79" t="s">
        <v>15</v>
      </c>
      <c r="D1471" s="78"/>
      <c r="E1471" s="80"/>
      <c r="F1471" s="81"/>
      <c r="G1471" s="81">
        <v>10500000</v>
      </c>
    </row>
    <row r="1472" spans="1:7" ht="28.5">
      <c r="A1472" s="7" t="s">
        <v>2483</v>
      </c>
      <c r="B1472" s="89" t="s">
        <v>195</v>
      </c>
      <c r="C1472" s="90" t="s">
        <v>2484</v>
      </c>
      <c r="D1472" s="89">
        <v>14</v>
      </c>
      <c r="E1472" s="91" t="s">
        <v>25</v>
      </c>
      <c r="F1472" s="92">
        <v>150000</v>
      </c>
      <c r="G1472" s="92">
        <v>2100000</v>
      </c>
    </row>
    <row r="1473" spans="1:7" ht="28.5">
      <c r="A1473" s="7" t="s">
        <v>2485</v>
      </c>
      <c r="B1473" s="89" t="s">
        <v>195</v>
      </c>
      <c r="C1473" s="90" t="s">
        <v>2486</v>
      </c>
      <c r="D1473" s="89">
        <v>14</v>
      </c>
      <c r="E1473" s="91" t="s">
        <v>25</v>
      </c>
      <c r="F1473" s="92">
        <v>600000</v>
      </c>
      <c r="G1473" s="92">
        <v>8400000</v>
      </c>
    </row>
    <row r="1474" spans="1:7" ht="30">
      <c r="A1474" s="7" t="s">
        <v>2487</v>
      </c>
      <c r="B1474" s="97" t="s">
        <v>508</v>
      </c>
      <c r="C1474" s="98" t="s">
        <v>123</v>
      </c>
      <c r="D1474" s="97"/>
      <c r="E1474" s="99"/>
      <c r="F1474" s="100"/>
      <c r="G1474" s="100">
        <v>895000000</v>
      </c>
    </row>
    <row r="1475" spans="1:7" ht="15">
      <c r="A1475" s="7" t="s">
        <v>2488</v>
      </c>
      <c r="B1475" s="78" t="s">
        <v>503</v>
      </c>
      <c r="C1475" s="79" t="s">
        <v>7</v>
      </c>
      <c r="D1475" s="78"/>
      <c r="E1475" s="80"/>
      <c r="F1475" s="81"/>
      <c r="G1475" s="81">
        <v>135000000</v>
      </c>
    </row>
    <row r="1476" spans="1:7">
      <c r="A1476" s="7" t="s">
        <v>2489</v>
      </c>
      <c r="B1476" s="89" t="s">
        <v>195</v>
      </c>
      <c r="C1476" s="90" t="s">
        <v>2490</v>
      </c>
      <c r="D1476" s="89">
        <v>100</v>
      </c>
      <c r="E1476" s="91" t="s">
        <v>180</v>
      </c>
      <c r="F1476" s="92">
        <v>100000</v>
      </c>
      <c r="G1476" s="92">
        <v>10000000</v>
      </c>
    </row>
    <row r="1477" spans="1:7">
      <c r="A1477" s="7" t="s">
        <v>2491</v>
      </c>
      <c r="B1477" s="89" t="s">
        <v>195</v>
      </c>
      <c r="C1477" s="90" t="s">
        <v>2492</v>
      </c>
      <c r="D1477" s="89">
        <v>10</v>
      </c>
      <c r="E1477" s="91" t="s">
        <v>180</v>
      </c>
      <c r="F1477" s="92">
        <v>3200000</v>
      </c>
      <c r="G1477" s="92">
        <v>32000000</v>
      </c>
    </row>
    <row r="1478" spans="1:7">
      <c r="A1478" s="7" t="s">
        <v>2493</v>
      </c>
      <c r="B1478" s="89" t="s">
        <v>195</v>
      </c>
      <c r="C1478" s="90" t="s">
        <v>2494</v>
      </c>
      <c r="D1478" s="89">
        <v>310</v>
      </c>
      <c r="E1478" s="91" t="s">
        <v>106</v>
      </c>
      <c r="F1478" s="92">
        <v>300000</v>
      </c>
      <c r="G1478" s="92">
        <v>93000000</v>
      </c>
    </row>
    <row r="1479" spans="1:7" ht="15">
      <c r="A1479" s="7" t="s">
        <v>2495</v>
      </c>
      <c r="B1479" s="78" t="s">
        <v>530</v>
      </c>
      <c r="C1479" s="79" t="s">
        <v>64</v>
      </c>
      <c r="D1479" s="78"/>
      <c r="E1479" s="80"/>
      <c r="F1479" s="81"/>
      <c r="G1479" s="81">
        <v>24000000</v>
      </c>
    </row>
    <row r="1480" spans="1:7">
      <c r="A1480" s="7" t="s">
        <v>2496</v>
      </c>
      <c r="B1480" s="89" t="s">
        <v>195</v>
      </c>
      <c r="C1480" s="90" t="s">
        <v>598</v>
      </c>
      <c r="D1480" s="89">
        <v>12</v>
      </c>
      <c r="E1480" s="91" t="s">
        <v>106</v>
      </c>
      <c r="F1480" s="92">
        <v>1000000</v>
      </c>
      <c r="G1480" s="92">
        <v>12000000</v>
      </c>
    </row>
    <row r="1481" spans="1:7">
      <c r="A1481" s="7" t="s">
        <v>2497</v>
      </c>
      <c r="B1481" s="89" t="s">
        <v>195</v>
      </c>
      <c r="C1481" s="90" t="s">
        <v>599</v>
      </c>
      <c r="D1481" s="89">
        <v>12</v>
      </c>
      <c r="E1481" s="91" t="s">
        <v>106</v>
      </c>
      <c r="F1481" s="92">
        <v>1000000</v>
      </c>
      <c r="G1481" s="92">
        <v>12000000</v>
      </c>
    </row>
    <row r="1482" spans="1:7" ht="15">
      <c r="A1482" s="7" t="s">
        <v>2498</v>
      </c>
      <c r="B1482" s="78" t="s">
        <v>513</v>
      </c>
      <c r="C1482" s="79" t="s">
        <v>11</v>
      </c>
      <c r="D1482" s="78"/>
      <c r="E1482" s="80"/>
      <c r="F1482" s="81"/>
      <c r="G1482" s="81">
        <v>28200000</v>
      </c>
    </row>
    <row r="1483" spans="1:7" ht="28.5">
      <c r="A1483" s="7" t="s">
        <v>2499</v>
      </c>
      <c r="B1483" s="89" t="s">
        <v>195</v>
      </c>
      <c r="C1483" s="90" t="s">
        <v>2500</v>
      </c>
      <c r="D1483" s="89">
        <v>12</v>
      </c>
      <c r="E1483" s="91" t="s">
        <v>54</v>
      </c>
      <c r="F1483" s="92">
        <v>1000000</v>
      </c>
      <c r="G1483" s="92">
        <v>12000000</v>
      </c>
    </row>
    <row r="1484" spans="1:7" ht="28.5">
      <c r="A1484" s="7" t="s">
        <v>2501</v>
      </c>
      <c r="B1484" s="89" t="s">
        <v>195</v>
      </c>
      <c r="C1484" s="90" t="s">
        <v>2502</v>
      </c>
      <c r="D1484" s="89">
        <v>18</v>
      </c>
      <c r="E1484" s="91" t="s">
        <v>54</v>
      </c>
      <c r="F1484" s="92">
        <v>900000</v>
      </c>
      <c r="G1484" s="92">
        <v>16200000</v>
      </c>
    </row>
    <row r="1485" spans="1:7" ht="15">
      <c r="A1485" s="7" t="s">
        <v>2503</v>
      </c>
      <c r="B1485" s="78" t="s">
        <v>510</v>
      </c>
      <c r="C1485" s="79" t="s">
        <v>19</v>
      </c>
      <c r="D1485" s="78"/>
      <c r="E1485" s="80"/>
      <c r="F1485" s="81"/>
      <c r="G1485" s="81">
        <v>640000000</v>
      </c>
    </row>
    <row r="1486" spans="1:7" ht="28.5">
      <c r="A1486" s="7" t="s">
        <v>2504</v>
      </c>
      <c r="B1486" s="89" t="s">
        <v>195</v>
      </c>
      <c r="C1486" s="90" t="s">
        <v>2505</v>
      </c>
      <c r="D1486" s="89">
        <v>50</v>
      </c>
      <c r="E1486" s="91" t="s">
        <v>25</v>
      </c>
      <c r="F1486" s="92">
        <v>5000000</v>
      </c>
      <c r="G1486" s="92">
        <v>250000000</v>
      </c>
    </row>
    <row r="1487" spans="1:7" ht="28.5">
      <c r="A1487" s="7" t="s">
        <v>2506</v>
      </c>
      <c r="B1487" s="89" t="s">
        <v>195</v>
      </c>
      <c r="C1487" s="90" t="s">
        <v>2507</v>
      </c>
      <c r="D1487" s="89">
        <v>48</v>
      </c>
      <c r="E1487" s="91" t="s">
        <v>25</v>
      </c>
      <c r="F1487" s="92">
        <v>5000000</v>
      </c>
      <c r="G1487" s="92">
        <v>240000000</v>
      </c>
    </row>
    <row r="1488" spans="1:7" ht="42.75">
      <c r="A1488" s="7" t="s">
        <v>2508</v>
      </c>
      <c r="B1488" s="89" t="s">
        <v>195</v>
      </c>
      <c r="C1488" s="90" t="s">
        <v>2509</v>
      </c>
      <c r="D1488" s="89">
        <v>300</v>
      </c>
      <c r="E1488" s="91" t="s">
        <v>25</v>
      </c>
      <c r="F1488" s="92">
        <v>500000</v>
      </c>
      <c r="G1488" s="92">
        <v>150000000</v>
      </c>
    </row>
    <row r="1489" spans="1:7" ht="15">
      <c r="A1489" s="7" t="s">
        <v>2510</v>
      </c>
      <c r="B1489" s="78" t="s">
        <v>504</v>
      </c>
      <c r="C1489" s="79" t="s">
        <v>13</v>
      </c>
      <c r="D1489" s="78"/>
      <c r="E1489" s="80"/>
      <c r="F1489" s="81"/>
      <c r="G1489" s="81">
        <v>27000000</v>
      </c>
    </row>
    <row r="1490" spans="1:7" ht="28.5">
      <c r="A1490" s="7" t="s">
        <v>2511</v>
      </c>
      <c r="B1490" s="89" t="s">
        <v>195</v>
      </c>
      <c r="C1490" s="90" t="s">
        <v>2512</v>
      </c>
      <c r="D1490" s="89">
        <v>75</v>
      </c>
      <c r="E1490" s="91" t="s">
        <v>25</v>
      </c>
      <c r="F1490" s="92">
        <v>150000</v>
      </c>
      <c r="G1490" s="92">
        <v>11250000</v>
      </c>
    </row>
    <row r="1491" spans="1:7">
      <c r="A1491" s="7" t="s">
        <v>2513</v>
      </c>
      <c r="B1491" s="89" t="s">
        <v>195</v>
      </c>
      <c r="C1491" s="90" t="s">
        <v>2514</v>
      </c>
      <c r="D1491" s="89">
        <v>75</v>
      </c>
      <c r="E1491" s="91" t="s">
        <v>73</v>
      </c>
      <c r="F1491" s="92">
        <v>210000</v>
      </c>
      <c r="G1491" s="92">
        <v>15750000</v>
      </c>
    </row>
    <row r="1492" spans="1:7" ht="30">
      <c r="A1492" s="7" t="s">
        <v>2515</v>
      </c>
      <c r="B1492" s="78" t="s">
        <v>506</v>
      </c>
      <c r="C1492" s="79" t="s">
        <v>14</v>
      </c>
      <c r="D1492" s="78"/>
      <c r="E1492" s="80"/>
      <c r="F1492" s="81"/>
      <c r="G1492" s="81">
        <v>10800000</v>
      </c>
    </row>
    <row r="1493" spans="1:7" ht="28.5">
      <c r="A1493" s="7" t="s">
        <v>2516</v>
      </c>
      <c r="B1493" s="89" t="s">
        <v>195</v>
      </c>
      <c r="C1493" s="90" t="s">
        <v>2517</v>
      </c>
      <c r="D1493" s="89">
        <v>30</v>
      </c>
      <c r="E1493" s="91" t="s">
        <v>25</v>
      </c>
      <c r="F1493" s="92">
        <v>210000</v>
      </c>
      <c r="G1493" s="92">
        <v>6300000</v>
      </c>
    </row>
    <row r="1494" spans="1:7" ht="28.5">
      <c r="A1494" s="7" t="s">
        <v>2518</v>
      </c>
      <c r="B1494" s="89" t="s">
        <v>195</v>
      </c>
      <c r="C1494" s="90" t="s">
        <v>2519</v>
      </c>
      <c r="D1494" s="89">
        <v>30</v>
      </c>
      <c r="E1494" s="91" t="s">
        <v>25</v>
      </c>
      <c r="F1494" s="92">
        <v>150000</v>
      </c>
      <c r="G1494" s="92">
        <v>4500000</v>
      </c>
    </row>
    <row r="1495" spans="1:7" ht="15">
      <c r="A1495" s="7" t="s">
        <v>2520</v>
      </c>
      <c r="B1495" s="78" t="s">
        <v>507</v>
      </c>
      <c r="C1495" s="79" t="s">
        <v>15</v>
      </c>
      <c r="D1495" s="78"/>
      <c r="E1495" s="80"/>
      <c r="F1495" s="81"/>
      <c r="G1495" s="81">
        <v>30000000</v>
      </c>
    </row>
    <row r="1496" spans="1:7" ht="28.5">
      <c r="A1496" s="7" t="s">
        <v>2521</v>
      </c>
      <c r="B1496" s="89" t="s">
        <v>195</v>
      </c>
      <c r="C1496" s="90" t="s">
        <v>2522</v>
      </c>
      <c r="D1496" s="89">
        <v>40</v>
      </c>
      <c r="E1496" s="91" t="s">
        <v>25</v>
      </c>
      <c r="F1496" s="92">
        <v>150000</v>
      </c>
      <c r="G1496" s="92">
        <v>6000000</v>
      </c>
    </row>
    <row r="1497" spans="1:7" ht="28.5">
      <c r="A1497" s="7" t="s">
        <v>2523</v>
      </c>
      <c r="B1497" s="89" t="s">
        <v>195</v>
      </c>
      <c r="C1497" s="90" t="s">
        <v>2524</v>
      </c>
      <c r="D1497" s="89">
        <v>40</v>
      </c>
      <c r="E1497" s="91" t="s">
        <v>25</v>
      </c>
      <c r="F1497" s="92">
        <v>600000</v>
      </c>
      <c r="G1497" s="92">
        <v>24000000</v>
      </c>
    </row>
    <row r="1498" spans="1:7" ht="15">
      <c r="A1498" s="7" t="s">
        <v>2525</v>
      </c>
      <c r="B1498" s="97" t="s">
        <v>509</v>
      </c>
      <c r="C1498" s="98" t="s">
        <v>124</v>
      </c>
      <c r="D1498" s="97"/>
      <c r="E1498" s="99"/>
      <c r="F1498" s="100"/>
      <c r="G1498" s="100">
        <v>150000000</v>
      </c>
    </row>
    <row r="1499" spans="1:7" ht="15">
      <c r="A1499" s="7" t="s">
        <v>2526</v>
      </c>
      <c r="B1499" s="78" t="s">
        <v>503</v>
      </c>
      <c r="C1499" s="79" t="s">
        <v>7</v>
      </c>
      <c r="D1499" s="78"/>
      <c r="E1499" s="80"/>
      <c r="F1499" s="81"/>
      <c r="G1499" s="81">
        <v>11500000</v>
      </c>
    </row>
    <row r="1500" spans="1:7">
      <c r="A1500" s="7" t="s">
        <v>2527</v>
      </c>
      <c r="B1500" s="89" t="s">
        <v>195</v>
      </c>
      <c r="C1500" s="90" t="s">
        <v>2528</v>
      </c>
      <c r="D1500" s="89">
        <v>25</v>
      </c>
      <c r="E1500" s="91" t="s">
        <v>180</v>
      </c>
      <c r="F1500" s="92">
        <v>100000</v>
      </c>
      <c r="G1500" s="92">
        <v>2500000</v>
      </c>
    </row>
    <row r="1501" spans="1:7">
      <c r="A1501" s="7" t="s">
        <v>2529</v>
      </c>
      <c r="B1501" s="89" t="s">
        <v>195</v>
      </c>
      <c r="C1501" s="90" t="s">
        <v>2530</v>
      </c>
      <c r="D1501" s="89">
        <v>90</v>
      </c>
      <c r="E1501" s="91" t="s">
        <v>180</v>
      </c>
      <c r="F1501" s="92">
        <v>100000</v>
      </c>
      <c r="G1501" s="92">
        <v>9000000</v>
      </c>
    </row>
    <row r="1502" spans="1:7" ht="15">
      <c r="A1502" s="7" t="s">
        <v>2531</v>
      </c>
      <c r="B1502" s="78" t="s">
        <v>530</v>
      </c>
      <c r="C1502" s="79" t="s">
        <v>64</v>
      </c>
      <c r="D1502" s="78"/>
      <c r="E1502" s="80"/>
      <c r="F1502" s="81"/>
      <c r="G1502" s="81">
        <v>16000000</v>
      </c>
    </row>
    <row r="1503" spans="1:7">
      <c r="A1503" s="7" t="s">
        <v>2532</v>
      </c>
      <c r="B1503" s="89" t="s">
        <v>195</v>
      </c>
      <c r="C1503" s="90" t="s">
        <v>598</v>
      </c>
      <c r="D1503" s="89">
        <v>8</v>
      </c>
      <c r="E1503" s="91" t="s">
        <v>106</v>
      </c>
      <c r="F1503" s="92">
        <v>1000000</v>
      </c>
      <c r="G1503" s="92">
        <v>8000000</v>
      </c>
    </row>
    <row r="1504" spans="1:7">
      <c r="A1504" s="7" t="s">
        <v>2533</v>
      </c>
      <c r="B1504" s="89" t="s">
        <v>195</v>
      </c>
      <c r="C1504" s="90" t="s">
        <v>599</v>
      </c>
      <c r="D1504" s="89">
        <v>8</v>
      </c>
      <c r="E1504" s="91" t="s">
        <v>106</v>
      </c>
      <c r="F1504" s="92">
        <v>1000000</v>
      </c>
      <c r="G1504" s="92">
        <v>8000000</v>
      </c>
    </row>
    <row r="1505" spans="1:7" ht="15">
      <c r="A1505" s="7" t="s">
        <v>2534</v>
      </c>
      <c r="B1505" s="78" t="s">
        <v>513</v>
      </c>
      <c r="C1505" s="79" t="s">
        <v>11</v>
      </c>
      <c r="D1505" s="78"/>
      <c r="E1505" s="80"/>
      <c r="F1505" s="81"/>
      <c r="G1505" s="81">
        <v>3600000</v>
      </c>
    </row>
    <row r="1506" spans="1:7" ht="28.5">
      <c r="A1506" s="7" t="s">
        <v>2535</v>
      </c>
      <c r="B1506" s="89" t="s">
        <v>195</v>
      </c>
      <c r="C1506" s="90" t="s">
        <v>2536</v>
      </c>
      <c r="D1506" s="89">
        <v>4</v>
      </c>
      <c r="E1506" s="91" t="s">
        <v>54</v>
      </c>
      <c r="F1506" s="92">
        <v>900000</v>
      </c>
      <c r="G1506" s="92">
        <v>3600000</v>
      </c>
    </row>
    <row r="1507" spans="1:7" ht="15">
      <c r="A1507" s="7" t="s">
        <v>2537</v>
      </c>
      <c r="B1507" s="78" t="s">
        <v>510</v>
      </c>
      <c r="C1507" s="79" t="s">
        <v>19</v>
      </c>
      <c r="D1507" s="78"/>
      <c r="E1507" s="80"/>
      <c r="F1507" s="81"/>
      <c r="G1507" s="81">
        <v>100000000</v>
      </c>
    </row>
    <row r="1508" spans="1:7" ht="28.5">
      <c r="A1508" s="7" t="s">
        <v>2538</v>
      </c>
      <c r="B1508" s="89" t="s">
        <v>195</v>
      </c>
      <c r="C1508" s="90" t="s">
        <v>2539</v>
      </c>
      <c r="D1508" s="89">
        <v>10</v>
      </c>
      <c r="E1508" s="91" t="s">
        <v>25</v>
      </c>
      <c r="F1508" s="92">
        <v>5000000</v>
      </c>
      <c r="G1508" s="92">
        <v>50000000</v>
      </c>
    </row>
    <row r="1509" spans="1:7" ht="28.5">
      <c r="A1509" s="7" t="s">
        <v>2540</v>
      </c>
      <c r="B1509" s="89" t="s">
        <v>195</v>
      </c>
      <c r="C1509" s="90" t="s">
        <v>2541</v>
      </c>
      <c r="D1509" s="89">
        <v>10</v>
      </c>
      <c r="E1509" s="91" t="s">
        <v>25</v>
      </c>
      <c r="F1509" s="92">
        <v>5000000</v>
      </c>
      <c r="G1509" s="92">
        <v>50000000</v>
      </c>
    </row>
    <row r="1510" spans="1:7" ht="15">
      <c r="A1510" s="7" t="s">
        <v>2542</v>
      </c>
      <c r="B1510" s="78" t="s">
        <v>504</v>
      </c>
      <c r="C1510" s="79" t="s">
        <v>13</v>
      </c>
      <c r="D1510" s="78"/>
      <c r="E1510" s="80"/>
      <c r="F1510" s="81"/>
      <c r="G1510" s="81">
        <v>4200000</v>
      </c>
    </row>
    <row r="1511" spans="1:7" ht="28.5">
      <c r="A1511" s="7" t="s">
        <v>2543</v>
      </c>
      <c r="B1511" s="89" t="s">
        <v>195</v>
      </c>
      <c r="C1511" s="90" t="s">
        <v>2544</v>
      </c>
      <c r="D1511" s="89">
        <v>28</v>
      </c>
      <c r="E1511" s="91" t="s">
        <v>25</v>
      </c>
      <c r="F1511" s="92">
        <v>150000</v>
      </c>
      <c r="G1511" s="92">
        <v>4200000</v>
      </c>
    </row>
    <row r="1512" spans="1:7" ht="30">
      <c r="A1512" s="7" t="s">
        <v>2545</v>
      </c>
      <c r="B1512" s="78" t="s">
        <v>506</v>
      </c>
      <c r="C1512" s="79" t="s">
        <v>14</v>
      </c>
      <c r="D1512" s="78"/>
      <c r="E1512" s="80"/>
      <c r="F1512" s="81"/>
      <c r="G1512" s="81">
        <v>7200000</v>
      </c>
    </row>
    <row r="1513" spans="1:7" ht="28.5">
      <c r="A1513" s="7" t="s">
        <v>2546</v>
      </c>
      <c r="B1513" s="89" t="s">
        <v>195</v>
      </c>
      <c r="C1513" s="90" t="s">
        <v>2547</v>
      </c>
      <c r="D1513" s="89">
        <v>20</v>
      </c>
      <c r="E1513" s="91" t="s">
        <v>25</v>
      </c>
      <c r="F1513" s="92">
        <v>210000</v>
      </c>
      <c r="G1513" s="92">
        <v>4200000</v>
      </c>
    </row>
    <row r="1514" spans="1:7" ht="28.5">
      <c r="A1514" s="7" t="s">
        <v>2548</v>
      </c>
      <c r="B1514" s="89" t="s">
        <v>195</v>
      </c>
      <c r="C1514" s="90" t="s">
        <v>2549</v>
      </c>
      <c r="D1514" s="89">
        <v>20</v>
      </c>
      <c r="E1514" s="91" t="s">
        <v>25</v>
      </c>
      <c r="F1514" s="92">
        <v>150000</v>
      </c>
      <c r="G1514" s="92">
        <v>3000000</v>
      </c>
    </row>
    <row r="1515" spans="1:7" ht="15">
      <c r="A1515" s="7" t="s">
        <v>2550</v>
      </c>
      <c r="B1515" s="78" t="s">
        <v>507</v>
      </c>
      <c r="C1515" s="79" t="s">
        <v>15</v>
      </c>
      <c r="D1515" s="78"/>
      <c r="E1515" s="80"/>
      <c r="F1515" s="81"/>
      <c r="G1515" s="81">
        <v>7500000</v>
      </c>
    </row>
    <row r="1516" spans="1:7" ht="28.5">
      <c r="A1516" s="7" t="s">
        <v>2551</v>
      </c>
      <c r="B1516" s="89" t="s">
        <v>195</v>
      </c>
      <c r="C1516" s="90" t="s">
        <v>2552</v>
      </c>
      <c r="D1516" s="89">
        <v>10</v>
      </c>
      <c r="E1516" s="91" t="s">
        <v>25</v>
      </c>
      <c r="F1516" s="92">
        <v>150000</v>
      </c>
      <c r="G1516" s="92">
        <v>1500000</v>
      </c>
    </row>
    <row r="1517" spans="1:7">
      <c r="A1517" s="7" t="s">
        <v>2553</v>
      </c>
      <c r="B1517" s="89" t="s">
        <v>195</v>
      </c>
      <c r="C1517" s="90" t="s">
        <v>2554</v>
      </c>
      <c r="D1517" s="89">
        <v>10</v>
      </c>
      <c r="E1517" s="91" t="s">
        <v>25</v>
      </c>
      <c r="F1517" s="92">
        <v>150000</v>
      </c>
      <c r="G1517" s="92">
        <v>1500000</v>
      </c>
    </row>
    <row r="1518" spans="1:7" ht="28.5">
      <c r="A1518" s="7" t="s">
        <v>2555</v>
      </c>
      <c r="B1518" s="89" t="s">
        <v>195</v>
      </c>
      <c r="C1518" s="90" t="s">
        <v>2556</v>
      </c>
      <c r="D1518" s="89">
        <v>10</v>
      </c>
      <c r="E1518" s="91" t="s">
        <v>25</v>
      </c>
      <c r="F1518" s="92">
        <v>600000</v>
      </c>
      <c r="G1518" s="92">
        <v>6000000</v>
      </c>
    </row>
    <row r="1519" spans="1:7" ht="15">
      <c r="A1519" s="7" t="s">
        <v>2557</v>
      </c>
      <c r="B1519" s="97" t="s">
        <v>511</v>
      </c>
      <c r="C1519" s="98" t="s">
        <v>125</v>
      </c>
      <c r="D1519" s="97"/>
      <c r="E1519" s="99"/>
      <c r="F1519" s="100"/>
      <c r="G1519" s="100">
        <v>810000000</v>
      </c>
    </row>
    <row r="1520" spans="1:7" ht="15">
      <c r="A1520" s="7" t="s">
        <v>2558</v>
      </c>
      <c r="B1520" s="78" t="s">
        <v>503</v>
      </c>
      <c r="C1520" s="79" t="s">
        <v>7</v>
      </c>
      <c r="D1520" s="78"/>
      <c r="E1520" s="80"/>
      <c r="F1520" s="81"/>
      <c r="G1520" s="81">
        <v>86780000</v>
      </c>
    </row>
    <row r="1521" spans="1:7">
      <c r="A1521" s="7" t="s">
        <v>195</v>
      </c>
      <c r="B1521" s="89" t="s">
        <v>195</v>
      </c>
      <c r="C1521" s="90" t="s">
        <v>2559</v>
      </c>
      <c r="D1521" s="89">
        <v>0</v>
      </c>
      <c r="E1521" s="91" t="s">
        <v>195</v>
      </c>
      <c r="F1521" s="92">
        <v>0</v>
      </c>
      <c r="G1521" s="92">
        <v>0</v>
      </c>
    </row>
    <row r="1522" spans="1:7">
      <c r="A1522" s="7" t="s">
        <v>2560</v>
      </c>
      <c r="B1522" s="89" t="s">
        <v>195</v>
      </c>
      <c r="C1522" s="90" t="s">
        <v>599</v>
      </c>
      <c r="D1522" s="89">
        <v>1</v>
      </c>
      <c r="E1522" s="91" t="s">
        <v>106</v>
      </c>
      <c r="F1522" s="92">
        <v>1000000</v>
      </c>
      <c r="G1522" s="92">
        <v>1000000</v>
      </c>
    </row>
    <row r="1523" spans="1:7">
      <c r="A1523" s="7" t="s">
        <v>2561</v>
      </c>
      <c r="B1523" s="89" t="s">
        <v>195</v>
      </c>
      <c r="C1523" s="90" t="s">
        <v>2562</v>
      </c>
      <c r="D1523" s="89">
        <v>20</v>
      </c>
      <c r="E1523" s="91" t="s">
        <v>180</v>
      </c>
      <c r="F1523" s="92">
        <v>50000</v>
      </c>
      <c r="G1523" s="92">
        <v>1000000</v>
      </c>
    </row>
    <row r="1524" spans="1:7">
      <c r="A1524" s="7" t="s">
        <v>2563</v>
      </c>
      <c r="B1524" s="89" t="s">
        <v>195</v>
      </c>
      <c r="C1524" s="90" t="s">
        <v>2564</v>
      </c>
      <c r="D1524" s="89">
        <v>20</v>
      </c>
      <c r="E1524" s="91" t="s">
        <v>180</v>
      </c>
      <c r="F1524" s="92">
        <v>100000</v>
      </c>
      <c r="G1524" s="92">
        <v>2000000</v>
      </c>
    </row>
    <row r="1525" spans="1:7">
      <c r="A1525" s="7" t="s">
        <v>2565</v>
      </c>
      <c r="B1525" s="89" t="s">
        <v>195</v>
      </c>
      <c r="C1525" s="90" t="s">
        <v>598</v>
      </c>
      <c r="D1525" s="89">
        <v>1</v>
      </c>
      <c r="E1525" s="91" t="s">
        <v>106</v>
      </c>
      <c r="F1525" s="92">
        <v>1000000</v>
      </c>
      <c r="G1525" s="92">
        <v>1000000</v>
      </c>
    </row>
    <row r="1526" spans="1:7">
      <c r="A1526" s="7" t="s">
        <v>195</v>
      </c>
      <c r="B1526" s="89" t="s">
        <v>195</v>
      </c>
      <c r="C1526" s="90" t="s">
        <v>2566</v>
      </c>
      <c r="D1526" s="89">
        <v>0</v>
      </c>
      <c r="E1526" s="91" t="s">
        <v>195</v>
      </c>
      <c r="F1526" s="92">
        <v>0</v>
      </c>
      <c r="G1526" s="92">
        <v>0</v>
      </c>
    </row>
    <row r="1527" spans="1:7">
      <c r="A1527" s="7" t="s">
        <v>2567</v>
      </c>
      <c r="B1527" s="89" t="s">
        <v>195</v>
      </c>
      <c r="C1527" s="90" t="s">
        <v>598</v>
      </c>
      <c r="D1527" s="89">
        <v>1</v>
      </c>
      <c r="E1527" s="91" t="s">
        <v>106</v>
      </c>
      <c r="F1527" s="92">
        <v>1000000</v>
      </c>
      <c r="G1527" s="92">
        <v>1000000</v>
      </c>
    </row>
    <row r="1528" spans="1:7">
      <c r="A1528" s="7" t="s">
        <v>2568</v>
      </c>
      <c r="B1528" s="89" t="s">
        <v>195</v>
      </c>
      <c r="C1528" s="90" t="s">
        <v>599</v>
      </c>
      <c r="D1528" s="89">
        <v>1</v>
      </c>
      <c r="E1528" s="91" t="s">
        <v>106</v>
      </c>
      <c r="F1528" s="92">
        <v>1000000</v>
      </c>
      <c r="G1528" s="92">
        <v>1000000</v>
      </c>
    </row>
    <row r="1529" spans="1:7">
      <c r="A1529" s="7" t="s">
        <v>2569</v>
      </c>
      <c r="B1529" s="89" t="s">
        <v>195</v>
      </c>
      <c r="C1529" s="90" t="s">
        <v>2570</v>
      </c>
      <c r="D1529" s="89">
        <v>100</v>
      </c>
      <c r="E1529" s="91" t="s">
        <v>180</v>
      </c>
      <c r="F1529" s="92">
        <v>15000</v>
      </c>
      <c r="G1529" s="92">
        <v>1500000</v>
      </c>
    </row>
    <row r="1530" spans="1:7">
      <c r="A1530" s="7" t="s">
        <v>2571</v>
      </c>
      <c r="B1530" s="89" t="s">
        <v>195</v>
      </c>
      <c r="C1530" s="90" t="s">
        <v>899</v>
      </c>
      <c r="D1530" s="89">
        <v>1</v>
      </c>
      <c r="E1530" s="91" t="s">
        <v>106</v>
      </c>
      <c r="F1530" s="92">
        <v>2000000</v>
      </c>
      <c r="G1530" s="92">
        <v>2000000</v>
      </c>
    </row>
    <row r="1531" spans="1:7">
      <c r="A1531" s="7" t="s">
        <v>2572</v>
      </c>
      <c r="B1531" s="89" t="s">
        <v>195</v>
      </c>
      <c r="C1531" s="90" t="s">
        <v>2573</v>
      </c>
      <c r="D1531" s="89">
        <v>1</v>
      </c>
      <c r="E1531" s="91" t="s">
        <v>106</v>
      </c>
      <c r="F1531" s="92">
        <v>500000</v>
      </c>
      <c r="G1531" s="92">
        <v>500000</v>
      </c>
    </row>
    <row r="1532" spans="1:7">
      <c r="A1532" s="7" t="s">
        <v>2574</v>
      </c>
      <c r="B1532" s="89" t="s">
        <v>195</v>
      </c>
      <c r="C1532" s="90" t="s">
        <v>899</v>
      </c>
      <c r="D1532" s="89">
        <v>1</v>
      </c>
      <c r="E1532" s="91" t="s">
        <v>106</v>
      </c>
      <c r="F1532" s="92">
        <v>1030000</v>
      </c>
      <c r="G1532" s="92">
        <v>1030000</v>
      </c>
    </row>
    <row r="1533" spans="1:7">
      <c r="A1533" s="7" t="s">
        <v>2575</v>
      </c>
      <c r="B1533" s="89" t="s">
        <v>195</v>
      </c>
      <c r="C1533" s="90" t="s">
        <v>2576</v>
      </c>
      <c r="D1533" s="89">
        <v>160</v>
      </c>
      <c r="E1533" s="91" t="s">
        <v>106</v>
      </c>
      <c r="F1533" s="92">
        <v>350000</v>
      </c>
      <c r="G1533" s="92">
        <v>56000000</v>
      </c>
    </row>
    <row r="1534" spans="1:7">
      <c r="A1534" s="7" t="s">
        <v>2577</v>
      </c>
      <c r="B1534" s="89" t="s">
        <v>195</v>
      </c>
      <c r="C1534" s="90" t="s">
        <v>2564</v>
      </c>
      <c r="D1534" s="89">
        <v>10</v>
      </c>
      <c r="E1534" s="91" t="s">
        <v>180</v>
      </c>
      <c r="F1534" s="92">
        <v>200000</v>
      </c>
      <c r="G1534" s="92">
        <v>2000000</v>
      </c>
    </row>
    <row r="1535" spans="1:7">
      <c r="A1535" s="7" t="s">
        <v>2578</v>
      </c>
      <c r="B1535" s="89" t="s">
        <v>195</v>
      </c>
      <c r="C1535" s="90" t="s">
        <v>2573</v>
      </c>
      <c r="D1535" s="89">
        <v>1</v>
      </c>
      <c r="E1535" s="91" t="s">
        <v>106</v>
      </c>
      <c r="F1535" s="92">
        <v>250000</v>
      </c>
      <c r="G1535" s="92">
        <v>250000</v>
      </c>
    </row>
    <row r="1536" spans="1:7">
      <c r="A1536" s="7" t="s">
        <v>2579</v>
      </c>
      <c r="B1536" s="89" t="s">
        <v>195</v>
      </c>
      <c r="C1536" s="90" t="s">
        <v>2576</v>
      </c>
      <c r="D1536" s="89">
        <v>32</v>
      </c>
      <c r="E1536" s="91" t="s">
        <v>106</v>
      </c>
      <c r="F1536" s="92">
        <v>250000</v>
      </c>
      <c r="G1536" s="92">
        <v>8000000</v>
      </c>
    </row>
    <row r="1537" spans="1:7">
      <c r="A1537" s="7" t="s">
        <v>2580</v>
      </c>
      <c r="B1537" s="89" t="s">
        <v>195</v>
      </c>
      <c r="C1537" s="90" t="s">
        <v>598</v>
      </c>
      <c r="D1537" s="89">
        <v>1</v>
      </c>
      <c r="E1537" s="91" t="s">
        <v>106</v>
      </c>
      <c r="F1537" s="92">
        <v>1000000</v>
      </c>
      <c r="G1537" s="92">
        <v>1000000</v>
      </c>
    </row>
    <row r="1538" spans="1:7">
      <c r="A1538" s="7" t="s">
        <v>2581</v>
      </c>
      <c r="B1538" s="89" t="s">
        <v>195</v>
      </c>
      <c r="C1538" s="90" t="s">
        <v>599</v>
      </c>
      <c r="D1538" s="89">
        <v>1</v>
      </c>
      <c r="E1538" s="91" t="s">
        <v>106</v>
      </c>
      <c r="F1538" s="92">
        <v>1000000</v>
      </c>
      <c r="G1538" s="92">
        <v>1000000</v>
      </c>
    </row>
    <row r="1539" spans="1:7">
      <c r="A1539" s="7" t="s">
        <v>2582</v>
      </c>
      <c r="B1539" s="89" t="s">
        <v>195</v>
      </c>
      <c r="C1539" s="90" t="s">
        <v>1088</v>
      </c>
      <c r="D1539" s="89">
        <v>50</v>
      </c>
      <c r="E1539" s="91" t="s">
        <v>180</v>
      </c>
      <c r="F1539" s="92">
        <v>30000</v>
      </c>
      <c r="G1539" s="92">
        <v>1500000</v>
      </c>
    </row>
    <row r="1540" spans="1:7">
      <c r="A1540" s="7" t="s">
        <v>2583</v>
      </c>
      <c r="B1540" s="89" t="s">
        <v>195</v>
      </c>
      <c r="C1540" s="90" t="s">
        <v>2093</v>
      </c>
      <c r="D1540" s="89">
        <v>50</v>
      </c>
      <c r="E1540" s="91" t="s">
        <v>180</v>
      </c>
      <c r="F1540" s="92">
        <v>100000</v>
      </c>
      <c r="G1540" s="92">
        <v>5000000</v>
      </c>
    </row>
    <row r="1541" spans="1:7">
      <c r="A1541" s="7" t="s">
        <v>195</v>
      </c>
      <c r="B1541" s="89" t="s">
        <v>195</v>
      </c>
      <c r="C1541" s="90" t="s">
        <v>2584</v>
      </c>
      <c r="D1541" s="89">
        <v>0</v>
      </c>
      <c r="E1541" s="91" t="s">
        <v>195</v>
      </c>
      <c r="F1541" s="92">
        <v>0</v>
      </c>
      <c r="G1541" s="92">
        <v>0</v>
      </c>
    </row>
    <row r="1542" spans="1:7" ht="30">
      <c r="A1542" s="7" t="s">
        <v>2585</v>
      </c>
      <c r="B1542" s="78" t="s">
        <v>512</v>
      </c>
      <c r="C1542" s="79" t="s">
        <v>621</v>
      </c>
      <c r="D1542" s="78"/>
      <c r="E1542" s="80"/>
      <c r="F1542" s="81"/>
      <c r="G1542" s="81">
        <v>24720000</v>
      </c>
    </row>
    <row r="1543" spans="1:7" ht="28.5">
      <c r="A1543" s="7" t="s">
        <v>2586</v>
      </c>
      <c r="B1543" s="89" t="s">
        <v>195</v>
      </c>
      <c r="C1543" s="90" t="s">
        <v>2587</v>
      </c>
      <c r="D1543" s="89">
        <v>96</v>
      </c>
      <c r="E1543" s="91" t="s">
        <v>25</v>
      </c>
      <c r="F1543" s="92">
        <v>200000</v>
      </c>
      <c r="G1543" s="92">
        <v>19200000</v>
      </c>
    </row>
    <row r="1544" spans="1:7" ht="28.5">
      <c r="A1544" s="7" t="s">
        <v>2588</v>
      </c>
      <c r="B1544" s="89" t="s">
        <v>195</v>
      </c>
      <c r="C1544" s="90" t="s">
        <v>870</v>
      </c>
      <c r="D1544" s="89">
        <v>12</v>
      </c>
      <c r="E1544" s="91" t="s">
        <v>106</v>
      </c>
      <c r="F1544" s="92">
        <v>300000</v>
      </c>
      <c r="G1544" s="92">
        <v>3600000</v>
      </c>
    </row>
    <row r="1545" spans="1:7">
      <c r="A1545" s="7" t="s">
        <v>2589</v>
      </c>
      <c r="B1545" s="89" t="s">
        <v>195</v>
      </c>
      <c r="C1545" s="90" t="s">
        <v>2590</v>
      </c>
      <c r="D1545" s="89">
        <v>12</v>
      </c>
      <c r="E1545" s="91" t="s">
        <v>106</v>
      </c>
      <c r="F1545" s="92">
        <v>160000</v>
      </c>
      <c r="G1545" s="92">
        <v>1920000</v>
      </c>
    </row>
    <row r="1546" spans="1:7" ht="15">
      <c r="A1546" s="7" t="s">
        <v>2591</v>
      </c>
      <c r="B1546" s="78" t="s">
        <v>530</v>
      </c>
      <c r="C1546" s="79" t="s">
        <v>64</v>
      </c>
      <c r="D1546" s="78"/>
      <c r="E1546" s="80"/>
      <c r="F1546" s="81"/>
      <c r="G1546" s="81">
        <v>20000000</v>
      </c>
    </row>
    <row r="1547" spans="1:7">
      <c r="A1547" s="7" t="s">
        <v>2592</v>
      </c>
      <c r="B1547" s="89" t="s">
        <v>195</v>
      </c>
      <c r="C1547" s="90" t="s">
        <v>598</v>
      </c>
      <c r="D1547" s="89">
        <v>10</v>
      </c>
      <c r="E1547" s="91" t="s">
        <v>106</v>
      </c>
      <c r="F1547" s="92">
        <v>1000000</v>
      </c>
      <c r="G1547" s="92">
        <v>10000000</v>
      </c>
    </row>
    <row r="1548" spans="1:7">
      <c r="A1548" s="7" t="s">
        <v>2593</v>
      </c>
      <c r="B1548" s="89" t="s">
        <v>195</v>
      </c>
      <c r="C1548" s="90" t="s">
        <v>599</v>
      </c>
      <c r="D1548" s="89">
        <v>10</v>
      </c>
      <c r="E1548" s="91" t="s">
        <v>106</v>
      </c>
      <c r="F1548" s="92">
        <v>1000000</v>
      </c>
      <c r="G1548" s="92">
        <v>10000000</v>
      </c>
    </row>
    <row r="1549" spans="1:7" ht="15">
      <c r="A1549" s="7" t="s">
        <v>2594</v>
      </c>
      <c r="B1549" s="78" t="s">
        <v>513</v>
      </c>
      <c r="C1549" s="79" t="s">
        <v>11</v>
      </c>
      <c r="D1549" s="78"/>
      <c r="E1549" s="80"/>
      <c r="F1549" s="81"/>
      <c r="G1549" s="81">
        <v>24400000</v>
      </c>
    </row>
    <row r="1550" spans="1:7">
      <c r="A1550" s="7" t="s">
        <v>2595</v>
      </c>
      <c r="B1550" s="89" t="s">
        <v>195</v>
      </c>
      <c r="C1550" s="90" t="s">
        <v>2596</v>
      </c>
      <c r="D1550" s="89">
        <v>4</v>
      </c>
      <c r="E1550" s="91" t="s">
        <v>54</v>
      </c>
      <c r="F1550" s="92">
        <v>1400000</v>
      </c>
      <c r="G1550" s="92">
        <v>5600000</v>
      </c>
    </row>
    <row r="1551" spans="1:7" ht="28.5">
      <c r="A1551" s="7" t="s">
        <v>2597</v>
      </c>
      <c r="B1551" s="89" t="s">
        <v>195</v>
      </c>
      <c r="C1551" s="90" t="s">
        <v>2598</v>
      </c>
      <c r="D1551" s="89">
        <v>8</v>
      </c>
      <c r="E1551" s="91" t="s">
        <v>54</v>
      </c>
      <c r="F1551" s="92">
        <v>1000000</v>
      </c>
      <c r="G1551" s="92">
        <v>8000000</v>
      </c>
    </row>
    <row r="1552" spans="1:7" ht="28.5">
      <c r="A1552" s="7" t="s">
        <v>2599</v>
      </c>
      <c r="B1552" s="89" t="s">
        <v>195</v>
      </c>
      <c r="C1552" s="90" t="s">
        <v>2600</v>
      </c>
      <c r="D1552" s="89">
        <v>12</v>
      </c>
      <c r="E1552" s="91" t="s">
        <v>54</v>
      </c>
      <c r="F1552" s="92">
        <v>900000</v>
      </c>
      <c r="G1552" s="92">
        <v>10800000</v>
      </c>
    </row>
    <row r="1553" spans="1:7" ht="15">
      <c r="A1553" s="7" t="s">
        <v>2601</v>
      </c>
      <c r="B1553" s="78" t="s">
        <v>515</v>
      </c>
      <c r="C1553" s="79" t="s">
        <v>24</v>
      </c>
      <c r="D1553" s="78"/>
      <c r="E1553" s="80"/>
      <c r="F1553" s="81"/>
      <c r="G1553" s="81">
        <v>24000000</v>
      </c>
    </row>
    <row r="1554" spans="1:7">
      <c r="A1554" s="7" t="s">
        <v>2602</v>
      </c>
      <c r="B1554" s="89" t="s">
        <v>195</v>
      </c>
      <c r="C1554" s="90" t="s">
        <v>2603</v>
      </c>
      <c r="D1554" s="89">
        <v>160</v>
      </c>
      <c r="E1554" s="91" t="s">
        <v>25</v>
      </c>
      <c r="F1554" s="92">
        <v>150000</v>
      </c>
      <c r="G1554" s="92">
        <v>24000000</v>
      </c>
    </row>
    <row r="1555" spans="1:7" ht="15">
      <c r="A1555" s="7" t="s">
        <v>2604</v>
      </c>
      <c r="B1555" s="78" t="s">
        <v>510</v>
      </c>
      <c r="C1555" s="79" t="s">
        <v>19</v>
      </c>
      <c r="D1555" s="78"/>
      <c r="E1555" s="80"/>
      <c r="F1555" s="81"/>
      <c r="G1555" s="81">
        <v>180000000</v>
      </c>
    </row>
    <row r="1556" spans="1:7">
      <c r="A1556" s="7" t="s">
        <v>2605</v>
      </c>
      <c r="B1556" s="89" t="s">
        <v>195</v>
      </c>
      <c r="C1556" s="90" t="s">
        <v>2606</v>
      </c>
      <c r="D1556" s="89">
        <v>36</v>
      </c>
      <c r="E1556" s="91" t="s">
        <v>25</v>
      </c>
      <c r="F1556" s="92">
        <v>5000000</v>
      </c>
      <c r="G1556" s="92">
        <v>180000000</v>
      </c>
    </row>
    <row r="1557" spans="1:7" ht="30">
      <c r="A1557" s="7" t="s">
        <v>2607</v>
      </c>
      <c r="B1557" s="78" t="s">
        <v>506</v>
      </c>
      <c r="C1557" s="79" t="s">
        <v>14</v>
      </c>
      <c r="D1557" s="78"/>
      <c r="E1557" s="80"/>
      <c r="F1557" s="81"/>
      <c r="G1557" s="81">
        <v>10800000</v>
      </c>
    </row>
    <row r="1558" spans="1:7" ht="28.5">
      <c r="A1558" s="7" t="s">
        <v>2608</v>
      </c>
      <c r="B1558" s="89" t="s">
        <v>195</v>
      </c>
      <c r="C1558" s="90" t="s">
        <v>2609</v>
      </c>
      <c r="D1558" s="89">
        <v>30</v>
      </c>
      <c r="E1558" s="91" t="s">
        <v>25</v>
      </c>
      <c r="F1558" s="92">
        <v>210000</v>
      </c>
      <c r="G1558" s="92">
        <v>6300000</v>
      </c>
    </row>
    <row r="1559" spans="1:7" ht="28.5">
      <c r="A1559" s="7" t="s">
        <v>2610</v>
      </c>
      <c r="B1559" s="89" t="s">
        <v>195</v>
      </c>
      <c r="C1559" s="90" t="s">
        <v>2611</v>
      </c>
      <c r="D1559" s="89">
        <v>30</v>
      </c>
      <c r="E1559" s="91" t="s">
        <v>25</v>
      </c>
      <c r="F1559" s="92">
        <v>150000</v>
      </c>
      <c r="G1559" s="92">
        <v>4500000</v>
      </c>
    </row>
    <row r="1560" spans="1:7" ht="15">
      <c r="A1560" s="7" t="s">
        <v>2612</v>
      </c>
      <c r="B1560" s="78" t="s">
        <v>507</v>
      </c>
      <c r="C1560" s="79" t="s">
        <v>15</v>
      </c>
      <c r="D1560" s="78"/>
      <c r="E1560" s="80"/>
      <c r="F1560" s="81"/>
      <c r="G1560" s="81">
        <v>439300000</v>
      </c>
    </row>
    <row r="1561" spans="1:7">
      <c r="A1561" s="7" t="s">
        <v>195</v>
      </c>
      <c r="B1561" s="89" t="s">
        <v>195</v>
      </c>
      <c r="C1561" s="90" t="s">
        <v>2613</v>
      </c>
      <c r="D1561" s="89">
        <v>0</v>
      </c>
      <c r="E1561" s="91" t="s">
        <v>195</v>
      </c>
      <c r="F1561" s="92">
        <v>0</v>
      </c>
      <c r="G1561" s="92">
        <v>0</v>
      </c>
    </row>
    <row r="1562" spans="1:7">
      <c r="A1562" s="7" t="s">
        <v>2614</v>
      </c>
      <c r="B1562" s="89" t="s">
        <v>195</v>
      </c>
      <c r="C1562" s="90" t="s">
        <v>2615</v>
      </c>
      <c r="D1562" s="89">
        <v>480</v>
      </c>
      <c r="E1562" s="91" t="s">
        <v>25</v>
      </c>
      <c r="F1562" s="92">
        <v>808000</v>
      </c>
      <c r="G1562" s="92">
        <v>387600000</v>
      </c>
    </row>
    <row r="1563" spans="1:7">
      <c r="A1563" s="7" t="s">
        <v>2616</v>
      </c>
      <c r="B1563" s="89" t="s">
        <v>195</v>
      </c>
      <c r="C1563" s="90" t="s">
        <v>2617</v>
      </c>
      <c r="D1563" s="89">
        <v>24</v>
      </c>
      <c r="E1563" s="91" t="s">
        <v>25</v>
      </c>
      <c r="F1563" s="92">
        <v>600000</v>
      </c>
      <c r="G1563" s="92">
        <v>14400000</v>
      </c>
    </row>
    <row r="1564" spans="1:7" ht="28.5">
      <c r="A1564" s="7" t="s">
        <v>2618</v>
      </c>
      <c r="B1564" s="89" t="s">
        <v>195</v>
      </c>
      <c r="C1564" s="90" t="s">
        <v>2619</v>
      </c>
      <c r="D1564" s="89">
        <v>30</v>
      </c>
      <c r="E1564" s="91" t="s">
        <v>73</v>
      </c>
      <c r="F1564" s="92">
        <v>150000</v>
      </c>
      <c r="G1564" s="92">
        <v>4500000</v>
      </c>
    </row>
    <row r="1565" spans="1:7" ht="28.5">
      <c r="A1565" s="7" t="s">
        <v>2620</v>
      </c>
      <c r="B1565" s="89" t="s">
        <v>195</v>
      </c>
      <c r="C1565" s="90" t="s">
        <v>2621</v>
      </c>
      <c r="D1565" s="89">
        <v>10</v>
      </c>
      <c r="E1565" s="91" t="s">
        <v>25</v>
      </c>
      <c r="F1565" s="92">
        <v>1030000</v>
      </c>
      <c r="G1565" s="92">
        <v>10300000</v>
      </c>
    </row>
    <row r="1566" spans="1:7">
      <c r="A1566" s="7" t="s">
        <v>195</v>
      </c>
      <c r="B1566" s="89" t="s">
        <v>195</v>
      </c>
      <c r="C1566" s="90" t="s">
        <v>2622</v>
      </c>
      <c r="D1566" s="89">
        <v>0</v>
      </c>
      <c r="E1566" s="91" t="s">
        <v>195</v>
      </c>
      <c r="F1566" s="92">
        <v>0</v>
      </c>
      <c r="G1566" s="92">
        <v>0</v>
      </c>
    </row>
    <row r="1567" spans="1:7" ht="28.5">
      <c r="A1567" s="7" t="s">
        <v>2623</v>
      </c>
      <c r="B1567" s="89" t="s">
        <v>195</v>
      </c>
      <c r="C1567" s="90" t="s">
        <v>2609</v>
      </c>
      <c r="D1567" s="89">
        <v>30</v>
      </c>
      <c r="E1567" s="91" t="s">
        <v>25</v>
      </c>
      <c r="F1567" s="92">
        <v>150000</v>
      </c>
      <c r="G1567" s="92">
        <v>4500000</v>
      </c>
    </row>
    <row r="1568" spans="1:7" ht="28.5">
      <c r="A1568" s="7" t="s">
        <v>2624</v>
      </c>
      <c r="B1568" s="89" t="s">
        <v>195</v>
      </c>
      <c r="C1568" s="90" t="s">
        <v>2625</v>
      </c>
      <c r="D1568" s="89">
        <v>30</v>
      </c>
      <c r="E1568" s="91" t="s">
        <v>25</v>
      </c>
      <c r="F1568" s="92">
        <v>600000</v>
      </c>
      <c r="G1568" s="92">
        <v>18000000</v>
      </c>
    </row>
    <row r="1569" spans="1:7" ht="45">
      <c r="A1569" s="7" t="s">
        <v>2626</v>
      </c>
      <c r="B1569" s="93" t="s">
        <v>1295</v>
      </c>
      <c r="C1569" s="94" t="s">
        <v>2627</v>
      </c>
      <c r="D1569" s="93"/>
      <c r="E1569" s="95"/>
      <c r="F1569" s="96"/>
      <c r="G1569" s="96">
        <v>1448000000</v>
      </c>
    </row>
    <row r="1570" spans="1:7" ht="30">
      <c r="A1570" s="7" t="s">
        <v>2628</v>
      </c>
      <c r="B1570" s="97" t="s">
        <v>8</v>
      </c>
      <c r="C1570" s="98" t="s">
        <v>126</v>
      </c>
      <c r="D1570" s="97"/>
      <c r="E1570" s="99"/>
      <c r="F1570" s="100"/>
      <c r="G1570" s="100">
        <v>68200000</v>
      </c>
    </row>
    <row r="1571" spans="1:7" ht="15">
      <c r="A1571" s="7" t="s">
        <v>2629</v>
      </c>
      <c r="B1571" s="78" t="s">
        <v>503</v>
      </c>
      <c r="C1571" s="79" t="s">
        <v>7</v>
      </c>
      <c r="D1571" s="78"/>
      <c r="E1571" s="80"/>
      <c r="F1571" s="81"/>
      <c r="G1571" s="81">
        <v>26200000</v>
      </c>
    </row>
    <row r="1572" spans="1:7">
      <c r="A1572" s="7" t="s">
        <v>2630</v>
      </c>
      <c r="B1572" s="89" t="s">
        <v>195</v>
      </c>
      <c r="C1572" s="90" t="s">
        <v>598</v>
      </c>
      <c r="D1572" s="89">
        <v>3</v>
      </c>
      <c r="E1572" s="91" t="s">
        <v>9</v>
      </c>
      <c r="F1572" s="92">
        <v>1000000</v>
      </c>
      <c r="G1572" s="92">
        <v>3000000</v>
      </c>
    </row>
    <row r="1573" spans="1:7">
      <c r="A1573" s="7" t="s">
        <v>2631</v>
      </c>
      <c r="B1573" s="89" t="s">
        <v>195</v>
      </c>
      <c r="C1573" s="90" t="s">
        <v>599</v>
      </c>
      <c r="D1573" s="89">
        <v>3</v>
      </c>
      <c r="E1573" s="91" t="s">
        <v>9</v>
      </c>
      <c r="F1573" s="92">
        <v>1000000</v>
      </c>
      <c r="G1573" s="92">
        <v>3000000</v>
      </c>
    </row>
    <row r="1574" spans="1:7">
      <c r="A1574" s="7" t="s">
        <v>2632</v>
      </c>
      <c r="B1574" s="89" t="s">
        <v>195</v>
      </c>
      <c r="C1574" s="90" t="s">
        <v>596</v>
      </c>
      <c r="D1574" s="89">
        <v>3</v>
      </c>
      <c r="E1574" s="91" t="s">
        <v>9</v>
      </c>
      <c r="F1574" s="92">
        <v>1000000</v>
      </c>
      <c r="G1574" s="92">
        <v>3000000</v>
      </c>
    </row>
    <row r="1575" spans="1:7">
      <c r="A1575" s="7" t="s">
        <v>2633</v>
      </c>
      <c r="B1575" s="89" t="s">
        <v>195</v>
      </c>
      <c r="C1575" s="90" t="s">
        <v>2634</v>
      </c>
      <c r="D1575" s="89">
        <v>100</v>
      </c>
      <c r="E1575" s="91" t="s">
        <v>10</v>
      </c>
      <c r="F1575" s="92">
        <v>22000</v>
      </c>
      <c r="G1575" s="92">
        <v>2200000</v>
      </c>
    </row>
    <row r="1576" spans="1:7">
      <c r="A1576" s="7" t="s">
        <v>2635</v>
      </c>
      <c r="B1576" s="89" t="s">
        <v>195</v>
      </c>
      <c r="C1576" s="90" t="s">
        <v>2636</v>
      </c>
      <c r="D1576" s="89">
        <v>3</v>
      </c>
      <c r="E1576" s="91" t="s">
        <v>9</v>
      </c>
      <c r="F1576" s="92">
        <v>5000000</v>
      </c>
      <c r="G1576" s="92">
        <v>15000000</v>
      </c>
    </row>
    <row r="1577" spans="1:7" ht="15">
      <c r="A1577" s="7" t="s">
        <v>2637</v>
      </c>
      <c r="B1577" s="78" t="s">
        <v>510</v>
      </c>
      <c r="C1577" s="79" t="s">
        <v>19</v>
      </c>
      <c r="D1577" s="78"/>
      <c r="E1577" s="80"/>
      <c r="F1577" s="81"/>
      <c r="G1577" s="81">
        <v>42000000</v>
      </c>
    </row>
    <row r="1578" spans="1:7" ht="28.5">
      <c r="A1578" s="7" t="s">
        <v>2638</v>
      </c>
      <c r="B1578" s="89" t="s">
        <v>195</v>
      </c>
      <c r="C1578" s="90" t="s">
        <v>2639</v>
      </c>
      <c r="D1578" s="89">
        <v>10</v>
      </c>
      <c r="E1578" s="91" t="s">
        <v>10</v>
      </c>
      <c r="F1578" s="92">
        <v>4200000</v>
      </c>
      <c r="G1578" s="92">
        <v>42000000</v>
      </c>
    </row>
    <row r="1579" spans="1:7" ht="30">
      <c r="A1579" s="7" t="s">
        <v>2640</v>
      </c>
      <c r="B1579" s="97" t="s">
        <v>508</v>
      </c>
      <c r="C1579" s="98" t="s">
        <v>2641</v>
      </c>
      <c r="D1579" s="97"/>
      <c r="E1579" s="99"/>
      <c r="F1579" s="100"/>
      <c r="G1579" s="100">
        <v>72700000</v>
      </c>
    </row>
    <row r="1580" spans="1:7" ht="15">
      <c r="A1580" s="7" t="s">
        <v>2642</v>
      </c>
      <c r="B1580" s="78" t="s">
        <v>503</v>
      </c>
      <c r="C1580" s="79" t="s">
        <v>7</v>
      </c>
      <c r="D1580" s="78"/>
      <c r="E1580" s="80"/>
      <c r="F1580" s="81"/>
      <c r="G1580" s="81">
        <v>26200000</v>
      </c>
    </row>
    <row r="1581" spans="1:7">
      <c r="A1581" s="7" t="s">
        <v>2643</v>
      </c>
      <c r="B1581" s="89" t="s">
        <v>195</v>
      </c>
      <c r="C1581" s="90" t="s">
        <v>598</v>
      </c>
      <c r="D1581" s="89">
        <v>3</v>
      </c>
      <c r="E1581" s="91" t="s">
        <v>9</v>
      </c>
      <c r="F1581" s="92">
        <v>1000000</v>
      </c>
      <c r="G1581" s="92">
        <v>3000000</v>
      </c>
    </row>
    <row r="1582" spans="1:7">
      <c r="A1582" s="7" t="s">
        <v>2644</v>
      </c>
      <c r="B1582" s="89" t="s">
        <v>195</v>
      </c>
      <c r="C1582" s="90" t="s">
        <v>599</v>
      </c>
      <c r="D1582" s="89">
        <v>3</v>
      </c>
      <c r="E1582" s="91" t="s">
        <v>9</v>
      </c>
      <c r="F1582" s="92">
        <v>1000000</v>
      </c>
      <c r="G1582" s="92">
        <v>3000000</v>
      </c>
    </row>
    <row r="1583" spans="1:7">
      <c r="A1583" s="7" t="s">
        <v>2645</v>
      </c>
      <c r="B1583" s="89" t="s">
        <v>195</v>
      </c>
      <c r="C1583" s="90" t="s">
        <v>596</v>
      </c>
      <c r="D1583" s="89">
        <v>3</v>
      </c>
      <c r="E1583" s="91" t="s">
        <v>9</v>
      </c>
      <c r="F1583" s="92">
        <v>1000000</v>
      </c>
      <c r="G1583" s="92">
        <v>3000000</v>
      </c>
    </row>
    <row r="1584" spans="1:7">
      <c r="A1584" s="7" t="s">
        <v>2646</v>
      </c>
      <c r="B1584" s="89" t="s">
        <v>195</v>
      </c>
      <c r="C1584" s="90" t="s">
        <v>2634</v>
      </c>
      <c r="D1584" s="89">
        <v>100</v>
      </c>
      <c r="E1584" s="91" t="s">
        <v>10</v>
      </c>
      <c r="F1584" s="92">
        <v>22000</v>
      </c>
      <c r="G1584" s="92">
        <v>2200000</v>
      </c>
    </row>
    <row r="1585" spans="1:7">
      <c r="A1585" s="7" t="s">
        <v>2647</v>
      </c>
      <c r="B1585" s="89" t="s">
        <v>195</v>
      </c>
      <c r="C1585" s="90" t="s">
        <v>2636</v>
      </c>
      <c r="D1585" s="89">
        <v>3</v>
      </c>
      <c r="E1585" s="91" t="s">
        <v>9</v>
      </c>
      <c r="F1585" s="92">
        <v>5000000</v>
      </c>
      <c r="G1585" s="92">
        <v>15000000</v>
      </c>
    </row>
    <row r="1586" spans="1:7" ht="15">
      <c r="A1586" s="7" t="s">
        <v>2648</v>
      </c>
      <c r="B1586" s="78" t="s">
        <v>510</v>
      </c>
      <c r="C1586" s="79" t="s">
        <v>19</v>
      </c>
      <c r="D1586" s="78"/>
      <c r="E1586" s="80"/>
      <c r="F1586" s="81"/>
      <c r="G1586" s="81">
        <v>42000000</v>
      </c>
    </row>
    <row r="1587" spans="1:7" ht="28.5">
      <c r="A1587" s="7" t="s">
        <v>2649</v>
      </c>
      <c r="B1587" s="89" t="s">
        <v>195</v>
      </c>
      <c r="C1587" s="90" t="s">
        <v>2639</v>
      </c>
      <c r="D1587" s="89">
        <v>10</v>
      </c>
      <c r="E1587" s="91" t="s">
        <v>10</v>
      </c>
      <c r="F1587" s="92">
        <v>4200000</v>
      </c>
      <c r="G1587" s="92">
        <v>42000000</v>
      </c>
    </row>
    <row r="1588" spans="1:7" ht="15">
      <c r="A1588" s="7" t="s">
        <v>2650</v>
      </c>
      <c r="B1588" s="78" t="s">
        <v>504</v>
      </c>
      <c r="C1588" s="79" t="s">
        <v>13</v>
      </c>
      <c r="D1588" s="78"/>
      <c r="E1588" s="80"/>
      <c r="F1588" s="81"/>
      <c r="G1588" s="81">
        <v>4500000</v>
      </c>
    </row>
    <row r="1589" spans="1:7">
      <c r="A1589" s="7" t="s">
        <v>2651</v>
      </c>
      <c r="B1589" s="89" t="s">
        <v>195</v>
      </c>
      <c r="C1589" s="90" t="s">
        <v>2652</v>
      </c>
      <c r="D1589" s="89">
        <v>30</v>
      </c>
      <c r="E1589" s="91" t="s">
        <v>10</v>
      </c>
      <c r="F1589" s="92">
        <v>150000</v>
      </c>
      <c r="G1589" s="92">
        <v>4500000</v>
      </c>
    </row>
    <row r="1590" spans="1:7" ht="30">
      <c r="A1590" s="7" t="s">
        <v>2653</v>
      </c>
      <c r="B1590" s="97" t="s">
        <v>509</v>
      </c>
      <c r="C1590" s="98" t="s">
        <v>127</v>
      </c>
      <c r="D1590" s="97"/>
      <c r="E1590" s="99"/>
      <c r="F1590" s="100"/>
      <c r="G1590" s="100">
        <v>851600000</v>
      </c>
    </row>
    <row r="1591" spans="1:7" ht="15">
      <c r="A1591" s="7" t="s">
        <v>2654</v>
      </c>
      <c r="B1591" s="78" t="s">
        <v>503</v>
      </c>
      <c r="C1591" s="79" t="s">
        <v>7</v>
      </c>
      <c r="D1591" s="78"/>
      <c r="E1591" s="80"/>
      <c r="F1591" s="81"/>
      <c r="G1591" s="81">
        <v>68650000</v>
      </c>
    </row>
    <row r="1592" spans="1:7">
      <c r="A1592" s="7" t="s">
        <v>2655</v>
      </c>
      <c r="B1592" s="89" t="s">
        <v>195</v>
      </c>
      <c r="C1592" s="90" t="s">
        <v>598</v>
      </c>
      <c r="D1592" s="89">
        <v>2</v>
      </c>
      <c r="E1592" s="91" t="s">
        <v>9</v>
      </c>
      <c r="F1592" s="92">
        <v>1000000</v>
      </c>
      <c r="G1592" s="92">
        <v>2000000</v>
      </c>
    </row>
    <row r="1593" spans="1:7">
      <c r="A1593" s="7" t="s">
        <v>2656</v>
      </c>
      <c r="B1593" s="89" t="s">
        <v>195</v>
      </c>
      <c r="C1593" s="90" t="s">
        <v>599</v>
      </c>
      <c r="D1593" s="89">
        <v>2</v>
      </c>
      <c r="E1593" s="91" t="s">
        <v>9</v>
      </c>
      <c r="F1593" s="92">
        <v>1000000</v>
      </c>
      <c r="G1593" s="92">
        <v>2000000</v>
      </c>
    </row>
    <row r="1594" spans="1:7">
      <c r="A1594" s="7" t="s">
        <v>2657</v>
      </c>
      <c r="B1594" s="89" t="s">
        <v>195</v>
      </c>
      <c r="C1594" s="90" t="s">
        <v>596</v>
      </c>
      <c r="D1594" s="89">
        <v>2</v>
      </c>
      <c r="E1594" s="91" t="s">
        <v>9</v>
      </c>
      <c r="F1594" s="92">
        <v>1500000</v>
      </c>
      <c r="G1594" s="92">
        <v>3000000</v>
      </c>
    </row>
    <row r="1595" spans="1:7">
      <c r="A1595" s="7" t="s">
        <v>2658</v>
      </c>
      <c r="B1595" s="89" t="s">
        <v>195</v>
      </c>
      <c r="C1595" s="90" t="s">
        <v>899</v>
      </c>
      <c r="D1595" s="89">
        <v>2</v>
      </c>
      <c r="E1595" s="91" t="s">
        <v>9</v>
      </c>
      <c r="F1595" s="92">
        <v>1500000</v>
      </c>
      <c r="G1595" s="92">
        <v>3000000</v>
      </c>
    </row>
    <row r="1596" spans="1:7">
      <c r="A1596" s="7" t="s">
        <v>2659</v>
      </c>
      <c r="B1596" s="89" t="s">
        <v>195</v>
      </c>
      <c r="C1596" s="90" t="s">
        <v>2660</v>
      </c>
      <c r="D1596" s="89">
        <v>140</v>
      </c>
      <c r="E1596" s="91" t="s">
        <v>10</v>
      </c>
      <c r="F1596" s="92">
        <v>350000</v>
      </c>
      <c r="G1596" s="92">
        <v>49000000</v>
      </c>
    </row>
    <row r="1597" spans="1:7">
      <c r="A1597" s="7" t="s">
        <v>2661</v>
      </c>
      <c r="B1597" s="89" t="s">
        <v>195</v>
      </c>
      <c r="C1597" s="90" t="s">
        <v>1255</v>
      </c>
      <c r="D1597" s="89">
        <v>2</v>
      </c>
      <c r="E1597" s="91" t="s">
        <v>9</v>
      </c>
      <c r="F1597" s="92">
        <v>4000000</v>
      </c>
      <c r="G1597" s="92">
        <v>8000000</v>
      </c>
    </row>
    <row r="1598" spans="1:7">
      <c r="A1598" s="7" t="s">
        <v>2662</v>
      </c>
      <c r="B1598" s="89" t="s">
        <v>195</v>
      </c>
      <c r="C1598" s="90" t="s">
        <v>2634</v>
      </c>
      <c r="D1598" s="89">
        <v>75</v>
      </c>
      <c r="E1598" s="91" t="s">
        <v>10</v>
      </c>
      <c r="F1598" s="92">
        <v>22000</v>
      </c>
      <c r="G1598" s="92">
        <v>1650000</v>
      </c>
    </row>
    <row r="1599" spans="1:7" ht="15">
      <c r="A1599" s="7" t="s">
        <v>2663</v>
      </c>
      <c r="B1599" s="78" t="s">
        <v>513</v>
      </c>
      <c r="C1599" s="79" t="s">
        <v>11</v>
      </c>
      <c r="D1599" s="78"/>
      <c r="E1599" s="80"/>
      <c r="F1599" s="81"/>
      <c r="G1599" s="81">
        <v>26400000</v>
      </c>
    </row>
    <row r="1600" spans="1:7">
      <c r="A1600" s="7" t="s">
        <v>2664</v>
      </c>
      <c r="B1600" s="89" t="s">
        <v>195</v>
      </c>
      <c r="C1600" s="90" t="s">
        <v>2665</v>
      </c>
      <c r="D1600" s="89">
        <v>8</v>
      </c>
      <c r="E1600" s="91" t="s">
        <v>12</v>
      </c>
      <c r="F1600" s="92">
        <v>1400000</v>
      </c>
      <c r="G1600" s="92">
        <v>11200000</v>
      </c>
    </row>
    <row r="1601" spans="1:7">
      <c r="A1601" s="7" t="s">
        <v>2666</v>
      </c>
      <c r="B1601" s="89" t="s">
        <v>195</v>
      </c>
      <c r="C1601" s="90" t="s">
        <v>2667</v>
      </c>
      <c r="D1601" s="89">
        <v>8</v>
      </c>
      <c r="E1601" s="91" t="s">
        <v>12</v>
      </c>
      <c r="F1601" s="92">
        <v>1000000</v>
      </c>
      <c r="G1601" s="92">
        <v>8000000</v>
      </c>
    </row>
    <row r="1602" spans="1:7">
      <c r="A1602" s="7" t="s">
        <v>2668</v>
      </c>
      <c r="B1602" s="89" t="s">
        <v>195</v>
      </c>
      <c r="C1602" s="90" t="s">
        <v>2669</v>
      </c>
      <c r="D1602" s="89">
        <v>8</v>
      </c>
      <c r="E1602" s="91" t="s">
        <v>12</v>
      </c>
      <c r="F1602" s="92">
        <v>900000</v>
      </c>
      <c r="G1602" s="92">
        <v>7200000</v>
      </c>
    </row>
    <row r="1603" spans="1:7" ht="15">
      <c r="A1603" s="7" t="s">
        <v>2670</v>
      </c>
      <c r="B1603" s="78" t="s">
        <v>515</v>
      </c>
      <c r="C1603" s="79" t="s">
        <v>24</v>
      </c>
      <c r="D1603" s="78"/>
      <c r="E1603" s="80"/>
      <c r="F1603" s="81"/>
      <c r="G1603" s="81">
        <v>32000000</v>
      </c>
    </row>
    <row r="1604" spans="1:7">
      <c r="A1604" s="7" t="s">
        <v>2671</v>
      </c>
      <c r="B1604" s="89" t="s">
        <v>195</v>
      </c>
      <c r="C1604" s="90" t="s">
        <v>2672</v>
      </c>
      <c r="D1604" s="89">
        <v>160</v>
      </c>
      <c r="E1604" s="91" t="s">
        <v>10</v>
      </c>
      <c r="F1604" s="92">
        <v>200000</v>
      </c>
      <c r="G1604" s="92">
        <v>32000000</v>
      </c>
    </row>
    <row r="1605" spans="1:7" ht="15">
      <c r="A1605" s="7" t="s">
        <v>2673</v>
      </c>
      <c r="B1605" s="78" t="s">
        <v>510</v>
      </c>
      <c r="C1605" s="79" t="s">
        <v>19</v>
      </c>
      <c r="D1605" s="78"/>
      <c r="E1605" s="80"/>
      <c r="F1605" s="81"/>
      <c r="G1605" s="81">
        <v>60000000</v>
      </c>
    </row>
    <row r="1606" spans="1:7" ht="28.5">
      <c r="A1606" s="7" t="s">
        <v>2674</v>
      </c>
      <c r="B1606" s="89" t="s">
        <v>195</v>
      </c>
      <c r="C1606" s="90" t="s">
        <v>2675</v>
      </c>
      <c r="D1606" s="89">
        <v>15</v>
      </c>
      <c r="E1606" s="91" t="s">
        <v>10</v>
      </c>
      <c r="F1606" s="92">
        <v>4000000</v>
      </c>
      <c r="G1606" s="92">
        <v>60000000</v>
      </c>
    </row>
    <row r="1607" spans="1:7" ht="15">
      <c r="A1607" s="7" t="s">
        <v>2676</v>
      </c>
      <c r="B1607" s="78" t="s">
        <v>507</v>
      </c>
      <c r="C1607" s="79" t="s">
        <v>15</v>
      </c>
      <c r="D1607" s="78"/>
      <c r="E1607" s="80"/>
      <c r="F1607" s="81"/>
      <c r="G1607" s="81">
        <v>664550000</v>
      </c>
    </row>
    <row r="1608" spans="1:7">
      <c r="A1608" s="7" t="s">
        <v>2677</v>
      </c>
      <c r="B1608" s="89" t="s">
        <v>195</v>
      </c>
      <c r="C1608" s="90" t="s">
        <v>2678</v>
      </c>
      <c r="D1608" s="89">
        <v>280</v>
      </c>
      <c r="E1608" s="91" t="s">
        <v>16</v>
      </c>
      <c r="F1608" s="92">
        <v>820000</v>
      </c>
      <c r="G1608" s="92">
        <v>229600000</v>
      </c>
    </row>
    <row r="1609" spans="1:7" ht="28.5">
      <c r="A1609" s="7" t="s">
        <v>2679</v>
      </c>
      <c r="B1609" s="89" t="s">
        <v>195</v>
      </c>
      <c r="C1609" s="90" t="s">
        <v>2680</v>
      </c>
      <c r="D1609" s="89">
        <v>420</v>
      </c>
      <c r="E1609" s="91" t="s">
        <v>16</v>
      </c>
      <c r="F1609" s="92">
        <v>150000</v>
      </c>
      <c r="G1609" s="92">
        <v>63000000</v>
      </c>
    </row>
    <row r="1610" spans="1:7">
      <c r="A1610" s="7" t="s">
        <v>2681</v>
      </c>
      <c r="B1610" s="89" t="s">
        <v>195</v>
      </c>
      <c r="C1610" s="90" t="s">
        <v>2682</v>
      </c>
      <c r="D1610" s="89">
        <v>140</v>
      </c>
      <c r="E1610" s="91" t="s">
        <v>10</v>
      </c>
      <c r="F1610" s="92">
        <v>2341000</v>
      </c>
      <c r="G1610" s="92">
        <v>327750000</v>
      </c>
    </row>
    <row r="1611" spans="1:7">
      <c r="A1611" s="7" t="s">
        <v>2683</v>
      </c>
      <c r="B1611" s="89" t="s">
        <v>195</v>
      </c>
      <c r="C1611" s="90" t="s">
        <v>2684</v>
      </c>
      <c r="D1611" s="89">
        <v>34</v>
      </c>
      <c r="E1611" s="91" t="s">
        <v>10</v>
      </c>
      <c r="F1611" s="92">
        <v>1300000</v>
      </c>
      <c r="G1611" s="92">
        <v>44200000</v>
      </c>
    </row>
    <row r="1612" spans="1:7" ht="45">
      <c r="A1612" s="7" t="s">
        <v>2685</v>
      </c>
      <c r="B1612" s="97" t="s">
        <v>511</v>
      </c>
      <c r="C1612" s="98" t="s">
        <v>128</v>
      </c>
      <c r="D1612" s="97"/>
      <c r="E1612" s="99"/>
      <c r="F1612" s="100"/>
      <c r="G1612" s="100">
        <v>455500000</v>
      </c>
    </row>
    <row r="1613" spans="1:7" ht="15">
      <c r="A1613" s="7" t="s">
        <v>2686</v>
      </c>
      <c r="B1613" s="78" t="s">
        <v>503</v>
      </c>
      <c r="C1613" s="79" t="s">
        <v>7</v>
      </c>
      <c r="D1613" s="78"/>
      <c r="E1613" s="80"/>
      <c r="F1613" s="81"/>
      <c r="G1613" s="81">
        <v>49800000</v>
      </c>
    </row>
    <row r="1614" spans="1:7">
      <c r="A1614" s="7" t="s">
        <v>2687</v>
      </c>
      <c r="B1614" s="89" t="s">
        <v>195</v>
      </c>
      <c r="C1614" s="90" t="s">
        <v>598</v>
      </c>
      <c r="D1614" s="89">
        <v>4</v>
      </c>
      <c r="E1614" s="91" t="s">
        <v>9</v>
      </c>
      <c r="F1614" s="92">
        <v>1000000</v>
      </c>
      <c r="G1614" s="92">
        <v>4000000</v>
      </c>
    </row>
    <row r="1615" spans="1:7">
      <c r="A1615" s="7" t="s">
        <v>2688</v>
      </c>
      <c r="B1615" s="89" t="s">
        <v>195</v>
      </c>
      <c r="C1615" s="90" t="s">
        <v>599</v>
      </c>
      <c r="D1615" s="89">
        <v>4</v>
      </c>
      <c r="E1615" s="91" t="s">
        <v>9</v>
      </c>
      <c r="F1615" s="92">
        <v>1000000</v>
      </c>
      <c r="G1615" s="92">
        <v>4000000</v>
      </c>
    </row>
    <row r="1616" spans="1:7">
      <c r="A1616" s="7" t="s">
        <v>2689</v>
      </c>
      <c r="B1616" s="89" t="s">
        <v>195</v>
      </c>
      <c r="C1616" s="90" t="s">
        <v>596</v>
      </c>
      <c r="D1616" s="89">
        <v>4</v>
      </c>
      <c r="E1616" s="91" t="s">
        <v>9</v>
      </c>
      <c r="F1616" s="92">
        <v>1000000</v>
      </c>
      <c r="G1616" s="92">
        <v>4000000</v>
      </c>
    </row>
    <row r="1617" spans="1:7">
      <c r="A1617" s="7" t="s">
        <v>2690</v>
      </c>
      <c r="B1617" s="89" t="s">
        <v>195</v>
      </c>
      <c r="C1617" s="90" t="s">
        <v>1255</v>
      </c>
      <c r="D1617" s="89">
        <v>4</v>
      </c>
      <c r="E1617" s="91" t="s">
        <v>9</v>
      </c>
      <c r="F1617" s="92">
        <v>6000000</v>
      </c>
      <c r="G1617" s="92">
        <v>24000000</v>
      </c>
    </row>
    <row r="1618" spans="1:7">
      <c r="A1618" s="7" t="s">
        <v>2691</v>
      </c>
      <c r="B1618" s="89" t="s">
        <v>195</v>
      </c>
      <c r="C1618" s="90" t="s">
        <v>2692</v>
      </c>
      <c r="D1618" s="89">
        <v>200</v>
      </c>
      <c r="E1618" s="91" t="s">
        <v>10</v>
      </c>
      <c r="F1618" s="92">
        <v>69000</v>
      </c>
      <c r="G1618" s="92">
        <v>13800000</v>
      </c>
    </row>
    <row r="1619" spans="1:7" ht="30">
      <c r="A1619" s="7" t="s">
        <v>2693</v>
      </c>
      <c r="B1619" s="78" t="s">
        <v>512</v>
      </c>
      <c r="C1619" s="79" t="s">
        <v>621</v>
      </c>
      <c r="D1619" s="78"/>
      <c r="E1619" s="80"/>
      <c r="F1619" s="81"/>
      <c r="G1619" s="81">
        <v>12000000</v>
      </c>
    </row>
    <row r="1620" spans="1:7">
      <c r="A1620" s="7" t="s">
        <v>2694</v>
      </c>
      <c r="B1620" s="89" t="s">
        <v>195</v>
      </c>
      <c r="C1620" s="90" t="s">
        <v>2695</v>
      </c>
      <c r="D1620" s="89">
        <v>60</v>
      </c>
      <c r="E1620" s="91" t="s">
        <v>21</v>
      </c>
      <c r="F1620" s="92">
        <v>200000</v>
      </c>
      <c r="G1620" s="92">
        <v>12000000</v>
      </c>
    </row>
    <row r="1621" spans="1:7" ht="15">
      <c r="A1621" s="7" t="s">
        <v>2696</v>
      </c>
      <c r="B1621" s="78" t="s">
        <v>513</v>
      </c>
      <c r="C1621" s="79" t="s">
        <v>11</v>
      </c>
      <c r="D1621" s="78"/>
      <c r="E1621" s="80"/>
      <c r="F1621" s="81"/>
      <c r="G1621" s="81">
        <v>30700000</v>
      </c>
    </row>
    <row r="1622" spans="1:7">
      <c r="A1622" s="7" t="s">
        <v>2697</v>
      </c>
      <c r="B1622" s="89" t="s">
        <v>195</v>
      </c>
      <c r="C1622" s="90" t="s">
        <v>2698</v>
      </c>
      <c r="D1622" s="89">
        <v>3</v>
      </c>
      <c r="E1622" s="91" t="s">
        <v>12</v>
      </c>
      <c r="F1622" s="92">
        <v>1700000</v>
      </c>
      <c r="G1622" s="92">
        <v>5100000</v>
      </c>
    </row>
    <row r="1623" spans="1:7">
      <c r="A1623" s="7" t="s">
        <v>2699</v>
      </c>
      <c r="B1623" s="89" t="s">
        <v>195</v>
      </c>
      <c r="C1623" s="90" t="s">
        <v>2700</v>
      </c>
      <c r="D1623" s="89">
        <v>8</v>
      </c>
      <c r="E1623" s="91" t="s">
        <v>12</v>
      </c>
      <c r="F1623" s="92">
        <v>1400000</v>
      </c>
      <c r="G1623" s="92">
        <v>11200000</v>
      </c>
    </row>
    <row r="1624" spans="1:7">
      <c r="A1624" s="7" t="s">
        <v>2701</v>
      </c>
      <c r="B1624" s="89" t="s">
        <v>195</v>
      </c>
      <c r="C1624" s="90" t="s">
        <v>2702</v>
      </c>
      <c r="D1624" s="89">
        <v>8</v>
      </c>
      <c r="E1624" s="91" t="s">
        <v>12</v>
      </c>
      <c r="F1624" s="92">
        <v>1000000</v>
      </c>
      <c r="G1624" s="92">
        <v>8000000</v>
      </c>
    </row>
    <row r="1625" spans="1:7">
      <c r="A1625" s="7" t="s">
        <v>2703</v>
      </c>
      <c r="B1625" s="89" t="s">
        <v>195</v>
      </c>
      <c r="C1625" s="90" t="s">
        <v>2704</v>
      </c>
      <c r="D1625" s="89">
        <v>8</v>
      </c>
      <c r="E1625" s="91" t="s">
        <v>12</v>
      </c>
      <c r="F1625" s="92">
        <v>800000</v>
      </c>
      <c r="G1625" s="92">
        <v>6400000</v>
      </c>
    </row>
    <row r="1626" spans="1:7" ht="15">
      <c r="A1626" s="7" t="s">
        <v>2705</v>
      </c>
      <c r="B1626" s="78" t="s">
        <v>514</v>
      </c>
      <c r="C1626" s="79" t="s">
        <v>22</v>
      </c>
      <c r="D1626" s="78"/>
      <c r="E1626" s="80"/>
      <c r="F1626" s="81"/>
      <c r="G1626" s="81">
        <v>320000000</v>
      </c>
    </row>
    <row r="1627" spans="1:7" ht="28.5">
      <c r="A1627" s="7" t="s">
        <v>2706</v>
      </c>
      <c r="B1627" s="89" t="s">
        <v>195</v>
      </c>
      <c r="C1627" s="90" t="s">
        <v>2707</v>
      </c>
      <c r="D1627" s="89">
        <v>1</v>
      </c>
      <c r="E1627" s="91" t="s">
        <v>9</v>
      </c>
      <c r="F1627" s="92">
        <v>50000000</v>
      </c>
      <c r="G1627" s="92">
        <v>50000000</v>
      </c>
    </row>
    <row r="1628" spans="1:7">
      <c r="A1628" s="7" t="s">
        <v>2708</v>
      </c>
      <c r="B1628" s="89" t="s">
        <v>195</v>
      </c>
      <c r="C1628" s="90" t="s">
        <v>2709</v>
      </c>
      <c r="D1628" s="89">
        <v>5</v>
      </c>
      <c r="E1628" s="91" t="s">
        <v>9</v>
      </c>
      <c r="F1628" s="92">
        <v>27000000</v>
      </c>
      <c r="G1628" s="92">
        <v>135000000</v>
      </c>
    </row>
    <row r="1629" spans="1:7">
      <c r="A1629" s="7" t="s">
        <v>2710</v>
      </c>
      <c r="B1629" s="89" t="s">
        <v>195</v>
      </c>
      <c r="C1629" s="90" t="s">
        <v>2711</v>
      </c>
      <c r="D1629" s="89">
        <v>5</v>
      </c>
      <c r="E1629" s="91" t="s">
        <v>9</v>
      </c>
      <c r="F1629" s="92">
        <v>27000000</v>
      </c>
      <c r="G1629" s="92">
        <v>135000000</v>
      </c>
    </row>
    <row r="1630" spans="1:7" ht="15">
      <c r="A1630" s="7" t="s">
        <v>2712</v>
      </c>
      <c r="B1630" s="78" t="s">
        <v>510</v>
      </c>
      <c r="C1630" s="79" t="s">
        <v>19</v>
      </c>
      <c r="D1630" s="78"/>
      <c r="E1630" s="80"/>
      <c r="F1630" s="81"/>
      <c r="G1630" s="81">
        <v>40000000</v>
      </c>
    </row>
    <row r="1631" spans="1:7" ht="28.5">
      <c r="A1631" s="7" t="s">
        <v>2713</v>
      </c>
      <c r="B1631" s="89" t="s">
        <v>195</v>
      </c>
      <c r="C1631" s="90" t="s">
        <v>2714</v>
      </c>
      <c r="D1631" s="89">
        <v>10</v>
      </c>
      <c r="E1631" s="91" t="s">
        <v>10</v>
      </c>
      <c r="F1631" s="92">
        <v>4000000</v>
      </c>
      <c r="G1631" s="92">
        <v>40000000</v>
      </c>
    </row>
    <row r="1632" spans="1:7" ht="15">
      <c r="A1632" s="7" t="s">
        <v>2715</v>
      </c>
      <c r="B1632" s="78" t="s">
        <v>504</v>
      </c>
      <c r="C1632" s="79" t="s">
        <v>13</v>
      </c>
      <c r="D1632" s="78"/>
      <c r="E1632" s="80"/>
      <c r="F1632" s="81"/>
      <c r="G1632" s="81">
        <v>3000000</v>
      </c>
    </row>
    <row r="1633" spans="1:7">
      <c r="A1633" s="7" t="s">
        <v>2716</v>
      </c>
      <c r="B1633" s="89" t="s">
        <v>195</v>
      </c>
      <c r="C1633" s="90" t="s">
        <v>2717</v>
      </c>
      <c r="D1633" s="89">
        <v>20</v>
      </c>
      <c r="E1633" s="91" t="s">
        <v>10</v>
      </c>
      <c r="F1633" s="92">
        <v>150000</v>
      </c>
      <c r="G1633" s="92">
        <v>3000000</v>
      </c>
    </row>
    <row r="1634" spans="1:7" ht="30">
      <c r="A1634" s="7" t="s">
        <v>2718</v>
      </c>
      <c r="B1634" s="93" t="s">
        <v>812</v>
      </c>
      <c r="C1634" s="94" t="s">
        <v>2719</v>
      </c>
      <c r="D1634" s="93"/>
      <c r="E1634" s="95"/>
      <c r="F1634" s="96"/>
      <c r="G1634" s="96">
        <v>615138000</v>
      </c>
    </row>
    <row r="1635" spans="1:7" ht="15">
      <c r="A1635" s="7" t="s">
        <v>2720</v>
      </c>
      <c r="B1635" s="97" t="s">
        <v>8</v>
      </c>
      <c r="C1635" s="98" t="s">
        <v>129</v>
      </c>
      <c r="D1635" s="97"/>
      <c r="E1635" s="99"/>
      <c r="F1635" s="100"/>
      <c r="G1635" s="100">
        <v>101050000</v>
      </c>
    </row>
    <row r="1636" spans="1:7" ht="15">
      <c r="A1636" s="7" t="s">
        <v>2721</v>
      </c>
      <c r="B1636" s="78" t="s">
        <v>503</v>
      </c>
      <c r="C1636" s="79" t="s">
        <v>7</v>
      </c>
      <c r="D1636" s="78"/>
      <c r="E1636" s="80"/>
      <c r="F1636" s="81"/>
      <c r="G1636" s="81">
        <v>22650000</v>
      </c>
    </row>
    <row r="1637" spans="1:7">
      <c r="A1637" s="7" t="s">
        <v>2722</v>
      </c>
      <c r="B1637" s="89" t="s">
        <v>195</v>
      </c>
      <c r="C1637" s="90" t="s">
        <v>596</v>
      </c>
      <c r="D1637" s="89">
        <v>6</v>
      </c>
      <c r="E1637" s="91" t="s">
        <v>9</v>
      </c>
      <c r="F1637" s="92">
        <v>1500000</v>
      </c>
      <c r="G1637" s="92">
        <v>9000000</v>
      </c>
    </row>
    <row r="1638" spans="1:7">
      <c r="A1638" s="7" t="s">
        <v>2723</v>
      </c>
      <c r="B1638" s="89" t="s">
        <v>195</v>
      </c>
      <c r="C1638" s="90" t="s">
        <v>2724</v>
      </c>
      <c r="D1638" s="89">
        <v>70</v>
      </c>
      <c r="E1638" s="91" t="s">
        <v>10</v>
      </c>
      <c r="F1638" s="92">
        <v>70000</v>
      </c>
      <c r="G1638" s="92">
        <v>4900000</v>
      </c>
    </row>
    <row r="1639" spans="1:7">
      <c r="A1639" s="7" t="s">
        <v>2725</v>
      </c>
      <c r="B1639" s="89" t="s">
        <v>195</v>
      </c>
      <c r="C1639" s="90" t="s">
        <v>2093</v>
      </c>
      <c r="D1639" s="89">
        <v>25</v>
      </c>
      <c r="E1639" s="91" t="s">
        <v>176</v>
      </c>
      <c r="F1639" s="92">
        <v>350000</v>
      </c>
      <c r="G1639" s="92">
        <v>8750000</v>
      </c>
    </row>
    <row r="1640" spans="1:7" ht="15">
      <c r="A1640" s="7" t="s">
        <v>2726</v>
      </c>
      <c r="B1640" s="78" t="s">
        <v>526</v>
      </c>
      <c r="C1640" s="79" t="s">
        <v>53</v>
      </c>
      <c r="D1640" s="78"/>
      <c r="E1640" s="80"/>
      <c r="F1640" s="81"/>
      <c r="G1640" s="81">
        <v>1000000</v>
      </c>
    </row>
    <row r="1641" spans="1:7">
      <c r="A1641" s="7" t="s">
        <v>2727</v>
      </c>
      <c r="B1641" s="89" t="s">
        <v>195</v>
      </c>
      <c r="C1641" s="90" t="s">
        <v>764</v>
      </c>
      <c r="D1641" s="89">
        <v>4</v>
      </c>
      <c r="E1641" s="91" t="s">
        <v>2728</v>
      </c>
      <c r="F1641" s="92">
        <v>250000</v>
      </c>
      <c r="G1641" s="92">
        <v>1000000</v>
      </c>
    </row>
    <row r="1642" spans="1:7" ht="15">
      <c r="A1642" s="7" t="s">
        <v>2729</v>
      </c>
      <c r="B1642" s="78" t="s">
        <v>530</v>
      </c>
      <c r="C1642" s="79" t="s">
        <v>64</v>
      </c>
      <c r="D1642" s="78"/>
      <c r="E1642" s="80"/>
      <c r="F1642" s="81"/>
      <c r="G1642" s="81">
        <v>15000000</v>
      </c>
    </row>
    <row r="1643" spans="1:7">
      <c r="A1643" s="7" t="s">
        <v>2730</v>
      </c>
      <c r="B1643" s="89" t="s">
        <v>195</v>
      </c>
      <c r="C1643" s="90" t="s">
        <v>598</v>
      </c>
      <c r="D1643" s="89">
        <v>6</v>
      </c>
      <c r="E1643" s="91" t="s">
        <v>106</v>
      </c>
      <c r="F1643" s="92">
        <v>1000000</v>
      </c>
      <c r="G1643" s="92">
        <v>6000000</v>
      </c>
    </row>
    <row r="1644" spans="1:7">
      <c r="A1644" s="7" t="s">
        <v>2731</v>
      </c>
      <c r="B1644" s="89" t="s">
        <v>195</v>
      </c>
      <c r="C1644" s="90" t="s">
        <v>599</v>
      </c>
      <c r="D1644" s="89">
        <v>6</v>
      </c>
      <c r="E1644" s="91" t="s">
        <v>106</v>
      </c>
      <c r="F1644" s="92">
        <v>1500000</v>
      </c>
      <c r="G1644" s="92">
        <v>9000000</v>
      </c>
    </row>
    <row r="1645" spans="1:7" ht="15">
      <c r="A1645" s="7" t="s">
        <v>2732</v>
      </c>
      <c r="B1645" s="78" t="s">
        <v>510</v>
      </c>
      <c r="C1645" s="79" t="s">
        <v>19</v>
      </c>
      <c r="D1645" s="78"/>
      <c r="E1645" s="80"/>
      <c r="F1645" s="81"/>
      <c r="G1645" s="81">
        <v>62400000</v>
      </c>
    </row>
    <row r="1646" spans="1:7">
      <c r="A1646" s="7" t="s">
        <v>2733</v>
      </c>
      <c r="B1646" s="89" t="s">
        <v>195</v>
      </c>
      <c r="C1646" s="90" t="s">
        <v>2734</v>
      </c>
      <c r="D1646" s="89">
        <v>12</v>
      </c>
      <c r="E1646" s="91" t="s">
        <v>10</v>
      </c>
      <c r="F1646" s="92">
        <v>5200000</v>
      </c>
      <c r="G1646" s="92">
        <v>62400000</v>
      </c>
    </row>
    <row r="1647" spans="1:7" ht="15">
      <c r="A1647" s="7" t="s">
        <v>2735</v>
      </c>
      <c r="B1647" s="97" t="s">
        <v>508</v>
      </c>
      <c r="C1647" s="98" t="s">
        <v>130</v>
      </c>
      <c r="D1647" s="97"/>
      <c r="E1647" s="99"/>
      <c r="F1647" s="100"/>
      <c r="G1647" s="100">
        <v>345988000</v>
      </c>
    </row>
    <row r="1648" spans="1:7" ht="15">
      <c r="A1648" s="7" t="s">
        <v>2736</v>
      </c>
      <c r="B1648" s="78" t="s">
        <v>503</v>
      </c>
      <c r="C1648" s="79" t="s">
        <v>7</v>
      </c>
      <c r="D1648" s="78"/>
      <c r="E1648" s="80"/>
      <c r="F1648" s="81"/>
      <c r="G1648" s="81">
        <v>49300000</v>
      </c>
    </row>
    <row r="1649" spans="1:7">
      <c r="A1649" s="7" t="s">
        <v>2737</v>
      </c>
      <c r="B1649" s="89" t="s">
        <v>195</v>
      </c>
      <c r="C1649" s="90" t="s">
        <v>596</v>
      </c>
      <c r="D1649" s="89">
        <v>10</v>
      </c>
      <c r="E1649" s="91" t="s">
        <v>9</v>
      </c>
      <c r="F1649" s="92">
        <v>1500000</v>
      </c>
      <c r="G1649" s="92">
        <v>15000000</v>
      </c>
    </row>
    <row r="1650" spans="1:7">
      <c r="A1650" s="7" t="s">
        <v>2738</v>
      </c>
      <c r="B1650" s="89" t="s">
        <v>195</v>
      </c>
      <c r="C1650" s="90" t="s">
        <v>2724</v>
      </c>
      <c r="D1650" s="89">
        <v>290</v>
      </c>
      <c r="E1650" s="91" t="s">
        <v>10</v>
      </c>
      <c r="F1650" s="92">
        <v>70000</v>
      </c>
      <c r="G1650" s="92">
        <v>20300000</v>
      </c>
    </row>
    <row r="1651" spans="1:7">
      <c r="A1651" s="7" t="s">
        <v>2739</v>
      </c>
      <c r="B1651" s="89" t="s">
        <v>195</v>
      </c>
      <c r="C1651" s="90" t="s">
        <v>2093</v>
      </c>
      <c r="D1651" s="89">
        <v>40</v>
      </c>
      <c r="E1651" s="91" t="s">
        <v>176</v>
      </c>
      <c r="F1651" s="92">
        <v>350000</v>
      </c>
      <c r="G1651" s="92">
        <v>14000000</v>
      </c>
    </row>
    <row r="1652" spans="1:7" ht="15">
      <c r="A1652" s="7" t="s">
        <v>2740</v>
      </c>
      <c r="B1652" s="78" t="s">
        <v>526</v>
      </c>
      <c r="C1652" s="79" t="s">
        <v>53</v>
      </c>
      <c r="D1652" s="78"/>
      <c r="E1652" s="80"/>
      <c r="F1652" s="81"/>
      <c r="G1652" s="81">
        <v>1000000</v>
      </c>
    </row>
    <row r="1653" spans="1:7">
      <c r="A1653" s="7" t="s">
        <v>2741</v>
      </c>
      <c r="B1653" s="89" t="s">
        <v>195</v>
      </c>
      <c r="C1653" s="90" t="s">
        <v>764</v>
      </c>
      <c r="D1653" s="89">
        <v>4</v>
      </c>
      <c r="E1653" s="91" t="s">
        <v>9</v>
      </c>
      <c r="F1653" s="92">
        <v>250000</v>
      </c>
      <c r="G1653" s="92">
        <v>1000000</v>
      </c>
    </row>
    <row r="1654" spans="1:7" ht="15">
      <c r="A1654" s="7" t="s">
        <v>2742</v>
      </c>
      <c r="B1654" s="78" t="s">
        <v>530</v>
      </c>
      <c r="C1654" s="79" t="s">
        <v>64</v>
      </c>
      <c r="D1654" s="78"/>
      <c r="E1654" s="80"/>
      <c r="F1654" s="81"/>
      <c r="G1654" s="81">
        <v>25000000</v>
      </c>
    </row>
    <row r="1655" spans="1:7">
      <c r="A1655" s="7" t="s">
        <v>2743</v>
      </c>
      <c r="B1655" s="89" t="s">
        <v>195</v>
      </c>
      <c r="C1655" s="90" t="s">
        <v>598</v>
      </c>
      <c r="D1655" s="89">
        <v>10</v>
      </c>
      <c r="E1655" s="91" t="s">
        <v>106</v>
      </c>
      <c r="F1655" s="92">
        <v>1000000</v>
      </c>
      <c r="G1655" s="92">
        <v>10000000</v>
      </c>
    </row>
    <row r="1656" spans="1:7">
      <c r="A1656" s="7" t="s">
        <v>2744</v>
      </c>
      <c r="B1656" s="89" t="s">
        <v>195</v>
      </c>
      <c r="C1656" s="90" t="s">
        <v>599</v>
      </c>
      <c r="D1656" s="89">
        <v>10</v>
      </c>
      <c r="E1656" s="91" t="s">
        <v>106</v>
      </c>
      <c r="F1656" s="92">
        <v>1500000</v>
      </c>
      <c r="G1656" s="92">
        <v>15000000</v>
      </c>
    </row>
    <row r="1657" spans="1:7" ht="15">
      <c r="A1657" s="7" t="s">
        <v>2745</v>
      </c>
      <c r="B1657" s="78" t="s">
        <v>513</v>
      </c>
      <c r="C1657" s="79" t="s">
        <v>11</v>
      </c>
      <c r="D1657" s="78"/>
      <c r="E1657" s="80"/>
      <c r="F1657" s="81"/>
      <c r="G1657" s="81">
        <v>12000000</v>
      </c>
    </row>
    <row r="1658" spans="1:7">
      <c r="A1658" s="7" t="s">
        <v>2746</v>
      </c>
      <c r="B1658" s="89" t="s">
        <v>195</v>
      </c>
      <c r="C1658" s="90" t="s">
        <v>753</v>
      </c>
      <c r="D1658" s="89">
        <v>12</v>
      </c>
      <c r="E1658" s="91" t="s">
        <v>54</v>
      </c>
      <c r="F1658" s="92">
        <v>1000000</v>
      </c>
      <c r="G1658" s="92">
        <v>12000000</v>
      </c>
    </row>
    <row r="1659" spans="1:7" ht="15">
      <c r="A1659" s="7" t="s">
        <v>2747</v>
      </c>
      <c r="B1659" s="78" t="s">
        <v>510</v>
      </c>
      <c r="C1659" s="79" t="s">
        <v>19</v>
      </c>
      <c r="D1659" s="78"/>
      <c r="E1659" s="80"/>
      <c r="F1659" s="81"/>
      <c r="G1659" s="81">
        <v>258688000</v>
      </c>
    </row>
    <row r="1660" spans="1:7">
      <c r="A1660" s="7" t="s">
        <v>2748</v>
      </c>
      <c r="B1660" s="89" t="s">
        <v>195</v>
      </c>
      <c r="C1660" s="90" t="s">
        <v>2749</v>
      </c>
      <c r="D1660" s="89">
        <v>40</v>
      </c>
      <c r="E1660" s="91" t="s">
        <v>10</v>
      </c>
      <c r="F1660" s="92">
        <v>6467000</v>
      </c>
      <c r="G1660" s="92">
        <v>258688000</v>
      </c>
    </row>
    <row r="1661" spans="1:7" ht="15">
      <c r="A1661" s="7" t="s">
        <v>2750</v>
      </c>
      <c r="B1661" s="97" t="s">
        <v>509</v>
      </c>
      <c r="C1661" s="98" t="s">
        <v>131</v>
      </c>
      <c r="D1661" s="97"/>
      <c r="E1661" s="99"/>
      <c r="F1661" s="100"/>
      <c r="G1661" s="100">
        <v>168100000</v>
      </c>
    </row>
    <row r="1662" spans="1:7" ht="15">
      <c r="A1662" s="7" t="s">
        <v>2751</v>
      </c>
      <c r="B1662" s="78" t="s">
        <v>503</v>
      </c>
      <c r="C1662" s="79" t="s">
        <v>7</v>
      </c>
      <c r="D1662" s="78"/>
      <c r="E1662" s="80"/>
      <c r="F1662" s="81"/>
      <c r="G1662" s="81">
        <v>39500000</v>
      </c>
    </row>
    <row r="1663" spans="1:7">
      <c r="A1663" s="7" t="s">
        <v>2752</v>
      </c>
      <c r="B1663" s="89" t="s">
        <v>195</v>
      </c>
      <c r="C1663" s="90" t="s">
        <v>596</v>
      </c>
      <c r="D1663" s="89">
        <v>10</v>
      </c>
      <c r="E1663" s="91" t="s">
        <v>9</v>
      </c>
      <c r="F1663" s="92">
        <v>1500000</v>
      </c>
      <c r="G1663" s="92">
        <v>15000000</v>
      </c>
    </row>
    <row r="1664" spans="1:7">
      <c r="A1664" s="7" t="s">
        <v>2753</v>
      </c>
      <c r="B1664" s="89" t="s">
        <v>195</v>
      </c>
      <c r="C1664" s="90" t="s">
        <v>2724</v>
      </c>
      <c r="D1664" s="89">
        <v>150</v>
      </c>
      <c r="E1664" s="91" t="s">
        <v>10</v>
      </c>
      <c r="F1664" s="92">
        <v>70000</v>
      </c>
      <c r="G1664" s="92">
        <v>10500000</v>
      </c>
    </row>
    <row r="1665" spans="1:7">
      <c r="A1665" s="7" t="s">
        <v>2754</v>
      </c>
      <c r="B1665" s="89" t="s">
        <v>195</v>
      </c>
      <c r="C1665" s="90" t="s">
        <v>2093</v>
      </c>
      <c r="D1665" s="89">
        <v>40</v>
      </c>
      <c r="E1665" s="91" t="s">
        <v>176</v>
      </c>
      <c r="F1665" s="92">
        <v>350000</v>
      </c>
      <c r="G1665" s="92">
        <v>14000000</v>
      </c>
    </row>
    <row r="1666" spans="1:7" ht="15">
      <c r="A1666" s="7" t="s">
        <v>2755</v>
      </c>
      <c r="B1666" s="78" t="s">
        <v>530</v>
      </c>
      <c r="C1666" s="79" t="s">
        <v>64</v>
      </c>
      <c r="D1666" s="78"/>
      <c r="E1666" s="80"/>
      <c r="F1666" s="81"/>
      <c r="G1666" s="81">
        <v>25000000</v>
      </c>
    </row>
    <row r="1667" spans="1:7">
      <c r="A1667" s="7" t="s">
        <v>2756</v>
      </c>
      <c r="B1667" s="89" t="s">
        <v>195</v>
      </c>
      <c r="C1667" s="90" t="s">
        <v>598</v>
      </c>
      <c r="D1667" s="89">
        <v>10</v>
      </c>
      <c r="E1667" s="91" t="s">
        <v>106</v>
      </c>
      <c r="F1667" s="92">
        <v>1000000</v>
      </c>
      <c r="G1667" s="92">
        <v>10000000</v>
      </c>
    </row>
    <row r="1668" spans="1:7">
      <c r="A1668" s="7" t="s">
        <v>2757</v>
      </c>
      <c r="B1668" s="89" t="s">
        <v>195</v>
      </c>
      <c r="C1668" s="90" t="s">
        <v>599</v>
      </c>
      <c r="D1668" s="89">
        <v>10</v>
      </c>
      <c r="E1668" s="91" t="s">
        <v>106</v>
      </c>
      <c r="F1668" s="92">
        <v>1500000</v>
      </c>
      <c r="G1668" s="92">
        <v>15000000</v>
      </c>
    </row>
    <row r="1669" spans="1:7" ht="15">
      <c r="A1669" s="7" t="s">
        <v>2758</v>
      </c>
      <c r="B1669" s="78" t="s">
        <v>513</v>
      </c>
      <c r="C1669" s="79" t="s">
        <v>11</v>
      </c>
      <c r="D1669" s="78"/>
      <c r="E1669" s="80"/>
      <c r="F1669" s="81"/>
      <c r="G1669" s="81">
        <v>10000000</v>
      </c>
    </row>
    <row r="1670" spans="1:7">
      <c r="A1670" s="7" t="s">
        <v>2759</v>
      </c>
      <c r="B1670" s="89" t="s">
        <v>195</v>
      </c>
      <c r="C1670" s="90" t="s">
        <v>753</v>
      </c>
      <c r="D1670" s="89">
        <v>10</v>
      </c>
      <c r="E1670" s="91" t="s">
        <v>54</v>
      </c>
      <c r="F1670" s="92">
        <v>1000000</v>
      </c>
      <c r="G1670" s="92">
        <v>10000000</v>
      </c>
    </row>
    <row r="1671" spans="1:7" ht="15">
      <c r="A1671" s="7" t="s">
        <v>2760</v>
      </c>
      <c r="B1671" s="78" t="s">
        <v>510</v>
      </c>
      <c r="C1671" s="79" t="s">
        <v>19</v>
      </c>
      <c r="D1671" s="78"/>
      <c r="E1671" s="80"/>
      <c r="F1671" s="81"/>
      <c r="G1671" s="81">
        <v>93600000</v>
      </c>
    </row>
    <row r="1672" spans="1:7" ht="28.5">
      <c r="A1672" s="7" t="s">
        <v>2761</v>
      </c>
      <c r="B1672" s="89" t="s">
        <v>195</v>
      </c>
      <c r="C1672" s="90" t="s">
        <v>2762</v>
      </c>
      <c r="D1672" s="89">
        <v>18</v>
      </c>
      <c r="E1672" s="91" t="s">
        <v>10</v>
      </c>
      <c r="F1672" s="92">
        <v>5200000</v>
      </c>
      <c r="G1672" s="92">
        <v>93600000</v>
      </c>
    </row>
    <row r="1673" spans="1:7">
      <c r="A1673" s="7" t="s">
        <v>2763</v>
      </c>
      <c r="B1673" s="89" t="s">
        <v>2764</v>
      </c>
      <c r="C1673" s="90" t="s">
        <v>2765</v>
      </c>
      <c r="D1673" s="89"/>
      <c r="E1673" s="91"/>
      <c r="F1673" s="92"/>
      <c r="G1673" s="92">
        <v>5188332000</v>
      </c>
    </row>
    <row r="1674" spans="1:7" ht="30">
      <c r="A1674" s="7" t="s">
        <v>2766</v>
      </c>
      <c r="B1674" s="93" t="s">
        <v>805</v>
      </c>
      <c r="C1674" s="94" t="s">
        <v>2767</v>
      </c>
      <c r="D1674" s="93"/>
      <c r="E1674" s="95"/>
      <c r="F1674" s="96"/>
      <c r="G1674" s="96">
        <v>2600000000</v>
      </c>
    </row>
    <row r="1675" spans="1:7" ht="15">
      <c r="A1675" s="7" t="s">
        <v>2768</v>
      </c>
      <c r="B1675" s="97" t="s">
        <v>8</v>
      </c>
      <c r="C1675" s="98" t="s">
        <v>162</v>
      </c>
      <c r="D1675" s="97"/>
      <c r="E1675" s="99"/>
      <c r="F1675" s="100"/>
      <c r="G1675" s="100">
        <v>1423330000</v>
      </c>
    </row>
    <row r="1676" spans="1:7" ht="15">
      <c r="A1676" s="7" t="s">
        <v>2769</v>
      </c>
      <c r="B1676" s="78" t="s">
        <v>503</v>
      </c>
      <c r="C1676" s="79" t="s">
        <v>7</v>
      </c>
      <c r="D1676" s="78"/>
      <c r="E1676" s="80"/>
      <c r="F1676" s="81"/>
      <c r="G1676" s="81">
        <v>130000000</v>
      </c>
    </row>
    <row r="1677" spans="1:7">
      <c r="A1677" s="7" t="s">
        <v>2770</v>
      </c>
      <c r="B1677" s="89" t="s">
        <v>195</v>
      </c>
      <c r="C1677" s="90" t="s">
        <v>596</v>
      </c>
      <c r="D1677" s="89">
        <v>80</v>
      </c>
      <c r="E1677" s="91" t="s">
        <v>180</v>
      </c>
      <c r="F1677" s="92">
        <v>100000</v>
      </c>
      <c r="G1677" s="92">
        <v>8000000</v>
      </c>
    </row>
    <row r="1678" spans="1:7">
      <c r="A1678" s="7" t="s">
        <v>2771</v>
      </c>
      <c r="B1678" s="89" t="s">
        <v>195</v>
      </c>
      <c r="C1678" s="90" t="s">
        <v>2772</v>
      </c>
      <c r="D1678" s="89">
        <v>80</v>
      </c>
      <c r="E1678" s="91" t="s">
        <v>180</v>
      </c>
      <c r="F1678" s="92">
        <v>100000</v>
      </c>
      <c r="G1678" s="92">
        <v>8000000</v>
      </c>
    </row>
    <row r="1679" spans="1:7">
      <c r="A1679" s="7" t="s">
        <v>2773</v>
      </c>
      <c r="B1679" s="89" t="s">
        <v>195</v>
      </c>
      <c r="C1679" s="90" t="s">
        <v>2774</v>
      </c>
      <c r="D1679" s="89">
        <v>3</v>
      </c>
      <c r="E1679" s="91" t="s">
        <v>106</v>
      </c>
      <c r="F1679" s="92">
        <v>1000000</v>
      </c>
      <c r="G1679" s="92">
        <v>3000000</v>
      </c>
    </row>
    <row r="1680" spans="1:7">
      <c r="A1680" s="7" t="s">
        <v>2775</v>
      </c>
      <c r="B1680" s="89" t="s">
        <v>195</v>
      </c>
      <c r="C1680" s="90" t="s">
        <v>2776</v>
      </c>
      <c r="D1680" s="89">
        <v>3</v>
      </c>
      <c r="E1680" s="91" t="s">
        <v>106</v>
      </c>
      <c r="F1680" s="92">
        <v>1000000</v>
      </c>
      <c r="G1680" s="92">
        <v>3000000</v>
      </c>
    </row>
    <row r="1681" spans="1:7">
      <c r="A1681" s="7" t="s">
        <v>2777</v>
      </c>
      <c r="B1681" s="89" t="s">
        <v>195</v>
      </c>
      <c r="C1681" s="90" t="s">
        <v>901</v>
      </c>
      <c r="D1681" s="89">
        <v>280</v>
      </c>
      <c r="E1681" s="91" t="s">
        <v>106</v>
      </c>
      <c r="F1681" s="92">
        <v>350000</v>
      </c>
      <c r="G1681" s="92">
        <v>98000000</v>
      </c>
    </row>
    <row r="1682" spans="1:7">
      <c r="A1682" s="7" t="s">
        <v>2778</v>
      </c>
      <c r="B1682" s="89" t="s">
        <v>195</v>
      </c>
      <c r="C1682" s="90" t="s">
        <v>1255</v>
      </c>
      <c r="D1682" s="89">
        <v>40</v>
      </c>
      <c r="E1682" s="91" t="s">
        <v>180</v>
      </c>
      <c r="F1682" s="92">
        <v>250000</v>
      </c>
      <c r="G1682" s="92">
        <v>10000000</v>
      </c>
    </row>
    <row r="1683" spans="1:7" ht="30">
      <c r="A1683" s="7" t="s">
        <v>2779</v>
      </c>
      <c r="B1683" s="78" t="s">
        <v>512</v>
      </c>
      <c r="C1683" s="79" t="s">
        <v>621</v>
      </c>
      <c r="D1683" s="78"/>
      <c r="E1683" s="80"/>
      <c r="F1683" s="81"/>
      <c r="G1683" s="81">
        <v>16800000</v>
      </c>
    </row>
    <row r="1684" spans="1:7" ht="28.5">
      <c r="A1684" s="7" t="s">
        <v>2780</v>
      </c>
      <c r="B1684" s="89" t="s">
        <v>195</v>
      </c>
      <c r="C1684" s="90" t="s">
        <v>2781</v>
      </c>
      <c r="D1684" s="89">
        <v>84</v>
      </c>
      <c r="E1684" s="91" t="s">
        <v>32</v>
      </c>
      <c r="F1684" s="92">
        <v>200000</v>
      </c>
      <c r="G1684" s="92">
        <v>16800000</v>
      </c>
    </row>
    <row r="1685" spans="1:7" ht="15">
      <c r="A1685" s="7" t="s">
        <v>2782</v>
      </c>
      <c r="B1685" s="78" t="s">
        <v>530</v>
      </c>
      <c r="C1685" s="79" t="s">
        <v>64</v>
      </c>
      <c r="D1685" s="78"/>
      <c r="E1685" s="80"/>
      <c r="F1685" s="81"/>
      <c r="G1685" s="81">
        <v>20000000</v>
      </c>
    </row>
    <row r="1686" spans="1:7">
      <c r="A1686" s="7" t="s">
        <v>2783</v>
      </c>
      <c r="B1686" s="89" t="s">
        <v>195</v>
      </c>
      <c r="C1686" s="90" t="s">
        <v>598</v>
      </c>
      <c r="D1686" s="89">
        <v>10</v>
      </c>
      <c r="E1686" s="91" t="s">
        <v>106</v>
      </c>
      <c r="F1686" s="92">
        <v>1000000</v>
      </c>
      <c r="G1686" s="92">
        <v>10000000</v>
      </c>
    </row>
    <row r="1687" spans="1:7">
      <c r="A1687" s="7" t="s">
        <v>2784</v>
      </c>
      <c r="B1687" s="89" t="s">
        <v>195</v>
      </c>
      <c r="C1687" s="90" t="s">
        <v>599</v>
      </c>
      <c r="D1687" s="89">
        <v>10</v>
      </c>
      <c r="E1687" s="91" t="s">
        <v>106</v>
      </c>
      <c r="F1687" s="92">
        <v>1000000</v>
      </c>
      <c r="G1687" s="92">
        <v>10000000</v>
      </c>
    </row>
    <row r="1688" spans="1:7" ht="15">
      <c r="A1688" s="7" t="s">
        <v>2785</v>
      </c>
      <c r="B1688" s="78" t="s">
        <v>513</v>
      </c>
      <c r="C1688" s="79" t="s">
        <v>11</v>
      </c>
      <c r="D1688" s="78"/>
      <c r="E1688" s="80"/>
      <c r="F1688" s="81"/>
      <c r="G1688" s="81">
        <v>77000000</v>
      </c>
    </row>
    <row r="1689" spans="1:7">
      <c r="A1689" s="7" t="s">
        <v>2786</v>
      </c>
      <c r="B1689" s="89" t="s">
        <v>195</v>
      </c>
      <c r="C1689" s="90" t="s">
        <v>2787</v>
      </c>
      <c r="D1689" s="89">
        <v>20</v>
      </c>
      <c r="E1689" s="91" t="s">
        <v>54</v>
      </c>
      <c r="F1689" s="92">
        <v>1000000</v>
      </c>
      <c r="G1689" s="92">
        <v>20000000</v>
      </c>
    </row>
    <row r="1690" spans="1:7">
      <c r="A1690" s="7" t="s">
        <v>2788</v>
      </c>
      <c r="B1690" s="89" t="s">
        <v>195</v>
      </c>
      <c r="C1690" s="90" t="s">
        <v>2789</v>
      </c>
      <c r="D1690" s="89">
        <v>60</v>
      </c>
      <c r="E1690" s="91" t="s">
        <v>54</v>
      </c>
      <c r="F1690" s="92">
        <v>900000</v>
      </c>
      <c r="G1690" s="92">
        <v>54000000</v>
      </c>
    </row>
    <row r="1691" spans="1:7">
      <c r="A1691" s="7" t="s">
        <v>2790</v>
      </c>
      <c r="B1691" s="89" t="s">
        <v>195</v>
      </c>
      <c r="C1691" s="90" t="s">
        <v>2791</v>
      </c>
      <c r="D1691" s="89">
        <v>2</v>
      </c>
      <c r="E1691" s="91" t="s">
        <v>54</v>
      </c>
      <c r="F1691" s="92">
        <v>1500000</v>
      </c>
      <c r="G1691" s="92">
        <v>3000000</v>
      </c>
    </row>
    <row r="1692" spans="1:7" ht="15">
      <c r="A1692" s="7" t="s">
        <v>2792</v>
      </c>
      <c r="B1692" s="78" t="s">
        <v>515</v>
      </c>
      <c r="C1692" s="79" t="s">
        <v>24</v>
      </c>
      <c r="D1692" s="78"/>
      <c r="E1692" s="80"/>
      <c r="F1692" s="81"/>
      <c r="G1692" s="81">
        <v>25200000</v>
      </c>
    </row>
    <row r="1693" spans="1:7">
      <c r="A1693" s="7" t="s">
        <v>2793</v>
      </c>
      <c r="B1693" s="89" t="s">
        <v>195</v>
      </c>
      <c r="C1693" s="90" t="s">
        <v>2794</v>
      </c>
      <c r="D1693" s="89">
        <v>168</v>
      </c>
      <c r="E1693" s="91" t="s">
        <v>25</v>
      </c>
      <c r="F1693" s="92">
        <v>150000</v>
      </c>
      <c r="G1693" s="92">
        <v>25200000</v>
      </c>
    </row>
    <row r="1694" spans="1:7" ht="15">
      <c r="A1694" s="7" t="s">
        <v>2795</v>
      </c>
      <c r="B1694" s="78" t="s">
        <v>510</v>
      </c>
      <c r="C1694" s="79" t="s">
        <v>19</v>
      </c>
      <c r="D1694" s="78"/>
      <c r="E1694" s="80"/>
      <c r="F1694" s="81"/>
      <c r="G1694" s="81">
        <v>1102850000</v>
      </c>
    </row>
    <row r="1695" spans="1:7" ht="28.5">
      <c r="A1695" s="7" t="s">
        <v>2796</v>
      </c>
      <c r="B1695" s="89" t="s">
        <v>195</v>
      </c>
      <c r="C1695" s="90" t="s">
        <v>2797</v>
      </c>
      <c r="D1695" s="89">
        <v>80</v>
      </c>
      <c r="E1695" s="91" t="s">
        <v>25</v>
      </c>
      <c r="F1695" s="92">
        <v>5000000</v>
      </c>
      <c r="G1695" s="92">
        <v>400000000</v>
      </c>
    </row>
    <row r="1696" spans="1:7" ht="28.5">
      <c r="A1696" s="7" t="s">
        <v>2798</v>
      </c>
      <c r="B1696" s="89" t="s">
        <v>195</v>
      </c>
      <c r="C1696" s="90" t="s">
        <v>2799</v>
      </c>
      <c r="D1696" s="89">
        <v>40</v>
      </c>
      <c r="E1696" s="91" t="s">
        <v>25</v>
      </c>
      <c r="F1696" s="92">
        <v>5000000</v>
      </c>
      <c r="G1696" s="92">
        <v>200000000</v>
      </c>
    </row>
    <row r="1697" spans="1:7" ht="28.5">
      <c r="A1697" s="7" t="s">
        <v>2800</v>
      </c>
      <c r="B1697" s="89" t="s">
        <v>195</v>
      </c>
      <c r="C1697" s="90" t="s">
        <v>2801</v>
      </c>
      <c r="D1697" s="89">
        <v>40</v>
      </c>
      <c r="E1697" s="91" t="s">
        <v>25</v>
      </c>
      <c r="F1697" s="92">
        <v>5000000</v>
      </c>
      <c r="G1697" s="92">
        <v>200000000</v>
      </c>
    </row>
    <row r="1698" spans="1:7" ht="28.5">
      <c r="A1698" s="7" t="s">
        <v>2802</v>
      </c>
      <c r="B1698" s="89" t="s">
        <v>195</v>
      </c>
      <c r="C1698" s="90" t="s">
        <v>2803</v>
      </c>
      <c r="D1698" s="89">
        <v>30</v>
      </c>
      <c r="E1698" s="91" t="s">
        <v>25</v>
      </c>
      <c r="F1698" s="92">
        <v>5000000</v>
      </c>
      <c r="G1698" s="92">
        <v>150000000</v>
      </c>
    </row>
    <row r="1699" spans="1:7" ht="28.5">
      <c r="A1699" s="7" t="s">
        <v>2804</v>
      </c>
      <c r="B1699" s="89" t="s">
        <v>195</v>
      </c>
      <c r="C1699" s="90" t="s">
        <v>2805</v>
      </c>
      <c r="D1699" s="89">
        <v>30</v>
      </c>
      <c r="E1699" s="91" t="s">
        <v>25</v>
      </c>
      <c r="F1699" s="92">
        <v>5095000</v>
      </c>
      <c r="G1699" s="92">
        <v>152850000</v>
      </c>
    </row>
    <row r="1700" spans="1:7" ht="15">
      <c r="A1700" s="7" t="s">
        <v>2806</v>
      </c>
      <c r="B1700" s="78" t="s">
        <v>504</v>
      </c>
      <c r="C1700" s="79" t="s">
        <v>13</v>
      </c>
      <c r="D1700" s="78"/>
      <c r="E1700" s="80"/>
      <c r="F1700" s="81"/>
      <c r="G1700" s="81">
        <v>51480000</v>
      </c>
    </row>
    <row r="1701" spans="1:7" ht="28.5">
      <c r="A1701" s="7" t="s">
        <v>2807</v>
      </c>
      <c r="B1701" s="89" t="s">
        <v>195</v>
      </c>
      <c r="C1701" s="90" t="s">
        <v>2808</v>
      </c>
      <c r="D1701" s="89">
        <v>143</v>
      </c>
      <c r="E1701" s="91" t="s">
        <v>25</v>
      </c>
      <c r="F1701" s="92">
        <v>210000</v>
      </c>
      <c r="G1701" s="92">
        <v>30030000</v>
      </c>
    </row>
    <row r="1702" spans="1:7">
      <c r="A1702" s="7" t="s">
        <v>2809</v>
      </c>
      <c r="B1702" s="89" t="s">
        <v>195</v>
      </c>
      <c r="C1702" s="90" t="s">
        <v>2810</v>
      </c>
      <c r="D1702" s="89">
        <v>143</v>
      </c>
      <c r="E1702" s="91" t="s">
        <v>25</v>
      </c>
      <c r="F1702" s="92">
        <v>150000</v>
      </c>
      <c r="G1702" s="92">
        <v>21450000</v>
      </c>
    </row>
    <row r="1703" spans="1:7" ht="30">
      <c r="A1703" s="7" t="s">
        <v>2811</v>
      </c>
      <c r="B1703" s="97" t="s">
        <v>508</v>
      </c>
      <c r="C1703" s="98" t="s">
        <v>163</v>
      </c>
      <c r="D1703" s="97"/>
      <c r="E1703" s="99"/>
      <c r="F1703" s="100"/>
      <c r="G1703" s="100">
        <v>802220000</v>
      </c>
    </row>
    <row r="1704" spans="1:7" ht="15">
      <c r="A1704" s="7" t="s">
        <v>2812</v>
      </c>
      <c r="B1704" s="78" t="s">
        <v>503</v>
      </c>
      <c r="C1704" s="79" t="s">
        <v>7</v>
      </c>
      <c r="D1704" s="78"/>
      <c r="E1704" s="80"/>
      <c r="F1704" s="81"/>
      <c r="G1704" s="81">
        <v>75900000</v>
      </c>
    </row>
    <row r="1705" spans="1:7">
      <c r="A1705" s="7" t="s">
        <v>2813</v>
      </c>
      <c r="B1705" s="89" t="s">
        <v>195</v>
      </c>
      <c r="C1705" s="90" t="s">
        <v>596</v>
      </c>
      <c r="D1705" s="89">
        <v>60</v>
      </c>
      <c r="E1705" s="91" t="s">
        <v>180</v>
      </c>
      <c r="F1705" s="92">
        <v>100000</v>
      </c>
      <c r="G1705" s="92">
        <v>6000000</v>
      </c>
    </row>
    <row r="1706" spans="1:7">
      <c r="A1706" s="7" t="s">
        <v>2814</v>
      </c>
      <c r="B1706" s="89" t="s">
        <v>195</v>
      </c>
      <c r="C1706" s="90" t="s">
        <v>2774</v>
      </c>
      <c r="D1706" s="89">
        <v>3</v>
      </c>
      <c r="E1706" s="91" t="s">
        <v>106</v>
      </c>
      <c r="F1706" s="92">
        <v>1000000</v>
      </c>
      <c r="G1706" s="92">
        <v>3000000</v>
      </c>
    </row>
    <row r="1707" spans="1:7">
      <c r="A1707" s="7" t="s">
        <v>2815</v>
      </c>
      <c r="B1707" s="89" t="s">
        <v>195</v>
      </c>
      <c r="C1707" s="90" t="s">
        <v>2776</v>
      </c>
      <c r="D1707" s="89">
        <v>15</v>
      </c>
      <c r="E1707" s="91" t="s">
        <v>106</v>
      </c>
      <c r="F1707" s="92">
        <v>100000</v>
      </c>
      <c r="G1707" s="92">
        <v>1500000</v>
      </c>
    </row>
    <row r="1708" spans="1:7">
      <c r="A1708" s="7" t="s">
        <v>2816</v>
      </c>
      <c r="B1708" s="89" t="s">
        <v>195</v>
      </c>
      <c r="C1708" s="90" t="s">
        <v>901</v>
      </c>
      <c r="D1708" s="89">
        <v>180</v>
      </c>
      <c r="E1708" s="91" t="s">
        <v>106</v>
      </c>
      <c r="F1708" s="92">
        <v>350000</v>
      </c>
      <c r="G1708" s="92">
        <v>63000000</v>
      </c>
    </row>
    <row r="1709" spans="1:7">
      <c r="A1709" s="7" t="s">
        <v>2817</v>
      </c>
      <c r="B1709" s="89" t="s">
        <v>195</v>
      </c>
      <c r="C1709" s="90" t="s">
        <v>1255</v>
      </c>
      <c r="D1709" s="89">
        <v>12</v>
      </c>
      <c r="E1709" s="91" t="s">
        <v>180</v>
      </c>
      <c r="F1709" s="92">
        <v>200000</v>
      </c>
      <c r="G1709" s="92">
        <v>2400000</v>
      </c>
    </row>
    <row r="1710" spans="1:7" ht="15">
      <c r="A1710" s="7" t="s">
        <v>2818</v>
      </c>
      <c r="B1710" s="78" t="s">
        <v>530</v>
      </c>
      <c r="C1710" s="79" t="s">
        <v>64</v>
      </c>
      <c r="D1710" s="78"/>
      <c r="E1710" s="80"/>
      <c r="F1710" s="81"/>
      <c r="G1710" s="81">
        <v>20000000</v>
      </c>
    </row>
    <row r="1711" spans="1:7">
      <c r="A1711" s="7" t="s">
        <v>2819</v>
      </c>
      <c r="B1711" s="89" t="s">
        <v>195</v>
      </c>
      <c r="C1711" s="90" t="s">
        <v>598</v>
      </c>
      <c r="D1711" s="89">
        <v>10</v>
      </c>
      <c r="E1711" s="91" t="s">
        <v>106</v>
      </c>
      <c r="F1711" s="92">
        <v>1000000</v>
      </c>
      <c r="G1711" s="92">
        <v>10000000</v>
      </c>
    </row>
    <row r="1712" spans="1:7">
      <c r="A1712" s="7" t="s">
        <v>2820</v>
      </c>
      <c r="B1712" s="89" t="s">
        <v>195</v>
      </c>
      <c r="C1712" s="90" t="s">
        <v>599</v>
      </c>
      <c r="D1712" s="89">
        <v>10</v>
      </c>
      <c r="E1712" s="91" t="s">
        <v>106</v>
      </c>
      <c r="F1712" s="92">
        <v>1000000</v>
      </c>
      <c r="G1712" s="92">
        <v>10000000</v>
      </c>
    </row>
    <row r="1713" spans="1:7" ht="15">
      <c r="A1713" s="7" t="s">
        <v>2821</v>
      </c>
      <c r="B1713" s="78" t="s">
        <v>513</v>
      </c>
      <c r="C1713" s="79" t="s">
        <v>11</v>
      </c>
      <c r="D1713" s="78"/>
      <c r="E1713" s="80"/>
      <c r="F1713" s="81"/>
      <c r="G1713" s="81">
        <v>44400000</v>
      </c>
    </row>
    <row r="1714" spans="1:7">
      <c r="A1714" s="7" t="s">
        <v>2822</v>
      </c>
      <c r="B1714" s="89" t="s">
        <v>195</v>
      </c>
      <c r="C1714" s="90" t="s">
        <v>2823</v>
      </c>
      <c r="D1714" s="89">
        <v>12</v>
      </c>
      <c r="E1714" s="91" t="s">
        <v>54</v>
      </c>
      <c r="F1714" s="92">
        <v>1000000</v>
      </c>
      <c r="G1714" s="92">
        <v>12000000</v>
      </c>
    </row>
    <row r="1715" spans="1:7">
      <c r="A1715" s="7" t="s">
        <v>2824</v>
      </c>
      <c r="B1715" s="89" t="s">
        <v>195</v>
      </c>
      <c r="C1715" s="90" t="s">
        <v>2825</v>
      </c>
      <c r="D1715" s="89">
        <v>36</v>
      </c>
      <c r="E1715" s="91" t="s">
        <v>54</v>
      </c>
      <c r="F1715" s="92">
        <v>900000</v>
      </c>
      <c r="G1715" s="92">
        <v>32400000</v>
      </c>
    </row>
    <row r="1716" spans="1:7" ht="15">
      <c r="A1716" s="7" t="s">
        <v>2826</v>
      </c>
      <c r="B1716" s="78" t="s">
        <v>510</v>
      </c>
      <c r="C1716" s="79" t="s">
        <v>19</v>
      </c>
      <c r="D1716" s="78"/>
      <c r="E1716" s="80"/>
      <c r="F1716" s="81"/>
      <c r="G1716" s="81">
        <v>610080000</v>
      </c>
    </row>
    <row r="1717" spans="1:7" ht="28.5">
      <c r="A1717" s="7" t="s">
        <v>2827</v>
      </c>
      <c r="B1717" s="89" t="s">
        <v>195</v>
      </c>
      <c r="C1717" s="90" t="s">
        <v>2828</v>
      </c>
      <c r="D1717" s="89">
        <v>40</v>
      </c>
      <c r="E1717" s="91" t="s">
        <v>25</v>
      </c>
      <c r="F1717" s="92">
        <v>5252000</v>
      </c>
      <c r="G1717" s="92">
        <v>210080000</v>
      </c>
    </row>
    <row r="1718" spans="1:7">
      <c r="A1718" s="7" t="s">
        <v>2829</v>
      </c>
      <c r="B1718" s="89" t="s">
        <v>195</v>
      </c>
      <c r="C1718" s="90" t="s">
        <v>2830</v>
      </c>
      <c r="D1718" s="89">
        <v>40</v>
      </c>
      <c r="E1718" s="91" t="s">
        <v>25</v>
      </c>
      <c r="F1718" s="92">
        <v>5000000</v>
      </c>
      <c r="G1718" s="92">
        <v>200000000</v>
      </c>
    </row>
    <row r="1719" spans="1:7" ht="28.5">
      <c r="A1719" s="7" t="s">
        <v>2831</v>
      </c>
      <c r="B1719" s="89" t="s">
        <v>195</v>
      </c>
      <c r="C1719" s="90" t="s">
        <v>2832</v>
      </c>
      <c r="D1719" s="89">
        <v>40</v>
      </c>
      <c r="E1719" s="91" t="s">
        <v>25</v>
      </c>
      <c r="F1719" s="92">
        <v>5000000</v>
      </c>
      <c r="G1719" s="92">
        <v>200000000</v>
      </c>
    </row>
    <row r="1720" spans="1:7" ht="15">
      <c r="A1720" s="7" t="s">
        <v>2833</v>
      </c>
      <c r="B1720" s="78" t="s">
        <v>504</v>
      </c>
      <c r="C1720" s="79" t="s">
        <v>13</v>
      </c>
      <c r="D1720" s="78"/>
      <c r="E1720" s="80"/>
      <c r="F1720" s="81"/>
      <c r="G1720" s="81">
        <v>51840000</v>
      </c>
    </row>
    <row r="1721" spans="1:7" ht="28.5">
      <c r="A1721" s="7" t="s">
        <v>2834</v>
      </c>
      <c r="B1721" s="89" t="s">
        <v>195</v>
      </c>
      <c r="C1721" s="90" t="s">
        <v>2808</v>
      </c>
      <c r="D1721" s="89">
        <v>144</v>
      </c>
      <c r="E1721" s="91" t="s">
        <v>73</v>
      </c>
      <c r="F1721" s="92">
        <v>210000</v>
      </c>
      <c r="G1721" s="92">
        <v>30240000</v>
      </c>
    </row>
    <row r="1722" spans="1:7">
      <c r="A1722" s="7" t="s">
        <v>2835</v>
      </c>
      <c r="B1722" s="89" t="s">
        <v>195</v>
      </c>
      <c r="C1722" s="90" t="s">
        <v>2810</v>
      </c>
      <c r="D1722" s="89">
        <v>144</v>
      </c>
      <c r="E1722" s="91" t="s">
        <v>73</v>
      </c>
      <c r="F1722" s="92">
        <v>150000</v>
      </c>
      <c r="G1722" s="92">
        <v>21600000</v>
      </c>
    </row>
    <row r="1723" spans="1:7" ht="30">
      <c r="A1723" s="7" t="s">
        <v>2836</v>
      </c>
      <c r="B1723" s="97" t="s">
        <v>509</v>
      </c>
      <c r="C1723" s="98" t="s">
        <v>164</v>
      </c>
      <c r="D1723" s="97"/>
      <c r="E1723" s="99"/>
      <c r="F1723" s="100"/>
      <c r="G1723" s="100">
        <v>374450000</v>
      </c>
    </row>
    <row r="1724" spans="1:7" ht="15">
      <c r="A1724" s="7" t="s">
        <v>2837</v>
      </c>
      <c r="B1724" s="78" t="s">
        <v>503</v>
      </c>
      <c r="C1724" s="79" t="s">
        <v>7</v>
      </c>
      <c r="D1724" s="78"/>
      <c r="E1724" s="80"/>
      <c r="F1724" s="81"/>
      <c r="G1724" s="81">
        <v>64750000</v>
      </c>
    </row>
    <row r="1725" spans="1:7">
      <c r="A1725" s="7" t="s">
        <v>2838</v>
      </c>
      <c r="B1725" s="89" t="s">
        <v>195</v>
      </c>
      <c r="C1725" s="90" t="s">
        <v>596</v>
      </c>
      <c r="D1725" s="89">
        <v>25</v>
      </c>
      <c r="E1725" s="91" t="s">
        <v>180</v>
      </c>
      <c r="F1725" s="92">
        <v>100000</v>
      </c>
      <c r="G1725" s="92">
        <v>2500000</v>
      </c>
    </row>
    <row r="1726" spans="1:7">
      <c r="A1726" s="7" t="s">
        <v>2839</v>
      </c>
      <c r="B1726" s="89" t="s">
        <v>195</v>
      </c>
      <c r="C1726" s="90" t="s">
        <v>2776</v>
      </c>
      <c r="D1726" s="89">
        <v>15</v>
      </c>
      <c r="E1726" s="91" t="s">
        <v>180</v>
      </c>
      <c r="F1726" s="92">
        <v>100000</v>
      </c>
      <c r="G1726" s="92">
        <v>1500000</v>
      </c>
    </row>
    <row r="1727" spans="1:7">
      <c r="A1727" s="7" t="s">
        <v>2840</v>
      </c>
      <c r="B1727" s="89" t="s">
        <v>195</v>
      </c>
      <c r="C1727" s="90" t="s">
        <v>2841</v>
      </c>
      <c r="D1727" s="89">
        <v>3</v>
      </c>
      <c r="E1727" s="91" t="s">
        <v>106</v>
      </c>
      <c r="F1727" s="92">
        <v>1500000</v>
      </c>
      <c r="G1727" s="92">
        <v>4500000</v>
      </c>
    </row>
    <row r="1728" spans="1:7">
      <c r="A1728" s="7" t="s">
        <v>2842</v>
      </c>
      <c r="B1728" s="89" t="s">
        <v>195</v>
      </c>
      <c r="C1728" s="90" t="s">
        <v>2843</v>
      </c>
      <c r="D1728" s="89">
        <v>150</v>
      </c>
      <c r="E1728" s="91" t="s">
        <v>180</v>
      </c>
      <c r="F1728" s="92">
        <v>350000</v>
      </c>
      <c r="G1728" s="92">
        <v>52500000</v>
      </c>
    </row>
    <row r="1729" spans="1:7">
      <c r="A1729" s="7" t="s">
        <v>2844</v>
      </c>
      <c r="B1729" s="89" t="s">
        <v>195</v>
      </c>
      <c r="C1729" s="90" t="s">
        <v>2845</v>
      </c>
      <c r="D1729" s="89">
        <v>15</v>
      </c>
      <c r="E1729" s="91" t="s">
        <v>180</v>
      </c>
      <c r="F1729" s="92">
        <v>250000</v>
      </c>
      <c r="G1729" s="92">
        <v>3750000</v>
      </c>
    </row>
    <row r="1730" spans="1:7" ht="15">
      <c r="A1730" s="7" t="s">
        <v>2846</v>
      </c>
      <c r="B1730" s="78" t="s">
        <v>530</v>
      </c>
      <c r="C1730" s="79" t="s">
        <v>64</v>
      </c>
      <c r="D1730" s="78"/>
      <c r="E1730" s="80"/>
      <c r="F1730" s="81"/>
      <c r="G1730" s="81">
        <v>6000000</v>
      </c>
    </row>
    <row r="1731" spans="1:7">
      <c r="A1731" s="7" t="s">
        <v>2847</v>
      </c>
      <c r="B1731" s="89" t="s">
        <v>195</v>
      </c>
      <c r="C1731" s="90" t="s">
        <v>598</v>
      </c>
      <c r="D1731" s="89">
        <v>3</v>
      </c>
      <c r="E1731" s="91" t="s">
        <v>106</v>
      </c>
      <c r="F1731" s="92">
        <v>1000000</v>
      </c>
      <c r="G1731" s="92">
        <v>3000000</v>
      </c>
    </row>
    <row r="1732" spans="1:7">
      <c r="A1732" s="7" t="s">
        <v>2848</v>
      </c>
      <c r="B1732" s="89" t="s">
        <v>195</v>
      </c>
      <c r="C1732" s="90" t="s">
        <v>2849</v>
      </c>
      <c r="D1732" s="89">
        <v>3</v>
      </c>
      <c r="E1732" s="91" t="s">
        <v>106</v>
      </c>
      <c r="F1732" s="92">
        <v>1000000</v>
      </c>
      <c r="G1732" s="92">
        <v>3000000</v>
      </c>
    </row>
    <row r="1733" spans="1:7" ht="15">
      <c r="A1733" s="7" t="s">
        <v>2850</v>
      </c>
      <c r="B1733" s="78" t="s">
        <v>513</v>
      </c>
      <c r="C1733" s="79" t="s">
        <v>11</v>
      </c>
      <c r="D1733" s="78"/>
      <c r="E1733" s="80"/>
      <c r="F1733" s="81"/>
      <c r="G1733" s="81">
        <v>28200000</v>
      </c>
    </row>
    <row r="1734" spans="1:7">
      <c r="A1734" s="7" t="s">
        <v>2851</v>
      </c>
      <c r="B1734" s="89" t="s">
        <v>195</v>
      </c>
      <c r="C1734" s="90" t="s">
        <v>2852</v>
      </c>
      <c r="D1734" s="89">
        <v>12</v>
      </c>
      <c r="E1734" s="91" t="s">
        <v>54</v>
      </c>
      <c r="F1734" s="92">
        <v>1000000</v>
      </c>
      <c r="G1734" s="92">
        <v>12000000</v>
      </c>
    </row>
    <row r="1735" spans="1:7">
      <c r="A1735" s="7" t="s">
        <v>2853</v>
      </c>
      <c r="B1735" s="89" t="s">
        <v>195</v>
      </c>
      <c r="C1735" s="90" t="s">
        <v>2854</v>
      </c>
      <c r="D1735" s="89">
        <v>18</v>
      </c>
      <c r="E1735" s="91" t="s">
        <v>54</v>
      </c>
      <c r="F1735" s="92">
        <v>900000</v>
      </c>
      <c r="G1735" s="92">
        <v>16200000</v>
      </c>
    </row>
    <row r="1736" spans="1:7" ht="15">
      <c r="A1736" s="7" t="s">
        <v>2855</v>
      </c>
      <c r="B1736" s="78" t="s">
        <v>510</v>
      </c>
      <c r="C1736" s="79" t="s">
        <v>19</v>
      </c>
      <c r="D1736" s="78"/>
      <c r="E1736" s="80"/>
      <c r="F1736" s="81"/>
      <c r="G1736" s="81">
        <v>275500000</v>
      </c>
    </row>
    <row r="1737" spans="1:7" ht="28.5">
      <c r="A1737" s="7" t="s">
        <v>2856</v>
      </c>
      <c r="B1737" s="89" t="s">
        <v>195</v>
      </c>
      <c r="C1737" s="90" t="s">
        <v>2857</v>
      </c>
      <c r="D1737" s="89">
        <v>50</v>
      </c>
      <c r="E1737" s="91" t="s">
        <v>25</v>
      </c>
      <c r="F1737" s="92">
        <v>5510000</v>
      </c>
      <c r="G1737" s="92">
        <v>275500000</v>
      </c>
    </row>
    <row r="1738" spans="1:7" ht="30">
      <c r="A1738" s="7" t="s">
        <v>2858</v>
      </c>
      <c r="B1738" s="93" t="s">
        <v>1081</v>
      </c>
      <c r="C1738" s="94" t="s">
        <v>2859</v>
      </c>
      <c r="D1738" s="93"/>
      <c r="E1738" s="95"/>
      <c r="F1738" s="96"/>
      <c r="G1738" s="96">
        <v>1200000000</v>
      </c>
    </row>
    <row r="1739" spans="1:7" ht="15">
      <c r="A1739" s="7" t="s">
        <v>2860</v>
      </c>
      <c r="B1739" s="97" t="s">
        <v>8</v>
      </c>
      <c r="C1739" s="98" t="s">
        <v>2861</v>
      </c>
      <c r="D1739" s="97"/>
      <c r="E1739" s="99"/>
      <c r="F1739" s="100"/>
      <c r="G1739" s="100">
        <v>417300000</v>
      </c>
    </row>
    <row r="1740" spans="1:7" ht="15">
      <c r="A1740" s="7" t="s">
        <v>2862</v>
      </c>
      <c r="B1740" s="78" t="s">
        <v>503</v>
      </c>
      <c r="C1740" s="79" t="s">
        <v>7</v>
      </c>
      <c r="D1740" s="78"/>
      <c r="E1740" s="80"/>
      <c r="F1740" s="81"/>
      <c r="G1740" s="81">
        <v>16400000</v>
      </c>
    </row>
    <row r="1741" spans="1:7">
      <c r="A1741" s="7" t="s">
        <v>2863</v>
      </c>
      <c r="B1741" s="89" t="s">
        <v>195</v>
      </c>
      <c r="C1741" s="90" t="s">
        <v>596</v>
      </c>
      <c r="D1741" s="89">
        <v>100</v>
      </c>
      <c r="E1741" s="91" t="s">
        <v>180</v>
      </c>
      <c r="F1741" s="92">
        <v>100000</v>
      </c>
      <c r="G1741" s="92">
        <v>10000000</v>
      </c>
    </row>
    <row r="1742" spans="1:7">
      <c r="A1742" s="7" t="s">
        <v>2864</v>
      </c>
      <c r="B1742" s="89" t="s">
        <v>195</v>
      </c>
      <c r="C1742" s="90" t="s">
        <v>2845</v>
      </c>
      <c r="D1742" s="89">
        <v>16</v>
      </c>
      <c r="E1742" s="91" t="s">
        <v>180</v>
      </c>
      <c r="F1742" s="92">
        <v>400000</v>
      </c>
      <c r="G1742" s="92">
        <v>6400000</v>
      </c>
    </row>
    <row r="1743" spans="1:7" ht="15">
      <c r="A1743" s="7" t="s">
        <v>2865</v>
      </c>
      <c r="B1743" s="78" t="s">
        <v>530</v>
      </c>
      <c r="C1743" s="79" t="s">
        <v>64</v>
      </c>
      <c r="D1743" s="78"/>
      <c r="E1743" s="80"/>
      <c r="F1743" s="81"/>
      <c r="G1743" s="81">
        <v>22000000</v>
      </c>
    </row>
    <row r="1744" spans="1:7">
      <c r="A1744" s="7" t="s">
        <v>2866</v>
      </c>
      <c r="B1744" s="89" t="s">
        <v>195</v>
      </c>
      <c r="C1744" s="90" t="s">
        <v>598</v>
      </c>
      <c r="D1744" s="89">
        <v>11</v>
      </c>
      <c r="E1744" s="91" t="s">
        <v>106</v>
      </c>
      <c r="F1744" s="92">
        <v>1000000</v>
      </c>
      <c r="G1744" s="92">
        <v>11000000</v>
      </c>
    </row>
    <row r="1745" spans="1:7">
      <c r="A1745" s="7" t="s">
        <v>2867</v>
      </c>
      <c r="B1745" s="89" t="s">
        <v>195</v>
      </c>
      <c r="C1745" s="90" t="s">
        <v>985</v>
      </c>
      <c r="D1745" s="89">
        <v>11</v>
      </c>
      <c r="E1745" s="91" t="s">
        <v>106</v>
      </c>
      <c r="F1745" s="92">
        <v>1000000</v>
      </c>
      <c r="G1745" s="92">
        <v>11000000</v>
      </c>
    </row>
    <row r="1746" spans="1:7" ht="15">
      <c r="A1746" s="7" t="s">
        <v>2868</v>
      </c>
      <c r="B1746" s="78" t="s">
        <v>513</v>
      </c>
      <c r="C1746" s="79" t="s">
        <v>11</v>
      </c>
      <c r="D1746" s="78"/>
      <c r="E1746" s="80"/>
      <c r="F1746" s="81"/>
      <c r="G1746" s="81">
        <v>50400000</v>
      </c>
    </row>
    <row r="1747" spans="1:7">
      <c r="A1747" s="7" t="s">
        <v>2869</v>
      </c>
      <c r="B1747" s="89" t="s">
        <v>195</v>
      </c>
      <c r="C1747" s="90" t="s">
        <v>2870</v>
      </c>
      <c r="D1747" s="89">
        <v>36</v>
      </c>
      <c r="E1747" s="91" t="s">
        <v>25</v>
      </c>
      <c r="F1747" s="92">
        <v>1400000</v>
      </c>
      <c r="G1747" s="92">
        <v>50400000</v>
      </c>
    </row>
    <row r="1748" spans="1:7" ht="15">
      <c r="A1748" s="7" t="s">
        <v>2871</v>
      </c>
      <c r="B1748" s="78" t="s">
        <v>515</v>
      </c>
      <c r="C1748" s="79" t="s">
        <v>24</v>
      </c>
      <c r="D1748" s="78"/>
      <c r="E1748" s="80"/>
      <c r="F1748" s="81"/>
      <c r="G1748" s="81">
        <v>32400000</v>
      </c>
    </row>
    <row r="1749" spans="1:7">
      <c r="A1749" s="7" t="s">
        <v>2872</v>
      </c>
      <c r="B1749" s="89" t="s">
        <v>195</v>
      </c>
      <c r="C1749" s="90" t="s">
        <v>2873</v>
      </c>
      <c r="D1749" s="89">
        <v>72</v>
      </c>
      <c r="E1749" s="91" t="s">
        <v>25</v>
      </c>
      <c r="F1749" s="92">
        <v>450000</v>
      </c>
      <c r="G1749" s="92">
        <v>32400000</v>
      </c>
    </row>
    <row r="1750" spans="1:7" ht="15">
      <c r="A1750" s="7" t="s">
        <v>2874</v>
      </c>
      <c r="B1750" s="78" t="s">
        <v>510</v>
      </c>
      <c r="C1750" s="79" t="s">
        <v>19</v>
      </c>
      <c r="D1750" s="78"/>
      <c r="E1750" s="80"/>
      <c r="F1750" s="81"/>
      <c r="G1750" s="81">
        <v>296100000</v>
      </c>
    </row>
    <row r="1751" spans="1:7">
      <c r="A1751" s="7" t="s">
        <v>2875</v>
      </c>
      <c r="B1751" s="89" t="s">
        <v>195</v>
      </c>
      <c r="C1751" s="90" t="s">
        <v>2876</v>
      </c>
      <c r="D1751" s="89">
        <v>60</v>
      </c>
      <c r="E1751" s="91" t="s">
        <v>25</v>
      </c>
      <c r="F1751" s="92">
        <v>4935000</v>
      </c>
      <c r="G1751" s="92">
        <v>296100000</v>
      </c>
    </row>
    <row r="1752" spans="1:7" ht="15">
      <c r="A1752" s="7" t="s">
        <v>2877</v>
      </c>
      <c r="B1752" s="97" t="s">
        <v>508</v>
      </c>
      <c r="C1752" s="98" t="s">
        <v>165</v>
      </c>
      <c r="D1752" s="97"/>
      <c r="E1752" s="99"/>
      <c r="F1752" s="100"/>
      <c r="G1752" s="100">
        <v>207880000</v>
      </c>
    </row>
    <row r="1753" spans="1:7" ht="15">
      <c r="A1753" s="7" t="s">
        <v>2878</v>
      </c>
      <c r="B1753" s="78" t="s">
        <v>503</v>
      </c>
      <c r="C1753" s="79" t="s">
        <v>7</v>
      </c>
      <c r="D1753" s="78"/>
      <c r="E1753" s="80"/>
      <c r="F1753" s="81"/>
      <c r="G1753" s="81">
        <v>20000000</v>
      </c>
    </row>
    <row r="1754" spans="1:7">
      <c r="A1754" s="7" t="s">
        <v>2879</v>
      </c>
      <c r="B1754" s="89" t="s">
        <v>195</v>
      </c>
      <c r="C1754" s="90" t="s">
        <v>596</v>
      </c>
      <c r="D1754" s="89">
        <v>110</v>
      </c>
      <c r="E1754" s="91" t="s">
        <v>180</v>
      </c>
      <c r="F1754" s="92">
        <v>100000</v>
      </c>
      <c r="G1754" s="92">
        <v>11000000</v>
      </c>
    </row>
    <row r="1755" spans="1:7">
      <c r="A1755" s="7" t="s">
        <v>2880</v>
      </c>
      <c r="B1755" s="89" t="s">
        <v>195</v>
      </c>
      <c r="C1755" s="90" t="s">
        <v>2881</v>
      </c>
      <c r="D1755" s="89">
        <v>36</v>
      </c>
      <c r="E1755" s="91" t="s">
        <v>180</v>
      </c>
      <c r="F1755" s="92">
        <v>250000</v>
      </c>
      <c r="G1755" s="92">
        <v>9000000</v>
      </c>
    </row>
    <row r="1756" spans="1:7" ht="15">
      <c r="A1756" s="7" t="s">
        <v>2882</v>
      </c>
      <c r="B1756" s="78" t="s">
        <v>530</v>
      </c>
      <c r="C1756" s="79" t="s">
        <v>64</v>
      </c>
      <c r="D1756" s="78"/>
      <c r="E1756" s="80"/>
      <c r="F1756" s="81"/>
      <c r="G1756" s="81">
        <v>22000000</v>
      </c>
    </row>
    <row r="1757" spans="1:7">
      <c r="A1757" s="7" t="s">
        <v>2883</v>
      </c>
      <c r="B1757" s="89" t="s">
        <v>195</v>
      </c>
      <c r="C1757" s="90" t="s">
        <v>598</v>
      </c>
      <c r="D1757" s="89">
        <v>11</v>
      </c>
      <c r="E1757" s="91" t="s">
        <v>106</v>
      </c>
      <c r="F1757" s="92">
        <v>1000000</v>
      </c>
      <c r="G1757" s="92">
        <v>11000000</v>
      </c>
    </row>
    <row r="1758" spans="1:7">
      <c r="A1758" s="7" t="s">
        <v>2884</v>
      </c>
      <c r="B1758" s="89" t="s">
        <v>195</v>
      </c>
      <c r="C1758" s="90" t="s">
        <v>1176</v>
      </c>
      <c r="D1758" s="89">
        <v>11</v>
      </c>
      <c r="E1758" s="91" t="s">
        <v>106</v>
      </c>
      <c r="F1758" s="92">
        <v>1000000</v>
      </c>
      <c r="G1758" s="92">
        <v>11000000</v>
      </c>
    </row>
    <row r="1759" spans="1:7" ht="15">
      <c r="A1759" s="7" t="s">
        <v>2885</v>
      </c>
      <c r="B1759" s="78" t="s">
        <v>513</v>
      </c>
      <c r="C1759" s="79" t="s">
        <v>11</v>
      </c>
      <c r="D1759" s="78"/>
      <c r="E1759" s="80"/>
      <c r="F1759" s="81"/>
      <c r="G1759" s="81">
        <v>67200000</v>
      </c>
    </row>
    <row r="1760" spans="1:7">
      <c r="A1760" s="7" t="s">
        <v>2886</v>
      </c>
      <c r="B1760" s="89" t="s">
        <v>195</v>
      </c>
      <c r="C1760" s="90" t="s">
        <v>2870</v>
      </c>
      <c r="D1760" s="89">
        <v>48</v>
      </c>
      <c r="E1760" s="91" t="s">
        <v>25</v>
      </c>
      <c r="F1760" s="92">
        <v>1400000</v>
      </c>
      <c r="G1760" s="92">
        <v>67200000</v>
      </c>
    </row>
    <row r="1761" spans="1:7" ht="15">
      <c r="A1761" s="7" t="s">
        <v>2887</v>
      </c>
      <c r="B1761" s="78" t="s">
        <v>510</v>
      </c>
      <c r="C1761" s="79" t="s">
        <v>19</v>
      </c>
      <c r="D1761" s="78"/>
      <c r="E1761" s="80"/>
      <c r="F1761" s="81"/>
      <c r="G1761" s="81">
        <v>84280000</v>
      </c>
    </row>
    <row r="1762" spans="1:7" ht="28.5">
      <c r="A1762" s="7" t="s">
        <v>2888</v>
      </c>
      <c r="B1762" s="89" t="s">
        <v>195</v>
      </c>
      <c r="C1762" s="90" t="s">
        <v>2889</v>
      </c>
      <c r="D1762" s="89">
        <v>20</v>
      </c>
      <c r="E1762" s="91" t="s">
        <v>25</v>
      </c>
      <c r="F1762" s="92">
        <v>4214000</v>
      </c>
      <c r="G1762" s="92">
        <v>84280000</v>
      </c>
    </row>
    <row r="1763" spans="1:7" ht="15">
      <c r="A1763" s="7" t="s">
        <v>2890</v>
      </c>
      <c r="B1763" s="78" t="s">
        <v>504</v>
      </c>
      <c r="C1763" s="79" t="s">
        <v>13</v>
      </c>
      <c r="D1763" s="78"/>
      <c r="E1763" s="80"/>
      <c r="F1763" s="81"/>
      <c r="G1763" s="81">
        <v>14400000</v>
      </c>
    </row>
    <row r="1764" spans="1:7">
      <c r="A1764" s="7" t="s">
        <v>2891</v>
      </c>
      <c r="B1764" s="89" t="s">
        <v>195</v>
      </c>
      <c r="C1764" s="90" t="s">
        <v>2892</v>
      </c>
      <c r="D1764" s="89">
        <v>40</v>
      </c>
      <c r="E1764" s="91" t="s">
        <v>25</v>
      </c>
      <c r="F1764" s="92">
        <v>210000</v>
      </c>
      <c r="G1764" s="92">
        <v>8400000</v>
      </c>
    </row>
    <row r="1765" spans="1:7">
      <c r="A1765" s="7" t="s">
        <v>2893</v>
      </c>
      <c r="B1765" s="89" t="s">
        <v>195</v>
      </c>
      <c r="C1765" s="90" t="s">
        <v>609</v>
      </c>
      <c r="D1765" s="89">
        <v>40</v>
      </c>
      <c r="E1765" s="91" t="s">
        <v>25</v>
      </c>
      <c r="F1765" s="92">
        <v>150000</v>
      </c>
      <c r="G1765" s="92">
        <v>6000000</v>
      </c>
    </row>
    <row r="1766" spans="1:7" ht="15">
      <c r="A1766" s="7" t="s">
        <v>2894</v>
      </c>
      <c r="B1766" s="97" t="s">
        <v>509</v>
      </c>
      <c r="C1766" s="98" t="s">
        <v>166</v>
      </c>
      <c r="D1766" s="97"/>
      <c r="E1766" s="99"/>
      <c r="F1766" s="100"/>
      <c r="G1766" s="100">
        <v>213980000</v>
      </c>
    </row>
    <row r="1767" spans="1:7" ht="15">
      <c r="A1767" s="7" t="s">
        <v>2895</v>
      </c>
      <c r="B1767" s="78" t="s">
        <v>503</v>
      </c>
      <c r="C1767" s="79" t="s">
        <v>7</v>
      </c>
      <c r="D1767" s="78"/>
      <c r="E1767" s="80"/>
      <c r="F1767" s="81"/>
      <c r="G1767" s="81">
        <v>76400000</v>
      </c>
    </row>
    <row r="1768" spans="1:7">
      <c r="A1768" s="7" t="s">
        <v>2896</v>
      </c>
      <c r="B1768" s="89" t="s">
        <v>195</v>
      </c>
      <c r="C1768" s="90" t="s">
        <v>2897</v>
      </c>
      <c r="D1768" s="89">
        <v>60</v>
      </c>
      <c r="E1768" s="91" t="s">
        <v>180</v>
      </c>
      <c r="F1768" s="92">
        <v>300000</v>
      </c>
      <c r="G1768" s="92">
        <v>18000000</v>
      </c>
    </row>
    <row r="1769" spans="1:7" ht="28.5">
      <c r="A1769" s="7" t="s">
        <v>2898</v>
      </c>
      <c r="B1769" s="89" t="s">
        <v>195</v>
      </c>
      <c r="C1769" s="90" t="s">
        <v>2899</v>
      </c>
      <c r="D1769" s="89">
        <v>60</v>
      </c>
      <c r="E1769" s="91" t="s">
        <v>180</v>
      </c>
      <c r="F1769" s="92">
        <v>300000</v>
      </c>
      <c r="G1769" s="92">
        <v>18000000</v>
      </c>
    </row>
    <row r="1770" spans="1:7">
      <c r="A1770" s="7" t="s">
        <v>2900</v>
      </c>
      <c r="B1770" s="89" t="s">
        <v>195</v>
      </c>
      <c r="C1770" s="90" t="s">
        <v>2901</v>
      </c>
      <c r="D1770" s="89">
        <v>20</v>
      </c>
      <c r="E1770" s="91" t="s">
        <v>180</v>
      </c>
      <c r="F1770" s="92">
        <v>380000</v>
      </c>
      <c r="G1770" s="92">
        <v>7600000</v>
      </c>
    </row>
    <row r="1771" spans="1:7">
      <c r="A1771" s="7" t="s">
        <v>2902</v>
      </c>
      <c r="B1771" s="89" t="s">
        <v>195</v>
      </c>
      <c r="C1771" s="90" t="s">
        <v>2903</v>
      </c>
      <c r="D1771" s="89">
        <v>60</v>
      </c>
      <c r="E1771" s="91" t="s">
        <v>180</v>
      </c>
      <c r="F1771" s="92">
        <v>380000</v>
      </c>
      <c r="G1771" s="92">
        <v>22800000</v>
      </c>
    </row>
    <row r="1772" spans="1:7">
      <c r="A1772" s="7" t="s">
        <v>2904</v>
      </c>
      <c r="B1772" s="89" t="s">
        <v>195</v>
      </c>
      <c r="C1772" s="90" t="s">
        <v>596</v>
      </c>
      <c r="D1772" s="89">
        <v>100</v>
      </c>
      <c r="E1772" s="91" t="s">
        <v>180</v>
      </c>
      <c r="F1772" s="92">
        <v>100000</v>
      </c>
      <c r="G1772" s="92">
        <v>10000000</v>
      </c>
    </row>
    <row r="1773" spans="1:7" ht="15">
      <c r="A1773" s="7" t="s">
        <v>2905</v>
      </c>
      <c r="B1773" s="78" t="s">
        <v>530</v>
      </c>
      <c r="C1773" s="79" t="s">
        <v>64</v>
      </c>
      <c r="D1773" s="78"/>
      <c r="E1773" s="80"/>
      <c r="F1773" s="81"/>
      <c r="G1773" s="81">
        <v>22000000</v>
      </c>
    </row>
    <row r="1774" spans="1:7">
      <c r="A1774" s="7" t="s">
        <v>2906</v>
      </c>
      <c r="B1774" s="89" t="s">
        <v>195</v>
      </c>
      <c r="C1774" s="90" t="s">
        <v>598</v>
      </c>
      <c r="D1774" s="89">
        <v>11</v>
      </c>
      <c r="E1774" s="91" t="s">
        <v>106</v>
      </c>
      <c r="F1774" s="92">
        <v>1000000</v>
      </c>
      <c r="G1774" s="92">
        <v>11000000</v>
      </c>
    </row>
    <row r="1775" spans="1:7">
      <c r="A1775" s="7" t="s">
        <v>2907</v>
      </c>
      <c r="B1775" s="89" t="s">
        <v>195</v>
      </c>
      <c r="C1775" s="90" t="s">
        <v>985</v>
      </c>
      <c r="D1775" s="89">
        <v>11</v>
      </c>
      <c r="E1775" s="91" t="s">
        <v>106</v>
      </c>
      <c r="F1775" s="92">
        <v>1000000</v>
      </c>
      <c r="G1775" s="92">
        <v>11000000</v>
      </c>
    </row>
    <row r="1776" spans="1:7" ht="15">
      <c r="A1776" s="7" t="s">
        <v>2908</v>
      </c>
      <c r="B1776" s="78" t="s">
        <v>514</v>
      </c>
      <c r="C1776" s="79" t="s">
        <v>22</v>
      </c>
      <c r="D1776" s="78"/>
      <c r="E1776" s="80"/>
      <c r="F1776" s="81"/>
      <c r="G1776" s="81">
        <v>31000000</v>
      </c>
    </row>
    <row r="1777" spans="1:7" ht="28.5">
      <c r="A1777" s="7" t="s">
        <v>2909</v>
      </c>
      <c r="B1777" s="89" t="s">
        <v>195</v>
      </c>
      <c r="C1777" s="90" t="s">
        <v>2910</v>
      </c>
      <c r="D1777" s="89">
        <v>3</v>
      </c>
      <c r="E1777" s="91" t="s">
        <v>106</v>
      </c>
      <c r="F1777" s="92">
        <v>3500000</v>
      </c>
      <c r="G1777" s="92">
        <v>10500000</v>
      </c>
    </row>
    <row r="1778" spans="1:7" ht="28.5">
      <c r="A1778" s="7" t="s">
        <v>2911</v>
      </c>
      <c r="B1778" s="89" t="s">
        <v>195</v>
      </c>
      <c r="C1778" s="90" t="s">
        <v>2912</v>
      </c>
      <c r="D1778" s="89">
        <v>3</v>
      </c>
      <c r="E1778" s="91" t="s">
        <v>106</v>
      </c>
      <c r="F1778" s="92">
        <v>3500000</v>
      </c>
      <c r="G1778" s="92">
        <v>10500000</v>
      </c>
    </row>
    <row r="1779" spans="1:7" ht="28.5">
      <c r="A1779" s="7" t="s">
        <v>2913</v>
      </c>
      <c r="B1779" s="89" t="s">
        <v>195</v>
      </c>
      <c r="C1779" s="90" t="s">
        <v>2914</v>
      </c>
      <c r="D1779" s="89">
        <v>1</v>
      </c>
      <c r="E1779" s="91" t="s">
        <v>106</v>
      </c>
      <c r="F1779" s="92">
        <v>5000000</v>
      </c>
      <c r="G1779" s="92">
        <v>5000000</v>
      </c>
    </row>
    <row r="1780" spans="1:7" ht="28.5">
      <c r="A1780" s="7" t="s">
        <v>2915</v>
      </c>
      <c r="B1780" s="89" t="s">
        <v>195</v>
      </c>
      <c r="C1780" s="90" t="s">
        <v>2916</v>
      </c>
      <c r="D1780" s="89">
        <v>1</v>
      </c>
      <c r="E1780" s="91" t="s">
        <v>106</v>
      </c>
      <c r="F1780" s="92">
        <v>5000000</v>
      </c>
      <c r="G1780" s="92">
        <v>5000000</v>
      </c>
    </row>
    <row r="1781" spans="1:7" ht="15">
      <c r="A1781" s="7" t="s">
        <v>2917</v>
      </c>
      <c r="B1781" s="78" t="s">
        <v>510</v>
      </c>
      <c r="C1781" s="79" t="s">
        <v>19</v>
      </c>
      <c r="D1781" s="78"/>
      <c r="E1781" s="80"/>
      <c r="F1781" s="81"/>
      <c r="G1781" s="81">
        <v>77980000</v>
      </c>
    </row>
    <row r="1782" spans="1:7">
      <c r="A1782" s="7" t="s">
        <v>2918</v>
      </c>
      <c r="B1782" s="89" t="s">
        <v>195</v>
      </c>
      <c r="C1782" s="90" t="s">
        <v>2919</v>
      </c>
      <c r="D1782" s="89">
        <v>28</v>
      </c>
      <c r="E1782" s="91" t="s">
        <v>25</v>
      </c>
      <c r="F1782" s="92">
        <v>2785000</v>
      </c>
      <c r="G1782" s="92">
        <v>77980000</v>
      </c>
    </row>
    <row r="1783" spans="1:7" ht="30">
      <c r="A1783" s="7" t="s">
        <v>2920</v>
      </c>
      <c r="B1783" s="78" t="s">
        <v>506</v>
      </c>
      <c r="C1783" s="79" t="s">
        <v>14</v>
      </c>
      <c r="D1783" s="78"/>
      <c r="E1783" s="80"/>
      <c r="F1783" s="81"/>
      <c r="G1783" s="81">
        <v>6600000</v>
      </c>
    </row>
    <row r="1784" spans="1:7" ht="28.5">
      <c r="A1784" s="7" t="s">
        <v>2921</v>
      </c>
      <c r="B1784" s="89" t="s">
        <v>195</v>
      </c>
      <c r="C1784" s="90" t="s">
        <v>2922</v>
      </c>
      <c r="D1784" s="89">
        <v>20</v>
      </c>
      <c r="E1784" s="91" t="s">
        <v>25</v>
      </c>
      <c r="F1784" s="92">
        <v>180000</v>
      </c>
      <c r="G1784" s="92">
        <v>3600000</v>
      </c>
    </row>
    <row r="1785" spans="1:7">
      <c r="A1785" s="7" t="s">
        <v>2923</v>
      </c>
      <c r="B1785" s="89" t="s">
        <v>195</v>
      </c>
      <c r="C1785" s="90" t="s">
        <v>617</v>
      </c>
      <c r="D1785" s="89">
        <v>20</v>
      </c>
      <c r="E1785" s="91" t="s">
        <v>25</v>
      </c>
      <c r="F1785" s="92">
        <v>150000</v>
      </c>
      <c r="G1785" s="92">
        <v>3000000</v>
      </c>
    </row>
    <row r="1786" spans="1:7" ht="30">
      <c r="A1786" s="7" t="s">
        <v>2924</v>
      </c>
      <c r="B1786" s="97" t="s">
        <v>511</v>
      </c>
      <c r="C1786" s="98" t="s">
        <v>167</v>
      </c>
      <c r="D1786" s="97"/>
      <c r="E1786" s="99"/>
      <c r="F1786" s="100"/>
      <c r="G1786" s="100">
        <v>360840000</v>
      </c>
    </row>
    <row r="1787" spans="1:7" ht="15">
      <c r="A1787" s="7" t="s">
        <v>2925</v>
      </c>
      <c r="B1787" s="78" t="s">
        <v>503</v>
      </c>
      <c r="C1787" s="79" t="s">
        <v>7</v>
      </c>
      <c r="D1787" s="78"/>
      <c r="E1787" s="80"/>
      <c r="F1787" s="81"/>
      <c r="G1787" s="81">
        <v>118300000</v>
      </c>
    </row>
    <row r="1788" spans="1:7">
      <c r="A1788" s="7" t="s">
        <v>2926</v>
      </c>
      <c r="B1788" s="89" t="s">
        <v>195</v>
      </c>
      <c r="C1788" s="90" t="s">
        <v>2927</v>
      </c>
      <c r="D1788" s="89">
        <v>240</v>
      </c>
      <c r="E1788" s="91" t="s">
        <v>180</v>
      </c>
      <c r="F1788" s="92">
        <v>300000</v>
      </c>
      <c r="G1788" s="92">
        <v>72000000</v>
      </c>
    </row>
    <row r="1789" spans="1:7">
      <c r="A1789" s="7" t="s">
        <v>2928</v>
      </c>
      <c r="B1789" s="89" t="s">
        <v>195</v>
      </c>
      <c r="C1789" s="90" t="s">
        <v>2929</v>
      </c>
      <c r="D1789" s="89">
        <v>70</v>
      </c>
      <c r="E1789" s="91" t="s">
        <v>180</v>
      </c>
      <c r="F1789" s="92">
        <v>450000</v>
      </c>
      <c r="G1789" s="92">
        <v>31500000</v>
      </c>
    </row>
    <row r="1790" spans="1:7">
      <c r="A1790" s="7" t="s">
        <v>2930</v>
      </c>
      <c r="B1790" s="89" t="s">
        <v>195</v>
      </c>
      <c r="C1790" s="90" t="s">
        <v>596</v>
      </c>
      <c r="D1790" s="89">
        <v>100</v>
      </c>
      <c r="E1790" s="91" t="s">
        <v>180</v>
      </c>
      <c r="F1790" s="92">
        <v>100000</v>
      </c>
      <c r="G1790" s="92">
        <v>10000000</v>
      </c>
    </row>
    <row r="1791" spans="1:7">
      <c r="A1791" s="7" t="s">
        <v>2931</v>
      </c>
      <c r="B1791" s="89" t="s">
        <v>195</v>
      </c>
      <c r="C1791" s="90" t="s">
        <v>2932</v>
      </c>
      <c r="D1791" s="89">
        <v>12</v>
      </c>
      <c r="E1791" s="91" t="s">
        <v>180</v>
      </c>
      <c r="F1791" s="92">
        <v>400000</v>
      </c>
      <c r="G1791" s="92">
        <v>4800000</v>
      </c>
    </row>
    <row r="1792" spans="1:7" ht="30">
      <c r="A1792" s="7" t="s">
        <v>2933</v>
      </c>
      <c r="B1792" s="78" t="s">
        <v>512</v>
      </c>
      <c r="C1792" s="79" t="s">
        <v>621</v>
      </c>
      <c r="D1792" s="78"/>
      <c r="E1792" s="80"/>
      <c r="F1792" s="81"/>
      <c r="G1792" s="81">
        <v>15600000</v>
      </c>
    </row>
    <row r="1793" spans="1:7">
      <c r="A1793" s="7" t="s">
        <v>2934</v>
      </c>
      <c r="B1793" s="89" t="s">
        <v>195</v>
      </c>
      <c r="C1793" s="90" t="s">
        <v>2935</v>
      </c>
      <c r="D1793" s="89">
        <v>60</v>
      </c>
      <c r="E1793" s="91" t="s">
        <v>32</v>
      </c>
      <c r="F1793" s="92">
        <v>200000</v>
      </c>
      <c r="G1793" s="92">
        <v>12000000</v>
      </c>
    </row>
    <row r="1794" spans="1:7" ht="42.75">
      <c r="A1794" s="7" t="s">
        <v>2936</v>
      </c>
      <c r="B1794" s="89" t="s">
        <v>195</v>
      </c>
      <c r="C1794" s="90" t="s">
        <v>2937</v>
      </c>
      <c r="D1794" s="89">
        <v>12</v>
      </c>
      <c r="E1794" s="91" t="s">
        <v>106</v>
      </c>
      <c r="F1794" s="92">
        <v>300000</v>
      </c>
      <c r="G1794" s="92">
        <v>3600000</v>
      </c>
    </row>
    <row r="1795" spans="1:7" ht="15">
      <c r="A1795" s="7" t="s">
        <v>2938</v>
      </c>
      <c r="B1795" s="78" t="s">
        <v>530</v>
      </c>
      <c r="C1795" s="79" t="s">
        <v>64</v>
      </c>
      <c r="D1795" s="78"/>
      <c r="E1795" s="80"/>
      <c r="F1795" s="81"/>
      <c r="G1795" s="81">
        <v>22000000</v>
      </c>
    </row>
    <row r="1796" spans="1:7">
      <c r="A1796" s="7" t="s">
        <v>2939</v>
      </c>
      <c r="B1796" s="89" t="s">
        <v>195</v>
      </c>
      <c r="C1796" s="90" t="s">
        <v>598</v>
      </c>
      <c r="D1796" s="89">
        <v>11</v>
      </c>
      <c r="E1796" s="91" t="s">
        <v>106</v>
      </c>
      <c r="F1796" s="92">
        <v>1000000</v>
      </c>
      <c r="G1796" s="92">
        <v>11000000</v>
      </c>
    </row>
    <row r="1797" spans="1:7">
      <c r="A1797" s="7" t="s">
        <v>2940</v>
      </c>
      <c r="B1797" s="89" t="s">
        <v>195</v>
      </c>
      <c r="C1797" s="90" t="s">
        <v>985</v>
      </c>
      <c r="D1797" s="89">
        <v>11</v>
      </c>
      <c r="E1797" s="91" t="s">
        <v>106</v>
      </c>
      <c r="F1797" s="92">
        <v>1000000</v>
      </c>
      <c r="G1797" s="92">
        <v>11000000</v>
      </c>
    </row>
    <row r="1798" spans="1:7" ht="15">
      <c r="A1798" s="7" t="s">
        <v>2941</v>
      </c>
      <c r="B1798" s="78" t="s">
        <v>513</v>
      </c>
      <c r="C1798" s="79" t="s">
        <v>11</v>
      </c>
      <c r="D1798" s="78"/>
      <c r="E1798" s="80"/>
      <c r="F1798" s="81"/>
      <c r="G1798" s="81">
        <v>30600000</v>
      </c>
    </row>
    <row r="1799" spans="1:7">
      <c r="A1799" s="7" t="s">
        <v>2942</v>
      </c>
      <c r="B1799" s="89" t="s">
        <v>195</v>
      </c>
      <c r="C1799" s="90" t="s">
        <v>2870</v>
      </c>
      <c r="D1799" s="89">
        <v>18</v>
      </c>
      <c r="E1799" s="91" t="s">
        <v>25</v>
      </c>
      <c r="F1799" s="92">
        <v>1700000</v>
      </c>
      <c r="G1799" s="92">
        <v>30600000</v>
      </c>
    </row>
    <row r="1800" spans="1:7" ht="15">
      <c r="A1800" s="7" t="s">
        <v>2943</v>
      </c>
      <c r="B1800" s="78" t="s">
        <v>514</v>
      </c>
      <c r="C1800" s="79" t="s">
        <v>22</v>
      </c>
      <c r="D1800" s="78"/>
      <c r="E1800" s="80"/>
      <c r="F1800" s="81"/>
      <c r="G1800" s="81">
        <v>46000000</v>
      </c>
    </row>
    <row r="1801" spans="1:7" ht="28.5">
      <c r="A1801" s="7" t="s">
        <v>2944</v>
      </c>
      <c r="B1801" s="89" t="s">
        <v>195</v>
      </c>
      <c r="C1801" s="90" t="s">
        <v>2945</v>
      </c>
      <c r="D1801" s="89">
        <v>1</v>
      </c>
      <c r="E1801" s="91" t="s">
        <v>106</v>
      </c>
      <c r="F1801" s="92">
        <v>5000000</v>
      </c>
      <c r="G1801" s="92">
        <v>5000000</v>
      </c>
    </row>
    <row r="1802" spans="1:7">
      <c r="A1802" s="7" t="s">
        <v>2946</v>
      </c>
      <c r="B1802" s="89" t="s">
        <v>195</v>
      </c>
      <c r="C1802" s="90" t="s">
        <v>2947</v>
      </c>
      <c r="D1802" s="89">
        <v>1</v>
      </c>
      <c r="E1802" s="91" t="s">
        <v>106</v>
      </c>
      <c r="F1802" s="92">
        <v>5000000</v>
      </c>
      <c r="G1802" s="92">
        <v>5000000</v>
      </c>
    </row>
    <row r="1803" spans="1:7">
      <c r="A1803" s="7" t="s">
        <v>2948</v>
      </c>
      <c r="B1803" s="89" t="s">
        <v>195</v>
      </c>
      <c r="C1803" s="90" t="s">
        <v>2949</v>
      </c>
      <c r="D1803" s="89">
        <v>12</v>
      </c>
      <c r="E1803" s="91" t="s">
        <v>106</v>
      </c>
      <c r="F1803" s="92">
        <v>3000000</v>
      </c>
      <c r="G1803" s="92">
        <v>36000000</v>
      </c>
    </row>
    <row r="1804" spans="1:7" ht="15">
      <c r="A1804" s="7" t="s">
        <v>2950</v>
      </c>
      <c r="B1804" s="78" t="s">
        <v>510</v>
      </c>
      <c r="C1804" s="79" t="s">
        <v>19</v>
      </c>
      <c r="D1804" s="78"/>
      <c r="E1804" s="80"/>
      <c r="F1804" s="81"/>
      <c r="G1804" s="81">
        <v>111060000</v>
      </c>
    </row>
    <row r="1805" spans="1:7">
      <c r="A1805" s="7" t="s">
        <v>2951</v>
      </c>
      <c r="B1805" s="89" t="s">
        <v>195</v>
      </c>
      <c r="C1805" s="90" t="s">
        <v>2952</v>
      </c>
      <c r="D1805" s="89">
        <v>60</v>
      </c>
      <c r="E1805" s="91" t="s">
        <v>25</v>
      </c>
      <c r="F1805" s="92">
        <v>1851000</v>
      </c>
      <c r="G1805" s="92">
        <v>111060000</v>
      </c>
    </row>
    <row r="1806" spans="1:7" ht="30">
      <c r="A1806" s="7" t="s">
        <v>2953</v>
      </c>
      <c r="B1806" s="78" t="s">
        <v>506</v>
      </c>
      <c r="C1806" s="79" t="s">
        <v>14</v>
      </c>
      <c r="D1806" s="78"/>
      <c r="E1806" s="80"/>
      <c r="F1806" s="81"/>
      <c r="G1806" s="81">
        <v>17280000</v>
      </c>
    </row>
    <row r="1807" spans="1:7">
      <c r="A1807" s="7" t="s">
        <v>2954</v>
      </c>
      <c r="B1807" s="89" t="s">
        <v>195</v>
      </c>
      <c r="C1807" s="90" t="s">
        <v>1292</v>
      </c>
      <c r="D1807" s="89">
        <v>48</v>
      </c>
      <c r="E1807" s="91" t="s">
        <v>25</v>
      </c>
      <c r="F1807" s="92">
        <v>210000</v>
      </c>
      <c r="G1807" s="92">
        <v>10080000</v>
      </c>
    </row>
    <row r="1808" spans="1:7">
      <c r="A1808" s="7" t="s">
        <v>2955</v>
      </c>
      <c r="B1808" s="89" t="s">
        <v>195</v>
      </c>
      <c r="C1808" s="90" t="s">
        <v>609</v>
      </c>
      <c r="D1808" s="89">
        <v>48</v>
      </c>
      <c r="E1808" s="91" t="s">
        <v>25</v>
      </c>
      <c r="F1808" s="92">
        <v>150000</v>
      </c>
      <c r="G1808" s="92">
        <v>7200000</v>
      </c>
    </row>
    <row r="1809" spans="1:7" ht="30">
      <c r="A1809" s="7" t="s">
        <v>2956</v>
      </c>
      <c r="B1809" s="93" t="s">
        <v>1295</v>
      </c>
      <c r="C1809" s="94" t="s">
        <v>2957</v>
      </c>
      <c r="D1809" s="93"/>
      <c r="E1809" s="95"/>
      <c r="F1809" s="96"/>
      <c r="G1809" s="96">
        <v>528220000</v>
      </c>
    </row>
    <row r="1810" spans="1:7" ht="30">
      <c r="A1810" s="7" t="s">
        <v>2958</v>
      </c>
      <c r="B1810" s="97" t="s">
        <v>8</v>
      </c>
      <c r="C1810" s="98" t="s">
        <v>168</v>
      </c>
      <c r="D1810" s="97"/>
      <c r="E1810" s="99"/>
      <c r="F1810" s="100"/>
      <c r="G1810" s="100">
        <v>373240000</v>
      </c>
    </row>
    <row r="1811" spans="1:7" ht="15">
      <c r="A1811" s="7" t="s">
        <v>2959</v>
      </c>
      <c r="B1811" s="78" t="s">
        <v>503</v>
      </c>
      <c r="C1811" s="79" t="s">
        <v>7</v>
      </c>
      <c r="D1811" s="78"/>
      <c r="E1811" s="80"/>
      <c r="F1811" s="81"/>
      <c r="G1811" s="81">
        <v>28240000</v>
      </c>
    </row>
    <row r="1812" spans="1:7">
      <c r="A1812" s="7" t="s">
        <v>2960</v>
      </c>
      <c r="B1812" s="89" t="s">
        <v>195</v>
      </c>
      <c r="C1812" s="90" t="s">
        <v>2961</v>
      </c>
      <c r="D1812" s="89">
        <v>160</v>
      </c>
      <c r="E1812" s="91" t="s">
        <v>10</v>
      </c>
      <c r="F1812" s="92">
        <v>64000</v>
      </c>
      <c r="G1812" s="92">
        <v>10240000</v>
      </c>
    </row>
    <row r="1813" spans="1:7">
      <c r="A1813" s="7" t="s">
        <v>2962</v>
      </c>
      <c r="B1813" s="89" t="s">
        <v>195</v>
      </c>
      <c r="C1813" s="90" t="s">
        <v>598</v>
      </c>
      <c r="D1813" s="89">
        <v>4</v>
      </c>
      <c r="E1813" s="91" t="s">
        <v>9</v>
      </c>
      <c r="F1813" s="92">
        <v>1500000</v>
      </c>
      <c r="G1813" s="92">
        <v>6000000</v>
      </c>
    </row>
    <row r="1814" spans="1:7">
      <c r="A1814" s="7" t="s">
        <v>2963</v>
      </c>
      <c r="B1814" s="89" t="s">
        <v>195</v>
      </c>
      <c r="C1814" s="90" t="s">
        <v>599</v>
      </c>
      <c r="D1814" s="89">
        <v>4</v>
      </c>
      <c r="E1814" s="91" t="s">
        <v>9</v>
      </c>
      <c r="F1814" s="92">
        <v>1500000</v>
      </c>
      <c r="G1814" s="92">
        <v>6000000</v>
      </c>
    </row>
    <row r="1815" spans="1:7" ht="28.5">
      <c r="A1815" s="7" t="s">
        <v>2964</v>
      </c>
      <c r="B1815" s="89" t="s">
        <v>195</v>
      </c>
      <c r="C1815" s="90" t="s">
        <v>2965</v>
      </c>
      <c r="D1815" s="89">
        <v>4</v>
      </c>
      <c r="E1815" s="91" t="s">
        <v>9</v>
      </c>
      <c r="F1815" s="92">
        <v>1500000</v>
      </c>
      <c r="G1815" s="92">
        <v>6000000</v>
      </c>
    </row>
    <row r="1816" spans="1:7" ht="15">
      <c r="A1816" s="7" t="s">
        <v>2966</v>
      </c>
      <c r="B1816" s="78" t="s">
        <v>515</v>
      </c>
      <c r="C1816" s="79" t="s">
        <v>24</v>
      </c>
      <c r="D1816" s="78"/>
      <c r="E1816" s="80"/>
      <c r="F1816" s="81"/>
      <c r="G1816" s="81">
        <v>15000000</v>
      </c>
    </row>
    <row r="1817" spans="1:7">
      <c r="A1817" s="7" t="s">
        <v>2967</v>
      </c>
      <c r="B1817" s="89" t="s">
        <v>195</v>
      </c>
      <c r="C1817" s="90" t="s">
        <v>2968</v>
      </c>
      <c r="D1817" s="89">
        <v>60</v>
      </c>
      <c r="E1817" s="91" t="s">
        <v>10</v>
      </c>
      <c r="F1817" s="92">
        <v>250000</v>
      </c>
      <c r="G1817" s="92">
        <v>15000000</v>
      </c>
    </row>
    <row r="1818" spans="1:7" ht="15">
      <c r="A1818" s="7" t="s">
        <v>2969</v>
      </c>
      <c r="B1818" s="78" t="s">
        <v>510</v>
      </c>
      <c r="C1818" s="79" t="s">
        <v>19</v>
      </c>
      <c r="D1818" s="78"/>
      <c r="E1818" s="80"/>
      <c r="F1818" s="81"/>
      <c r="G1818" s="81">
        <v>330000000</v>
      </c>
    </row>
    <row r="1819" spans="1:7" ht="28.5">
      <c r="A1819" s="7" t="s">
        <v>2970</v>
      </c>
      <c r="B1819" s="89" t="s">
        <v>195</v>
      </c>
      <c r="C1819" s="90" t="s">
        <v>2971</v>
      </c>
      <c r="D1819" s="89">
        <v>60</v>
      </c>
      <c r="E1819" s="91" t="s">
        <v>10</v>
      </c>
      <c r="F1819" s="92">
        <v>5500000</v>
      </c>
      <c r="G1819" s="92">
        <v>330000000</v>
      </c>
    </row>
    <row r="1820" spans="1:7" ht="30">
      <c r="A1820" s="7" t="s">
        <v>2972</v>
      </c>
      <c r="B1820" s="97" t="s">
        <v>508</v>
      </c>
      <c r="C1820" s="98" t="s">
        <v>169</v>
      </c>
      <c r="D1820" s="97"/>
      <c r="E1820" s="99"/>
      <c r="F1820" s="100"/>
      <c r="G1820" s="100">
        <v>154980000</v>
      </c>
    </row>
    <row r="1821" spans="1:7" ht="15">
      <c r="A1821" s="7" t="s">
        <v>2973</v>
      </c>
      <c r="B1821" s="78" t="s">
        <v>503</v>
      </c>
      <c r="C1821" s="79" t="s">
        <v>7</v>
      </c>
      <c r="D1821" s="78"/>
      <c r="E1821" s="80"/>
      <c r="F1821" s="81"/>
      <c r="G1821" s="81">
        <v>17240000</v>
      </c>
    </row>
    <row r="1822" spans="1:7">
      <c r="A1822" s="7" t="s">
        <v>2974</v>
      </c>
      <c r="B1822" s="89" t="s">
        <v>195</v>
      </c>
      <c r="C1822" s="90" t="s">
        <v>2975</v>
      </c>
      <c r="D1822" s="89">
        <v>2</v>
      </c>
      <c r="E1822" s="91" t="s">
        <v>9</v>
      </c>
      <c r="F1822" s="92">
        <v>1000000</v>
      </c>
      <c r="G1822" s="92">
        <v>2000000</v>
      </c>
    </row>
    <row r="1823" spans="1:7">
      <c r="A1823" s="7" t="s">
        <v>2976</v>
      </c>
      <c r="B1823" s="89" t="s">
        <v>195</v>
      </c>
      <c r="C1823" s="90" t="s">
        <v>2977</v>
      </c>
      <c r="D1823" s="89">
        <v>160</v>
      </c>
      <c r="E1823" s="91" t="s">
        <v>10</v>
      </c>
      <c r="F1823" s="92">
        <v>64000</v>
      </c>
      <c r="G1823" s="92">
        <v>10240000</v>
      </c>
    </row>
    <row r="1824" spans="1:7">
      <c r="A1824" s="7" t="s">
        <v>2978</v>
      </c>
      <c r="B1824" s="89" t="s">
        <v>195</v>
      </c>
      <c r="C1824" s="90" t="s">
        <v>2979</v>
      </c>
      <c r="D1824" s="89">
        <v>2</v>
      </c>
      <c r="E1824" s="91" t="s">
        <v>9</v>
      </c>
      <c r="F1824" s="92">
        <v>1000000</v>
      </c>
      <c r="G1824" s="92">
        <v>2000000</v>
      </c>
    </row>
    <row r="1825" spans="1:7">
      <c r="A1825" s="7" t="s">
        <v>2980</v>
      </c>
      <c r="B1825" s="89" t="s">
        <v>195</v>
      </c>
      <c r="C1825" s="90" t="s">
        <v>672</v>
      </c>
      <c r="D1825" s="89">
        <v>2</v>
      </c>
      <c r="E1825" s="91" t="s">
        <v>9</v>
      </c>
      <c r="F1825" s="92">
        <v>1500000</v>
      </c>
      <c r="G1825" s="92">
        <v>3000000</v>
      </c>
    </row>
    <row r="1826" spans="1:7" ht="15">
      <c r="A1826" s="7" t="s">
        <v>2981</v>
      </c>
      <c r="B1826" s="78" t="s">
        <v>510</v>
      </c>
      <c r="C1826" s="79" t="s">
        <v>19</v>
      </c>
      <c r="D1826" s="78"/>
      <c r="E1826" s="80"/>
      <c r="F1826" s="81"/>
      <c r="G1826" s="81">
        <v>137740000</v>
      </c>
    </row>
    <row r="1827" spans="1:7" ht="28.5">
      <c r="A1827" s="7" t="s">
        <v>2982</v>
      </c>
      <c r="B1827" s="89" t="s">
        <v>195</v>
      </c>
      <c r="C1827" s="90" t="s">
        <v>2983</v>
      </c>
      <c r="D1827" s="89">
        <v>30</v>
      </c>
      <c r="E1827" s="91" t="s">
        <v>10</v>
      </c>
      <c r="F1827" s="92">
        <v>4591000</v>
      </c>
      <c r="G1827" s="92">
        <v>137740000</v>
      </c>
    </row>
    <row r="1828" spans="1:7" ht="30">
      <c r="A1828" s="7" t="s">
        <v>2984</v>
      </c>
      <c r="B1828" s="93" t="s">
        <v>2985</v>
      </c>
      <c r="C1828" s="94" t="s">
        <v>2986</v>
      </c>
      <c r="D1828" s="93"/>
      <c r="E1828" s="95"/>
      <c r="F1828" s="96"/>
      <c r="G1828" s="96">
        <v>226380000</v>
      </c>
    </row>
    <row r="1829" spans="1:7" ht="30">
      <c r="A1829" s="7" t="s">
        <v>2987</v>
      </c>
      <c r="B1829" s="97" t="s">
        <v>8</v>
      </c>
      <c r="C1829" s="98" t="s">
        <v>170</v>
      </c>
      <c r="D1829" s="97"/>
      <c r="E1829" s="99"/>
      <c r="F1829" s="100"/>
      <c r="G1829" s="100">
        <v>66720000</v>
      </c>
    </row>
    <row r="1830" spans="1:7" ht="15">
      <c r="A1830" s="7" t="s">
        <v>2988</v>
      </c>
      <c r="B1830" s="78" t="s">
        <v>503</v>
      </c>
      <c r="C1830" s="79" t="s">
        <v>7</v>
      </c>
      <c r="D1830" s="78"/>
      <c r="E1830" s="80"/>
      <c r="F1830" s="81"/>
      <c r="G1830" s="81">
        <v>9760000</v>
      </c>
    </row>
    <row r="1831" spans="1:7">
      <c r="A1831" s="7" t="s">
        <v>2989</v>
      </c>
      <c r="B1831" s="89" t="s">
        <v>195</v>
      </c>
      <c r="C1831" s="90" t="s">
        <v>2990</v>
      </c>
      <c r="D1831" s="89">
        <v>4</v>
      </c>
      <c r="E1831" s="91" t="s">
        <v>9</v>
      </c>
      <c r="F1831" s="92">
        <v>1000000</v>
      </c>
      <c r="G1831" s="92">
        <v>4000000</v>
      </c>
    </row>
    <row r="1832" spans="1:7">
      <c r="A1832" s="7" t="s">
        <v>2991</v>
      </c>
      <c r="B1832" s="89" t="s">
        <v>195</v>
      </c>
      <c r="C1832" s="90" t="s">
        <v>2992</v>
      </c>
      <c r="D1832" s="89">
        <v>80</v>
      </c>
      <c r="E1832" s="91" t="s">
        <v>10</v>
      </c>
      <c r="F1832" s="92">
        <v>22000</v>
      </c>
      <c r="G1832" s="92">
        <v>1760000</v>
      </c>
    </row>
    <row r="1833" spans="1:7">
      <c r="A1833" s="7" t="s">
        <v>2993</v>
      </c>
      <c r="B1833" s="89" t="s">
        <v>195</v>
      </c>
      <c r="C1833" s="90" t="s">
        <v>2979</v>
      </c>
      <c r="D1833" s="89">
        <v>4</v>
      </c>
      <c r="E1833" s="91" t="s">
        <v>9</v>
      </c>
      <c r="F1833" s="92">
        <v>1000000</v>
      </c>
      <c r="G1833" s="92">
        <v>4000000</v>
      </c>
    </row>
    <row r="1834" spans="1:7" ht="15">
      <c r="A1834" s="7" t="s">
        <v>2994</v>
      </c>
      <c r="B1834" s="78" t="s">
        <v>510</v>
      </c>
      <c r="C1834" s="79" t="s">
        <v>19</v>
      </c>
      <c r="D1834" s="78"/>
      <c r="E1834" s="80"/>
      <c r="F1834" s="81"/>
      <c r="G1834" s="81">
        <v>56960000</v>
      </c>
    </row>
    <row r="1835" spans="1:7" ht="28.5">
      <c r="A1835" s="7" t="s">
        <v>2995</v>
      </c>
      <c r="B1835" s="89" t="s">
        <v>195</v>
      </c>
      <c r="C1835" s="90" t="s">
        <v>2996</v>
      </c>
      <c r="D1835" s="89">
        <v>15</v>
      </c>
      <c r="E1835" s="91" t="s">
        <v>10</v>
      </c>
      <c r="F1835" s="92">
        <v>3797000</v>
      </c>
      <c r="G1835" s="92">
        <v>56960000</v>
      </c>
    </row>
    <row r="1836" spans="1:7" ht="45">
      <c r="A1836" s="7" t="s">
        <v>2997</v>
      </c>
      <c r="B1836" s="97" t="s">
        <v>508</v>
      </c>
      <c r="C1836" s="98" t="s">
        <v>171</v>
      </c>
      <c r="D1836" s="97"/>
      <c r="E1836" s="99"/>
      <c r="F1836" s="100"/>
      <c r="G1836" s="100">
        <v>49760000</v>
      </c>
    </row>
    <row r="1837" spans="1:7" ht="15">
      <c r="A1837" s="7" t="s">
        <v>2998</v>
      </c>
      <c r="B1837" s="78" t="s">
        <v>503</v>
      </c>
      <c r="C1837" s="79" t="s">
        <v>7</v>
      </c>
      <c r="D1837" s="78"/>
      <c r="E1837" s="80"/>
      <c r="F1837" s="81"/>
      <c r="G1837" s="81">
        <v>19760000</v>
      </c>
    </row>
    <row r="1838" spans="1:7">
      <c r="A1838" s="7" t="s">
        <v>2999</v>
      </c>
      <c r="B1838" s="89" t="s">
        <v>195</v>
      </c>
      <c r="C1838" s="90" t="s">
        <v>3000</v>
      </c>
      <c r="D1838" s="89">
        <v>12</v>
      </c>
      <c r="E1838" s="91" t="s">
        <v>9</v>
      </c>
      <c r="F1838" s="92">
        <v>500000</v>
      </c>
      <c r="G1838" s="92">
        <v>6000000</v>
      </c>
    </row>
    <row r="1839" spans="1:7">
      <c r="A1839" s="7" t="s">
        <v>3001</v>
      </c>
      <c r="B1839" s="89" t="s">
        <v>195</v>
      </c>
      <c r="C1839" s="90" t="s">
        <v>3002</v>
      </c>
      <c r="D1839" s="89">
        <v>80</v>
      </c>
      <c r="E1839" s="91" t="s">
        <v>10</v>
      </c>
      <c r="F1839" s="92">
        <v>22000</v>
      </c>
      <c r="G1839" s="92">
        <v>1760000</v>
      </c>
    </row>
    <row r="1840" spans="1:7">
      <c r="A1840" s="7" t="s">
        <v>3003</v>
      </c>
      <c r="B1840" s="89" t="s">
        <v>195</v>
      </c>
      <c r="C1840" s="90" t="s">
        <v>2979</v>
      </c>
      <c r="D1840" s="89">
        <v>12</v>
      </c>
      <c r="E1840" s="91" t="s">
        <v>9</v>
      </c>
      <c r="F1840" s="92">
        <v>1000000</v>
      </c>
      <c r="G1840" s="92">
        <v>12000000</v>
      </c>
    </row>
    <row r="1841" spans="1:7" ht="15">
      <c r="A1841" s="7" t="s">
        <v>3004</v>
      </c>
      <c r="B1841" s="78" t="s">
        <v>510</v>
      </c>
      <c r="C1841" s="79" t="s">
        <v>19</v>
      </c>
      <c r="D1841" s="78"/>
      <c r="E1841" s="80"/>
      <c r="F1841" s="81"/>
      <c r="G1841" s="81">
        <v>30000000</v>
      </c>
    </row>
    <row r="1842" spans="1:7" ht="28.5">
      <c r="A1842" s="7" t="s">
        <v>3005</v>
      </c>
      <c r="B1842" s="89" t="s">
        <v>195</v>
      </c>
      <c r="C1842" s="90" t="s">
        <v>3006</v>
      </c>
      <c r="D1842" s="89">
        <v>15</v>
      </c>
      <c r="E1842" s="91" t="s">
        <v>10</v>
      </c>
      <c r="F1842" s="92">
        <v>2000000</v>
      </c>
      <c r="G1842" s="92">
        <v>30000000</v>
      </c>
    </row>
    <row r="1843" spans="1:7" ht="30">
      <c r="A1843" s="7" t="s">
        <v>3007</v>
      </c>
      <c r="B1843" s="97" t="s">
        <v>509</v>
      </c>
      <c r="C1843" s="98" t="s">
        <v>172</v>
      </c>
      <c r="D1843" s="97"/>
      <c r="E1843" s="99"/>
      <c r="F1843" s="100"/>
      <c r="G1843" s="100">
        <v>59760000</v>
      </c>
    </row>
    <row r="1844" spans="1:7" ht="15">
      <c r="A1844" s="7" t="s">
        <v>3008</v>
      </c>
      <c r="B1844" s="78" t="s">
        <v>503</v>
      </c>
      <c r="C1844" s="79" t="s">
        <v>7</v>
      </c>
      <c r="D1844" s="78"/>
      <c r="E1844" s="80"/>
      <c r="F1844" s="81"/>
      <c r="G1844" s="81">
        <v>9760000</v>
      </c>
    </row>
    <row r="1845" spans="1:7">
      <c r="A1845" s="7" t="s">
        <v>3009</v>
      </c>
      <c r="B1845" s="89" t="s">
        <v>195</v>
      </c>
      <c r="C1845" s="90" t="s">
        <v>2979</v>
      </c>
      <c r="D1845" s="89">
        <v>4</v>
      </c>
      <c r="E1845" s="91" t="s">
        <v>9</v>
      </c>
      <c r="F1845" s="92">
        <v>1000000</v>
      </c>
      <c r="G1845" s="92">
        <v>4000000</v>
      </c>
    </row>
    <row r="1846" spans="1:7">
      <c r="A1846" s="7" t="s">
        <v>3010</v>
      </c>
      <c r="B1846" s="89" t="s">
        <v>195</v>
      </c>
      <c r="C1846" s="90" t="s">
        <v>3011</v>
      </c>
      <c r="D1846" s="89">
        <v>80</v>
      </c>
      <c r="E1846" s="91" t="s">
        <v>10</v>
      </c>
      <c r="F1846" s="92">
        <v>22000</v>
      </c>
      <c r="G1846" s="92">
        <v>1760000</v>
      </c>
    </row>
    <row r="1847" spans="1:7" ht="28.5">
      <c r="A1847" s="7" t="s">
        <v>3012</v>
      </c>
      <c r="B1847" s="89" t="s">
        <v>195</v>
      </c>
      <c r="C1847" s="90" t="s">
        <v>3013</v>
      </c>
      <c r="D1847" s="89">
        <v>4</v>
      </c>
      <c r="E1847" s="91" t="s">
        <v>9</v>
      </c>
      <c r="F1847" s="92">
        <v>1000000</v>
      </c>
      <c r="G1847" s="92">
        <v>4000000</v>
      </c>
    </row>
    <row r="1848" spans="1:7" ht="15">
      <c r="A1848" s="7" t="s">
        <v>3014</v>
      </c>
      <c r="B1848" s="78" t="s">
        <v>510</v>
      </c>
      <c r="C1848" s="79" t="s">
        <v>19</v>
      </c>
      <c r="D1848" s="78"/>
      <c r="E1848" s="80"/>
      <c r="F1848" s="81"/>
      <c r="G1848" s="81">
        <v>50000000</v>
      </c>
    </row>
    <row r="1849" spans="1:7" ht="28.5">
      <c r="A1849" s="7" t="s">
        <v>3015</v>
      </c>
      <c r="B1849" s="89" t="s">
        <v>195</v>
      </c>
      <c r="C1849" s="90" t="s">
        <v>3016</v>
      </c>
      <c r="D1849" s="89">
        <v>20</v>
      </c>
      <c r="E1849" s="91" t="s">
        <v>10</v>
      </c>
      <c r="F1849" s="92">
        <v>2500000</v>
      </c>
      <c r="G1849" s="92">
        <v>50000000</v>
      </c>
    </row>
    <row r="1850" spans="1:7" ht="15">
      <c r="A1850" s="7" t="s">
        <v>3017</v>
      </c>
      <c r="B1850" s="97" t="s">
        <v>511</v>
      </c>
      <c r="C1850" s="98" t="s">
        <v>173</v>
      </c>
      <c r="D1850" s="97"/>
      <c r="E1850" s="99"/>
      <c r="F1850" s="100"/>
      <c r="G1850" s="100">
        <v>50140000</v>
      </c>
    </row>
    <row r="1851" spans="1:7" ht="15">
      <c r="A1851" s="7" t="s">
        <v>3018</v>
      </c>
      <c r="B1851" s="78" t="s">
        <v>503</v>
      </c>
      <c r="C1851" s="79" t="s">
        <v>7</v>
      </c>
      <c r="D1851" s="78"/>
      <c r="E1851" s="80"/>
      <c r="F1851" s="81"/>
      <c r="G1851" s="81">
        <v>6140000</v>
      </c>
    </row>
    <row r="1852" spans="1:7">
      <c r="A1852" s="7" t="s">
        <v>3019</v>
      </c>
      <c r="B1852" s="89" t="s">
        <v>195</v>
      </c>
      <c r="C1852" s="90" t="s">
        <v>3020</v>
      </c>
      <c r="D1852" s="89">
        <v>1</v>
      </c>
      <c r="E1852" s="91" t="s">
        <v>9</v>
      </c>
      <c r="F1852" s="92">
        <v>1500000</v>
      </c>
      <c r="G1852" s="92">
        <v>1500000</v>
      </c>
    </row>
    <row r="1853" spans="1:7">
      <c r="A1853" s="7" t="s">
        <v>3021</v>
      </c>
      <c r="B1853" s="89" t="s">
        <v>195</v>
      </c>
      <c r="C1853" s="90" t="s">
        <v>3022</v>
      </c>
      <c r="D1853" s="89">
        <v>120</v>
      </c>
      <c r="E1853" s="91" t="s">
        <v>10</v>
      </c>
      <c r="F1853" s="92">
        <v>22000</v>
      </c>
      <c r="G1853" s="92">
        <v>2640000</v>
      </c>
    </row>
    <row r="1854" spans="1:7">
      <c r="A1854" s="7" t="s">
        <v>3023</v>
      </c>
      <c r="B1854" s="89" t="s">
        <v>195</v>
      </c>
      <c r="C1854" s="90" t="s">
        <v>2979</v>
      </c>
      <c r="D1854" s="89">
        <v>1</v>
      </c>
      <c r="E1854" s="91" t="s">
        <v>9</v>
      </c>
      <c r="F1854" s="92">
        <v>1000000</v>
      </c>
      <c r="G1854" s="92">
        <v>1000000</v>
      </c>
    </row>
    <row r="1855" spans="1:7">
      <c r="A1855" s="7" t="s">
        <v>3024</v>
      </c>
      <c r="B1855" s="89" t="s">
        <v>195</v>
      </c>
      <c r="C1855" s="90" t="s">
        <v>599</v>
      </c>
      <c r="D1855" s="89">
        <v>1</v>
      </c>
      <c r="E1855" s="91" t="s">
        <v>9</v>
      </c>
      <c r="F1855" s="92">
        <v>1000000</v>
      </c>
      <c r="G1855" s="92">
        <v>1000000</v>
      </c>
    </row>
    <row r="1856" spans="1:7" ht="30">
      <c r="A1856" s="7" t="s">
        <v>3025</v>
      </c>
      <c r="B1856" s="78" t="s">
        <v>512</v>
      </c>
      <c r="C1856" s="79" t="s">
        <v>621</v>
      </c>
      <c r="D1856" s="78"/>
      <c r="E1856" s="80"/>
      <c r="F1856" s="81"/>
      <c r="G1856" s="81">
        <v>12000000</v>
      </c>
    </row>
    <row r="1857" spans="1:7" ht="28.5">
      <c r="A1857" s="7" t="s">
        <v>3026</v>
      </c>
      <c r="B1857" s="89" t="s">
        <v>195</v>
      </c>
      <c r="C1857" s="90" t="s">
        <v>3027</v>
      </c>
      <c r="D1857" s="89">
        <v>60</v>
      </c>
      <c r="E1857" s="91" t="s">
        <v>21</v>
      </c>
      <c r="F1857" s="92">
        <v>200000</v>
      </c>
      <c r="G1857" s="92">
        <v>12000000</v>
      </c>
    </row>
    <row r="1858" spans="1:7" ht="15">
      <c r="A1858" s="7" t="s">
        <v>3028</v>
      </c>
      <c r="B1858" s="78" t="s">
        <v>510</v>
      </c>
      <c r="C1858" s="79" t="s">
        <v>19</v>
      </c>
      <c r="D1858" s="78"/>
      <c r="E1858" s="80"/>
      <c r="F1858" s="81"/>
      <c r="G1858" s="81">
        <v>32000000</v>
      </c>
    </row>
    <row r="1859" spans="1:7">
      <c r="A1859" s="7" t="s">
        <v>3029</v>
      </c>
      <c r="B1859" s="89" t="s">
        <v>195</v>
      </c>
      <c r="C1859" s="90" t="s">
        <v>3030</v>
      </c>
      <c r="D1859" s="89">
        <v>16</v>
      </c>
      <c r="E1859" s="91" t="s">
        <v>10</v>
      </c>
      <c r="F1859" s="92">
        <v>2000000</v>
      </c>
      <c r="G1859" s="92">
        <v>32000000</v>
      </c>
    </row>
    <row r="1860" spans="1:7" ht="30">
      <c r="A1860" s="7" t="s">
        <v>3031</v>
      </c>
      <c r="B1860" s="93" t="s">
        <v>812</v>
      </c>
      <c r="C1860" s="94" t="s">
        <v>3032</v>
      </c>
      <c r="D1860" s="93"/>
      <c r="E1860" s="95"/>
      <c r="F1860" s="96"/>
      <c r="G1860" s="96">
        <v>507200000</v>
      </c>
    </row>
    <row r="1861" spans="1:7" ht="30">
      <c r="A1861" s="7" t="s">
        <v>3033</v>
      </c>
      <c r="B1861" s="97" t="s">
        <v>8</v>
      </c>
      <c r="C1861" s="98" t="s">
        <v>174</v>
      </c>
      <c r="D1861" s="97"/>
      <c r="E1861" s="99"/>
      <c r="F1861" s="100"/>
      <c r="G1861" s="100">
        <v>295200000</v>
      </c>
    </row>
    <row r="1862" spans="1:7" ht="15">
      <c r="A1862" s="7" t="s">
        <v>3034</v>
      </c>
      <c r="B1862" s="78" t="s">
        <v>503</v>
      </c>
      <c r="C1862" s="79" t="s">
        <v>7</v>
      </c>
      <c r="D1862" s="78"/>
      <c r="E1862" s="80"/>
      <c r="F1862" s="81"/>
      <c r="G1862" s="81">
        <v>46000000</v>
      </c>
    </row>
    <row r="1863" spans="1:7">
      <c r="A1863" s="7" t="s">
        <v>3035</v>
      </c>
      <c r="B1863" s="89" t="s">
        <v>195</v>
      </c>
      <c r="C1863" s="90" t="s">
        <v>596</v>
      </c>
      <c r="D1863" s="89">
        <v>5</v>
      </c>
      <c r="E1863" s="91" t="s">
        <v>9</v>
      </c>
      <c r="F1863" s="92">
        <v>1500000</v>
      </c>
      <c r="G1863" s="92">
        <v>7500000</v>
      </c>
    </row>
    <row r="1864" spans="1:7">
      <c r="A1864" s="7" t="s">
        <v>3036</v>
      </c>
      <c r="B1864" s="89" t="s">
        <v>195</v>
      </c>
      <c r="C1864" s="90" t="s">
        <v>2724</v>
      </c>
      <c r="D1864" s="89">
        <v>280</v>
      </c>
      <c r="E1864" s="91" t="s">
        <v>10</v>
      </c>
      <c r="F1864" s="92">
        <v>75000</v>
      </c>
      <c r="G1864" s="92">
        <v>21000000</v>
      </c>
    </row>
    <row r="1865" spans="1:7">
      <c r="A1865" s="7" t="s">
        <v>3037</v>
      </c>
      <c r="B1865" s="89" t="s">
        <v>195</v>
      </c>
      <c r="C1865" s="90" t="s">
        <v>2093</v>
      </c>
      <c r="D1865" s="89">
        <v>30</v>
      </c>
      <c r="E1865" s="91" t="s">
        <v>176</v>
      </c>
      <c r="F1865" s="92">
        <v>250000</v>
      </c>
      <c r="G1865" s="92">
        <v>7500000</v>
      </c>
    </row>
    <row r="1866" spans="1:7">
      <c r="A1866" s="7" t="s">
        <v>3038</v>
      </c>
      <c r="B1866" s="89" t="s">
        <v>195</v>
      </c>
      <c r="C1866" s="90" t="s">
        <v>598</v>
      </c>
      <c r="D1866" s="89">
        <v>4</v>
      </c>
      <c r="E1866" s="91" t="s">
        <v>106</v>
      </c>
      <c r="F1866" s="92">
        <v>1000000</v>
      </c>
      <c r="G1866" s="92">
        <v>4000000</v>
      </c>
    </row>
    <row r="1867" spans="1:7">
      <c r="A1867" s="7" t="s">
        <v>3039</v>
      </c>
      <c r="B1867" s="89" t="s">
        <v>195</v>
      </c>
      <c r="C1867" s="90" t="s">
        <v>599</v>
      </c>
      <c r="D1867" s="89">
        <v>4</v>
      </c>
      <c r="E1867" s="91" t="s">
        <v>106</v>
      </c>
      <c r="F1867" s="92">
        <v>1500000</v>
      </c>
      <c r="G1867" s="92">
        <v>6000000</v>
      </c>
    </row>
    <row r="1868" spans="1:7" ht="15">
      <c r="A1868" s="7" t="s">
        <v>3040</v>
      </c>
      <c r="B1868" s="78" t="s">
        <v>526</v>
      </c>
      <c r="C1868" s="79" t="s">
        <v>53</v>
      </c>
      <c r="D1868" s="78"/>
      <c r="E1868" s="80"/>
      <c r="F1868" s="81"/>
      <c r="G1868" s="81">
        <v>2000000</v>
      </c>
    </row>
    <row r="1869" spans="1:7" ht="28.5">
      <c r="A1869" s="7" t="s">
        <v>3041</v>
      </c>
      <c r="B1869" s="89" t="s">
        <v>195</v>
      </c>
      <c r="C1869" s="90" t="s">
        <v>3042</v>
      </c>
      <c r="D1869" s="89">
        <v>1</v>
      </c>
      <c r="E1869" s="91" t="s">
        <v>153</v>
      </c>
      <c r="F1869" s="92">
        <v>2000000</v>
      </c>
      <c r="G1869" s="92">
        <v>2000000</v>
      </c>
    </row>
    <row r="1870" spans="1:7" ht="15">
      <c r="A1870" s="7" t="s">
        <v>3043</v>
      </c>
      <c r="B1870" s="78" t="s">
        <v>510</v>
      </c>
      <c r="C1870" s="79" t="s">
        <v>19</v>
      </c>
      <c r="D1870" s="78"/>
      <c r="E1870" s="80"/>
      <c r="F1870" s="81"/>
      <c r="G1870" s="81">
        <v>247200000</v>
      </c>
    </row>
    <row r="1871" spans="1:7">
      <c r="A1871" s="7" t="s">
        <v>3044</v>
      </c>
      <c r="B1871" s="89" t="s">
        <v>195</v>
      </c>
      <c r="C1871" s="90" t="s">
        <v>3045</v>
      </c>
      <c r="D1871" s="89">
        <v>40</v>
      </c>
      <c r="E1871" s="91" t="s">
        <v>10</v>
      </c>
      <c r="F1871" s="92">
        <v>6180000</v>
      </c>
      <c r="G1871" s="92">
        <v>247200000</v>
      </c>
    </row>
    <row r="1872" spans="1:7" ht="15">
      <c r="A1872" s="7" t="s">
        <v>3046</v>
      </c>
      <c r="B1872" s="97" t="s">
        <v>508</v>
      </c>
      <c r="C1872" s="98" t="s">
        <v>175</v>
      </c>
      <c r="D1872" s="97"/>
      <c r="E1872" s="99"/>
      <c r="F1872" s="100"/>
      <c r="G1872" s="100">
        <v>212000000</v>
      </c>
    </row>
    <row r="1873" spans="1:7" ht="15">
      <c r="A1873" s="7" t="s">
        <v>3047</v>
      </c>
      <c r="B1873" s="78" t="s">
        <v>503</v>
      </c>
      <c r="C1873" s="79" t="s">
        <v>7</v>
      </c>
      <c r="D1873" s="78"/>
      <c r="E1873" s="80"/>
      <c r="F1873" s="81"/>
      <c r="G1873" s="81">
        <v>41000000</v>
      </c>
    </row>
    <row r="1874" spans="1:7">
      <c r="A1874" s="7" t="s">
        <v>3048</v>
      </c>
      <c r="B1874" s="89" t="s">
        <v>195</v>
      </c>
      <c r="C1874" s="90" t="s">
        <v>596</v>
      </c>
      <c r="D1874" s="89">
        <v>4</v>
      </c>
      <c r="E1874" s="91" t="s">
        <v>9</v>
      </c>
      <c r="F1874" s="92">
        <v>1500000</v>
      </c>
      <c r="G1874" s="92">
        <v>6000000</v>
      </c>
    </row>
    <row r="1875" spans="1:7">
      <c r="A1875" s="7" t="s">
        <v>3049</v>
      </c>
      <c r="B1875" s="89" t="s">
        <v>195</v>
      </c>
      <c r="C1875" s="90" t="s">
        <v>2724</v>
      </c>
      <c r="D1875" s="89">
        <v>180</v>
      </c>
      <c r="E1875" s="91" t="s">
        <v>10</v>
      </c>
      <c r="F1875" s="92">
        <v>75000</v>
      </c>
      <c r="G1875" s="92">
        <v>13500000</v>
      </c>
    </row>
    <row r="1876" spans="1:7">
      <c r="A1876" s="7" t="s">
        <v>3050</v>
      </c>
      <c r="B1876" s="89" t="s">
        <v>195</v>
      </c>
      <c r="C1876" s="90" t="s">
        <v>3051</v>
      </c>
      <c r="D1876" s="89">
        <v>15</v>
      </c>
      <c r="E1876" s="91" t="s">
        <v>176</v>
      </c>
      <c r="F1876" s="92">
        <v>500000</v>
      </c>
      <c r="G1876" s="92">
        <v>7500000</v>
      </c>
    </row>
    <row r="1877" spans="1:7">
      <c r="A1877" s="7" t="s">
        <v>3052</v>
      </c>
      <c r="B1877" s="89" t="s">
        <v>195</v>
      </c>
      <c r="C1877" s="90" t="s">
        <v>598</v>
      </c>
      <c r="D1877" s="89">
        <v>4</v>
      </c>
      <c r="E1877" s="91" t="s">
        <v>106</v>
      </c>
      <c r="F1877" s="92">
        <v>1000000</v>
      </c>
      <c r="G1877" s="92">
        <v>4000000</v>
      </c>
    </row>
    <row r="1878" spans="1:7">
      <c r="A1878" s="7" t="s">
        <v>3053</v>
      </c>
      <c r="B1878" s="89" t="s">
        <v>195</v>
      </c>
      <c r="C1878" s="90" t="s">
        <v>599</v>
      </c>
      <c r="D1878" s="89">
        <v>4</v>
      </c>
      <c r="E1878" s="91" t="s">
        <v>106</v>
      </c>
      <c r="F1878" s="92">
        <v>1500000</v>
      </c>
      <c r="G1878" s="92">
        <v>6000000</v>
      </c>
    </row>
    <row r="1879" spans="1:7">
      <c r="A1879" s="7" t="s">
        <v>3054</v>
      </c>
      <c r="B1879" s="89" t="s">
        <v>195</v>
      </c>
      <c r="C1879" s="90" t="s">
        <v>3055</v>
      </c>
      <c r="D1879" s="89">
        <v>8</v>
      </c>
      <c r="E1879" s="91" t="s">
        <v>58</v>
      </c>
      <c r="F1879" s="92">
        <v>500000</v>
      </c>
      <c r="G1879" s="92">
        <v>4000000</v>
      </c>
    </row>
    <row r="1880" spans="1:7" ht="15">
      <c r="A1880" s="7" t="s">
        <v>3056</v>
      </c>
      <c r="B1880" s="78" t="s">
        <v>526</v>
      </c>
      <c r="C1880" s="79" t="s">
        <v>53</v>
      </c>
      <c r="D1880" s="78"/>
      <c r="E1880" s="80"/>
      <c r="F1880" s="81"/>
      <c r="G1880" s="81">
        <v>32000000</v>
      </c>
    </row>
    <row r="1881" spans="1:7" ht="28.5">
      <c r="A1881" s="7" t="s">
        <v>3057</v>
      </c>
      <c r="B1881" s="89" t="s">
        <v>195</v>
      </c>
      <c r="C1881" s="90" t="s">
        <v>3058</v>
      </c>
      <c r="D1881" s="89">
        <v>2</v>
      </c>
      <c r="E1881" s="91" t="s">
        <v>177</v>
      </c>
      <c r="F1881" s="92">
        <v>15000000</v>
      </c>
      <c r="G1881" s="92">
        <v>30000000</v>
      </c>
    </row>
    <row r="1882" spans="1:7" ht="28.5">
      <c r="A1882" s="7" t="s">
        <v>3059</v>
      </c>
      <c r="B1882" s="89" t="s">
        <v>195</v>
      </c>
      <c r="C1882" s="90" t="s">
        <v>3060</v>
      </c>
      <c r="D1882" s="89">
        <v>1</v>
      </c>
      <c r="E1882" s="91" t="s">
        <v>60</v>
      </c>
      <c r="F1882" s="92">
        <v>2000000</v>
      </c>
      <c r="G1882" s="92">
        <v>2000000</v>
      </c>
    </row>
    <row r="1883" spans="1:7" ht="15">
      <c r="A1883" s="7" t="s">
        <v>3061</v>
      </c>
      <c r="B1883" s="78" t="s">
        <v>513</v>
      </c>
      <c r="C1883" s="79" t="s">
        <v>11</v>
      </c>
      <c r="D1883" s="78"/>
      <c r="E1883" s="80"/>
      <c r="F1883" s="81"/>
      <c r="G1883" s="81">
        <v>10000000</v>
      </c>
    </row>
    <row r="1884" spans="1:7">
      <c r="A1884" s="7" t="s">
        <v>3062</v>
      </c>
      <c r="B1884" s="89" t="s">
        <v>195</v>
      </c>
      <c r="C1884" s="90" t="s">
        <v>753</v>
      </c>
      <c r="D1884" s="89">
        <v>10</v>
      </c>
      <c r="E1884" s="91" t="s">
        <v>54</v>
      </c>
      <c r="F1884" s="92">
        <v>1000000</v>
      </c>
      <c r="G1884" s="92">
        <v>10000000</v>
      </c>
    </row>
    <row r="1885" spans="1:7" ht="15">
      <c r="A1885" s="7" t="s">
        <v>3063</v>
      </c>
      <c r="B1885" s="78" t="s">
        <v>510</v>
      </c>
      <c r="C1885" s="79" t="s">
        <v>19</v>
      </c>
      <c r="D1885" s="78"/>
      <c r="E1885" s="80"/>
      <c r="F1885" s="81"/>
      <c r="G1885" s="81">
        <v>120000000</v>
      </c>
    </row>
    <row r="1886" spans="1:7">
      <c r="A1886" s="7" t="s">
        <v>3064</v>
      </c>
      <c r="B1886" s="89" t="s">
        <v>195</v>
      </c>
      <c r="C1886" s="90" t="s">
        <v>3065</v>
      </c>
      <c r="D1886" s="89">
        <v>30</v>
      </c>
      <c r="E1886" s="91" t="s">
        <v>10</v>
      </c>
      <c r="F1886" s="92">
        <v>4000000</v>
      </c>
      <c r="G1886" s="92">
        <v>120000000</v>
      </c>
    </row>
    <row r="1887" spans="1:7" ht="15">
      <c r="A1887" s="7" t="s">
        <v>3066</v>
      </c>
      <c r="B1887" s="78" t="s">
        <v>504</v>
      </c>
      <c r="C1887" s="79" t="s">
        <v>13</v>
      </c>
      <c r="D1887" s="78"/>
      <c r="E1887" s="80"/>
      <c r="F1887" s="81"/>
      <c r="G1887" s="81">
        <v>9000000</v>
      </c>
    </row>
    <row r="1888" spans="1:7">
      <c r="A1888" s="7" t="s">
        <v>3067</v>
      </c>
      <c r="B1888" s="89" t="s">
        <v>195</v>
      </c>
      <c r="C1888" s="90" t="s">
        <v>609</v>
      </c>
      <c r="D1888" s="89">
        <v>60</v>
      </c>
      <c r="E1888" s="91" t="s">
        <v>25</v>
      </c>
      <c r="F1888" s="92">
        <v>150000</v>
      </c>
      <c r="G1888" s="92">
        <v>9000000</v>
      </c>
    </row>
    <row r="1889" spans="1:7" ht="30">
      <c r="A1889" s="7" t="s">
        <v>3068</v>
      </c>
      <c r="B1889" s="93" t="s">
        <v>3069</v>
      </c>
      <c r="C1889" s="94" t="s">
        <v>3070</v>
      </c>
      <c r="D1889" s="93"/>
      <c r="E1889" s="95"/>
      <c r="F1889" s="96"/>
      <c r="G1889" s="96">
        <v>126532000</v>
      </c>
    </row>
    <row r="1890" spans="1:7" ht="15">
      <c r="A1890" s="7" t="s">
        <v>3071</v>
      </c>
      <c r="B1890" s="97" t="s">
        <v>8</v>
      </c>
      <c r="C1890" s="98" t="s">
        <v>178</v>
      </c>
      <c r="D1890" s="97"/>
      <c r="E1890" s="99"/>
      <c r="F1890" s="100"/>
      <c r="G1890" s="100">
        <v>126532000</v>
      </c>
    </row>
    <row r="1891" spans="1:7" ht="15">
      <c r="A1891" s="7" t="s">
        <v>3072</v>
      </c>
      <c r="B1891" s="78" t="s">
        <v>503</v>
      </c>
      <c r="C1891" s="79" t="s">
        <v>7</v>
      </c>
      <c r="D1891" s="78"/>
      <c r="E1891" s="80"/>
      <c r="F1891" s="81"/>
      <c r="G1891" s="81">
        <v>35500000</v>
      </c>
    </row>
    <row r="1892" spans="1:7">
      <c r="A1892" s="7" t="s">
        <v>3073</v>
      </c>
      <c r="B1892" s="89" t="s">
        <v>195</v>
      </c>
      <c r="C1892" s="90" t="s">
        <v>596</v>
      </c>
      <c r="D1892" s="89">
        <v>4</v>
      </c>
      <c r="E1892" s="91" t="s">
        <v>9</v>
      </c>
      <c r="F1892" s="92">
        <v>1500000</v>
      </c>
      <c r="G1892" s="92">
        <v>6000000</v>
      </c>
    </row>
    <row r="1893" spans="1:7">
      <c r="A1893" s="7" t="s">
        <v>3074</v>
      </c>
      <c r="B1893" s="89" t="s">
        <v>195</v>
      </c>
      <c r="C1893" s="90" t="s">
        <v>2724</v>
      </c>
      <c r="D1893" s="89">
        <v>180</v>
      </c>
      <c r="E1893" s="91" t="s">
        <v>10</v>
      </c>
      <c r="F1893" s="92">
        <v>75000</v>
      </c>
      <c r="G1893" s="92">
        <v>13500000</v>
      </c>
    </row>
    <row r="1894" spans="1:7">
      <c r="A1894" s="7" t="s">
        <v>3075</v>
      </c>
      <c r="B1894" s="89" t="s">
        <v>195</v>
      </c>
      <c r="C1894" s="90" t="s">
        <v>598</v>
      </c>
      <c r="D1894" s="89">
        <v>4</v>
      </c>
      <c r="E1894" s="91" t="s">
        <v>106</v>
      </c>
      <c r="F1894" s="92">
        <v>1000000</v>
      </c>
      <c r="G1894" s="92">
        <v>4000000</v>
      </c>
    </row>
    <row r="1895" spans="1:7">
      <c r="A1895" s="7" t="s">
        <v>3076</v>
      </c>
      <c r="B1895" s="89" t="s">
        <v>195</v>
      </c>
      <c r="C1895" s="90" t="s">
        <v>599</v>
      </c>
      <c r="D1895" s="89">
        <v>4</v>
      </c>
      <c r="E1895" s="91" t="s">
        <v>106</v>
      </c>
      <c r="F1895" s="92">
        <v>1500000</v>
      </c>
      <c r="G1895" s="92">
        <v>6000000</v>
      </c>
    </row>
    <row r="1896" spans="1:7">
      <c r="A1896" s="7" t="s">
        <v>3077</v>
      </c>
      <c r="B1896" s="89" t="s">
        <v>195</v>
      </c>
      <c r="C1896" s="90" t="s">
        <v>3078</v>
      </c>
      <c r="D1896" s="89">
        <v>12</v>
      </c>
      <c r="E1896" s="91" t="s">
        <v>176</v>
      </c>
      <c r="F1896" s="92">
        <v>500000</v>
      </c>
      <c r="G1896" s="92">
        <v>6000000</v>
      </c>
    </row>
    <row r="1897" spans="1:7" ht="15">
      <c r="A1897" s="7" t="s">
        <v>3079</v>
      </c>
      <c r="B1897" s="78" t="s">
        <v>526</v>
      </c>
      <c r="C1897" s="79" t="s">
        <v>53</v>
      </c>
      <c r="D1897" s="78"/>
      <c r="E1897" s="80"/>
      <c r="F1897" s="81"/>
      <c r="G1897" s="81">
        <v>2000000</v>
      </c>
    </row>
    <row r="1898" spans="1:7" ht="28.5">
      <c r="A1898" s="7" t="s">
        <v>3080</v>
      </c>
      <c r="B1898" s="89" t="s">
        <v>195</v>
      </c>
      <c r="C1898" s="90" t="s">
        <v>3042</v>
      </c>
      <c r="D1898" s="89">
        <v>1</v>
      </c>
      <c r="E1898" s="91" t="s">
        <v>153</v>
      </c>
      <c r="F1898" s="92">
        <v>2000000</v>
      </c>
      <c r="G1898" s="92">
        <v>2000000</v>
      </c>
    </row>
    <row r="1899" spans="1:7" ht="15">
      <c r="A1899" s="7" t="s">
        <v>3081</v>
      </c>
      <c r="B1899" s="78" t="s">
        <v>510</v>
      </c>
      <c r="C1899" s="79" t="s">
        <v>19</v>
      </c>
      <c r="D1899" s="78"/>
      <c r="E1899" s="80"/>
      <c r="F1899" s="81"/>
      <c r="G1899" s="81">
        <v>89032000</v>
      </c>
    </row>
    <row r="1900" spans="1:7">
      <c r="A1900" s="7" t="s">
        <v>3082</v>
      </c>
      <c r="B1900" s="89" t="s">
        <v>195</v>
      </c>
      <c r="C1900" s="90" t="s">
        <v>3065</v>
      </c>
      <c r="D1900" s="89">
        <v>22</v>
      </c>
      <c r="E1900" s="91" t="s">
        <v>10</v>
      </c>
      <c r="F1900" s="92">
        <v>4047000</v>
      </c>
      <c r="G1900" s="92">
        <v>89032000</v>
      </c>
    </row>
    <row r="1901" spans="1:7">
      <c r="A1901" s="7" t="s">
        <v>3083</v>
      </c>
      <c r="B1901" s="89" t="s">
        <v>3084</v>
      </c>
      <c r="C1901" s="90" t="s">
        <v>3085</v>
      </c>
      <c r="D1901" s="89"/>
      <c r="E1901" s="91"/>
      <c r="F1901" s="92"/>
      <c r="G1901" s="92">
        <v>3290739000</v>
      </c>
    </row>
    <row r="1902" spans="1:7" ht="30">
      <c r="A1902" s="7" t="s">
        <v>3086</v>
      </c>
      <c r="B1902" s="93" t="s">
        <v>805</v>
      </c>
      <c r="C1902" s="94" t="s">
        <v>3087</v>
      </c>
      <c r="D1902" s="93"/>
      <c r="E1902" s="95"/>
      <c r="F1902" s="96"/>
      <c r="G1902" s="96">
        <v>2500000000</v>
      </c>
    </row>
    <row r="1903" spans="1:7" ht="15">
      <c r="A1903" s="7" t="s">
        <v>3088</v>
      </c>
      <c r="B1903" s="97" t="s">
        <v>8</v>
      </c>
      <c r="C1903" s="98" t="s">
        <v>179</v>
      </c>
      <c r="D1903" s="97"/>
      <c r="E1903" s="99"/>
      <c r="F1903" s="100"/>
      <c r="G1903" s="100">
        <v>899600000</v>
      </c>
    </row>
    <row r="1904" spans="1:7" ht="15">
      <c r="A1904" s="7" t="s">
        <v>3089</v>
      </c>
      <c r="B1904" s="78" t="s">
        <v>503</v>
      </c>
      <c r="C1904" s="79" t="s">
        <v>7</v>
      </c>
      <c r="D1904" s="78"/>
      <c r="E1904" s="80"/>
      <c r="F1904" s="81"/>
      <c r="G1904" s="81">
        <v>104000000</v>
      </c>
    </row>
    <row r="1905" spans="1:7">
      <c r="A1905" s="7" t="s">
        <v>3090</v>
      </c>
      <c r="B1905" s="89" t="s">
        <v>195</v>
      </c>
      <c r="C1905" s="90" t="s">
        <v>3091</v>
      </c>
      <c r="D1905" s="89">
        <v>3</v>
      </c>
      <c r="E1905" s="91" t="s">
        <v>180</v>
      </c>
      <c r="F1905" s="92">
        <v>1000000</v>
      </c>
      <c r="G1905" s="92">
        <v>3000000</v>
      </c>
    </row>
    <row r="1906" spans="1:7">
      <c r="A1906" s="7" t="s">
        <v>3092</v>
      </c>
      <c r="B1906" s="89" t="s">
        <v>195</v>
      </c>
      <c r="C1906" s="90" t="s">
        <v>3093</v>
      </c>
      <c r="D1906" s="89">
        <v>8</v>
      </c>
      <c r="E1906" s="91" t="s">
        <v>180</v>
      </c>
      <c r="F1906" s="92">
        <v>1000000</v>
      </c>
      <c r="G1906" s="92">
        <v>8000000</v>
      </c>
    </row>
    <row r="1907" spans="1:7">
      <c r="A1907" s="7" t="s">
        <v>3094</v>
      </c>
      <c r="B1907" s="89" t="s">
        <v>195</v>
      </c>
      <c r="C1907" s="90" t="s">
        <v>3095</v>
      </c>
      <c r="D1907" s="89">
        <v>300</v>
      </c>
      <c r="E1907" s="91" t="s">
        <v>106</v>
      </c>
      <c r="F1907" s="92">
        <v>250000</v>
      </c>
      <c r="G1907" s="92">
        <v>75000000</v>
      </c>
    </row>
    <row r="1908" spans="1:7" ht="28.5">
      <c r="A1908" s="7" t="s">
        <v>3096</v>
      </c>
      <c r="B1908" s="89" t="s">
        <v>195</v>
      </c>
      <c r="C1908" s="90" t="s">
        <v>3097</v>
      </c>
      <c r="D1908" s="89">
        <v>12</v>
      </c>
      <c r="E1908" s="91" t="s">
        <v>180</v>
      </c>
      <c r="F1908" s="92">
        <v>1000000</v>
      </c>
      <c r="G1908" s="92">
        <v>12000000</v>
      </c>
    </row>
    <row r="1909" spans="1:7">
      <c r="A1909" s="7" t="s">
        <v>3098</v>
      </c>
      <c r="B1909" s="89" t="s">
        <v>195</v>
      </c>
      <c r="C1909" s="90" t="s">
        <v>598</v>
      </c>
      <c r="D1909" s="89">
        <v>3</v>
      </c>
      <c r="E1909" s="91" t="s">
        <v>106</v>
      </c>
      <c r="F1909" s="92">
        <v>1000000</v>
      </c>
      <c r="G1909" s="92">
        <v>3000000</v>
      </c>
    </row>
    <row r="1910" spans="1:7">
      <c r="A1910" s="7" t="s">
        <v>3099</v>
      </c>
      <c r="B1910" s="89" t="s">
        <v>195</v>
      </c>
      <c r="C1910" s="90" t="s">
        <v>599</v>
      </c>
      <c r="D1910" s="89">
        <v>3</v>
      </c>
      <c r="E1910" s="91" t="s">
        <v>106</v>
      </c>
      <c r="F1910" s="92">
        <v>1000000</v>
      </c>
      <c r="G1910" s="92">
        <v>3000000</v>
      </c>
    </row>
    <row r="1911" spans="1:7" ht="15">
      <c r="A1911" s="7" t="s">
        <v>3100</v>
      </c>
      <c r="B1911" s="78" t="s">
        <v>530</v>
      </c>
      <c r="C1911" s="79" t="s">
        <v>64</v>
      </c>
      <c r="D1911" s="78"/>
      <c r="E1911" s="80"/>
      <c r="F1911" s="81"/>
      <c r="G1911" s="81">
        <v>24000000</v>
      </c>
    </row>
    <row r="1912" spans="1:7">
      <c r="A1912" s="7" t="s">
        <v>3101</v>
      </c>
      <c r="B1912" s="89" t="s">
        <v>195</v>
      </c>
      <c r="C1912" s="90" t="s">
        <v>598</v>
      </c>
      <c r="D1912" s="89">
        <v>12</v>
      </c>
      <c r="E1912" s="91" t="s">
        <v>106</v>
      </c>
      <c r="F1912" s="92">
        <v>1000000</v>
      </c>
      <c r="G1912" s="92">
        <v>12000000</v>
      </c>
    </row>
    <row r="1913" spans="1:7">
      <c r="A1913" s="7" t="s">
        <v>3102</v>
      </c>
      <c r="B1913" s="89" t="s">
        <v>195</v>
      </c>
      <c r="C1913" s="90" t="s">
        <v>599</v>
      </c>
      <c r="D1913" s="89">
        <v>12</v>
      </c>
      <c r="E1913" s="91" t="s">
        <v>106</v>
      </c>
      <c r="F1913" s="92">
        <v>1000000</v>
      </c>
      <c r="G1913" s="92">
        <v>12000000</v>
      </c>
    </row>
    <row r="1914" spans="1:7" ht="15">
      <c r="A1914" s="7" t="s">
        <v>3103</v>
      </c>
      <c r="B1914" s="78" t="s">
        <v>513</v>
      </c>
      <c r="C1914" s="79" t="s">
        <v>11</v>
      </c>
      <c r="D1914" s="78"/>
      <c r="E1914" s="80"/>
      <c r="F1914" s="81"/>
      <c r="G1914" s="81">
        <v>21600000</v>
      </c>
    </row>
    <row r="1915" spans="1:7" ht="28.5">
      <c r="A1915" s="7" t="s">
        <v>3104</v>
      </c>
      <c r="B1915" s="89" t="s">
        <v>195</v>
      </c>
      <c r="C1915" s="90" t="s">
        <v>3105</v>
      </c>
      <c r="D1915" s="89">
        <v>24</v>
      </c>
      <c r="E1915" s="91" t="s">
        <v>54</v>
      </c>
      <c r="F1915" s="92">
        <v>900000</v>
      </c>
      <c r="G1915" s="92">
        <v>21600000</v>
      </c>
    </row>
    <row r="1916" spans="1:7" ht="15">
      <c r="A1916" s="7" t="s">
        <v>3106</v>
      </c>
      <c r="B1916" s="78" t="s">
        <v>510</v>
      </c>
      <c r="C1916" s="79" t="s">
        <v>19</v>
      </c>
      <c r="D1916" s="78"/>
      <c r="E1916" s="80"/>
      <c r="F1916" s="81"/>
      <c r="G1916" s="81">
        <v>720000000</v>
      </c>
    </row>
    <row r="1917" spans="1:7" ht="28.5">
      <c r="A1917" s="7" t="s">
        <v>3107</v>
      </c>
      <c r="B1917" s="89" t="s">
        <v>195</v>
      </c>
      <c r="C1917" s="90" t="s">
        <v>3108</v>
      </c>
      <c r="D1917" s="89">
        <v>24</v>
      </c>
      <c r="E1917" s="91" t="s">
        <v>25</v>
      </c>
      <c r="F1917" s="92">
        <v>5000000</v>
      </c>
      <c r="G1917" s="92">
        <v>120000000</v>
      </c>
    </row>
    <row r="1918" spans="1:7" ht="28.5">
      <c r="A1918" s="7" t="s">
        <v>3109</v>
      </c>
      <c r="B1918" s="89" t="s">
        <v>195</v>
      </c>
      <c r="C1918" s="90" t="s">
        <v>3110</v>
      </c>
      <c r="D1918" s="89">
        <v>50</v>
      </c>
      <c r="E1918" s="91" t="s">
        <v>25</v>
      </c>
      <c r="F1918" s="92">
        <v>5000000</v>
      </c>
      <c r="G1918" s="92">
        <v>250000000</v>
      </c>
    </row>
    <row r="1919" spans="1:7" ht="28.5">
      <c r="A1919" s="7" t="s">
        <v>3111</v>
      </c>
      <c r="B1919" s="89" t="s">
        <v>195</v>
      </c>
      <c r="C1919" s="90" t="s">
        <v>3112</v>
      </c>
      <c r="D1919" s="89">
        <v>20</v>
      </c>
      <c r="E1919" s="91" t="s">
        <v>25</v>
      </c>
      <c r="F1919" s="92">
        <v>5000000</v>
      </c>
      <c r="G1919" s="92">
        <v>100000000</v>
      </c>
    </row>
    <row r="1920" spans="1:7" ht="28.5">
      <c r="A1920" s="7" t="s">
        <v>3113</v>
      </c>
      <c r="B1920" s="89" t="s">
        <v>195</v>
      </c>
      <c r="C1920" s="90" t="s">
        <v>3114</v>
      </c>
      <c r="D1920" s="89">
        <v>50</v>
      </c>
      <c r="E1920" s="91" t="s">
        <v>25</v>
      </c>
      <c r="F1920" s="92">
        <v>5000000</v>
      </c>
      <c r="G1920" s="92">
        <v>250000000</v>
      </c>
    </row>
    <row r="1921" spans="1:7" ht="15">
      <c r="A1921" s="7" t="s">
        <v>3115</v>
      </c>
      <c r="B1921" s="78" t="s">
        <v>504</v>
      </c>
      <c r="C1921" s="79" t="s">
        <v>13</v>
      </c>
      <c r="D1921" s="78"/>
      <c r="E1921" s="80"/>
      <c r="F1921" s="81"/>
      <c r="G1921" s="81">
        <v>1800000</v>
      </c>
    </row>
    <row r="1922" spans="1:7" ht="28.5">
      <c r="A1922" s="7" t="s">
        <v>3116</v>
      </c>
      <c r="B1922" s="89" t="s">
        <v>195</v>
      </c>
      <c r="C1922" s="90" t="s">
        <v>3117</v>
      </c>
      <c r="D1922" s="89">
        <v>5</v>
      </c>
      <c r="E1922" s="91" t="s">
        <v>25</v>
      </c>
      <c r="F1922" s="92">
        <v>150000</v>
      </c>
      <c r="G1922" s="92">
        <v>750000</v>
      </c>
    </row>
    <row r="1923" spans="1:7">
      <c r="A1923" s="7" t="s">
        <v>3118</v>
      </c>
      <c r="B1923" s="89" t="s">
        <v>195</v>
      </c>
      <c r="C1923" s="90" t="s">
        <v>3119</v>
      </c>
      <c r="D1923" s="89">
        <v>5</v>
      </c>
      <c r="E1923" s="91" t="s">
        <v>25</v>
      </c>
      <c r="F1923" s="92">
        <v>210000</v>
      </c>
      <c r="G1923" s="92">
        <v>1050000</v>
      </c>
    </row>
    <row r="1924" spans="1:7" ht="15">
      <c r="A1924" s="7" t="s">
        <v>3120</v>
      </c>
      <c r="B1924" s="78" t="s">
        <v>507</v>
      </c>
      <c r="C1924" s="79" t="s">
        <v>15</v>
      </c>
      <c r="D1924" s="78"/>
      <c r="E1924" s="80"/>
      <c r="F1924" s="81"/>
      <c r="G1924" s="81">
        <v>28200000</v>
      </c>
    </row>
    <row r="1925" spans="1:7">
      <c r="A1925" s="7" t="s">
        <v>3121</v>
      </c>
      <c r="B1925" s="89" t="s">
        <v>195</v>
      </c>
      <c r="C1925" s="90" t="s">
        <v>3122</v>
      </c>
      <c r="D1925" s="89">
        <v>12</v>
      </c>
      <c r="E1925" s="91" t="s">
        <v>25</v>
      </c>
      <c r="F1925" s="92">
        <v>2350000</v>
      </c>
      <c r="G1925" s="92">
        <v>28200000</v>
      </c>
    </row>
    <row r="1926" spans="1:7" ht="15">
      <c r="A1926" s="7" t="s">
        <v>3123</v>
      </c>
      <c r="B1926" s="97" t="s">
        <v>508</v>
      </c>
      <c r="C1926" s="98" t="s">
        <v>3124</v>
      </c>
      <c r="D1926" s="97"/>
      <c r="E1926" s="99"/>
      <c r="F1926" s="100"/>
      <c r="G1926" s="100">
        <v>307320000</v>
      </c>
    </row>
    <row r="1927" spans="1:7" ht="15">
      <c r="A1927" s="7" t="s">
        <v>3125</v>
      </c>
      <c r="B1927" s="78" t="s">
        <v>503</v>
      </c>
      <c r="C1927" s="79" t="s">
        <v>7</v>
      </c>
      <c r="D1927" s="78"/>
      <c r="E1927" s="80"/>
      <c r="F1927" s="81"/>
      <c r="G1927" s="81">
        <v>31400000</v>
      </c>
    </row>
    <row r="1928" spans="1:7" ht="28.5">
      <c r="A1928" s="7" t="s">
        <v>3126</v>
      </c>
      <c r="B1928" s="89" t="s">
        <v>195</v>
      </c>
      <c r="C1928" s="90" t="s">
        <v>3127</v>
      </c>
      <c r="D1928" s="89">
        <v>60</v>
      </c>
      <c r="E1928" s="91" t="s">
        <v>180</v>
      </c>
      <c r="F1928" s="92">
        <v>350000</v>
      </c>
      <c r="G1928" s="92">
        <v>21000000</v>
      </c>
    </row>
    <row r="1929" spans="1:7">
      <c r="A1929" s="7" t="s">
        <v>3128</v>
      </c>
      <c r="B1929" s="89" t="s">
        <v>195</v>
      </c>
      <c r="C1929" s="90" t="s">
        <v>3129</v>
      </c>
      <c r="D1929" s="89">
        <v>1</v>
      </c>
      <c r="E1929" s="91" t="s">
        <v>180</v>
      </c>
      <c r="F1929" s="92">
        <v>1000000</v>
      </c>
      <c r="G1929" s="92">
        <v>1000000</v>
      </c>
    </row>
    <row r="1930" spans="1:7">
      <c r="A1930" s="7" t="s">
        <v>3130</v>
      </c>
      <c r="B1930" s="89" t="s">
        <v>195</v>
      </c>
      <c r="C1930" s="90" t="s">
        <v>3131</v>
      </c>
      <c r="D1930" s="89">
        <v>12</v>
      </c>
      <c r="E1930" s="91" t="s">
        <v>180</v>
      </c>
      <c r="F1930" s="92">
        <v>200000</v>
      </c>
      <c r="G1930" s="92">
        <v>2400000</v>
      </c>
    </row>
    <row r="1931" spans="1:7">
      <c r="A1931" s="7" t="s">
        <v>3132</v>
      </c>
      <c r="B1931" s="89" t="s">
        <v>195</v>
      </c>
      <c r="C1931" s="90" t="s">
        <v>3133</v>
      </c>
      <c r="D1931" s="89">
        <v>5</v>
      </c>
      <c r="E1931" s="91" t="s">
        <v>180</v>
      </c>
      <c r="F1931" s="92">
        <v>1000000</v>
      </c>
      <c r="G1931" s="92">
        <v>5000000</v>
      </c>
    </row>
    <row r="1932" spans="1:7">
      <c r="A1932" s="7" t="s">
        <v>3134</v>
      </c>
      <c r="B1932" s="89" t="s">
        <v>195</v>
      </c>
      <c r="C1932" s="90" t="s">
        <v>598</v>
      </c>
      <c r="D1932" s="89">
        <v>1</v>
      </c>
      <c r="E1932" s="91" t="s">
        <v>106</v>
      </c>
      <c r="F1932" s="92">
        <v>1000000</v>
      </c>
      <c r="G1932" s="92">
        <v>1000000</v>
      </c>
    </row>
    <row r="1933" spans="1:7">
      <c r="A1933" s="7" t="s">
        <v>3135</v>
      </c>
      <c r="B1933" s="89" t="s">
        <v>195</v>
      </c>
      <c r="C1933" s="90" t="s">
        <v>599</v>
      </c>
      <c r="D1933" s="89">
        <v>1</v>
      </c>
      <c r="E1933" s="91" t="s">
        <v>106</v>
      </c>
      <c r="F1933" s="92">
        <v>1000000</v>
      </c>
      <c r="G1933" s="92">
        <v>1000000</v>
      </c>
    </row>
    <row r="1934" spans="1:7" ht="15">
      <c r="A1934" s="7" t="s">
        <v>3136</v>
      </c>
      <c r="B1934" s="78" t="s">
        <v>530</v>
      </c>
      <c r="C1934" s="79" t="s">
        <v>64</v>
      </c>
      <c r="D1934" s="78"/>
      <c r="E1934" s="80"/>
      <c r="F1934" s="81"/>
      <c r="G1934" s="81">
        <v>24000000</v>
      </c>
    </row>
    <row r="1935" spans="1:7">
      <c r="A1935" s="7" t="s">
        <v>3137</v>
      </c>
      <c r="B1935" s="89" t="s">
        <v>195</v>
      </c>
      <c r="C1935" s="90" t="s">
        <v>598</v>
      </c>
      <c r="D1935" s="89">
        <v>12</v>
      </c>
      <c r="E1935" s="91" t="s">
        <v>106</v>
      </c>
      <c r="F1935" s="92">
        <v>1000000</v>
      </c>
      <c r="G1935" s="92">
        <v>12000000</v>
      </c>
    </row>
    <row r="1936" spans="1:7">
      <c r="A1936" s="7" t="s">
        <v>3138</v>
      </c>
      <c r="B1936" s="89" t="s">
        <v>195</v>
      </c>
      <c r="C1936" s="90" t="s">
        <v>599</v>
      </c>
      <c r="D1936" s="89">
        <v>12</v>
      </c>
      <c r="E1936" s="91" t="s">
        <v>106</v>
      </c>
      <c r="F1936" s="92">
        <v>1000000</v>
      </c>
      <c r="G1936" s="92">
        <v>12000000</v>
      </c>
    </row>
    <row r="1937" spans="1:7" ht="15">
      <c r="A1937" s="7" t="s">
        <v>3139</v>
      </c>
      <c r="B1937" s="78" t="s">
        <v>513</v>
      </c>
      <c r="C1937" s="79" t="s">
        <v>11</v>
      </c>
      <c r="D1937" s="78"/>
      <c r="E1937" s="80"/>
      <c r="F1937" s="81"/>
      <c r="G1937" s="81">
        <v>3600000</v>
      </c>
    </row>
    <row r="1938" spans="1:7" ht="28.5">
      <c r="A1938" s="7" t="s">
        <v>3140</v>
      </c>
      <c r="B1938" s="89" t="s">
        <v>195</v>
      </c>
      <c r="C1938" s="90" t="s">
        <v>3141</v>
      </c>
      <c r="D1938" s="89">
        <v>4</v>
      </c>
      <c r="E1938" s="91" t="s">
        <v>54</v>
      </c>
      <c r="F1938" s="92">
        <v>900000</v>
      </c>
      <c r="G1938" s="92">
        <v>3600000</v>
      </c>
    </row>
    <row r="1939" spans="1:7" ht="15">
      <c r="A1939" s="7" t="s">
        <v>3142</v>
      </c>
      <c r="B1939" s="78" t="s">
        <v>510</v>
      </c>
      <c r="C1939" s="79" t="s">
        <v>19</v>
      </c>
      <c r="D1939" s="78"/>
      <c r="E1939" s="80"/>
      <c r="F1939" s="81"/>
      <c r="G1939" s="81">
        <v>241800000</v>
      </c>
    </row>
    <row r="1940" spans="1:7" ht="42.75">
      <c r="A1940" s="7" t="s">
        <v>3143</v>
      </c>
      <c r="B1940" s="89" t="s">
        <v>195</v>
      </c>
      <c r="C1940" s="90" t="s">
        <v>3144</v>
      </c>
      <c r="D1940" s="89">
        <v>60</v>
      </c>
      <c r="E1940" s="91" t="s">
        <v>25</v>
      </c>
      <c r="F1940" s="92">
        <v>1830000</v>
      </c>
      <c r="G1940" s="92">
        <v>109800000</v>
      </c>
    </row>
    <row r="1941" spans="1:7" ht="28.5">
      <c r="A1941" s="7" t="s">
        <v>3145</v>
      </c>
      <c r="B1941" s="89" t="s">
        <v>195</v>
      </c>
      <c r="C1941" s="90" t="s">
        <v>3146</v>
      </c>
      <c r="D1941" s="89">
        <v>24</v>
      </c>
      <c r="E1941" s="91" t="s">
        <v>25</v>
      </c>
      <c r="F1941" s="92">
        <v>5500000</v>
      </c>
      <c r="G1941" s="92">
        <v>132000000</v>
      </c>
    </row>
    <row r="1942" spans="1:7" ht="15">
      <c r="A1942" s="7" t="s">
        <v>3147</v>
      </c>
      <c r="B1942" s="78" t="s">
        <v>504</v>
      </c>
      <c r="C1942" s="79" t="s">
        <v>13</v>
      </c>
      <c r="D1942" s="78"/>
      <c r="E1942" s="80"/>
      <c r="F1942" s="81"/>
      <c r="G1942" s="81">
        <v>720000</v>
      </c>
    </row>
    <row r="1943" spans="1:7" ht="28.5">
      <c r="A1943" s="7" t="s">
        <v>3148</v>
      </c>
      <c r="B1943" s="89" t="s">
        <v>195</v>
      </c>
      <c r="C1943" s="90" t="s">
        <v>3149</v>
      </c>
      <c r="D1943" s="89">
        <v>2</v>
      </c>
      <c r="E1943" s="91" t="s">
        <v>25</v>
      </c>
      <c r="F1943" s="92">
        <v>150000</v>
      </c>
      <c r="G1943" s="92">
        <v>300000</v>
      </c>
    </row>
    <row r="1944" spans="1:7">
      <c r="A1944" s="7" t="s">
        <v>3150</v>
      </c>
      <c r="B1944" s="89" t="s">
        <v>195</v>
      </c>
      <c r="C1944" s="90" t="s">
        <v>3151</v>
      </c>
      <c r="D1944" s="89">
        <v>2</v>
      </c>
      <c r="E1944" s="91" t="s">
        <v>25</v>
      </c>
      <c r="F1944" s="92">
        <v>210000</v>
      </c>
      <c r="G1944" s="92">
        <v>420000</v>
      </c>
    </row>
    <row r="1945" spans="1:7" ht="30">
      <c r="A1945" s="7" t="s">
        <v>3152</v>
      </c>
      <c r="B1945" s="78" t="s">
        <v>506</v>
      </c>
      <c r="C1945" s="79" t="s">
        <v>14</v>
      </c>
      <c r="D1945" s="78"/>
      <c r="E1945" s="80"/>
      <c r="F1945" s="81"/>
      <c r="G1945" s="81">
        <v>5800000</v>
      </c>
    </row>
    <row r="1946" spans="1:7">
      <c r="A1946" s="7" t="s">
        <v>3153</v>
      </c>
      <c r="B1946" s="89" t="s">
        <v>195</v>
      </c>
      <c r="C1946" s="90" t="s">
        <v>3154</v>
      </c>
      <c r="D1946" s="89">
        <v>4</v>
      </c>
      <c r="E1946" s="91" t="s">
        <v>73</v>
      </c>
      <c r="F1946" s="92">
        <v>1450000</v>
      </c>
      <c r="G1946" s="92">
        <v>5800000</v>
      </c>
    </row>
    <row r="1947" spans="1:7" ht="30">
      <c r="A1947" s="7" t="s">
        <v>3155</v>
      </c>
      <c r="B1947" s="97" t="s">
        <v>509</v>
      </c>
      <c r="C1947" s="98" t="s">
        <v>3156</v>
      </c>
      <c r="D1947" s="97"/>
      <c r="E1947" s="99"/>
      <c r="F1947" s="100"/>
      <c r="G1947" s="100">
        <v>80600000</v>
      </c>
    </row>
    <row r="1948" spans="1:7" ht="15">
      <c r="A1948" s="7" t="s">
        <v>3157</v>
      </c>
      <c r="B1948" s="78" t="s">
        <v>503</v>
      </c>
      <c r="C1948" s="79" t="s">
        <v>7</v>
      </c>
      <c r="D1948" s="78"/>
      <c r="E1948" s="80"/>
      <c r="F1948" s="81"/>
      <c r="G1948" s="81">
        <v>24000000</v>
      </c>
    </row>
    <row r="1949" spans="1:7">
      <c r="A1949" s="7" t="s">
        <v>3158</v>
      </c>
      <c r="B1949" s="89" t="s">
        <v>195</v>
      </c>
      <c r="C1949" s="90" t="s">
        <v>598</v>
      </c>
      <c r="D1949" s="89">
        <v>1</v>
      </c>
      <c r="E1949" s="91" t="s">
        <v>106</v>
      </c>
      <c r="F1949" s="92">
        <v>1000000</v>
      </c>
      <c r="G1949" s="92">
        <v>1000000</v>
      </c>
    </row>
    <row r="1950" spans="1:7">
      <c r="A1950" s="7" t="s">
        <v>3159</v>
      </c>
      <c r="B1950" s="89" t="s">
        <v>195</v>
      </c>
      <c r="C1950" s="90" t="s">
        <v>599</v>
      </c>
      <c r="D1950" s="89">
        <v>1</v>
      </c>
      <c r="E1950" s="91" t="s">
        <v>106</v>
      </c>
      <c r="F1950" s="92">
        <v>1000000</v>
      </c>
      <c r="G1950" s="92">
        <v>1000000</v>
      </c>
    </row>
    <row r="1951" spans="1:7">
      <c r="A1951" s="7" t="s">
        <v>3160</v>
      </c>
      <c r="B1951" s="89" t="s">
        <v>195</v>
      </c>
      <c r="C1951" s="90" t="s">
        <v>3161</v>
      </c>
      <c r="D1951" s="89">
        <v>1</v>
      </c>
      <c r="E1951" s="91" t="s">
        <v>180</v>
      </c>
      <c r="F1951" s="92">
        <v>1000000</v>
      </c>
      <c r="G1951" s="92">
        <v>1000000</v>
      </c>
    </row>
    <row r="1952" spans="1:7" ht="28.5">
      <c r="A1952" s="7" t="s">
        <v>3162</v>
      </c>
      <c r="B1952" s="89" t="s">
        <v>195</v>
      </c>
      <c r="C1952" s="90" t="s">
        <v>3163</v>
      </c>
      <c r="D1952" s="89">
        <v>60</v>
      </c>
      <c r="E1952" s="91" t="s">
        <v>180</v>
      </c>
      <c r="F1952" s="92">
        <v>350000</v>
      </c>
      <c r="G1952" s="92">
        <v>21000000</v>
      </c>
    </row>
    <row r="1953" spans="1:7" ht="15">
      <c r="A1953" s="7" t="s">
        <v>3164</v>
      </c>
      <c r="B1953" s="78" t="s">
        <v>510</v>
      </c>
      <c r="C1953" s="79" t="s">
        <v>19</v>
      </c>
      <c r="D1953" s="78"/>
      <c r="E1953" s="80"/>
      <c r="F1953" s="81"/>
      <c r="G1953" s="81">
        <v>56600000</v>
      </c>
    </row>
    <row r="1954" spans="1:7">
      <c r="A1954" s="7" t="s">
        <v>3165</v>
      </c>
      <c r="B1954" s="89" t="s">
        <v>195</v>
      </c>
      <c r="C1954" s="90" t="s">
        <v>3166</v>
      </c>
      <c r="D1954" s="89">
        <v>20</v>
      </c>
      <c r="E1954" s="91" t="s">
        <v>25</v>
      </c>
      <c r="F1954" s="92">
        <v>2830000</v>
      </c>
      <c r="G1954" s="92">
        <v>56600000</v>
      </c>
    </row>
    <row r="1955" spans="1:7" ht="15">
      <c r="A1955" s="7" t="s">
        <v>3167</v>
      </c>
      <c r="B1955" s="97" t="s">
        <v>511</v>
      </c>
      <c r="C1955" s="98" t="s">
        <v>181</v>
      </c>
      <c r="D1955" s="97"/>
      <c r="E1955" s="99"/>
      <c r="F1955" s="100"/>
      <c r="G1955" s="100">
        <v>304320000</v>
      </c>
    </row>
    <row r="1956" spans="1:7" ht="15">
      <c r="A1956" s="7" t="s">
        <v>3168</v>
      </c>
      <c r="B1956" s="78" t="s">
        <v>503</v>
      </c>
      <c r="C1956" s="79" t="s">
        <v>7</v>
      </c>
      <c r="D1956" s="78"/>
      <c r="E1956" s="80"/>
      <c r="F1956" s="81"/>
      <c r="G1956" s="81">
        <v>2600000</v>
      </c>
    </row>
    <row r="1957" spans="1:7">
      <c r="A1957" s="7" t="s">
        <v>3169</v>
      </c>
      <c r="B1957" s="89" t="s">
        <v>195</v>
      </c>
      <c r="C1957" s="90" t="s">
        <v>3170</v>
      </c>
      <c r="D1957" s="89">
        <v>12</v>
      </c>
      <c r="E1957" s="91" t="s">
        <v>180</v>
      </c>
      <c r="F1957" s="92">
        <v>150000</v>
      </c>
      <c r="G1957" s="92">
        <v>1800000</v>
      </c>
    </row>
    <row r="1958" spans="1:7">
      <c r="A1958" s="7" t="s">
        <v>3171</v>
      </c>
      <c r="B1958" s="89" t="s">
        <v>195</v>
      </c>
      <c r="C1958" s="90" t="s">
        <v>3172</v>
      </c>
      <c r="D1958" s="89">
        <v>8</v>
      </c>
      <c r="E1958" s="91" t="s">
        <v>180</v>
      </c>
      <c r="F1958" s="92">
        <v>100000</v>
      </c>
      <c r="G1958" s="92">
        <v>800000</v>
      </c>
    </row>
    <row r="1959" spans="1:7" ht="30">
      <c r="A1959" s="7" t="s">
        <v>3173</v>
      </c>
      <c r="B1959" s="78" t="s">
        <v>512</v>
      </c>
      <c r="C1959" s="79" t="s">
        <v>621</v>
      </c>
      <c r="D1959" s="78"/>
      <c r="E1959" s="80"/>
      <c r="F1959" s="81"/>
      <c r="G1959" s="81">
        <v>33600000</v>
      </c>
    </row>
    <row r="1960" spans="1:7">
      <c r="A1960" s="7" t="s">
        <v>3174</v>
      </c>
      <c r="B1960" s="89" t="s">
        <v>195</v>
      </c>
      <c r="C1960" s="90" t="s">
        <v>3175</v>
      </c>
      <c r="D1960" s="89">
        <v>168</v>
      </c>
      <c r="E1960" s="91" t="s">
        <v>32</v>
      </c>
      <c r="F1960" s="92">
        <v>200000</v>
      </c>
      <c r="G1960" s="92">
        <v>33600000</v>
      </c>
    </row>
    <row r="1961" spans="1:7" ht="15">
      <c r="A1961" s="7" t="s">
        <v>3176</v>
      </c>
      <c r="B1961" s="78" t="s">
        <v>530</v>
      </c>
      <c r="C1961" s="79" t="s">
        <v>64</v>
      </c>
      <c r="D1961" s="78"/>
      <c r="E1961" s="80"/>
      <c r="F1961" s="81"/>
      <c r="G1961" s="81">
        <v>24000000</v>
      </c>
    </row>
    <row r="1962" spans="1:7">
      <c r="A1962" s="7" t="s">
        <v>3177</v>
      </c>
      <c r="B1962" s="89" t="s">
        <v>195</v>
      </c>
      <c r="C1962" s="90" t="s">
        <v>598</v>
      </c>
      <c r="D1962" s="89">
        <v>12</v>
      </c>
      <c r="E1962" s="91" t="s">
        <v>106</v>
      </c>
      <c r="F1962" s="92">
        <v>1000000</v>
      </c>
      <c r="G1962" s="92">
        <v>12000000</v>
      </c>
    </row>
    <row r="1963" spans="1:7">
      <c r="A1963" s="7" t="s">
        <v>3178</v>
      </c>
      <c r="B1963" s="89" t="s">
        <v>195</v>
      </c>
      <c r="C1963" s="90" t="s">
        <v>599</v>
      </c>
      <c r="D1963" s="89">
        <v>12</v>
      </c>
      <c r="E1963" s="91" t="s">
        <v>106</v>
      </c>
      <c r="F1963" s="92">
        <v>1000000</v>
      </c>
      <c r="G1963" s="92">
        <v>12000000</v>
      </c>
    </row>
    <row r="1964" spans="1:7" ht="15">
      <c r="A1964" s="7" t="s">
        <v>3179</v>
      </c>
      <c r="B1964" s="78" t="s">
        <v>513</v>
      </c>
      <c r="C1964" s="79" t="s">
        <v>11</v>
      </c>
      <c r="D1964" s="78"/>
      <c r="E1964" s="80"/>
      <c r="F1964" s="81"/>
      <c r="G1964" s="81">
        <v>18000000</v>
      </c>
    </row>
    <row r="1965" spans="1:7">
      <c r="A1965" s="7" t="s">
        <v>3180</v>
      </c>
      <c r="B1965" s="89" t="s">
        <v>195</v>
      </c>
      <c r="C1965" s="90" t="s">
        <v>3181</v>
      </c>
      <c r="D1965" s="89">
        <v>20</v>
      </c>
      <c r="E1965" s="91" t="s">
        <v>54</v>
      </c>
      <c r="F1965" s="92">
        <v>900000</v>
      </c>
      <c r="G1965" s="92">
        <v>18000000</v>
      </c>
    </row>
    <row r="1966" spans="1:7" ht="15">
      <c r="A1966" s="7" t="s">
        <v>3182</v>
      </c>
      <c r="B1966" s="78" t="s">
        <v>515</v>
      </c>
      <c r="C1966" s="79" t="s">
        <v>24</v>
      </c>
      <c r="D1966" s="78"/>
      <c r="E1966" s="80"/>
      <c r="F1966" s="81"/>
      <c r="G1966" s="81">
        <v>9000000</v>
      </c>
    </row>
    <row r="1967" spans="1:7" ht="28.5">
      <c r="A1967" s="7" t="s">
        <v>3183</v>
      </c>
      <c r="B1967" s="89" t="s">
        <v>195</v>
      </c>
      <c r="C1967" s="90" t="s">
        <v>3184</v>
      </c>
      <c r="D1967" s="89">
        <v>30</v>
      </c>
      <c r="E1967" s="91" t="s">
        <v>25</v>
      </c>
      <c r="F1967" s="92">
        <v>300000</v>
      </c>
      <c r="G1967" s="92">
        <v>9000000</v>
      </c>
    </row>
    <row r="1968" spans="1:7" ht="15">
      <c r="A1968" s="7" t="s">
        <v>3185</v>
      </c>
      <c r="B1968" s="78" t="s">
        <v>510</v>
      </c>
      <c r="C1968" s="79" t="s">
        <v>19</v>
      </c>
      <c r="D1968" s="78"/>
      <c r="E1968" s="80"/>
      <c r="F1968" s="81"/>
      <c r="G1968" s="81">
        <v>216400000</v>
      </c>
    </row>
    <row r="1969" spans="1:7" ht="28.5">
      <c r="A1969" s="7" t="s">
        <v>3186</v>
      </c>
      <c r="B1969" s="89" t="s">
        <v>195</v>
      </c>
      <c r="C1969" s="90" t="s">
        <v>3187</v>
      </c>
      <c r="D1969" s="89">
        <v>80</v>
      </c>
      <c r="E1969" s="91" t="s">
        <v>25</v>
      </c>
      <c r="F1969" s="92">
        <v>830000</v>
      </c>
      <c r="G1969" s="92">
        <v>66400000</v>
      </c>
    </row>
    <row r="1970" spans="1:7" ht="28.5">
      <c r="A1970" s="7" t="s">
        <v>3188</v>
      </c>
      <c r="B1970" s="89" t="s">
        <v>195</v>
      </c>
      <c r="C1970" s="90" t="s">
        <v>3189</v>
      </c>
      <c r="D1970" s="89">
        <v>30</v>
      </c>
      <c r="E1970" s="91" t="s">
        <v>25</v>
      </c>
      <c r="F1970" s="92">
        <v>5000000</v>
      </c>
      <c r="G1970" s="92">
        <v>150000000</v>
      </c>
    </row>
    <row r="1971" spans="1:7" ht="15">
      <c r="A1971" s="7" t="s">
        <v>3190</v>
      </c>
      <c r="B1971" s="78" t="s">
        <v>504</v>
      </c>
      <c r="C1971" s="79" t="s">
        <v>13</v>
      </c>
      <c r="D1971" s="78"/>
      <c r="E1971" s="80"/>
      <c r="F1971" s="81"/>
      <c r="G1971" s="81">
        <v>720000</v>
      </c>
    </row>
    <row r="1972" spans="1:7" ht="28.5">
      <c r="A1972" s="7" t="s">
        <v>3191</v>
      </c>
      <c r="B1972" s="89" t="s">
        <v>195</v>
      </c>
      <c r="C1972" s="90" t="s">
        <v>3192</v>
      </c>
      <c r="D1972" s="89">
        <v>2</v>
      </c>
      <c r="E1972" s="91" t="s">
        <v>25</v>
      </c>
      <c r="F1972" s="92">
        <v>150000</v>
      </c>
      <c r="G1972" s="92">
        <v>300000</v>
      </c>
    </row>
    <row r="1973" spans="1:7">
      <c r="A1973" s="7" t="s">
        <v>3193</v>
      </c>
      <c r="B1973" s="89" t="s">
        <v>195</v>
      </c>
      <c r="C1973" s="90" t="s">
        <v>3151</v>
      </c>
      <c r="D1973" s="89">
        <v>2</v>
      </c>
      <c r="E1973" s="91" t="s">
        <v>25</v>
      </c>
      <c r="F1973" s="92">
        <v>210000</v>
      </c>
      <c r="G1973" s="92">
        <v>420000</v>
      </c>
    </row>
    <row r="1974" spans="1:7" ht="30">
      <c r="A1974" s="7" t="s">
        <v>3194</v>
      </c>
      <c r="B1974" s="97" t="s">
        <v>516</v>
      </c>
      <c r="C1974" s="98" t="s">
        <v>182</v>
      </c>
      <c r="D1974" s="97"/>
      <c r="E1974" s="99"/>
      <c r="F1974" s="100"/>
      <c r="G1974" s="100">
        <v>422620000</v>
      </c>
    </row>
    <row r="1975" spans="1:7" ht="15">
      <c r="A1975" s="7" t="s">
        <v>3195</v>
      </c>
      <c r="B1975" s="78" t="s">
        <v>503</v>
      </c>
      <c r="C1975" s="79" t="s">
        <v>7</v>
      </c>
      <c r="D1975" s="78"/>
      <c r="E1975" s="80"/>
      <c r="F1975" s="81"/>
      <c r="G1975" s="81">
        <v>20000000</v>
      </c>
    </row>
    <row r="1976" spans="1:7" ht="28.5">
      <c r="A1976" s="7" t="s">
        <v>3196</v>
      </c>
      <c r="B1976" s="89" t="s">
        <v>195</v>
      </c>
      <c r="C1976" s="90" t="s">
        <v>3197</v>
      </c>
      <c r="D1976" s="89">
        <v>28</v>
      </c>
      <c r="E1976" s="91" t="s">
        <v>180</v>
      </c>
      <c r="F1976" s="92">
        <v>500000</v>
      </c>
      <c r="G1976" s="92">
        <v>14000000</v>
      </c>
    </row>
    <row r="1977" spans="1:7">
      <c r="A1977" s="7" t="s">
        <v>3198</v>
      </c>
      <c r="B1977" s="89" t="s">
        <v>195</v>
      </c>
      <c r="C1977" s="90" t="s">
        <v>3199</v>
      </c>
      <c r="D1977" s="89">
        <v>3</v>
      </c>
      <c r="E1977" s="91" t="s">
        <v>180</v>
      </c>
      <c r="F1977" s="92">
        <v>1000000</v>
      </c>
      <c r="G1977" s="92">
        <v>3000000</v>
      </c>
    </row>
    <row r="1978" spans="1:7">
      <c r="A1978" s="7" t="s">
        <v>3200</v>
      </c>
      <c r="B1978" s="89" t="s">
        <v>195</v>
      </c>
      <c r="C1978" s="90" t="s">
        <v>3201</v>
      </c>
      <c r="D1978" s="89">
        <v>2</v>
      </c>
      <c r="E1978" s="91" t="s">
        <v>106</v>
      </c>
      <c r="F1978" s="92">
        <v>500000</v>
      </c>
      <c r="G1978" s="92">
        <v>1000000</v>
      </c>
    </row>
    <row r="1979" spans="1:7">
      <c r="A1979" s="7" t="s">
        <v>3202</v>
      </c>
      <c r="B1979" s="89" t="s">
        <v>195</v>
      </c>
      <c r="C1979" s="90" t="s">
        <v>3203</v>
      </c>
      <c r="D1979" s="89">
        <v>2</v>
      </c>
      <c r="E1979" s="91" t="s">
        <v>180</v>
      </c>
      <c r="F1979" s="92">
        <v>1000000</v>
      </c>
      <c r="G1979" s="92">
        <v>2000000</v>
      </c>
    </row>
    <row r="1980" spans="1:7" ht="15">
      <c r="A1980" s="7" t="s">
        <v>3204</v>
      </c>
      <c r="B1980" s="78" t="s">
        <v>530</v>
      </c>
      <c r="C1980" s="79" t="s">
        <v>64</v>
      </c>
      <c r="D1980" s="78"/>
      <c r="E1980" s="80"/>
      <c r="F1980" s="81"/>
      <c r="G1980" s="81">
        <v>24000000</v>
      </c>
    </row>
    <row r="1981" spans="1:7">
      <c r="A1981" s="7" t="s">
        <v>3205</v>
      </c>
      <c r="B1981" s="89" t="s">
        <v>195</v>
      </c>
      <c r="C1981" s="90" t="s">
        <v>598</v>
      </c>
      <c r="D1981" s="89">
        <v>12</v>
      </c>
      <c r="E1981" s="91" t="s">
        <v>106</v>
      </c>
      <c r="F1981" s="92">
        <v>1000000</v>
      </c>
      <c r="G1981" s="92">
        <v>12000000</v>
      </c>
    </row>
    <row r="1982" spans="1:7">
      <c r="A1982" s="7" t="s">
        <v>3206</v>
      </c>
      <c r="B1982" s="89" t="s">
        <v>195</v>
      </c>
      <c r="C1982" s="90" t="s">
        <v>599</v>
      </c>
      <c r="D1982" s="89">
        <v>12</v>
      </c>
      <c r="E1982" s="91" t="s">
        <v>106</v>
      </c>
      <c r="F1982" s="92">
        <v>1000000</v>
      </c>
      <c r="G1982" s="92">
        <v>12000000</v>
      </c>
    </row>
    <row r="1983" spans="1:7" ht="15">
      <c r="A1983" s="7" t="s">
        <v>3207</v>
      </c>
      <c r="B1983" s="78" t="s">
        <v>510</v>
      </c>
      <c r="C1983" s="79" t="s">
        <v>19</v>
      </c>
      <c r="D1983" s="78"/>
      <c r="E1983" s="80"/>
      <c r="F1983" s="81"/>
      <c r="G1983" s="81">
        <v>359100000</v>
      </c>
    </row>
    <row r="1984" spans="1:7" ht="28.5">
      <c r="A1984" s="7" t="s">
        <v>3208</v>
      </c>
      <c r="B1984" s="89" t="s">
        <v>195</v>
      </c>
      <c r="C1984" s="90" t="s">
        <v>3209</v>
      </c>
      <c r="D1984" s="89">
        <v>100</v>
      </c>
      <c r="E1984" s="91" t="s">
        <v>25</v>
      </c>
      <c r="F1984" s="92">
        <v>1830000</v>
      </c>
      <c r="G1984" s="92">
        <v>183000000</v>
      </c>
    </row>
    <row r="1985" spans="1:7" ht="28.5">
      <c r="A1985" s="7" t="s">
        <v>3210</v>
      </c>
      <c r="B1985" s="89" t="s">
        <v>195</v>
      </c>
      <c r="C1985" s="90" t="s">
        <v>3211</v>
      </c>
      <c r="D1985" s="89">
        <v>25</v>
      </c>
      <c r="E1985" s="91" t="s">
        <v>25</v>
      </c>
      <c r="F1985" s="92">
        <v>1260000</v>
      </c>
      <c r="G1985" s="92">
        <v>31500000</v>
      </c>
    </row>
    <row r="1986" spans="1:7" ht="28.5">
      <c r="A1986" s="7" t="s">
        <v>3212</v>
      </c>
      <c r="B1986" s="89" t="s">
        <v>195</v>
      </c>
      <c r="C1986" s="90" t="s">
        <v>3213</v>
      </c>
      <c r="D1986" s="89">
        <v>120</v>
      </c>
      <c r="E1986" s="91" t="s">
        <v>25</v>
      </c>
      <c r="F1986" s="92">
        <v>830000</v>
      </c>
      <c r="G1986" s="92">
        <v>99600000</v>
      </c>
    </row>
    <row r="1987" spans="1:7" ht="28.5">
      <c r="A1987" s="7" t="s">
        <v>3214</v>
      </c>
      <c r="B1987" s="89" t="s">
        <v>195</v>
      </c>
      <c r="C1987" s="90" t="s">
        <v>3215</v>
      </c>
      <c r="D1987" s="89">
        <v>15</v>
      </c>
      <c r="E1987" s="91" t="s">
        <v>25</v>
      </c>
      <c r="F1987" s="92">
        <v>3000000</v>
      </c>
      <c r="G1987" s="92">
        <v>45000000</v>
      </c>
    </row>
    <row r="1988" spans="1:7" ht="15">
      <c r="A1988" s="7" t="s">
        <v>3216</v>
      </c>
      <c r="B1988" s="78" t="s">
        <v>504</v>
      </c>
      <c r="C1988" s="79" t="s">
        <v>13</v>
      </c>
      <c r="D1988" s="78"/>
      <c r="E1988" s="80"/>
      <c r="F1988" s="81"/>
      <c r="G1988" s="81">
        <v>720000</v>
      </c>
    </row>
    <row r="1989" spans="1:7">
      <c r="A1989" s="7" t="s">
        <v>3217</v>
      </c>
      <c r="B1989" s="89" t="s">
        <v>195</v>
      </c>
      <c r="C1989" s="90" t="s">
        <v>3151</v>
      </c>
      <c r="D1989" s="89">
        <v>2</v>
      </c>
      <c r="E1989" s="91" t="s">
        <v>25</v>
      </c>
      <c r="F1989" s="92">
        <v>210000</v>
      </c>
      <c r="G1989" s="92">
        <v>420000</v>
      </c>
    </row>
    <row r="1990" spans="1:7" ht="28.5">
      <c r="A1990" s="7" t="s">
        <v>3218</v>
      </c>
      <c r="B1990" s="89" t="s">
        <v>195</v>
      </c>
      <c r="C1990" s="90" t="s">
        <v>3149</v>
      </c>
      <c r="D1990" s="89">
        <v>2</v>
      </c>
      <c r="E1990" s="91" t="s">
        <v>25</v>
      </c>
      <c r="F1990" s="92">
        <v>150000</v>
      </c>
      <c r="G1990" s="92">
        <v>300000</v>
      </c>
    </row>
    <row r="1991" spans="1:7" ht="15">
      <c r="A1991" s="7" t="s">
        <v>3219</v>
      </c>
      <c r="B1991" s="78" t="s">
        <v>507</v>
      </c>
      <c r="C1991" s="79" t="s">
        <v>15</v>
      </c>
      <c r="D1991" s="78"/>
      <c r="E1991" s="80"/>
      <c r="F1991" s="81"/>
      <c r="G1991" s="81">
        <v>18800000</v>
      </c>
    </row>
    <row r="1992" spans="1:7">
      <c r="A1992" s="7" t="s">
        <v>3220</v>
      </c>
      <c r="B1992" s="89" t="s">
        <v>195</v>
      </c>
      <c r="C1992" s="90" t="s">
        <v>3221</v>
      </c>
      <c r="D1992" s="89">
        <v>8</v>
      </c>
      <c r="E1992" s="91" t="s">
        <v>25</v>
      </c>
      <c r="F1992" s="92">
        <v>2350000</v>
      </c>
      <c r="G1992" s="92">
        <v>18800000</v>
      </c>
    </row>
    <row r="1993" spans="1:7" ht="15">
      <c r="A1993" s="7" t="s">
        <v>3222</v>
      </c>
      <c r="B1993" s="97" t="s">
        <v>566</v>
      </c>
      <c r="C1993" s="98" t="s">
        <v>183</v>
      </c>
      <c r="D1993" s="97"/>
      <c r="E1993" s="99"/>
      <c r="F1993" s="100"/>
      <c r="G1993" s="100">
        <v>485540000</v>
      </c>
    </row>
    <row r="1994" spans="1:7" ht="15">
      <c r="A1994" s="7" t="s">
        <v>3223</v>
      </c>
      <c r="B1994" s="78" t="s">
        <v>503</v>
      </c>
      <c r="C1994" s="79" t="s">
        <v>7</v>
      </c>
      <c r="D1994" s="78"/>
      <c r="E1994" s="80"/>
      <c r="F1994" s="81"/>
      <c r="G1994" s="81">
        <v>8000000</v>
      </c>
    </row>
    <row r="1995" spans="1:7">
      <c r="A1995" s="7" t="s">
        <v>3224</v>
      </c>
      <c r="B1995" s="89" t="s">
        <v>195</v>
      </c>
      <c r="C1995" s="90" t="s">
        <v>598</v>
      </c>
      <c r="D1995" s="89">
        <v>2</v>
      </c>
      <c r="E1995" s="91" t="s">
        <v>106</v>
      </c>
      <c r="F1995" s="92">
        <v>1000000</v>
      </c>
      <c r="G1995" s="92">
        <v>2000000</v>
      </c>
    </row>
    <row r="1996" spans="1:7">
      <c r="A1996" s="7" t="s">
        <v>3225</v>
      </c>
      <c r="B1996" s="89" t="s">
        <v>195</v>
      </c>
      <c r="C1996" s="90" t="s">
        <v>599</v>
      </c>
      <c r="D1996" s="89">
        <v>2</v>
      </c>
      <c r="E1996" s="91" t="s">
        <v>106</v>
      </c>
      <c r="F1996" s="92">
        <v>1000000</v>
      </c>
      <c r="G1996" s="92">
        <v>2000000</v>
      </c>
    </row>
    <row r="1997" spans="1:7">
      <c r="A1997" s="7" t="s">
        <v>3226</v>
      </c>
      <c r="B1997" s="89" t="s">
        <v>195</v>
      </c>
      <c r="C1997" s="90" t="s">
        <v>3227</v>
      </c>
      <c r="D1997" s="89">
        <v>4</v>
      </c>
      <c r="E1997" s="91" t="s">
        <v>180</v>
      </c>
      <c r="F1997" s="92">
        <v>1000000</v>
      </c>
      <c r="G1997" s="92">
        <v>4000000</v>
      </c>
    </row>
    <row r="1998" spans="1:7" ht="15">
      <c r="A1998" s="7" t="s">
        <v>3228</v>
      </c>
      <c r="B1998" s="78" t="s">
        <v>530</v>
      </c>
      <c r="C1998" s="79" t="s">
        <v>64</v>
      </c>
      <c r="D1998" s="78"/>
      <c r="E1998" s="80"/>
      <c r="F1998" s="81"/>
      <c r="G1998" s="81">
        <v>24000000</v>
      </c>
    </row>
    <row r="1999" spans="1:7">
      <c r="A1999" s="7" t="s">
        <v>3229</v>
      </c>
      <c r="B1999" s="89" t="s">
        <v>195</v>
      </c>
      <c r="C1999" s="90" t="s">
        <v>598</v>
      </c>
      <c r="D1999" s="89">
        <v>12</v>
      </c>
      <c r="E1999" s="91" t="s">
        <v>106</v>
      </c>
      <c r="F1999" s="92">
        <v>1000000</v>
      </c>
      <c r="G1999" s="92">
        <v>12000000</v>
      </c>
    </row>
    <row r="2000" spans="1:7">
      <c r="A2000" s="7" t="s">
        <v>3230</v>
      </c>
      <c r="B2000" s="89" t="s">
        <v>195</v>
      </c>
      <c r="C2000" s="90" t="s">
        <v>599</v>
      </c>
      <c r="D2000" s="89">
        <v>12</v>
      </c>
      <c r="E2000" s="91" t="s">
        <v>106</v>
      </c>
      <c r="F2000" s="92">
        <v>1000000</v>
      </c>
      <c r="G2000" s="92">
        <v>12000000</v>
      </c>
    </row>
    <row r="2001" spans="1:7" ht="15">
      <c r="A2001" s="7" t="s">
        <v>3231</v>
      </c>
      <c r="B2001" s="78" t="s">
        <v>510</v>
      </c>
      <c r="C2001" s="79" t="s">
        <v>19</v>
      </c>
      <c r="D2001" s="78"/>
      <c r="E2001" s="80"/>
      <c r="F2001" s="81"/>
      <c r="G2001" s="81">
        <v>436500000</v>
      </c>
    </row>
    <row r="2002" spans="1:7" ht="28.5">
      <c r="A2002" s="7" t="s">
        <v>3232</v>
      </c>
      <c r="B2002" s="89" t="s">
        <v>195</v>
      </c>
      <c r="C2002" s="90" t="s">
        <v>3233</v>
      </c>
      <c r="D2002" s="89">
        <v>60</v>
      </c>
      <c r="E2002" s="91" t="s">
        <v>25</v>
      </c>
      <c r="F2002" s="92">
        <v>5445000</v>
      </c>
      <c r="G2002" s="92">
        <v>326700000</v>
      </c>
    </row>
    <row r="2003" spans="1:7" ht="28.5">
      <c r="A2003" s="7" t="s">
        <v>3234</v>
      </c>
      <c r="B2003" s="89" t="s">
        <v>195</v>
      </c>
      <c r="C2003" s="90" t="s">
        <v>3235</v>
      </c>
      <c r="D2003" s="89">
        <v>60</v>
      </c>
      <c r="E2003" s="91" t="s">
        <v>25</v>
      </c>
      <c r="F2003" s="92">
        <v>1830000</v>
      </c>
      <c r="G2003" s="92">
        <v>109800000</v>
      </c>
    </row>
    <row r="2004" spans="1:7" ht="15">
      <c r="A2004" s="7" t="s">
        <v>3236</v>
      </c>
      <c r="B2004" s="78" t="s">
        <v>504</v>
      </c>
      <c r="C2004" s="79" t="s">
        <v>13</v>
      </c>
      <c r="D2004" s="78"/>
      <c r="E2004" s="80"/>
      <c r="F2004" s="81"/>
      <c r="G2004" s="81">
        <v>1800000</v>
      </c>
    </row>
    <row r="2005" spans="1:7" ht="28.5">
      <c r="A2005" s="7" t="s">
        <v>3237</v>
      </c>
      <c r="B2005" s="89" t="s">
        <v>195</v>
      </c>
      <c r="C2005" s="90" t="s">
        <v>3238</v>
      </c>
      <c r="D2005" s="89">
        <v>5</v>
      </c>
      <c r="E2005" s="91" t="s">
        <v>25</v>
      </c>
      <c r="F2005" s="92">
        <v>150000</v>
      </c>
      <c r="G2005" s="92">
        <v>750000</v>
      </c>
    </row>
    <row r="2006" spans="1:7">
      <c r="A2006" s="7" t="s">
        <v>3239</v>
      </c>
      <c r="B2006" s="89" t="s">
        <v>195</v>
      </c>
      <c r="C2006" s="90" t="s">
        <v>3240</v>
      </c>
      <c r="D2006" s="89">
        <v>5</v>
      </c>
      <c r="E2006" s="91" t="s">
        <v>25</v>
      </c>
      <c r="F2006" s="92">
        <v>210000</v>
      </c>
      <c r="G2006" s="92">
        <v>1050000</v>
      </c>
    </row>
    <row r="2007" spans="1:7" ht="15">
      <c r="A2007" s="7" t="s">
        <v>3241</v>
      </c>
      <c r="B2007" s="78" t="s">
        <v>507</v>
      </c>
      <c r="C2007" s="79" t="s">
        <v>15</v>
      </c>
      <c r="D2007" s="78"/>
      <c r="E2007" s="80"/>
      <c r="F2007" s="81"/>
      <c r="G2007" s="81">
        <v>15240000</v>
      </c>
    </row>
    <row r="2008" spans="1:7" ht="28.5">
      <c r="A2008" s="7" t="s">
        <v>3242</v>
      </c>
      <c r="B2008" s="89" t="s">
        <v>195</v>
      </c>
      <c r="C2008" s="90" t="s">
        <v>3243</v>
      </c>
      <c r="D2008" s="89">
        <v>12</v>
      </c>
      <c r="E2008" s="91" t="s">
        <v>25</v>
      </c>
      <c r="F2008" s="92">
        <v>1270000</v>
      </c>
      <c r="G2008" s="92">
        <v>15240000</v>
      </c>
    </row>
    <row r="2009" spans="1:7">
      <c r="A2009" s="7" t="s">
        <v>3244</v>
      </c>
      <c r="B2009" s="89" t="s">
        <v>195</v>
      </c>
      <c r="C2009" s="90" t="s">
        <v>3245</v>
      </c>
      <c r="D2009" s="89">
        <v>12</v>
      </c>
      <c r="E2009" s="91" t="s">
        <v>25</v>
      </c>
      <c r="F2009" s="92">
        <v>1270000</v>
      </c>
      <c r="G2009" s="92">
        <v>15240000</v>
      </c>
    </row>
    <row r="2010" spans="1:7" ht="30">
      <c r="A2010" s="7" t="s">
        <v>3246</v>
      </c>
      <c r="B2010" s="93" t="s">
        <v>1295</v>
      </c>
      <c r="C2010" s="94" t="s">
        <v>3247</v>
      </c>
      <c r="D2010" s="93"/>
      <c r="E2010" s="95"/>
      <c r="F2010" s="96"/>
      <c r="G2010" s="96">
        <v>500819000</v>
      </c>
    </row>
    <row r="2011" spans="1:7" ht="30">
      <c r="A2011" s="7" t="s">
        <v>3248</v>
      </c>
      <c r="B2011" s="97" t="s">
        <v>8</v>
      </c>
      <c r="C2011" s="98" t="s">
        <v>3249</v>
      </c>
      <c r="D2011" s="97"/>
      <c r="E2011" s="99"/>
      <c r="F2011" s="100"/>
      <c r="G2011" s="100">
        <v>188850000</v>
      </c>
    </row>
    <row r="2012" spans="1:7" ht="15">
      <c r="A2012" s="7" t="s">
        <v>3250</v>
      </c>
      <c r="B2012" s="78" t="s">
        <v>503</v>
      </c>
      <c r="C2012" s="79" t="s">
        <v>7</v>
      </c>
      <c r="D2012" s="78"/>
      <c r="E2012" s="80"/>
      <c r="F2012" s="81"/>
      <c r="G2012" s="81">
        <v>18050000</v>
      </c>
    </row>
    <row r="2013" spans="1:7">
      <c r="A2013" s="7" t="s">
        <v>3251</v>
      </c>
      <c r="B2013" s="89" t="s">
        <v>195</v>
      </c>
      <c r="C2013" s="90" t="s">
        <v>598</v>
      </c>
      <c r="D2013" s="89">
        <v>1</v>
      </c>
      <c r="E2013" s="91" t="s">
        <v>9</v>
      </c>
      <c r="F2013" s="92">
        <v>1000000</v>
      </c>
      <c r="G2013" s="92">
        <v>1000000</v>
      </c>
    </row>
    <row r="2014" spans="1:7">
      <c r="A2014" s="7" t="s">
        <v>3252</v>
      </c>
      <c r="B2014" s="89" t="s">
        <v>195</v>
      </c>
      <c r="C2014" s="90" t="s">
        <v>599</v>
      </c>
      <c r="D2014" s="89">
        <v>2</v>
      </c>
      <c r="E2014" s="91" t="s">
        <v>9</v>
      </c>
      <c r="F2014" s="92">
        <v>1000000</v>
      </c>
      <c r="G2014" s="92">
        <v>2000000</v>
      </c>
    </row>
    <row r="2015" spans="1:7">
      <c r="A2015" s="7" t="s">
        <v>3253</v>
      </c>
      <c r="B2015" s="89" t="s">
        <v>195</v>
      </c>
      <c r="C2015" s="90" t="s">
        <v>3254</v>
      </c>
      <c r="D2015" s="89">
        <v>14</v>
      </c>
      <c r="E2015" s="91" t="s">
        <v>10</v>
      </c>
      <c r="F2015" s="92">
        <v>75000</v>
      </c>
      <c r="G2015" s="92">
        <v>1050000</v>
      </c>
    </row>
    <row r="2016" spans="1:7">
      <c r="A2016" s="7" t="s">
        <v>3255</v>
      </c>
      <c r="B2016" s="89" t="s">
        <v>195</v>
      </c>
      <c r="C2016" s="90" t="s">
        <v>3256</v>
      </c>
      <c r="D2016" s="89">
        <v>40</v>
      </c>
      <c r="E2016" s="91" t="s">
        <v>10</v>
      </c>
      <c r="F2016" s="92">
        <v>350000</v>
      </c>
      <c r="G2016" s="92">
        <v>14000000</v>
      </c>
    </row>
    <row r="2017" spans="1:7" ht="15">
      <c r="A2017" s="7" t="s">
        <v>3257</v>
      </c>
      <c r="B2017" s="78" t="s">
        <v>513</v>
      </c>
      <c r="C2017" s="79" t="s">
        <v>11</v>
      </c>
      <c r="D2017" s="78"/>
      <c r="E2017" s="80"/>
      <c r="F2017" s="81"/>
      <c r="G2017" s="81">
        <v>6000000</v>
      </c>
    </row>
    <row r="2018" spans="1:7">
      <c r="A2018" s="7" t="s">
        <v>3258</v>
      </c>
      <c r="B2018" s="89" t="s">
        <v>195</v>
      </c>
      <c r="C2018" s="90" t="s">
        <v>3259</v>
      </c>
      <c r="D2018" s="89">
        <v>6</v>
      </c>
      <c r="E2018" s="91" t="s">
        <v>12</v>
      </c>
      <c r="F2018" s="92">
        <v>1000000</v>
      </c>
      <c r="G2018" s="92">
        <v>6000000</v>
      </c>
    </row>
    <row r="2019" spans="1:7" ht="15">
      <c r="A2019" s="7" t="s">
        <v>3260</v>
      </c>
      <c r="B2019" s="78" t="s">
        <v>507</v>
      </c>
      <c r="C2019" s="79" t="s">
        <v>15</v>
      </c>
      <c r="D2019" s="78"/>
      <c r="E2019" s="80"/>
      <c r="F2019" s="81"/>
      <c r="G2019" s="81">
        <v>164800000</v>
      </c>
    </row>
    <row r="2020" spans="1:7">
      <c r="A2020" s="7" t="s">
        <v>3261</v>
      </c>
      <c r="B2020" s="89" t="s">
        <v>195</v>
      </c>
      <c r="C2020" s="90" t="s">
        <v>3262</v>
      </c>
      <c r="D2020" s="89">
        <v>80</v>
      </c>
      <c r="E2020" s="91" t="s">
        <v>3263</v>
      </c>
      <c r="F2020" s="92">
        <v>750000</v>
      </c>
      <c r="G2020" s="92">
        <v>60000000</v>
      </c>
    </row>
    <row r="2021" spans="1:7">
      <c r="A2021" s="7" t="s">
        <v>3264</v>
      </c>
      <c r="B2021" s="89" t="s">
        <v>195</v>
      </c>
      <c r="C2021" s="90" t="s">
        <v>3265</v>
      </c>
      <c r="D2021" s="89">
        <v>21</v>
      </c>
      <c r="E2021" s="91" t="s">
        <v>10</v>
      </c>
      <c r="F2021" s="92">
        <v>400000</v>
      </c>
      <c r="G2021" s="92">
        <v>8400000</v>
      </c>
    </row>
    <row r="2022" spans="1:7">
      <c r="A2022" s="7" t="s">
        <v>3266</v>
      </c>
      <c r="B2022" s="89" t="s">
        <v>195</v>
      </c>
      <c r="C2022" s="90" t="s">
        <v>3267</v>
      </c>
      <c r="D2022" s="89">
        <v>19</v>
      </c>
      <c r="E2022" s="91" t="s">
        <v>10</v>
      </c>
      <c r="F2022" s="92">
        <v>4000000</v>
      </c>
      <c r="G2022" s="92">
        <v>76000000</v>
      </c>
    </row>
    <row r="2023" spans="1:7">
      <c r="A2023" s="7" t="s">
        <v>3268</v>
      </c>
      <c r="B2023" s="89" t="s">
        <v>195</v>
      </c>
      <c r="C2023" s="90" t="s">
        <v>3269</v>
      </c>
      <c r="D2023" s="89">
        <v>120</v>
      </c>
      <c r="E2023" s="91" t="s">
        <v>16</v>
      </c>
      <c r="F2023" s="92">
        <v>170000</v>
      </c>
      <c r="G2023" s="92">
        <v>20400000</v>
      </c>
    </row>
    <row r="2024" spans="1:7" ht="15">
      <c r="A2024" s="7" t="s">
        <v>3270</v>
      </c>
      <c r="B2024" s="97" t="s">
        <v>508</v>
      </c>
      <c r="C2024" s="98" t="s">
        <v>138</v>
      </c>
      <c r="D2024" s="97"/>
      <c r="E2024" s="99"/>
      <c r="F2024" s="100"/>
      <c r="G2024" s="100">
        <v>241969000</v>
      </c>
    </row>
    <row r="2025" spans="1:7" ht="15">
      <c r="A2025" s="7" t="s">
        <v>3271</v>
      </c>
      <c r="B2025" s="78" t="s">
        <v>503</v>
      </c>
      <c r="C2025" s="79" t="s">
        <v>7</v>
      </c>
      <c r="D2025" s="78"/>
      <c r="E2025" s="80"/>
      <c r="F2025" s="81"/>
      <c r="G2025" s="81">
        <v>2940000</v>
      </c>
    </row>
    <row r="2026" spans="1:7">
      <c r="A2026" s="7" t="s">
        <v>3272</v>
      </c>
      <c r="B2026" s="89" t="s">
        <v>195</v>
      </c>
      <c r="C2026" s="90" t="s">
        <v>598</v>
      </c>
      <c r="D2026" s="89">
        <v>1</v>
      </c>
      <c r="E2026" s="91" t="s">
        <v>9</v>
      </c>
      <c r="F2026" s="92">
        <v>1000000</v>
      </c>
      <c r="G2026" s="92">
        <v>1000000</v>
      </c>
    </row>
    <row r="2027" spans="1:7">
      <c r="A2027" s="7" t="s">
        <v>3273</v>
      </c>
      <c r="B2027" s="89" t="s">
        <v>195</v>
      </c>
      <c r="C2027" s="90" t="s">
        <v>599</v>
      </c>
      <c r="D2027" s="89">
        <v>1</v>
      </c>
      <c r="E2027" s="91" t="s">
        <v>9</v>
      </c>
      <c r="F2027" s="92">
        <v>1000000</v>
      </c>
      <c r="G2027" s="92">
        <v>1000000</v>
      </c>
    </row>
    <row r="2028" spans="1:7">
      <c r="A2028" s="7" t="s">
        <v>3274</v>
      </c>
      <c r="B2028" s="89" t="s">
        <v>195</v>
      </c>
      <c r="C2028" s="90" t="s">
        <v>3275</v>
      </c>
      <c r="D2028" s="89">
        <v>1</v>
      </c>
      <c r="E2028" s="91" t="s">
        <v>9</v>
      </c>
      <c r="F2028" s="92">
        <v>500000</v>
      </c>
      <c r="G2028" s="92">
        <v>500000</v>
      </c>
    </row>
    <row r="2029" spans="1:7">
      <c r="A2029" s="7" t="s">
        <v>3276</v>
      </c>
      <c r="B2029" s="89" t="s">
        <v>195</v>
      </c>
      <c r="C2029" s="90" t="s">
        <v>3277</v>
      </c>
      <c r="D2029" s="89">
        <v>20</v>
      </c>
      <c r="E2029" s="91" t="s">
        <v>10</v>
      </c>
      <c r="F2029" s="92">
        <v>22000</v>
      </c>
      <c r="G2029" s="92">
        <v>440000</v>
      </c>
    </row>
    <row r="2030" spans="1:7" ht="15">
      <c r="A2030" s="7" t="s">
        <v>3278</v>
      </c>
      <c r="B2030" s="78" t="s">
        <v>510</v>
      </c>
      <c r="C2030" s="79" t="s">
        <v>19</v>
      </c>
      <c r="D2030" s="78"/>
      <c r="E2030" s="80"/>
      <c r="F2030" s="81"/>
      <c r="G2030" s="81">
        <v>239029000</v>
      </c>
    </row>
    <row r="2031" spans="1:7" ht="28.5">
      <c r="A2031" s="7" t="s">
        <v>3279</v>
      </c>
      <c r="B2031" s="89" t="s">
        <v>195</v>
      </c>
      <c r="C2031" s="90" t="s">
        <v>3280</v>
      </c>
      <c r="D2031" s="89">
        <v>9</v>
      </c>
      <c r="E2031" s="91" t="s">
        <v>10</v>
      </c>
      <c r="F2031" s="92">
        <v>1500000</v>
      </c>
      <c r="G2031" s="92">
        <v>13500000</v>
      </c>
    </row>
    <row r="2032" spans="1:7" ht="28.5">
      <c r="A2032" s="7" t="s">
        <v>3281</v>
      </c>
      <c r="B2032" s="89" t="s">
        <v>195</v>
      </c>
      <c r="C2032" s="90" t="s">
        <v>3282</v>
      </c>
      <c r="D2032" s="89">
        <v>36</v>
      </c>
      <c r="E2032" s="91" t="s">
        <v>10</v>
      </c>
      <c r="F2032" s="92">
        <v>6265000</v>
      </c>
      <c r="G2032" s="92">
        <v>225529000</v>
      </c>
    </row>
    <row r="2033" spans="1:7" ht="15">
      <c r="A2033" s="7" t="s">
        <v>3283</v>
      </c>
      <c r="B2033" s="97" t="s">
        <v>509</v>
      </c>
      <c r="C2033" s="98" t="s">
        <v>137</v>
      </c>
      <c r="D2033" s="97"/>
      <c r="E2033" s="99"/>
      <c r="F2033" s="100"/>
      <c r="G2033" s="100">
        <v>8880000</v>
      </c>
    </row>
    <row r="2034" spans="1:7" ht="15">
      <c r="A2034" s="7" t="s">
        <v>3284</v>
      </c>
      <c r="B2034" s="78" t="s">
        <v>503</v>
      </c>
      <c r="C2034" s="79" t="s">
        <v>7</v>
      </c>
      <c r="D2034" s="78"/>
      <c r="E2034" s="80"/>
      <c r="F2034" s="81"/>
      <c r="G2034" s="81">
        <v>8880000</v>
      </c>
    </row>
    <row r="2035" spans="1:7">
      <c r="A2035" s="7" t="s">
        <v>3285</v>
      </c>
      <c r="B2035" s="89" t="s">
        <v>195</v>
      </c>
      <c r="C2035" s="90" t="s">
        <v>598</v>
      </c>
      <c r="D2035" s="89">
        <v>4</v>
      </c>
      <c r="E2035" s="91" t="s">
        <v>9</v>
      </c>
      <c r="F2035" s="92">
        <v>1000000</v>
      </c>
      <c r="G2035" s="92">
        <v>4000000</v>
      </c>
    </row>
    <row r="2036" spans="1:7">
      <c r="A2036" s="7" t="s">
        <v>3286</v>
      </c>
      <c r="B2036" s="89" t="s">
        <v>195</v>
      </c>
      <c r="C2036" s="90" t="s">
        <v>599</v>
      </c>
      <c r="D2036" s="89">
        <v>4</v>
      </c>
      <c r="E2036" s="91" t="s">
        <v>9</v>
      </c>
      <c r="F2036" s="92">
        <v>1000000</v>
      </c>
      <c r="G2036" s="92">
        <v>4000000</v>
      </c>
    </row>
    <row r="2037" spans="1:7">
      <c r="A2037" s="7" t="s">
        <v>3287</v>
      </c>
      <c r="B2037" s="89" t="s">
        <v>195</v>
      </c>
      <c r="C2037" s="90" t="s">
        <v>3288</v>
      </c>
      <c r="D2037" s="89">
        <v>40</v>
      </c>
      <c r="E2037" s="91" t="s">
        <v>10</v>
      </c>
      <c r="F2037" s="92">
        <v>22000</v>
      </c>
      <c r="G2037" s="92">
        <v>880000</v>
      </c>
    </row>
    <row r="2038" spans="1:7" ht="15">
      <c r="A2038" s="7" t="s">
        <v>3289</v>
      </c>
      <c r="B2038" s="97" t="s">
        <v>511</v>
      </c>
      <c r="C2038" s="98" t="s">
        <v>3290</v>
      </c>
      <c r="D2038" s="97"/>
      <c r="E2038" s="99"/>
      <c r="F2038" s="100"/>
      <c r="G2038" s="100">
        <v>61120000</v>
      </c>
    </row>
    <row r="2039" spans="1:7" ht="15">
      <c r="A2039" s="7" t="s">
        <v>3291</v>
      </c>
      <c r="B2039" s="78" t="s">
        <v>503</v>
      </c>
      <c r="C2039" s="79" t="s">
        <v>7</v>
      </c>
      <c r="D2039" s="78"/>
      <c r="E2039" s="80"/>
      <c r="F2039" s="81"/>
      <c r="G2039" s="81">
        <v>2000000</v>
      </c>
    </row>
    <row r="2040" spans="1:7">
      <c r="A2040" s="7" t="s">
        <v>3292</v>
      </c>
      <c r="B2040" s="89" t="s">
        <v>195</v>
      </c>
      <c r="C2040" s="90" t="s">
        <v>598</v>
      </c>
      <c r="D2040" s="89">
        <v>1</v>
      </c>
      <c r="E2040" s="91" t="s">
        <v>9</v>
      </c>
      <c r="F2040" s="92">
        <v>1000000</v>
      </c>
      <c r="G2040" s="92">
        <v>1000000</v>
      </c>
    </row>
    <row r="2041" spans="1:7">
      <c r="A2041" s="7" t="s">
        <v>3293</v>
      </c>
      <c r="B2041" s="89" t="s">
        <v>195</v>
      </c>
      <c r="C2041" s="90" t="s">
        <v>599</v>
      </c>
      <c r="D2041" s="89">
        <v>1</v>
      </c>
      <c r="E2041" s="91" t="s">
        <v>9</v>
      </c>
      <c r="F2041" s="92">
        <v>1000000</v>
      </c>
      <c r="G2041" s="92">
        <v>1000000</v>
      </c>
    </row>
    <row r="2042" spans="1:7" ht="15">
      <c r="A2042" s="7" t="s">
        <v>3294</v>
      </c>
      <c r="B2042" s="78" t="s">
        <v>510</v>
      </c>
      <c r="C2042" s="79" t="s">
        <v>19</v>
      </c>
      <c r="D2042" s="78"/>
      <c r="E2042" s="80"/>
      <c r="F2042" s="81"/>
      <c r="G2042" s="81">
        <v>59120000</v>
      </c>
    </row>
    <row r="2043" spans="1:7">
      <c r="A2043" s="7" t="s">
        <v>3295</v>
      </c>
      <c r="B2043" s="89" t="s">
        <v>195</v>
      </c>
      <c r="C2043" s="90" t="s">
        <v>3296</v>
      </c>
      <c r="D2043" s="89">
        <v>10</v>
      </c>
      <c r="E2043" s="91" t="s">
        <v>10</v>
      </c>
      <c r="F2043" s="92">
        <v>5912000</v>
      </c>
      <c r="G2043" s="92">
        <v>59120000</v>
      </c>
    </row>
    <row r="2044" spans="1:7" ht="30">
      <c r="A2044" s="7" t="s">
        <v>3297</v>
      </c>
      <c r="B2044" s="93" t="s">
        <v>812</v>
      </c>
      <c r="C2044" s="94" t="s">
        <v>3298</v>
      </c>
      <c r="D2044" s="93"/>
      <c r="E2044" s="95"/>
      <c r="F2044" s="96"/>
      <c r="G2044" s="96">
        <v>289920000</v>
      </c>
    </row>
    <row r="2045" spans="1:7" ht="15">
      <c r="A2045" s="7" t="s">
        <v>3299</v>
      </c>
      <c r="B2045" s="97" t="s">
        <v>8</v>
      </c>
      <c r="C2045" s="98" t="s">
        <v>143</v>
      </c>
      <c r="D2045" s="97"/>
      <c r="E2045" s="99"/>
      <c r="F2045" s="100"/>
      <c r="G2045" s="100">
        <v>40700000</v>
      </c>
    </row>
    <row r="2046" spans="1:7" ht="15">
      <c r="A2046" s="7" t="s">
        <v>3300</v>
      </c>
      <c r="B2046" s="78" t="s">
        <v>503</v>
      </c>
      <c r="C2046" s="79" t="s">
        <v>7</v>
      </c>
      <c r="D2046" s="78"/>
      <c r="E2046" s="80"/>
      <c r="F2046" s="81"/>
      <c r="G2046" s="81">
        <v>23900000</v>
      </c>
    </row>
    <row r="2047" spans="1:7">
      <c r="A2047" s="7" t="s">
        <v>3301</v>
      </c>
      <c r="B2047" s="89" t="s">
        <v>195</v>
      </c>
      <c r="C2047" s="90" t="s">
        <v>596</v>
      </c>
      <c r="D2047" s="89">
        <v>5</v>
      </c>
      <c r="E2047" s="91" t="s">
        <v>9</v>
      </c>
      <c r="F2047" s="92">
        <v>1500000</v>
      </c>
      <c r="G2047" s="92">
        <v>7500000</v>
      </c>
    </row>
    <row r="2048" spans="1:7">
      <c r="A2048" s="7" t="s">
        <v>3302</v>
      </c>
      <c r="B2048" s="89" t="s">
        <v>195</v>
      </c>
      <c r="C2048" s="90" t="s">
        <v>2724</v>
      </c>
      <c r="D2048" s="89">
        <v>20</v>
      </c>
      <c r="E2048" s="91" t="s">
        <v>10</v>
      </c>
      <c r="F2048" s="92">
        <v>70000</v>
      </c>
      <c r="G2048" s="92">
        <v>1400000</v>
      </c>
    </row>
    <row r="2049" spans="1:7">
      <c r="A2049" s="7" t="s">
        <v>3303</v>
      </c>
      <c r="B2049" s="89" t="s">
        <v>195</v>
      </c>
      <c r="C2049" s="90" t="s">
        <v>598</v>
      </c>
      <c r="D2049" s="89">
        <v>6</v>
      </c>
      <c r="E2049" s="91" t="s">
        <v>106</v>
      </c>
      <c r="F2049" s="92">
        <v>1000000</v>
      </c>
      <c r="G2049" s="92">
        <v>6000000</v>
      </c>
    </row>
    <row r="2050" spans="1:7">
      <c r="A2050" s="7" t="s">
        <v>3304</v>
      </c>
      <c r="B2050" s="89" t="s">
        <v>195</v>
      </c>
      <c r="C2050" s="90" t="s">
        <v>599</v>
      </c>
      <c r="D2050" s="89">
        <v>6</v>
      </c>
      <c r="E2050" s="91" t="s">
        <v>106</v>
      </c>
      <c r="F2050" s="92">
        <v>1500000</v>
      </c>
      <c r="G2050" s="92">
        <v>9000000</v>
      </c>
    </row>
    <row r="2051" spans="1:7" ht="15">
      <c r="A2051" s="7" t="s">
        <v>3305</v>
      </c>
      <c r="B2051" s="78" t="s">
        <v>510</v>
      </c>
      <c r="C2051" s="79" t="s">
        <v>19</v>
      </c>
      <c r="D2051" s="78"/>
      <c r="E2051" s="80"/>
      <c r="F2051" s="81"/>
      <c r="G2051" s="81">
        <v>15000000</v>
      </c>
    </row>
    <row r="2052" spans="1:7">
      <c r="A2052" s="7" t="s">
        <v>3306</v>
      </c>
      <c r="B2052" s="89" t="s">
        <v>195</v>
      </c>
      <c r="C2052" s="90" t="s">
        <v>3307</v>
      </c>
      <c r="D2052" s="89">
        <v>5</v>
      </c>
      <c r="E2052" s="91" t="s">
        <v>10</v>
      </c>
      <c r="F2052" s="92">
        <v>3000000</v>
      </c>
      <c r="G2052" s="92">
        <v>15000000</v>
      </c>
    </row>
    <row r="2053" spans="1:7" ht="15">
      <c r="A2053" s="7" t="s">
        <v>3308</v>
      </c>
      <c r="B2053" s="78" t="s">
        <v>504</v>
      </c>
      <c r="C2053" s="79" t="s">
        <v>13</v>
      </c>
      <c r="D2053" s="78"/>
      <c r="E2053" s="80"/>
      <c r="F2053" s="81"/>
      <c r="G2053" s="81">
        <v>1800000</v>
      </c>
    </row>
    <row r="2054" spans="1:7">
      <c r="A2054" s="7" t="s">
        <v>3309</v>
      </c>
      <c r="B2054" s="89" t="s">
        <v>195</v>
      </c>
      <c r="C2054" s="90" t="s">
        <v>601</v>
      </c>
      <c r="D2054" s="89">
        <v>12</v>
      </c>
      <c r="E2054" s="91" t="s">
        <v>10</v>
      </c>
      <c r="F2054" s="92">
        <v>150000</v>
      </c>
      <c r="G2054" s="92">
        <v>1800000</v>
      </c>
    </row>
    <row r="2055" spans="1:7" ht="30">
      <c r="A2055" s="7" t="s">
        <v>3310</v>
      </c>
      <c r="B2055" s="97" t="s">
        <v>508</v>
      </c>
      <c r="C2055" s="98" t="s">
        <v>144</v>
      </c>
      <c r="D2055" s="97"/>
      <c r="E2055" s="99"/>
      <c r="F2055" s="100"/>
      <c r="G2055" s="100">
        <v>30900000</v>
      </c>
    </row>
    <row r="2056" spans="1:7" ht="15">
      <c r="A2056" s="7" t="s">
        <v>3311</v>
      </c>
      <c r="B2056" s="78" t="s">
        <v>503</v>
      </c>
      <c r="C2056" s="79" t="s">
        <v>7</v>
      </c>
      <c r="D2056" s="78"/>
      <c r="E2056" s="80"/>
      <c r="F2056" s="81"/>
      <c r="G2056" s="81">
        <v>11400000</v>
      </c>
    </row>
    <row r="2057" spans="1:7">
      <c r="A2057" s="7" t="s">
        <v>3312</v>
      </c>
      <c r="B2057" s="89" t="s">
        <v>195</v>
      </c>
      <c r="C2057" s="90" t="s">
        <v>599</v>
      </c>
      <c r="D2057" s="89">
        <v>4</v>
      </c>
      <c r="E2057" s="91" t="s">
        <v>9</v>
      </c>
      <c r="F2057" s="92">
        <v>1500000</v>
      </c>
      <c r="G2057" s="92">
        <v>6000000</v>
      </c>
    </row>
    <row r="2058" spans="1:7">
      <c r="A2058" s="7" t="s">
        <v>3313</v>
      </c>
      <c r="B2058" s="89" t="s">
        <v>195</v>
      </c>
      <c r="C2058" s="90" t="s">
        <v>2724</v>
      </c>
      <c r="D2058" s="89">
        <v>20</v>
      </c>
      <c r="E2058" s="91" t="s">
        <v>10</v>
      </c>
      <c r="F2058" s="92">
        <v>70000</v>
      </c>
      <c r="G2058" s="92">
        <v>1400000</v>
      </c>
    </row>
    <row r="2059" spans="1:7">
      <c r="A2059" s="7" t="s">
        <v>3314</v>
      </c>
      <c r="B2059" s="89" t="s">
        <v>195</v>
      </c>
      <c r="C2059" s="90" t="s">
        <v>598</v>
      </c>
      <c r="D2059" s="89">
        <v>4</v>
      </c>
      <c r="E2059" s="91" t="s">
        <v>106</v>
      </c>
      <c r="F2059" s="92">
        <v>1000000</v>
      </c>
      <c r="G2059" s="92">
        <v>4000000</v>
      </c>
    </row>
    <row r="2060" spans="1:7" ht="15">
      <c r="A2060" s="7" t="s">
        <v>3315</v>
      </c>
      <c r="B2060" s="78" t="s">
        <v>510</v>
      </c>
      <c r="C2060" s="79" t="s">
        <v>19</v>
      </c>
      <c r="D2060" s="78"/>
      <c r="E2060" s="80"/>
      <c r="F2060" s="81"/>
      <c r="G2060" s="81">
        <v>18000000</v>
      </c>
    </row>
    <row r="2061" spans="1:7">
      <c r="A2061" s="7" t="s">
        <v>3316</v>
      </c>
      <c r="B2061" s="89" t="s">
        <v>195</v>
      </c>
      <c r="C2061" s="90" t="s">
        <v>3307</v>
      </c>
      <c r="D2061" s="89">
        <v>6</v>
      </c>
      <c r="E2061" s="91" t="s">
        <v>10</v>
      </c>
      <c r="F2061" s="92">
        <v>3000000</v>
      </c>
      <c r="G2061" s="92">
        <v>18000000</v>
      </c>
    </row>
    <row r="2062" spans="1:7" ht="15">
      <c r="A2062" s="7" t="s">
        <v>3317</v>
      </c>
      <c r="B2062" s="78" t="s">
        <v>504</v>
      </c>
      <c r="C2062" s="79" t="s">
        <v>13</v>
      </c>
      <c r="D2062" s="78"/>
      <c r="E2062" s="80"/>
      <c r="F2062" s="81"/>
      <c r="G2062" s="81">
        <v>1500000</v>
      </c>
    </row>
    <row r="2063" spans="1:7">
      <c r="A2063" s="7" t="s">
        <v>3318</v>
      </c>
      <c r="B2063" s="89" t="s">
        <v>195</v>
      </c>
      <c r="C2063" s="90" t="s">
        <v>609</v>
      </c>
      <c r="D2063" s="89">
        <v>10</v>
      </c>
      <c r="E2063" s="91" t="s">
        <v>10</v>
      </c>
      <c r="F2063" s="92">
        <v>150000</v>
      </c>
      <c r="G2063" s="92">
        <v>1500000</v>
      </c>
    </row>
    <row r="2064" spans="1:7" ht="15">
      <c r="A2064" s="7" t="s">
        <v>3319</v>
      </c>
      <c r="B2064" s="97" t="s">
        <v>509</v>
      </c>
      <c r="C2064" s="98" t="s">
        <v>145</v>
      </c>
      <c r="D2064" s="97"/>
      <c r="E2064" s="99"/>
      <c r="F2064" s="100"/>
      <c r="G2064" s="100">
        <v>26500000</v>
      </c>
    </row>
    <row r="2065" spans="1:7" ht="15">
      <c r="A2065" s="7" t="s">
        <v>3320</v>
      </c>
      <c r="B2065" s="78" t="s">
        <v>503</v>
      </c>
      <c r="C2065" s="79" t="s">
        <v>7</v>
      </c>
      <c r="D2065" s="78"/>
      <c r="E2065" s="80"/>
      <c r="F2065" s="81"/>
      <c r="G2065" s="81">
        <v>10000000</v>
      </c>
    </row>
    <row r="2066" spans="1:7">
      <c r="A2066" s="7" t="s">
        <v>3321</v>
      </c>
      <c r="B2066" s="89" t="s">
        <v>195</v>
      </c>
      <c r="C2066" s="90" t="s">
        <v>599</v>
      </c>
      <c r="D2066" s="89">
        <v>4</v>
      </c>
      <c r="E2066" s="91" t="s">
        <v>9</v>
      </c>
      <c r="F2066" s="92">
        <v>1500000</v>
      </c>
      <c r="G2066" s="92">
        <v>6000000</v>
      </c>
    </row>
    <row r="2067" spans="1:7">
      <c r="A2067" s="7" t="s">
        <v>3322</v>
      </c>
      <c r="B2067" s="89" t="s">
        <v>195</v>
      </c>
      <c r="C2067" s="90" t="s">
        <v>598</v>
      </c>
      <c r="D2067" s="89">
        <v>4</v>
      </c>
      <c r="E2067" s="91" t="s">
        <v>106</v>
      </c>
      <c r="F2067" s="92">
        <v>1000000</v>
      </c>
      <c r="G2067" s="92">
        <v>4000000</v>
      </c>
    </row>
    <row r="2068" spans="1:7" ht="15">
      <c r="A2068" s="7" t="s">
        <v>3323</v>
      </c>
      <c r="B2068" s="78" t="s">
        <v>510</v>
      </c>
      <c r="C2068" s="79" t="s">
        <v>19</v>
      </c>
      <c r="D2068" s="78"/>
      <c r="E2068" s="80"/>
      <c r="F2068" s="81"/>
      <c r="G2068" s="81">
        <v>15000000</v>
      </c>
    </row>
    <row r="2069" spans="1:7">
      <c r="A2069" s="7" t="s">
        <v>3324</v>
      </c>
      <c r="B2069" s="89" t="s">
        <v>195</v>
      </c>
      <c r="C2069" s="90" t="s">
        <v>3325</v>
      </c>
      <c r="D2069" s="89">
        <v>5</v>
      </c>
      <c r="E2069" s="91" t="s">
        <v>10</v>
      </c>
      <c r="F2069" s="92">
        <v>3000000</v>
      </c>
      <c r="G2069" s="92">
        <v>15000000</v>
      </c>
    </row>
    <row r="2070" spans="1:7" ht="15">
      <c r="A2070" s="7" t="s">
        <v>3326</v>
      </c>
      <c r="B2070" s="78" t="s">
        <v>504</v>
      </c>
      <c r="C2070" s="79" t="s">
        <v>13</v>
      </c>
      <c r="D2070" s="78"/>
      <c r="E2070" s="80"/>
      <c r="F2070" s="81"/>
      <c r="G2070" s="81">
        <v>1500000</v>
      </c>
    </row>
    <row r="2071" spans="1:7">
      <c r="A2071" s="7" t="s">
        <v>3327</v>
      </c>
      <c r="B2071" s="89" t="s">
        <v>195</v>
      </c>
      <c r="C2071" s="90" t="s">
        <v>609</v>
      </c>
      <c r="D2071" s="89">
        <v>10</v>
      </c>
      <c r="E2071" s="91" t="s">
        <v>10</v>
      </c>
      <c r="F2071" s="92">
        <v>150000</v>
      </c>
      <c r="G2071" s="92">
        <v>1500000</v>
      </c>
    </row>
    <row r="2072" spans="1:7" ht="15">
      <c r="A2072" s="7" t="s">
        <v>3328</v>
      </c>
      <c r="B2072" s="97" t="s">
        <v>511</v>
      </c>
      <c r="C2072" s="98" t="s">
        <v>3329</v>
      </c>
      <c r="D2072" s="97"/>
      <c r="E2072" s="99"/>
      <c r="F2072" s="100"/>
      <c r="G2072" s="100">
        <v>86700000</v>
      </c>
    </row>
    <row r="2073" spans="1:7" ht="15">
      <c r="A2073" s="7" t="s">
        <v>3330</v>
      </c>
      <c r="B2073" s="78" t="s">
        <v>503</v>
      </c>
      <c r="C2073" s="79" t="s">
        <v>7</v>
      </c>
      <c r="D2073" s="78"/>
      <c r="E2073" s="80"/>
      <c r="F2073" s="81"/>
      <c r="G2073" s="81">
        <v>32400000</v>
      </c>
    </row>
    <row r="2074" spans="1:7">
      <c r="A2074" s="7" t="s">
        <v>3331</v>
      </c>
      <c r="B2074" s="89" t="s">
        <v>195</v>
      </c>
      <c r="C2074" s="90" t="s">
        <v>599</v>
      </c>
      <c r="D2074" s="89">
        <v>6</v>
      </c>
      <c r="E2074" s="91" t="s">
        <v>9</v>
      </c>
      <c r="F2074" s="92">
        <v>1500000</v>
      </c>
      <c r="G2074" s="92">
        <v>9000000</v>
      </c>
    </row>
    <row r="2075" spans="1:7">
      <c r="A2075" s="7" t="s">
        <v>3332</v>
      </c>
      <c r="B2075" s="89" t="s">
        <v>195</v>
      </c>
      <c r="C2075" s="90" t="s">
        <v>2724</v>
      </c>
      <c r="D2075" s="89">
        <v>20</v>
      </c>
      <c r="E2075" s="91" t="s">
        <v>10</v>
      </c>
      <c r="F2075" s="92">
        <v>70000</v>
      </c>
      <c r="G2075" s="92">
        <v>1400000</v>
      </c>
    </row>
    <row r="2076" spans="1:7">
      <c r="A2076" s="7" t="s">
        <v>3333</v>
      </c>
      <c r="B2076" s="89" t="s">
        <v>195</v>
      </c>
      <c r="C2076" s="90" t="s">
        <v>3334</v>
      </c>
      <c r="D2076" s="89">
        <v>28</v>
      </c>
      <c r="E2076" s="91" t="s">
        <v>176</v>
      </c>
      <c r="F2076" s="92">
        <v>500000</v>
      </c>
      <c r="G2076" s="92">
        <v>14000000</v>
      </c>
    </row>
    <row r="2077" spans="1:7">
      <c r="A2077" s="7" t="s">
        <v>3335</v>
      </c>
      <c r="B2077" s="89" t="s">
        <v>195</v>
      </c>
      <c r="C2077" s="90" t="s">
        <v>3336</v>
      </c>
      <c r="D2077" s="89">
        <v>4</v>
      </c>
      <c r="E2077" s="91" t="s">
        <v>58</v>
      </c>
      <c r="F2077" s="92">
        <v>500000</v>
      </c>
      <c r="G2077" s="92">
        <v>2000000</v>
      </c>
    </row>
    <row r="2078" spans="1:7">
      <c r="A2078" s="7" t="s">
        <v>3337</v>
      </c>
      <c r="B2078" s="89" t="s">
        <v>195</v>
      </c>
      <c r="C2078" s="90" t="s">
        <v>598</v>
      </c>
      <c r="D2078" s="89">
        <v>6</v>
      </c>
      <c r="E2078" s="91" t="s">
        <v>106</v>
      </c>
      <c r="F2078" s="92">
        <v>1000000</v>
      </c>
      <c r="G2078" s="92">
        <v>6000000</v>
      </c>
    </row>
    <row r="2079" spans="1:7" ht="15">
      <c r="A2079" s="7" t="s">
        <v>3338</v>
      </c>
      <c r="B2079" s="78" t="s">
        <v>513</v>
      </c>
      <c r="C2079" s="79" t="s">
        <v>11</v>
      </c>
      <c r="D2079" s="78"/>
      <c r="E2079" s="80"/>
      <c r="F2079" s="81"/>
      <c r="G2079" s="81">
        <v>9000000</v>
      </c>
    </row>
    <row r="2080" spans="1:7">
      <c r="A2080" s="7" t="s">
        <v>3339</v>
      </c>
      <c r="B2080" s="89" t="s">
        <v>195</v>
      </c>
      <c r="C2080" s="90" t="s">
        <v>753</v>
      </c>
      <c r="D2080" s="89">
        <v>10</v>
      </c>
      <c r="E2080" s="91" t="s">
        <v>12</v>
      </c>
      <c r="F2080" s="92">
        <v>900000</v>
      </c>
      <c r="G2080" s="92">
        <v>9000000</v>
      </c>
    </row>
    <row r="2081" spans="1:7" ht="15">
      <c r="A2081" s="7" t="s">
        <v>3340</v>
      </c>
      <c r="B2081" s="78" t="s">
        <v>510</v>
      </c>
      <c r="C2081" s="79" t="s">
        <v>19</v>
      </c>
      <c r="D2081" s="78"/>
      <c r="E2081" s="80"/>
      <c r="F2081" s="81"/>
      <c r="G2081" s="81">
        <v>42000000</v>
      </c>
    </row>
    <row r="2082" spans="1:7" ht="28.5">
      <c r="A2082" s="7" t="s">
        <v>3341</v>
      </c>
      <c r="B2082" s="89" t="s">
        <v>195</v>
      </c>
      <c r="C2082" s="90" t="s">
        <v>3342</v>
      </c>
      <c r="D2082" s="89">
        <v>14</v>
      </c>
      <c r="E2082" s="91" t="s">
        <v>10</v>
      </c>
      <c r="F2082" s="92">
        <v>3000000</v>
      </c>
      <c r="G2082" s="92">
        <v>42000000</v>
      </c>
    </row>
    <row r="2083" spans="1:7" ht="15">
      <c r="A2083" s="7" t="s">
        <v>3343</v>
      </c>
      <c r="B2083" s="78" t="s">
        <v>504</v>
      </c>
      <c r="C2083" s="79" t="s">
        <v>13</v>
      </c>
      <c r="D2083" s="78"/>
      <c r="E2083" s="80"/>
      <c r="F2083" s="81"/>
      <c r="G2083" s="81">
        <v>3300000</v>
      </c>
    </row>
    <row r="2084" spans="1:7" ht="28.5">
      <c r="A2084" s="7" t="s">
        <v>3344</v>
      </c>
      <c r="B2084" s="89" t="s">
        <v>195</v>
      </c>
      <c r="C2084" s="90" t="s">
        <v>3345</v>
      </c>
      <c r="D2084" s="89">
        <v>22</v>
      </c>
      <c r="E2084" s="91" t="s">
        <v>10</v>
      </c>
      <c r="F2084" s="92">
        <v>150000</v>
      </c>
      <c r="G2084" s="92">
        <v>3300000</v>
      </c>
    </row>
    <row r="2085" spans="1:7" ht="15">
      <c r="A2085" s="7" t="s">
        <v>3346</v>
      </c>
      <c r="B2085" s="97" t="s">
        <v>516</v>
      </c>
      <c r="C2085" s="98" t="s">
        <v>146</v>
      </c>
      <c r="D2085" s="97"/>
      <c r="E2085" s="99"/>
      <c r="F2085" s="100"/>
      <c r="G2085" s="100">
        <v>28800000</v>
      </c>
    </row>
    <row r="2086" spans="1:7" ht="15">
      <c r="A2086" s="7" t="s">
        <v>3347</v>
      </c>
      <c r="B2086" s="78" t="s">
        <v>503</v>
      </c>
      <c r="C2086" s="79" t="s">
        <v>7</v>
      </c>
      <c r="D2086" s="78"/>
      <c r="E2086" s="80"/>
      <c r="F2086" s="81"/>
      <c r="G2086" s="81">
        <v>15000000</v>
      </c>
    </row>
    <row r="2087" spans="1:7">
      <c r="A2087" s="7" t="s">
        <v>3348</v>
      </c>
      <c r="B2087" s="89" t="s">
        <v>195</v>
      </c>
      <c r="C2087" s="90" t="s">
        <v>599</v>
      </c>
      <c r="D2087" s="89">
        <v>6</v>
      </c>
      <c r="E2087" s="91" t="s">
        <v>9</v>
      </c>
      <c r="F2087" s="92">
        <v>1500000</v>
      </c>
      <c r="G2087" s="92">
        <v>9000000</v>
      </c>
    </row>
    <row r="2088" spans="1:7">
      <c r="A2088" s="7" t="s">
        <v>3349</v>
      </c>
      <c r="B2088" s="89" t="s">
        <v>195</v>
      </c>
      <c r="C2088" s="90" t="s">
        <v>598</v>
      </c>
      <c r="D2088" s="89">
        <v>6</v>
      </c>
      <c r="E2088" s="91" t="s">
        <v>106</v>
      </c>
      <c r="F2088" s="92">
        <v>1000000</v>
      </c>
      <c r="G2088" s="92">
        <v>6000000</v>
      </c>
    </row>
    <row r="2089" spans="1:7" ht="15">
      <c r="A2089" s="7" t="s">
        <v>3350</v>
      </c>
      <c r="B2089" s="78" t="s">
        <v>510</v>
      </c>
      <c r="C2089" s="79" t="s">
        <v>19</v>
      </c>
      <c r="D2089" s="78"/>
      <c r="E2089" s="80"/>
      <c r="F2089" s="81"/>
      <c r="G2089" s="81">
        <v>12000000</v>
      </c>
    </row>
    <row r="2090" spans="1:7">
      <c r="A2090" s="7" t="s">
        <v>3351</v>
      </c>
      <c r="B2090" s="89" t="s">
        <v>195</v>
      </c>
      <c r="C2090" s="90" t="s">
        <v>3352</v>
      </c>
      <c r="D2090" s="89">
        <v>4</v>
      </c>
      <c r="E2090" s="91" t="s">
        <v>10</v>
      </c>
      <c r="F2090" s="92">
        <v>3000000</v>
      </c>
      <c r="G2090" s="92">
        <v>12000000</v>
      </c>
    </row>
    <row r="2091" spans="1:7" ht="15">
      <c r="A2091" s="7" t="s">
        <v>3353</v>
      </c>
      <c r="B2091" s="78" t="s">
        <v>504</v>
      </c>
      <c r="C2091" s="79" t="s">
        <v>13</v>
      </c>
      <c r="D2091" s="78"/>
      <c r="E2091" s="80"/>
      <c r="F2091" s="81"/>
      <c r="G2091" s="81">
        <v>1800000</v>
      </c>
    </row>
    <row r="2092" spans="1:7">
      <c r="A2092" s="7" t="s">
        <v>3354</v>
      </c>
      <c r="B2092" s="89" t="s">
        <v>195</v>
      </c>
      <c r="C2092" s="90" t="s">
        <v>3355</v>
      </c>
      <c r="D2092" s="89">
        <v>12</v>
      </c>
      <c r="E2092" s="91" t="s">
        <v>10</v>
      </c>
      <c r="F2092" s="92">
        <v>150000</v>
      </c>
      <c r="G2092" s="92">
        <v>1800000</v>
      </c>
    </row>
    <row r="2093" spans="1:7" ht="30">
      <c r="A2093" s="7" t="s">
        <v>3356</v>
      </c>
      <c r="B2093" s="97" t="s">
        <v>566</v>
      </c>
      <c r="C2093" s="98" t="s">
        <v>147</v>
      </c>
      <c r="D2093" s="97"/>
      <c r="E2093" s="99"/>
      <c r="F2093" s="100"/>
      <c r="G2093" s="100">
        <v>76320000</v>
      </c>
    </row>
    <row r="2094" spans="1:7" ht="15">
      <c r="A2094" s="7" t="s">
        <v>3357</v>
      </c>
      <c r="B2094" s="78" t="s">
        <v>503</v>
      </c>
      <c r="C2094" s="79" t="s">
        <v>7</v>
      </c>
      <c r="D2094" s="78"/>
      <c r="E2094" s="80"/>
      <c r="F2094" s="81"/>
      <c r="G2094" s="81">
        <v>4800000</v>
      </c>
    </row>
    <row r="2095" spans="1:7">
      <c r="A2095" s="7" t="s">
        <v>3358</v>
      </c>
      <c r="B2095" s="89" t="s">
        <v>195</v>
      </c>
      <c r="C2095" s="90" t="s">
        <v>3359</v>
      </c>
      <c r="D2095" s="89">
        <v>24</v>
      </c>
      <c r="E2095" s="91" t="s">
        <v>176</v>
      </c>
      <c r="F2095" s="92">
        <v>200000</v>
      </c>
      <c r="G2095" s="92">
        <v>4800000</v>
      </c>
    </row>
    <row r="2096" spans="1:7" ht="15">
      <c r="A2096" s="7" t="s">
        <v>3360</v>
      </c>
      <c r="B2096" s="78" t="s">
        <v>530</v>
      </c>
      <c r="C2096" s="79" t="s">
        <v>64</v>
      </c>
      <c r="D2096" s="78"/>
      <c r="E2096" s="80"/>
      <c r="F2096" s="81"/>
      <c r="G2096" s="81">
        <v>25000000</v>
      </c>
    </row>
    <row r="2097" spans="1:7">
      <c r="A2097" s="7" t="s">
        <v>3361</v>
      </c>
      <c r="B2097" s="89" t="s">
        <v>195</v>
      </c>
      <c r="C2097" s="90" t="s">
        <v>599</v>
      </c>
      <c r="D2097" s="89">
        <v>10</v>
      </c>
      <c r="E2097" s="91" t="s">
        <v>9</v>
      </c>
      <c r="F2097" s="92">
        <v>1500000</v>
      </c>
      <c r="G2097" s="92">
        <v>15000000</v>
      </c>
    </row>
    <row r="2098" spans="1:7">
      <c r="A2098" s="7" t="s">
        <v>3362</v>
      </c>
      <c r="B2098" s="89" t="s">
        <v>195</v>
      </c>
      <c r="C2098" s="90" t="s">
        <v>598</v>
      </c>
      <c r="D2098" s="89">
        <v>10</v>
      </c>
      <c r="E2098" s="91" t="s">
        <v>2728</v>
      </c>
      <c r="F2098" s="92">
        <v>1000000</v>
      </c>
      <c r="G2098" s="92">
        <v>10000000</v>
      </c>
    </row>
    <row r="2099" spans="1:7" ht="15">
      <c r="A2099" s="7" t="s">
        <v>3363</v>
      </c>
      <c r="B2099" s="78" t="s">
        <v>510</v>
      </c>
      <c r="C2099" s="79" t="s">
        <v>19</v>
      </c>
      <c r="D2099" s="78"/>
      <c r="E2099" s="80"/>
      <c r="F2099" s="81"/>
      <c r="G2099" s="81">
        <v>42770000</v>
      </c>
    </row>
    <row r="2100" spans="1:7">
      <c r="A2100" s="7" t="s">
        <v>3364</v>
      </c>
      <c r="B2100" s="89" t="s">
        <v>195</v>
      </c>
      <c r="C2100" s="90" t="s">
        <v>3365</v>
      </c>
      <c r="D2100" s="89">
        <v>14</v>
      </c>
      <c r="E2100" s="91" t="s">
        <v>10</v>
      </c>
      <c r="F2100" s="92">
        <v>3055000</v>
      </c>
      <c r="G2100" s="92">
        <v>42770000</v>
      </c>
    </row>
    <row r="2101" spans="1:7" ht="15">
      <c r="A2101" s="7" t="s">
        <v>3366</v>
      </c>
      <c r="B2101" s="78" t="s">
        <v>504</v>
      </c>
      <c r="C2101" s="79" t="s">
        <v>13</v>
      </c>
      <c r="D2101" s="78"/>
      <c r="E2101" s="80"/>
      <c r="F2101" s="81"/>
      <c r="G2101" s="81">
        <v>3750000</v>
      </c>
    </row>
    <row r="2102" spans="1:7">
      <c r="A2102" s="7" t="s">
        <v>3367</v>
      </c>
      <c r="B2102" s="89" t="s">
        <v>195</v>
      </c>
      <c r="C2102" s="90" t="s">
        <v>617</v>
      </c>
      <c r="D2102" s="89">
        <v>25</v>
      </c>
      <c r="E2102" s="91" t="s">
        <v>10</v>
      </c>
      <c r="F2102" s="92">
        <v>150000</v>
      </c>
      <c r="G2102" s="92">
        <v>3750000</v>
      </c>
    </row>
    <row r="2103" spans="1:7">
      <c r="A2103" s="7" t="s">
        <v>3368</v>
      </c>
      <c r="B2103" s="89" t="s">
        <v>3369</v>
      </c>
      <c r="C2103" s="90" t="s">
        <v>3370</v>
      </c>
      <c r="D2103" s="89"/>
      <c r="E2103" s="91"/>
      <c r="F2103" s="92"/>
      <c r="G2103" s="92">
        <v>1000000000</v>
      </c>
    </row>
    <row r="2104" spans="1:7" ht="30">
      <c r="A2104" s="7" t="s">
        <v>3371</v>
      </c>
      <c r="B2104" s="93" t="s">
        <v>805</v>
      </c>
      <c r="C2104" s="94" t="s">
        <v>3372</v>
      </c>
      <c r="D2104" s="93"/>
      <c r="E2104" s="95"/>
      <c r="F2104" s="96"/>
      <c r="G2104" s="96">
        <v>1000000000</v>
      </c>
    </row>
    <row r="2105" spans="1:7" ht="30">
      <c r="A2105" s="7" t="s">
        <v>3373</v>
      </c>
      <c r="B2105" s="97" t="s">
        <v>8</v>
      </c>
      <c r="C2105" s="98" t="s">
        <v>133</v>
      </c>
      <c r="D2105" s="97"/>
      <c r="E2105" s="99"/>
      <c r="F2105" s="100"/>
      <c r="G2105" s="100">
        <v>176950000</v>
      </c>
    </row>
    <row r="2106" spans="1:7" ht="15">
      <c r="A2106" s="7" t="s">
        <v>3374</v>
      </c>
      <c r="B2106" s="78" t="s">
        <v>503</v>
      </c>
      <c r="C2106" s="79" t="s">
        <v>7</v>
      </c>
      <c r="D2106" s="78"/>
      <c r="E2106" s="80"/>
      <c r="F2106" s="81"/>
      <c r="G2106" s="81">
        <v>2950000</v>
      </c>
    </row>
    <row r="2107" spans="1:7">
      <c r="A2107" s="7" t="s">
        <v>3375</v>
      </c>
      <c r="B2107" s="89" t="s">
        <v>195</v>
      </c>
      <c r="C2107" s="90" t="s">
        <v>1255</v>
      </c>
      <c r="D2107" s="89">
        <v>2</v>
      </c>
      <c r="E2107" s="91" t="s">
        <v>106</v>
      </c>
      <c r="F2107" s="92">
        <v>1475000</v>
      </c>
      <c r="G2107" s="92">
        <v>2950000</v>
      </c>
    </row>
    <row r="2108" spans="1:7" ht="15">
      <c r="A2108" s="7" t="s">
        <v>3376</v>
      </c>
      <c r="B2108" s="78" t="s">
        <v>530</v>
      </c>
      <c r="C2108" s="79" t="s">
        <v>64</v>
      </c>
      <c r="D2108" s="78"/>
      <c r="E2108" s="80"/>
      <c r="F2108" s="81"/>
      <c r="G2108" s="81">
        <v>24000000</v>
      </c>
    </row>
    <row r="2109" spans="1:7">
      <c r="A2109" s="7" t="s">
        <v>3377</v>
      </c>
      <c r="B2109" s="89" t="s">
        <v>195</v>
      </c>
      <c r="C2109" s="90" t="s">
        <v>598</v>
      </c>
      <c r="D2109" s="89">
        <v>12</v>
      </c>
      <c r="E2109" s="91" t="s">
        <v>106</v>
      </c>
      <c r="F2109" s="92">
        <v>1000000</v>
      </c>
      <c r="G2109" s="92">
        <v>12000000</v>
      </c>
    </row>
    <row r="2110" spans="1:7">
      <c r="A2110" s="7" t="s">
        <v>3378</v>
      </c>
      <c r="B2110" s="89" t="s">
        <v>195</v>
      </c>
      <c r="C2110" s="90" t="s">
        <v>599</v>
      </c>
      <c r="D2110" s="89">
        <v>12</v>
      </c>
      <c r="E2110" s="91" t="s">
        <v>106</v>
      </c>
      <c r="F2110" s="92">
        <v>1000000</v>
      </c>
      <c r="G2110" s="92">
        <v>12000000</v>
      </c>
    </row>
    <row r="2111" spans="1:7" ht="15">
      <c r="A2111" s="7" t="s">
        <v>3379</v>
      </c>
      <c r="B2111" s="78" t="s">
        <v>510</v>
      </c>
      <c r="C2111" s="79" t="s">
        <v>19</v>
      </c>
      <c r="D2111" s="78"/>
      <c r="E2111" s="80"/>
      <c r="F2111" s="81"/>
      <c r="G2111" s="81">
        <v>150000000</v>
      </c>
    </row>
    <row r="2112" spans="1:7" ht="28.5">
      <c r="A2112" s="7" t="s">
        <v>3380</v>
      </c>
      <c r="B2112" s="89" t="s">
        <v>195</v>
      </c>
      <c r="C2112" s="90" t="s">
        <v>3381</v>
      </c>
      <c r="D2112" s="89">
        <v>30</v>
      </c>
      <c r="E2112" s="91" t="s">
        <v>73</v>
      </c>
      <c r="F2112" s="92">
        <v>5000000</v>
      </c>
      <c r="G2112" s="92">
        <v>150000000</v>
      </c>
    </row>
    <row r="2113" spans="1:7" ht="15">
      <c r="A2113" s="7" t="s">
        <v>3382</v>
      </c>
      <c r="B2113" s="97" t="s">
        <v>508</v>
      </c>
      <c r="C2113" s="98" t="s">
        <v>3383</v>
      </c>
      <c r="D2113" s="97"/>
      <c r="E2113" s="99"/>
      <c r="F2113" s="100"/>
      <c r="G2113" s="100">
        <v>197800000</v>
      </c>
    </row>
    <row r="2114" spans="1:7" ht="15">
      <c r="A2114" s="7" t="s">
        <v>3384</v>
      </c>
      <c r="B2114" s="78" t="s">
        <v>503</v>
      </c>
      <c r="C2114" s="79" t="s">
        <v>7</v>
      </c>
      <c r="D2114" s="78"/>
      <c r="E2114" s="80"/>
      <c r="F2114" s="81"/>
      <c r="G2114" s="81">
        <v>12000000</v>
      </c>
    </row>
    <row r="2115" spans="1:7">
      <c r="A2115" s="7" t="s">
        <v>3385</v>
      </c>
      <c r="B2115" s="89" t="s">
        <v>195</v>
      </c>
      <c r="C2115" s="90" t="s">
        <v>3386</v>
      </c>
      <c r="D2115" s="89">
        <v>12</v>
      </c>
      <c r="E2115" s="91" t="s">
        <v>180</v>
      </c>
      <c r="F2115" s="92">
        <v>1000000</v>
      </c>
      <c r="G2115" s="92">
        <v>12000000</v>
      </c>
    </row>
    <row r="2116" spans="1:7" ht="15">
      <c r="A2116" s="7" t="s">
        <v>3387</v>
      </c>
      <c r="B2116" s="78" t="s">
        <v>530</v>
      </c>
      <c r="C2116" s="79" t="s">
        <v>64</v>
      </c>
      <c r="D2116" s="78"/>
      <c r="E2116" s="80"/>
      <c r="F2116" s="81"/>
      <c r="G2116" s="81">
        <v>24000000</v>
      </c>
    </row>
    <row r="2117" spans="1:7">
      <c r="A2117" s="7" t="s">
        <v>3388</v>
      </c>
      <c r="B2117" s="89" t="s">
        <v>195</v>
      </c>
      <c r="C2117" s="90" t="s">
        <v>598</v>
      </c>
      <c r="D2117" s="89">
        <v>12</v>
      </c>
      <c r="E2117" s="91" t="s">
        <v>106</v>
      </c>
      <c r="F2117" s="92">
        <v>1000000</v>
      </c>
      <c r="G2117" s="92">
        <v>12000000</v>
      </c>
    </row>
    <row r="2118" spans="1:7">
      <c r="A2118" s="7" t="s">
        <v>3389</v>
      </c>
      <c r="B2118" s="89" t="s">
        <v>195</v>
      </c>
      <c r="C2118" s="90" t="s">
        <v>599</v>
      </c>
      <c r="D2118" s="89">
        <v>12</v>
      </c>
      <c r="E2118" s="91" t="s">
        <v>106</v>
      </c>
      <c r="F2118" s="92">
        <v>1000000</v>
      </c>
      <c r="G2118" s="92">
        <v>12000000</v>
      </c>
    </row>
    <row r="2119" spans="1:7" ht="15">
      <c r="A2119" s="7" t="s">
        <v>3390</v>
      </c>
      <c r="B2119" s="78" t="s">
        <v>513</v>
      </c>
      <c r="C2119" s="79" t="s">
        <v>11</v>
      </c>
      <c r="D2119" s="78"/>
      <c r="E2119" s="80"/>
      <c r="F2119" s="81"/>
      <c r="G2119" s="81">
        <v>21600000</v>
      </c>
    </row>
    <row r="2120" spans="1:7" ht="28.5">
      <c r="A2120" s="7" t="s">
        <v>3391</v>
      </c>
      <c r="B2120" s="89" t="s">
        <v>195</v>
      </c>
      <c r="C2120" s="90" t="s">
        <v>3392</v>
      </c>
      <c r="D2120" s="89">
        <v>24</v>
      </c>
      <c r="E2120" s="91" t="s">
        <v>54</v>
      </c>
      <c r="F2120" s="92">
        <v>900000</v>
      </c>
      <c r="G2120" s="92">
        <v>21600000</v>
      </c>
    </row>
    <row r="2121" spans="1:7" ht="15">
      <c r="A2121" s="7" t="s">
        <v>3393</v>
      </c>
      <c r="B2121" s="78" t="s">
        <v>510</v>
      </c>
      <c r="C2121" s="79" t="s">
        <v>19</v>
      </c>
      <c r="D2121" s="78"/>
      <c r="E2121" s="80"/>
      <c r="F2121" s="81"/>
      <c r="G2121" s="81">
        <v>115000000</v>
      </c>
    </row>
    <row r="2122" spans="1:7" ht="28.5">
      <c r="A2122" s="7" t="s">
        <v>3394</v>
      </c>
      <c r="B2122" s="89" t="s">
        <v>195</v>
      </c>
      <c r="C2122" s="90" t="s">
        <v>3395</v>
      </c>
      <c r="D2122" s="89">
        <v>7</v>
      </c>
      <c r="E2122" s="91" t="s">
        <v>25</v>
      </c>
      <c r="F2122" s="92">
        <v>5000000</v>
      </c>
      <c r="G2122" s="92">
        <v>35000000</v>
      </c>
    </row>
    <row r="2123" spans="1:7">
      <c r="A2123" s="7" t="s">
        <v>3396</v>
      </c>
      <c r="B2123" s="89" t="s">
        <v>195</v>
      </c>
      <c r="C2123" s="90" t="s">
        <v>3397</v>
      </c>
      <c r="D2123" s="89">
        <v>8</v>
      </c>
      <c r="E2123" s="91" t="s">
        <v>25</v>
      </c>
      <c r="F2123" s="92">
        <v>5000000</v>
      </c>
      <c r="G2123" s="92">
        <v>40000000</v>
      </c>
    </row>
    <row r="2124" spans="1:7" ht="28.5">
      <c r="A2124" s="7" t="s">
        <v>3398</v>
      </c>
      <c r="B2124" s="89" t="s">
        <v>195</v>
      </c>
      <c r="C2124" s="90" t="s">
        <v>3399</v>
      </c>
      <c r="D2124" s="89">
        <v>8</v>
      </c>
      <c r="E2124" s="91" t="s">
        <v>25</v>
      </c>
      <c r="F2124" s="92">
        <v>5000000</v>
      </c>
      <c r="G2124" s="92">
        <v>40000000</v>
      </c>
    </row>
    <row r="2125" spans="1:7" ht="30">
      <c r="A2125" s="7" t="s">
        <v>3400</v>
      </c>
      <c r="B2125" s="78" t="s">
        <v>506</v>
      </c>
      <c r="C2125" s="79" t="s">
        <v>14</v>
      </c>
      <c r="D2125" s="78"/>
      <c r="E2125" s="80"/>
      <c r="F2125" s="81"/>
      <c r="G2125" s="81">
        <v>25200000</v>
      </c>
    </row>
    <row r="2126" spans="1:7">
      <c r="A2126" s="7" t="s">
        <v>3401</v>
      </c>
      <c r="B2126" s="89" t="s">
        <v>195</v>
      </c>
      <c r="C2126" s="90" t="s">
        <v>3402</v>
      </c>
      <c r="D2126" s="89">
        <v>70</v>
      </c>
      <c r="E2126" s="91" t="s">
        <v>73</v>
      </c>
      <c r="F2126" s="92">
        <v>210000</v>
      </c>
      <c r="G2126" s="92">
        <v>14700000</v>
      </c>
    </row>
    <row r="2127" spans="1:7">
      <c r="A2127" s="7" t="s">
        <v>3403</v>
      </c>
      <c r="B2127" s="89" t="s">
        <v>195</v>
      </c>
      <c r="C2127" s="90" t="s">
        <v>3404</v>
      </c>
      <c r="D2127" s="89">
        <v>70</v>
      </c>
      <c r="E2127" s="91" t="s">
        <v>73</v>
      </c>
      <c r="F2127" s="92">
        <v>150000</v>
      </c>
      <c r="G2127" s="92">
        <v>10500000</v>
      </c>
    </row>
    <row r="2128" spans="1:7" ht="30">
      <c r="A2128" s="7" t="s">
        <v>3405</v>
      </c>
      <c r="B2128" s="97" t="s">
        <v>509</v>
      </c>
      <c r="C2128" s="98" t="s">
        <v>3406</v>
      </c>
      <c r="D2128" s="97"/>
      <c r="E2128" s="99"/>
      <c r="F2128" s="100"/>
      <c r="G2128" s="100">
        <v>126000000</v>
      </c>
    </row>
    <row r="2129" spans="1:7" ht="15">
      <c r="A2129" s="7" t="s">
        <v>3407</v>
      </c>
      <c r="B2129" s="78" t="s">
        <v>503</v>
      </c>
      <c r="C2129" s="79" t="s">
        <v>7</v>
      </c>
      <c r="D2129" s="78"/>
      <c r="E2129" s="80"/>
      <c r="F2129" s="81"/>
      <c r="G2129" s="81">
        <v>2000000</v>
      </c>
    </row>
    <row r="2130" spans="1:7">
      <c r="A2130" s="7" t="s">
        <v>3408</v>
      </c>
      <c r="B2130" s="89" t="s">
        <v>195</v>
      </c>
      <c r="C2130" s="90" t="s">
        <v>1255</v>
      </c>
      <c r="D2130" s="89">
        <v>2</v>
      </c>
      <c r="E2130" s="91" t="s">
        <v>106</v>
      </c>
      <c r="F2130" s="92">
        <v>1000000</v>
      </c>
      <c r="G2130" s="92">
        <v>2000000</v>
      </c>
    </row>
    <row r="2131" spans="1:7" ht="15">
      <c r="A2131" s="7" t="s">
        <v>3409</v>
      </c>
      <c r="B2131" s="78" t="s">
        <v>530</v>
      </c>
      <c r="C2131" s="79" t="s">
        <v>64</v>
      </c>
      <c r="D2131" s="78"/>
      <c r="E2131" s="80"/>
      <c r="F2131" s="81"/>
      <c r="G2131" s="81">
        <v>24000000</v>
      </c>
    </row>
    <row r="2132" spans="1:7">
      <c r="A2132" s="7" t="s">
        <v>3410</v>
      </c>
      <c r="B2132" s="89" t="s">
        <v>195</v>
      </c>
      <c r="C2132" s="90" t="s">
        <v>598</v>
      </c>
      <c r="D2132" s="89">
        <v>12</v>
      </c>
      <c r="E2132" s="91" t="s">
        <v>106</v>
      </c>
      <c r="F2132" s="92">
        <v>1000000</v>
      </c>
      <c r="G2132" s="92">
        <v>12000000</v>
      </c>
    </row>
    <row r="2133" spans="1:7">
      <c r="A2133" s="7" t="s">
        <v>3411</v>
      </c>
      <c r="B2133" s="89" t="s">
        <v>195</v>
      </c>
      <c r="C2133" s="90" t="s">
        <v>599</v>
      </c>
      <c r="D2133" s="89">
        <v>12</v>
      </c>
      <c r="E2133" s="91" t="s">
        <v>106</v>
      </c>
      <c r="F2133" s="92">
        <v>1000000</v>
      </c>
      <c r="G2133" s="92">
        <v>12000000</v>
      </c>
    </row>
    <row r="2134" spans="1:7" ht="15">
      <c r="A2134" s="7" t="s">
        <v>3412</v>
      </c>
      <c r="B2134" s="78" t="s">
        <v>510</v>
      </c>
      <c r="C2134" s="79" t="s">
        <v>19</v>
      </c>
      <c r="D2134" s="78"/>
      <c r="E2134" s="80"/>
      <c r="F2134" s="81"/>
      <c r="G2134" s="81">
        <v>100000000</v>
      </c>
    </row>
    <row r="2135" spans="1:7">
      <c r="A2135" s="7" t="s">
        <v>3413</v>
      </c>
      <c r="B2135" s="89" t="s">
        <v>195</v>
      </c>
      <c r="C2135" s="90" t="s">
        <v>3414</v>
      </c>
      <c r="D2135" s="89">
        <v>20</v>
      </c>
      <c r="E2135" s="91" t="s">
        <v>25</v>
      </c>
      <c r="F2135" s="92">
        <v>5000000</v>
      </c>
      <c r="G2135" s="92">
        <v>100000000</v>
      </c>
    </row>
    <row r="2136" spans="1:7" ht="15">
      <c r="A2136" s="7" t="s">
        <v>3415</v>
      </c>
      <c r="B2136" s="97" t="s">
        <v>511</v>
      </c>
      <c r="C2136" s="98" t="s">
        <v>3416</v>
      </c>
      <c r="D2136" s="97"/>
      <c r="E2136" s="99"/>
      <c r="F2136" s="100"/>
      <c r="G2136" s="100">
        <v>127000000</v>
      </c>
    </row>
    <row r="2137" spans="1:7" ht="15">
      <c r="A2137" s="7" t="s">
        <v>3417</v>
      </c>
      <c r="B2137" s="78" t="s">
        <v>503</v>
      </c>
      <c r="C2137" s="79" t="s">
        <v>7</v>
      </c>
      <c r="D2137" s="78"/>
      <c r="E2137" s="80"/>
      <c r="F2137" s="81"/>
      <c r="G2137" s="81">
        <v>3000000</v>
      </c>
    </row>
    <row r="2138" spans="1:7">
      <c r="A2138" s="7" t="s">
        <v>3418</v>
      </c>
      <c r="B2138" s="89" t="s">
        <v>195</v>
      </c>
      <c r="C2138" s="90" t="s">
        <v>1255</v>
      </c>
      <c r="D2138" s="89">
        <v>2</v>
      </c>
      <c r="E2138" s="91" t="s">
        <v>106</v>
      </c>
      <c r="F2138" s="92">
        <v>1500000</v>
      </c>
      <c r="G2138" s="92">
        <v>3000000</v>
      </c>
    </row>
    <row r="2139" spans="1:7" ht="15">
      <c r="A2139" s="7" t="s">
        <v>3419</v>
      </c>
      <c r="B2139" s="78" t="s">
        <v>530</v>
      </c>
      <c r="C2139" s="79" t="s">
        <v>64</v>
      </c>
      <c r="D2139" s="78"/>
      <c r="E2139" s="80"/>
      <c r="F2139" s="81"/>
      <c r="G2139" s="81">
        <v>24000000</v>
      </c>
    </row>
    <row r="2140" spans="1:7">
      <c r="A2140" s="7" t="s">
        <v>3420</v>
      </c>
      <c r="B2140" s="89" t="s">
        <v>195</v>
      </c>
      <c r="C2140" s="90" t="s">
        <v>598</v>
      </c>
      <c r="D2140" s="89">
        <v>12</v>
      </c>
      <c r="E2140" s="91" t="s">
        <v>106</v>
      </c>
      <c r="F2140" s="92">
        <v>1000000</v>
      </c>
      <c r="G2140" s="92">
        <v>12000000</v>
      </c>
    </row>
    <row r="2141" spans="1:7">
      <c r="A2141" s="7" t="s">
        <v>3421</v>
      </c>
      <c r="B2141" s="89" t="s">
        <v>195</v>
      </c>
      <c r="C2141" s="90" t="s">
        <v>599</v>
      </c>
      <c r="D2141" s="89">
        <v>12</v>
      </c>
      <c r="E2141" s="91" t="s">
        <v>106</v>
      </c>
      <c r="F2141" s="92">
        <v>1000000</v>
      </c>
      <c r="G2141" s="92">
        <v>12000000</v>
      </c>
    </row>
    <row r="2142" spans="1:7" ht="15">
      <c r="A2142" s="7" t="s">
        <v>3422</v>
      </c>
      <c r="B2142" s="78" t="s">
        <v>510</v>
      </c>
      <c r="C2142" s="79" t="s">
        <v>19</v>
      </c>
      <c r="D2142" s="78"/>
      <c r="E2142" s="80"/>
      <c r="F2142" s="81"/>
      <c r="G2142" s="81">
        <v>100000000</v>
      </c>
    </row>
    <row r="2143" spans="1:7" ht="28.5">
      <c r="A2143" s="7" t="s">
        <v>3423</v>
      </c>
      <c r="B2143" s="89" t="s">
        <v>195</v>
      </c>
      <c r="C2143" s="90" t="s">
        <v>3424</v>
      </c>
      <c r="D2143" s="89">
        <v>20</v>
      </c>
      <c r="E2143" s="91" t="s">
        <v>25</v>
      </c>
      <c r="F2143" s="92">
        <v>5000000</v>
      </c>
      <c r="G2143" s="92">
        <v>100000000</v>
      </c>
    </row>
    <row r="2144" spans="1:7" ht="30">
      <c r="A2144" s="7" t="s">
        <v>3425</v>
      </c>
      <c r="B2144" s="97" t="s">
        <v>516</v>
      </c>
      <c r="C2144" s="98" t="s">
        <v>135</v>
      </c>
      <c r="D2144" s="97"/>
      <c r="E2144" s="99"/>
      <c r="F2144" s="100"/>
      <c r="G2144" s="100">
        <v>372250000</v>
      </c>
    </row>
    <row r="2145" spans="1:7" ht="15">
      <c r="A2145" s="7" t="s">
        <v>3426</v>
      </c>
      <c r="B2145" s="78" t="s">
        <v>503</v>
      </c>
      <c r="C2145" s="79" t="s">
        <v>7</v>
      </c>
      <c r="D2145" s="78"/>
      <c r="E2145" s="80"/>
      <c r="F2145" s="81"/>
      <c r="G2145" s="81">
        <v>6000000</v>
      </c>
    </row>
    <row r="2146" spans="1:7">
      <c r="A2146" s="7" t="s">
        <v>3427</v>
      </c>
      <c r="B2146" s="89" t="s">
        <v>195</v>
      </c>
      <c r="C2146" s="90" t="s">
        <v>598</v>
      </c>
      <c r="D2146" s="89">
        <v>1</v>
      </c>
      <c r="E2146" s="91" t="s">
        <v>106</v>
      </c>
      <c r="F2146" s="92">
        <v>1000000</v>
      </c>
      <c r="G2146" s="92">
        <v>1000000</v>
      </c>
    </row>
    <row r="2147" spans="1:7">
      <c r="A2147" s="7" t="s">
        <v>3428</v>
      </c>
      <c r="B2147" s="89" t="s">
        <v>195</v>
      </c>
      <c r="C2147" s="90" t="s">
        <v>599</v>
      </c>
      <c r="D2147" s="89">
        <v>1</v>
      </c>
      <c r="E2147" s="91" t="s">
        <v>106</v>
      </c>
      <c r="F2147" s="92">
        <v>1000000</v>
      </c>
      <c r="G2147" s="92">
        <v>1000000</v>
      </c>
    </row>
    <row r="2148" spans="1:7">
      <c r="A2148" s="7" t="s">
        <v>3429</v>
      </c>
      <c r="B2148" s="89" t="s">
        <v>195</v>
      </c>
      <c r="C2148" s="90" t="s">
        <v>2570</v>
      </c>
      <c r="D2148" s="89">
        <v>1</v>
      </c>
      <c r="E2148" s="91" t="s">
        <v>180</v>
      </c>
      <c r="F2148" s="92">
        <v>1000000</v>
      </c>
      <c r="G2148" s="92">
        <v>1000000</v>
      </c>
    </row>
    <row r="2149" spans="1:7">
      <c r="A2149" s="7" t="s">
        <v>3430</v>
      </c>
      <c r="B2149" s="89" t="s">
        <v>195</v>
      </c>
      <c r="C2149" s="90" t="s">
        <v>1255</v>
      </c>
      <c r="D2149" s="89">
        <v>3</v>
      </c>
      <c r="E2149" s="91" t="s">
        <v>180</v>
      </c>
      <c r="F2149" s="92">
        <v>1000000</v>
      </c>
      <c r="G2149" s="92">
        <v>3000000</v>
      </c>
    </row>
    <row r="2150" spans="1:7" ht="15">
      <c r="A2150" s="7" t="s">
        <v>3431</v>
      </c>
      <c r="B2150" s="78" t="s">
        <v>514</v>
      </c>
      <c r="C2150" s="79" t="s">
        <v>22</v>
      </c>
      <c r="D2150" s="78"/>
      <c r="E2150" s="80"/>
      <c r="F2150" s="81"/>
      <c r="G2150" s="81">
        <v>175000000</v>
      </c>
    </row>
    <row r="2151" spans="1:7">
      <c r="A2151" s="7" t="s">
        <v>3432</v>
      </c>
      <c r="B2151" s="89" t="s">
        <v>195</v>
      </c>
      <c r="C2151" s="90" t="s">
        <v>3433</v>
      </c>
      <c r="D2151" s="89">
        <v>500</v>
      </c>
      <c r="E2151" s="91" t="s">
        <v>136</v>
      </c>
      <c r="F2151" s="92">
        <v>350000</v>
      </c>
      <c r="G2151" s="92">
        <v>175000000</v>
      </c>
    </row>
    <row r="2152" spans="1:7" ht="15">
      <c r="A2152" s="7" t="s">
        <v>3434</v>
      </c>
      <c r="B2152" s="78" t="s">
        <v>507</v>
      </c>
      <c r="C2152" s="79" t="s">
        <v>15</v>
      </c>
      <c r="D2152" s="78"/>
      <c r="E2152" s="80"/>
      <c r="F2152" s="81"/>
      <c r="G2152" s="81">
        <v>191250000</v>
      </c>
    </row>
    <row r="2153" spans="1:7">
      <c r="A2153" s="7" t="s">
        <v>3435</v>
      </c>
      <c r="B2153" s="89" t="s">
        <v>195</v>
      </c>
      <c r="C2153" s="90" t="s">
        <v>3436</v>
      </c>
      <c r="D2153" s="89">
        <v>1125</v>
      </c>
      <c r="E2153" s="91" t="s">
        <v>73</v>
      </c>
      <c r="F2153" s="92">
        <v>150000</v>
      </c>
      <c r="G2153" s="92">
        <v>168750000</v>
      </c>
    </row>
    <row r="2154" spans="1:7">
      <c r="A2154" s="7" t="s">
        <v>3437</v>
      </c>
      <c r="B2154" s="89" t="s">
        <v>195</v>
      </c>
      <c r="C2154" s="90" t="s">
        <v>3438</v>
      </c>
      <c r="D2154" s="89">
        <v>150</v>
      </c>
      <c r="E2154" s="91" t="s">
        <v>73</v>
      </c>
      <c r="F2154" s="92">
        <v>150000</v>
      </c>
      <c r="G2154" s="92">
        <v>22500000</v>
      </c>
    </row>
    <row r="2155" spans="1:7" ht="15">
      <c r="A2155" s="7" t="s">
        <v>3439</v>
      </c>
      <c r="B2155" s="101" t="s">
        <v>3440</v>
      </c>
      <c r="C2155" s="102" t="s">
        <v>3441</v>
      </c>
      <c r="D2155" s="101"/>
      <c r="E2155" s="103"/>
      <c r="F2155" s="104"/>
      <c r="G2155" s="104">
        <v>80000000</v>
      </c>
    </row>
    <row r="2156" spans="1:7" ht="28.5">
      <c r="A2156" s="7" t="s">
        <v>3442</v>
      </c>
      <c r="B2156" s="89" t="s">
        <v>3443</v>
      </c>
      <c r="C2156" s="90" t="s">
        <v>3444</v>
      </c>
      <c r="D2156" s="89"/>
      <c r="E2156" s="91"/>
      <c r="F2156" s="92"/>
      <c r="G2156" s="92">
        <v>80000000</v>
      </c>
    </row>
    <row r="2157" spans="1:7" ht="45">
      <c r="A2157" s="7" t="s">
        <v>3445</v>
      </c>
      <c r="B2157" s="93" t="s">
        <v>1098</v>
      </c>
      <c r="C2157" s="94" t="s">
        <v>3446</v>
      </c>
      <c r="D2157" s="93"/>
      <c r="E2157" s="95"/>
      <c r="F2157" s="96"/>
      <c r="G2157" s="96">
        <v>80000000</v>
      </c>
    </row>
    <row r="2158" spans="1:7" ht="15">
      <c r="A2158" s="7" t="s">
        <v>3447</v>
      </c>
      <c r="B2158" s="97" t="s">
        <v>8</v>
      </c>
      <c r="C2158" s="98" t="s">
        <v>3448</v>
      </c>
      <c r="D2158" s="97"/>
      <c r="E2158" s="99"/>
      <c r="F2158" s="100"/>
      <c r="G2158" s="100">
        <v>80000000</v>
      </c>
    </row>
    <row r="2159" spans="1:7" ht="15">
      <c r="A2159" s="7" t="s">
        <v>3449</v>
      </c>
      <c r="B2159" s="78" t="s">
        <v>514</v>
      </c>
      <c r="C2159" s="79" t="s">
        <v>22</v>
      </c>
      <c r="D2159" s="78"/>
      <c r="E2159" s="80"/>
      <c r="F2159" s="81"/>
      <c r="G2159" s="81">
        <v>80000000</v>
      </c>
    </row>
    <row r="2160" spans="1:7">
      <c r="A2160" s="7" t="s">
        <v>3450</v>
      </c>
      <c r="B2160" s="89" t="s">
        <v>195</v>
      </c>
      <c r="C2160" s="90" t="s">
        <v>3451</v>
      </c>
      <c r="D2160" s="89">
        <v>2</v>
      </c>
      <c r="E2160" s="91" t="s">
        <v>106</v>
      </c>
      <c r="F2160" s="92">
        <v>40000000</v>
      </c>
      <c r="G2160" s="92">
        <v>80000000</v>
      </c>
    </row>
    <row r="2161" spans="1:7" ht="15">
      <c r="A2161" s="7" t="s">
        <v>495</v>
      </c>
      <c r="B2161" s="105" t="s">
        <v>198</v>
      </c>
      <c r="C2161" s="106" t="s">
        <v>188</v>
      </c>
      <c r="D2161" s="105"/>
      <c r="E2161" s="107"/>
      <c r="F2161" s="108"/>
      <c r="G2161" s="108">
        <v>8582500000</v>
      </c>
    </row>
    <row r="2162" spans="1:7" ht="15">
      <c r="A2162" s="7" t="s">
        <v>3452</v>
      </c>
      <c r="B2162" s="101" t="s">
        <v>3453</v>
      </c>
      <c r="C2162" s="102" t="s">
        <v>2291</v>
      </c>
      <c r="D2162" s="101"/>
      <c r="E2162" s="103"/>
      <c r="F2162" s="104"/>
      <c r="G2162" s="104">
        <v>8582500000</v>
      </c>
    </row>
    <row r="2163" spans="1:7">
      <c r="A2163" s="7" t="s">
        <v>3454</v>
      </c>
      <c r="B2163" s="89" t="s">
        <v>3455</v>
      </c>
      <c r="C2163" s="90" t="s">
        <v>3456</v>
      </c>
      <c r="D2163" s="89"/>
      <c r="E2163" s="91"/>
      <c r="F2163" s="92"/>
      <c r="G2163" s="92">
        <v>8582500000</v>
      </c>
    </row>
    <row r="2164" spans="1:7" ht="15">
      <c r="A2164" s="7" t="s">
        <v>3457</v>
      </c>
      <c r="B2164" s="93" t="s">
        <v>812</v>
      </c>
      <c r="C2164" s="94" t="s">
        <v>189</v>
      </c>
      <c r="D2164" s="93"/>
      <c r="E2164" s="95"/>
      <c r="F2164" s="96"/>
      <c r="G2164" s="96">
        <v>8473300000</v>
      </c>
    </row>
    <row r="2165" spans="1:7" ht="15">
      <c r="A2165" s="7" t="s">
        <v>3458</v>
      </c>
      <c r="B2165" s="97" t="s">
        <v>8</v>
      </c>
      <c r="C2165" s="98" t="s">
        <v>190</v>
      </c>
      <c r="D2165" s="97"/>
      <c r="E2165" s="99"/>
      <c r="F2165" s="100"/>
      <c r="G2165" s="100">
        <v>1713564000</v>
      </c>
    </row>
    <row r="2166" spans="1:7" ht="15">
      <c r="A2166" s="7" t="s">
        <v>3459</v>
      </c>
      <c r="B2166" s="78" t="s">
        <v>503</v>
      </c>
      <c r="C2166" s="79" t="s">
        <v>7</v>
      </c>
      <c r="D2166" s="78"/>
      <c r="E2166" s="80"/>
      <c r="F2166" s="81"/>
      <c r="G2166" s="81">
        <v>99100000</v>
      </c>
    </row>
    <row r="2167" spans="1:7">
      <c r="A2167" s="7" t="s">
        <v>3460</v>
      </c>
      <c r="B2167" s="89" t="s">
        <v>195</v>
      </c>
      <c r="C2167" s="90" t="s">
        <v>2724</v>
      </c>
      <c r="D2167" s="89">
        <v>400</v>
      </c>
      <c r="E2167" s="91" t="s">
        <v>10</v>
      </c>
      <c r="F2167" s="92">
        <v>70000</v>
      </c>
      <c r="G2167" s="92">
        <v>28000000</v>
      </c>
    </row>
    <row r="2168" spans="1:7">
      <c r="A2168" s="7" t="s">
        <v>3461</v>
      </c>
      <c r="B2168" s="89" t="s">
        <v>195</v>
      </c>
      <c r="C2168" s="90" t="s">
        <v>3462</v>
      </c>
      <c r="D2168" s="89">
        <v>10</v>
      </c>
      <c r="E2168" s="91" t="s">
        <v>9</v>
      </c>
      <c r="F2168" s="92">
        <v>1500000</v>
      </c>
      <c r="G2168" s="92">
        <v>15000000</v>
      </c>
    </row>
    <row r="2169" spans="1:7">
      <c r="A2169" s="7" t="s">
        <v>3463</v>
      </c>
      <c r="B2169" s="89" t="s">
        <v>195</v>
      </c>
      <c r="C2169" s="90" t="s">
        <v>3464</v>
      </c>
      <c r="D2169" s="89">
        <v>120</v>
      </c>
      <c r="E2169" s="91" t="s">
        <v>25</v>
      </c>
      <c r="F2169" s="92">
        <v>280000</v>
      </c>
      <c r="G2169" s="92">
        <v>33600000</v>
      </c>
    </row>
    <row r="2170" spans="1:7">
      <c r="A2170" s="7" t="s">
        <v>3465</v>
      </c>
      <c r="B2170" s="89" t="s">
        <v>195</v>
      </c>
      <c r="C2170" s="90" t="s">
        <v>3466</v>
      </c>
      <c r="D2170" s="89">
        <v>150</v>
      </c>
      <c r="E2170" s="91" t="s">
        <v>25</v>
      </c>
      <c r="F2170" s="92">
        <v>150000</v>
      </c>
      <c r="G2170" s="92">
        <v>22500000</v>
      </c>
    </row>
    <row r="2171" spans="1:7" ht="15">
      <c r="A2171" s="7" t="s">
        <v>3467</v>
      </c>
      <c r="B2171" s="78" t="s">
        <v>526</v>
      </c>
      <c r="C2171" s="79" t="s">
        <v>53</v>
      </c>
      <c r="D2171" s="78"/>
      <c r="E2171" s="80"/>
      <c r="F2171" s="81"/>
      <c r="G2171" s="81">
        <v>1333864000</v>
      </c>
    </row>
    <row r="2172" spans="1:7">
      <c r="A2172" s="7" t="s">
        <v>3468</v>
      </c>
      <c r="B2172" s="89" t="s">
        <v>195</v>
      </c>
      <c r="C2172" s="90" t="s">
        <v>3469</v>
      </c>
      <c r="D2172" s="89">
        <v>33</v>
      </c>
      <c r="E2172" s="91" t="s">
        <v>155</v>
      </c>
      <c r="F2172" s="92">
        <v>40413000</v>
      </c>
      <c r="G2172" s="92">
        <v>1333614000</v>
      </c>
    </row>
    <row r="2173" spans="1:7">
      <c r="A2173" s="7" t="s">
        <v>3470</v>
      </c>
      <c r="B2173" s="89" t="s">
        <v>195</v>
      </c>
      <c r="C2173" s="90" t="s">
        <v>764</v>
      </c>
      <c r="D2173" s="89">
        <v>1</v>
      </c>
      <c r="E2173" s="91" t="s">
        <v>9</v>
      </c>
      <c r="F2173" s="92">
        <v>250000</v>
      </c>
      <c r="G2173" s="92">
        <v>250000</v>
      </c>
    </row>
    <row r="2174" spans="1:7" ht="15">
      <c r="A2174" s="7" t="s">
        <v>3471</v>
      </c>
      <c r="B2174" s="78" t="s">
        <v>530</v>
      </c>
      <c r="C2174" s="79" t="s">
        <v>64</v>
      </c>
      <c r="D2174" s="78"/>
      <c r="E2174" s="80"/>
      <c r="F2174" s="81"/>
      <c r="G2174" s="81">
        <v>25000000</v>
      </c>
    </row>
    <row r="2175" spans="1:7">
      <c r="A2175" s="7" t="s">
        <v>3472</v>
      </c>
      <c r="B2175" s="89" t="s">
        <v>195</v>
      </c>
      <c r="C2175" s="90" t="s">
        <v>599</v>
      </c>
      <c r="D2175" s="89">
        <v>10</v>
      </c>
      <c r="E2175" s="91" t="s">
        <v>9</v>
      </c>
      <c r="F2175" s="92">
        <v>1000000</v>
      </c>
      <c r="G2175" s="92">
        <v>10000000</v>
      </c>
    </row>
    <row r="2176" spans="1:7">
      <c r="A2176" s="7" t="s">
        <v>3473</v>
      </c>
      <c r="B2176" s="89" t="s">
        <v>195</v>
      </c>
      <c r="C2176" s="90" t="s">
        <v>598</v>
      </c>
      <c r="D2176" s="89">
        <v>10</v>
      </c>
      <c r="E2176" s="91" t="s">
        <v>9</v>
      </c>
      <c r="F2176" s="92">
        <v>1500000</v>
      </c>
      <c r="G2176" s="92">
        <v>15000000</v>
      </c>
    </row>
    <row r="2177" spans="1:7" ht="15">
      <c r="A2177" s="7" t="s">
        <v>3474</v>
      </c>
      <c r="B2177" s="78" t="s">
        <v>513</v>
      </c>
      <c r="C2177" s="79" t="s">
        <v>11</v>
      </c>
      <c r="D2177" s="78"/>
      <c r="E2177" s="80"/>
      <c r="F2177" s="81"/>
      <c r="G2177" s="81">
        <v>15000000</v>
      </c>
    </row>
    <row r="2178" spans="1:7">
      <c r="A2178" s="7" t="s">
        <v>3475</v>
      </c>
      <c r="B2178" s="89" t="s">
        <v>195</v>
      </c>
      <c r="C2178" s="90" t="s">
        <v>753</v>
      </c>
      <c r="D2178" s="89">
        <v>15</v>
      </c>
      <c r="E2178" s="91" t="s">
        <v>12</v>
      </c>
      <c r="F2178" s="92">
        <v>1000000</v>
      </c>
      <c r="G2178" s="92">
        <v>15000000</v>
      </c>
    </row>
    <row r="2179" spans="1:7" ht="15">
      <c r="A2179" s="7" t="s">
        <v>3476</v>
      </c>
      <c r="B2179" s="78" t="s">
        <v>514</v>
      </c>
      <c r="C2179" s="79" t="s">
        <v>22</v>
      </c>
      <c r="D2179" s="78"/>
      <c r="E2179" s="80"/>
      <c r="F2179" s="81"/>
      <c r="G2179" s="81">
        <v>102600000</v>
      </c>
    </row>
    <row r="2180" spans="1:7">
      <c r="A2180" s="7" t="s">
        <v>3477</v>
      </c>
      <c r="B2180" s="89" t="s">
        <v>195</v>
      </c>
      <c r="C2180" s="90" t="s">
        <v>3478</v>
      </c>
      <c r="D2180" s="89">
        <v>120</v>
      </c>
      <c r="E2180" s="91" t="s">
        <v>155</v>
      </c>
      <c r="F2180" s="92">
        <v>855000</v>
      </c>
      <c r="G2180" s="92">
        <v>102600000</v>
      </c>
    </row>
    <row r="2181" spans="1:7" ht="15">
      <c r="A2181" s="7" t="s">
        <v>3479</v>
      </c>
      <c r="B2181" s="78" t="s">
        <v>510</v>
      </c>
      <c r="C2181" s="79" t="s">
        <v>19</v>
      </c>
      <c r="D2181" s="78"/>
      <c r="E2181" s="80"/>
      <c r="F2181" s="81"/>
      <c r="G2181" s="81">
        <v>138000000</v>
      </c>
    </row>
    <row r="2182" spans="1:7">
      <c r="A2182" s="7" t="s">
        <v>3480</v>
      </c>
      <c r="B2182" s="89" t="s">
        <v>195</v>
      </c>
      <c r="C2182" s="90" t="s">
        <v>3481</v>
      </c>
      <c r="D2182" s="89">
        <v>50</v>
      </c>
      <c r="E2182" s="91" t="s">
        <v>10</v>
      </c>
      <c r="F2182" s="92">
        <v>1200000</v>
      </c>
      <c r="G2182" s="92">
        <v>60000000</v>
      </c>
    </row>
    <row r="2183" spans="1:7" ht="28.5">
      <c r="A2183" s="7" t="s">
        <v>3482</v>
      </c>
      <c r="B2183" s="89" t="s">
        <v>195</v>
      </c>
      <c r="C2183" s="90" t="s">
        <v>3483</v>
      </c>
      <c r="D2183" s="89">
        <v>12</v>
      </c>
      <c r="E2183" s="91" t="s">
        <v>10</v>
      </c>
      <c r="F2183" s="92">
        <v>6500000</v>
      </c>
      <c r="G2183" s="92">
        <v>78000000</v>
      </c>
    </row>
    <row r="2184" spans="1:7" ht="15">
      <c r="A2184" s="7" t="s">
        <v>3484</v>
      </c>
      <c r="B2184" s="97" t="s">
        <v>508</v>
      </c>
      <c r="C2184" s="98" t="s">
        <v>191</v>
      </c>
      <c r="D2184" s="97"/>
      <c r="E2184" s="99"/>
      <c r="F2184" s="100"/>
      <c r="G2184" s="100">
        <v>6555695000</v>
      </c>
    </row>
    <row r="2185" spans="1:7" ht="15">
      <c r="A2185" s="7" t="s">
        <v>3485</v>
      </c>
      <c r="B2185" s="78" t="s">
        <v>503</v>
      </c>
      <c r="C2185" s="79" t="s">
        <v>7</v>
      </c>
      <c r="D2185" s="78"/>
      <c r="E2185" s="80"/>
      <c r="F2185" s="81"/>
      <c r="G2185" s="81">
        <v>25000000</v>
      </c>
    </row>
    <row r="2186" spans="1:7">
      <c r="A2186" s="7" t="s">
        <v>3486</v>
      </c>
      <c r="B2186" s="89" t="s">
        <v>195</v>
      </c>
      <c r="C2186" s="90" t="s">
        <v>2724</v>
      </c>
      <c r="D2186" s="89">
        <v>100</v>
      </c>
      <c r="E2186" s="91" t="s">
        <v>10</v>
      </c>
      <c r="F2186" s="92">
        <v>70000</v>
      </c>
      <c r="G2186" s="92">
        <v>7000000</v>
      </c>
    </row>
    <row r="2187" spans="1:7">
      <c r="A2187" s="7" t="s">
        <v>3487</v>
      </c>
      <c r="B2187" s="89" t="s">
        <v>195</v>
      </c>
      <c r="C2187" s="90" t="s">
        <v>3462</v>
      </c>
      <c r="D2187" s="89">
        <v>12</v>
      </c>
      <c r="E2187" s="91" t="s">
        <v>9</v>
      </c>
      <c r="F2187" s="92">
        <v>1500000</v>
      </c>
      <c r="G2187" s="92">
        <v>18000000</v>
      </c>
    </row>
    <row r="2188" spans="1:7" ht="15">
      <c r="A2188" s="7" t="s">
        <v>3488</v>
      </c>
      <c r="B2188" s="78" t="s">
        <v>526</v>
      </c>
      <c r="C2188" s="79" t="s">
        <v>53</v>
      </c>
      <c r="D2188" s="78"/>
      <c r="E2188" s="80"/>
      <c r="F2188" s="81"/>
      <c r="G2188" s="81">
        <v>6308695000</v>
      </c>
    </row>
    <row r="2189" spans="1:7">
      <c r="A2189" s="7" t="s">
        <v>3489</v>
      </c>
      <c r="B2189" s="89" t="s">
        <v>195</v>
      </c>
      <c r="C2189" s="90" t="s">
        <v>3469</v>
      </c>
      <c r="D2189" s="89">
        <v>157</v>
      </c>
      <c r="E2189" s="91" t="s">
        <v>155</v>
      </c>
      <c r="F2189" s="92">
        <v>40130000</v>
      </c>
      <c r="G2189" s="92">
        <v>6300445000</v>
      </c>
    </row>
    <row r="2190" spans="1:7">
      <c r="A2190" s="7" t="s">
        <v>3490</v>
      </c>
      <c r="B2190" s="89" t="s">
        <v>195</v>
      </c>
      <c r="C2190" s="90" t="s">
        <v>764</v>
      </c>
      <c r="D2190" s="89">
        <v>3</v>
      </c>
      <c r="E2190" s="91" t="s">
        <v>9</v>
      </c>
      <c r="F2190" s="92">
        <v>250000</v>
      </c>
      <c r="G2190" s="92">
        <v>750000</v>
      </c>
    </row>
    <row r="2191" spans="1:7">
      <c r="A2191" s="7" t="s">
        <v>3491</v>
      </c>
      <c r="B2191" s="89" t="s">
        <v>195</v>
      </c>
      <c r="C2191" s="90" t="s">
        <v>3492</v>
      </c>
      <c r="D2191" s="89">
        <v>15</v>
      </c>
      <c r="E2191" s="91" t="s">
        <v>106</v>
      </c>
      <c r="F2191" s="92">
        <v>500000</v>
      </c>
      <c r="G2191" s="92">
        <v>7500000</v>
      </c>
    </row>
    <row r="2192" spans="1:7" ht="15">
      <c r="A2192" s="7" t="s">
        <v>3493</v>
      </c>
      <c r="B2192" s="78" t="s">
        <v>530</v>
      </c>
      <c r="C2192" s="79" t="s">
        <v>64</v>
      </c>
      <c r="D2192" s="78"/>
      <c r="E2192" s="80"/>
      <c r="F2192" s="81"/>
      <c r="G2192" s="81">
        <v>30000000</v>
      </c>
    </row>
    <row r="2193" spans="1:7">
      <c r="A2193" s="7" t="s">
        <v>3494</v>
      </c>
      <c r="B2193" s="89" t="s">
        <v>195</v>
      </c>
      <c r="C2193" s="90" t="s">
        <v>599</v>
      </c>
      <c r="D2193" s="89">
        <v>12</v>
      </c>
      <c r="E2193" s="91" t="s">
        <v>9</v>
      </c>
      <c r="F2193" s="92">
        <v>1000000</v>
      </c>
      <c r="G2193" s="92">
        <v>12000000</v>
      </c>
    </row>
    <row r="2194" spans="1:7">
      <c r="A2194" s="7" t="s">
        <v>3495</v>
      </c>
      <c r="B2194" s="89" t="s">
        <v>195</v>
      </c>
      <c r="C2194" s="90" t="s">
        <v>598</v>
      </c>
      <c r="D2194" s="89">
        <v>12</v>
      </c>
      <c r="E2194" s="91" t="s">
        <v>9</v>
      </c>
      <c r="F2194" s="92">
        <v>1500000</v>
      </c>
      <c r="G2194" s="92">
        <v>18000000</v>
      </c>
    </row>
    <row r="2195" spans="1:7" ht="15">
      <c r="A2195" s="7" t="s">
        <v>3496</v>
      </c>
      <c r="B2195" s="78" t="s">
        <v>513</v>
      </c>
      <c r="C2195" s="79" t="s">
        <v>11</v>
      </c>
      <c r="D2195" s="78"/>
      <c r="E2195" s="80"/>
      <c r="F2195" s="81"/>
      <c r="G2195" s="81">
        <v>6000000</v>
      </c>
    </row>
    <row r="2196" spans="1:7">
      <c r="A2196" s="7" t="s">
        <v>3497</v>
      </c>
      <c r="B2196" s="89" t="s">
        <v>195</v>
      </c>
      <c r="C2196" s="90" t="s">
        <v>753</v>
      </c>
      <c r="D2196" s="89">
        <v>6</v>
      </c>
      <c r="E2196" s="91" t="s">
        <v>12</v>
      </c>
      <c r="F2196" s="92">
        <v>1000000</v>
      </c>
      <c r="G2196" s="92">
        <v>6000000</v>
      </c>
    </row>
    <row r="2197" spans="1:7" ht="15">
      <c r="A2197" s="7" t="s">
        <v>3498</v>
      </c>
      <c r="B2197" s="78" t="s">
        <v>510</v>
      </c>
      <c r="C2197" s="79" t="s">
        <v>19</v>
      </c>
      <c r="D2197" s="78"/>
      <c r="E2197" s="80"/>
      <c r="F2197" s="81"/>
      <c r="G2197" s="81">
        <v>186000000</v>
      </c>
    </row>
    <row r="2198" spans="1:7">
      <c r="A2198" s="7" t="s">
        <v>3499</v>
      </c>
      <c r="B2198" s="89" t="s">
        <v>195</v>
      </c>
      <c r="C2198" s="90" t="s">
        <v>3481</v>
      </c>
      <c r="D2198" s="89">
        <v>20</v>
      </c>
      <c r="E2198" s="91" t="s">
        <v>10</v>
      </c>
      <c r="F2198" s="92">
        <v>1500000</v>
      </c>
      <c r="G2198" s="92">
        <v>30000000</v>
      </c>
    </row>
    <row r="2199" spans="1:7" ht="28.5">
      <c r="A2199" s="7" t="s">
        <v>3500</v>
      </c>
      <c r="B2199" s="89" t="s">
        <v>195</v>
      </c>
      <c r="C2199" s="90" t="s">
        <v>3483</v>
      </c>
      <c r="D2199" s="89">
        <v>24</v>
      </c>
      <c r="E2199" s="91" t="s">
        <v>10</v>
      </c>
      <c r="F2199" s="92">
        <v>6500000</v>
      </c>
      <c r="G2199" s="92">
        <v>156000000</v>
      </c>
    </row>
    <row r="2200" spans="1:7" ht="15">
      <c r="A2200" s="7" t="s">
        <v>3501</v>
      </c>
      <c r="B2200" s="97" t="s">
        <v>509</v>
      </c>
      <c r="C2200" s="98" t="s">
        <v>192</v>
      </c>
      <c r="D2200" s="97"/>
      <c r="E2200" s="99"/>
      <c r="F2200" s="100"/>
      <c r="G2200" s="100">
        <v>174041000</v>
      </c>
    </row>
    <row r="2201" spans="1:7" ht="15">
      <c r="A2201" s="7" t="s">
        <v>3502</v>
      </c>
      <c r="B2201" s="78" t="s">
        <v>503</v>
      </c>
      <c r="C2201" s="79" t="s">
        <v>7</v>
      </c>
      <c r="D2201" s="78"/>
      <c r="E2201" s="80"/>
      <c r="F2201" s="81"/>
      <c r="G2201" s="81">
        <v>12000000</v>
      </c>
    </row>
    <row r="2202" spans="1:7">
      <c r="A2202" s="7" t="s">
        <v>3503</v>
      </c>
      <c r="B2202" s="89" t="s">
        <v>195</v>
      </c>
      <c r="C2202" s="90" t="s">
        <v>3462</v>
      </c>
      <c r="D2202" s="89">
        <v>3</v>
      </c>
      <c r="E2202" s="91" t="s">
        <v>9</v>
      </c>
      <c r="F2202" s="92">
        <v>1500000</v>
      </c>
      <c r="G2202" s="92">
        <v>4500000</v>
      </c>
    </row>
    <row r="2203" spans="1:7">
      <c r="A2203" s="7" t="s">
        <v>3504</v>
      </c>
      <c r="B2203" s="89" t="s">
        <v>195</v>
      </c>
      <c r="C2203" s="90" t="s">
        <v>599</v>
      </c>
      <c r="D2203" s="89">
        <v>3</v>
      </c>
      <c r="E2203" s="91" t="s">
        <v>9</v>
      </c>
      <c r="F2203" s="92">
        <v>1000000</v>
      </c>
      <c r="G2203" s="92">
        <v>3000000</v>
      </c>
    </row>
    <row r="2204" spans="1:7">
      <c r="A2204" s="7" t="s">
        <v>3505</v>
      </c>
      <c r="B2204" s="89" t="s">
        <v>195</v>
      </c>
      <c r="C2204" s="90" t="s">
        <v>598</v>
      </c>
      <c r="D2204" s="89">
        <v>3</v>
      </c>
      <c r="E2204" s="91" t="s">
        <v>9</v>
      </c>
      <c r="F2204" s="92">
        <v>1500000</v>
      </c>
      <c r="G2204" s="92">
        <v>4500000</v>
      </c>
    </row>
    <row r="2205" spans="1:7" ht="15">
      <c r="A2205" s="7" t="s">
        <v>3506</v>
      </c>
      <c r="B2205" s="78" t="s">
        <v>526</v>
      </c>
      <c r="C2205" s="79" t="s">
        <v>53</v>
      </c>
      <c r="D2205" s="78"/>
      <c r="E2205" s="80"/>
      <c r="F2205" s="81"/>
      <c r="G2205" s="81">
        <v>20000000</v>
      </c>
    </row>
    <row r="2206" spans="1:7" ht="28.5">
      <c r="A2206" s="7" t="s">
        <v>3507</v>
      </c>
      <c r="B2206" s="89" t="s">
        <v>195</v>
      </c>
      <c r="C2206" s="90" t="s">
        <v>3508</v>
      </c>
      <c r="D2206" s="89">
        <v>2</v>
      </c>
      <c r="E2206" s="91" t="s">
        <v>155</v>
      </c>
      <c r="F2206" s="92">
        <v>10000000</v>
      </c>
      <c r="G2206" s="92">
        <v>20000000</v>
      </c>
    </row>
    <row r="2207" spans="1:7" ht="15">
      <c r="A2207" s="7" t="s">
        <v>3509</v>
      </c>
      <c r="B2207" s="78" t="s">
        <v>1129</v>
      </c>
      <c r="C2207" s="79" t="s">
        <v>1130</v>
      </c>
      <c r="D2207" s="78"/>
      <c r="E2207" s="80"/>
      <c r="F2207" s="81"/>
      <c r="G2207" s="81">
        <v>142041000</v>
      </c>
    </row>
    <row r="2208" spans="1:7" ht="28.5">
      <c r="A2208" s="7" t="s">
        <v>3510</v>
      </c>
      <c r="B2208" s="89" t="s">
        <v>195</v>
      </c>
      <c r="C2208" s="90" t="s">
        <v>3511</v>
      </c>
      <c r="D2208" s="89">
        <v>3</v>
      </c>
      <c r="E2208" s="91" t="s">
        <v>10</v>
      </c>
      <c r="F2208" s="92">
        <v>47347000</v>
      </c>
      <c r="G2208" s="92">
        <v>142041000</v>
      </c>
    </row>
    <row r="2209" spans="1:7" ht="15">
      <c r="A2209" s="7" t="s">
        <v>3512</v>
      </c>
      <c r="B2209" s="97" t="s">
        <v>511</v>
      </c>
      <c r="C2209" s="98" t="s">
        <v>3513</v>
      </c>
      <c r="D2209" s="97"/>
      <c r="E2209" s="99"/>
      <c r="F2209" s="100"/>
      <c r="G2209" s="100">
        <v>30000000</v>
      </c>
    </row>
    <row r="2210" spans="1:7" ht="15">
      <c r="A2210" s="7" t="s">
        <v>3514</v>
      </c>
      <c r="B2210" s="78" t="s">
        <v>515</v>
      </c>
      <c r="C2210" s="79" t="s">
        <v>24</v>
      </c>
      <c r="D2210" s="78"/>
      <c r="E2210" s="80"/>
      <c r="F2210" s="81"/>
      <c r="G2210" s="81">
        <v>30000000</v>
      </c>
    </row>
    <row r="2211" spans="1:7">
      <c r="A2211" s="7" t="s">
        <v>3515</v>
      </c>
      <c r="B2211" s="89" t="s">
        <v>195</v>
      </c>
      <c r="C2211" s="90" t="s">
        <v>3516</v>
      </c>
      <c r="D2211" s="89">
        <v>120</v>
      </c>
      <c r="E2211" s="91" t="s">
        <v>755</v>
      </c>
      <c r="F2211" s="92">
        <v>250000</v>
      </c>
      <c r="G2211" s="92">
        <v>30000000</v>
      </c>
    </row>
    <row r="2212" spans="1:7" ht="15">
      <c r="A2212" s="7" t="s">
        <v>3517</v>
      </c>
      <c r="B2212" s="93" t="s">
        <v>3069</v>
      </c>
      <c r="C2212" s="94" t="s">
        <v>193</v>
      </c>
      <c r="D2212" s="93"/>
      <c r="E2212" s="95"/>
      <c r="F2212" s="96"/>
      <c r="G2212" s="96">
        <v>109200000</v>
      </c>
    </row>
    <row r="2213" spans="1:7" ht="15">
      <c r="A2213" s="7" t="s">
        <v>3518</v>
      </c>
      <c r="B2213" s="97" t="s">
        <v>8</v>
      </c>
      <c r="C2213" s="98" t="s">
        <v>193</v>
      </c>
      <c r="D2213" s="97"/>
      <c r="E2213" s="99"/>
      <c r="F2213" s="100"/>
      <c r="G2213" s="100">
        <v>109200000</v>
      </c>
    </row>
    <row r="2214" spans="1:7" ht="15">
      <c r="A2214" s="7" t="s">
        <v>3519</v>
      </c>
      <c r="B2214" s="78" t="s">
        <v>503</v>
      </c>
      <c r="C2214" s="79" t="s">
        <v>7</v>
      </c>
      <c r="D2214" s="78"/>
      <c r="E2214" s="80"/>
      <c r="F2214" s="81"/>
      <c r="G2214" s="81">
        <v>25000000</v>
      </c>
    </row>
    <row r="2215" spans="1:7">
      <c r="A2215" s="7" t="s">
        <v>3520</v>
      </c>
      <c r="B2215" s="89" t="s">
        <v>195</v>
      </c>
      <c r="C2215" s="90" t="s">
        <v>2724</v>
      </c>
      <c r="D2215" s="89">
        <v>100</v>
      </c>
      <c r="E2215" s="91" t="s">
        <v>10</v>
      </c>
      <c r="F2215" s="92">
        <v>70000</v>
      </c>
      <c r="G2215" s="92">
        <v>7000000</v>
      </c>
    </row>
    <row r="2216" spans="1:7">
      <c r="A2216" s="7" t="s">
        <v>3521</v>
      </c>
      <c r="B2216" s="89" t="s">
        <v>195</v>
      </c>
      <c r="C2216" s="90" t="s">
        <v>3462</v>
      </c>
      <c r="D2216" s="89">
        <v>12</v>
      </c>
      <c r="E2216" s="91" t="s">
        <v>9</v>
      </c>
      <c r="F2216" s="92">
        <v>1500000</v>
      </c>
      <c r="G2216" s="92">
        <v>18000000</v>
      </c>
    </row>
    <row r="2217" spans="1:7" ht="15">
      <c r="A2217" s="7" t="s">
        <v>3522</v>
      </c>
      <c r="B2217" s="78" t="s">
        <v>530</v>
      </c>
      <c r="C2217" s="79" t="s">
        <v>64</v>
      </c>
      <c r="D2217" s="78"/>
      <c r="E2217" s="80"/>
      <c r="F2217" s="81"/>
      <c r="G2217" s="81">
        <v>30000000</v>
      </c>
    </row>
    <row r="2218" spans="1:7">
      <c r="A2218" s="7" t="s">
        <v>3523</v>
      </c>
      <c r="B2218" s="89" t="s">
        <v>195</v>
      </c>
      <c r="C2218" s="90" t="s">
        <v>599</v>
      </c>
      <c r="D2218" s="89">
        <v>12</v>
      </c>
      <c r="E2218" s="91" t="s">
        <v>9</v>
      </c>
      <c r="F2218" s="92">
        <v>1000000</v>
      </c>
      <c r="G2218" s="92">
        <v>12000000</v>
      </c>
    </row>
    <row r="2219" spans="1:7">
      <c r="A2219" s="7" t="s">
        <v>3524</v>
      </c>
      <c r="B2219" s="89" t="s">
        <v>195</v>
      </c>
      <c r="C2219" s="90" t="s">
        <v>598</v>
      </c>
      <c r="D2219" s="89">
        <v>12</v>
      </c>
      <c r="E2219" s="91" t="s">
        <v>9</v>
      </c>
      <c r="F2219" s="92">
        <v>1500000</v>
      </c>
      <c r="G2219" s="92">
        <v>18000000</v>
      </c>
    </row>
    <row r="2220" spans="1:7" ht="15">
      <c r="A2220" s="7" t="s">
        <v>3525</v>
      </c>
      <c r="B2220" s="78" t="s">
        <v>510</v>
      </c>
      <c r="C2220" s="79" t="s">
        <v>19</v>
      </c>
      <c r="D2220" s="78"/>
      <c r="E2220" s="80"/>
      <c r="F2220" s="81"/>
      <c r="G2220" s="81">
        <v>54200000</v>
      </c>
    </row>
    <row r="2221" spans="1:7" ht="28.5">
      <c r="A2221" s="7" t="s">
        <v>3526</v>
      </c>
      <c r="B2221" s="89" t="s">
        <v>195</v>
      </c>
      <c r="C2221" s="90" t="s">
        <v>3527</v>
      </c>
      <c r="D2221" s="89">
        <v>10</v>
      </c>
      <c r="E2221" s="91" t="s">
        <v>10</v>
      </c>
      <c r="F2221" s="92">
        <v>5420000</v>
      </c>
      <c r="G2221" s="92">
        <v>54200000</v>
      </c>
    </row>
  </sheetData>
  <autoFilter ref="A10:G587" xr:uid="{45FA7E46-265E-4B2D-A2FA-FC790E3D4205}"/>
  <mergeCells count="11">
    <mergeCell ref="I13:I14"/>
    <mergeCell ref="J13:J14"/>
    <mergeCell ref="I22:J24"/>
    <mergeCell ref="B1:G1"/>
    <mergeCell ref="B2:G2"/>
    <mergeCell ref="B9:B10"/>
    <mergeCell ref="C9:C10"/>
    <mergeCell ref="D9:D10"/>
    <mergeCell ref="E9:E10"/>
    <mergeCell ref="F9:F10"/>
    <mergeCell ref="G9:G10"/>
  </mergeCells>
  <printOptions horizontalCentered="1"/>
  <pageMargins left="0.70866141732283472" right="0.39370078740157483" top="0.39370078740157483" bottom="0.74803149606299213" header="0.31496062992125984" footer="0.31496062992125984"/>
  <pageSetup paperSize="9" scale="76" fitToHeight="0" orientation="portrait" r:id="rId1"/>
  <headerFooter>
    <oddFooter>&amp;LRincian DIPA 4 - Refocusing III Pusdik KP&amp;RHal &amp;P dari &amp;N</oddFooter>
  </headerFooter>
  <rowBreaks count="8" manualBreakCount="8">
    <brk id="65" min="1" max="6" man="1"/>
    <brk id="119" min="1" max="6" man="1"/>
    <brk id="174" min="1" max="6" man="1"/>
    <brk id="290" min="1" max="6" man="1"/>
    <brk id="348" min="1" max="6" man="1"/>
    <brk id="403" min="1" max="6" man="1"/>
    <brk id="457" min="1" max="6" man="1"/>
    <brk id="514" min="1" max="6" man="1"/>
  </rowBreaks>
  <drawing r:id="rId2"/>
  <legacyDrawing r:id="rId3"/>
  <controls>
    <mc:AlternateContent xmlns:mc="http://schemas.openxmlformats.org/markup-compatibility/2006">
      <mc:Choice Requires="x14">
        <control shapeId="7179" r:id="rId4" name="cmdWarna">
          <controlPr defaultSize="0" autoLine="0" r:id="rId5">
            <anchor moveWithCells="1">
              <from>
                <xdr:col>8</xdr:col>
                <xdr:colOff>533400</xdr:colOff>
                <xdr:row>21</xdr:row>
                <xdr:rowOff>142875</xdr:rowOff>
              </from>
              <to>
                <xdr:col>9</xdr:col>
                <xdr:colOff>57150</xdr:colOff>
                <xdr:row>23</xdr:row>
                <xdr:rowOff>66675</xdr:rowOff>
              </to>
            </anchor>
          </controlPr>
        </control>
      </mc:Choice>
      <mc:Fallback>
        <control shapeId="7179" r:id="rId4" name="cmdWarna"/>
      </mc:Fallback>
    </mc:AlternateContent>
    <mc:AlternateContent xmlns:mc="http://schemas.openxmlformats.org/markup-compatibility/2006">
      <mc:Choice Requires="x14">
        <control shapeId="7171" r:id="rId6" name="cmdSetColor">
          <controlPr defaultSize="0" autoLine="0" autoPict="0" r:id="rId7">
            <anchor moveWithCells="1">
              <from>
                <xdr:col>8</xdr:col>
                <xdr:colOff>733425</xdr:colOff>
                <xdr:row>587</xdr:row>
                <xdr:rowOff>0</xdr:rowOff>
              </from>
              <to>
                <xdr:col>9</xdr:col>
                <xdr:colOff>9525</xdr:colOff>
                <xdr:row>589</xdr:row>
                <xdr:rowOff>19050</xdr:rowOff>
              </to>
            </anchor>
          </controlPr>
        </control>
      </mc:Choice>
      <mc:Fallback>
        <control shapeId="7171" r:id="rId6" name="cmdSetColor"/>
      </mc:Fallback>
    </mc:AlternateContent>
    <mc:AlternateContent xmlns:mc="http://schemas.openxmlformats.org/markup-compatibility/2006">
      <mc:Choice Requires="x14">
        <control shapeId="7170" r:id="rId8" name="getColorRKA">
          <controlPr defaultSize="0" autoLine="0" r:id="rId9">
            <anchor moveWithCells="1">
              <from>
                <xdr:col>8</xdr:col>
                <xdr:colOff>0</xdr:colOff>
                <xdr:row>587</xdr:row>
                <xdr:rowOff>0</xdr:rowOff>
              </from>
              <to>
                <xdr:col>8</xdr:col>
                <xdr:colOff>1171575</xdr:colOff>
                <xdr:row>588</xdr:row>
                <xdr:rowOff>161925</xdr:rowOff>
              </to>
            </anchor>
          </controlPr>
        </control>
      </mc:Choice>
      <mc:Fallback>
        <control shapeId="7170" r:id="rId8" name="getColorRKA"/>
      </mc:Fallback>
    </mc:AlternateContent>
    <mc:AlternateContent xmlns:mc="http://schemas.openxmlformats.org/markup-compatibility/2006">
      <mc:Choice Requires="x14">
        <control shapeId="7169" r:id="rId10" name="cmdGetAkun">
          <controlPr defaultSize="0" autoLine="0" autoPict="0" r:id="rId11">
            <anchor moveWithCells="1">
              <from>
                <xdr:col>8</xdr:col>
                <xdr:colOff>323850</xdr:colOff>
                <xdr:row>1</xdr:row>
                <xdr:rowOff>19050</xdr:rowOff>
              </from>
              <to>
                <xdr:col>8</xdr:col>
                <xdr:colOff>1400175</xdr:colOff>
                <xdr:row>3</xdr:row>
                <xdr:rowOff>0</xdr:rowOff>
              </to>
            </anchor>
          </controlPr>
        </control>
      </mc:Choice>
      <mc:Fallback>
        <control shapeId="7169" r:id="rId10" name="cmdGetAkun"/>
      </mc:Fallback>
    </mc:AlternateContent>
    <mc:AlternateContent xmlns:mc="http://schemas.openxmlformats.org/markup-compatibility/2006">
      <mc:Choice Requires="x14">
        <control shapeId="7172" r:id="rId12" name="Check Box 4">
          <controlPr defaultSize="0" autoFill="0" autoLine="0" autoPict="0">
            <anchor moveWithCells="1">
              <from>
                <xdr:col>9</xdr:col>
                <xdr:colOff>190500</xdr:colOff>
                <xdr:row>13</xdr:row>
                <xdr:rowOff>133350</xdr:rowOff>
              </from>
              <to>
                <xdr:col>9</xdr:col>
                <xdr:colOff>495300</xdr:colOff>
                <xdr:row>15</xdr:row>
                <xdr:rowOff>9525</xdr:rowOff>
              </to>
            </anchor>
          </controlPr>
        </control>
      </mc:Choice>
    </mc:AlternateContent>
    <mc:AlternateContent xmlns:mc="http://schemas.openxmlformats.org/markup-compatibility/2006">
      <mc:Choice Requires="x14">
        <control shapeId="7173" r:id="rId13" name="Check Box 5">
          <controlPr defaultSize="0" autoFill="0" autoLine="0" autoPict="0" altText="">
            <anchor moveWithCells="1">
              <from>
                <xdr:col>9</xdr:col>
                <xdr:colOff>152400</xdr:colOff>
                <xdr:row>15</xdr:row>
                <xdr:rowOff>304800</xdr:rowOff>
              </from>
              <to>
                <xdr:col>9</xdr:col>
                <xdr:colOff>457200</xdr:colOff>
                <xdr:row>17</xdr:row>
                <xdr:rowOff>47625</xdr:rowOff>
              </to>
            </anchor>
          </controlPr>
        </control>
      </mc:Choice>
    </mc:AlternateContent>
    <mc:AlternateContent xmlns:mc="http://schemas.openxmlformats.org/markup-compatibility/2006">
      <mc:Choice Requires="x14">
        <control shapeId="7174" r:id="rId14" name="Check Box 6">
          <controlPr defaultSize="0" autoFill="0" autoLine="0" autoPict="0">
            <anchor moveWithCells="1">
              <from>
                <xdr:col>9</xdr:col>
                <xdr:colOff>142875</xdr:colOff>
                <xdr:row>17</xdr:row>
                <xdr:rowOff>95250</xdr:rowOff>
              </from>
              <to>
                <xdr:col>9</xdr:col>
                <xdr:colOff>447675</xdr:colOff>
                <xdr:row>17</xdr:row>
                <xdr:rowOff>304800</xdr:rowOff>
              </to>
            </anchor>
          </controlPr>
        </control>
      </mc:Choice>
    </mc:AlternateContent>
    <mc:AlternateContent xmlns:mc="http://schemas.openxmlformats.org/markup-compatibility/2006">
      <mc:Choice Requires="x14">
        <control shapeId="7175" r:id="rId15" name="Check Box 7">
          <controlPr defaultSize="0" autoFill="0" autoLine="0" autoPict="0">
            <anchor moveWithCells="1">
              <from>
                <xdr:col>9</xdr:col>
                <xdr:colOff>142875</xdr:colOff>
                <xdr:row>17</xdr:row>
                <xdr:rowOff>323850</xdr:rowOff>
              </from>
              <to>
                <xdr:col>9</xdr:col>
                <xdr:colOff>447675</xdr:colOff>
                <xdr:row>19</xdr:row>
                <xdr:rowOff>28575</xdr:rowOff>
              </to>
            </anchor>
          </controlPr>
        </control>
      </mc:Choice>
    </mc:AlternateContent>
    <mc:AlternateContent xmlns:mc="http://schemas.openxmlformats.org/markup-compatibility/2006">
      <mc:Choice Requires="x14">
        <control shapeId="7176" r:id="rId16" name="Check Box 8">
          <controlPr defaultSize="0" autoFill="0" autoLine="0" autoPict="0">
            <anchor moveWithCells="1">
              <from>
                <xdr:col>9</xdr:col>
                <xdr:colOff>142875</xdr:colOff>
                <xdr:row>18</xdr:row>
                <xdr:rowOff>161925</xdr:rowOff>
              </from>
              <to>
                <xdr:col>9</xdr:col>
                <xdr:colOff>447675</xdr:colOff>
                <xdr:row>20</xdr:row>
                <xdr:rowOff>28575</xdr:rowOff>
              </to>
            </anchor>
          </controlPr>
        </control>
      </mc:Choice>
    </mc:AlternateContent>
    <mc:AlternateContent xmlns:mc="http://schemas.openxmlformats.org/markup-compatibility/2006">
      <mc:Choice Requires="x14">
        <control shapeId="7177" r:id="rId17" name="Check Box 9">
          <controlPr defaultSize="0" autoFill="0" autoLine="0" autoPict="0">
            <anchor moveWithCells="1">
              <from>
                <xdr:col>9</xdr:col>
                <xdr:colOff>142875</xdr:colOff>
                <xdr:row>19</xdr:row>
                <xdr:rowOff>171450</xdr:rowOff>
              </from>
              <to>
                <xdr:col>9</xdr:col>
                <xdr:colOff>447675</xdr:colOff>
                <xdr:row>21</xdr:row>
                <xdr:rowOff>38100</xdr:rowOff>
              </to>
            </anchor>
          </controlPr>
        </control>
      </mc:Choice>
    </mc:AlternateContent>
    <mc:AlternateContent xmlns:mc="http://schemas.openxmlformats.org/markup-compatibility/2006">
      <mc:Choice Requires="x14">
        <control shapeId="7178" r:id="rId18" name="Check Box 10">
          <controlPr defaultSize="0" autoFill="0" autoLine="0" autoPict="0" altText="">
            <anchor moveWithCells="1">
              <from>
                <xdr:col>9</xdr:col>
                <xdr:colOff>171450</xdr:colOff>
                <xdr:row>15</xdr:row>
                <xdr:rowOff>57150</xdr:rowOff>
              </from>
              <to>
                <xdr:col>9</xdr:col>
                <xdr:colOff>476250</xdr:colOff>
                <xdr:row>15</xdr:row>
                <xdr:rowOff>285750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0A8E3-0425-440B-841D-1CB41C0B9226}">
  <sheetPr>
    <pageSetUpPr fitToPage="1"/>
  </sheetPr>
  <dimension ref="A1:G927"/>
  <sheetViews>
    <sheetView showGridLines="0" view="pageBreakPreview" zoomScaleNormal="100" zoomScaleSheetLayoutView="100" workbookViewId="0">
      <pane xSplit="3" ySplit="11" topLeftCell="D39" activePane="bottomRight" state="frozen"/>
      <selection sqref="A1:A1048576"/>
      <selection pane="topRight" sqref="A1:A1048576"/>
      <selection pane="bottomLeft" sqref="A1:A1048576"/>
      <selection pane="bottomRight" activeCell="J50" sqref="J50"/>
    </sheetView>
  </sheetViews>
  <sheetFormatPr defaultColWidth="14" defaultRowHeight="14.25"/>
  <cols>
    <col min="1" max="1" width="32.85546875" style="381" hidden="1" customWidth="1"/>
    <col min="2" max="2" width="16.28515625" style="389" customWidth="1"/>
    <col min="3" max="3" width="52.28515625" style="389" customWidth="1"/>
    <col min="4" max="4" width="5.85546875" style="389" bestFit="1" customWidth="1"/>
    <col min="5" max="5" width="10.28515625" style="389" bestFit="1" customWidth="1"/>
    <col min="6" max="6" width="15.28515625" style="389" bestFit="1" customWidth="1"/>
    <col min="7" max="7" width="16.28515625" style="389" customWidth="1"/>
    <col min="8" max="16384" width="14" style="381"/>
  </cols>
  <sheetData>
    <row r="1" spans="1:7" ht="15.75">
      <c r="A1" s="380"/>
      <c r="B1" s="528" t="s">
        <v>577</v>
      </c>
      <c r="C1" s="528"/>
      <c r="D1" s="528"/>
      <c r="E1" s="528"/>
      <c r="F1" s="528"/>
      <c r="G1" s="528"/>
    </row>
    <row r="2" spans="1:7" ht="15.75">
      <c r="A2" s="380"/>
      <c r="B2" s="528" t="s">
        <v>4831</v>
      </c>
      <c r="C2" s="528"/>
      <c r="D2" s="528"/>
      <c r="E2" s="528"/>
      <c r="F2" s="528"/>
      <c r="G2" s="528"/>
    </row>
    <row r="3" spans="1:7" ht="15.75">
      <c r="A3" s="380"/>
      <c r="B3" s="382"/>
      <c r="C3" s="382"/>
      <c r="D3" s="382"/>
      <c r="E3" s="382"/>
      <c r="F3" s="382"/>
      <c r="G3" s="383"/>
    </row>
    <row r="4" spans="1:7" ht="15">
      <c r="A4" s="380"/>
      <c r="B4" s="384" t="s">
        <v>578</v>
      </c>
      <c r="C4" s="384" t="s">
        <v>579</v>
      </c>
      <c r="D4" s="385"/>
      <c r="E4" s="385"/>
      <c r="F4" s="384"/>
      <c r="G4" s="386"/>
    </row>
    <row r="5" spans="1:7" ht="15">
      <c r="A5" s="380"/>
      <c r="B5" s="384" t="s">
        <v>580</v>
      </c>
      <c r="C5" s="384" t="s">
        <v>581</v>
      </c>
      <c r="D5" s="385"/>
      <c r="E5" s="385"/>
      <c r="F5" s="384"/>
      <c r="G5" s="386"/>
    </row>
    <row r="6" spans="1:7" ht="15">
      <c r="A6" s="380"/>
      <c r="B6" s="384" t="s">
        <v>582</v>
      </c>
      <c r="C6" s="384" t="s">
        <v>583</v>
      </c>
      <c r="D6" s="385"/>
      <c r="E6" s="385"/>
      <c r="F6" s="384"/>
      <c r="G6" s="386"/>
    </row>
    <row r="7" spans="1:7" ht="15.75">
      <c r="A7" s="380"/>
      <c r="B7" s="384" t="s">
        <v>584</v>
      </c>
      <c r="C7" s="387" t="str">
        <f>": Rp. "&amp;TEXT(G12,"#.##") &amp; " (Non Belanja Pegawai)"</f>
        <v>: Rp. 16.863.164.000 (Non Belanja Pegawai)</v>
      </c>
      <c r="D7" s="385"/>
      <c r="E7" s="385"/>
      <c r="F7" s="384"/>
      <c r="G7" s="386"/>
    </row>
    <row r="8" spans="1:7" ht="15">
      <c r="A8" s="380"/>
      <c r="B8" s="385"/>
      <c r="C8" s="385"/>
      <c r="D8" s="385"/>
      <c r="E8" s="385"/>
      <c r="F8" s="385"/>
      <c r="G8" s="388"/>
    </row>
    <row r="9" spans="1:7">
      <c r="A9" s="389"/>
      <c r="B9" s="529" t="s">
        <v>585</v>
      </c>
      <c r="C9" s="531" t="s">
        <v>586</v>
      </c>
      <c r="D9" s="532" t="s">
        <v>587</v>
      </c>
      <c r="E9" s="529" t="s">
        <v>588</v>
      </c>
      <c r="F9" s="532" t="s">
        <v>589</v>
      </c>
      <c r="G9" s="532" t="s">
        <v>590</v>
      </c>
    </row>
    <row r="10" spans="1:7" ht="15">
      <c r="A10" s="390" t="s">
        <v>499</v>
      </c>
      <c r="B10" s="530"/>
      <c r="C10" s="530"/>
      <c r="D10" s="530"/>
      <c r="E10" s="530"/>
      <c r="F10" s="530"/>
      <c r="G10" s="530"/>
    </row>
    <row r="11" spans="1:7" s="393" customFormat="1" ht="11.25">
      <c r="A11" s="391"/>
      <c r="B11" s="392">
        <v>1</v>
      </c>
      <c r="C11" s="392">
        <v>2</v>
      </c>
      <c r="D11" s="392">
        <v>3</v>
      </c>
      <c r="E11" s="392">
        <v>4</v>
      </c>
      <c r="F11" s="392">
        <v>5</v>
      </c>
      <c r="G11" s="392">
        <v>6</v>
      </c>
    </row>
    <row r="12" spans="1:7" s="400" customFormat="1" ht="12.75">
      <c r="A12" s="394"/>
      <c r="B12" s="395"/>
      <c r="C12" s="396" t="s">
        <v>592</v>
      </c>
      <c r="D12" s="397"/>
      <c r="E12" s="398"/>
      <c r="F12" s="397"/>
      <c r="G12" s="399">
        <f>SUM(G13,G111)</f>
        <v>16863164000</v>
      </c>
    </row>
    <row r="13" spans="1:7" s="400" customFormat="1" ht="12.75">
      <c r="A13" s="380" t="s">
        <v>0</v>
      </c>
      <c r="B13" s="401" t="s">
        <v>0</v>
      </c>
      <c r="C13" s="402" t="s">
        <v>1</v>
      </c>
      <c r="D13" s="401"/>
      <c r="E13" s="401"/>
      <c r="F13" s="403"/>
      <c r="G13" s="403">
        <f t="shared" ref="G13:G15" si="0">G14</f>
        <v>1000000000</v>
      </c>
    </row>
    <row r="14" spans="1:7" s="400" customFormat="1" ht="12.75">
      <c r="A14" s="380" t="s">
        <v>419</v>
      </c>
      <c r="B14" s="404">
        <v>2376</v>
      </c>
      <c r="C14" s="405" t="s">
        <v>47</v>
      </c>
      <c r="D14" s="406"/>
      <c r="E14" s="404"/>
      <c r="F14" s="407"/>
      <c r="G14" s="407">
        <f t="shared" si="0"/>
        <v>1000000000</v>
      </c>
    </row>
    <row r="15" spans="1:7" s="400" customFormat="1" ht="12.75">
      <c r="A15" s="380" t="s">
        <v>420</v>
      </c>
      <c r="B15" s="408" t="s">
        <v>48</v>
      </c>
      <c r="C15" s="409" t="s">
        <v>594</v>
      </c>
      <c r="D15" s="410">
        <v>4</v>
      </c>
      <c r="E15" s="408" t="s">
        <v>3528</v>
      </c>
      <c r="F15" s="411"/>
      <c r="G15" s="411">
        <f t="shared" si="0"/>
        <v>1000000000</v>
      </c>
    </row>
    <row r="16" spans="1:7" s="400" customFormat="1" ht="25.5">
      <c r="A16" s="380" t="s">
        <v>421</v>
      </c>
      <c r="B16" s="412" t="s">
        <v>3540</v>
      </c>
      <c r="C16" s="413" t="s">
        <v>49</v>
      </c>
      <c r="D16" s="412">
        <v>4</v>
      </c>
      <c r="E16" s="412" t="s">
        <v>3528</v>
      </c>
      <c r="F16" s="414"/>
      <c r="G16" s="414">
        <f t="shared" ref="G16" si="1">SUM(G17,G38,G49,G98)</f>
        <v>1000000000</v>
      </c>
    </row>
    <row r="17" spans="1:7" s="400" customFormat="1" ht="12.75">
      <c r="A17" s="380" t="s">
        <v>422</v>
      </c>
      <c r="B17" s="415" t="s">
        <v>502</v>
      </c>
      <c r="C17" s="416" t="s">
        <v>50</v>
      </c>
      <c r="D17" s="417"/>
      <c r="E17" s="415"/>
      <c r="F17" s="418"/>
      <c r="G17" s="418">
        <f t="shared" ref="G17" si="2">SUM(G18,G28)</f>
        <v>124100000</v>
      </c>
    </row>
    <row r="18" spans="1:7" s="400" customFormat="1" ht="12.75">
      <c r="A18" s="380" t="s">
        <v>423</v>
      </c>
      <c r="B18" s="419" t="s">
        <v>8</v>
      </c>
      <c r="C18" s="420" t="s">
        <v>51</v>
      </c>
      <c r="D18" s="419"/>
      <c r="E18" s="419"/>
      <c r="F18" s="421"/>
      <c r="G18" s="421">
        <f t="shared" ref="G18" si="3">SUM(G19,G24,G26)</f>
        <v>83135000</v>
      </c>
    </row>
    <row r="19" spans="1:7" s="400" customFormat="1" ht="12.75">
      <c r="A19" s="380" t="s">
        <v>424</v>
      </c>
      <c r="B19" s="422">
        <v>521211</v>
      </c>
      <c r="C19" s="423" t="s">
        <v>7</v>
      </c>
      <c r="D19" s="424"/>
      <c r="E19" s="422"/>
      <c r="F19" s="425"/>
      <c r="G19" s="425">
        <f t="shared" ref="G19" si="4">SUM(G20:G23)</f>
        <v>19875000</v>
      </c>
    </row>
    <row r="20" spans="1:7" s="400" customFormat="1" ht="12.75">
      <c r="A20" s="380" t="s">
        <v>425</v>
      </c>
      <c r="B20" s="426"/>
      <c r="C20" s="427" t="s">
        <v>3541</v>
      </c>
      <c r="D20" s="428">
        <v>125</v>
      </c>
      <c r="E20" s="426" t="s">
        <v>10</v>
      </c>
      <c r="F20" s="429">
        <v>75000</v>
      </c>
      <c r="G20" s="429">
        <f t="shared" ref="G20:G23" si="5">ROUNDDOWN(D20*F20,-3)</f>
        <v>9375000</v>
      </c>
    </row>
    <row r="21" spans="1:7" s="400" customFormat="1" ht="12.75">
      <c r="A21" s="380" t="s">
        <v>426</v>
      </c>
      <c r="B21" s="426"/>
      <c r="C21" s="427" t="s">
        <v>3542</v>
      </c>
      <c r="D21" s="426">
        <v>3</v>
      </c>
      <c r="E21" s="426" t="s">
        <v>106</v>
      </c>
      <c r="F21" s="429">
        <v>1000000</v>
      </c>
      <c r="G21" s="429">
        <f t="shared" si="5"/>
        <v>3000000</v>
      </c>
    </row>
    <row r="22" spans="1:7" s="400" customFormat="1" ht="12.75">
      <c r="A22" s="380" t="s">
        <v>427</v>
      </c>
      <c r="B22" s="426"/>
      <c r="C22" s="427" t="s">
        <v>3530</v>
      </c>
      <c r="D22" s="428">
        <v>3</v>
      </c>
      <c r="E22" s="426" t="s">
        <v>106</v>
      </c>
      <c r="F22" s="429">
        <v>1000000</v>
      </c>
      <c r="G22" s="429">
        <f t="shared" si="5"/>
        <v>3000000</v>
      </c>
    </row>
    <row r="23" spans="1:7" s="400" customFormat="1" ht="12.75">
      <c r="A23" s="380" t="s">
        <v>428</v>
      </c>
      <c r="B23" s="426"/>
      <c r="C23" s="427" t="s">
        <v>3531</v>
      </c>
      <c r="D23" s="426">
        <v>3</v>
      </c>
      <c r="E23" s="426" t="s">
        <v>106</v>
      </c>
      <c r="F23" s="429">
        <v>1500000</v>
      </c>
      <c r="G23" s="429">
        <f t="shared" si="5"/>
        <v>4500000</v>
      </c>
    </row>
    <row r="24" spans="1:7" s="400" customFormat="1" ht="12.75">
      <c r="A24" s="380" t="s">
        <v>751</v>
      </c>
      <c r="B24" s="422">
        <v>522151</v>
      </c>
      <c r="C24" s="423" t="s">
        <v>11</v>
      </c>
      <c r="D24" s="424"/>
      <c r="E24" s="422"/>
      <c r="F24" s="425"/>
      <c r="G24" s="425">
        <f t="shared" ref="G24" si="6">G25</f>
        <v>20000000</v>
      </c>
    </row>
    <row r="25" spans="1:7" s="400" customFormat="1" ht="12.75">
      <c r="A25" s="380" t="s">
        <v>752</v>
      </c>
      <c r="B25" s="426"/>
      <c r="C25" s="427" t="s">
        <v>3543</v>
      </c>
      <c r="D25" s="426">
        <v>20</v>
      </c>
      <c r="E25" s="426" t="s">
        <v>54</v>
      </c>
      <c r="F25" s="429">
        <v>1000000</v>
      </c>
      <c r="G25" s="429">
        <f>ROUNDDOWN(D25*F25,-3)</f>
        <v>20000000</v>
      </c>
    </row>
    <row r="26" spans="1:7" s="400" customFormat="1" ht="12.75">
      <c r="A26" s="380" t="s">
        <v>429</v>
      </c>
      <c r="B26" s="422">
        <v>524111</v>
      </c>
      <c r="C26" s="423" t="s">
        <v>19</v>
      </c>
      <c r="D26" s="422"/>
      <c r="E26" s="422"/>
      <c r="F26" s="425"/>
      <c r="G26" s="425">
        <f t="shared" ref="G26" si="7">G27</f>
        <v>43260000</v>
      </c>
    </row>
    <row r="27" spans="1:7" s="400" customFormat="1" ht="25.5">
      <c r="A27" s="380" t="s">
        <v>430</v>
      </c>
      <c r="B27" s="426"/>
      <c r="C27" s="427" t="s">
        <v>3544</v>
      </c>
      <c r="D27" s="428">
        <v>9</v>
      </c>
      <c r="E27" s="426" t="s">
        <v>755</v>
      </c>
      <c r="F27" s="429">
        <v>4806667</v>
      </c>
      <c r="G27" s="429">
        <f>ROUNDDOWN(D27*F27,-3)</f>
        <v>43260000</v>
      </c>
    </row>
    <row r="28" spans="1:7" s="400" customFormat="1" ht="12.75">
      <c r="A28" s="380" t="s">
        <v>431</v>
      </c>
      <c r="B28" s="419" t="s">
        <v>508</v>
      </c>
      <c r="C28" s="420" t="s">
        <v>55</v>
      </c>
      <c r="D28" s="430"/>
      <c r="E28" s="419"/>
      <c r="F28" s="421"/>
      <c r="G28" s="421">
        <f t="shared" ref="G28" si="8">SUM(G29,G34,G36)</f>
        <v>40965000</v>
      </c>
    </row>
    <row r="29" spans="1:7" s="400" customFormat="1" ht="12.75">
      <c r="A29" s="380" t="s">
        <v>432</v>
      </c>
      <c r="B29" s="422">
        <v>521211</v>
      </c>
      <c r="C29" s="423" t="s">
        <v>7</v>
      </c>
      <c r="D29" s="424"/>
      <c r="E29" s="422"/>
      <c r="F29" s="425"/>
      <c r="G29" s="425">
        <f t="shared" ref="G29" si="9">SUM(G30:G33)</f>
        <v>19500000</v>
      </c>
    </row>
    <row r="30" spans="1:7" s="400" customFormat="1" ht="12.75">
      <c r="A30" s="380" t="s">
        <v>433</v>
      </c>
      <c r="B30" s="426"/>
      <c r="C30" s="427" t="s">
        <v>3541</v>
      </c>
      <c r="D30" s="426">
        <v>120</v>
      </c>
      <c r="E30" s="426" t="s">
        <v>10</v>
      </c>
      <c r="F30" s="429">
        <v>75000</v>
      </c>
      <c r="G30" s="429">
        <f t="shared" ref="G30:G33" si="10">ROUNDDOWN(D30*F30,-3)</f>
        <v>9000000</v>
      </c>
    </row>
    <row r="31" spans="1:7" s="400" customFormat="1" ht="12.75">
      <c r="A31" s="380" t="s">
        <v>434</v>
      </c>
      <c r="B31" s="426"/>
      <c r="C31" s="427" t="s">
        <v>3542</v>
      </c>
      <c r="D31" s="428">
        <v>3</v>
      </c>
      <c r="E31" s="426" t="s">
        <v>106</v>
      </c>
      <c r="F31" s="429">
        <v>1000000</v>
      </c>
      <c r="G31" s="429">
        <f t="shared" si="10"/>
        <v>3000000</v>
      </c>
    </row>
    <row r="32" spans="1:7" s="400" customFormat="1" ht="12.75">
      <c r="A32" s="380" t="s">
        <v>435</v>
      </c>
      <c r="B32" s="426"/>
      <c r="C32" s="427" t="s">
        <v>3530</v>
      </c>
      <c r="D32" s="426">
        <v>3</v>
      </c>
      <c r="E32" s="426" t="s">
        <v>106</v>
      </c>
      <c r="F32" s="429">
        <v>1000000</v>
      </c>
      <c r="G32" s="429">
        <f t="shared" si="10"/>
        <v>3000000</v>
      </c>
    </row>
    <row r="33" spans="1:7" s="400" customFormat="1" ht="12.75">
      <c r="A33" s="380" t="s">
        <v>436</v>
      </c>
      <c r="B33" s="426"/>
      <c r="C33" s="427" t="s">
        <v>3531</v>
      </c>
      <c r="D33" s="428">
        <v>3</v>
      </c>
      <c r="E33" s="426" t="s">
        <v>106</v>
      </c>
      <c r="F33" s="429">
        <v>1500000</v>
      </c>
      <c r="G33" s="429">
        <f t="shared" si="10"/>
        <v>4500000</v>
      </c>
    </row>
    <row r="34" spans="1:7" s="400" customFormat="1" ht="12.75">
      <c r="A34" s="380" t="s">
        <v>756</v>
      </c>
      <c r="B34" s="422">
        <v>522151</v>
      </c>
      <c r="C34" s="423" t="s">
        <v>11</v>
      </c>
      <c r="D34" s="424"/>
      <c r="E34" s="422"/>
      <c r="F34" s="425"/>
      <c r="G34" s="425">
        <f t="shared" ref="G34" si="11">G35</f>
        <v>4000000</v>
      </c>
    </row>
    <row r="35" spans="1:7" s="400" customFormat="1" ht="12.75">
      <c r="A35" s="380" t="s">
        <v>757</v>
      </c>
      <c r="B35" s="426"/>
      <c r="C35" s="427" t="s">
        <v>3543</v>
      </c>
      <c r="D35" s="426">
        <v>4</v>
      </c>
      <c r="E35" s="426" t="s">
        <v>54</v>
      </c>
      <c r="F35" s="429">
        <v>1000000</v>
      </c>
      <c r="G35" s="429">
        <f>ROUNDDOWN(D35*F35,-3)</f>
        <v>4000000</v>
      </c>
    </row>
    <row r="36" spans="1:7" s="400" customFormat="1" ht="12.75">
      <c r="A36" s="380" t="s">
        <v>437</v>
      </c>
      <c r="B36" s="422">
        <v>524111</v>
      </c>
      <c r="C36" s="423" t="s">
        <v>19</v>
      </c>
      <c r="D36" s="424"/>
      <c r="E36" s="422"/>
      <c r="F36" s="425"/>
      <c r="G36" s="425">
        <f t="shared" ref="G36" si="12">G37</f>
        <v>17465000</v>
      </c>
    </row>
    <row r="37" spans="1:7" s="400" customFormat="1" ht="25.5">
      <c r="A37" s="380" t="s">
        <v>438</v>
      </c>
      <c r="B37" s="426"/>
      <c r="C37" s="427" t="s">
        <v>4832</v>
      </c>
      <c r="D37" s="426">
        <v>6</v>
      </c>
      <c r="E37" s="426" t="s">
        <v>755</v>
      </c>
      <c r="F37" s="429">
        <v>2910883</v>
      </c>
      <c r="G37" s="429">
        <f>ROUNDDOWN(D37*F37,-3)</f>
        <v>17465000</v>
      </c>
    </row>
    <row r="38" spans="1:7" s="400" customFormat="1" ht="25.5">
      <c r="A38" s="380" t="s">
        <v>439</v>
      </c>
      <c r="B38" s="415" t="s">
        <v>517</v>
      </c>
      <c r="C38" s="416" t="s">
        <v>57</v>
      </c>
      <c r="D38" s="417"/>
      <c r="E38" s="415"/>
      <c r="F38" s="418"/>
      <c r="G38" s="418">
        <f t="shared" ref="G38" si="13">G39</f>
        <v>54500000</v>
      </c>
    </row>
    <row r="39" spans="1:7" s="400" customFormat="1" ht="25.5">
      <c r="A39" s="380" t="s">
        <v>440</v>
      </c>
      <c r="B39" s="419" t="s">
        <v>8</v>
      </c>
      <c r="C39" s="420" t="s">
        <v>59</v>
      </c>
      <c r="D39" s="419"/>
      <c r="E39" s="419"/>
      <c r="F39" s="421"/>
      <c r="G39" s="421">
        <f t="shared" ref="G39" si="14">SUM(G40,G47)</f>
        <v>54500000</v>
      </c>
    </row>
    <row r="40" spans="1:7" s="400" customFormat="1" ht="12.75">
      <c r="A40" s="380" t="s">
        <v>441</v>
      </c>
      <c r="B40" s="422">
        <v>521211</v>
      </c>
      <c r="C40" s="423" t="s">
        <v>7</v>
      </c>
      <c r="D40" s="422"/>
      <c r="E40" s="422"/>
      <c r="F40" s="425"/>
      <c r="G40" s="425">
        <f t="shared" ref="G40" si="15">SUM(G41:G46)</f>
        <v>21250000</v>
      </c>
    </row>
    <row r="41" spans="1:7" s="400" customFormat="1" ht="12.75">
      <c r="A41" s="380" t="s">
        <v>442</v>
      </c>
      <c r="B41" s="426"/>
      <c r="C41" s="427" t="s">
        <v>3541</v>
      </c>
      <c r="D41" s="428">
        <v>50</v>
      </c>
      <c r="E41" s="426" t="s">
        <v>10</v>
      </c>
      <c r="F41" s="429">
        <v>75000</v>
      </c>
      <c r="G41" s="429">
        <f t="shared" ref="G41:G46" si="16">ROUNDDOWN(D41*F41,-3)</f>
        <v>3750000</v>
      </c>
    </row>
    <row r="42" spans="1:7" s="400" customFormat="1" ht="12.75">
      <c r="A42" s="380" t="s">
        <v>443</v>
      </c>
      <c r="B42" s="426"/>
      <c r="C42" s="427" t="s">
        <v>3542</v>
      </c>
      <c r="D42" s="428">
        <v>1</v>
      </c>
      <c r="E42" s="426" t="s">
        <v>106</v>
      </c>
      <c r="F42" s="429">
        <v>1000000</v>
      </c>
      <c r="G42" s="429">
        <f t="shared" si="16"/>
        <v>1000000</v>
      </c>
    </row>
    <row r="43" spans="1:7" s="400" customFormat="1" ht="12.75">
      <c r="A43" s="380" t="s">
        <v>444</v>
      </c>
      <c r="B43" s="426"/>
      <c r="C43" s="427" t="s">
        <v>3530</v>
      </c>
      <c r="D43" s="426">
        <v>2</v>
      </c>
      <c r="E43" s="426" t="s">
        <v>106</v>
      </c>
      <c r="F43" s="429">
        <v>1000000</v>
      </c>
      <c r="G43" s="429">
        <f t="shared" si="16"/>
        <v>2000000</v>
      </c>
    </row>
    <row r="44" spans="1:7" s="400" customFormat="1" ht="12.75">
      <c r="A44" s="380" t="s">
        <v>445</v>
      </c>
      <c r="B44" s="426"/>
      <c r="C44" s="427" t="s">
        <v>3531</v>
      </c>
      <c r="D44" s="426">
        <v>2</v>
      </c>
      <c r="E44" s="426" t="s">
        <v>106</v>
      </c>
      <c r="F44" s="429">
        <v>1500000</v>
      </c>
      <c r="G44" s="429">
        <f t="shared" si="16"/>
        <v>3000000</v>
      </c>
    </row>
    <row r="45" spans="1:7" s="400" customFormat="1" ht="12.75">
      <c r="A45" s="380" t="s">
        <v>446</v>
      </c>
      <c r="B45" s="426"/>
      <c r="C45" s="427" t="s">
        <v>3545</v>
      </c>
      <c r="D45" s="426">
        <v>23</v>
      </c>
      <c r="E45" s="426" t="s">
        <v>176</v>
      </c>
      <c r="F45" s="429">
        <v>250000</v>
      </c>
      <c r="G45" s="429">
        <f t="shared" si="16"/>
        <v>5750000</v>
      </c>
    </row>
    <row r="46" spans="1:7" s="400" customFormat="1" ht="12.75">
      <c r="A46" s="380" t="s">
        <v>447</v>
      </c>
      <c r="B46" s="426"/>
      <c r="C46" s="427" t="s">
        <v>3546</v>
      </c>
      <c r="D46" s="426">
        <v>23</v>
      </c>
      <c r="E46" s="426" t="s">
        <v>58</v>
      </c>
      <c r="F46" s="429">
        <v>250000</v>
      </c>
      <c r="G46" s="429">
        <f t="shared" si="16"/>
        <v>5750000</v>
      </c>
    </row>
    <row r="47" spans="1:7" s="400" customFormat="1" ht="12.75">
      <c r="A47" s="380" t="s">
        <v>448</v>
      </c>
      <c r="B47" s="422">
        <v>524111</v>
      </c>
      <c r="C47" s="423" t="s">
        <v>19</v>
      </c>
      <c r="D47" s="424"/>
      <c r="E47" s="422"/>
      <c r="F47" s="425"/>
      <c r="G47" s="425">
        <f t="shared" ref="G47" si="17">G48</f>
        <v>33250000</v>
      </c>
    </row>
    <row r="48" spans="1:7" s="400" customFormat="1" ht="25.5">
      <c r="A48" s="380" t="s">
        <v>449</v>
      </c>
      <c r="B48" s="426"/>
      <c r="C48" s="427" t="s">
        <v>3547</v>
      </c>
      <c r="D48" s="428">
        <v>14</v>
      </c>
      <c r="E48" s="426" t="s">
        <v>755</v>
      </c>
      <c r="F48" s="429">
        <v>2375000</v>
      </c>
      <c r="G48" s="429">
        <f>ROUNDDOWN(D48*F48,-3)</f>
        <v>33250000</v>
      </c>
    </row>
    <row r="49" spans="1:7" s="400" customFormat="1" ht="12.75">
      <c r="A49" s="380" t="s">
        <v>450</v>
      </c>
      <c r="B49" s="415" t="s">
        <v>519</v>
      </c>
      <c r="C49" s="416" t="s">
        <v>61</v>
      </c>
      <c r="D49" s="417"/>
      <c r="E49" s="415"/>
      <c r="F49" s="418"/>
      <c r="G49" s="418">
        <f t="shared" ref="G49" si="18">SUM(G50,G69,G86)</f>
        <v>686300000</v>
      </c>
    </row>
    <row r="50" spans="1:7" s="400" customFormat="1" ht="12.75">
      <c r="A50" s="380" t="s">
        <v>451</v>
      </c>
      <c r="B50" s="419" t="s">
        <v>8</v>
      </c>
      <c r="C50" s="420" t="s">
        <v>62</v>
      </c>
      <c r="D50" s="419"/>
      <c r="E50" s="419"/>
      <c r="F50" s="421"/>
      <c r="G50" s="421">
        <f t="shared" ref="G50" si="19">SUM(G51,G55,G58,G61,G63,G65,G67)</f>
        <v>386924000</v>
      </c>
    </row>
    <row r="51" spans="1:7" s="400" customFormat="1" ht="12.75">
      <c r="A51" s="380" t="s">
        <v>452</v>
      </c>
      <c r="B51" s="422">
        <v>521211</v>
      </c>
      <c r="C51" s="423" t="s">
        <v>7</v>
      </c>
      <c r="D51" s="424"/>
      <c r="E51" s="422"/>
      <c r="F51" s="425"/>
      <c r="G51" s="425">
        <f t="shared" ref="G51" si="20">SUM(G52:G54)</f>
        <v>64900000</v>
      </c>
    </row>
    <row r="52" spans="1:7" s="400" customFormat="1" ht="12.75">
      <c r="A52" s="380" t="s">
        <v>453</v>
      </c>
      <c r="B52" s="426"/>
      <c r="C52" s="427" t="s">
        <v>3529</v>
      </c>
      <c r="D52" s="428">
        <v>12</v>
      </c>
      <c r="E52" s="426" t="s">
        <v>106</v>
      </c>
      <c r="F52" s="429">
        <v>1500000</v>
      </c>
      <c r="G52" s="429">
        <f t="shared" ref="G52:G54" si="21">ROUNDDOWN(D52*F52,-3)</f>
        <v>18000000</v>
      </c>
    </row>
    <row r="53" spans="1:7" s="400" customFormat="1" ht="12.75">
      <c r="A53" s="380" t="s">
        <v>454</v>
      </c>
      <c r="B53" s="426"/>
      <c r="C53" s="427" t="s">
        <v>3548</v>
      </c>
      <c r="D53" s="426">
        <v>100</v>
      </c>
      <c r="E53" s="426" t="s">
        <v>25</v>
      </c>
      <c r="F53" s="429">
        <v>69000</v>
      </c>
      <c r="G53" s="429">
        <f t="shared" si="21"/>
        <v>6900000</v>
      </c>
    </row>
    <row r="54" spans="1:7" s="400" customFormat="1" ht="12.75">
      <c r="A54" s="380" t="s">
        <v>762</v>
      </c>
      <c r="B54" s="426"/>
      <c r="C54" s="427" t="s">
        <v>3549</v>
      </c>
      <c r="D54" s="428">
        <v>80</v>
      </c>
      <c r="E54" s="426" t="s">
        <v>58</v>
      </c>
      <c r="F54" s="429">
        <v>500000</v>
      </c>
      <c r="G54" s="429">
        <f t="shared" si="21"/>
        <v>40000000</v>
      </c>
    </row>
    <row r="55" spans="1:7" s="400" customFormat="1" ht="12.75">
      <c r="A55" s="380" t="s">
        <v>455</v>
      </c>
      <c r="B55" s="422">
        <v>521219</v>
      </c>
      <c r="C55" s="423" t="s">
        <v>53</v>
      </c>
      <c r="D55" s="422"/>
      <c r="E55" s="422"/>
      <c r="F55" s="425"/>
      <c r="G55" s="425">
        <f t="shared" ref="G55" si="22">SUM(G56:G57)</f>
        <v>6000000</v>
      </c>
    </row>
    <row r="56" spans="1:7" s="400" customFormat="1" ht="12.75">
      <c r="A56" s="380" t="s">
        <v>456</v>
      </c>
      <c r="B56" s="426"/>
      <c r="C56" s="427" t="s">
        <v>3550</v>
      </c>
      <c r="D56" s="426">
        <v>4</v>
      </c>
      <c r="E56" s="426" t="s">
        <v>106</v>
      </c>
      <c r="F56" s="429">
        <v>250000</v>
      </c>
      <c r="G56" s="429">
        <f t="shared" ref="G56:G57" si="23">ROUNDDOWN(D56*F56,-3)</f>
        <v>1000000</v>
      </c>
    </row>
    <row r="57" spans="1:7" s="400" customFormat="1" ht="12.75">
      <c r="A57" s="380" t="s">
        <v>457</v>
      </c>
      <c r="B57" s="426"/>
      <c r="C57" s="427" t="s">
        <v>3551</v>
      </c>
      <c r="D57" s="428">
        <v>10</v>
      </c>
      <c r="E57" s="426" t="s">
        <v>106</v>
      </c>
      <c r="F57" s="429">
        <v>500000</v>
      </c>
      <c r="G57" s="429">
        <f t="shared" si="23"/>
        <v>5000000</v>
      </c>
    </row>
    <row r="58" spans="1:7" s="400" customFormat="1" ht="12.75">
      <c r="A58" s="380" t="s">
        <v>458</v>
      </c>
      <c r="B58" s="422">
        <v>521811</v>
      </c>
      <c r="C58" s="423" t="s">
        <v>64</v>
      </c>
      <c r="D58" s="424"/>
      <c r="E58" s="422"/>
      <c r="F58" s="425"/>
      <c r="G58" s="425">
        <f t="shared" ref="G58" si="24">SUM(G59:G60)</f>
        <v>30000000</v>
      </c>
    </row>
    <row r="59" spans="1:7" s="400" customFormat="1" ht="12.75">
      <c r="A59" s="380" t="s">
        <v>459</v>
      </c>
      <c r="B59" s="426"/>
      <c r="C59" s="427" t="s">
        <v>3535</v>
      </c>
      <c r="D59" s="428">
        <v>12</v>
      </c>
      <c r="E59" s="426" t="s">
        <v>106</v>
      </c>
      <c r="F59" s="429">
        <v>1000000</v>
      </c>
      <c r="G59" s="429">
        <f t="shared" ref="G59:G60" si="25">ROUNDDOWN(D59*F59,-3)</f>
        <v>12000000</v>
      </c>
    </row>
    <row r="60" spans="1:7" s="400" customFormat="1" ht="12.75">
      <c r="A60" s="380" t="s">
        <v>460</v>
      </c>
      <c r="B60" s="426"/>
      <c r="C60" s="427" t="s">
        <v>3536</v>
      </c>
      <c r="D60" s="428">
        <v>12</v>
      </c>
      <c r="E60" s="426" t="s">
        <v>106</v>
      </c>
      <c r="F60" s="429">
        <v>1500000</v>
      </c>
      <c r="G60" s="429">
        <f t="shared" si="25"/>
        <v>18000000</v>
      </c>
    </row>
    <row r="61" spans="1:7" s="400" customFormat="1" ht="12.75">
      <c r="A61" s="380" t="s">
        <v>461</v>
      </c>
      <c r="B61" s="422">
        <v>522151</v>
      </c>
      <c r="C61" s="423" t="s">
        <v>11</v>
      </c>
      <c r="D61" s="422"/>
      <c r="E61" s="422"/>
      <c r="F61" s="425"/>
      <c r="G61" s="425">
        <f t="shared" ref="G61" si="26">G62</f>
        <v>25200000</v>
      </c>
    </row>
    <row r="62" spans="1:7" s="400" customFormat="1" ht="12.75">
      <c r="A62" s="380" t="s">
        <v>462</v>
      </c>
      <c r="B62" s="426"/>
      <c r="C62" s="427" t="s">
        <v>3543</v>
      </c>
      <c r="D62" s="428">
        <v>28</v>
      </c>
      <c r="E62" s="426" t="s">
        <v>54</v>
      </c>
      <c r="F62" s="429">
        <v>900000</v>
      </c>
      <c r="G62" s="429">
        <f>ROUNDDOWN(D62*F62,-3)</f>
        <v>25200000</v>
      </c>
    </row>
    <row r="63" spans="1:7" s="400" customFormat="1" ht="12.75">
      <c r="A63" s="380" t="s">
        <v>463</v>
      </c>
      <c r="B63" s="422">
        <v>522192</v>
      </c>
      <c r="C63" s="423" t="s">
        <v>24</v>
      </c>
      <c r="D63" s="422"/>
      <c r="E63" s="422"/>
      <c r="F63" s="425"/>
      <c r="G63" s="425">
        <f t="shared" ref="G63" si="27">G64</f>
        <v>6000000</v>
      </c>
    </row>
    <row r="64" spans="1:7" s="400" customFormat="1" ht="12.75">
      <c r="A64" s="380" t="s">
        <v>464</v>
      </c>
      <c r="B64" s="426"/>
      <c r="C64" s="427" t="s">
        <v>3552</v>
      </c>
      <c r="D64" s="426">
        <v>1</v>
      </c>
      <c r="E64" s="426" t="s">
        <v>60</v>
      </c>
      <c r="F64" s="429">
        <v>6000000</v>
      </c>
      <c r="G64" s="429">
        <f>ROUNDDOWN(D64*F64,-3)</f>
        <v>6000000</v>
      </c>
    </row>
    <row r="65" spans="1:7" s="400" customFormat="1" ht="12.75">
      <c r="A65" s="380" t="s">
        <v>465</v>
      </c>
      <c r="B65" s="422">
        <v>524111</v>
      </c>
      <c r="C65" s="423" t="s">
        <v>19</v>
      </c>
      <c r="D65" s="424"/>
      <c r="E65" s="422"/>
      <c r="F65" s="425"/>
      <c r="G65" s="425">
        <f t="shared" ref="G65" si="28">G66</f>
        <v>253324000</v>
      </c>
    </row>
    <row r="66" spans="1:7" s="400" customFormat="1" ht="25.5">
      <c r="A66" s="380" t="s">
        <v>466</v>
      </c>
      <c r="B66" s="426"/>
      <c r="C66" s="427" t="s">
        <v>3553</v>
      </c>
      <c r="D66" s="428">
        <v>44</v>
      </c>
      <c r="E66" s="426" t="s">
        <v>755</v>
      </c>
      <c r="F66" s="429">
        <v>5757364</v>
      </c>
      <c r="G66" s="429">
        <f>ROUNDDOWN(D66*F66,-3)</f>
        <v>253324000</v>
      </c>
    </row>
    <row r="67" spans="1:7" s="400" customFormat="1" ht="12.75">
      <c r="A67" s="380" t="s">
        <v>467</v>
      </c>
      <c r="B67" s="422">
        <v>524113</v>
      </c>
      <c r="C67" s="423" t="s">
        <v>13</v>
      </c>
      <c r="D67" s="422"/>
      <c r="E67" s="422"/>
      <c r="F67" s="425"/>
      <c r="G67" s="425">
        <f t="shared" ref="G67" si="29">G68</f>
        <v>1500000</v>
      </c>
    </row>
    <row r="68" spans="1:7" s="400" customFormat="1" ht="12.75">
      <c r="A68" s="380" t="s">
        <v>468</v>
      </c>
      <c r="B68" s="426"/>
      <c r="C68" s="427" t="s">
        <v>3534</v>
      </c>
      <c r="D68" s="428">
        <v>10</v>
      </c>
      <c r="E68" s="426" t="s">
        <v>10</v>
      </c>
      <c r="F68" s="429">
        <v>150000</v>
      </c>
      <c r="G68" s="429">
        <f>ROUNDDOWN(D68*F68,-3)</f>
        <v>1500000</v>
      </c>
    </row>
    <row r="69" spans="1:7" s="400" customFormat="1" ht="12.75">
      <c r="A69" s="380" t="s">
        <v>469</v>
      </c>
      <c r="B69" s="419" t="s">
        <v>508</v>
      </c>
      <c r="C69" s="420" t="s">
        <v>65</v>
      </c>
      <c r="D69" s="430"/>
      <c r="E69" s="419"/>
      <c r="F69" s="421"/>
      <c r="G69" s="421">
        <f t="shared" ref="G69" si="30">SUM(G70,G74,G77,G80,G82,G84)</f>
        <v>247816000</v>
      </c>
    </row>
    <row r="70" spans="1:7" s="400" customFormat="1" ht="12.75">
      <c r="A70" s="380" t="s">
        <v>470</v>
      </c>
      <c r="B70" s="422">
        <v>521211</v>
      </c>
      <c r="C70" s="423" t="s">
        <v>7</v>
      </c>
      <c r="D70" s="422"/>
      <c r="E70" s="422"/>
      <c r="F70" s="425"/>
      <c r="G70" s="425">
        <f t="shared" ref="G70" si="31">SUM(G71:G73)</f>
        <v>71456000</v>
      </c>
    </row>
    <row r="71" spans="1:7" s="400" customFormat="1" ht="12.75">
      <c r="A71" s="380" t="s">
        <v>471</v>
      </c>
      <c r="B71" s="426"/>
      <c r="C71" s="427" t="s">
        <v>3554</v>
      </c>
      <c r="D71" s="428">
        <v>224</v>
      </c>
      <c r="E71" s="426" t="s">
        <v>25</v>
      </c>
      <c r="F71" s="429">
        <v>69000</v>
      </c>
      <c r="G71" s="429">
        <f t="shared" ref="G71:G73" si="32">ROUNDDOWN(D71*F71,-3)</f>
        <v>15456000</v>
      </c>
    </row>
    <row r="72" spans="1:7" s="400" customFormat="1" ht="12.75">
      <c r="A72" s="380" t="s">
        <v>472</v>
      </c>
      <c r="B72" s="426"/>
      <c r="C72" s="427" t="s">
        <v>3542</v>
      </c>
      <c r="D72" s="426">
        <v>4</v>
      </c>
      <c r="E72" s="426" t="s">
        <v>106</v>
      </c>
      <c r="F72" s="429">
        <v>1500000</v>
      </c>
      <c r="G72" s="429">
        <f t="shared" si="32"/>
        <v>6000000</v>
      </c>
    </row>
    <row r="73" spans="1:7" s="400" customFormat="1" ht="25.5">
      <c r="A73" s="380" t="s">
        <v>768</v>
      </c>
      <c r="B73" s="426"/>
      <c r="C73" s="427" t="s">
        <v>3555</v>
      </c>
      <c r="D73" s="426">
        <v>100</v>
      </c>
      <c r="E73" s="426" t="s">
        <v>770</v>
      </c>
      <c r="F73" s="429">
        <v>500000</v>
      </c>
      <c r="G73" s="429">
        <f t="shared" si="32"/>
        <v>50000000</v>
      </c>
    </row>
    <row r="74" spans="1:7" s="400" customFormat="1" ht="12.75">
      <c r="A74" s="380" t="s">
        <v>473</v>
      </c>
      <c r="B74" s="422">
        <v>521219</v>
      </c>
      <c r="C74" s="423" t="s">
        <v>53</v>
      </c>
      <c r="D74" s="424"/>
      <c r="E74" s="422"/>
      <c r="F74" s="425"/>
      <c r="G74" s="425">
        <f t="shared" ref="G74" si="33">SUM(G75:G76)</f>
        <v>5000000</v>
      </c>
    </row>
    <row r="75" spans="1:7" s="400" customFormat="1" ht="12.75">
      <c r="A75" s="380" t="s">
        <v>474</v>
      </c>
      <c r="B75" s="426"/>
      <c r="C75" s="427" t="s">
        <v>3550</v>
      </c>
      <c r="D75" s="428">
        <v>4</v>
      </c>
      <c r="E75" s="426" t="s">
        <v>106</v>
      </c>
      <c r="F75" s="429">
        <v>250000</v>
      </c>
      <c r="G75" s="429">
        <f t="shared" ref="G75:G76" si="34">ROUNDDOWN(D75*F75,-3)</f>
        <v>1000000</v>
      </c>
    </row>
    <row r="76" spans="1:7" s="400" customFormat="1" ht="12.75">
      <c r="A76" s="380" t="s">
        <v>771</v>
      </c>
      <c r="B76" s="426"/>
      <c r="C76" s="427" t="s">
        <v>3551</v>
      </c>
      <c r="D76" s="426">
        <v>8</v>
      </c>
      <c r="E76" s="426" t="s">
        <v>106</v>
      </c>
      <c r="F76" s="429">
        <v>500000</v>
      </c>
      <c r="G76" s="429">
        <f t="shared" si="34"/>
        <v>4000000</v>
      </c>
    </row>
    <row r="77" spans="1:7" s="400" customFormat="1" ht="12.75">
      <c r="A77" s="380" t="s">
        <v>475</v>
      </c>
      <c r="B77" s="422">
        <v>521811</v>
      </c>
      <c r="C77" s="423" t="s">
        <v>64</v>
      </c>
      <c r="D77" s="424"/>
      <c r="E77" s="422"/>
      <c r="F77" s="425"/>
      <c r="G77" s="425">
        <f t="shared" ref="G77" si="35">SUM(G78:G79)</f>
        <v>15000000</v>
      </c>
    </row>
    <row r="78" spans="1:7" s="400" customFormat="1" ht="12.75">
      <c r="A78" s="380" t="s">
        <v>476</v>
      </c>
      <c r="B78" s="426"/>
      <c r="C78" s="427" t="s">
        <v>3535</v>
      </c>
      <c r="D78" s="428">
        <v>6</v>
      </c>
      <c r="E78" s="426" t="s">
        <v>106</v>
      </c>
      <c r="F78" s="429">
        <v>1000000</v>
      </c>
      <c r="G78" s="429">
        <f t="shared" ref="G78:G79" si="36">ROUNDDOWN(D78*F78,-3)</f>
        <v>6000000</v>
      </c>
    </row>
    <row r="79" spans="1:7" s="400" customFormat="1" ht="12.75">
      <c r="A79" s="380" t="s">
        <v>477</v>
      </c>
      <c r="B79" s="426"/>
      <c r="C79" s="427" t="s">
        <v>3536</v>
      </c>
      <c r="D79" s="426">
        <v>6</v>
      </c>
      <c r="E79" s="426" t="s">
        <v>106</v>
      </c>
      <c r="F79" s="429">
        <v>1500000</v>
      </c>
      <c r="G79" s="429">
        <f t="shared" si="36"/>
        <v>9000000</v>
      </c>
    </row>
    <row r="80" spans="1:7" s="400" customFormat="1" ht="12.75">
      <c r="A80" s="380" t="s">
        <v>478</v>
      </c>
      <c r="B80" s="422">
        <v>522151</v>
      </c>
      <c r="C80" s="423" t="s">
        <v>11</v>
      </c>
      <c r="D80" s="424"/>
      <c r="E80" s="422"/>
      <c r="F80" s="425"/>
      <c r="G80" s="425">
        <f t="shared" ref="G80" si="37">G81</f>
        <v>16200000</v>
      </c>
    </row>
    <row r="81" spans="1:7" s="400" customFormat="1" ht="12.75">
      <c r="A81" s="380" t="s">
        <v>479</v>
      </c>
      <c r="B81" s="426"/>
      <c r="C81" s="427" t="s">
        <v>3543</v>
      </c>
      <c r="D81" s="426">
        <v>18</v>
      </c>
      <c r="E81" s="426" t="s">
        <v>54</v>
      </c>
      <c r="F81" s="429">
        <v>900000</v>
      </c>
      <c r="G81" s="429">
        <f>ROUNDDOWN(D81*F81,-3)</f>
        <v>16200000</v>
      </c>
    </row>
    <row r="82" spans="1:7" s="400" customFormat="1" ht="12.75">
      <c r="A82" s="380" t="s">
        <v>480</v>
      </c>
      <c r="B82" s="422">
        <v>522192</v>
      </c>
      <c r="C82" s="423" t="s">
        <v>24</v>
      </c>
      <c r="D82" s="422"/>
      <c r="E82" s="422"/>
      <c r="F82" s="425"/>
      <c r="G82" s="425">
        <f t="shared" ref="G82" si="38">G83</f>
        <v>2000000</v>
      </c>
    </row>
    <row r="83" spans="1:7" s="400" customFormat="1" ht="12.75">
      <c r="A83" s="380" t="s">
        <v>481</v>
      </c>
      <c r="B83" s="426"/>
      <c r="C83" s="427" t="s">
        <v>3552</v>
      </c>
      <c r="D83" s="428">
        <v>1</v>
      </c>
      <c r="E83" s="426" t="s">
        <v>60</v>
      </c>
      <c r="F83" s="429">
        <v>2000000</v>
      </c>
      <c r="G83" s="429">
        <f>ROUNDDOWN(D83*F83,-3)</f>
        <v>2000000</v>
      </c>
    </row>
    <row r="84" spans="1:7" s="400" customFormat="1" ht="12.75">
      <c r="A84" s="380" t="s">
        <v>482</v>
      </c>
      <c r="B84" s="422">
        <v>524111</v>
      </c>
      <c r="C84" s="423" t="s">
        <v>19</v>
      </c>
      <c r="D84" s="424"/>
      <c r="E84" s="422"/>
      <c r="F84" s="425"/>
      <c r="G84" s="425">
        <f t="shared" ref="G84" si="39">G85</f>
        <v>138160000</v>
      </c>
    </row>
    <row r="85" spans="1:7" s="400" customFormat="1" ht="12.75">
      <c r="A85" s="380" t="s">
        <v>483</v>
      </c>
      <c r="B85" s="426"/>
      <c r="C85" s="427" t="s">
        <v>3556</v>
      </c>
      <c r="D85" s="426">
        <v>22</v>
      </c>
      <c r="E85" s="426" t="s">
        <v>755</v>
      </c>
      <c r="F85" s="429">
        <v>6280000</v>
      </c>
      <c r="G85" s="429">
        <f>ROUNDDOWN(D85*F85,-3)</f>
        <v>138160000</v>
      </c>
    </row>
    <row r="86" spans="1:7" s="400" customFormat="1" ht="12.75">
      <c r="A86" s="380" t="s">
        <v>773</v>
      </c>
      <c r="B86" s="419" t="s">
        <v>509</v>
      </c>
      <c r="C86" s="420" t="s">
        <v>774</v>
      </c>
      <c r="D86" s="430"/>
      <c r="E86" s="419"/>
      <c r="F86" s="421"/>
      <c r="G86" s="421">
        <f t="shared" ref="G86" si="40">SUM(G87,G92,G94,G96)</f>
        <v>51560000</v>
      </c>
    </row>
    <row r="87" spans="1:7" s="400" customFormat="1" ht="12.75">
      <c r="A87" s="380" t="s">
        <v>775</v>
      </c>
      <c r="B87" s="422">
        <v>521211</v>
      </c>
      <c r="C87" s="423" t="s">
        <v>7</v>
      </c>
      <c r="D87" s="424"/>
      <c r="E87" s="422"/>
      <c r="F87" s="425"/>
      <c r="G87" s="425">
        <f t="shared" ref="G87" si="41">SUM(G88:G91)</f>
        <v>20830000</v>
      </c>
    </row>
    <row r="88" spans="1:7" s="400" customFormat="1" ht="12.75">
      <c r="A88" s="380" t="s">
        <v>776</v>
      </c>
      <c r="B88" s="426"/>
      <c r="C88" s="427" t="s">
        <v>3535</v>
      </c>
      <c r="D88" s="426">
        <v>4</v>
      </c>
      <c r="E88" s="426" t="s">
        <v>106</v>
      </c>
      <c r="F88" s="429">
        <v>1000000</v>
      </c>
      <c r="G88" s="429">
        <f t="shared" ref="G88:G91" si="42">ROUNDDOWN(D88*F88,-3)</f>
        <v>4000000</v>
      </c>
    </row>
    <row r="89" spans="1:7" s="400" customFormat="1" ht="12.75">
      <c r="A89" s="380" t="s">
        <v>777</v>
      </c>
      <c r="B89" s="426"/>
      <c r="C89" s="427" t="s">
        <v>3536</v>
      </c>
      <c r="D89" s="428">
        <v>4</v>
      </c>
      <c r="E89" s="426" t="s">
        <v>106</v>
      </c>
      <c r="F89" s="429">
        <v>1500000</v>
      </c>
      <c r="G89" s="429">
        <f t="shared" si="42"/>
        <v>6000000</v>
      </c>
    </row>
    <row r="90" spans="1:7" s="400" customFormat="1" ht="12.75">
      <c r="A90" s="380" t="s">
        <v>778</v>
      </c>
      <c r="B90" s="426"/>
      <c r="C90" s="427" t="s">
        <v>3557</v>
      </c>
      <c r="D90" s="426">
        <v>70</v>
      </c>
      <c r="E90" s="426" t="s">
        <v>25</v>
      </c>
      <c r="F90" s="429">
        <v>69000</v>
      </c>
      <c r="G90" s="429">
        <f t="shared" si="42"/>
        <v>4830000</v>
      </c>
    </row>
    <row r="91" spans="1:7" s="400" customFormat="1" ht="12.75">
      <c r="A91" s="380" t="s">
        <v>779</v>
      </c>
      <c r="B91" s="426"/>
      <c r="C91" s="427" t="s">
        <v>3558</v>
      </c>
      <c r="D91" s="426">
        <v>4</v>
      </c>
      <c r="E91" s="426" t="s">
        <v>106</v>
      </c>
      <c r="F91" s="429">
        <v>1500000</v>
      </c>
      <c r="G91" s="429">
        <f t="shared" si="42"/>
        <v>6000000</v>
      </c>
    </row>
    <row r="92" spans="1:7" s="400" customFormat="1" ht="12.75">
      <c r="A92" s="380" t="s">
        <v>780</v>
      </c>
      <c r="B92" s="422">
        <v>521219</v>
      </c>
      <c r="C92" s="423" t="s">
        <v>53</v>
      </c>
      <c r="D92" s="424"/>
      <c r="E92" s="422"/>
      <c r="F92" s="425"/>
      <c r="G92" s="425">
        <f t="shared" ref="G92" si="43">G93</f>
        <v>500000</v>
      </c>
    </row>
    <row r="93" spans="1:7" s="400" customFormat="1" ht="12.75">
      <c r="A93" s="380" t="s">
        <v>781</v>
      </c>
      <c r="B93" s="426"/>
      <c r="C93" s="427" t="s">
        <v>3550</v>
      </c>
      <c r="D93" s="428">
        <v>2</v>
      </c>
      <c r="E93" s="426" t="s">
        <v>106</v>
      </c>
      <c r="F93" s="429">
        <v>250000</v>
      </c>
      <c r="G93" s="429">
        <f>ROUNDDOWN(D93*F93,-3)</f>
        <v>500000</v>
      </c>
    </row>
    <row r="94" spans="1:7" s="400" customFormat="1" ht="12.75">
      <c r="A94" s="380" t="s">
        <v>782</v>
      </c>
      <c r="B94" s="422">
        <v>522151</v>
      </c>
      <c r="C94" s="423" t="s">
        <v>11</v>
      </c>
      <c r="D94" s="422"/>
      <c r="E94" s="422"/>
      <c r="F94" s="425"/>
      <c r="G94" s="425">
        <f t="shared" ref="G94" si="44">G95</f>
        <v>7200000</v>
      </c>
    </row>
    <row r="95" spans="1:7" s="400" customFormat="1" ht="12.75">
      <c r="A95" s="380" t="s">
        <v>783</v>
      </c>
      <c r="B95" s="426"/>
      <c r="C95" s="427" t="s">
        <v>3543</v>
      </c>
      <c r="D95" s="428">
        <v>8</v>
      </c>
      <c r="E95" s="426" t="s">
        <v>54</v>
      </c>
      <c r="F95" s="429">
        <v>900000</v>
      </c>
      <c r="G95" s="429">
        <f>ROUNDDOWN(D95*F95,-3)</f>
        <v>7200000</v>
      </c>
    </row>
    <row r="96" spans="1:7" s="400" customFormat="1" ht="12.75">
      <c r="A96" s="380" t="s">
        <v>784</v>
      </c>
      <c r="B96" s="422">
        <v>524111</v>
      </c>
      <c r="C96" s="423" t="s">
        <v>19</v>
      </c>
      <c r="D96" s="424"/>
      <c r="E96" s="422"/>
      <c r="F96" s="425"/>
      <c r="G96" s="425">
        <f t="shared" ref="G96" si="45">G97</f>
        <v>23030000</v>
      </c>
    </row>
    <row r="97" spans="1:7" s="400" customFormat="1" ht="25.5">
      <c r="A97" s="380" t="s">
        <v>785</v>
      </c>
      <c r="B97" s="426"/>
      <c r="C97" s="427" t="s">
        <v>3559</v>
      </c>
      <c r="D97" s="426">
        <v>6</v>
      </c>
      <c r="E97" s="426" t="s">
        <v>755</v>
      </c>
      <c r="F97" s="429">
        <v>3838335</v>
      </c>
      <c r="G97" s="429">
        <f>ROUNDDOWN(D97*F97,-3)</f>
        <v>23030000</v>
      </c>
    </row>
    <row r="98" spans="1:7" s="400" customFormat="1" ht="12.75">
      <c r="A98" s="380" t="s">
        <v>484</v>
      </c>
      <c r="B98" s="415" t="s">
        <v>520</v>
      </c>
      <c r="C98" s="416" t="s">
        <v>67</v>
      </c>
      <c r="D98" s="417"/>
      <c r="E98" s="415"/>
      <c r="F98" s="418"/>
      <c r="G98" s="418">
        <f t="shared" ref="G98" si="46">G99</f>
        <v>135100000</v>
      </c>
    </row>
    <row r="99" spans="1:7" s="400" customFormat="1" ht="12.75">
      <c r="A99" s="380" t="s">
        <v>485</v>
      </c>
      <c r="B99" s="419" t="s">
        <v>8</v>
      </c>
      <c r="C99" s="420" t="s">
        <v>68</v>
      </c>
      <c r="D99" s="419"/>
      <c r="E99" s="419"/>
      <c r="F99" s="421"/>
      <c r="G99" s="421">
        <f>SUM(G100,G105,G107,G109)</f>
        <v>135100000</v>
      </c>
    </row>
    <row r="100" spans="1:7" s="400" customFormat="1" ht="12.75">
      <c r="A100" s="380" t="s">
        <v>486</v>
      </c>
      <c r="B100" s="422">
        <v>521211</v>
      </c>
      <c r="C100" s="423" t="s">
        <v>7</v>
      </c>
      <c r="D100" s="424"/>
      <c r="E100" s="422"/>
      <c r="F100" s="425"/>
      <c r="G100" s="425">
        <f>SUM(G101:G104)</f>
        <v>13500000</v>
      </c>
    </row>
    <row r="101" spans="1:7" s="400" customFormat="1" ht="12.75">
      <c r="A101" s="380" t="s">
        <v>487</v>
      </c>
      <c r="B101" s="426"/>
      <c r="C101" s="427" t="s">
        <v>3529</v>
      </c>
      <c r="D101" s="426">
        <v>3</v>
      </c>
      <c r="E101" s="426" t="s">
        <v>106</v>
      </c>
      <c r="F101" s="429">
        <v>1500000</v>
      </c>
      <c r="G101" s="429">
        <f t="shared" ref="G101:G104" si="47">ROUNDDOWN(D101*F101,-3)</f>
        <v>4500000</v>
      </c>
    </row>
    <row r="102" spans="1:7" s="400" customFormat="1" ht="12.75">
      <c r="A102" s="380" t="s">
        <v>488</v>
      </c>
      <c r="B102" s="426"/>
      <c r="C102" s="427" t="s">
        <v>3560</v>
      </c>
      <c r="D102" s="426">
        <v>20</v>
      </c>
      <c r="E102" s="426" t="s">
        <v>25</v>
      </c>
      <c r="F102" s="429">
        <v>75000</v>
      </c>
      <c r="G102" s="429">
        <f t="shared" si="47"/>
        <v>1500000</v>
      </c>
    </row>
    <row r="103" spans="1:7" s="400" customFormat="1" ht="12.75">
      <c r="A103" s="380" t="s">
        <v>489</v>
      </c>
      <c r="B103" s="426"/>
      <c r="C103" s="427" t="s">
        <v>3530</v>
      </c>
      <c r="D103" s="426">
        <v>3</v>
      </c>
      <c r="E103" s="426" t="s">
        <v>106</v>
      </c>
      <c r="F103" s="429">
        <v>1000000</v>
      </c>
      <c r="G103" s="429">
        <f t="shared" si="47"/>
        <v>3000000</v>
      </c>
    </row>
    <row r="104" spans="1:7" s="400" customFormat="1" ht="12.75">
      <c r="A104" s="380" t="s">
        <v>788</v>
      </c>
      <c r="B104" s="426"/>
      <c r="C104" s="427" t="s">
        <v>3531</v>
      </c>
      <c r="D104" s="428">
        <v>3</v>
      </c>
      <c r="E104" s="426" t="s">
        <v>106</v>
      </c>
      <c r="F104" s="429">
        <v>1500000</v>
      </c>
      <c r="G104" s="429">
        <f t="shared" si="47"/>
        <v>4500000</v>
      </c>
    </row>
    <row r="105" spans="1:7" s="400" customFormat="1" ht="12.75">
      <c r="A105" s="380" t="s">
        <v>490</v>
      </c>
      <c r="B105" s="422">
        <v>521219</v>
      </c>
      <c r="C105" s="423" t="s">
        <v>53</v>
      </c>
      <c r="D105" s="424"/>
      <c r="E105" s="422"/>
      <c r="F105" s="425"/>
      <c r="G105" s="425">
        <f t="shared" ref="G105" si="48">G106</f>
        <v>8884000</v>
      </c>
    </row>
    <row r="106" spans="1:7" s="400" customFormat="1" ht="25.5">
      <c r="A106" s="380" t="s">
        <v>491</v>
      </c>
      <c r="B106" s="426"/>
      <c r="C106" s="427" t="s">
        <v>3561</v>
      </c>
      <c r="D106" s="428">
        <v>1</v>
      </c>
      <c r="E106" s="426" t="s">
        <v>60</v>
      </c>
      <c r="F106" s="429">
        <v>8884000</v>
      </c>
      <c r="G106" s="429">
        <f>ROUNDDOWN(D106*F106,-3)</f>
        <v>8884000</v>
      </c>
    </row>
    <row r="107" spans="1:7" s="400" customFormat="1" ht="12.75">
      <c r="A107" s="380" t="s">
        <v>492</v>
      </c>
      <c r="B107" s="422">
        <v>522151</v>
      </c>
      <c r="C107" s="423" t="s">
        <v>11</v>
      </c>
      <c r="D107" s="422"/>
      <c r="E107" s="422"/>
      <c r="F107" s="425"/>
      <c r="G107" s="425">
        <f t="shared" ref="G107" si="49">G108</f>
        <v>15300000</v>
      </c>
    </row>
    <row r="108" spans="1:7" s="400" customFormat="1" ht="12.75">
      <c r="A108" s="380" t="s">
        <v>493</v>
      </c>
      <c r="B108" s="426"/>
      <c r="C108" s="427" t="s">
        <v>3543</v>
      </c>
      <c r="D108" s="428">
        <v>17</v>
      </c>
      <c r="E108" s="426" t="s">
        <v>54</v>
      </c>
      <c r="F108" s="429">
        <v>900000</v>
      </c>
      <c r="G108" s="429">
        <f>ROUNDDOWN(D108*F108,-3)</f>
        <v>15300000</v>
      </c>
    </row>
    <row r="109" spans="1:7" s="400" customFormat="1" ht="12.75">
      <c r="A109" s="380" t="s">
        <v>795</v>
      </c>
      <c r="B109" s="422">
        <v>524111</v>
      </c>
      <c r="C109" s="423" t="s">
        <v>19</v>
      </c>
      <c r="D109" s="422"/>
      <c r="E109" s="422"/>
      <c r="F109" s="425"/>
      <c r="G109" s="425">
        <f t="shared" ref="G109" si="50">G110</f>
        <v>97416000</v>
      </c>
    </row>
    <row r="110" spans="1:7" s="400" customFormat="1" ht="12.75">
      <c r="A110" s="380" t="s">
        <v>796</v>
      </c>
      <c r="B110" s="426"/>
      <c r="C110" s="427" t="s">
        <v>3562</v>
      </c>
      <c r="D110" s="426">
        <v>36</v>
      </c>
      <c r="E110" s="426" t="s">
        <v>755</v>
      </c>
      <c r="F110" s="429">
        <v>2706000</v>
      </c>
      <c r="G110" s="429">
        <f>ROUNDDOWN(D110*F110,-3)</f>
        <v>97416000</v>
      </c>
    </row>
    <row r="111" spans="1:7" s="400" customFormat="1" ht="12.75">
      <c r="A111" s="380" t="s">
        <v>69</v>
      </c>
      <c r="B111" s="401" t="s">
        <v>69</v>
      </c>
      <c r="C111" s="402" t="s">
        <v>70</v>
      </c>
      <c r="D111" s="401"/>
      <c r="E111" s="401"/>
      <c r="F111" s="403"/>
      <c r="G111" s="403">
        <f>SUM(G112,G458)</f>
        <v>15863164000</v>
      </c>
    </row>
    <row r="112" spans="1:7" s="400" customFormat="1" ht="25.5">
      <c r="A112" s="380" t="s">
        <v>494</v>
      </c>
      <c r="B112" s="404">
        <v>2378</v>
      </c>
      <c r="C112" s="405" t="s">
        <v>71</v>
      </c>
      <c r="D112" s="406"/>
      <c r="E112" s="404"/>
      <c r="F112" s="407"/>
      <c r="G112" s="407">
        <f>SUM(G113,G122,G331,G340)</f>
        <v>7280664000</v>
      </c>
    </row>
    <row r="113" spans="1:7" s="400" customFormat="1" ht="12.75">
      <c r="A113" s="380" t="s">
        <v>798</v>
      </c>
      <c r="B113" s="408" t="s">
        <v>799</v>
      </c>
      <c r="C113" s="409" t="s">
        <v>800</v>
      </c>
      <c r="D113" s="410">
        <v>1</v>
      </c>
      <c r="E113" s="408" t="s">
        <v>42</v>
      </c>
      <c r="F113" s="411"/>
      <c r="G113" s="411">
        <f t="shared" ref="G113:G120" si="51">G114</f>
        <v>115000000</v>
      </c>
    </row>
    <row r="114" spans="1:7" s="400" customFormat="1" ht="38.25">
      <c r="A114" s="380" t="s">
        <v>801</v>
      </c>
      <c r="B114" s="412" t="s">
        <v>3563</v>
      </c>
      <c r="C114" s="413" t="s">
        <v>803</v>
      </c>
      <c r="D114" s="431">
        <v>1</v>
      </c>
      <c r="E114" s="412" t="s">
        <v>42</v>
      </c>
      <c r="F114" s="414"/>
      <c r="G114" s="414">
        <f t="shared" si="51"/>
        <v>115000000</v>
      </c>
    </row>
    <row r="115" spans="1:7" s="400" customFormat="1" ht="25.5">
      <c r="A115" s="380" t="s">
        <v>811</v>
      </c>
      <c r="B115" s="415">
        <v>301</v>
      </c>
      <c r="C115" s="416" t="s">
        <v>813</v>
      </c>
      <c r="D115" s="415"/>
      <c r="E115" s="415"/>
      <c r="F115" s="418"/>
      <c r="G115" s="418">
        <f>SUM(G116,G119)</f>
        <v>115000000</v>
      </c>
    </row>
    <row r="116" spans="1:7" s="400" customFormat="1" ht="12.75">
      <c r="A116" s="380" t="s">
        <v>814</v>
      </c>
      <c r="B116" s="419" t="s">
        <v>8</v>
      </c>
      <c r="C116" s="420" t="s">
        <v>815</v>
      </c>
      <c r="D116" s="430"/>
      <c r="E116" s="419"/>
      <c r="F116" s="421"/>
      <c r="G116" s="421">
        <f t="shared" si="51"/>
        <v>114200000</v>
      </c>
    </row>
    <row r="117" spans="1:7" s="400" customFormat="1" ht="12.75">
      <c r="A117" s="380" t="s">
        <v>816</v>
      </c>
      <c r="B117" s="422">
        <v>532111</v>
      </c>
      <c r="C117" s="423" t="s">
        <v>43</v>
      </c>
      <c r="D117" s="422"/>
      <c r="E117" s="422"/>
      <c r="F117" s="425"/>
      <c r="G117" s="425">
        <f t="shared" si="51"/>
        <v>114200000</v>
      </c>
    </row>
    <row r="118" spans="1:7" s="400" customFormat="1" ht="12.75">
      <c r="A118" s="380" t="s">
        <v>817</v>
      </c>
      <c r="B118" s="426"/>
      <c r="C118" s="427" t="s">
        <v>3564</v>
      </c>
      <c r="D118" s="428">
        <v>1</v>
      </c>
      <c r="E118" s="426" t="s">
        <v>23</v>
      </c>
      <c r="F118" s="429">
        <v>114200000</v>
      </c>
      <c r="G118" s="429">
        <f>ROUNDDOWN(D118*F118,-3)</f>
        <v>114200000</v>
      </c>
    </row>
    <row r="119" spans="1:7" s="400" customFormat="1" ht="12.75">
      <c r="A119" s="380" t="s">
        <v>4833</v>
      </c>
      <c r="B119" s="419" t="s">
        <v>508</v>
      </c>
      <c r="C119" s="420" t="s">
        <v>4820</v>
      </c>
      <c r="D119" s="430"/>
      <c r="E119" s="419"/>
      <c r="F119" s="421"/>
      <c r="G119" s="421">
        <f t="shared" si="51"/>
        <v>800000</v>
      </c>
    </row>
    <row r="120" spans="1:7" s="400" customFormat="1" ht="12.75">
      <c r="A120" s="380" t="s">
        <v>4828</v>
      </c>
      <c r="B120" s="422">
        <v>532111</v>
      </c>
      <c r="C120" s="423" t="s">
        <v>43</v>
      </c>
      <c r="D120" s="422"/>
      <c r="E120" s="422"/>
      <c r="F120" s="425"/>
      <c r="G120" s="425">
        <f t="shared" si="51"/>
        <v>800000</v>
      </c>
    </row>
    <row r="121" spans="1:7" s="400" customFormat="1" ht="12.75">
      <c r="A121" s="380" t="s">
        <v>4834</v>
      </c>
      <c r="B121" s="426"/>
      <c r="C121" s="427" t="s">
        <v>3564</v>
      </c>
      <c r="D121" s="428">
        <v>1</v>
      </c>
      <c r="E121" s="426" t="s">
        <v>23</v>
      </c>
      <c r="F121" s="429">
        <v>800000</v>
      </c>
      <c r="G121" s="429">
        <f>ROUNDDOWN(D121*F121,-3)</f>
        <v>800000</v>
      </c>
    </row>
    <row r="122" spans="1:7" s="400" customFormat="1" ht="12.75">
      <c r="A122" s="380" t="s">
        <v>819</v>
      </c>
      <c r="B122" s="408" t="s">
        <v>820</v>
      </c>
      <c r="C122" s="409" t="s">
        <v>821</v>
      </c>
      <c r="D122" s="408"/>
      <c r="E122" s="408"/>
      <c r="F122" s="411"/>
      <c r="G122" s="411">
        <f>SUM(G123,G137,G257)</f>
        <v>5085940000</v>
      </c>
    </row>
    <row r="123" spans="1:7" s="400" customFormat="1" ht="12.75">
      <c r="A123" s="380" t="s">
        <v>1014</v>
      </c>
      <c r="B123" s="412" t="s">
        <v>3566</v>
      </c>
      <c r="C123" s="413" t="s">
        <v>1016</v>
      </c>
      <c r="D123" s="412">
        <v>1</v>
      </c>
      <c r="E123" s="412" t="s">
        <v>3565</v>
      </c>
      <c r="F123" s="414"/>
      <c r="G123" s="414">
        <f t="shared" ref="G123" si="52">G124</f>
        <v>153780000</v>
      </c>
    </row>
    <row r="124" spans="1:7" s="400" customFormat="1" ht="25.5">
      <c r="A124" s="380" t="s">
        <v>1163</v>
      </c>
      <c r="B124" s="415">
        <v>311</v>
      </c>
      <c r="C124" s="416" t="s">
        <v>1165</v>
      </c>
      <c r="D124" s="415"/>
      <c r="E124" s="415"/>
      <c r="F124" s="418"/>
      <c r="G124" s="418">
        <f>SUM(G125,G134)</f>
        <v>153780000</v>
      </c>
    </row>
    <row r="125" spans="1:7" s="400" customFormat="1" ht="12.75">
      <c r="A125" s="380" t="s">
        <v>1166</v>
      </c>
      <c r="B125" s="419" t="s">
        <v>8</v>
      </c>
      <c r="C125" s="420" t="s">
        <v>75</v>
      </c>
      <c r="D125" s="419"/>
      <c r="E125" s="419"/>
      <c r="F125" s="421"/>
      <c r="G125" s="421">
        <f>SUM(G126,G129,G132)</f>
        <v>113346000</v>
      </c>
    </row>
    <row r="126" spans="1:7" s="400" customFormat="1" ht="12.75">
      <c r="A126" s="380" t="s">
        <v>1167</v>
      </c>
      <c r="B126" s="422">
        <v>521211</v>
      </c>
      <c r="C126" s="423" t="s">
        <v>7</v>
      </c>
      <c r="D126" s="422"/>
      <c r="E126" s="422"/>
      <c r="F126" s="425"/>
      <c r="G126" s="425">
        <f t="shared" ref="G126" si="53">SUM(G127:G128)</f>
        <v>12400000</v>
      </c>
    </row>
    <row r="127" spans="1:7" s="400" customFormat="1" ht="12.75">
      <c r="A127" s="380" t="s">
        <v>1168</v>
      </c>
      <c r="B127" s="426"/>
      <c r="C127" s="427" t="s">
        <v>3529</v>
      </c>
      <c r="D127" s="426">
        <v>4</v>
      </c>
      <c r="E127" s="426" t="s">
        <v>52</v>
      </c>
      <c r="F127" s="429">
        <v>1000000</v>
      </c>
      <c r="G127" s="429">
        <f t="shared" ref="G127:G128" si="54">ROUNDDOWN(D127*F127,-3)</f>
        <v>4000000</v>
      </c>
    </row>
    <row r="128" spans="1:7" s="400" customFormat="1" ht="12.75">
      <c r="A128" s="380" t="s">
        <v>1169</v>
      </c>
      <c r="B128" s="426"/>
      <c r="C128" s="427" t="s">
        <v>3548</v>
      </c>
      <c r="D128" s="426">
        <v>120</v>
      </c>
      <c r="E128" s="426" t="s">
        <v>25</v>
      </c>
      <c r="F128" s="429">
        <v>70000</v>
      </c>
      <c r="G128" s="429">
        <f t="shared" si="54"/>
        <v>8400000</v>
      </c>
    </row>
    <row r="129" spans="1:7" s="400" customFormat="1" ht="12.75">
      <c r="A129" s="380" t="s">
        <v>1173</v>
      </c>
      <c r="B129" s="422">
        <v>521811</v>
      </c>
      <c r="C129" s="423" t="s">
        <v>64</v>
      </c>
      <c r="D129" s="422"/>
      <c r="E129" s="422"/>
      <c r="F129" s="425"/>
      <c r="G129" s="425">
        <f t="shared" ref="G129" si="55">SUM(G130:G131)</f>
        <v>10000000</v>
      </c>
    </row>
    <row r="130" spans="1:7" s="400" customFormat="1" ht="12.75">
      <c r="A130" s="380" t="s">
        <v>1174</v>
      </c>
      <c r="B130" s="426"/>
      <c r="C130" s="427" t="s">
        <v>3535</v>
      </c>
      <c r="D130" s="426">
        <v>4</v>
      </c>
      <c r="E130" s="426" t="s">
        <v>52</v>
      </c>
      <c r="F130" s="429">
        <v>1000000</v>
      </c>
      <c r="G130" s="429">
        <f t="shared" ref="G130:G131" si="56">ROUNDDOWN(D130*F130,-3)</f>
        <v>4000000</v>
      </c>
    </row>
    <row r="131" spans="1:7" s="400" customFormat="1" ht="12.75">
      <c r="A131" s="380" t="s">
        <v>1175</v>
      </c>
      <c r="B131" s="426"/>
      <c r="C131" s="427" t="s">
        <v>3567</v>
      </c>
      <c r="D131" s="426">
        <v>4</v>
      </c>
      <c r="E131" s="426" t="s">
        <v>52</v>
      </c>
      <c r="F131" s="429">
        <v>1500000</v>
      </c>
      <c r="G131" s="429">
        <f t="shared" si="56"/>
        <v>6000000</v>
      </c>
    </row>
    <row r="132" spans="1:7" s="400" customFormat="1" ht="12.75">
      <c r="A132" s="380" t="s">
        <v>1179</v>
      </c>
      <c r="B132" s="422">
        <v>524111</v>
      </c>
      <c r="C132" s="423" t="s">
        <v>19</v>
      </c>
      <c r="D132" s="422"/>
      <c r="E132" s="422"/>
      <c r="F132" s="425"/>
      <c r="G132" s="425">
        <f t="shared" ref="G132" si="57">G133</f>
        <v>90946000</v>
      </c>
    </row>
    <row r="133" spans="1:7" s="400" customFormat="1" ht="12.75">
      <c r="A133" s="380" t="s">
        <v>1180</v>
      </c>
      <c r="B133" s="426"/>
      <c r="C133" s="427" t="s">
        <v>3568</v>
      </c>
      <c r="D133" s="426">
        <v>15</v>
      </c>
      <c r="E133" s="426" t="s">
        <v>25</v>
      </c>
      <c r="F133" s="429">
        <v>6063067</v>
      </c>
      <c r="G133" s="429">
        <f>ROUNDDOWN(D133*F133,-3)</f>
        <v>90946000</v>
      </c>
    </row>
    <row r="134" spans="1:7" s="400" customFormat="1" ht="12.75">
      <c r="A134" s="380" t="s">
        <v>4835</v>
      </c>
      <c r="B134" s="419" t="s">
        <v>508</v>
      </c>
      <c r="C134" s="420" t="s">
        <v>4820</v>
      </c>
      <c r="D134" s="430"/>
      <c r="E134" s="419"/>
      <c r="F134" s="421"/>
      <c r="G134" s="421">
        <f t="shared" ref="G134:G135" si="58">G135</f>
        <v>40434000</v>
      </c>
    </row>
    <row r="135" spans="1:7" s="400" customFormat="1" ht="12.75">
      <c r="A135" s="380" t="s">
        <v>4830</v>
      </c>
      <c r="B135" s="422">
        <v>521219</v>
      </c>
      <c r="C135" s="423" t="s">
        <v>53</v>
      </c>
      <c r="D135" s="422"/>
      <c r="E135" s="422"/>
      <c r="F135" s="425"/>
      <c r="G135" s="425">
        <f t="shared" si="58"/>
        <v>40434000</v>
      </c>
    </row>
    <row r="136" spans="1:7" s="400" customFormat="1" ht="12.75">
      <c r="A136" s="380" t="s">
        <v>4836</v>
      </c>
      <c r="B136" s="426"/>
      <c r="C136" s="427" t="s">
        <v>4837</v>
      </c>
      <c r="D136" s="428">
        <v>1</v>
      </c>
      <c r="E136" s="426" t="s">
        <v>23</v>
      </c>
      <c r="F136" s="429">
        <v>40434000</v>
      </c>
      <c r="G136" s="429">
        <f>ROUNDDOWN(D136*F136,-3)</f>
        <v>40434000</v>
      </c>
    </row>
    <row r="137" spans="1:7" s="400" customFormat="1" ht="12.75">
      <c r="A137" s="380" t="s">
        <v>1247</v>
      </c>
      <c r="B137" s="412" t="s">
        <v>3569</v>
      </c>
      <c r="C137" s="413" t="s">
        <v>1249</v>
      </c>
      <c r="D137" s="412">
        <v>1</v>
      </c>
      <c r="E137" s="412" t="s">
        <v>3565</v>
      </c>
      <c r="F137" s="414"/>
      <c r="G137" s="414">
        <f t="shared" ref="G137" si="59">G138</f>
        <v>2736502000</v>
      </c>
    </row>
    <row r="138" spans="1:7" s="400" customFormat="1" ht="25.5">
      <c r="A138" s="380" t="s">
        <v>1367</v>
      </c>
      <c r="B138" s="415">
        <v>301</v>
      </c>
      <c r="C138" s="416" t="s">
        <v>1368</v>
      </c>
      <c r="D138" s="415"/>
      <c r="E138" s="415"/>
      <c r="F138" s="418"/>
      <c r="G138" s="418">
        <f>SUM(G139,G148,G157,G170,G178,G196,G208,G221,G241)</f>
        <v>2736502000</v>
      </c>
    </row>
    <row r="139" spans="1:7" s="400" customFormat="1" ht="12.75">
      <c r="A139" s="380" t="s">
        <v>1369</v>
      </c>
      <c r="B139" s="419" t="s">
        <v>8</v>
      </c>
      <c r="C139" s="420" t="s">
        <v>148</v>
      </c>
      <c r="D139" s="419"/>
      <c r="E139" s="419"/>
      <c r="F139" s="421"/>
      <c r="G139" s="421">
        <f>SUM(G140,G144,G146)</f>
        <v>18739000</v>
      </c>
    </row>
    <row r="140" spans="1:7" s="400" customFormat="1" ht="12.75">
      <c r="A140" s="380" t="s">
        <v>1370</v>
      </c>
      <c r="B140" s="422">
        <v>521211</v>
      </c>
      <c r="C140" s="423" t="s">
        <v>7</v>
      </c>
      <c r="D140" s="422"/>
      <c r="E140" s="422"/>
      <c r="F140" s="425"/>
      <c r="G140" s="425">
        <f>SUM(G141:G143)</f>
        <v>5000000</v>
      </c>
    </row>
    <row r="141" spans="1:7" s="400" customFormat="1" ht="12.75">
      <c r="A141" s="380" t="s">
        <v>1371</v>
      </c>
      <c r="B141" s="426"/>
      <c r="C141" s="427" t="s">
        <v>3535</v>
      </c>
      <c r="D141" s="426">
        <v>1</v>
      </c>
      <c r="E141" s="426" t="s">
        <v>9</v>
      </c>
      <c r="F141" s="429">
        <v>1500000</v>
      </c>
      <c r="G141" s="429">
        <f t="shared" ref="G141:G143" si="60">ROUNDDOWN(D141*F141,-3)</f>
        <v>1500000</v>
      </c>
    </row>
    <row r="142" spans="1:7" s="400" customFormat="1" ht="12.75">
      <c r="A142" s="380" t="s">
        <v>1372</v>
      </c>
      <c r="B142" s="426"/>
      <c r="C142" s="427" t="s">
        <v>3536</v>
      </c>
      <c r="D142" s="426">
        <v>2</v>
      </c>
      <c r="E142" s="426" t="s">
        <v>9</v>
      </c>
      <c r="F142" s="429">
        <v>1000000</v>
      </c>
      <c r="G142" s="429">
        <f t="shared" si="60"/>
        <v>2000000</v>
      </c>
    </row>
    <row r="143" spans="1:7" s="400" customFormat="1" ht="12.75">
      <c r="A143" s="380" t="s">
        <v>1373</v>
      </c>
      <c r="B143" s="426"/>
      <c r="C143" s="427" t="s">
        <v>3537</v>
      </c>
      <c r="D143" s="426">
        <v>1</v>
      </c>
      <c r="E143" s="426" t="s">
        <v>9</v>
      </c>
      <c r="F143" s="429">
        <v>1500000</v>
      </c>
      <c r="G143" s="429">
        <f t="shared" si="60"/>
        <v>1500000</v>
      </c>
    </row>
    <row r="144" spans="1:7" s="400" customFormat="1" ht="12.75">
      <c r="A144" s="380" t="s">
        <v>1376</v>
      </c>
      <c r="B144" s="422">
        <v>524111</v>
      </c>
      <c r="C144" s="423" t="s">
        <v>19</v>
      </c>
      <c r="D144" s="422"/>
      <c r="E144" s="422"/>
      <c r="F144" s="425"/>
      <c r="G144" s="425">
        <f t="shared" ref="G144" si="61">G145</f>
        <v>12989000</v>
      </c>
    </row>
    <row r="145" spans="1:7" s="400" customFormat="1" ht="12.75">
      <c r="A145" s="380" t="s">
        <v>1377</v>
      </c>
      <c r="B145" s="426"/>
      <c r="C145" s="427" t="s">
        <v>3570</v>
      </c>
      <c r="D145" s="426">
        <v>2</v>
      </c>
      <c r="E145" s="426" t="s">
        <v>10</v>
      </c>
      <c r="F145" s="429">
        <v>6494500</v>
      </c>
      <c r="G145" s="429">
        <f>ROUNDDOWN(D145*F145,-3)</f>
        <v>12989000</v>
      </c>
    </row>
    <row r="146" spans="1:7" s="400" customFormat="1" ht="12.75">
      <c r="A146" s="380" t="s">
        <v>1379</v>
      </c>
      <c r="B146" s="422">
        <v>524113</v>
      </c>
      <c r="C146" s="423" t="s">
        <v>13</v>
      </c>
      <c r="D146" s="422"/>
      <c r="E146" s="422"/>
      <c r="F146" s="425"/>
      <c r="G146" s="425">
        <f t="shared" ref="G146" si="62">G147</f>
        <v>750000</v>
      </c>
    </row>
    <row r="147" spans="1:7" s="400" customFormat="1" ht="12.75">
      <c r="A147" s="380" t="s">
        <v>1380</v>
      </c>
      <c r="B147" s="426"/>
      <c r="C147" s="427" t="s">
        <v>3571</v>
      </c>
      <c r="D147" s="426">
        <v>5</v>
      </c>
      <c r="E147" s="426" t="s">
        <v>10</v>
      </c>
      <c r="F147" s="429">
        <v>150000</v>
      </c>
      <c r="G147" s="429">
        <f>ROUNDDOWN(D147*F147,-3)</f>
        <v>750000</v>
      </c>
    </row>
    <row r="148" spans="1:7" s="400" customFormat="1" ht="12.75">
      <c r="A148" s="380" t="s">
        <v>1382</v>
      </c>
      <c r="B148" s="419" t="s">
        <v>508</v>
      </c>
      <c r="C148" s="420" t="s">
        <v>150</v>
      </c>
      <c r="D148" s="419"/>
      <c r="E148" s="419"/>
      <c r="F148" s="421"/>
      <c r="G148" s="421">
        <f>SUM(G149,G152,G154)</f>
        <v>385665000</v>
      </c>
    </row>
    <row r="149" spans="1:7" s="400" customFormat="1" ht="12.75">
      <c r="A149" s="380" t="s">
        <v>1383</v>
      </c>
      <c r="B149" s="422">
        <v>521211</v>
      </c>
      <c r="C149" s="423" t="s">
        <v>7</v>
      </c>
      <c r="D149" s="422"/>
      <c r="E149" s="422"/>
      <c r="F149" s="425"/>
      <c r="G149" s="425">
        <f t="shared" ref="G149" si="63">SUM(G150:G151)</f>
        <v>10000000</v>
      </c>
    </row>
    <row r="150" spans="1:7" s="400" customFormat="1" ht="12.75">
      <c r="A150" s="380" t="s">
        <v>1384</v>
      </c>
      <c r="B150" s="426"/>
      <c r="C150" s="427" t="s">
        <v>3535</v>
      </c>
      <c r="D150" s="426">
        <v>4</v>
      </c>
      <c r="E150" s="426" t="s">
        <v>9</v>
      </c>
      <c r="F150" s="429">
        <v>1500000</v>
      </c>
      <c r="G150" s="429">
        <f t="shared" ref="G150:G151" si="64">ROUNDDOWN(D150*F150,-3)</f>
        <v>6000000</v>
      </c>
    </row>
    <row r="151" spans="1:7" s="400" customFormat="1" ht="12.75">
      <c r="A151" s="380" t="s">
        <v>1385</v>
      </c>
      <c r="B151" s="426"/>
      <c r="C151" s="427" t="s">
        <v>3536</v>
      </c>
      <c r="D151" s="426">
        <v>4</v>
      </c>
      <c r="E151" s="426" t="s">
        <v>9</v>
      </c>
      <c r="F151" s="429">
        <v>1000000</v>
      </c>
      <c r="G151" s="429">
        <f t="shared" si="64"/>
        <v>4000000</v>
      </c>
    </row>
    <row r="152" spans="1:7" s="400" customFormat="1" ht="12.75">
      <c r="A152" s="380" t="s">
        <v>1388</v>
      </c>
      <c r="B152" s="422">
        <v>522192</v>
      </c>
      <c r="C152" s="423" t="s">
        <v>24</v>
      </c>
      <c r="D152" s="422"/>
      <c r="E152" s="422"/>
      <c r="F152" s="425"/>
      <c r="G152" s="425">
        <f t="shared" ref="G152" si="65">G153</f>
        <v>2031000</v>
      </c>
    </row>
    <row r="153" spans="1:7" s="400" customFormat="1" ht="12.75">
      <c r="A153" s="380" t="s">
        <v>1389</v>
      </c>
      <c r="B153" s="426"/>
      <c r="C153" s="427" t="s">
        <v>3572</v>
      </c>
      <c r="D153" s="426">
        <v>1</v>
      </c>
      <c r="E153" s="426" t="s">
        <v>153</v>
      </c>
      <c r="F153" s="429">
        <v>2031000</v>
      </c>
      <c r="G153" s="429">
        <f>ROUNDDOWN(D153*F153,-3)</f>
        <v>2031000</v>
      </c>
    </row>
    <row r="154" spans="1:7" s="400" customFormat="1" ht="12.75">
      <c r="A154" s="380" t="s">
        <v>1391</v>
      </c>
      <c r="B154" s="422">
        <v>524111</v>
      </c>
      <c r="C154" s="423" t="s">
        <v>19</v>
      </c>
      <c r="D154" s="422"/>
      <c r="E154" s="422"/>
      <c r="F154" s="425"/>
      <c r="G154" s="425">
        <f t="shared" ref="G154" si="66">SUM(G155:G156)</f>
        <v>373634000</v>
      </c>
    </row>
    <row r="155" spans="1:7" s="400" customFormat="1" ht="12.75">
      <c r="A155" s="380" t="s">
        <v>1392</v>
      </c>
      <c r="B155" s="426"/>
      <c r="C155" s="427" t="s">
        <v>3573</v>
      </c>
      <c r="D155" s="426">
        <v>30</v>
      </c>
      <c r="E155" s="426" t="s">
        <v>10</v>
      </c>
      <c r="F155" s="429">
        <v>6441967</v>
      </c>
      <c r="G155" s="429">
        <f t="shared" ref="G155:G156" si="67">ROUNDDOWN(D155*F155,-3)</f>
        <v>193259000</v>
      </c>
    </row>
    <row r="156" spans="1:7" s="400" customFormat="1" ht="25.5">
      <c r="A156" s="380" t="s">
        <v>1394</v>
      </c>
      <c r="B156" s="426"/>
      <c r="C156" s="427" t="s">
        <v>3574</v>
      </c>
      <c r="D156" s="426">
        <v>30</v>
      </c>
      <c r="E156" s="426" t="s">
        <v>755</v>
      </c>
      <c r="F156" s="429">
        <v>6012500</v>
      </c>
      <c r="G156" s="429">
        <f t="shared" si="67"/>
        <v>180375000</v>
      </c>
    </row>
    <row r="157" spans="1:7" s="400" customFormat="1" ht="25.5">
      <c r="A157" s="380" t="s">
        <v>1396</v>
      </c>
      <c r="B157" s="419" t="s">
        <v>509</v>
      </c>
      <c r="C157" s="420" t="s">
        <v>1397</v>
      </c>
      <c r="D157" s="419"/>
      <c r="E157" s="419"/>
      <c r="F157" s="421"/>
      <c r="G157" s="421">
        <f t="shared" ref="G157" si="68">SUM(G158,G164,G166,G168)</f>
        <v>56750000</v>
      </c>
    </row>
    <row r="158" spans="1:7" s="400" customFormat="1" ht="12.75">
      <c r="A158" s="380" t="s">
        <v>1398</v>
      </c>
      <c r="B158" s="422">
        <v>521211</v>
      </c>
      <c r="C158" s="423" t="s">
        <v>7</v>
      </c>
      <c r="D158" s="422"/>
      <c r="E158" s="422"/>
      <c r="F158" s="425"/>
      <c r="G158" s="425">
        <f t="shared" ref="G158" si="69">SUM(G159:G163)</f>
        <v>33500000</v>
      </c>
    </row>
    <row r="159" spans="1:7" s="400" customFormat="1" ht="12.75">
      <c r="A159" s="380" t="s">
        <v>1399</v>
      </c>
      <c r="B159" s="426"/>
      <c r="C159" s="427" t="s">
        <v>4838</v>
      </c>
      <c r="D159" s="426">
        <v>60</v>
      </c>
      <c r="E159" s="426" t="s">
        <v>58</v>
      </c>
      <c r="F159" s="429">
        <v>400000</v>
      </c>
      <c r="G159" s="429">
        <f t="shared" ref="G159:G163" si="70">ROUNDDOWN(D159*F159,-3)</f>
        <v>24000000</v>
      </c>
    </row>
    <row r="160" spans="1:7" s="400" customFormat="1" ht="12.75">
      <c r="A160" s="380" t="s">
        <v>1402</v>
      </c>
      <c r="B160" s="426"/>
      <c r="C160" s="427" t="s">
        <v>3542</v>
      </c>
      <c r="D160" s="426">
        <v>2</v>
      </c>
      <c r="E160" s="426" t="s">
        <v>9</v>
      </c>
      <c r="F160" s="429">
        <v>1500000</v>
      </c>
      <c r="G160" s="429">
        <f t="shared" si="70"/>
        <v>3000000</v>
      </c>
    </row>
    <row r="161" spans="1:7" s="400" customFormat="1" ht="12.75">
      <c r="A161" s="380" t="s">
        <v>1403</v>
      </c>
      <c r="B161" s="426"/>
      <c r="C161" s="427" t="s">
        <v>3530</v>
      </c>
      <c r="D161" s="426">
        <v>2</v>
      </c>
      <c r="E161" s="426" t="s">
        <v>9</v>
      </c>
      <c r="F161" s="429">
        <v>1000000</v>
      </c>
      <c r="G161" s="429">
        <f t="shared" si="70"/>
        <v>2000000</v>
      </c>
    </row>
    <row r="162" spans="1:7" s="400" customFormat="1" ht="12.75">
      <c r="A162" s="380" t="s">
        <v>1404</v>
      </c>
      <c r="B162" s="426"/>
      <c r="C162" s="427" t="s">
        <v>3531</v>
      </c>
      <c r="D162" s="426">
        <v>2</v>
      </c>
      <c r="E162" s="426" t="s">
        <v>9</v>
      </c>
      <c r="F162" s="429">
        <v>1500000</v>
      </c>
      <c r="G162" s="429">
        <f t="shared" si="70"/>
        <v>3000000</v>
      </c>
    </row>
    <row r="163" spans="1:7" s="400" customFormat="1" ht="12.75">
      <c r="A163" s="380" t="s">
        <v>1405</v>
      </c>
      <c r="B163" s="426"/>
      <c r="C163" s="427" t="s">
        <v>3575</v>
      </c>
      <c r="D163" s="426">
        <v>3</v>
      </c>
      <c r="E163" s="426" t="s">
        <v>58</v>
      </c>
      <c r="F163" s="429">
        <v>500000</v>
      </c>
      <c r="G163" s="429">
        <f t="shared" si="70"/>
        <v>1500000</v>
      </c>
    </row>
    <row r="164" spans="1:7" s="400" customFormat="1" ht="12.75">
      <c r="A164" s="380" t="s">
        <v>1407</v>
      </c>
      <c r="B164" s="422">
        <v>522141</v>
      </c>
      <c r="C164" s="423" t="s">
        <v>95</v>
      </c>
      <c r="D164" s="422"/>
      <c r="E164" s="422"/>
      <c r="F164" s="425"/>
      <c r="G164" s="425">
        <f t="shared" ref="G164" si="71">G165</f>
        <v>3000000</v>
      </c>
    </row>
    <row r="165" spans="1:7" s="400" customFormat="1" ht="12.75">
      <c r="A165" s="380" t="s">
        <v>1408</v>
      </c>
      <c r="B165" s="426"/>
      <c r="C165" s="427" t="s">
        <v>3576</v>
      </c>
      <c r="D165" s="426">
        <v>2</v>
      </c>
      <c r="E165" s="426" t="s">
        <v>149</v>
      </c>
      <c r="F165" s="429">
        <v>1500000</v>
      </c>
      <c r="G165" s="429">
        <f>ROUNDDOWN(D165*F165,-3)</f>
        <v>3000000</v>
      </c>
    </row>
    <row r="166" spans="1:7" s="400" customFormat="1" ht="12.75">
      <c r="A166" s="380" t="s">
        <v>1410</v>
      </c>
      <c r="B166" s="422">
        <v>524111</v>
      </c>
      <c r="C166" s="423" t="s">
        <v>19</v>
      </c>
      <c r="D166" s="422"/>
      <c r="E166" s="422"/>
      <c r="F166" s="425"/>
      <c r="G166" s="425">
        <f t="shared" ref="G166" si="72">G167</f>
        <v>18000000</v>
      </c>
    </row>
    <row r="167" spans="1:7" s="400" customFormat="1" ht="25.5">
      <c r="A167" s="380" t="s">
        <v>1411</v>
      </c>
      <c r="B167" s="426"/>
      <c r="C167" s="427" t="s">
        <v>3577</v>
      </c>
      <c r="D167" s="426">
        <v>6</v>
      </c>
      <c r="E167" s="426" t="s">
        <v>10</v>
      </c>
      <c r="F167" s="429">
        <v>3000000</v>
      </c>
      <c r="G167" s="429">
        <f>ROUNDDOWN(D167*F167,-3)</f>
        <v>18000000</v>
      </c>
    </row>
    <row r="168" spans="1:7" s="400" customFormat="1" ht="12.75">
      <c r="A168" s="380" t="s">
        <v>1413</v>
      </c>
      <c r="B168" s="422">
        <v>524113</v>
      </c>
      <c r="C168" s="423" t="s">
        <v>13</v>
      </c>
      <c r="D168" s="422"/>
      <c r="E168" s="422"/>
      <c r="F168" s="425"/>
      <c r="G168" s="425">
        <f t="shared" ref="G168" si="73">G169</f>
        <v>2250000</v>
      </c>
    </row>
    <row r="169" spans="1:7" s="400" customFormat="1" ht="12.75">
      <c r="A169" s="380" t="s">
        <v>1414</v>
      </c>
      <c r="B169" s="426"/>
      <c r="C169" s="427" t="s">
        <v>3578</v>
      </c>
      <c r="D169" s="426">
        <v>15</v>
      </c>
      <c r="E169" s="426" t="s">
        <v>10</v>
      </c>
      <c r="F169" s="429">
        <v>150000</v>
      </c>
      <c r="G169" s="429">
        <f>ROUNDDOWN(D169*F169,-3)</f>
        <v>2250000</v>
      </c>
    </row>
    <row r="170" spans="1:7" s="400" customFormat="1" ht="25.5">
      <c r="A170" s="380" t="s">
        <v>1416</v>
      </c>
      <c r="B170" s="419" t="s">
        <v>511</v>
      </c>
      <c r="C170" s="420" t="s">
        <v>151</v>
      </c>
      <c r="D170" s="419"/>
      <c r="E170" s="419"/>
      <c r="F170" s="421"/>
      <c r="G170" s="421">
        <f>SUM(G171,G176)</f>
        <v>61193000</v>
      </c>
    </row>
    <row r="171" spans="1:7" s="400" customFormat="1" ht="12.75">
      <c r="A171" s="380" t="s">
        <v>1417</v>
      </c>
      <c r="B171" s="422">
        <v>521211</v>
      </c>
      <c r="C171" s="423" t="s">
        <v>7</v>
      </c>
      <c r="D171" s="422"/>
      <c r="E171" s="422"/>
      <c r="F171" s="425"/>
      <c r="G171" s="425">
        <f t="shared" ref="G171" si="74">SUM(G172:G175)</f>
        <v>13500000</v>
      </c>
    </row>
    <row r="172" spans="1:7" s="400" customFormat="1" ht="12.75">
      <c r="A172" s="380" t="s">
        <v>1418</v>
      </c>
      <c r="B172" s="426"/>
      <c r="C172" s="427" t="s">
        <v>3535</v>
      </c>
      <c r="D172" s="426">
        <v>3</v>
      </c>
      <c r="E172" s="426" t="s">
        <v>9</v>
      </c>
      <c r="F172" s="429">
        <v>1000000</v>
      </c>
      <c r="G172" s="429">
        <f t="shared" ref="G172:G175" si="75">ROUNDDOWN(D172*F172,-3)</f>
        <v>3000000</v>
      </c>
    </row>
    <row r="173" spans="1:7" s="400" customFormat="1" ht="12.75">
      <c r="A173" s="380" t="s">
        <v>1419</v>
      </c>
      <c r="B173" s="426"/>
      <c r="C173" s="427" t="s">
        <v>3536</v>
      </c>
      <c r="D173" s="426">
        <v>3</v>
      </c>
      <c r="E173" s="426" t="s">
        <v>9</v>
      </c>
      <c r="F173" s="429">
        <v>1500000</v>
      </c>
      <c r="G173" s="429">
        <f t="shared" si="75"/>
        <v>4500000</v>
      </c>
    </row>
    <row r="174" spans="1:7" s="400" customFormat="1" ht="12.75">
      <c r="A174" s="380" t="s">
        <v>1420</v>
      </c>
      <c r="B174" s="426"/>
      <c r="C174" s="427" t="s">
        <v>3537</v>
      </c>
      <c r="D174" s="426">
        <v>3</v>
      </c>
      <c r="E174" s="426" t="s">
        <v>9</v>
      </c>
      <c r="F174" s="429">
        <v>1500000</v>
      </c>
      <c r="G174" s="429">
        <f t="shared" si="75"/>
        <v>4500000</v>
      </c>
    </row>
    <row r="175" spans="1:7" s="400" customFormat="1" ht="12.75">
      <c r="A175" s="380" t="s">
        <v>1421</v>
      </c>
      <c r="B175" s="426"/>
      <c r="C175" s="427" t="s">
        <v>3579</v>
      </c>
      <c r="D175" s="426">
        <v>3</v>
      </c>
      <c r="E175" s="426" t="s">
        <v>176</v>
      </c>
      <c r="F175" s="429">
        <v>500000</v>
      </c>
      <c r="G175" s="429">
        <f t="shared" si="75"/>
        <v>1500000</v>
      </c>
    </row>
    <row r="176" spans="1:7" s="400" customFormat="1" ht="12.75">
      <c r="A176" s="380" t="s">
        <v>1422</v>
      </c>
      <c r="B176" s="422">
        <v>524111</v>
      </c>
      <c r="C176" s="423" t="s">
        <v>19</v>
      </c>
      <c r="D176" s="422"/>
      <c r="E176" s="422"/>
      <c r="F176" s="425"/>
      <c r="G176" s="425">
        <f t="shared" ref="G176" si="76">G177</f>
        <v>47693000</v>
      </c>
    </row>
    <row r="177" spans="1:7" s="400" customFormat="1" ht="25.5">
      <c r="A177" s="380" t="s">
        <v>1423</v>
      </c>
      <c r="B177" s="426"/>
      <c r="C177" s="427" t="s">
        <v>3580</v>
      </c>
      <c r="D177" s="426">
        <v>10</v>
      </c>
      <c r="E177" s="426" t="s">
        <v>10</v>
      </c>
      <c r="F177" s="429">
        <v>4769300</v>
      </c>
      <c r="G177" s="429">
        <f>ROUNDDOWN(D177*F177,-3)</f>
        <v>47693000</v>
      </c>
    </row>
    <row r="178" spans="1:7" s="400" customFormat="1" ht="12.75">
      <c r="A178" s="380" t="s">
        <v>1427</v>
      </c>
      <c r="B178" s="419" t="s">
        <v>516</v>
      </c>
      <c r="C178" s="420" t="s">
        <v>152</v>
      </c>
      <c r="D178" s="419"/>
      <c r="E178" s="419"/>
      <c r="F178" s="421"/>
      <c r="G178" s="421">
        <f>SUM(G179,G184,G188,G190,G192,G194)</f>
        <v>664155000</v>
      </c>
    </row>
    <row r="179" spans="1:7" s="400" customFormat="1" ht="12.75">
      <c r="A179" s="380" t="s">
        <v>1428</v>
      </c>
      <c r="B179" s="422">
        <v>521211</v>
      </c>
      <c r="C179" s="423" t="s">
        <v>7</v>
      </c>
      <c r="D179" s="422"/>
      <c r="E179" s="422"/>
      <c r="F179" s="425"/>
      <c r="G179" s="425">
        <f t="shared" ref="G179" si="77">SUM(G180:G183)</f>
        <v>38100000</v>
      </c>
    </row>
    <row r="180" spans="1:7" s="400" customFormat="1" ht="12.75">
      <c r="A180" s="380" t="s">
        <v>1429</v>
      </c>
      <c r="B180" s="426"/>
      <c r="C180" s="427" t="s">
        <v>3529</v>
      </c>
      <c r="D180" s="426">
        <v>1</v>
      </c>
      <c r="E180" s="426" t="s">
        <v>9</v>
      </c>
      <c r="F180" s="429">
        <v>1500000</v>
      </c>
      <c r="G180" s="429">
        <f t="shared" ref="G180:G183" si="78">ROUNDDOWN(D180*F180,-3)</f>
        <v>1500000</v>
      </c>
    </row>
    <row r="181" spans="1:7" s="400" customFormat="1" ht="12.75">
      <c r="A181" s="380" t="s">
        <v>1430</v>
      </c>
      <c r="B181" s="426"/>
      <c r="C181" s="427" t="s">
        <v>3538</v>
      </c>
      <c r="D181" s="426">
        <v>1</v>
      </c>
      <c r="E181" s="426" t="s">
        <v>9</v>
      </c>
      <c r="F181" s="429">
        <v>1000000</v>
      </c>
      <c r="G181" s="429">
        <f t="shared" si="78"/>
        <v>1000000</v>
      </c>
    </row>
    <row r="182" spans="1:7" s="400" customFormat="1" ht="12.75">
      <c r="A182" s="380" t="s">
        <v>1431</v>
      </c>
      <c r="B182" s="426"/>
      <c r="C182" s="427" t="s">
        <v>3539</v>
      </c>
      <c r="D182" s="426">
        <v>1</v>
      </c>
      <c r="E182" s="426" t="s">
        <v>9</v>
      </c>
      <c r="F182" s="429">
        <v>1500000</v>
      </c>
      <c r="G182" s="429">
        <f t="shared" si="78"/>
        <v>1500000</v>
      </c>
    </row>
    <row r="183" spans="1:7" s="400" customFormat="1" ht="25.5">
      <c r="A183" s="380" t="s">
        <v>1432</v>
      </c>
      <c r="B183" s="426"/>
      <c r="C183" s="427" t="s">
        <v>4839</v>
      </c>
      <c r="D183" s="426">
        <v>1</v>
      </c>
      <c r="E183" s="426" t="s">
        <v>153</v>
      </c>
      <c r="F183" s="429">
        <v>34100000</v>
      </c>
      <c r="G183" s="429">
        <f t="shared" si="78"/>
        <v>34100000</v>
      </c>
    </row>
    <row r="184" spans="1:7" s="400" customFormat="1" ht="25.5">
      <c r="A184" s="380" t="s">
        <v>1434</v>
      </c>
      <c r="B184" s="422">
        <v>521241</v>
      </c>
      <c r="C184" s="423" t="s">
        <v>621</v>
      </c>
      <c r="D184" s="422"/>
      <c r="E184" s="422"/>
      <c r="F184" s="425"/>
      <c r="G184" s="425">
        <f t="shared" ref="G184" si="79">SUM(G185:G187)</f>
        <v>82535000</v>
      </c>
    </row>
    <row r="185" spans="1:7" s="400" customFormat="1" ht="12.75">
      <c r="A185" s="380" t="s">
        <v>1435</v>
      </c>
      <c r="B185" s="426"/>
      <c r="C185" s="427" t="s">
        <v>3581</v>
      </c>
      <c r="D185" s="426">
        <v>1</v>
      </c>
      <c r="E185" s="426" t="s">
        <v>153</v>
      </c>
      <c r="F185" s="429">
        <v>57400000</v>
      </c>
      <c r="G185" s="429">
        <f t="shared" ref="G185:G187" si="80">ROUNDDOWN(D185*F185,-3)</f>
        <v>57400000</v>
      </c>
    </row>
    <row r="186" spans="1:7" s="400" customFormat="1" ht="25.5">
      <c r="A186" s="380" t="s">
        <v>1437</v>
      </c>
      <c r="B186" s="426"/>
      <c r="C186" s="427" t="s">
        <v>3582</v>
      </c>
      <c r="D186" s="426">
        <v>1</v>
      </c>
      <c r="E186" s="426" t="s">
        <v>4840</v>
      </c>
      <c r="F186" s="429">
        <v>24335000</v>
      </c>
      <c r="G186" s="429">
        <f t="shared" si="80"/>
        <v>24335000</v>
      </c>
    </row>
    <row r="187" spans="1:7" s="400" customFormat="1" ht="12.75">
      <c r="A187" s="380" t="s">
        <v>1439</v>
      </c>
      <c r="B187" s="426"/>
      <c r="C187" s="427" t="s">
        <v>3583</v>
      </c>
      <c r="D187" s="426">
        <v>1</v>
      </c>
      <c r="E187" s="426" t="s">
        <v>32</v>
      </c>
      <c r="F187" s="429">
        <v>800000</v>
      </c>
      <c r="G187" s="429">
        <f t="shared" si="80"/>
        <v>800000</v>
      </c>
    </row>
    <row r="188" spans="1:7" s="400" customFormat="1" ht="12.75">
      <c r="A188" s="380" t="s">
        <v>3903</v>
      </c>
      <c r="B188" s="422">
        <v>522191</v>
      </c>
      <c r="C188" s="423" t="s">
        <v>22</v>
      </c>
      <c r="D188" s="422"/>
      <c r="E188" s="422"/>
      <c r="F188" s="425"/>
      <c r="G188" s="425">
        <f>G189</f>
        <v>1605000</v>
      </c>
    </row>
    <row r="189" spans="1:7" s="400" customFormat="1" ht="12.75">
      <c r="A189" s="380" t="s">
        <v>4841</v>
      </c>
      <c r="B189" s="426"/>
      <c r="C189" s="427" t="s">
        <v>4842</v>
      </c>
      <c r="D189" s="426">
        <v>1</v>
      </c>
      <c r="E189" s="426" t="s">
        <v>153</v>
      </c>
      <c r="F189" s="429">
        <v>1605500</v>
      </c>
      <c r="G189" s="429">
        <f t="shared" ref="G189" si="81">ROUNDDOWN(D189*F189,-3)</f>
        <v>1605000</v>
      </c>
    </row>
    <row r="190" spans="1:7" s="400" customFormat="1" ht="12.75">
      <c r="A190" s="380" t="s">
        <v>1441</v>
      </c>
      <c r="B190" s="422">
        <v>522192</v>
      </c>
      <c r="C190" s="423" t="s">
        <v>24</v>
      </c>
      <c r="D190" s="422"/>
      <c r="E190" s="422"/>
      <c r="F190" s="425"/>
      <c r="G190" s="425">
        <f t="shared" ref="G190" si="82">G191</f>
        <v>4246000</v>
      </c>
    </row>
    <row r="191" spans="1:7" s="400" customFormat="1" ht="12.75">
      <c r="A191" s="380" t="s">
        <v>1442</v>
      </c>
      <c r="B191" s="426"/>
      <c r="C191" s="427" t="s">
        <v>3572</v>
      </c>
      <c r="D191" s="426">
        <v>1</v>
      </c>
      <c r="E191" s="426" t="s">
        <v>153</v>
      </c>
      <c r="F191" s="429">
        <v>4246000</v>
      </c>
      <c r="G191" s="429">
        <f>ROUNDDOWN(D191*F191,-3)</f>
        <v>4246000</v>
      </c>
    </row>
    <row r="192" spans="1:7" s="400" customFormat="1" ht="12.75">
      <c r="A192" s="380" t="s">
        <v>1443</v>
      </c>
      <c r="B192" s="422">
        <v>524111</v>
      </c>
      <c r="C192" s="423" t="s">
        <v>19</v>
      </c>
      <c r="D192" s="422"/>
      <c r="E192" s="422"/>
      <c r="F192" s="425"/>
      <c r="G192" s="425">
        <f t="shared" ref="G192" si="83">G193</f>
        <v>21851000</v>
      </c>
    </row>
    <row r="193" spans="1:7" s="400" customFormat="1" ht="12.75">
      <c r="A193" s="380" t="s">
        <v>1444</v>
      </c>
      <c r="B193" s="426"/>
      <c r="C193" s="427" t="s">
        <v>3584</v>
      </c>
      <c r="D193" s="426">
        <v>5</v>
      </c>
      <c r="E193" s="426" t="s">
        <v>10</v>
      </c>
      <c r="F193" s="429">
        <v>4370200</v>
      </c>
      <c r="G193" s="429">
        <f>ROUNDDOWN(D193*F193,-3)</f>
        <v>21851000</v>
      </c>
    </row>
    <row r="194" spans="1:7" s="400" customFormat="1" ht="12.75">
      <c r="A194" s="380" t="s">
        <v>1446</v>
      </c>
      <c r="B194" s="422">
        <v>524113</v>
      </c>
      <c r="C194" s="423" t="s">
        <v>13</v>
      </c>
      <c r="D194" s="422"/>
      <c r="E194" s="422"/>
      <c r="F194" s="425"/>
      <c r="G194" s="425">
        <f t="shared" ref="G194" si="84">G195</f>
        <v>515818000</v>
      </c>
    </row>
    <row r="195" spans="1:7" s="400" customFormat="1" ht="12.75">
      <c r="A195" s="380" t="s">
        <v>1447</v>
      </c>
      <c r="B195" s="426"/>
      <c r="C195" s="427" t="s">
        <v>4837</v>
      </c>
      <c r="D195" s="426">
        <v>1</v>
      </c>
      <c r="E195" s="426" t="s">
        <v>23</v>
      </c>
      <c r="F195" s="429">
        <v>515818000</v>
      </c>
      <c r="G195" s="429">
        <f>ROUNDDOWN(D195*F195,-3)</f>
        <v>515818000</v>
      </c>
    </row>
    <row r="196" spans="1:7" s="400" customFormat="1" ht="25.5">
      <c r="A196" s="380" t="s">
        <v>1448</v>
      </c>
      <c r="B196" s="419" t="s">
        <v>566</v>
      </c>
      <c r="C196" s="420" t="s">
        <v>154</v>
      </c>
      <c r="D196" s="419"/>
      <c r="E196" s="419"/>
      <c r="F196" s="421"/>
      <c r="G196" s="421">
        <f>SUM(G197,G201,G204,G206)</f>
        <v>450000000</v>
      </c>
    </row>
    <row r="197" spans="1:7" s="400" customFormat="1" ht="12.75">
      <c r="A197" s="380" t="s">
        <v>1449</v>
      </c>
      <c r="B197" s="422">
        <v>521211</v>
      </c>
      <c r="C197" s="423" t="s">
        <v>7</v>
      </c>
      <c r="D197" s="422"/>
      <c r="E197" s="422"/>
      <c r="F197" s="425"/>
      <c r="G197" s="425">
        <f t="shared" ref="G197" si="85">SUM(G198:G200)</f>
        <v>4000000</v>
      </c>
    </row>
    <row r="198" spans="1:7" s="400" customFormat="1" ht="12.75">
      <c r="A198" s="380" t="s">
        <v>1450</v>
      </c>
      <c r="B198" s="426"/>
      <c r="C198" s="427" t="s">
        <v>3529</v>
      </c>
      <c r="D198" s="426">
        <v>1</v>
      </c>
      <c r="E198" s="426" t="s">
        <v>9</v>
      </c>
      <c r="F198" s="429">
        <v>1500000</v>
      </c>
      <c r="G198" s="429">
        <f t="shared" ref="G198:G200" si="86">ROUNDDOWN(D198*F198,-3)</f>
        <v>1500000</v>
      </c>
    </row>
    <row r="199" spans="1:7" s="400" customFormat="1" ht="12.75">
      <c r="A199" s="380" t="s">
        <v>1451</v>
      </c>
      <c r="B199" s="426"/>
      <c r="C199" s="427" t="s">
        <v>3538</v>
      </c>
      <c r="D199" s="426">
        <v>1</v>
      </c>
      <c r="E199" s="426" t="s">
        <v>9</v>
      </c>
      <c r="F199" s="429">
        <v>1000000</v>
      </c>
      <c r="G199" s="429">
        <f t="shared" si="86"/>
        <v>1000000</v>
      </c>
    </row>
    <row r="200" spans="1:7" s="400" customFormat="1" ht="12.75">
      <c r="A200" s="380" t="s">
        <v>1452</v>
      </c>
      <c r="B200" s="426"/>
      <c r="C200" s="427" t="s">
        <v>3539</v>
      </c>
      <c r="D200" s="426">
        <v>1</v>
      </c>
      <c r="E200" s="426" t="s">
        <v>9</v>
      </c>
      <c r="F200" s="429">
        <v>1500000</v>
      </c>
      <c r="G200" s="429">
        <f t="shared" si="86"/>
        <v>1500000</v>
      </c>
    </row>
    <row r="201" spans="1:7" s="400" customFormat="1" ht="12.75">
      <c r="A201" s="380" t="s">
        <v>1453</v>
      </c>
      <c r="B201" s="422">
        <v>521219</v>
      </c>
      <c r="C201" s="423" t="s">
        <v>53</v>
      </c>
      <c r="D201" s="422"/>
      <c r="E201" s="422"/>
      <c r="F201" s="425"/>
      <c r="G201" s="425">
        <f>SUM(G202:G203)</f>
        <v>4298000</v>
      </c>
    </row>
    <row r="202" spans="1:7" s="400" customFormat="1" ht="25.5">
      <c r="A202" s="380" t="s">
        <v>1454</v>
      </c>
      <c r="B202" s="426"/>
      <c r="C202" s="427" t="s">
        <v>4843</v>
      </c>
      <c r="D202" s="426">
        <v>1</v>
      </c>
      <c r="E202" s="426" t="s">
        <v>60</v>
      </c>
      <c r="F202" s="429">
        <v>3105000</v>
      </c>
      <c r="G202" s="429">
        <f t="shared" ref="G202:G203" si="87">ROUNDDOWN(D202*F202,-3)</f>
        <v>3105000</v>
      </c>
    </row>
    <row r="203" spans="1:7" s="400" customFormat="1" ht="25.5">
      <c r="A203" s="380" t="s">
        <v>1456</v>
      </c>
      <c r="B203" s="426"/>
      <c r="C203" s="427" t="s">
        <v>4844</v>
      </c>
      <c r="D203" s="426">
        <v>1</v>
      </c>
      <c r="E203" s="426" t="s">
        <v>60</v>
      </c>
      <c r="F203" s="429">
        <v>1193000</v>
      </c>
      <c r="G203" s="429">
        <f t="shared" si="87"/>
        <v>1193000</v>
      </c>
    </row>
    <row r="204" spans="1:7" s="400" customFormat="1" ht="12.75">
      <c r="A204" s="380" t="s">
        <v>1462</v>
      </c>
      <c r="B204" s="422">
        <v>522151</v>
      </c>
      <c r="C204" s="423" t="s">
        <v>11</v>
      </c>
      <c r="D204" s="422"/>
      <c r="E204" s="422"/>
      <c r="F204" s="425"/>
      <c r="G204" s="425">
        <f t="shared" ref="G204" si="88">G205</f>
        <v>432643000</v>
      </c>
    </row>
    <row r="205" spans="1:7" s="400" customFormat="1" ht="12.75">
      <c r="A205" s="380" t="s">
        <v>1463</v>
      </c>
      <c r="B205" s="426"/>
      <c r="C205" s="427" t="s">
        <v>4845</v>
      </c>
      <c r="D205" s="426">
        <v>1</v>
      </c>
      <c r="E205" s="426" t="s">
        <v>23</v>
      </c>
      <c r="F205" s="429">
        <v>432643000</v>
      </c>
      <c r="G205" s="429">
        <f>ROUNDDOWN(D205*F205,-3)</f>
        <v>432643000</v>
      </c>
    </row>
    <row r="206" spans="1:7" s="400" customFormat="1" ht="12.75">
      <c r="A206" s="380" t="s">
        <v>1466</v>
      </c>
      <c r="B206" s="422">
        <v>524111</v>
      </c>
      <c r="C206" s="423" t="s">
        <v>19</v>
      </c>
      <c r="D206" s="422"/>
      <c r="E206" s="422"/>
      <c r="F206" s="425"/>
      <c r="G206" s="425">
        <f t="shared" ref="G206" si="89">G207</f>
        <v>9059000</v>
      </c>
    </row>
    <row r="207" spans="1:7" s="400" customFormat="1" ht="25.5">
      <c r="A207" s="380" t="s">
        <v>1467</v>
      </c>
      <c r="B207" s="426"/>
      <c r="C207" s="427" t="s">
        <v>3585</v>
      </c>
      <c r="D207" s="426">
        <v>2</v>
      </c>
      <c r="E207" s="426" t="s">
        <v>10</v>
      </c>
      <c r="F207" s="429">
        <v>4529500</v>
      </c>
      <c r="G207" s="429">
        <f>ROUNDDOWN(D207*F207,-3)</f>
        <v>9059000</v>
      </c>
    </row>
    <row r="208" spans="1:7" s="400" customFormat="1" ht="12.75">
      <c r="A208" s="380" t="s">
        <v>1469</v>
      </c>
      <c r="B208" s="419" t="s">
        <v>567</v>
      </c>
      <c r="C208" s="420" t="s">
        <v>56</v>
      </c>
      <c r="D208" s="419"/>
      <c r="E208" s="419"/>
      <c r="F208" s="421"/>
      <c r="G208" s="421">
        <f>SUM(G209,G213,G215,G217,G219)</f>
        <v>350000000</v>
      </c>
    </row>
    <row r="209" spans="1:7" s="400" customFormat="1" ht="12.75">
      <c r="A209" s="380" t="s">
        <v>1470</v>
      </c>
      <c r="B209" s="422">
        <v>521211</v>
      </c>
      <c r="C209" s="423" t="s">
        <v>7</v>
      </c>
      <c r="D209" s="422"/>
      <c r="E209" s="422"/>
      <c r="F209" s="425"/>
      <c r="G209" s="425">
        <f>SUM(G210:G212)</f>
        <v>12550000</v>
      </c>
    </row>
    <row r="210" spans="1:7" s="400" customFormat="1" ht="12.75">
      <c r="A210" s="380" t="s">
        <v>1471</v>
      </c>
      <c r="B210" s="426"/>
      <c r="C210" s="427" t="s">
        <v>3541</v>
      </c>
      <c r="D210" s="426">
        <v>134</v>
      </c>
      <c r="E210" s="426" t="s">
        <v>10</v>
      </c>
      <c r="F210" s="429">
        <v>75000</v>
      </c>
      <c r="G210" s="429">
        <f t="shared" ref="G210:G212" si="90">ROUNDDOWN(D210*F210,-3)</f>
        <v>10050000</v>
      </c>
    </row>
    <row r="211" spans="1:7" s="400" customFormat="1" ht="12.75">
      <c r="A211" s="380" t="s">
        <v>1472</v>
      </c>
      <c r="B211" s="426"/>
      <c r="C211" s="427" t="s">
        <v>3538</v>
      </c>
      <c r="D211" s="426">
        <v>1</v>
      </c>
      <c r="E211" s="426" t="s">
        <v>9</v>
      </c>
      <c r="F211" s="429">
        <v>1000000</v>
      </c>
      <c r="G211" s="429">
        <f t="shared" si="90"/>
        <v>1000000</v>
      </c>
    </row>
    <row r="212" spans="1:7" s="400" customFormat="1" ht="12.75">
      <c r="A212" s="380" t="s">
        <v>1473</v>
      </c>
      <c r="B212" s="426"/>
      <c r="C212" s="427" t="s">
        <v>3539</v>
      </c>
      <c r="D212" s="426">
        <v>1</v>
      </c>
      <c r="E212" s="426" t="s">
        <v>9</v>
      </c>
      <c r="F212" s="429">
        <v>1500000</v>
      </c>
      <c r="G212" s="429">
        <f t="shared" si="90"/>
        <v>1500000</v>
      </c>
    </row>
    <row r="213" spans="1:7" s="400" customFormat="1" ht="12.75">
      <c r="A213" s="380" t="s">
        <v>1475</v>
      </c>
      <c r="B213" s="422">
        <v>521219</v>
      </c>
      <c r="C213" s="423" t="s">
        <v>53</v>
      </c>
      <c r="D213" s="422"/>
      <c r="E213" s="422"/>
      <c r="F213" s="425"/>
      <c r="G213" s="425">
        <f t="shared" ref="G213:G215" si="91">G214</f>
        <v>1192000</v>
      </c>
    </row>
    <row r="214" spans="1:7" s="400" customFormat="1" ht="12.75">
      <c r="A214" s="380" t="s">
        <v>1476</v>
      </c>
      <c r="B214" s="426"/>
      <c r="C214" s="427" t="s">
        <v>3550</v>
      </c>
      <c r="D214" s="426">
        <v>1</v>
      </c>
      <c r="E214" s="426" t="s">
        <v>153</v>
      </c>
      <c r="F214" s="429">
        <v>1192000</v>
      </c>
      <c r="G214" s="429">
        <f>ROUNDDOWN(D214*F214,-3)</f>
        <v>1192000</v>
      </c>
    </row>
    <row r="215" spans="1:7" s="400" customFormat="1" ht="12.75">
      <c r="A215" s="380" t="s">
        <v>4826</v>
      </c>
      <c r="B215" s="422">
        <v>521811</v>
      </c>
      <c r="C215" s="423" t="s">
        <v>64</v>
      </c>
      <c r="D215" s="422"/>
      <c r="E215" s="422"/>
      <c r="F215" s="425"/>
      <c r="G215" s="425">
        <f t="shared" si="91"/>
        <v>266494000</v>
      </c>
    </row>
    <row r="216" spans="1:7" s="400" customFormat="1" ht="12.75">
      <c r="A216" s="380" t="s">
        <v>4846</v>
      </c>
      <c r="B216" s="426"/>
      <c r="C216" s="427" t="s">
        <v>4845</v>
      </c>
      <c r="D216" s="426">
        <v>1</v>
      </c>
      <c r="E216" s="426" t="s">
        <v>23</v>
      </c>
      <c r="F216" s="429">
        <v>266494000</v>
      </c>
      <c r="G216" s="429">
        <f>ROUNDDOWN(D216*F216,-3)</f>
        <v>266494000</v>
      </c>
    </row>
    <row r="217" spans="1:7" s="400" customFormat="1" ht="12.75">
      <c r="A217" s="380" t="s">
        <v>1477</v>
      </c>
      <c r="B217" s="422">
        <v>522151</v>
      </c>
      <c r="C217" s="423" t="s">
        <v>11</v>
      </c>
      <c r="D217" s="422"/>
      <c r="E217" s="422"/>
      <c r="F217" s="425"/>
      <c r="G217" s="425">
        <f t="shared" ref="G217" si="92">G218</f>
        <v>9000000</v>
      </c>
    </row>
    <row r="218" spans="1:7" s="400" customFormat="1" ht="12.75">
      <c r="A218" s="380" t="s">
        <v>1478</v>
      </c>
      <c r="B218" s="426"/>
      <c r="C218" s="427" t="s">
        <v>3586</v>
      </c>
      <c r="D218" s="426">
        <v>9</v>
      </c>
      <c r="E218" s="426" t="s">
        <v>12</v>
      </c>
      <c r="F218" s="429">
        <v>1000000</v>
      </c>
      <c r="G218" s="429">
        <f>ROUNDDOWN(D218*F218,-3)</f>
        <v>9000000</v>
      </c>
    </row>
    <row r="219" spans="1:7" s="400" customFormat="1" ht="12.75">
      <c r="A219" s="380" t="s">
        <v>1480</v>
      </c>
      <c r="B219" s="422">
        <v>524111</v>
      </c>
      <c r="C219" s="423" t="s">
        <v>19</v>
      </c>
      <c r="D219" s="422"/>
      <c r="E219" s="422"/>
      <c r="F219" s="425"/>
      <c r="G219" s="425">
        <f t="shared" ref="G219" si="93">G220</f>
        <v>60764000</v>
      </c>
    </row>
    <row r="220" spans="1:7" s="400" customFormat="1" ht="12.75">
      <c r="A220" s="380" t="s">
        <v>1481</v>
      </c>
      <c r="B220" s="426"/>
      <c r="C220" s="427" t="s">
        <v>3587</v>
      </c>
      <c r="D220" s="426">
        <v>10</v>
      </c>
      <c r="E220" s="426" t="s">
        <v>10</v>
      </c>
      <c r="F220" s="429">
        <v>6076400</v>
      </c>
      <c r="G220" s="429">
        <f>ROUNDDOWN(D220*F220,-3)</f>
        <v>60764000</v>
      </c>
    </row>
    <row r="221" spans="1:7" s="400" customFormat="1" ht="25.5">
      <c r="A221" s="380" t="s">
        <v>1483</v>
      </c>
      <c r="B221" s="419" t="s">
        <v>568</v>
      </c>
      <c r="C221" s="420" t="s">
        <v>1484</v>
      </c>
      <c r="D221" s="419"/>
      <c r="E221" s="419"/>
      <c r="F221" s="421"/>
      <c r="G221" s="421">
        <f t="shared" ref="G221" si="94">SUM(G222,G232,G235,G239)</f>
        <v>639737000</v>
      </c>
    </row>
    <row r="222" spans="1:7" s="400" customFormat="1" ht="12.75">
      <c r="A222" s="380" t="s">
        <v>1485</v>
      </c>
      <c r="B222" s="422">
        <v>521211</v>
      </c>
      <c r="C222" s="423" t="s">
        <v>7</v>
      </c>
      <c r="D222" s="422"/>
      <c r="E222" s="422"/>
      <c r="F222" s="425"/>
      <c r="G222" s="425">
        <f t="shared" ref="G222" si="95">SUM(G223:G231)</f>
        <v>118575000</v>
      </c>
    </row>
    <row r="223" spans="1:7" s="400" customFormat="1" ht="12.75">
      <c r="A223" s="380" t="s">
        <v>1486</v>
      </c>
      <c r="B223" s="426"/>
      <c r="C223" s="427" t="s">
        <v>3541</v>
      </c>
      <c r="D223" s="426">
        <v>569</v>
      </c>
      <c r="E223" s="426" t="s">
        <v>10</v>
      </c>
      <c r="F223" s="429">
        <v>75000</v>
      </c>
      <c r="G223" s="429">
        <f t="shared" ref="G223:G231" si="96">ROUNDDOWN(D223*F223,-3)</f>
        <v>42675000</v>
      </c>
    </row>
    <row r="224" spans="1:7" s="400" customFormat="1" ht="12.75">
      <c r="A224" s="380" t="s">
        <v>1487</v>
      </c>
      <c r="B224" s="426"/>
      <c r="C224" s="427" t="s">
        <v>3542</v>
      </c>
      <c r="D224" s="426">
        <v>2</v>
      </c>
      <c r="E224" s="426" t="s">
        <v>23</v>
      </c>
      <c r="F224" s="429">
        <v>1000000</v>
      </c>
      <c r="G224" s="429">
        <f t="shared" si="96"/>
        <v>2000000</v>
      </c>
    </row>
    <row r="225" spans="1:7" s="400" customFormat="1" ht="12.75">
      <c r="A225" s="380" t="s">
        <v>1488</v>
      </c>
      <c r="B225" s="426"/>
      <c r="C225" s="427" t="s">
        <v>3530</v>
      </c>
      <c r="D225" s="426">
        <v>2</v>
      </c>
      <c r="E225" s="426" t="s">
        <v>9</v>
      </c>
      <c r="F225" s="429">
        <v>1000000</v>
      </c>
      <c r="G225" s="429">
        <f t="shared" si="96"/>
        <v>2000000</v>
      </c>
    </row>
    <row r="226" spans="1:7" s="400" customFormat="1" ht="12.75">
      <c r="A226" s="380" t="s">
        <v>1489</v>
      </c>
      <c r="B226" s="426"/>
      <c r="C226" s="427" t="s">
        <v>3531</v>
      </c>
      <c r="D226" s="426">
        <v>2</v>
      </c>
      <c r="E226" s="426" t="s">
        <v>9</v>
      </c>
      <c r="F226" s="429">
        <v>1500000</v>
      </c>
      <c r="G226" s="429">
        <f t="shared" si="96"/>
        <v>3000000</v>
      </c>
    </row>
    <row r="227" spans="1:7" s="400" customFormat="1" ht="12.75">
      <c r="A227" s="380" t="s">
        <v>1490</v>
      </c>
      <c r="B227" s="426"/>
      <c r="C227" s="427" t="s">
        <v>3588</v>
      </c>
      <c r="D227" s="426">
        <v>20</v>
      </c>
      <c r="E227" s="426" t="s">
        <v>58</v>
      </c>
      <c r="F227" s="429">
        <v>450000</v>
      </c>
      <c r="G227" s="429">
        <f t="shared" si="96"/>
        <v>9000000</v>
      </c>
    </row>
    <row r="228" spans="1:7" s="400" customFormat="1" ht="12.75">
      <c r="A228" s="380" t="s">
        <v>1492</v>
      </c>
      <c r="B228" s="426"/>
      <c r="C228" s="427" t="s">
        <v>3589</v>
      </c>
      <c r="D228" s="426">
        <v>20</v>
      </c>
      <c r="E228" s="426" t="s">
        <v>58</v>
      </c>
      <c r="F228" s="429">
        <v>450000</v>
      </c>
      <c r="G228" s="429">
        <f t="shared" si="96"/>
        <v>9000000</v>
      </c>
    </row>
    <row r="229" spans="1:7" s="400" customFormat="1" ht="12.75">
      <c r="A229" s="380" t="s">
        <v>1494</v>
      </c>
      <c r="B229" s="426"/>
      <c r="C229" s="427" t="s">
        <v>3590</v>
      </c>
      <c r="D229" s="426">
        <v>1</v>
      </c>
      <c r="E229" s="426" t="s">
        <v>23</v>
      </c>
      <c r="F229" s="429">
        <v>25000000</v>
      </c>
      <c r="G229" s="429">
        <f t="shared" si="96"/>
        <v>25000000</v>
      </c>
    </row>
    <row r="230" spans="1:7" s="400" customFormat="1" ht="12.75">
      <c r="A230" s="380" t="s">
        <v>1496</v>
      </c>
      <c r="B230" s="426"/>
      <c r="C230" s="427" t="s">
        <v>3591</v>
      </c>
      <c r="D230" s="426">
        <v>1</v>
      </c>
      <c r="E230" s="426" t="s">
        <v>23</v>
      </c>
      <c r="F230" s="429">
        <v>25000000</v>
      </c>
      <c r="G230" s="429">
        <f t="shared" si="96"/>
        <v>25000000</v>
      </c>
    </row>
    <row r="231" spans="1:7" s="400" customFormat="1" ht="12.75">
      <c r="A231" s="380" t="s">
        <v>1498</v>
      </c>
      <c r="B231" s="426"/>
      <c r="C231" s="427" t="s">
        <v>3592</v>
      </c>
      <c r="D231" s="426">
        <v>3</v>
      </c>
      <c r="E231" s="426" t="s">
        <v>58</v>
      </c>
      <c r="F231" s="429">
        <v>300000</v>
      </c>
      <c r="G231" s="429">
        <f t="shared" si="96"/>
        <v>900000</v>
      </c>
    </row>
    <row r="232" spans="1:7" s="400" customFormat="1" ht="12.75">
      <c r="A232" s="380" t="s">
        <v>1500</v>
      </c>
      <c r="B232" s="422">
        <v>521219</v>
      </c>
      <c r="C232" s="423" t="s">
        <v>53</v>
      </c>
      <c r="D232" s="422"/>
      <c r="E232" s="422"/>
      <c r="F232" s="425"/>
      <c r="G232" s="425">
        <f t="shared" ref="G232" si="97">SUM(G233:G234)</f>
        <v>393200000</v>
      </c>
    </row>
    <row r="233" spans="1:7" s="400" customFormat="1" ht="12.75">
      <c r="A233" s="380" t="s">
        <v>1501</v>
      </c>
      <c r="B233" s="426"/>
      <c r="C233" s="427" t="s">
        <v>3593</v>
      </c>
      <c r="D233" s="426">
        <v>1</v>
      </c>
      <c r="E233" s="426" t="s">
        <v>23</v>
      </c>
      <c r="F233" s="429">
        <v>196600000</v>
      </c>
      <c r="G233" s="429">
        <f t="shared" ref="G233:G234" si="98">ROUNDDOWN(D233*F233,-3)</f>
        <v>196600000</v>
      </c>
    </row>
    <row r="234" spans="1:7" s="400" customFormat="1" ht="12.75">
      <c r="A234" s="380" t="s">
        <v>1503</v>
      </c>
      <c r="B234" s="426"/>
      <c r="C234" s="427" t="s">
        <v>3594</v>
      </c>
      <c r="D234" s="426">
        <v>1</v>
      </c>
      <c r="E234" s="426" t="s">
        <v>23</v>
      </c>
      <c r="F234" s="429">
        <v>196600000</v>
      </c>
      <c r="G234" s="429">
        <f t="shared" si="98"/>
        <v>196600000</v>
      </c>
    </row>
    <row r="235" spans="1:7" s="400" customFormat="1" ht="12.75">
      <c r="A235" s="380" t="s">
        <v>1505</v>
      </c>
      <c r="B235" s="422">
        <v>522141</v>
      </c>
      <c r="C235" s="423" t="s">
        <v>95</v>
      </c>
      <c r="D235" s="422"/>
      <c r="E235" s="422"/>
      <c r="F235" s="425"/>
      <c r="G235" s="425">
        <f t="shared" ref="G235" si="99">SUM(G236:G238)</f>
        <v>120000000</v>
      </c>
    </row>
    <row r="236" spans="1:7" s="400" customFormat="1" ht="12.75">
      <c r="A236" s="380" t="s">
        <v>1506</v>
      </c>
      <c r="B236" s="426"/>
      <c r="C236" s="427" t="s">
        <v>3595</v>
      </c>
      <c r="D236" s="426">
        <v>2</v>
      </c>
      <c r="E236" s="426" t="s">
        <v>23</v>
      </c>
      <c r="F236" s="429">
        <v>40000000</v>
      </c>
      <c r="G236" s="429">
        <f t="shared" ref="G236:G238" si="100">ROUNDDOWN(D236*F236,-3)</f>
        <v>80000000</v>
      </c>
    </row>
    <row r="237" spans="1:7" s="400" customFormat="1" ht="12.75">
      <c r="A237" s="380" t="s">
        <v>1508</v>
      </c>
      <c r="B237" s="426"/>
      <c r="C237" s="427" t="s">
        <v>3596</v>
      </c>
      <c r="D237" s="426">
        <v>2</v>
      </c>
      <c r="E237" s="426" t="s">
        <v>23</v>
      </c>
      <c r="F237" s="429">
        <v>10000000</v>
      </c>
      <c r="G237" s="429">
        <f t="shared" si="100"/>
        <v>20000000</v>
      </c>
    </row>
    <row r="238" spans="1:7" s="400" customFormat="1" ht="12.75">
      <c r="A238" s="380" t="s">
        <v>1510</v>
      </c>
      <c r="B238" s="426"/>
      <c r="C238" s="427" t="s">
        <v>3597</v>
      </c>
      <c r="D238" s="426">
        <v>2</v>
      </c>
      <c r="E238" s="426" t="s">
        <v>23</v>
      </c>
      <c r="F238" s="429">
        <v>10000000</v>
      </c>
      <c r="G238" s="429">
        <f t="shared" si="100"/>
        <v>20000000</v>
      </c>
    </row>
    <row r="239" spans="1:7" s="400" customFormat="1" ht="12.75">
      <c r="A239" s="380" t="s">
        <v>1512</v>
      </c>
      <c r="B239" s="422">
        <v>524111</v>
      </c>
      <c r="C239" s="423" t="s">
        <v>19</v>
      </c>
      <c r="D239" s="422"/>
      <c r="E239" s="422"/>
      <c r="F239" s="425"/>
      <c r="G239" s="425">
        <f t="shared" ref="G239" si="101">G240</f>
        <v>7962000</v>
      </c>
    </row>
    <row r="240" spans="1:7" s="400" customFormat="1" ht="25.5">
      <c r="A240" s="380" t="s">
        <v>1513</v>
      </c>
      <c r="B240" s="426"/>
      <c r="C240" s="427" t="s">
        <v>3598</v>
      </c>
      <c r="D240" s="426">
        <v>4</v>
      </c>
      <c r="E240" s="426" t="s">
        <v>10</v>
      </c>
      <c r="F240" s="429">
        <v>1990500</v>
      </c>
      <c r="G240" s="429">
        <f>ROUNDDOWN(D240*F240,-3)</f>
        <v>7962000</v>
      </c>
    </row>
    <row r="241" spans="1:7" s="400" customFormat="1" ht="25.5">
      <c r="A241" s="380" t="s">
        <v>1515</v>
      </c>
      <c r="B241" s="419" t="s">
        <v>569</v>
      </c>
      <c r="C241" s="420" t="s">
        <v>1516</v>
      </c>
      <c r="D241" s="419"/>
      <c r="E241" s="419"/>
      <c r="F241" s="421"/>
      <c r="G241" s="421">
        <f>SUM(G242,G250,G253,G255)</f>
        <v>110263000</v>
      </c>
    </row>
    <row r="242" spans="1:7" s="400" customFormat="1" ht="12.75">
      <c r="A242" s="380" t="s">
        <v>1517</v>
      </c>
      <c r="B242" s="422">
        <v>521211</v>
      </c>
      <c r="C242" s="423" t="s">
        <v>7</v>
      </c>
      <c r="D242" s="422"/>
      <c r="E242" s="422"/>
      <c r="F242" s="425"/>
      <c r="G242" s="425">
        <f t="shared" ref="G242" si="102">SUM(G243:G249)</f>
        <v>17550000</v>
      </c>
    </row>
    <row r="243" spans="1:7" s="400" customFormat="1" ht="12.75">
      <c r="A243" s="380" t="s">
        <v>1518</v>
      </c>
      <c r="B243" s="426"/>
      <c r="C243" s="427" t="s">
        <v>3541</v>
      </c>
      <c r="D243" s="426">
        <v>20</v>
      </c>
      <c r="E243" s="426" t="s">
        <v>10</v>
      </c>
      <c r="F243" s="429">
        <v>75000</v>
      </c>
      <c r="G243" s="429">
        <f t="shared" ref="G243:G249" si="103">ROUNDDOWN(D243*F243,-3)</f>
        <v>1500000</v>
      </c>
    </row>
    <row r="244" spans="1:7" s="400" customFormat="1" ht="12.75">
      <c r="A244" s="380" t="s">
        <v>1519</v>
      </c>
      <c r="B244" s="426"/>
      <c r="C244" s="427" t="s">
        <v>3542</v>
      </c>
      <c r="D244" s="426">
        <v>2</v>
      </c>
      <c r="E244" s="426" t="s">
        <v>23</v>
      </c>
      <c r="F244" s="429">
        <v>1000000</v>
      </c>
      <c r="G244" s="429">
        <f t="shared" si="103"/>
        <v>2000000</v>
      </c>
    </row>
    <row r="245" spans="1:7" s="400" customFormat="1" ht="12.75">
      <c r="A245" s="380" t="s">
        <v>1520</v>
      </c>
      <c r="B245" s="426"/>
      <c r="C245" s="427" t="s">
        <v>3530</v>
      </c>
      <c r="D245" s="426">
        <v>2</v>
      </c>
      <c r="E245" s="426" t="s">
        <v>9</v>
      </c>
      <c r="F245" s="429">
        <v>1000000</v>
      </c>
      <c r="G245" s="429">
        <f t="shared" si="103"/>
        <v>2000000</v>
      </c>
    </row>
    <row r="246" spans="1:7" s="400" customFormat="1" ht="12.75">
      <c r="A246" s="380" t="s">
        <v>1521</v>
      </c>
      <c r="B246" s="426"/>
      <c r="C246" s="427" t="s">
        <v>3531</v>
      </c>
      <c r="D246" s="426">
        <v>2</v>
      </c>
      <c r="E246" s="426" t="s">
        <v>9</v>
      </c>
      <c r="F246" s="429">
        <v>1500000</v>
      </c>
      <c r="G246" s="429">
        <f t="shared" si="103"/>
        <v>3000000</v>
      </c>
    </row>
    <row r="247" spans="1:7" s="400" customFormat="1" ht="12.75">
      <c r="A247" s="380" t="s">
        <v>1522</v>
      </c>
      <c r="B247" s="426"/>
      <c r="C247" s="427" t="s">
        <v>3599</v>
      </c>
      <c r="D247" s="426">
        <v>10</v>
      </c>
      <c r="E247" s="426" t="s">
        <v>58</v>
      </c>
      <c r="F247" s="429">
        <v>250000</v>
      </c>
      <c r="G247" s="429">
        <f t="shared" si="103"/>
        <v>2500000</v>
      </c>
    </row>
    <row r="248" spans="1:7" s="400" customFormat="1" ht="12.75">
      <c r="A248" s="380" t="s">
        <v>1524</v>
      </c>
      <c r="B248" s="426"/>
      <c r="C248" s="427" t="s">
        <v>3600</v>
      </c>
      <c r="D248" s="426">
        <v>500</v>
      </c>
      <c r="E248" s="426" t="s">
        <v>58</v>
      </c>
      <c r="F248" s="429">
        <v>6000</v>
      </c>
      <c r="G248" s="429">
        <f t="shared" si="103"/>
        <v>3000000</v>
      </c>
    </row>
    <row r="249" spans="1:7" s="400" customFormat="1" ht="25.5">
      <c r="A249" s="380" t="s">
        <v>1526</v>
      </c>
      <c r="B249" s="426"/>
      <c r="C249" s="427" t="s">
        <v>3601</v>
      </c>
      <c r="D249" s="426">
        <v>100</v>
      </c>
      <c r="E249" s="426" t="s">
        <v>58</v>
      </c>
      <c r="F249" s="429">
        <v>35500</v>
      </c>
      <c r="G249" s="429">
        <f t="shared" si="103"/>
        <v>3550000</v>
      </c>
    </row>
    <row r="250" spans="1:7" s="400" customFormat="1" ht="12.75">
      <c r="A250" s="380" t="s">
        <v>1528</v>
      </c>
      <c r="B250" s="422">
        <v>521219</v>
      </c>
      <c r="C250" s="423" t="s">
        <v>53</v>
      </c>
      <c r="D250" s="422"/>
      <c r="E250" s="422"/>
      <c r="F250" s="425"/>
      <c r="G250" s="425">
        <f>SUM(G251:G252)</f>
        <v>27651000</v>
      </c>
    </row>
    <row r="251" spans="1:7" s="400" customFormat="1" ht="12.75">
      <c r="A251" s="380" t="s">
        <v>1529</v>
      </c>
      <c r="B251" s="426"/>
      <c r="C251" s="427" t="s">
        <v>3550</v>
      </c>
      <c r="D251" s="426">
        <v>12</v>
      </c>
      <c r="E251" s="426" t="s">
        <v>66</v>
      </c>
      <c r="F251" s="429">
        <v>250000</v>
      </c>
      <c r="G251" s="429">
        <f>ROUNDDOWN(D251*F251,-3)</f>
        <v>3000000</v>
      </c>
    </row>
    <row r="252" spans="1:7" s="400" customFormat="1" ht="25.5">
      <c r="A252" s="380" t="s">
        <v>4847</v>
      </c>
      <c r="B252" s="426"/>
      <c r="C252" s="427" t="s">
        <v>4848</v>
      </c>
      <c r="D252" s="426">
        <v>1</v>
      </c>
      <c r="E252" s="426" t="s">
        <v>66</v>
      </c>
      <c r="F252" s="429">
        <v>24651000</v>
      </c>
      <c r="G252" s="429">
        <f>ROUNDDOWN(D252*F252,-3)</f>
        <v>24651000</v>
      </c>
    </row>
    <row r="253" spans="1:7" s="400" customFormat="1" ht="12.75">
      <c r="A253" s="380" t="s">
        <v>1530</v>
      </c>
      <c r="B253" s="422">
        <v>522151</v>
      </c>
      <c r="C253" s="423" t="s">
        <v>11</v>
      </c>
      <c r="D253" s="422"/>
      <c r="E253" s="422"/>
      <c r="F253" s="425"/>
      <c r="G253" s="425">
        <f t="shared" ref="G253" si="104">G254</f>
        <v>40000000</v>
      </c>
    </row>
    <row r="254" spans="1:7" s="400" customFormat="1" ht="12.75">
      <c r="A254" s="380" t="s">
        <v>1531</v>
      </c>
      <c r="B254" s="426"/>
      <c r="C254" s="427" t="s">
        <v>3586</v>
      </c>
      <c r="D254" s="426">
        <v>40</v>
      </c>
      <c r="E254" s="426" t="s">
        <v>54</v>
      </c>
      <c r="F254" s="429">
        <v>1000000</v>
      </c>
      <c r="G254" s="429">
        <f>ROUNDDOWN(D254*F254,-3)</f>
        <v>40000000</v>
      </c>
    </row>
    <row r="255" spans="1:7" s="400" customFormat="1" ht="12.75">
      <c r="A255" s="380" t="s">
        <v>1532</v>
      </c>
      <c r="B255" s="422">
        <v>524111</v>
      </c>
      <c r="C255" s="423" t="s">
        <v>19</v>
      </c>
      <c r="D255" s="422"/>
      <c r="E255" s="422"/>
      <c r="F255" s="425"/>
      <c r="G255" s="425">
        <f t="shared" ref="G255" si="105">G256</f>
        <v>25062000</v>
      </c>
    </row>
    <row r="256" spans="1:7" s="400" customFormat="1" ht="25.5">
      <c r="A256" s="380" t="s">
        <v>1533</v>
      </c>
      <c r="B256" s="426"/>
      <c r="C256" s="427" t="s">
        <v>3602</v>
      </c>
      <c r="D256" s="426">
        <v>10</v>
      </c>
      <c r="E256" s="426" t="s">
        <v>10</v>
      </c>
      <c r="F256" s="429">
        <v>2506200</v>
      </c>
      <c r="G256" s="429">
        <f>ROUNDDOWN(D256*F256,-3)</f>
        <v>25062000</v>
      </c>
    </row>
    <row r="257" spans="1:7" s="400" customFormat="1" ht="12.75">
      <c r="A257" s="380" t="s">
        <v>1678</v>
      </c>
      <c r="B257" s="412" t="s">
        <v>3603</v>
      </c>
      <c r="C257" s="413" t="s">
        <v>1680</v>
      </c>
      <c r="D257" s="412">
        <v>1</v>
      </c>
      <c r="E257" s="412" t="s">
        <v>3565</v>
      </c>
      <c r="F257" s="414"/>
      <c r="G257" s="414">
        <f>G258</f>
        <v>2195658000</v>
      </c>
    </row>
    <row r="258" spans="1:7" s="400" customFormat="1" ht="12.75">
      <c r="A258" s="380" t="s">
        <v>1826</v>
      </c>
      <c r="B258" s="415" t="s">
        <v>546</v>
      </c>
      <c r="C258" s="416" t="s">
        <v>89</v>
      </c>
      <c r="D258" s="415"/>
      <c r="E258" s="415"/>
      <c r="F258" s="418"/>
      <c r="G258" s="418">
        <f t="shared" ref="G258" si="106">SUM(G259,G280,G286,G299,G314)</f>
        <v>2195658000</v>
      </c>
    </row>
    <row r="259" spans="1:7" s="400" customFormat="1" ht="25.5">
      <c r="A259" s="380" t="s">
        <v>2149</v>
      </c>
      <c r="B259" s="419" t="s">
        <v>1786</v>
      </c>
      <c r="C259" s="420" t="s">
        <v>2150</v>
      </c>
      <c r="D259" s="419"/>
      <c r="E259" s="419"/>
      <c r="F259" s="421"/>
      <c r="G259" s="421">
        <f t="shared" ref="G259" si="107">SUM(G260,G270)</f>
        <v>1254380000</v>
      </c>
    </row>
    <row r="260" spans="1:7" s="400" customFormat="1" ht="12.75">
      <c r="A260" s="380" t="s">
        <v>2151</v>
      </c>
      <c r="B260" s="422">
        <v>521111</v>
      </c>
      <c r="C260" s="423" t="s">
        <v>90</v>
      </c>
      <c r="D260" s="422"/>
      <c r="E260" s="422"/>
      <c r="F260" s="425"/>
      <c r="G260" s="425">
        <f t="shared" ref="G260" si="108">SUM(G261:G269)</f>
        <v>1076220000</v>
      </c>
    </row>
    <row r="261" spans="1:7" s="400" customFormat="1" ht="12.75">
      <c r="A261" s="380" t="s">
        <v>2152</v>
      </c>
      <c r="B261" s="426"/>
      <c r="C261" s="427" t="s">
        <v>3606</v>
      </c>
      <c r="D261" s="426">
        <v>60</v>
      </c>
      <c r="E261" s="426" t="s">
        <v>116</v>
      </c>
      <c r="F261" s="429">
        <v>1265000</v>
      </c>
      <c r="G261" s="429">
        <f t="shared" ref="G261:G269" si="109">ROUNDDOWN(D261*F261,-3)</f>
        <v>75900000</v>
      </c>
    </row>
    <row r="262" spans="1:7" s="400" customFormat="1" ht="12.75">
      <c r="A262" s="380" t="s">
        <v>2153</v>
      </c>
      <c r="B262" s="426"/>
      <c r="C262" s="427" t="s">
        <v>3607</v>
      </c>
      <c r="D262" s="426">
        <v>1</v>
      </c>
      <c r="E262" s="426" t="s">
        <v>60</v>
      </c>
      <c r="F262" s="429">
        <v>40000000</v>
      </c>
      <c r="G262" s="429">
        <f t="shared" si="109"/>
        <v>40000000</v>
      </c>
    </row>
    <row r="263" spans="1:7" s="400" customFormat="1" ht="12.75">
      <c r="A263" s="380" t="s">
        <v>2155</v>
      </c>
      <c r="B263" s="426"/>
      <c r="C263" s="427" t="s">
        <v>3608</v>
      </c>
      <c r="D263" s="426">
        <v>156</v>
      </c>
      <c r="E263" s="426" t="s">
        <v>21</v>
      </c>
      <c r="F263" s="429">
        <v>4858000</v>
      </c>
      <c r="G263" s="429">
        <f t="shared" si="109"/>
        <v>757848000</v>
      </c>
    </row>
    <row r="264" spans="1:7" s="400" customFormat="1" ht="12.75">
      <c r="A264" s="380" t="s">
        <v>2157</v>
      </c>
      <c r="B264" s="426"/>
      <c r="C264" s="427" t="s">
        <v>3609</v>
      </c>
      <c r="D264" s="426">
        <v>13</v>
      </c>
      <c r="E264" s="426" t="s">
        <v>32</v>
      </c>
      <c r="F264" s="429">
        <v>5344000</v>
      </c>
      <c r="G264" s="429">
        <f t="shared" si="109"/>
        <v>69472000</v>
      </c>
    </row>
    <row r="265" spans="1:7" s="400" customFormat="1" ht="25.5">
      <c r="A265" s="380" t="s">
        <v>2158</v>
      </c>
      <c r="B265" s="426"/>
      <c r="C265" s="427" t="s">
        <v>3610</v>
      </c>
      <c r="D265" s="426">
        <v>12</v>
      </c>
      <c r="E265" s="426" t="s">
        <v>78</v>
      </c>
      <c r="F265" s="429">
        <v>400000</v>
      </c>
      <c r="G265" s="429">
        <f t="shared" si="109"/>
        <v>4800000</v>
      </c>
    </row>
    <row r="266" spans="1:7" s="400" customFormat="1" ht="12.75">
      <c r="A266" s="380" t="s">
        <v>2160</v>
      </c>
      <c r="B266" s="426"/>
      <c r="C266" s="427" t="s">
        <v>3611</v>
      </c>
      <c r="D266" s="426">
        <v>1</v>
      </c>
      <c r="E266" s="426" t="s">
        <v>60</v>
      </c>
      <c r="F266" s="429">
        <v>67000000</v>
      </c>
      <c r="G266" s="429">
        <f t="shared" si="109"/>
        <v>67000000</v>
      </c>
    </row>
    <row r="267" spans="1:7" s="400" customFormat="1" ht="12.75">
      <c r="A267" s="380" t="s">
        <v>2162</v>
      </c>
      <c r="B267" s="426"/>
      <c r="C267" s="427" t="s">
        <v>3612</v>
      </c>
      <c r="D267" s="426">
        <v>12</v>
      </c>
      <c r="E267" s="426" t="s">
        <v>115</v>
      </c>
      <c r="F267" s="429">
        <v>750000</v>
      </c>
      <c r="G267" s="429">
        <f t="shared" si="109"/>
        <v>9000000</v>
      </c>
    </row>
    <row r="268" spans="1:7" s="400" customFormat="1" ht="12.75">
      <c r="A268" s="380" t="s">
        <v>2164</v>
      </c>
      <c r="B268" s="426"/>
      <c r="C268" s="427" t="s">
        <v>3613</v>
      </c>
      <c r="D268" s="426">
        <v>12</v>
      </c>
      <c r="E268" s="426" t="s">
        <v>115</v>
      </c>
      <c r="F268" s="429">
        <v>1600000</v>
      </c>
      <c r="G268" s="429">
        <f t="shared" si="109"/>
        <v>19200000</v>
      </c>
    </row>
    <row r="269" spans="1:7" s="400" customFormat="1" ht="12.75">
      <c r="A269" s="380" t="s">
        <v>2166</v>
      </c>
      <c r="B269" s="426"/>
      <c r="C269" s="427" t="s">
        <v>3614</v>
      </c>
      <c r="D269" s="426">
        <v>12</v>
      </c>
      <c r="E269" s="426" t="s">
        <v>78</v>
      </c>
      <c r="F269" s="429">
        <v>2750000</v>
      </c>
      <c r="G269" s="429">
        <f t="shared" si="109"/>
        <v>33000000</v>
      </c>
    </row>
    <row r="270" spans="1:7" s="400" customFormat="1" ht="12.75">
      <c r="A270" s="380" t="s">
        <v>2168</v>
      </c>
      <c r="B270" s="422">
        <v>521811</v>
      </c>
      <c r="C270" s="423" t="s">
        <v>64</v>
      </c>
      <c r="D270" s="422"/>
      <c r="E270" s="422"/>
      <c r="F270" s="425"/>
      <c r="G270" s="425">
        <f t="shared" ref="G270" si="110">SUM(G271:G279)</f>
        <v>178160000</v>
      </c>
    </row>
    <row r="271" spans="1:7" s="400" customFormat="1" ht="12.75">
      <c r="A271" s="380" t="s">
        <v>2169</v>
      </c>
      <c r="B271" s="426"/>
      <c r="C271" s="427" t="s">
        <v>3535</v>
      </c>
      <c r="D271" s="426">
        <v>40</v>
      </c>
      <c r="E271" s="426" t="s">
        <v>9</v>
      </c>
      <c r="F271" s="429">
        <v>1000000</v>
      </c>
      <c r="G271" s="429">
        <f t="shared" ref="G271:G279" si="111">ROUNDDOWN(D271*F271,-3)</f>
        <v>40000000</v>
      </c>
    </row>
    <row r="272" spans="1:7" s="400" customFormat="1" ht="12.75">
      <c r="A272" s="380" t="s">
        <v>2170</v>
      </c>
      <c r="B272" s="426"/>
      <c r="C272" s="427" t="s">
        <v>3536</v>
      </c>
      <c r="D272" s="426">
        <v>40</v>
      </c>
      <c r="E272" s="426" t="s">
        <v>9</v>
      </c>
      <c r="F272" s="429">
        <v>1500000</v>
      </c>
      <c r="G272" s="429">
        <f t="shared" si="111"/>
        <v>60000000</v>
      </c>
    </row>
    <row r="273" spans="1:7" s="400" customFormat="1" ht="12.75">
      <c r="A273" s="380" t="s">
        <v>2171</v>
      </c>
      <c r="B273" s="426"/>
      <c r="C273" s="427" t="s">
        <v>3615</v>
      </c>
      <c r="D273" s="426">
        <v>192</v>
      </c>
      <c r="E273" s="426" t="s">
        <v>9</v>
      </c>
      <c r="F273" s="429">
        <v>50000</v>
      </c>
      <c r="G273" s="429">
        <f t="shared" si="111"/>
        <v>9600000</v>
      </c>
    </row>
    <row r="274" spans="1:7" s="400" customFormat="1" ht="12.75">
      <c r="A274" s="380" t="s">
        <v>2173</v>
      </c>
      <c r="B274" s="426"/>
      <c r="C274" s="427" t="s">
        <v>3616</v>
      </c>
      <c r="D274" s="426">
        <v>192</v>
      </c>
      <c r="E274" s="426" t="s">
        <v>9</v>
      </c>
      <c r="F274" s="429">
        <v>55000</v>
      </c>
      <c r="G274" s="429">
        <f t="shared" si="111"/>
        <v>10560000</v>
      </c>
    </row>
    <row r="275" spans="1:7" s="400" customFormat="1" ht="12.75">
      <c r="A275" s="380" t="s">
        <v>2175</v>
      </c>
      <c r="B275" s="426"/>
      <c r="C275" s="427" t="s">
        <v>3617</v>
      </c>
      <c r="D275" s="426">
        <v>50</v>
      </c>
      <c r="E275" s="426" t="s">
        <v>2177</v>
      </c>
      <c r="F275" s="429">
        <v>220000</v>
      </c>
      <c r="G275" s="429">
        <f t="shared" si="111"/>
        <v>11000000</v>
      </c>
    </row>
    <row r="276" spans="1:7" s="400" customFormat="1" ht="12.75">
      <c r="A276" s="380" t="s">
        <v>2178</v>
      </c>
      <c r="B276" s="426"/>
      <c r="C276" s="427" t="s">
        <v>3618</v>
      </c>
      <c r="D276" s="426">
        <v>50</v>
      </c>
      <c r="E276" s="426" t="s">
        <v>2177</v>
      </c>
      <c r="F276" s="429">
        <v>240000</v>
      </c>
      <c r="G276" s="429">
        <f t="shared" si="111"/>
        <v>12000000</v>
      </c>
    </row>
    <row r="277" spans="1:7" s="400" customFormat="1" ht="12.75">
      <c r="A277" s="380" t="s">
        <v>2180</v>
      </c>
      <c r="B277" s="426"/>
      <c r="C277" s="427" t="s">
        <v>3619</v>
      </c>
      <c r="D277" s="426">
        <v>800</v>
      </c>
      <c r="E277" s="426" t="s">
        <v>120</v>
      </c>
      <c r="F277" s="429">
        <v>5000</v>
      </c>
      <c r="G277" s="429">
        <f t="shared" si="111"/>
        <v>4000000</v>
      </c>
    </row>
    <row r="278" spans="1:7" s="400" customFormat="1" ht="12.75">
      <c r="A278" s="380" t="s">
        <v>2182</v>
      </c>
      <c r="B278" s="426"/>
      <c r="C278" s="427" t="s">
        <v>3620</v>
      </c>
      <c r="D278" s="426">
        <v>50</v>
      </c>
      <c r="E278" s="426" t="s">
        <v>1401</v>
      </c>
      <c r="F278" s="429">
        <v>220000</v>
      </c>
      <c r="G278" s="429">
        <f t="shared" si="111"/>
        <v>11000000</v>
      </c>
    </row>
    <row r="279" spans="1:7" s="400" customFormat="1" ht="12.75">
      <c r="A279" s="380" t="s">
        <v>2184</v>
      </c>
      <c r="B279" s="426"/>
      <c r="C279" s="427" t="s">
        <v>3621</v>
      </c>
      <c r="D279" s="426">
        <v>800</v>
      </c>
      <c r="E279" s="426" t="s">
        <v>120</v>
      </c>
      <c r="F279" s="429">
        <v>25000</v>
      </c>
      <c r="G279" s="429">
        <f t="shared" si="111"/>
        <v>20000000</v>
      </c>
    </row>
    <row r="280" spans="1:7" s="400" customFormat="1" ht="12.75">
      <c r="A280" s="380" t="s">
        <v>2186</v>
      </c>
      <c r="B280" s="419" t="s">
        <v>2187</v>
      </c>
      <c r="C280" s="420" t="s">
        <v>2188</v>
      </c>
      <c r="D280" s="419"/>
      <c r="E280" s="419"/>
      <c r="F280" s="421"/>
      <c r="G280" s="421">
        <f t="shared" ref="G280" si="112">SUM(G281,G283)</f>
        <v>148852000</v>
      </c>
    </row>
    <row r="281" spans="1:7" s="400" customFormat="1" ht="12.75">
      <c r="A281" s="380" t="s">
        <v>2189</v>
      </c>
      <c r="B281" s="422">
        <v>521114</v>
      </c>
      <c r="C281" s="423" t="s">
        <v>94</v>
      </c>
      <c r="D281" s="422"/>
      <c r="E281" s="422"/>
      <c r="F281" s="425"/>
      <c r="G281" s="425">
        <f t="shared" ref="G281" si="113">G282</f>
        <v>30000000</v>
      </c>
    </row>
    <row r="282" spans="1:7" s="400" customFormat="1" ht="12.75">
      <c r="A282" s="380" t="s">
        <v>2190</v>
      </c>
      <c r="B282" s="426"/>
      <c r="C282" s="427" t="s">
        <v>3622</v>
      </c>
      <c r="D282" s="426">
        <v>12</v>
      </c>
      <c r="E282" s="426" t="s">
        <v>78</v>
      </c>
      <c r="F282" s="429">
        <v>2500000</v>
      </c>
      <c r="G282" s="429">
        <f>ROUNDDOWN(D282*F282,-3)</f>
        <v>30000000</v>
      </c>
    </row>
    <row r="283" spans="1:7" s="400" customFormat="1" ht="12.75">
      <c r="A283" s="380" t="s">
        <v>2192</v>
      </c>
      <c r="B283" s="422">
        <v>522141</v>
      </c>
      <c r="C283" s="423" t="s">
        <v>95</v>
      </c>
      <c r="D283" s="422"/>
      <c r="E283" s="422"/>
      <c r="F283" s="425"/>
      <c r="G283" s="425">
        <f t="shared" ref="G283" si="114">SUM(G284:G285)</f>
        <v>118852000</v>
      </c>
    </row>
    <row r="284" spans="1:7" s="400" customFormat="1" ht="12.75">
      <c r="A284" s="380" t="s">
        <v>2193</v>
      </c>
      <c r="B284" s="426"/>
      <c r="C284" s="427" t="s">
        <v>3623</v>
      </c>
      <c r="D284" s="426">
        <v>12</v>
      </c>
      <c r="E284" s="426" t="s">
        <v>78</v>
      </c>
      <c r="F284" s="429">
        <v>5000000</v>
      </c>
      <c r="G284" s="429">
        <f t="shared" ref="G284:G285" si="115">ROUNDDOWN(D284*F284,-3)</f>
        <v>60000000</v>
      </c>
    </row>
    <row r="285" spans="1:7" s="400" customFormat="1" ht="12.75">
      <c r="A285" s="380" t="s">
        <v>2195</v>
      </c>
      <c r="B285" s="426"/>
      <c r="C285" s="427" t="s">
        <v>3624</v>
      </c>
      <c r="D285" s="426">
        <v>1</v>
      </c>
      <c r="E285" s="426" t="s">
        <v>60</v>
      </c>
      <c r="F285" s="429">
        <v>58852000</v>
      </c>
      <c r="G285" s="429">
        <f t="shared" si="115"/>
        <v>58852000</v>
      </c>
    </row>
    <row r="286" spans="1:7" s="400" customFormat="1" ht="12.75">
      <c r="A286" s="380" t="s">
        <v>2197</v>
      </c>
      <c r="B286" s="419" t="s">
        <v>2198</v>
      </c>
      <c r="C286" s="420" t="s">
        <v>2199</v>
      </c>
      <c r="D286" s="419"/>
      <c r="E286" s="419"/>
      <c r="F286" s="421"/>
      <c r="G286" s="421">
        <f t="shared" ref="G286" si="116">SUM(G287,G297)</f>
        <v>533050000</v>
      </c>
    </row>
    <row r="287" spans="1:7" s="400" customFormat="1" ht="12.75">
      <c r="A287" s="380" t="s">
        <v>2200</v>
      </c>
      <c r="B287" s="422">
        <v>523121</v>
      </c>
      <c r="C287" s="423" t="s">
        <v>99</v>
      </c>
      <c r="D287" s="422"/>
      <c r="E287" s="422"/>
      <c r="F287" s="425"/>
      <c r="G287" s="425">
        <f t="shared" ref="G287" si="117">SUM(G288:G296)</f>
        <v>497050000</v>
      </c>
    </row>
    <row r="288" spans="1:7" s="400" customFormat="1" ht="25.5">
      <c r="A288" s="380" t="s">
        <v>2201</v>
      </c>
      <c r="B288" s="426"/>
      <c r="C288" s="427" t="s">
        <v>3625</v>
      </c>
      <c r="D288" s="426">
        <v>1</v>
      </c>
      <c r="E288" s="426" t="s">
        <v>44</v>
      </c>
      <c r="F288" s="429">
        <v>38730000</v>
      </c>
      <c r="G288" s="429">
        <f t="shared" ref="G288:G296" si="118">ROUNDDOWN(D288*F288,-3)</f>
        <v>38730000</v>
      </c>
    </row>
    <row r="289" spans="1:7" s="400" customFormat="1" ht="12.75">
      <c r="A289" s="380" t="s">
        <v>2203</v>
      </c>
      <c r="B289" s="426"/>
      <c r="C289" s="427" t="s">
        <v>3626</v>
      </c>
      <c r="D289" s="426">
        <v>9</v>
      </c>
      <c r="E289" s="426" t="s">
        <v>3627</v>
      </c>
      <c r="F289" s="429">
        <v>32850000</v>
      </c>
      <c r="G289" s="429">
        <f t="shared" si="118"/>
        <v>295650000</v>
      </c>
    </row>
    <row r="290" spans="1:7" s="400" customFormat="1" ht="25.5">
      <c r="A290" s="380" t="s">
        <v>2205</v>
      </c>
      <c r="B290" s="426"/>
      <c r="C290" s="427" t="s">
        <v>3628</v>
      </c>
      <c r="D290" s="426">
        <v>5</v>
      </c>
      <c r="E290" s="426" t="s">
        <v>42</v>
      </c>
      <c r="F290" s="429">
        <v>3640000</v>
      </c>
      <c r="G290" s="429">
        <f t="shared" si="118"/>
        <v>18200000</v>
      </c>
    </row>
    <row r="291" spans="1:7" s="400" customFormat="1" ht="12.75">
      <c r="A291" s="380" t="s">
        <v>2207</v>
      </c>
      <c r="B291" s="426"/>
      <c r="C291" s="427" t="s">
        <v>3629</v>
      </c>
      <c r="D291" s="426">
        <v>40</v>
      </c>
      <c r="E291" s="426" t="s">
        <v>42</v>
      </c>
      <c r="F291" s="429">
        <v>730000</v>
      </c>
      <c r="G291" s="429">
        <f t="shared" si="118"/>
        <v>29200000</v>
      </c>
    </row>
    <row r="292" spans="1:7" s="400" customFormat="1" ht="12.75">
      <c r="A292" s="380" t="s">
        <v>2208</v>
      </c>
      <c r="B292" s="426"/>
      <c r="C292" s="427" t="s">
        <v>3630</v>
      </c>
      <c r="D292" s="426">
        <v>35</v>
      </c>
      <c r="E292" s="426" t="s">
        <v>44</v>
      </c>
      <c r="F292" s="429">
        <v>730000</v>
      </c>
      <c r="G292" s="429">
        <f t="shared" si="118"/>
        <v>25550000</v>
      </c>
    </row>
    <row r="293" spans="1:7" s="400" customFormat="1" ht="12.75">
      <c r="A293" s="380" t="s">
        <v>2209</v>
      </c>
      <c r="B293" s="426"/>
      <c r="C293" s="427" t="s">
        <v>3631</v>
      </c>
      <c r="D293" s="426">
        <v>35</v>
      </c>
      <c r="E293" s="426" t="s">
        <v>44</v>
      </c>
      <c r="F293" s="429">
        <v>690000</v>
      </c>
      <c r="G293" s="429">
        <f t="shared" si="118"/>
        <v>24150000</v>
      </c>
    </row>
    <row r="294" spans="1:7" s="400" customFormat="1" ht="12.75">
      <c r="A294" s="380" t="s">
        <v>2210</v>
      </c>
      <c r="B294" s="426"/>
      <c r="C294" s="427" t="s">
        <v>3632</v>
      </c>
      <c r="D294" s="426">
        <v>3</v>
      </c>
      <c r="E294" s="426" t="s">
        <v>44</v>
      </c>
      <c r="F294" s="429">
        <v>3500000</v>
      </c>
      <c r="G294" s="429">
        <f t="shared" si="118"/>
        <v>10500000</v>
      </c>
    </row>
    <row r="295" spans="1:7" s="400" customFormat="1" ht="12.75">
      <c r="A295" s="380" t="s">
        <v>2211</v>
      </c>
      <c r="B295" s="426"/>
      <c r="C295" s="427" t="s">
        <v>3633</v>
      </c>
      <c r="D295" s="426">
        <v>6</v>
      </c>
      <c r="E295" s="426" t="s">
        <v>44</v>
      </c>
      <c r="F295" s="429">
        <v>470000</v>
      </c>
      <c r="G295" s="429">
        <f t="shared" si="118"/>
        <v>2820000</v>
      </c>
    </row>
    <row r="296" spans="1:7" s="400" customFormat="1" ht="12.75">
      <c r="A296" s="380" t="s">
        <v>2213</v>
      </c>
      <c r="B296" s="426"/>
      <c r="C296" s="427" t="s">
        <v>3634</v>
      </c>
      <c r="D296" s="426">
        <v>1</v>
      </c>
      <c r="E296" s="426" t="s">
        <v>60</v>
      </c>
      <c r="F296" s="429">
        <v>52250000</v>
      </c>
      <c r="G296" s="429">
        <f t="shared" si="118"/>
        <v>52250000</v>
      </c>
    </row>
    <row r="297" spans="1:7" s="400" customFormat="1" ht="12.75">
      <c r="A297" s="380" t="s">
        <v>2214</v>
      </c>
      <c r="B297" s="422">
        <v>523199</v>
      </c>
      <c r="C297" s="423" t="s">
        <v>102</v>
      </c>
      <c r="D297" s="422"/>
      <c r="E297" s="422"/>
      <c r="F297" s="425"/>
      <c r="G297" s="425">
        <f t="shared" ref="G297" si="119">G298</f>
        <v>36000000</v>
      </c>
    </row>
    <row r="298" spans="1:7" s="400" customFormat="1" ht="12.75">
      <c r="A298" s="380" t="s">
        <v>2215</v>
      </c>
      <c r="B298" s="426"/>
      <c r="C298" s="427" t="s">
        <v>3635</v>
      </c>
      <c r="D298" s="426">
        <v>24</v>
      </c>
      <c r="E298" s="426" t="s">
        <v>96</v>
      </c>
      <c r="F298" s="429">
        <v>1500000</v>
      </c>
      <c r="G298" s="429">
        <f>ROUNDDOWN(D298*F298,-3)</f>
        <v>36000000</v>
      </c>
    </row>
    <row r="299" spans="1:7" s="400" customFormat="1" ht="25.5">
      <c r="A299" s="380" t="s">
        <v>2217</v>
      </c>
      <c r="B299" s="419" t="s">
        <v>2218</v>
      </c>
      <c r="C299" s="420" t="s">
        <v>2219</v>
      </c>
      <c r="D299" s="419"/>
      <c r="E299" s="419"/>
      <c r="F299" s="421"/>
      <c r="G299" s="421">
        <f t="shared" ref="G299" si="120">SUM(G300,G303)</f>
        <v>159376000</v>
      </c>
    </row>
    <row r="300" spans="1:7" s="400" customFormat="1" ht="12.75">
      <c r="A300" s="380" t="s">
        <v>2220</v>
      </c>
      <c r="B300" s="422">
        <v>521111</v>
      </c>
      <c r="C300" s="423" t="s">
        <v>90</v>
      </c>
      <c r="D300" s="422"/>
      <c r="E300" s="422"/>
      <c r="F300" s="425"/>
      <c r="G300" s="425">
        <f t="shared" ref="G300" si="121">SUM(G301:G302)</f>
        <v>101016000</v>
      </c>
    </row>
    <row r="301" spans="1:7" s="400" customFormat="1" ht="12.75">
      <c r="A301" s="380" t="s">
        <v>2221</v>
      </c>
      <c r="B301" s="426"/>
      <c r="C301" s="427" t="s">
        <v>3636</v>
      </c>
      <c r="D301" s="426">
        <v>100</v>
      </c>
      <c r="E301" s="426" t="s">
        <v>2223</v>
      </c>
      <c r="F301" s="429">
        <v>856760</v>
      </c>
      <c r="G301" s="429">
        <f t="shared" ref="G301:G302" si="122">ROUNDDOWN(D301*F301,-3)</f>
        <v>85676000</v>
      </c>
    </row>
    <row r="302" spans="1:7" s="400" customFormat="1" ht="12.75">
      <c r="A302" s="380" t="s">
        <v>2224</v>
      </c>
      <c r="B302" s="426"/>
      <c r="C302" s="427" t="s">
        <v>3637</v>
      </c>
      <c r="D302" s="426">
        <v>26</v>
      </c>
      <c r="E302" s="426" t="s">
        <v>121</v>
      </c>
      <c r="F302" s="429">
        <v>590000</v>
      </c>
      <c r="G302" s="429">
        <f t="shared" si="122"/>
        <v>15340000</v>
      </c>
    </row>
    <row r="303" spans="1:7" s="400" customFormat="1" ht="12.75">
      <c r="A303" s="380" t="s">
        <v>2226</v>
      </c>
      <c r="B303" s="422">
        <v>521115</v>
      </c>
      <c r="C303" s="423" t="s">
        <v>104</v>
      </c>
      <c r="D303" s="422"/>
      <c r="E303" s="422"/>
      <c r="F303" s="425"/>
      <c r="G303" s="425">
        <f t="shared" ref="G303" si="123">SUM(G304:G313)</f>
        <v>58360000</v>
      </c>
    </row>
    <row r="304" spans="1:7" s="400" customFormat="1" ht="12.75">
      <c r="A304" s="380" t="s">
        <v>2227</v>
      </c>
      <c r="B304" s="426"/>
      <c r="C304" s="427" t="s">
        <v>3638</v>
      </c>
      <c r="D304" s="426">
        <v>12</v>
      </c>
      <c r="E304" s="426" t="s">
        <v>32</v>
      </c>
      <c r="F304" s="429">
        <v>2920000</v>
      </c>
      <c r="G304" s="429">
        <f t="shared" ref="G304:G313" si="124">ROUNDDOWN(D304*F304,-3)</f>
        <v>35040000</v>
      </c>
    </row>
    <row r="305" spans="1:7" s="400" customFormat="1" ht="25.5">
      <c r="A305" s="380" t="s">
        <v>2229</v>
      </c>
      <c r="B305" s="426"/>
      <c r="C305" s="427" t="s">
        <v>3639</v>
      </c>
      <c r="D305" s="426">
        <v>12</v>
      </c>
      <c r="E305" s="426" t="s">
        <v>32</v>
      </c>
      <c r="F305" s="429">
        <v>326000</v>
      </c>
      <c r="G305" s="429">
        <f t="shared" si="124"/>
        <v>3912000</v>
      </c>
    </row>
    <row r="306" spans="1:7" s="400" customFormat="1" ht="12.75">
      <c r="A306" s="380" t="s">
        <v>2231</v>
      </c>
      <c r="B306" s="426"/>
      <c r="C306" s="427" t="s">
        <v>3640</v>
      </c>
      <c r="D306" s="426">
        <v>12</v>
      </c>
      <c r="E306" s="426" t="s">
        <v>32</v>
      </c>
      <c r="F306" s="429">
        <v>324000</v>
      </c>
      <c r="G306" s="429">
        <f t="shared" si="124"/>
        <v>3888000</v>
      </c>
    </row>
    <row r="307" spans="1:7" s="400" customFormat="1" ht="25.5">
      <c r="A307" s="380" t="s">
        <v>2233</v>
      </c>
      <c r="B307" s="426"/>
      <c r="C307" s="427" t="s">
        <v>3641</v>
      </c>
      <c r="D307" s="426">
        <v>12</v>
      </c>
      <c r="E307" s="426" t="s">
        <v>32</v>
      </c>
      <c r="F307" s="429">
        <v>680000</v>
      </c>
      <c r="G307" s="429">
        <f t="shared" si="124"/>
        <v>8160000</v>
      </c>
    </row>
    <row r="308" spans="1:7" s="400" customFormat="1" ht="12.75">
      <c r="A308" s="380" t="s">
        <v>2235</v>
      </c>
      <c r="B308" s="426"/>
      <c r="C308" s="427" t="s">
        <v>3642</v>
      </c>
      <c r="D308" s="426">
        <v>12</v>
      </c>
      <c r="E308" s="426" t="s">
        <v>32</v>
      </c>
      <c r="F308" s="429">
        <v>200000</v>
      </c>
      <c r="G308" s="429">
        <f t="shared" si="124"/>
        <v>2400000</v>
      </c>
    </row>
    <row r="309" spans="1:7" s="400" customFormat="1" ht="12.75">
      <c r="A309" s="380" t="s">
        <v>2237</v>
      </c>
      <c r="B309" s="426"/>
      <c r="C309" s="427" t="s">
        <v>3643</v>
      </c>
      <c r="D309" s="426">
        <v>12</v>
      </c>
      <c r="E309" s="426" t="s">
        <v>32</v>
      </c>
      <c r="F309" s="429">
        <v>80000</v>
      </c>
      <c r="G309" s="429">
        <f t="shared" si="124"/>
        <v>960000</v>
      </c>
    </row>
    <row r="310" spans="1:7" s="400" customFormat="1" ht="12.75">
      <c r="A310" s="380" t="s">
        <v>2239</v>
      </c>
      <c r="B310" s="426"/>
      <c r="C310" s="427" t="s">
        <v>3644</v>
      </c>
      <c r="D310" s="426">
        <v>12</v>
      </c>
      <c r="E310" s="426" t="s">
        <v>32</v>
      </c>
      <c r="F310" s="429">
        <v>200000</v>
      </c>
      <c r="G310" s="429">
        <f t="shared" si="124"/>
        <v>2400000</v>
      </c>
    </row>
    <row r="311" spans="1:7" s="400" customFormat="1" ht="12.75">
      <c r="A311" s="380" t="s">
        <v>2241</v>
      </c>
      <c r="B311" s="426"/>
      <c r="C311" s="427" t="s">
        <v>3645</v>
      </c>
      <c r="D311" s="426">
        <v>1</v>
      </c>
      <c r="E311" s="426" t="s">
        <v>755</v>
      </c>
      <c r="F311" s="429">
        <v>400000</v>
      </c>
      <c r="G311" s="429">
        <f t="shared" si="124"/>
        <v>400000</v>
      </c>
    </row>
    <row r="312" spans="1:7" s="400" customFormat="1" ht="12.75">
      <c r="A312" s="380" t="s">
        <v>2243</v>
      </c>
      <c r="B312" s="426"/>
      <c r="C312" s="427" t="s">
        <v>3646</v>
      </c>
      <c r="D312" s="426">
        <v>1</v>
      </c>
      <c r="E312" s="426" t="s">
        <v>25</v>
      </c>
      <c r="F312" s="429">
        <v>300000</v>
      </c>
      <c r="G312" s="429">
        <f t="shared" si="124"/>
        <v>300000</v>
      </c>
    </row>
    <row r="313" spans="1:7" s="400" customFormat="1" ht="25.5">
      <c r="A313" s="380" t="s">
        <v>2245</v>
      </c>
      <c r="B313" s="426"/>
      <c r="C313" s="427" t="s">
        <v>3647</v>
      </c>
      <c r="D313" s="426">
        <v>3</v>
      </c>
      <c r="E313" s="426" t="s">
        <v>25</v>
      </c>
      <c r="F313" s="429">
        <v>300000</v>
      </c>
      <c r="G313" s="429">
        <f t="shared" si="124"/>
        <v>900000</v>
      </c>
    </row>
    <row r="314" spans="1:7" s="400" customFormat="1" ht="12.75">
      <c r="A314" s="380" t="s">
        <v>3648</v>
      </c>
      <c r="B314" s="419" t="s">
        <v>3649</v>
      </c>
      <c r="C314" s="420" t="s">
        <v>3650</v>
      </c>
      <c r="D314" s="419"/>
      <c r="E314" s="419"/>
      <c r="F314" s="421"/>
      <c r="G314" s="421">
        <f t="shared" ref="G314" si="125">SUM(G315,G320,G325)</f>
        <v>100000000</v>
      </c>
    </row>
    <row r="315" spans="1:7" s="400" customFormat="1" ht="12.75">
      <c r="A315" s="380" t="s">
        <v>3651</v>
      </c>
      <c r="B315" s="422">
        <v>521111</v>
      </c>
      <c r="C315" s="423" t="s">
        <v>90</v>
      </c>
      <c r="D315" s="422"/>
      <c r="E315" s="422"/>
      <c r="F315" s="425"/>
      <c r="G315" s="425">
        <f t="shared" ref="G315" si="126">SUM(G316:G319)</f>
        <v>45000000</v>
      </c>
    </row>
    <row r="316" spans="1:7" s="400" customFormat="1" ht="12.75">
      <c r="A316" s="380" t="s">
        <v>3652</v>
      </c>
      <c r="B316" s="426"/>
      <c r="C316" s="427" t="s">
        <v>3653</v>
      </c>
      <c r="D316" s="426">
        <v>1</v>
      </c>
      <c r="E316" s="426" t="s">
        <v>60</v>
      </c>
      <c r="F316" s="429">
        <v>3000000</v>
      </c>
      <c r="G316" s="429">
        <f t="shared" ref="G316:G319" si="127">ROUNDDOWN(D316*F316,-3)</f>
        <v>3000000</v>
      </c>
    </row>
    <row r="317" spans="1:7" s="400" customFormat="1" ht="12.75">
      <c r="A317" s="380" t="s">
        <v>3654</v>
      </c>
      <c r="B317" s="426"/>
      <c r="C317" s="427" t="s">
        <v>3655</v>
      </c>
      <c r="D317" s="426">
        <v>48</v>
      </c>
      <c r="E317" s="426" t="s">
        <v>58</v>
      </c>
      <c r="F317" s="429">
        <v>500000</v>
      </c>
      <c r="G317" s="429">
        <f t="shared" si="127"/>
        <v>24000000</v>
      </c>
    </row>
    <row r="318" spans="1:7" s="400" customFormat="1" ht="12.75">
      <c r="A318" s="380" t="s">
        <v>3656</v>
      </c>
      <c r="B318" s="426"/>
      <c r="C318" s="427" t="s">
        <v>3657</v>
      </c>
      <c r="D318" s="426">
        <v>12</v>
      </c>
      <c r="E318" s="426" t="s">
        <v>78</v>
      </c>
      <c r="F318" s="429">
        <v>500000</v>
      </c>
      <c r="G318" s="429">
        <f t="shared" si="127"/>
        <v>6000000</v>
      </c>
    </row>
    <row r="319" spans="1:7" s="400" customFormat="1" ht="12.75">
      <c r="A319" s="380" t="s">
        <v>3658</v>
      </c>
      <c r="B319" s="426"/>
      <c r="C319" s="427" t="s">
        <v>3659</v>
      </c>
      <c r="D319" s="426">
        <v>60</v>
      </c>
      <c r="E319" s="426" t="s">
        <v>116</v>
      </c>
      <c r="F319" s="429">
        <v>200000</v>
      </c>
      <c r="G319" s="429">
        <f t="shared" si="127"/>
        <v>12000000</v>
      </c>
    </row>
    <row r="320" spans="1:7" s="400" customFormat="1" ht="12.75">
      <c r="A320" s="380" t="s">
        <v>3660</v>
      </c>
      <c r="B320" s="422">
        <v>521811</v>
      </c>
      <c r="C320" s="423" t="s">
        <v>64</v>
      </c>
      <c r="D320" s="422"/>
      <c r="E320" s="422"/>
      <c r="F320" s="425"/>
      <c r="G320" s="425">
        <f t="shared" ref="G320" si="128">SUM(G321:G324)</f>
        <v>26000000</v>
      </c>
    </row>
    <row r="321" spans="1:7" s="400" customFormat="1" ht="12.75">
      <c r="A321" s="380" t="s">
        <v>3661</v>
      </c>
      <c r="B321" s="426"/>
      <c r="C321" s="427" t="s">
        <v>3535</v>
      </c>
      <c r="D321" s="426">
        <v>8</v>
      </c>
      <c r="E321" s="426" t="s">
        <v>9</v>
      </c>
      <c r="F321" s="429">
        <v>1000000</v>
      </c>
      <c r="G321" s="429">
        <f t="shared" ref="G321:G324" si="129">ROUNDDOWN(D321*F321,-3)</f>
        <v>8000000</v>
      </c>
    </row>
    <row r="322" spans="1:7" s="400" customFormat="1" ht="12.75">
      <c r="A322" s="380" t="s">
        <v>3662</v>
      </c>
      <c r="B322" s="426"/>
      <c r="C322" s="427" t="s">
        <v>3536</v>
      </c>
      <c r="D322" s="426">
        <v>8</v>
      </c>
      <c r="E322" s="426" t="s">
        <v>9</v>
      </c>
      <c r="F322" s="429">
        <v>1500000</v>
      </c>
      <c r="G322" s="429">
        <f t="shared" si="129"/>
        <v>12000000</v>
      </c>
    </row>
    <row r="323" spans="1:7" s="400" customFormat="1" ht="12.75">
      <c r="A323" s="380" t="s">
        <v>3663</v>
      </c>
      <c r="B323" s="426"/>
      <c r="C323" s="427" t="s">
        <v>3664</v>
      </c>
      <c r="D323" s="426">
        <v>200</v>
      </c>
      <c r="E323" s="426" t="s">
        <v>120</v>
      </c>
      <c r="F323" s="429">
        <v>5000</v>
      </c>
      <c r="G323" s="429">
        <f t="shared" si="129"/>
        <v>1000000</v>
      </c>
    </row>
    <row r="324" spans="1:7" s="400" customFormat="1" ht="12.75">
      <c r="A324" s="380" t="s">
        <v>3665</v>
      </c>
      <c r="B324" s="426"/>
      <c r="C324" s="427" t="s">
        <v>3666</v>
      </c>
      <c r="D324" s="426">
        <v>200</v>
      </c>
      <c r="E324" s="426" t="s">
        <v>120</v>
      </c>
      <c r="F324" s="429">
        <v>25000</v>
      </c>
      <c r="G324" s="429">
        <f t="shared" si="129"/>
        <v>5000000</v>
      </c>
    </row>
    <row r="325" spans="1:7" s="400" customFormat="1" ht="12.75">
      <c r="A325" s="380" t="s">
        <v>3667</v>
      </c>
      <c r="B325" s="422">
        <v>523121</v>
      </c>
      <c r="C325" s="423" t="s">
        <v>99</v>
      </c>
      <c r="D325" s="422"/>
      <c r="E325" s="422"/>
      <c r="F325" s="425"/>
      <c r="G325" s="425">
        <f t="shared" ref="G325" si="130">SUM(G326:G330)</f>
        <v>29000000</v>
      </c>
    </row>
    <row r="326" spans="1:7" s="400" customFormat="1" ht="12.75">
      <c r="A326" s="380" t="s">
        <v>3668</v>
      </c>
      <c r="B326" s="426"/>
      <c r="C326" s="427" t="s">
        <v>3669</v>
      </c>
      <c r="D326" s="426">
        <v>1</v>
      </c>
      <c r="E326" s="426" t="s">
        <v>42</v>
      </c>
      <c r="F326" s="429">
        <v>7200000</v>
      </c>
      <c r="G326" s="429">
        <f t="shared" ref="G326:G330" si="131">ROUNDDOWN(D326*F326,-3)</f>
        <v>7200000</v>
      </c>
    </row>
    <row r="327" spans="1:7" s="400" customFormat="1" ht="12.75">
      <c r="A327" s="380" t="s">
        <v>3670</v>
      </c>
      <c r="B327" s="426"/>
      <c r="C327" s="427" t="s">
        <v>3671</v>
      </c>
      <c r="D327" s="426">
        <v>10</v>
      </c>
      <c r="E327" s="426" t="s">
        <v>42</v>
      </c>
      <c r="F327" s="429">
        <v>730000</v>
      </c>
      <c r="G327" s="429">
        <f t="shared" si="131"/>
        <v>7300000</v>
      </c>
    </row>
    <row r="328" spans="1:7" s="400" customFormat="1" ht="12.75">
      <c r="A328" s="380" t="s">
        <v>3672</v>
      </c>
      <c r="B328" s="426"/>
      <c r="C328" s="427" t="s">
        <v>3673</v>
      </c>
      <c r="D328" s="426">
        <v>10</v>
      </c>
      <c r="E328" s="426" t="s">
        <v>44</v>
      </c>
      <c r="F328" s="429">
        <v>730000</v>
      </c>
      <c r="G328" s="429">
        <f t="shared" si="131"/>
        <v>7300000</v>
      </c>
    </row>
    <row r="329" spans="1:7" s="400" customFormat="1" ht="12.75">
      <c r="A329" s="380" t="s">
        <v>3674</v>
      </c>
      <c r="B329" s="426"/>
      <c r="C329" s="427" t="s">
        <v>3675</v>
      </c>
      <c r="D329" s="426">
        <v>10</v>
      </c>
      <c r="E329" s="426" t="s">
        <v>44</v>
      </c>
      <c r="F329" s="429">
        <v>690000</v>
      </c>
      <c r="G329" s="429">
        <f t="shared" si="131"/>
        <v>6900000</v>
      </c>
    </row>
    <row r="330" spans="1:7" s="400" customFormat="1" ht="12.75">
      <c r="A330" s="380" t="s">
        <v>3676</v>
      </c>
      <c r="B330" s="426"/>
      <c r="C330" s="427" t="s">
        <v>3677</v>
      </c>
      <c r="D330" s="426">
        <v>1</v>
      </c>
      <c r="E330" s="426" t="s">
        <v>60</v>
      </c>
      <c r="F330" s="429">
        <v>300000</v>
      </c>
      <c r="G330" s="429">
        <f t="shared" si="131"/>
        <v>300000</v>
      </c>
    </row>
    <row r="331" spans="1:7" s="400" customFormat="1" ht="12.75">
      <c r="A331" s="380" t="s">
        <v>2247</v>
      </c>
      <c r="B331" s="408" t="s">
        <v>2248</v>
      </c>
      <c r="C331" s="409" t="s">
        <v>2249</v>
      </c>
      <c r="D331" s="408">
        <v>1</v>
      </c>
      <c r="E331" s="408" t="s">
        <v>42</v>
      </c>
      <c r="F331" s="411"/>
      <c r="G331" s="411">
        <f t="shared" ref="G331:G338" si="132">G332</f>
        <v>540934000</v>
      </c>
    </row>
    <row r="332" spans="1:7" s="400" customFormat="1" ht="12.75">
      <c r="A332" s="380" t="s">
        <v>2250</v>
      </c>
      <c r="B332" s="412" t="s">
        <v>3678</v>
      </c>
      <c r="C332" s="413" t="s">
        <v>2252</v>
      </c>
      <c r="D332" s="412">
        <v>1</v>
      </c>
      <c r="E332" s="412" t="s">
        <v>42</v>
      </c>
      <c r="F332" s="414"/>
      <c r="G332" s="414">
        <f t="shared" si="132"/>
        <v>540934000</v>
      </c>
    </row>
    <row r="333" spans="1:7" s="400" customFormat="1" ht="25.5">
      <c r="A333" s="380" t="s">
        <v>2268</v>
      </c>
      <c r="B333" s="415">
        <v>301</v>
      </c>
      <c r="C333" s="416" t="s">
        <v>2269</v>
      </c>
      <c r="D333" s="415"/>
      <c r="E333" s="415"/>
      <c r="F333" s="418"/>
      <c r="G333" s="418">
        <f>SUM(G334,G337)</f>
        <v>540934000</v>
      </c>
    </row>
    <row r="334" spans="1:7" s="400" customFormat="1" ht="12.75">
      <c r="A334" s="380" t="s">
        <v>2270</v>
      </c>
      <c r="B334" s="419" t="s">
        <v>8</v>
      </c>
      <c r="C334" s="420" t="s">
        <v>2271</v>
      </c>
      <c r="D334" s="419"/>
      <c r="E334" s="419"/>
      <c r="F334" s="421"/>
      <c r="G334" s="421">
        <f t="shared" si="132"/>
        <v>540000000</v>
      </c>
    </row>
    <row r="335" spans="1:7" s="400" customFormat="1" ht="12.75">
      <c r="A335" s="380" t="s">
        <v>2272</v>
      </c>
      <c r="B335" s="422">
        <v>532111</v>
      </c>
      <c r="C335" s="423" t="s">
        <v>43</v>
      </c>
      <c r="D335" s="422"/>
      <c r="E335" s="422"/>
      <c r="F335" s="425"/>
      <c r="G335" s="425">
        <f t="shared" si="132"/>
        <v>540000000</v>
      </c>
    </row>
    <row r="336" spans="1:7" s="400" customFormat="1" ht="12.75">
      <c r="A336" s="380" t="s">
        <v>2273</v>
      </c>
      <c r="B336" s="426"/>
      <c r="C336" s="427" t="s">
        <v>3679</v>
      </c>
      <c r="D336" s="426">
        <v>1</v>
      </c>
      <c r="E336" s="426" t="s">
        <v>42</v>
      </c>
      <c r="F336" s="429">
        <v>540000000</v>
      </c>
      <c r="G336" s="429">
        <f>ROUNDDOWN(D336*F336,-3)</f>
        <v>540000000</v>
      </c>
    </row>
    <row r="337" spans="1:7" s="400" customFormat="1" ht="12.75">
      <c r="A337" s="380" t="s">
        <v>4849</v>
      </c>
      <c r="B337" s="419" t="s">
        <v>508</v>
      </c>
      <c r="C337" s="420" t="s">
        <v>4820</v>
      </c>
      <c r="D337" s="419"/>
      <c r="E337" s="419"/>
      <c r="F337" s="421"/>
      <c r="G337" s="421">
        <f t="shared" si="132"/>
        <v>934000</v>
      </c>
    </row>
    <row r="338" spans="1:7" s="400" customFormat="1" ht="12.75">
      <c r="A338" s="380" t="s">
        <v>4827</v>
      </c>
      <c r="B338" s="422">
        <v>532111</v>
      </c>
      <c r="C338" s="423" t="s">
        <v>43</v>
      </c>
      <c r="D338" s="422"/>
      <c r="E338" s="422"/>
      <c r="F338" s="425"/>
      <c r="G338" s="425">
        <f t="shared" si="132"/>
        <v>934000</v>
      </c>
    </row>
    <row r="339" spans="1:7" s="400" customFormat="1" ht="12.75">
      <c r="A339" s="380" t="s">
        <v>4850</v>
      </c>
      <c r="B339" s="426"/>
      <c r="C339" s="427" t="s">
        <v>4845</v>
      </c>
      <c r="D339" s="426">
        <v>1</v>
      </c>
      <c r="E339" s="426" t="s">
        <v>9</v>
      </c>
      <c r="F339" s="429">
        <v>934000</v>
      </c>
      <c r="G339" s="429">
        <f>ROUNDDOWN(D339*F339,-3)</f>
        <v>934000</v>
      </c>
    </row>
    <row r="340" spans="1:7" s="400" customFormat="1" ht="12.75">
      <c r="A340" s="380" t="s">
        <v>2444</v>
      </c>
      <c r="B340" s="408" t="s">
        <v>2445</v>
      </c>
      <c r="C340" s="409" t="s">
        <v>2446</v>
      </c>
      <c r="D340" s="408">
        <v>1</v>
      </c>
      <c r="E340" s="408" t="s">
        <v>3681</v>
      </c>
      <c r="F340" s="411"/>
      <c r="G340" s="411">
        <f>SUM(G341,G375,G416)</f>
        <v>1538790000</v>
      </c>
    </row>
    <row r="341" spans="1:7" s="400" customFormat="1" ht="12.75">
      <c r="A341" s="380" t="s">
        <v>2447</v>
      </c>
      <c r="B341" s="412" t="s">
        <v>3682</v>
      </c>
      <c r="C341" s="413" t="s">
        <v>2449</v>
      </c>
      <c r="D341" s="412">
        <v>1</v>
      </c>
      <c r="E341" s="412" t="s">
        <v>3681</v>
      </c>
      <c r="F341" s="414"/>
      <c r="G341" s="414">
        <f t="shared" ref="G341" si="133">G342</f>
        <v>615138000</v>
      </c>
    </row>
    <row r="342" spans="1:7" s="400" customFormat="1" ht="25.5">
      <c r="A342" s="380" t="s">
        <v>2718</v>
      </c>
      <c r="B342" s="415">
        <v>301</v>
      </c>
      <c r="C342" s="416" t="s">
        <v>2719</v>
      </c>
      <c r="D342" s="415"/>
      <c r="E342" s="415"/>
      <c r="F342" s="418"/>
      <c r="G342" s="418">
        <f>SUM(G343,G353,G363,G372)</f>
        <v>615138000</v>
      </c>
    </row>
    <row r="343" spans="1:7" s="400" customFormat="1" ht="12.75">
      <c r="A343" s="380" t="s">
        <v>2720</v>
      </c>
      <c r="B343" s="419" t="s">
        <v>8</v>
      </c>
      <c r="C343" s="420" t="s">
        <v>129</v>
      </c>
      <c r="D343" s="419"/>
      <c r="E343" s="419"/>
      <c r="F343" s="421"/>
      <c r="G343" s="421">
        <f>SUM(G344,G346,G348,G351)</f>
        <v>22164000</v>
      </c>
    </row>
    <row r="344" spans="1:7" s="400" customFormat="1" ht="12.75">
      <c r="A344" s="380" t="s">
        <v>2721</v>
      </c>
      <c r="B344" s="422">
        <v>521211</v>
      </c>
      <c r="C344" s="423" t="s">
        <v>7</v>
      </c>
      <c r="D344" s="422"/>
      <c r="E344" s="422"/>
      <c r="F344" s="425"/>
      <c r="G344" s="425">
        <f>SUM(G345:G345)</f>
        <v>6000000</v>
      </c>
    </row>
    <row r="345" spans="1:7" s="400" customFormat="1" ht="12.75">
      <c r="A345" s="380" t="s">
        <v>2722</v>
      </c>
      <c r="B345" s="426"/>
      <c r="C345" s="427" t="s">
        <v>3529</v>
      </c>
      <c r="D345" s="426">
        <v>4</v>
      </c>
      <c r="E345" s="426" t="s">
        <v>9</v>
      </c>
      <c r="F345" s="429">
        <v>1500000</v>
      </c>
      <c r="G345" s="429">
        <f t="shared" ref="G345" si="134">ROUNDDOWN(D345*F345,-3)</f>
        <v>6000000</v>
      </c>
    </row>
    <row r="346" spans="1:7" s="400" customFormat="1" ht="12.75">
      <c r="A346" s="380" t="s">
        <v>2726</v>
      </c>
      <c r="B346" s="422">
        <v>521219</v>
      </c>
      <c r="C346" s="423" t="s">
        <v>53</v>
      </c>
      <c r="D346" s="422"/>
      <c r="E346" s="422"/>
      <c r="F346" s="425"/>
      <c r="G346" s="425">
        <f t="shared" ref="G346" si="135">G347</f>
        <v>1000000</v>
      </c>
    </row>
    <row r="347" spans="1:7" s="400" customFormat="1" ht="12.75">
      <c r="A347" s="380" t="s">
        <v>2727</v>
      </c>
      <c r="B347" s="426"/>
      <c r="C347" s="427" t="s">
        <v>3550</v>
      </c>
      <c r="D347" s="426">
        <v>4</v>
      </c>
      <c r="E347" s="426" t="s">
        <v>2728</v>
      </c>
      <c r="F347" s="429">
        <v>250000</v>
      </c>
      <c r="G347" s="429">
        <f>ROUNDDOWN(D347*F347,-3)</f>
        <v>1000000</v>
      </c>
    </row>
    <row r="348" spans="1:7" s="400" customFormat="1" ht="12.75">
      <c r="A348" s="380" t="s">
        <v>2729</v>
      </c>
      <c r="B348" s="422">
        <v>521811</v>
      </c>
      <c r="C348" s="423" t="s">
        <v>64</v>
      </c>
      <c r="D348" s="422"/>
      <c r="E348" s="422"/>
      <c r="F348" s="425"/>
      <c r="G348" s="425">
        <f t="shared" ref="G348" si="136">SUM(G349:G350)</f>
        <v>10000000</v>
      </c>
    </row>
    <row r="349" spans="1:7" s="400" customFormat="1" ht="12.75">
      <c r="A349" s="380" t="s">
        <v>2730</v>
      </c>
      <c r="B349" s="426"/>
      <c r="C349" s="427" t="s">
        <v>3535</v>
      </c>
      <c r="D349" s="426">
        <v>4</v>
      </c>
      <c r="E349" s="426" t="s">
        <v>106</v>
      </c>
      <c r="F349" s="429">
        <v>1000000</v>
      </c>
      <c r="G349" s="429">
        <f t="shared" ref="G349:G350" si="137">ROUNDDOWN(D349*F349,-3)</f>
        <v>4000000</v>
      </c>
    </row>
    <row r="350" spans="1:7" s="400" customFormat="1" ht="12.75">
      <c r="A350" s="380" t="s">
        <v>2731</v>
      </c>
      <c r="B350" s="426"/>
      <c r="C350" s="427" t="s">
        <v>3536</v>
      </c>
      <c r="D350" s="426">
        <v>4</v>
      </c>
      <c r="E350" s="426" t="s">
        <v>106</v>
      </c>
      <c r="F350" s="429">
        <v>1500000</v>
      </c>
      <c r="G350" s="429">
        <f t="shared" si="137"/>
        <v>6000000</v>
      </c>
    </row>
    <row r="351" spans="1:7" s="400" customFormat="1" ht="12.75">
      <c r="A351" s="380" t="s">
        <v>2732</v>
      </c>
      <c r="B351" s="422">
        <v>524111</v>
      </c>
      <c r="C351" s="423" t="s">
        <v>19</v>
      </c>
      <c r="D351" s="422"/>
      <c r="E351" s="422"/>
      <c r="F351" s="425"/>
      <c r="G351" s="425">
        <f t="shared" ref="G351" si="138">G352</f>
        <v>5164000</v>
      </c>
    </row>
    <row r="352" spans="1:7" s="400" customFormat="1" ht="25.5">
      <c r="A352" s="380" t="s">
        <v>2733</v>
      </c>
      <c r="B352" s="426"/>
      <c r="C352" s="427" t="s">
        <v>3684</v>
      </c>
      <c r="D352" s="426">
        <v>1</v>
      </c>
      <c r="E352" s="426" t="s">
        <v>10</v>
      </c>
      <c r="F352" s="429">
        <v>5164000</v>
      </c>
      <c r="G352" s="429">
        <f>ROUNDDOWN(D352*F352,-3)</f>
        <v>5164000</v>
      </c>
    </row>
    <row r="353" spans="1:7" s="400" customFormat="1" ht="12.75">
      <c r="A353" s="380" t="s">
        <v>2735</v>
      </c>
      <c r="B353" s="419" t="s">
        <v>508</v>
      </c>
      <c r="C353" s="420" t="s">
        <v>130</v>
      </c>
      <c r="D353" s="419"/>
      <c r="E353" s="419"/>
      <c r="F353" s="421"/>
      <c r="G353" s="421">
        <f>SUM(G354,G356,G358,G361)</f>
        <v>78000000</v>
      </c>
    </row>
    <row r="354" spans="1:7" s="400" customFormat="1" ht="12.75">
      <c r="A354" s="380" t="s">
        <v>2736</v>
      </c>
      <c r="B354" s="422">
        <v>521211</v>
      </c>
      <c r="C354" s="423" t="s">
        <v>7</v>
      </c>
      <c r="D354" s="422"/>
      <c r="E354" s="422"/>
      <c r="F354" s="425"/>
      <c r="G354" s="425">
        <f>SUM(G355:G355)</f>
        <v>12000000</v>
      </c>
    </row>
    <row r="355" spans="1:7" s="400" customFormat="1" ht="12.75">
      <c r="A355" s="380" t="s">
        <v>2737</v>
      </c>
      <c r="B355" s="426"/>
      <c r="C355" s="427" t="s">
        <v>3529</v>
      </c>
      <c r="D355" s="426">
        <v>8</v>
      </c>
      <c r="E355" s="426" t="s">
        <v>9</v>
      </c>
      <c r="F355" s="429">
        <v>1500000</v>
      </c>
      <c r="G355" s="429">
        <f t="shared" ref="G355" si="139">ROUNDDOWN(D355*F355,-3)</f>
        <v>12000000</v>
      </c>
    </row>
    <row r="356" spans="1:7" s="400" customFormat="1" ht="12.75">
      <c r="A356" s="380" t="s">
        <v>2740</v>
      </c>
      <c r="B356" s="422">
        <v>521219</v>
      </c>
      <c r="C356" s="423" t="s">
        <v>53</v>
      </c>
      <c r="D356" s="422"/>
      <c r="E356" s="422"/>
      <c r="F356" s="425"/>
      <c r="G356" s="425">
        <f t="shared" ref="G356" si="140">G357</f>
        <v>1000000</v>
      </c>
    </row>
    <row r="357" spans="1:7" s="400" customFormat="1" ht="12.75">
      <c r="A357" s="380" t="s">
        <v>2741</v>
      </c>
      <c r="B357" s="426"/>
      <c r="C357" s="427" t="s">
        <v>3550</v>
      </c>
      <c r="D357" s="426">
        <v>4</v>
      </c>
      <c r="E357" s="426" t="s">
        <v>9</v>
      </c>
      <c r="F357" s="429">
        <v>250000</v>
      </c>
      <c r="G357" s="429">
        <f>ROUNDDOWN(D357*F357,-3)</f>
        <v>1000000</v>
      </c>
    </row>
    <row r="358" spans="1:7" s="400" customFormat="1" ht="12.75">
      <c r="A358" s="380" t="s">
        <v>2742</v>
      </c>
      <c r="B358" s="422">
        <v>521811</v>
      </c>
      <c r="C358" s="423" t="s">
        <v>64</v>
      </c>
      <c r="D358" s="422"/>
      <c r="E358" s="422"/>
      <c r="F358" s="425"/>
      <c r="G358" s="425">
        <f t="shared" ref="G358" si="141">SUM(G359:G360)</f>
        <v>20000000</v>
      </c>
    </row>
    <row r="359" spans="1:7" s="400" customFormat="1" ht="12.75">
      <c r="A359" s="380" t="s">
        <v>2743</v>
      </c>
      <c r="B359" s="426"/>
      <c r="C359" s="427" t="s">
        <v>3535</v>
      </c>
      <c r="D359" s="426">
        <v>8</v>
      </c>
      <c r="E359" s="426" t="s">
        <v>106</v>
      </c>
      <c r="F359" s="429">
        <v>1000000</v>
      </c>
      <c r="G359" s="429">
        <f t="shared" ref="G359:G360" si="142">ROUNDDOWN(D359*F359,-3)</f>
        <v>8000000</v>
      </c>
    </row>
    <row r="360" spans="1:7" s="400" customFormat="1" ht="12.75">
      <c r="A360" s="380" t="s">
        <v>2744</v>
      </c>
      <c r="B360" s="426"/>
      <c r="C360" s="427" t="s">
        <v>3536</v>
      </c>
      <c r="D360" s="426">
        <v>8</v>
      </c>
      <c r="E360" s="426" t="s">
        <v>106</v>
      </c>
      <c r="F360" s="429">
        <v>1500000</v>
      </c>
      <c r="G360" s="429">
        <f t="shared" si="142"/>
        <v>12000000</v>
      </c>
    </row>
    <row r="361" spans="1:7" s="400" customFormat="1" ht="12.75">
      <c r="A361" s="380" t="s">
        <v>2747</v>
      </c>
      <c r="B361" s="422">
        <v>524111</v>
      </c>
      <c r="C361" s="423" t="s">
        <v>19</v>
      </c>
      <c r="D361" s="422"/>
      <c r="E361" s="422"/>
      <c r="F361" s="425"/>
      <c r="G361" s="425">
        <f t="shared" ref="G361" si="143">G362</f>
        <v>45000000</v>
      </c>
    </row>
    <row r="362" spans="1:7" s="400" customFormat="1" ht="12.75">
      <c r="A362" s="380" t="s">
        <v>2748</v>
      </c>
      <c r="B362" s="426"/>
      <c r="C362" s="427" t="s">
        <v>3685</v>
      </c>
      <c r="D362" s="426">
        <v>10</v>
      </c>
      <c r="E362" s="426" t="s">
        <v>10</v>
      </c>
      <c r="F362" s="429">
        <v>4500000</v>
      </c>
      <c r="G362" s="429">
        <f>ROUNDDOWN(D362*F362,-3)</f>
        <v>45000000</v>
      </c>
    </row>
    <row r="363" spans="1:7" s="400" customFormat="1" ht="12.75">
      <c r="A363" s="380" t="s">
        <v>2750</v>
      </c>
      <c r="B363" s="419" t="s">
        <v>509</v>
      </c>
      <c r="C363" s="420" t="s">
        <v>131</v>
      </c>
      <c r="D363" s="419"/>
      <c r="E363" s="419"/>
      <c r="F363" s="421"/>
      <c r="G363" s="421">
        <f>SUM(G364,G367,G370)</f>
        <v>80408000</v>
      </c>
    </row>
    <row r="364" spans="1:7" s="400" customFormat="1" ht="12.75">
      <c r="A364" s="380" t="s">
        <v>2751</v>
      </c>
      <c r="B364" s="422">
        <v>521211</v>
      </c>
      <c r="C364" s="423" t="s">
        <v>7</v>
      </c>
      <c r="D364" s="422"/>
      <c r="E364" s="422"/>
      <c r="F364" s="425"/>
      <c r="G364" s="425">
        <f>SUM(G365:G366)</f>
        <v>21000000</v>
      </c>
    </row>
    <row r="365" spans="1:7" s="400" customFormat="1" ht="12.75">
      <c r="A365" s="380" t="s">
        <v>2752</v>
      </c>
      <c r="B365" s="426"/>
      <c r="C365" s="427" t="s">
        <v>3529</v>
      </c>
      <c r="D365" s="426">
        <v>7</v>
      </c>
      <c r="E365" s="426" t="s">
        <v>9</v>
      </c>
      <c r="F365" s="429">
        <v>1500000</v>
      </c>
      <c r="G365" s="429">
        <f t="shared" ref="G365:G366" si="144">ROUNDDOWN(D365*F365,-3)</f>
        <v>10500000</v>
      </c>
    </row>
    <row r="366" spans="1:7" s="400" customFormat="1" ht="12.75">
      <c r="A366" s="380" t="s">
        <v>2753</v>
      </c>
      <c r="B366" s="426"/>
      <c r="C366" s="427" t="s">
        <v>3683</v>
      </c>
      <c r="D366" s="426">
        <v>150</v>
      </c>
      <c r="E366" s="426" t="s">
        <v>10</v>
      </c>
      <c r="F366" s="429">
        <v>70000</v>
      </c>
      <c r="G366" s="429">
        <f t="shared" si="144"/>
        <v>10500000</v>
      </c>
    </row>
    <row r="367" spans="1:7" s="400" customFormat="1" ht="12.75">
      <c r="A367" s="380" t="s">
        <v>2755</v>
      </c>
      <c r="B367" s="422">
        <v>521811</v>
      </c>
      <c r="C367" s="423" t="s">
        <v>64</v>
      </c>
      <c r="D367" s="422"/>
      <c r="E367" s="422"/>
      <c r="F367" s="425"/>
      <c r="G367" s="425">
        <f t="shared" ref="G367" si="145">SUM(G368:G369)</f>
        <v>17500000</v>
      </c>
    </row>
    <row r="368" spans="1:7" s="400" customFormat="1" ht="12.75">
      <c r="A368" s="380" t="s">
        <v>2756</v>
      </c>
      <c r="B368" s="426"/>
      <c r="C368" s="427" t="s">
        <v>3535</v>
      </c>
      <c r="D368" s="426">
        <v>7</v>
      </c>
      <c r="E368" s="426" t="s">
        <v>106</v>
      </c>
      <c r="F368" s="429">
        <v>1000000</v>
      </c>
      <c r="G368" s="429">
        <f t="shared" ref="G368:G369" si="146">ROUNDDOWN(D368*F368,-3)</f>
        <v>7000000</v>
      </c>
    </row>
    <row r="369" spans="1:7" s="400" customFormat="1" ht="12.75">
      <c r="A369" s="380" t="s">
        <v>2757</v>
      </c>
      <c r="B369" s="426"/>
      <c r="C369" s="427" t="s">
        <v>3536</v>
      </c>
      <c r="D369" s="426">
        <v>7</v>
      </c>
      <c r="E369" s="426" t="s">
        <v>106</v>
      </c>
      <c r="F369" s="429">
        <v>1500000</v>
      </c>
      <c r="G369" s="429">
        <f t="shared" si="146"/>
        <v>10500000</v>
      </c>
    </row>
    <row r="370" spans="1:7" s="400" customFormat="1" ht="12.75">
      <c r="A370" s="380" t="s">
        <v>2760</v>
      </c>
      <c r="B370" s="422">
        <v>524111</v>
      </c>
      <c r="C370" s="423" t="s">
        <v>19</v>
      </c>
      <c r="D370" s="422"/>
      <c r="E370" s="422"/>
      <c r="F370" s="425"/>
      <c r="G370" s="425">
        <f t="shared" ref="G370" si="147">G371</f>
        <v>41908000</v>
      </c>
    </row>
    <row r="371" spans="1:7" s="400" customFormat="1" ht="25.5">
      <c r="A371" s="380" t="s">
        <v>2761</v>
      </c>
      <c r="B371" s="426"/>
      <c r="C371" s="427" t="s">
        <v>3686</v>
      </c>
      <c r="D371" s="426">
        <v>8</v>
      </c>
      <c r="E371" s="426" t="s">
        <v>10</v>
      </c>
      <c r="F371" s="429">
        <v>5238500</v>
      </c>
      <c r="G371" s="429">
        <f>ROUNDDOWN(D371*F371,-3)</f>
        <v>41908000</v>
      </c>
    </row>
    <row r="372" spans="1:7" s="400" customFormat="1" ht="12.75">
      <c r="A372" s="380" t="s">
        <v>4851</v>
      </c>
      <c r="B372" s="419" t="s">
        <v>511</v>
      </c>
      <c r="C372" s="420" t="s">
        <v>4820</v>
      </c>
      <c r="D372" s="419"/>
      <c r="E372" s="419"/>
      <c r="F372" s="421"/>
      <c r="G372" s="421">
        <f>G373</f>
        <v>434566000</v>
      </c>
    </row>
    <row r="373" spans="1:7" s="400" customFormat="1" ht="12.75">
      <c r="A373" s="380" t="s">
        <v>4825</v>
      </c>
      <c r="B373" s="422">
        <v>524111</v>
      </c>
      <c r="C373" s="423" t="s">
        <v>19</v>
      </c>
      <c r="D373" s="422"/>
      <c r="E373" s="422"/>
      <c r="F373" s="425"/>
      <c r="G373" s="425">
        <f>G374</f>
        <v>434566000</v>
      </c>
    </row>
    <row r="374" spans="1:7" s="400" customFormat="1" ht="12.75">
      <c r="A374" s="380" t="s">
        <v>4852</v>
      </c>
      <c r="B374" s="426"/>
      <c r="C374" s="427" t="s">
        <v>4837</v>
      </c>
      <c r="D374" s="426">
        <v>1</v>
      </c>
      <c r="E374" s="426" t="s">
        <v>23</v>
      </c>
      <c r="F374" s="429">
        <v>434566000</v>
      </c>
      <c r="G374" s="429">
        <f t="shared" ref="G374" si="148">ROUNDDOWN(D374*F374,-3)</f>
        <v>434566000</v>
      </c>
    </row>
    <row r="375" spans="1:7" s="400" customFormat="1" ht="12.75">
      <c r="A375" s="380" t="s">
        <v>2763</v>
      </c>
      <c r="B375" s="412" t="s">
        <v>3687</v>
      </c>
      <c r="C375" s="413" t="s">
        <v>2765</v>
      </c>
      <c r="D375" s="412">
        <v>2</v>
      </c>
      <c r="E375" s="412" t="s">
        <v>3681</v>
      </c>
      <c r="F375" s="414"/>
      <c r="G375" s="414">
        <f>SUM(G376,G401)</f>
        <v>633732000</v>
      </c>
    </row>
    <row r="376" spans="1:7" s="400" customFormat="1" ht="25.5">
      <c r="A376" s="380" t="s">
        <v>3031</v>
      </c>
      <c r="B376" s="415">
        <v>301</v>
      </c>
      <c r="C376" s="416" t="s">
        <v>3032</v>
      </c>
      <c r="D376" s="415"/>
      <c r="E376" s="415"/>
      <c r="F376" s="418"/>
      <c r="G376" s="418">
        <f>SUM(G377,G387,G398)</f>
        <v>507200000</v>
      </c>
    </row>
    <row r="377" spans="1:7" s="400" customFormat="1" ht="25.5">
      <c r="A377" s="380" t="s">
        <v>3033</v>
      </c>
      <c r="B377" s="419" t="s">
        <v>8</v>
      </c>
      <c r="C377" s="420" t="s">
        <v>174</v>
      </c>
      <c r="D377" s="419"/>
      <c r="E377" s="419"/>
      <c r="F377" s="421"/>
      <c r="G377" s="421">
        <f>SUM(G378,G383,G385)</f>
        <v>43789000</v>
      </c>
    </row>
    <row r="378" spans="1:7" s="400" customFormat="1" ht="12.75">
      <c r="A378" s="380" t="s">
        <v>3034</v>
      </c>
      <c r="B378" s="422">
        <v>521211</v>
      </c>
      <c r="C378" s="423" t="s">
        <v>7</v>
      </c>
      <c r="D378" s="422"/>
      <c r="E378" s="422"/>
      <c r="F378" s="425"/>
      <c r="G378" s="425">
        <f>SUM(G379:G382)</f>
        <v>23250000</v>
      </c>
    </row>
    <row r="379" spans="1:7" s="400" customFormat="1" ht="12.75">
      <c r="A379" s="380" t="s">
        <v>3035</v>
      </c>
      <c r="B379" s="426"/>
      <c r="C379" s="427" t="s">
        <v>3529</v>
      </c>
      <c r="D379" s="426">
        <v>3</v>
      </c>
      <c r="E379" s="426" t="s">
        <v>9</v>
      </c>
      <c r="F379" s="429">
        <v>1500000</v>
      </c>
      <c r="G379" s="429">
        <f t="shared" ref="G379:G382" si="149">ROUNDDOWN(D379*F379,-3)</f>
        <v>4500000</v>
      </c>
    </row>
    <row r="380" spans="1:7" s="400" customFormat="1" ht="12.75">
      <c r="A380" s="380" t="s">
        <v>3036</v>
      </c>
      <c r="B380" s="426"/>
      <c r="C380" s="427" t="s">
        <v>3683</v>
      </c>
      <c r="D380" s="426">
        <v>150</v>
      </c>
      <c r="E380" s="426" t="s">
        <v>10</v>
      </c>
      <c r="F380" s="429">
        <v>75000</v>
      </c>
      <c r="G380" s="429">
        <f t="shared" si="149"/>
        <v>11250000</v>
      </c>
    </row>
    <row r="381" spans="1:7" s="400" customFormat="1" ht="12.75">
      <c r="A381" s="380" t="s">
        <v>3037</v>
      </c>
      <c r="B381" s="426"/>
      <c r="C381" s="427" t="s">
        <v>3530</v>
      </c>
      <c r="D381" s="426">
        <v>3</v>
      </c>
      <c r="E381" s="426" t="s">
        <v>106</v>
      </c>
      <c r="F381" s="429">
        <v>1000000</v>
      </c>
      <c r="G381" s="429">
        <f t="shared" si="149"/>
        <v>3000000</v>
      </c>
    </row>
    <row r="382" spans="1:7" s="400" customFormat="1" ht="12.75">
      <c r="A382" s="380" t="s">
        <v>3038</v>
      </c>
      <c r="B382" s="426"/>
      <c r="C382" s="427" t="s">
        <v>3531</v>
      </c>
      <c r="D382" s="426">
        <v>3</v>
      </c>
      <c r="E382" s="426" t="s">
        <v>106</v>
      </c>
      <c r="F382" s="429">
        <v>1500000</v>
      </c>
      <c r="G382" s="429">
        <f t="shared" si="149"/>
        <v>4500000</v>
      </c>
    </row>
    <row r="383" spans="1:7" s="400" customFormat="1" ht="12.75">
      <c r="A383" s="380" t="s">
        <v>3040</v>
      </c>
      <c r="B383" s="422">
        <v>521219</v>
      </c>
      <c r="C383" s="423" t="s">
        <v>53</v>
      </c>
      <c r="D383" s="422"/>
      <c r="E383" s="422"/>
      <c r="F383" s="425"/>
      <c r="G383" s="425">
        <f t="shared" ref="G383" si="150">G384</f>
        <v>2000000</v>
      </c>
    </row>
    <row r="384" spans="1:7" s="400" customFormat="1" ht="25.5">
      <c r="A384" s="380" t="s">
        <v>3041</v>
      </c>
      <c r="B384" s="426"/>
      <c r="C384" s="427" t="s">
        <v>3688</v>
      </c>
      <c r="D384" s="426">
        <v>1</v>
      </c>
      <c r="E384" s="426" t="s">
        <v>153</v>
      </c>
      <c r="F384" s="429">
        <v>2000000</v>
      </c>
      <c r="G384" s="429">
        <f>ROUNDDOWN(D384*F384,-3)</f>
        <v>2000000</v>
      </c>
    </row>
    <row r="385" spans="1:7" s="400" customFormat="1" ht="12.75">
      <c r="A385" s="380" t="s">
        <v>3043</v>
      </c>
      <c r="B385" s="422">
        <v>524111</v>
      </c>
      <c r="C385" s="423" t="s">
        <v>19</v>
      </c>
      <c r="D385" s="422"/>
      <c r="E385" s="422"/>
      <c r="F385" s="425"/>
      <c r="G385" s="425">
        <f t="shared" ref="G385" si="151">G386</f>
        <v>18539000</v>
      </c>
    </row>
    <row r="386" spans="1:7" s="400" customFormat="1" ht="12.75">
      <c r="A386" s="380" t="s">
        <v>3044</v>
      </c>
      <c r="B386" s="426"/>
      <c r="C386" s="427" t="s">
        <v>3689</v>
      </c>
      <c r="D386" s="426">
        <v>3</v>
      </c>
      <c r="E386" s="426" t="s">
        <v>10</v>
      </c>
      <c r="F386" s="429">
        <v>6179667</v>
      </c>
      <c r="G386" s="429">
        <f>ROUNDDOWN(D386*F386,-3)</f>
        <v>18539000</v>
      </c>
    </row>
    <row r="387" spans="1:7" s="400" customFormat="1" ht="12.75">
      <c r="A387" s="380" t="s">
        <v>3046</v>
      </c>
      <c r="B387" s="419" t="s">
        <v>508</v>
      </c>
      <c r="C387" s="420" t="s">
        <v>175</v>
      </c>
      <c r="D387" s="419"/>
      <c r="E387" s="419"/>
      <c r="F387" s="421"/>
      <c r="G387" s="421">
        <f>SUM(G388,G394,G396)</f>
        <v>75940000</v>
      </c>
    </row>
    <row r="388" spans="1:7" s="400" customFormat="1" ht="12.75">
      <c r="A388" s="380" t="s">
        <v>3047</v>
      </c>
      <c r="B388" s="422">
        <v>521211</v>
      </c>
      <c r="C388" s="423" t="s">
        <v>7</v>
      </c>
      <c r="D388" s="422"/>
      <c r="E388" s="422"/>
      <c r="F388" s="425"/>
      <c r="G388" s="425">
        <f>SUM(G389:G393)</f>
        <v>13525000</v>
      </c>
    </row>
    <row r="389" spans="1:7" s="400" customFormat="1" ht="12.75">
      <c r="A389" s="380" t="s">
        <v>3048</v>
      </c>
      <c r="B389" s="426"/>
      <c r="C389" s="427" t="s">
        <v>3529</v>
      </c>
      <c r="D389" s="426">
        <v>2</v>
      </c>
      <c r="E389" s="426" t="s">
        <v>9</v>
      </c>
      <c r="F389" s="429">
        <v>1500000</v>
      </c>
      <c r="G389" s="429">
        <f t="shared" ref="G389:G393" si="152">ROUNDDOWN(D389*F389,-3)</f>
        <v>3000000</v>
      </c>
    </row>
    <row r="390" spans="1:7" s="400" customFormat="1" ht="12.75">
      <c r="A390" s="380" t="s">
        <v>3049</v>
      </c>
      <c r="B390" s="426"/>
      <c r="C390" s="427" t="s">
        <v>3683</v>
      </c>
      <c r="D390" s="426">
        <v>47</v>
      </c>
      <c r="E390" s="426" t="s">
        <v>10</v>
      </c>
      <c r="F390" s="429">
        <v>75000</v>
      </c>
      <c r="G390" s="429">
        <f t="shared" si="152"/>
        <v>3525000</v>
      </c>
    </row>
    <row r="391" spans="1:7" s="400" customFormat="1" ht="12.75">
      <c r="A391" s="380" t="s">
        <v>3050</v>
      </c>
      <c r="B391" s="426"/>
      <c r="C391" s="427" t="s">
        <v>3690</v>
      </c>
      <c r="D391" s="426">
        <v>4</v>
      </c>
      <c r="E391" s="426" t="s">
        <v>176</v>
      </c>
      <c r="F391" s="429">
        <v>500000</v>
      </c>
      <c r="G391" s="429">
        <f t="shared" si="152"/>
        <v>2000000</v>
      </c>
    </row>
    <row r="392" spans="1:7" s="400" customFormat="1" ht="12.75">
      <c r="A392" s="380" t="s">
        <v>3052</v>
      </c>
      <c r="B392" s="426"/>
      <c r="C392" s="427" t="s">
        <v>3532</v>
      </c>
      <c r="D392" s="426">
        <v>2</v>
      </c>
      <c r="E392" s="426" t="s">
        <v>106</v>
      </c>
      <c r="F392" s="429">
        <v>1000000</v>
      </c>
      <c r="G392" s="429">
        <f t="shared" si="152"/>
        <v>2000000</v>
      </c>
    </row>
    <row r="393" spans="1:7" s="400" customFormat="1" ht="12.75">
      <c r="A393" s="380" t="s">
        <v>3053</v>
      </c>
      <c r="B393" s="426"/>
      <c r="C393" s="427" t="s">
        <v>3533</v>
      </c>
      <c r="D393" s="426">
        <v>2</v>
      </c>
      <c r="E393" s="426" t="s">
        <v>106</v>
      </c>
      <c r="F393" s="429">
        <v>1500000</v>
      </c>
      <c r="G393" s="429">
        <f t="shared" si="152"/>
        <v>3000000</v>
      </c>
    </row>
    <row r="394" spans="1:7" s="400" customFormat="1" ht="12.75">
      <c r="A394" s="380" t="s">
        <v>3056</v>
      </c>
      <c r="B394" s="422">
        <v>521219</v>
      </c>
      <c r="C394" s="423" t="s">
        <v>53</v>
      </c>
      <c r="D394" s="422"/>
      <c r="E394" s="422"/>
      <c r="F394" s="425"/>
      <c r="G394" s="425">
        <f>SUM(G395:G395)</f>
        <v>2000000</v>
      </c>
    </row>
    <row r="395" spans="1:7" s="400" customFormat="1" ht="25.5">
      <c r="A395" s="380" t="s">
        <v>3057</v>
      </c>
      <c r="B395" s="426"/>
      <c r="C395" s="427" t="s">
        <v>4853</v>
      </c>
      <c r="D395" s="426">
        <v>1</v>
      </c>
      <c r="E395" s="426" t="s">
        <v>60</v>
      </c>
      <c r="F395" s="429">
        <v>2000000</v>
      </c>
      <c r="G395" s="429">
        <f t="shared" ref="G395" si="153">ROUNDDOWN(D395*F395,-3)</f>
        <v>2000000</v>
      </c>
    </row>
    <row r="396" spans="1:7" s="400" customFormat="1" ht="12.75">
      <c r="A396" s="380" t="s">
        <v>3063</v>
      </c>
      <c r="B396" s="422">
        <v>524111</v>
      </c>
      <c r="C396" s="423" t="s">
        <v>19</v>
      </c>
      <c r="D396" s="422"/>
      <c r="E396" s="422"/>
      <c r="F396" s="425"/>
      <c r="G396" s="425">
        <f t="shared" ref="G396" si="154">G397</f>
        <v>60415000</v>
      </c>
    </row>
    <row r="397" spans="1:7" s="400" customFormat="1" ht="12.75">
      <c r="A397" s="380" t="s">
        <v>3064</v>
      </c>
      <c r="B397" s="426"/>
      <c r="C397" s="427" t="s">
        <v>3691</v>
      </c>
      <c r="D397" s="426">
        <v>12</v>
      </c>
      <c r="E397" s="426" t="s">
        <v>10</v>
      </c>
      <c r="F397" s="429">
        <v>5034585</v>
      </c>
      <c r="G397" s="429">
        <f>ROUNDDOWN(D397*F397,-3)</f>
        <v>60415000</v>
      </c>
    </row>
    <row r="398" spans="1:7" s="400" customFormat="1" ht="12.75">
      <c r="A398" s="380" t="s">
        <v>4854</v>
      </c>
      <c r="B398" s="419" t="s">
        <v>509</v>
      </c>
      <c r="C398" s="420" t="s">
        <v>4820</v>
      </c>
      <c r="D398" s="419"/>
      <c r="E398" s="419"/>
      <c r="F398" s="421"/>
      <c r="G398" s="421">
        <f>G399</f>
        <v>387471000</v>
      </c>
    </row>
    <row r="399" spans="1:7" s="400" customFormat="1" ht="12.75">
      <c r="A399" s="380" t="s">
        <v>4824</v>
      </c>
      <c r="B399" s="422">
        <v>524111</v>
      </c>
      <c r="C399" s="423" t="s">
        <v>19</v>
      </c>
      <c r="D399" s="422"/>
      <c r="E399" s="422"/>
      <c r="F399" s="425"/>
      <c r="G399" s="425">
        <f>G400</f>
        <v>387471000</v>
      </c>
    </row>
    <row r="400" spans="1:7" s="400" customFormat="1" ht="12.75">
      <c r="A400" s="380" t="s">
        <v>4855</v>
      </c>
      <c r="B400" s="426"/>
      <c r="C400" s="427" t="s">
        <v>4837</v>
      </c>
      <c r="D400" s="426">
        <v>1</v>
      </c>
      <c r="E400" s="426" t="s">
        <v>9</v>
      </c>
      <c r="F400" s="429">
        <v>387471000</v>
      </c>
      <c r="G400" s="429">
        <f t="shared" ref="G400" si="155">ROUNDDOWN(D400*F400,-3)</f>
        <v>387471000</v>
      </c>
    </row>
    <row r="401" spans="1:7" s="400" customFormat="1" ht="25.5">
      <c r="A401" s="380" t="s">
        <v>3068</v>
      </c>
      <c r="B401" s="415">
        <v>302</v>
      </c>
      <c r="C401" s="416" t="s">
        <v>3070</v>
      </c>
      <c r="D401" s="415"/>
      <c r="E401" s="415"/>
      <c r="F401" s="418"/>
      <c r="G401" s="418">
        <f>SUM(G402,G413)</f>
        <v>126532000</v>
      </c>
    </row>
    <row r="402" spans="1:7" s="400" customFormat="1" ht="12.75">
      <c r="A402" s="380" t="s">
        <v>3071</v>
      </c>
      <c r="B402" s="419" t="s">
        <v>8</v>
      </c>
      <c r="C402" s="420" t="s">
        <v>178</v>
      </c>
      <c r="D402" s="419"/>
      <c r="E402" s="419"/>
      <c r="F402" s="421"/>
      <c r="G402" s="421">
        <f t="shared" ref="G402" si="156">SUM(G403,G409,G411)</f>
        <v>50069000</v>
      </c>
    </row>
    <row r="403" spans="1:7" s="400" customFormat="1" ht="12.75">
      <c r="A403" s="380" t="s">
        <v>3072</v>
      </c>
      <c r="B403" s="422">
        <v>521211</v>
      </c>
      <c r="C403" s="423" t="s">
        <v>7</v>
      </c>
      <c r="D403" s="422"/>
      <c r="E403" s="422"/>
      <c r="F403" s="425"/>
      <c r="G403" s="425">
        <f t="shared" ref="G403" si="157">SUM(G404:G408)</f>
        <v>17900000</v>
      </c>
    </row>
    <row r="404" spans="1:7" s="400" customFormat="1" ht="12.75">
      <c r="A404" s="380" t="s">
        <v>3073</v>
      </c>
      <c r="B404" s="426"/>
      <c r="C404" s="427" t="s">
        <v>3529</v>
      </c>
      <c r="D404" s="426">
        <v>4</v>
      </c>
      <c r="E404" s="426" t="s">
        <v>9</v>
      </c>
      <c r="F404" s="429">
        <v>1500000</v>
      </c>
      <c r="G404" s="429">
        <f t="shared" ref="G404:G408" si="158">ROUNDDOWN(D404*F404,-3)</f>
        <v>6000000</v>
      </c>
    </row>
    <row r="405" spans="1:7" s="400" customFormat="1" ht="12.75">
      <c r="A405" s="380" t="s">
        <v>3074</v>
      </c>
      <c r="B405" s="426"/>
      <c r="C405" s="427" t="s">
        <v>3683</v>
      </c>
      <c r="D405" s="426">
        <v>12</v>
      </c>
      <c r="E405" s="426" t="s">
        <v>10</v>
      </c>
      <c r="F405" s="429">
        <v>75000</v>
      </c>
      <c r="G405" s="429">
        <f t="shared" si="158"/>
        <v>900000</v>
      </c>
    </row>
    <row r="406" spans="1:7" s="400" customFormat="1" ht="12.75">
      <c r="A406" s="380" t="s">
        <v>3075</v>
      </c>
      <c r="B406" s="426"/>
      <c r="C406" s="427" t="s">
        <v>3530</v>
      </c>
      <c r="D406" s="426">
        <v>4</v>
      </c>
      <c r="E406" s="426" t="s">
        <v>106</v>
      </c>
      <c r="F406" s="429">
        <v>1000000</v>
      </c>
      <c r="G406" s="429">
        <f t="shared" si="158"/>
        <v>4000000</v>
      </c>
    </row>
    <row r="407" spans="1:7" s="400" customFormat="1" ht="12.75">
      <c r="A407" s="380" t="s">
        <v>3076</v>
      </c>
      <c r="B407" s="426"/>
      <c r="C407" s="427" t="s">
        <v>3531</v>
      </c>
      <c r="D407" s="426">
        <v>4</v>
      </c>
      <c r="E407" s="426" t="s">
        <v>106</v>
      </c>
      <c r="F407" s="429">
        <v>1500000</v>
      </c>
      <c r="G407" s="429">
        <f t="shared" si="158"/>
        <v>6000000</v>
      </c>
    </row>
    <row r="408" spans="1:7" s="400" customFormat="1" ht="12.75">
      <c r="A408" s="380" t="s">
        <v>3077</v>
      </c>
      <c r="B408" s="426"/>
      <c r="C408" s="427" t="s">
        <v>3692</v>
      </c>
      <c r="D408" s="426">
        <v>2</v>
      </c>
      <c r="E408" s="426" t="s">
        <v>176</v>
      </c>
      <c r="F408" s="429">
        <v>500000</v>
      </c>
      <c r="G408" s="429">
        <f t="shared" si="158"/>
        <v>1000000</v>
      </c>
    </row>
    <row r="409" spans="1:7" s="400" customFormat="1" ht="12.75">
      <c r="A409" s="380" t="s">
        <v>3079</v>
      </c>
      <c r="B409" s="422">
        <v>521219</v>
      </c>
      <c r="C409" s="423" t="s">
        <v>53</v>
      </c>
      <c r="D409" s="422"/>
      <c r="E409" s="422"/>
      <c r="F409" s="425"/>
      <c r="G409" s="425">
        <f t="shared" ref="G409" si="159">G410</f>
        <v>2000000</v>
      </c>
    </row>
    <row r="410" spans="1:7" s="400" customFormat="1" ht="25.5">
      <c r="A410" s="380" t="s">
        <v>3080</v>
      </c>
      <c r="B410" s="426"/>
      <c r="C410" s="427" t="s">
        <v>3688</v>
      </c>
      <c r="D410" s="426">
        <v>1</v>
      </c>
      <c r="E410" s="426" t="s">
        <v>3605</v>
      </c>
      <c r="F410" s="429">
        <v>2000000</v>
      </c>
      <c r="G410" s="429">
        <f>ROUNDDOWN(D410*F410,-3)</f>
        <v>2000000</v>
      </c>
    </row>
    <row r="411" spans="1:7" s="400" customFormat="1" ht="12.75">
      <c r="A411" s="380" t="s">
        <v>3081</v>
      </c>
      <c r="B411" s="422">
        <v>524111</v>
      </c>
      <c r="C411" s="423" t="s">
        <v>19</v>
      </c>
      <c r="D411" s="422"/>
      <c r="E411" s="422"/>
      <c r="F411" s="425"/>
      <c r="G411" s="425">
        <f t="shared" ref="G411" si="160">G412</f>
        <v>30169000</v>
      </c>
    </row>
    <row r="412" spans="1:7" s="400" customFormat="1" ht="12.75">
      <c r="A412" s="380" t="s">
        <v>3082</v>
      </c>
      <c r="B412" s="426"/>
      <c r="C412" s="427" t="s">
        <v>4856</v>
      </c>
      <c r="D412" s="426">
        <v>6</v>
      </c>
      <c r="E412" s="426" t="s">
        <v>10</v>
      </c>
      <c r="F412" s="429">
        <v>5028317</v>
      </c>
      <c r="G412" s="429">
        <f>ROUNDDOWN(D412*F412,-3)</f>
        <v>30169000</v>
      </c>
    </row>
    <row r="413" spans="1:7" s="400" customFormat="1" ht="12.75">
      <c r="A413" s="380" t="s">
        <v>4857</v>
      </c>
      <c r="B413" s="419" t="s">
        <v>508</v>
      </c>
      <c r="C413" s="420" t="s">
        <v>4820</v>
      </c>
      <c r="D413" s="419"/>
      <c r="E413" s="419"/>
      <c r="F413" s="421"/>
      <c r="G413" s="421">
        <f>G414</f>
        <v>76463000</v>
      </c>
    </row>
    <row r="414" spans="1:7" s="400" customFormat="1" ht="12.75">
      <c r="A414" s="380" t="s">
        <v>4829</v>
      </c>
      <c r="B414" s="422">
        <v>521219</v>
      </c>
      <c r="C414" s="423" t="s">
        <v>53</v>
      </c>
      <c r="D414" s="422"/>
      <c r="E414" s="422"/>
      <c r="F414" s="425"/>
      <c r="G414" s="425">
        <f>G415</f>
        <v>76463000</v>
      </c>
    </row>
    <row r="415" spans="1:7" s="400" customFormat="1" ht="12.75">
      <c r="A415" s="380" t="s">
        <v>4858</v>
      </c>
      <c r="B415" s="426"/>
      <c r="C415" s="427" t="s">
        <v>4837</v>
      </c>
      <c r="D415" s="426">
        <v>1</v>
      </c>
      <c r="E415" s="426" t="s">
        <v>23</v>
      </c>
      <c r="F415" s="429">
        <v>76463900</v>
      </c>
      <c r="G415" s="429">
        <f t="shared" ref="G415" si="161">ROUNDDOWN(D415*F415,-3)</f>
        <v>76463000</v>
      </c>
    </row>
    <row r="416" spans="1:7" s="400" customFormat="1" ht="12.75">
      <c r="A416" s="380" t="s">
        <v>3083</v>
      </c>
      <c r="B416" s="412" t="s">
        <v>3693</v>
      </c>
      <c r="C416" s="413" t="s">
        <v>3085</v>
      </c>
      <c r="D416" s="412">
        <v>1</v>
      </c>
      <c r="E416" s="412" t="s">
        <v>3681</v>
      </c>
      <c r="F416" s="414"/>
      <c r="G416" s="414">
        <f t="shared" ref="G416" si="162">G417</f>
        <v>289920000</v>
      </c>
    </row>
    <row r="417" spans="1:7" s="400" customFormat="1" ht="25.5">
      <c r="A417" s="380" t="s">
        <v>3297</v>
      </c>
      <c r="B417" s="415">
        <v>301</v>
      </c>
      <c r="C417" s="416" t="s">
        <v>3298</v>
      </c>
      <c r="D417" s="415"/>
      <c r="E417" s="415"/>
      <c r="F417" s="418"/>
      <c r="G417" s="418">
        <f>SUM(G418,G426,G432,G436,G443,G447,G455)</f>
        <v>289920000</v>
      </c>
    </row>
    <row r="418" spans="1:7" s="400" customFormat="1" ht="12.75">
      <c r="A418" s="380" t="s">
        <v>3299</v>
      </c>
      <c r="B418" s="419" t="s">
        <v>8</v>
      </c>
      <c r="C418" s="420" t="s">
        <v>143</v>
      </c>
      <c r="D418" s="419"/>
      <c r="E418" s="419"/>
      <c r="F418" s="421"/>
      <c r="G418" s="421">
        <f>SUM(G419,G424)</f>
        <v>27102000</v>
      </c>
    </row>
    <row r="419" spans="1:7" s="400" customFormat="1" ht="12.75">
      <c r="A419" s="380" t="s">
        <v>3300</v>
      </c>
      <c r="B419" s="422">
        <v>521211</v>
      </c>
      <c r="C419" s="423" t="s">
        <v>7</v>
      </c>
      <c r="D419" s="422"/>
      <c r="E419" s="422"/>
      <c r="F419" s="425"/>
      <c r="G419" s="425">
        <f t="shared" ref="G419" si="163">SUM(G420:G423)</f>
        <v>18400000</v>
      </c>
    </row>
    <row r="420" spans="1:7" s="400" customFormat="1" ht="12.75">
      <c r="A420" s="380" t="s">
        <v>3301</v>
      </c>
      <c r="B420" s="426"/>
      <c r="C420" s="427" t="s">
        <v>3529</v>
      </c>
      <c r="D420" s="426">
        <v>2</v>
      </c>
      <c r="E420" s="426" t="s">
        <v>9</v>
      </c>
      <c r="F420" s="429">
        <v>1500000</v>
      </c>
      <c r="G420" s="429">
        <f t="shared" ref="G420:G423" si="164">ROUNDDOWN(D420*F420,-3)</f>
        <v>3000000</v>
      </c>
    </row>
    <row r="421" spans="1:7" s="400" customFormat="1" ht="12.75">
      <c r="A421" s="380" t="s">
        <v>3302</v>
      </c>
      <c r="B421" s="426"/>
      <c r="C421" s="427" t="s">
        <v>3683</v>
      </c>
      <c r="D421" s="426">
        <v>20</v>
      </c>
      <c r="E421" s="426" t="s">
        <v>10</v>
      </c>
      <c r="F421" s="429">
        <v>70000</v>
      </c>
      <c r="G421" s="429">
        <f t="shared" si="164"/>
        <v>1400000</v>
      </c>
    </row>
    <row r="422" spans="1:7" s="400" customFormat="1" ht="12.75">
      <c r="A422" s="380" t="s">
        <v>3303</v>
      </c>
      <c r="B422" s="426"/>
      <c r="C422" s="427" t="s">
        <v>3530</v>
      </c>
      <c r="D422" s="426">
        <v>5</v>
      </c>
      <c r="E422" s="426" t="s">
        <v>106</v>
      </c>
      <c r="F422" s="429">
        <v>1000000</v>
      </c>
      <c r="G422" s="429">
        <f t="shared" si="164"/>
        <v>5000000</v>
      </c>
    </row>
    <row r="423" spans="1:7" s="400" customFormat="1" ht="12.75">
      <c r="A423" s="380" t="s">
        <v>3304</v>
      </c>
      <c r="B423" s="426"/>
      <c r="C423" s="427" t="s">
        <v>3531</v>
      </c>
      <c r="D423" s="426">
        <v>6</v>
      </c>
      <c r="E423" s="426" t="s">
        <v>106</v>
      </c>
      <c r="F423" s="429">
        <v>1500000</v>
      </c>
      <c r="G423" s="429">
        <f t="shared" si="164"/>
        <v>9000000</v>
      </c>
    </row>
    <row r="424" spans="1:7" s="400" customFormat="1" ht="12.75">
      <c r="A424" s="380" t="s">
        <v>3305</v>
      </c>
      <c r="B424" s="422">
        <v>524111</v>
      </c>
      <c r="C424" s="423" t="s">
        <v>19</v>
      </c>
      <c r="D424" s="422"/>
      <c r="E424" s="422"/>
      <c r="F424" s="425"/>
      <c r="G424" s="425">
        <f t="shared" ref="G424" si="165">G425</f>
        <v>8702000</v>
      </c>
    </row>
    <row r="425" spans="1:7" s="400" customFormat="1" ht="12.75">
      <c r="A425" s="380" t="s">
        <v>3306</v>
      </c>
      <c r="B425" s="426"/>
      <c r="C425" s="427" t="s">
        <v>3694</v>
      </c>
      <c r="D425" s="426">
        <v>2</v>
      </c>
      <c r="E425" s="426" t="s">
        <v>10</v>
      </c>
      <c r="F425" s="429">
        <v>4351000</v>
      </c>
      <c r="G425" s="429">
        <f>ROUNDDOWN(D425*F425,-3)</f>
        <v>8702000</v>
      </c>
    </row>
    <row r="426" spans="1:7" s="400" customFormat="1" ht="25.5">
      <c r="A426" s="380" t="s">
        <v>3310</v>
      </c>
      <c r="B426" s="419" t="s">
        <v>508</v>
      </c>
      <c r="C426" s="420" t="s">
        <v>144</v>
      </c>
      <c r="D426" s="419"/>
      <c r="E426" s="419"/>
      <c r="F426" s="421"/>
      <c r="G426" s="421">
        <f>SUM(G427,G430)</f>
        <v>12850000</v>
      </c>
    </row>
    <row r="427" spans="1:7" s="400" customFormat="1" ht="12.75">
      <c r="A427" s="380" t="s">
        <v>3311</v>
      </c>
      <c r="B427" s="422">
        <v>521211</v>
      </c>
      <c r="C427" s="423" t="s">
        <v>7</v>
      </c>
      <c r="D427" s="422"/>
      <c r="E427" s="422"/>
      <c r="F427" s="425"/>
      <c r="G427" s="425">
        <f>SUM(G428:G429)</f>
        <v>7500000</v>
      </c>
    </row>
    <row r="428" spans="1:7" s="400" customFormat="1" ht="12.75">
      <c r="A428" s="380" t="s">
        <v>3312</v>
      </c>
      <c r="B428" s="426"/>
      <c r="C428" s="427" t="s">
        <v>3680</v>
      </c>
      <c r="D428" s="426">
        <v>3</v>
      </c>
      <c r="E428" s="426" t="s">
        <v>9</v>
      </c>
      <c r="F428" s="429">
        <v>1500000</v>
      </c>
      <c r="G428" s="429">
        <f t="shared" ref="G428:G429" si="166">ROUNDDOWN(D428*F428,-3)</f>
        <v>4500000</v>
      </c>
    </row>
    <row r="429" spans="1:7" s="400" customFormat="1" ht="12.75">
      <c r="A429" s="380" t="s">
        <v>3313</v>
      </c>
      <c r="B429" s="426"/>
      <c r="C429" s="427" t="s">
        <v>3538</v>
      </c>
      <c r="D429" s="426">
        <v>3</v>
      </c>
      <c r="E429" s="426" t="s">
        <v>106</v>
      </c>
      <c r="F429" s="429">
        <v>1000000</v>
      </c>
      <c r="G429" s="429">
        <f t="shared" si="166"/>
        <v>3000000</v>
      </c>
    </row>
    <row r="430" spans="1:7" s="400" customFormat="1" ht="12.75">
      <c r="A430" s="380" t="s">
        <v>3315</v>
      </c>
      <c r="B430" s="422">
        <v>524111</v>
      </c>
      <c r="C430" s="423" t="s">
        <v>19</v>
      </c>
      <c r="D430" s="422"/>
      <c r="E430" s="422"/>
      <c r="F430" s="425"/>
      <c r="G430" s="425">
        <f t="shared" ref="G430" si="167">G431</f>
        <v>5350000</v>
      </c>
    </row>
    <row r="431" spans="1:7" s="400" customFormat="1" ht="12.75">
      <c r="A431" s="380" t="s">
        <v>3316</v>
      </c>
      <c r="B431" s="426"/>
      <c r="C431" s="427" t="s">
        <v>3694</v>
      </c>
      <c r="D431" s="426">
        <v>1</v>
      </c>
      <c r="E431" s="426" t="s">
        <v>10</v>
      </c>
      <c r="F431" s="429">
        <v>5350000</v>
      </c>
      <c r="G431" s="429">
        <f>ROUNDDOWN(D431*F431,-3)</f>
        <v>5350000</v>
      </c>
    </row>
    <row r="432" spans="1:7" s="400" customFormat="1" ht="12.75">
      <c r="A432" s="380" t="s">
        <v>3319</v>
      </c>
      <c r="B432" s="419" t="s">
        <v>509</v>
      </c>
      <c r="C432" s="420" t="s">
        <v>145</v>
      </c>
      <c r="D432" s="419"/>
      <c r="E432" s="419"/>
      <c r="F432" s="421"/>
      <c r="G432" s="421">
        <f>SUM(G433)</f>
        <v>7500000</v>
      </c>
    </row>
    <row r="433" spans="1:7" s="400" customFormat="1" ht="12.75">
      <c r="A433" s="380" t="s">
        <v>3320</v>
      </c>
      <c r="B433" s="422">
        <v>521211</v>
      </c>
      <c r="C433" s="423" t="s">
        <v>7</v>
      </c>
      <c r="D433" s="422"/>
      <c r="E433" s="422"/>
      <c r="F433" s="425"/>
      <c r="G433" s="425">
        <f t="shared" ref="G433" si="168">SUM(G434:G435)</f>
        <v>7500000</v>
      </c>
    </row>
    <row r="434" spans="1:7" s="400" customFormat="1" ht="12.75">
      <c r="A434" s="380" t="s">
        <v>3321</v>
      </c>
      <c r="B434" s="426"/>
      <c r="C434" s="427" t="s">
        <v>3680</v>
      </c>
      <c r="D434" s="426">
        <v>3</v>
      </c>
      <c r="E434" s="426" t="s">
        <v>9</v>
      </c>
      <c r="F434" s="429">
        <v>1500000</v>
      </c>
      <c r="G434" s="429">
        <f t="shared" ref="G434:G435" si="169">ROUNDDOWN(D434*F434,-3)</f>
        <v>4500000</v>
      </c>
    </row>
    <row r="435" spans="1:7" s="400" customFormat="1" ht="12.75">
      <c r="A435" s="380" t="s">
        <v>3322</v>
      </c>
      <c r="B435" s="426"/>
      <c r="C435" s="427" t="s">
        <v>3538</v>
      </c>
      <c r="D435" s="426">
        <v>3</v>
      </c>
      <c r="E435" s="426" t="s">
        <v>106</v>
      </c>
      <c r="F435" s="429">
        <v>1000000</v>
      </c>
      <c r="G435" s="429">
        <f t="shared" si="169"/>
        <v>3000000</v>
      </c>
    </row>
    <row r="436" spans="1:7" s="400" customFormat="1" ht="12.75">
      <c r="A436" s="380" t="s">
        <v>3328</v>
      </c>
      <c r="B436" s="419" t="s">
        <v>511</v>
      </c>
      <c r="C436" s="420" t="s">
        <v>3329</v>
      </c>
      <c r="D436" s="419"/>
      <c r="E436" s="419"/>
      <c r="F436" s="421"/>
      <c r="G436" s="421">
        <f>SUM(G437,G441)</f>
        <v>34635000</v>
      </c>
    </row>
    <row r="437" spans="1:7" s="400" customFormat="1" ht="12.75">
      <c r="A437" s="380" t="s">
        <v>3330</v>
      </c>
      <c r="B437" s="422">
        <v>521211</v>
      </c>
      <c r="C437" s="423" t="s">
        <v>7</v>
      </c>
      <c r="D437" s="422"/>
      <c r="E437" s="422"/>
      <c r="F437" s="425"/>
      <c r="G437" s="425">
        <f>SUM(G438:G440)</f>
        <v>14000000</v>
      </c>
    </row>
    <row r="438" spans="1:7" s="400" customFormat="1" ht="12.75">
      <c r="A438" s="380" t="s">
        <v>3331</v>
      </c>
      <c r="B438" s="426"/>
      <c r="C438" s="427" t="s">
        <v>3680</v>
      </c>
      <c r="D438" s="426">
        <v>5</v>
      </c>
      <c r="E438" s="426" t="s">
        <v>9</v>
      </c>
      <c r="F438" s="429">
        <v>1500000</v>
      </c>
      <c r="G438" s="429">
        <f t="shared" ref="G438:G440" si="170">ROUNDDOWN(D438*F438,-3)</f>
        <v>7500000</v>
      </c>
    </row>
    <row r="439" spans="1:7" s="400" customFormat="1" ht="12.75">
      <c r="A439" s="380" t="s">
        <v>3332</v>
      </c>
      <c r="B439" s="426"/>
      <c r="C439" s="427" t="s">
        <v>4859</v>
      </c>
      <c r="D439" s="426">
        <v>7</v>
      </c>
      <c r="E439" s="426" t="s">
        <v>176</v>
      </c>
      <c r="F439" s="429">
        <v>500000</v>
      </c>
      <c r="G439" s="429">
        <f t="shared" si="170"/>
        <v>3500000</v>
      </c>
    </row>
    <row r="440" spans="1:7" s="400" customFormat="1" ht="12.75">
      <c r="A440" s="380" t="s">
        <v>3333</v>
      </c>
      <c r="B440" s="426"/>
      <c r="C440" s="427" t="s">
        <v>3530</v>
      </c>
      <c r="D440" s="426">
        <v>3</v>
      </c>
      <c r="E440" s="426" t="s">
        <v>106</v>
      </c>
      <c r="F440" s="429">
        <v>1000000</v>
      </c>
      <c r="G440" s="429">
        <f t="shared" si="170"/>
        <v>3000000</v>
      </c>
    </row>
    <row r="441" spans="1:7" s="400" customFormat="1" ht="12.75">
      <c r="A441" s="380" t="s">
        <v>3340</v>
      </c>
      <c r="B441" s="422">
        <v>524111</v>
      </c>
      <c r="C441" s="423" t="s">
        <v>19</v>
      </c>
      <c r="D441" s="422"/>
      <c r="E441" s="422"/>
      <c r="F441" s="425"/>
      <c r="G441" s="425">
        <f t="shared" ref="G441" si="171">G442</f>
        <v>20635000</v>
      </c>
    </row>
    <row r="442" spans="1:7" s="400" customFormat="1" ht="25.5">
      <c r="A442" s="380" t="s">
        <v>3341</v>
      </c>
      <c r="B442" s="426"/>
      <c r="C442" s="427" t="s">
        <v>3695</v>
      </c>
      <c r="D442" s="426">
        <v>5</v>
      </c>
      <c r="E442" s="426" t="s">
        <v>10</v>
      </c>
      <c r="F442" s="429">
        <v>4127000</v>
      </c>
      <c r="G442" s="429">
        <f>ROUNDDOWN(D442*F442,-3)</f>
        <v>20635000</v>
      </c>
    </row>
    <row r="443" spans="1:7" s="400" customFormat="1" ht="12.75">
      <c r="A443" s="380" t="s">
        <v>3346</v>
      </c>
      <c r="B443" s="419" t="s">
        <v>516</v>
      </c>
      <c r="C443" s="420" t="s">
        <v>146</v>
      </c>
      <c r="D443" s="419"/>
      <c r="E443" s="419"/>
      <c r="F443" s="421"/>
      <c r="G443" s="421">
        <f>SUM(G444)</f>
        <v>7500000</v>
      </c>
    </row>
    <row r="444" spans="1:7" s="400" customFormat="1" ht="12.75">
      <c r="A444" s="380" t="s">
        <v>3347</v>
      </c>
      <c r="B444" s="422">
        <v>521211</v>
      </c>
      <c r="C444" s="423" t="s">
        <v>7</v>
      </c>
      <c r="D444" s="422"/>
      <c r="E444" s="422"/>
      <c r="F444" s="425"/>
      <c r="G444" s="425">
        <f t="shared" ref="G444" si="172">SUM(G445:G446)</f>
        <v>7500000</v>
      </c>
    </row>
    <row r="445" spans="1:7" s="400" customFormat="1" ht="12.75">
      <c r="A445" s="380" t="s">
        <v>3348</v>
      </c>
      <c r="B445" s="426"/>
      <c r="C445" s="427" t="s">
        <v>3680</v>
      </c>
      <c r="D445" s="426">
        <v>3</v>
      </c>
      <c r="E445" s="426" t="s">
        <v>9</v>
      </c>
      <c r="F445" s="429">
        <v>1500000</v>
      </c>
      <c r="G445" s="429">
        <f t="shared" ref="G445:G446" si="173">ROUNDDOWN(D445*F445,-3)</f>
        <v>4500000</v>
      </c>
    </row>
    <row r="446" spans="1:7" s="400" customFormat="1" ht="12.75">
      <c r="A446" s="380" t="s">
        <v>3349</v>
      </c>
      <c r="B446" s="426"/>
      <c r="C446" s="427" t="s">
        <v>3538</v>
      </c>
      <c r="D446" s="426">
        <v>3</v>
      </c>
      <c r="E446" s="426" t="s">
        <v>106</v>
      </c>
      <c r="F446" s="429">
        <v>1000000</v>
      </c>
      <c r="G446" s="429">
        <f t="shared" si="173"/>
        <v>3000000</v>
      </c>
    </row>
    <row r="447" spans="1:7" s="400" customFormat="1" ht="25.5">
      <c r="A447" s="380" t="s">
        <v>3356</v>
      </c>
      <c r="B447" s="419" t="s">
        <v>566</v>
      </c>
      <c r="C447" s="420" t="s">
        <v>147</v>
      </c>
      <c r="D447" s="419"/>
      <c r="E447" s="419"/>
      <c r="F447" s="421"/>
      <c r="G447" s="421">
        <f>SUM(G448,G450,G453)</f>
        <v>108333000</v>
      </c>
    </row>
    <row r="448" spans="1:7" s="400" customFormat="1" ht="12.75">
      <c r="A448" s="380" t="s">
        <v>3357</v>
      </c>
      <c r="B448" s="422">
        <v>521211</v>
      </c>
      <c r="C448" s="423" t="s">
        <v>7</v>
      </c>
      <c r="D448" s="422"/>
      <c r="E448" s="422"/>
      <c r="F448" s="425"/>
      <c r="G448" s="425">
        <f t="shared" ref="G448" si="174">G449</f>
        <v>4800000</v>
      </c>
    </row>
    <row r="449" spans="1:7" s="400" customFormat="1" ht="12.75">
      <c r="A449" s="380" t="s">
        <v>3358</v>
      </c>
      <c r="B449" s="426"/>
      <c r="C449" s="427" t="s">
        <v>3696</v>
      </c>
      <c r="D449" s="426">
        <v>24</v>
      </c>
      <c r="E449" s="426" t="s">
        <v>176</v>
      </c>
      <c r="F449" s="429">
        <v>200000</v>
      </c>
      <c r="G449" s="429">
        <f>ROUNDDOWN(D449*F449,-3)</f>
        <v>4800000</v>
      </c>
    </row>
    <row r="450" spans="1:7" s="400" customFormat="1" ht="12.75">
      <c r="A450" s="380" t="s">
        <v>3360</v>
      </c>
      <c r="B450" s="422">
        <v>521811</v>
      </c>
      <c r="C450" s="423" t="s">
        <v>64</v>
      </c>
      <c r="D450" s="422"/>
      <c r="E450" s="422"/>
      <c r="F450" s="425"/>
      <c r="G450" s="425">
        <f t="shared" ref="G450" si="175">SUM(G451:G452)</f>
        <v>27500000</v>
      </c>
    </row>
    <row r="451" spans="1:7" s="400" customFormat="1" ht="12.75">
      <c r="A451" s="380" t="s">
        <v>3361</v>
      </c>
      <c r="B451" s="426"/>
      <c r="C451" s="427" t="s">
        <v>3680</v>
      </c>
      <c r="D451" s="426">
        <v>11</v>
      </c>
      <c r="E451" s="426" t="s">
        <v>9</v>
      </c>
      <c r="F451" s="429">
        <v>1500000</v>
      </c>
      <c r="G451" s="429">
        <f t="shared" ref="G451:G452" si="176">ROUNDDOWN(D451*F451,-3)</f>
        <v>16500000</v>
      </c>
    </row>
    <row r="452" spans="1:7" s="400" customFormat="1" ht="12.75">
      <c r="A452" s="380" t="s">
        <v>3362</v>
      </c>
      <c r="B452" s="426"/>
      <c r="C452" s="427" t="s">
        <v>3538</v>
      </c>
      <c r="D452" s="426">
        <v>11</v>
      </c>
      <c r="E452" s="426" t="s">
        <v>2728</v>
      </c>
      <c r="F452" s="429">
        <v>1000000</v>
      </c>
      <c r="G452" s="429">
        <f t="shared" si="176"/>
        <v>11000000</v>
      </c>
    </row>
    <row r="453" spans="1:7" s="400" customFormat="1" ht="12.75">
      <c r="A453" s="380" t="s">
        <v>3363</v>
      </c>
      <c r="B453" s="422">
        <v>524111</v>
      </c>
      <c r="C453" s="423" t="s">
        <v>19</v>
      </c>
      <c r="D453" s="422"/>
      <c r="E453" s="422"/>
      <c r="F453" s="425"/>
      <c r="G453" s="425">
        <f t="shared" ref="G453" si="177">G454</f>
        <v>76033000</v>
      </c>
    </row>
    <row r="454" spans="1:7" s="400" customFormat="1" ht="12.75">
      <c r="A454" s="380" t="s">
        <v>3364</v>
      </c>
      <c r="B454" s="426"/>
      <c r="C454" s="427" t="s">
        <v>3697</v>
      </c>
      <c r="D454" s="426">
        <v>12</v>
      </c>
      <c r="E454" s="426" t="s">
        <v>10</v>
      </c>
      <c r="F454" s="429">
        <v>6336085</v>
      </c>
      <c r="G454" s="429">
        <f>ROUNDDOWN(D454*F454,-3)</f>
        <v>76033000</v>
      </c>
    </row>
    <row r="455" spans="1:7" s="400" customFormat="1" ht="12.75">
      <c r="A455" s="380" t="s">
        <v>4860</v>
      </c>
      <c r="B455" s="419" t="s">
        <v>567</v>
      </c>
      <c r="C455" s="420" t="s">
        <v>4820</v>
      </c>
      <c r="D455" s="419"/>
      <c r="E455" s="419"/>
      <c r="F455" s="421"/>
      <c r="G455" s="421">
        <f>G456</f>
        <v>92000000</v>
      </c>
    </row>
    <row r="456" spans="1:7" s="400" customFormat="1" ht="12.75">
      <c r="A456" s="380" t="s">
        <v>4823</v>
      </c>
      <c r="B456" s="422">
        <v>521219</v>
      </c>
      <c r="C456" s="423" t="s">
        <v>53</v>
      </c>
      <c r="D456" s="422"/>
      <c r="E456" s="422"/>
      <c r="F456" s="425"/>
      <c r="G456" s="425">
        <f t="shared" ref="G456" si="178">G457</f>
        <v>92000000</v>
      </c>
    </row>
    <row r="457" spans="1:7" s="400" customFormat="1" ht="12.75">
      <c r="A457" s="380" t="s">
        <v>4861</v>
      </c>
      <c r="B457" s="426"/>
      <c r="C457" s="427" t="s">
        <v>4837</v>
      </c>
      <c r="D457" s="426">
        <v>1</v>
      </c>
      <c r="E457" s="426" t="s">
        <v>23</v>
      </c>
      <c r="F457" s="429">
        <v>92000000</v>
      </c>
      <c r="G457" s="429">
        <f>ROUNDDOWN(D457*F457,-3)</f>
        <v>92000000</v>
      </c>
    </row>
    <row r="458" spans="1:7" s="400" customFormat="1" ht="12.75">
      <c r="A458" s="380" t="s">
        <v>495</v>
      </c>
      <c r="B458" s="404">
        <v>4345</v>
      </c>
      <c r="C458" s="405" t="s">
        <v>188</v>
      </c>
      <c r="D458" s="404"/>
      <c r="E458" s="404"/>
      <c r="F458" s="407"/>
      <c r="G458" s="407">
        <f t="shared" ref="G458:G459" si="179">G459</f>
        <v>8582500000</v>
      </c>
    </row>
    <row r="459" spans="1:7" s="400" customFormat="1" ht="12.75">
      <c r="A459" s="380" t="s">
        <v>3452</v>
      </c>
      <c r="B459" s="408" t="s">
        <v>3453</v>
      </c>
      <c r="C459" s="409" t="s">
        <v>2291</v>
      </c>
      <c r="D459" s="408">
        <v>235</v>
      </c>
      <c r="E459" s="408" t="s">
        <v>155</v>
      </c>
      <c r="F459" s="411"/>
      <c r="G459" s="411">
        <f t="shared" si="179"/>
        <v>8582500000</v>
      </c>
    </row>
    <row r="460" spans="1:7" s="400" customFormat="1" ht="12.75">
      <c r="A460" s="380" t="s">
        <v>3454</v>
      </c>
      <c r="B460" s="412" t="s">
        <v>3698</v>
      </c>
      <c r="C460" s="413" t="s">
        <v>3456</v>
      </c>
      <c r="D460" s="412">
        <v>235</v>
      </c>
      <c r="E460" s="412" t="s">
        <v>155</v>
      </c>
      <c r="F460" s="414"/>
      <c r="G460" s="414">
        <f>SUM(G461,G506)</f>
        <v>8582500000</v>
      </c>
    </row>
    <row r="461" spans="1:7" s="400" customFormat="1" ht="12.75">
      <c r="A461" s="380" t="s">
        <v>3457</v>
      </c>
      <c r="B461" s="415">
        <v>301</v>
      </c>
      <c r="C461" s="416" t="s">
        <v>189</v>
      </c>
      <c r="D461" s="415"/>
      <c r="E461" s="415"/>
      <c r="F461" s="418"/>
      <c r="G461" s="418">
        <f>SUM(G462,G481,G497)</f>
        <v>8473300000</v>
      </c>
    </row>
    <row r="462" spans="1:7" s="400" customFormat="1" ht="12.75">
      <c r="A462" s="380" t="s">
        <v>3458</v>
      </c>
      <c r="B462" s="419" t="s">
        <v>8</v>
      </c>
      <c r="C462" s="420" t="s">
        <v>190</v>
      </c>
      <c r="D462" s="419"/>
      <c r="E462" s="419"/>
      <c r="F462" s="421"/>
      <c r="G462" s="421">
        <f t="shared" ref="G462" si="180">SUM(G463,G468,G471,G474,G476,G478)</f>
        <v>1713564000</v>
      </c>
    </row>
    <row r="463" spans="1:7" s="400" customFormat="1" ht="12.75">
      <c r="A463" s="380" t="s">
        <v>3459</v>
      </c>
      <c r="B463" s="422">
        <v>521211</v>
      </c>
      <c r="C463" s="423" t="s">
        <v>7</v>
      </c>
      <c r="D463" s="422"/>
      <c r="E463" s="422"/>
      <c r="F463" s="425"/>
      <c r="G463" s="425">
        <f t="shared" ref="G463" si="181">SUM(G464:G467)</f>
        <v>99100000</v>
      </c>
    </row>
    <row r="464" spans="1:7" s="400" customFormat="1" ht="12.75">
      <c r="A464" s="380" t="s">
        <v>3460</v>
      </c>
      <c r="B464" s="426"/>
      <c r="C464" s="427" t="s">
        <v>3699</v>
      </c>
      <c r="D464" s="426">
        <v>400</v>
      </c>
      <c r="E464" s="426" t="s">
        <v>10</v>
      </c>
      <c r="F464" s="429">
        <v>70000</v>
      </c>
      <c r="G464" s="429">
        <f t="shared" ref="G464:G467" si="182">ROUNDDOWN(D464*F464,-3)</f>
        <v>28000000</v>
      </c>
    </row>
    <row r="465" spans="1:7" s="400" customFormat="1" ht="12.75">
      <c r="A465" s="380" t="s">
        <v>3461</v>
      </c>
      <c r="B465" s="426"/>
      <c r="C465" s="427" t="s">
        <v>3700</v>
      </c>
      <c r="D465" s="426">
        <v>10</v>
      </c>
      <c r="E465" s="426" t="s">
        <v>9</v>
      </c>
      <c r="F465" s="429">
        <v>1500000</v>
      </c>
      <c r="G465" s="429">
        <f t="shared" si="182"/>
        <v>15000000</v>
      </c>
    </row>
    <row r="466" spans="1:7" s="400" customFormat="1" ht="12.75">
      <c r="A466" s="380" t="s">
        <v>3463</v>
      </c>
      <c r="B466" s="426"/>
      <c r="C466" s="427" t="s">
        <v>3701</v>
      </c>
      <c r="D466" s="426">
        <v>120</v>
      </c>
      <c r="E466" s="426" t="s">
        <v>25</v>
      </c>
      <c r="F466" s="429">
        <v>280000</v>
      </c>
      <c r="G466" s="429">
        <f t="shared" si="182"/>
        <v>33600000</v>
      </c>
    </row>
    <row r="467" spans="1:7" s="400" customFormat="1" ht="12.75">
      <c r="A467" s="380" t="s">
        <v>3465</v>
      </c>
      <c r="B467" s="426"/>
      <c r="C467" s="427" t="s">
        <v>3702</v>
      </c>
      <c r="D467" s="426">
        <v>150</v>
      </c>
      <c r="E467" s="426" t="s">
        <v>25</v>
      </c>
      <c r="F467" s="429">
        <v>150000</v>
      </c>
      <c r="G467" s="429">
        <f t="shared" si="182"/>
        <v>22500000</v>
      </c>
    </row>
    <row r="468" spans="1:7" s="400" customFormat="1" ht="12.75">
      <c r="A468" s="380" t="s">
        <v>3467</v>
      </c>
      <c r="B468" s="422">
        <v>521219</v>
      </c>
      <c r="C468" s="423" t="s">
        <v>53</v>
      </c>
      <c r="D468" s="422"/>
      <c r="E468" s="422"/>
      <c r="F468" s="425"/>
      <c r="G468" s="425">
        <f t="shared" ref="G468" si="183">SUM(G469:G470)</f>
        <v>1333864000</v>
      </c>
    </row>
    <row r="469" spans="1:7" s="400" customFormat="1" ht="12.75">
      <c r="A469" s="380" t="s">
        <v>3468</v>
      </c>
      <c r="B469" s="426"/>
      <c r="C469" s="427" t="s">
        <v>3703</v>
      </c>
      <c r="D469" s="426">
        <v>50</v>
      </c>
      <c r="E469" s="426" t="s">
        <v>4862</v>
      </c>
      <c r="F469" s="429">
        <v>26672280</v>
      </c>
      <c r="G469" s="429">
        <f t="shared" ref="G469:G470" si="184">ROUNDDOWN(D469*F469,-3)</f>
        <v>1333614000</v>
      </c>
    </row>
    <row r="470" spans="1:7" s="400" customFormat="1" ht="12.75">
      <c r="A470" s="380" t="s">
        <v>3470</v>
      </c>
      <c r="B470" s="426"/>
      <c r="C470" s="427" t="s">
        <v>3704</v>
      </c>
      <c r="D470" s="426">
        <v>1</v>
      </c>
      <c r="E470" s="426" t="s">
        <v>23</v>
      </c>
      <c r="F470" s="429">
        <v>250000</v>
      </c>
      <c r="G470" s="429">
        <f t="shared" si="184"/>
        <v>250000</v>
      </c>
    </row>
    <row r="471" spans="1:7" s="400" customFormat="1" ht="12.75">
      <c r="A471" s="380" t="s">
        <v>3471</v>
      </c>
      <c r="B471" s="422">
        <v>521811</v>
      </c>
      <c r="C471" s="423" t="s">
        <v>64</v>
      </c>
      <c r="D471" s="422"/>
      <c r="E471" s="422"/>
      <c r="F471" s="425"/>
      <c r="G471" s="425">
        <f t="shared" ref="G471" si="185">SUM(G472:G473)</f>
        <v>25000000</v>
      </c>
    </row>
    <row r="472" spans="1:7" s="400" customFormat="1" ht="12.75">
      <c r="A472" s="380" t="s">
        <v>3472</v>
      </c>
      <c r="B472" s="426"/>
      <c r="C472" s="427" t="s">
        <v>3680</v>
      </c>
      <c r="D472" s="426">
        <v>10</v>
      </c>
      <c r="E472" s="426" t="s">
        <v>9</v>
      </c>
      <c r="F472" s="429">
        <v>1000000</v>
      </c>
      <c r="G472" s="429">
        <f t="shared" ref="G472:G473" si="186">ROUNDDOWN(D472*F472,-3)</f>
        <v>10000000</v>
      </c>
    </row>
    <row r="473" spans="1:7" s="400" customFormat="1" ht="12.75">
      <c r="A473" s="380" t="s">
        <v>3473</v>
      </c>
      <c r="B473" s="426"/>
      <c r="C473" s="427" t="s">
        <v>3538</v>
      </c>
      <c r="D473" s="426">
        <v>10</v>
      </c>
      <c r="E473" s="426" t="s">
        <v>9</v>
      </c>
      <c r="F473" s="429">
        <v>1500000</v>
      </c>
      <c r="G473" s="429">
        <f t="shared" si="186"/>
        <v>15000000</v>
      </c>
    </row>
    <row r="474" spans="1:7" s="400" customFormat="1" ht="12.75">
      <c r="A474" s="380" t="s">
        <v>3474</v>
      </c>
      <c r="B474" s="422">
        <v>522151</v>
      </c>
      <c r="C474" s="423" t="s">
        <v>11</v>
      </c>
      <c r="D474" s="422"/>
      <c r="E474" s="422"/>
      <c r="F474" s="425"/>
      <c r="G474" s="425">
        <f t="shared" ref="G474" si="187">G475</f>
        <v>15000000</v>
      </c>
    </row>
    <row r="475" spans="1:7" s="400" customFormat="1" ht="12.75">
      <c r="A475" s="380" t="s">
        <v>3475</v>
      </c>
      <c r="B475" s="426"/>
      <c r="C475" s="427" t="s">
        <v>3543</v>
      </c>
      <c r="D475" s="426">
        <v>15</v>
      </c>
      <c r="E475" s="426" t="s">
        <v>54</v>
      </c>
      <c r="F475" s="429">
        <v>1000000</v>
      </c>
      <c r="G475" s="429">
        <f>ROUNDDOWN(D475*F475,-3)</f>
        <v>15000000</v>
      </c>
    </row>
    <row r="476" spans="1:7" s="400" customFormat="1" ht="12.75">
      <c r="A476" s="380" t="s">
        <v>3476</v>
      </c>
      <c r="B476" s="422">
        <v>522191</v>
      </c>
      <c r="C476" s="423" t="s">
        <v>22</v>
      </c>
      <c r="D476" s="422"/>
      <c r="E476" s="422"/>
      <c r="F476" s="425"/>
      <c r="G476" s="425">
        <f t="shared" ref="G476" si="188">G477</f>
        <v>102600000</v>
      </c>
    </row>
    <row r="477" spans="1:7" s="400" customFormat="1" ht="12.75">
      <c r="A477" s="380" t="s">
        <v>3477</v>
      </c>
      <c r="B477" s="426"/>
      <c r="C477" s="427" t="s">
        <v>3705</v>
      </c>
      <c r="D477" s="426">
        <v>120</v>
      </c>
      <c r="E477" s="426" t="s">
        <v>155</v>
      </c>
      <c r="F477" s="429">
        <v>855000</v>
      </c>
      <c r="G477" s="429">
        <f>ROUNDDOWN(D477*F477,-3)</f>
        <v>102600000</v>
      </c>
    </row>
    <row r="478" spans="1:7" s="400" customFormat="1" ht="12.75">
      <c r="A478" s="380" t="s">
        <v>3479</v>
      </c>
      <c r="B478" s="422">
        <v>524111</v>
      </c>
      <c r="C478" s="423" t="s">
        <v>19</v>
      </c>
      <c r="D478" s="422"/>
      <c r="E478" s="422"/>
      <c r="F478" s="425"/>
      <c r="G478" s="425">
        <f t="shared" ref="G478" si="189">SUM(G479:G480)</f>
        <v>138000000</v>
      </c>
    </row>
    <row r="479" spans="1:7" s="400" customFormat="1" ht="25.5">
      <c r="A479" s="380" t="s">
        <v>3480</v>
      </c>
      <c r="B479" s="426"/>
      <c r="C479" s="427" t="s">
        <v>4863</v>
      </c>
      <c r="D479" s="426">
        <v>12</v>
      </c>
      <c r="E479" s="426" t="s">
        <v>10</v>
      </c>
      <c r="F479" s="429">
        <v>6500000</v>
      </c>
      <c r="G479" s="429">
        <f t="shared" ref="G479:G480" si="190">ROUNDDOWN(D479*F479,-3)</f>
        <v>78000000</v>
      </c>
    </row>
    <row r="480" spans="1:7" s="400" customFormat="1" ht="12.75">
      <c r="A480" s="380" t="s">
        <v>3482</v>
      </c>
      <c r="B480" s="426"/>
      <c r="C480" s="427" t="s">
        <v>4864</v>
      </c>
      <c r="D480" s="426">
        <v>50</v>
      </c>
      <c r="E480" s="426" t="s">
        <v>10</v>
      </c>
      <c r="F480" s="429">
        <v>1200000</v>
      </c>
      <c r="G480" s="429">
        <f t="shared" si="190"/>
        <v>60000000</v>
      </c>
    </row>
    <row r="481" spans="1:7" s="400" customFormat="1" ht="12.75">
      <c r="A481" s="380" t="s">
        <v>3484</v>
      </c>
      <c r="B481" s="419" t="s">
        <v>508</v>
      </c>
      <c r="C481" s="420" t="s">
        <v>191</v>
      </c>
      <c r="D481" s="419"/>
      <c r="E481" s="419"/>
      <c r="F481" s="421"/>
      <c r="G481" s="421">
        <f t="shared" ref="G481" si="191">SUM(G482,G485,G489,G492,G494)</f>
        <v>6585695000</v>
      </c>
    </row>
    <row r="482" spans="1:7" s="400" customFormat="1" ht="12.75">
      <c r="A482" s="380" t="s">
        <v>3485</v>
      </c>
      <c r="B482" s="422">
        <v>521211</v>
      </c>
      <c r="C482" s="423" t="s">
        <v>7</v>
      </c>
      <c r="D482" s="422"/>
      <c r="E482" s="422"/>
      <c r="F482" s="425"/>
      <c r="G482" s="425">
        <f t="shared" ref="G482" si="192">SUM(G483:G484)</f>
        <v>25000000</v>
      </c>
    </row>
    <row r="483" spans="1:7" s="400" customFormat="1" ht="12.75">
      <c r="A483" s="380" t="s">
        <v>3486</v>
      </c>
      <c r="B483" s="426"/>
      <c r="C483" s="427" t="s">
        <v>3699</v>
      </c>
      <c r="D483" s="426">
        <v>100</v>
      </c>
      <c r="E483" s="426" t="s">
        <v>10</v>
      </c>
      <c r="F483" s="429">
        <v>70000</v>
      </c>
      <c r="G483" s="429">
        <f t="shared" ref="G483:G484" si="193">ROUNDDOWN(D483*F483,-3)</f>
        <v>7000000</v>
      </c>
    </row>
    <row r="484" spans="1:7" s="400" customFormat="1" ht="12.75">
      <c r="A484" s="380" t="s">
        <v>3487</v>
      </c>
      <c r="B484" s="426"/>
      <c r="C484" s="427" t="s">
        <v>3700</v>
      </c>
      <c r="D484" s="426">
        <v>12</v>
      </c>
      <c r="E484" s="426" t="s">
        <v>9</v>
      </c>
      <c r="F484" s="429">
        <v>1500000</v>
      </c>
      <c r="G484" s="429">
        <f t="shared" si="193"/>
        <v>18000000</v>
      </c>
    </row>
    <row r="485" spans="1:7" s="400" customFormat="1" ht="12.75">
      <c r="A485" s="380" t="s">
        <v>3488</v>
      </c>
      <c r="B485" s="422">
        <v>521219</v>
      </c>
      <c r="C485" s="423" t="s">
        <v>53</v>
      </c>
      <c r="D485" s="422"/>
      <c r="E485" s="422"/>
      <c r="F485" s="425"/>
      <c r="G485" s="425">
        <f t="shared" ref="G485" si="194">SUM(G486:G488)</f>
        <v>6308695000</v>
      </c>
    </row>
    <row r="486" spans="1:7" s="400" customFormat="1" ht="12.75">
      <c r="A486" s="380" t="s">
        <v>3489</v>
      </c>
      <c r="B486" s="426"/>
      <c r="C486" s="427" t="s">
        <v>3703</v>
      </c>
      <c r="D486" s="426">
        <v>140</v>
      </c>
      <c r="E486" s="426" t="s">
        <v>155</v>
      </c>
      <c r="F486" s="429">
        <v>45003179</v>
      </c>
      <c r="G486" s="429">
        <f t="shared" ref="G486:G488" si="195">ROUNDDOWN(D486*F486,-3)</f>
        <v>6300445000</v>
      </c>
    </row>
    <row r="487" spans="1:7" s="400" customFormat="1" ht="12.75">
      <c r="A487" s="380" t="s">
        <v>3490</v>
      </c>
      <c r="B487" s="426"/>
      <c r="C487" s="427" t="s">
        <v>3704</v>
      </c>
      <c r="D487" s="426">
        <v>3</v>
      </c>
      <c r="E487" s="426" t="s">
        <v>4865</v>
      </c>
      <c r="F487" s="429">
        <v>250000</v>
      </c>
      <c r="G487" s="429">
        <f t="shared" si="195"/>
        <v>750000</v>
      </c>
    </row>
    <row r="488" spans="1:7" s="400" customFormat="1" ht="12.75">
      <c r="A488" s="380" t="s">
        <v>3491</v>
      </c>
      <c r="B488" s="426"/>
      <c r="C488" s="427" t="s">
        <v>3706</v>
      </c>
      <c r="D488" s="426">
        <v>15</v>
      </c>
      <c r="E488" s="426" t="s">
        <v>23</v>
      </c>
      <c r="F488" s="429">
        <v>500000</v>
      </c>
      <c r="G488" s="429">
        <f t="shared" si="195"/>
        <v>7500000</v>
      </c>
    </row>
    <row r="489" spans="1:7" s="400" customFormat="1" ht="12.75">
      <c r="A489" s="380" t="s">
        <v>3493</v>
      </c>
      <c r="B489" s="422">
        <v>521811</v>
      </c>
      <c r="C489" s="423" t="s">
        <v>64</v>
      </c>
      <c r="D489" s="422"/>
      <c r="E489" s="422"/>
      <c r="F489" s="425"/>
      <c r="G489" s="425">
        <f t="shared" ref="G489" si="196">SUM(G490:G491)</f>
        <v>30000000</v>
      </c>
    </row>
    <row r="490" spans="1:7" s="400" customFormat="1" ht="12.75">
      <c r="A490" s="380" t="s">
        <v>3494</v>
      </c>
      <c r="B490" s="426"/>
      <c r="C490" s="427" t="s">
        <v>3680</v>
      </c>
      <c r="D490" s="426">
        <v>12</v>
      </c>
      <c r="E490" s="426" t="s">
        <v>9</v>
      </c>
      <c r="F490" s="429">
        <v>1000000</v>
      </c>
      <c r="G490" s="429">
        <f t="shared" ref="G490:G491" si="197">ROUNDDOWN(D490*F490,-3)</f>
        <v>12000000</v>
      </c>
    </row>
    <row r="491" spans="1:7" s="400" customFormat="1" ht="12.75">
      <c r="A491" s="380" t="s">
        <v>3495</v>
      </c>
      <c r="B491" s="426"/>
      <c r="C491" s="427" t="s">
        <v>3538</v>
      </c>
      <c r="D491" s="426">
        <v>12</v>
      </c>
      <c r="E491" s="426" t="s">
        <v>9</v>
      </c>
      <c r="F491" s="429">
        <v>1500000</v>
      </c>
      <c r="G491" s="429">
        <f t="shared" si="197"/>
        <v>18000000</v>
      </c>
    </row>
    <row r="492" spans="1:7" s="400" customFormat="1" ht="12.75">
      <c r="A492" s="380" t="s">
        <v>3496</v>
      </c>
      <c r="B492" s="422">
        <v>522151</v>
      </c>
      <c r="C492" s="423" t="s">
        <v>11</v>
      </c>
      <c r="D492" s="422"/>
      <c r="E492" s="422"/>
      <c r="F492" s="425"/>
      <c r="G492" s="425">
        <f t="shared" ref="G492" si="198">G493</f>
        <v>6000000</v>
      </c>
    </row>
    <row r="493" spans="1:7" s="400" customFormat="1" ht="12.75">
      <c r="A493" s="380" t="s">
        <v>3497</v>
      </c>
      <c r="B493" s="426"/>
      <c r="C493" s="427" t="s">
        <v>3543</v>
      </c>
      <c r="D493" s="426">
        <v>6</v>
      </c>
      <c r="E493" s="426" t="s">
        <v>54</v>
      </c>
      <c r="F493" s="429">
        <v>1000000</v>
      </c>
      <c r="G493" s="429">
        <f>ROUNDDOWN(D493*F493,-3)</f>
        <v>6000000</v>
      </c>
    </row>
    <row r="494" spans="1:7" s="400" customFormat="1" ht="12.75">
      <c r="A494" s="380" t="s">
        <v>3498</v>
      </c>
      <c r="B494" s="422">
        <v>524111</v>
      </c>
      <c r="C494" s="423" t="s">
        <v>19</v>
      </c>
      <c r="D494" s="422"/>
      <c r="E494" s="422"/>
      <c r="F494" s="425"/>
      <c r="G494" s="425">
        <f t="shared" ref="G494" si="199">SUM(G495:G496)</f>
        <v>216000000</v>
      </c>
    </row>
    <row r="495" spans="1:7" s="400" customFormat="1" ht="25.5">
      <c r="A495" s="380" t="s">
        <v>3499</v>
      </c>
      <c r="B495" s="426"/>
      <c r="C495" s="427" t="s">
        <v>4863</v>
      </c>
      <c r="D495" s="426">
        <v>24</v>
      </c>
      <c r="E495" s="426" t="s">
        <v>10</v>
      </c>
      <c r="F495" s="429">
        <v>6500000</v>
      </c>
      <c r="G495" s="429">
        <f t="shared" ref="G495:G496" si="200">ROUNDDOWN(D495*F495,-3)</f>
        <v>156000000</v>
      </c>
    </row>
    <row r="496" spans="1:7" s="400" customFormat="1" ht="12.75">
      <c r="A496" s="380" t="s">
        <v>3500</v>
      </c>
      <c r="B496" s="426"/>
      <c r="C496" s="427" t="s">
        <v>4864</v>
      </c>
      <c r="D496" s="426">
        <v>12</v>
      </c>
      <c r="E496" s="426" t="s">
        <v>10</v>
      </c>
      <c r="F496" s="429">
        <v>5000000</v>
      </c>
      <c r="G496" s="429">
        <f t="shared" si="200"/>
        <v>60000000</v>
      </c>
    </row>
    <row r="497" spans="1:7" s="400" customFormat="1" ht="12.75">
      <c r="A497" s="380" t="s">
        <v>3501</v>
      </c>
      <c r="B497" s="419" t="s">
        <v>509</v>
      </c>
      <c r="C497" s="420" t="s">
        <v>192</v>
      </c>
      <c r="D497" s="419"/>
      <c r="E497" s="419"/>
      <c r="F497" s="421"/>
      <c r="G497" s="421">
        <f t="shared" ref="G497" si="201">SUM(G498,G502,G504)</f>
        <v>174041000</v>
      </c>
    </row>
    <row r="498" spans="1:7" s="400" customFormat="1" ht="12.75">
      <c r="A498" s="380" t="s">
        <v>3502</v>
      </c>
      <c r="B498" s="422">
        <v>521211</v>
      </c>
      <c r="C498" s="423" t="s">
        <v>7</v>
      </c>
      <c r="D498" s="422"/>
      <c r="E498" s="422"/>
      <c r="F498" s="425"/>
      <c r="G498" s="425">
        <f t="shared" ref="G498" si="202">SUM(G499:G501)</f>
        <v>12000000</v>
      </c>
    </row>
    <row r="499" spans="1:7" s="400" customFormat="1" ht="12.75">
      <c r="A499" s="380" t="s">
        <v>3503</v>
      </c>
      <c r="B499" s="426"/>
      <c r="C499" s="427" t="s">
        <v>3707</v>
      </c>
      <c r="D499" s="426">
        <v>3</v>
      </c>
      <c r="E499" s="426" t="s">
        <v>23</v>
      </c>
      <c r="F499" s="429">
        <v>1500000</v>
      </c>
      <c r="G499" s="429">
        <f t="shared" ref="G499:G501" si="203">ROUNDDOWN(D499*F499,-3)</f>
        <v>4500000</v>
      </c>
    </row>
    <row r="500" spans="1:7" s="400" customFormat="1" ht="12.75">
      <c r="A500" s="380" t="s">
        <v>3504</v>
      </c>
      <c r="B500" s="426"/>
      <c r="C500" s="427" t="s">
        <v>3536</v>
      </c>
      <c r="D500" s="426">
        <v>3</v>
      </c>
      <c r="E500" s="426" t="s">
        <v>23</v>
      </c>
      <c r="F500" s="429">
        <v>1000000</v>
      </c>
      <c r="G500" s="429">
        <f t="shared" si="203"/>
        <v>3000000</v>
      </c>
    </row>
    <row r="501" spans="1:7" s="400" customFormat="1" ht="12.75">
      <c r="A501" s="380" t="s">
        <v>3505</v>
      </c>
      <c r="B501" s="426"/>
      <c r="C501" s="427" t="s">
        <v>3530</v>
      </c>
      <c r="D501" s="426">
        <v>3</v>
      </c>
      <c r="E501" s="426" t="s">
        <v>23</v>
      </c>
      <c r="F501" s="429">
        <v>1500000</v>
      </c>
      <c r="G501" s="429">
        <f t="shared" si="203"/>
        <v>4500000</v>
      </c>
    </row>
    <row r="502" spans="1:7" s="400" customFormat="1" ht="12.75">
      <c r="A502" s="380" t="s">
        <v>3506</v>
      </c>
      <c r="B502" s="422">
        <v>521219</v>
      </c>
      <c r="C502" s="423" t="s">
        <v>53</v>
      </c>
      <c r="D502" s="422"/>
      <c r="E502" s="422"/>
      <c r="F502" s="425"/>
      <c r="G502" s="425">
        <f t="shared" ref="G502" si="204">G503</f>
        <v>20000000</v>
      </c>
    </row>
    <row r="503" spans="1:7" s="400" customFormat="1" ht="25.5">
      <c r="A503" s="380" t="s">
        <v>3507</v>
      </c>
      <c r="B503" s="426"/>
      <c r="C503" s="427" t="s">
        <v>3708</v>
      </c>
      <c r="D503" s="426">
        <v>2</v>
      </c>
      <c r="E503" s="426" t="s">
        <v>25</v>
      </c>
      <c r="F503" s="429">
        <v>10000000</v>
      </c>
      <c r="G503" s="429">
        <f>ROUNDDOWN(D503*F503,-3)</f>
        <v>20000000</v>
      </c>
    </row>
    <row r="504" spans="1:7" s="400" customFormat="1" ht="12.75">
      <c r="A504" s="380" t="s">
        <v>3509</v>
      </c>
      <c r="B504" s="422">
        <v>524211</v>
      </c>
      <c r="C504" s="423" t="s">
        <v>1130</v>
      </c>
      <c r="D504" s="422"/>
      <c r="E504" s="422"/>
      <c r="F504" s="425"/>
      <c r="G504" s="425">
        <f t="shared" ref="G504" si="205">G505</f>
        <v>142041000</v>
      </c>
    </row>
    <row r="505" spans="1:7" s="400" customFormat="1" ht="25.5">
      <c r="A505" s="380" t="s">
        <v>3510</v>
      </c>
      <c r="B505" s="426"/>
      <c r="C505" s="427" t="s">
        <v>3709</v>
      </c>
      <c r="D505" s="426">
        <v>3</v>
      </c>
      <c r="E505" s="426" t="s">
        <v>25</v>
      </c>
      <c r="F505" s="429">
        <v>47347000</v>
      </c>
      <c r="G505" s="429">
        <f>ROUNDDOWN(D505*F505,-3)</f>
        <v>142041000</v>
      </c>
    </row>
    <row r="506" spans="1:7" s="400" customFormat="1" ht="12.75">
      <c r="A506" s="380" t="s">
        <v>3517</v>
      </c>
      <c r="B506" s="415">
        <v>302</v>
      </c>
      <c r="C506" s="416" t="s">
        <v>193</v>
      </c>
      <c r="D506" s="415"/>
      <c r="E506" s="415"/>
      <c r="F506" s="418"/>
      <c r="G506" s="418">
        <f t="shared" ref="G506" si="206">G507</f>
        <v>109200000</v>
      </c>
    </row>
    <row r="507" spans="1:7" s="400" customFormat="1" ht="12.75">
      <c r="A507" s="380" t="s">
        <v>3518</v>
      </c>
      <c r="B507" s="419" t="s">
        <v>8</v>
      </c>
      <c r="C507" s="420" t="s">
        <v>193</v>
      </c>
      <c r="D507" s="419"/>
      <c r="E507" s="419"/>
      <c r="F507" s="421"/>
      <c r="G507" s="421">
        <f t="shared" ref="G507" si="207">SUM(G508,G511,G514)</f>
        <v>109200000</v>
      </c>
    </row>
    <row r="508" spans="1:7" s="400" customFormat="1" ht="12.75">
      <c r="A508" s="380" t="s">
        <v>3519</v>
      </c>
      <c r="B508" s="422">
        <v>521211</v>
      </c>
      <c r="C508" s="423" t="s">
        <v>7</v>
      </c>
      <c r="D508" s="422"/>
      <c r="E508" s="422"/>
      <c r="F508" s="425"/>
      <c r="G508" s="425">
        <f t="shared" ref="G508" si="208">SUM(G509:G510)</f>
        <v>25000000</v>
      </c>
    </row>
    <row r="509" spans="1:7" s="400" customFormat="1" ht="12.75">
      <c r="A509" s="380" t="s">
        <v>3520</v>
      </c>
      <c r="B509" s="426"/>
      <c r="C509" s="427" t="s">
        <v>3707</v>
      </c>
      <c r="D509" s="426">
        <v>12</v>
      </c>
      <c r="E509" s="426" t="s">
        <v>9</v>
      </c>
      <c r="F509" s="429">
        <v>1500000</v>
      </c>
      <c r="G509" s="429">
        <f t="shared" ref="G509:G510" si="209">ROUNDDOWN(D509*F509,-3)</f>
        <v>18000000</v>
      </c>
    </row>
    <row r="510" spans="1:7" s="400" customFormat="1" ht="12.75">
      <c r="A510" s="380" t="s">
        <v>3521</v>
      </c>
      <c r="B510" s="426"/>
      <c r="C510" s="427" t="s">
        <v>3683</v>
      </c>
      <c r="D510" s="426">
        <v>100</v>
      </c>
      <c r="E510" s="426" t="s">
        <v>25</v>
      </c>
      <c r="F510" s="429">
        <v>70000</v>
      </c>
      <c r="G510" s="429">
        <f t="shared" si="209"/>
        <v>7000000</v>
      </c>
    </row>
    <row r="511" spans="1:7" s="400" customFormat="1" ht="12.75">
      <c r="A511" s="380" t="s">
        <v>3522</v>
      </c>
      <c r="B511" s="422">
        <v>521811</v>
      </c>
      <c r="C511" s="423" t="s">
        <v>64</v>
      </c>
      <c r="D511" s="422"/>
      <c r="E511" s="422"/>
      <c r="F511" s="425"/>
      <c r="G511" s="425">
        <f t="shared" ref="G511" si="210">SUM(G512:G513)</f>
        <v>30000000</v>
      </c>
    </row>
    <row r="512" spans="1:7" s="400" customFormat="1" ht="12.75">
      <c r="A512" s="380" t="s">
        <v>3523</v>
      </c>
      <c r="B512" s="426"/>
      <c r="C512" s="427" t="s">
        <v>3680</v>
      </c>
      <c r="D512" s="426">
        <v>12</v>
      </c>
      <c r="E512" s="426" t="s">
        <v>9</v>
      </c>
      <c r="F512" s="429">
        <v>1000000</v>
      </c>
      <c r="G512" s="429">
        <f t="shared" ref="G512:G513" si="211">ROUNDDOWN(D512*F512,-3)</f>
        <v>12000000</v>
      </c>
    </row>
    <row r="513" spans="1:7" s="400" customFormat="1" ht="12.75">
      <c r="A513" s="380" t="s">
        <v>3524</v>
      </c>
      <c r="B513" s="426"/>
      <c r="C513" s="427" t="s">
        <v>3538</v>
      </c>
      <c r="D513" s="426">
        <v>12</v>
      </c>
      <c r="E513" s="426" t="s">
        <v>9</v>
      </c>
      <c r="F513" s="429">
        <v>1500000</v>
      </c>
      <c r="G513" s="429">
        <f t="shared" si="211"/>
        <v>18000000</v>
      </c>
    </row>
    <row r="514" spans="1:7" s="400" customFormat="1" ht="12.75">
      <c r="A514" s="380" t="s">
        <v>3525</v>
      </c>
      <c r="B514" s="422">
        <v>524111</v>
      </c>
      <c r="C514" s="423" t="s">
        <v>19</v>
      </c>
      <c r="D514" s="422"/>
      <c r="E514" s="422"/>
      <c r="F514" s="425"/>
      <c r="G514" s="425">
        <f t="shared" ref="G514" si="212">G515</f>
        <v>54200000</v>
      </c>
    </row>
    <row r="515" spans="1:7" s="400" customFormat="1" ht="25.5">
      <c r="A515" s="380" t="s">
        <v>3526</v>
      </c>
      <c r="B515" s="426"/>
      <c r="C515" s="427" t="s">
        <v>3710</v>
      </c>
      <c r="D515" s="426">
        <v>10</v>
      </c>
      <c r="E515" s="426" t="s">
        <v>10</v>
      </c>
      <c r="F515" s="429">
        <v>5420000</v>
      </c>
      <c r="G515" s="429">
        <f>ROUNDDOWN(D515*F515,-3)</f>
        <v>54200000</v>
      </c>
    </row>
    <row r="516" spans="1:7">
      <c r="A516" s="380"/>
      <c r="B516" s="380"/>
      <c r="C516" s="432"/>
      <c r="D516" s="433"/>
      <c r="E516" s="433"/>
      <c r="F516" s="434"/>
      <c r="G516" s="434"/>
    </row>
    <row r="517" spans="1:7" ht="15">
      <c r="A517" s="380"/>
      <c r="B517" s="380"/>
      <c r="C517" s="432"/>
      <c r="D517" s="433"/>
      <c r="E517" s="384" t="s">
        <v>4866</v>
      </c>
      <c r="F517" s="434"/>
      <c r="G517" s="434"/>
    </row>
    <row r="518" spans="1:7" ht="15">
      <c r="A518" s="380"/>
      <c r="B518" s="380"/>
      <c r="C518" s="432"/>
      <c r="D518" s="433"/>
      <c r="E518" s="384" t="s">
        <v>4867</v>
      </c>
      <c r="F518" s="434"/>
      <c r="G518" s="434"/>
    </row>
    <row r="519" spans="1:7" ht="15">
      <c r="A519" s="380"/>
      <c r="B519" s="380"/>
      <c r="C519" s="432"/>
      <c r="D519" s="433"/>
      <c r="E519" s="384"/>
      <c r="F519" s="434"/>
      <c r="G519" s="434"/>
    </row>
    <row r="520" spans="1:7" ht="15">
      <c r="A520" s="380"/>
      <c r="B520" s="380"/>
      <c r="C520" s="432"/>
      <c r="D520" s="433"/>
      <c r="E520" s="384"/>
      <c r="F520" s="434"/>
      <c r="G520" s="434"/>
    </row>
    <row r="521" spans="1:7" ht="15">
      <c r="A521" s="380"/>
      <c r="B521" s="380"/>
      <c r="C521" s="432"/>
      <c r="D521" s="433"/>
      <c r="E521" s="384"/>
      <c r="F521" s="434"/>
      <c r="G521" s="434"/>
    </row>
    <row r="522" spans="1:7" ht="15">
      <c r="A522" s="380"/>
      <c r="B522" s="380"/>
      <c r="C522" s="432"/>
      <c r="D522" s="433"/>
      <c r="E522" s="384"/>
      <c r="F522" s="434"/>
      <c r="G522" s="434"/>
    </row>
    <row r="523" spans="1:7" ht="15">
      <c r="A523" s="380"/>
      <c r="B523" s="380"/>
      <c r="C523" s="432"/>
      <c r="D523" s="433"/>
      <c r="E523" s="384"/>
      <c r="F523" s="434"/>
      <c r="G523" s="434"/>
    </row>
    <row r="524" spans="1:7" ht="15.75">
      <c r="A524" s="380"/>
      <c r="B524" s="380"/>
      <c r="C524" s="432"/>
      <c r="D524" s="433"/>
      <c r="E524" s="387" t="s">
        <v>4868</v>
      </c>
      <c r="F524" s="434"/>
      <c r="G524" s="434"/>
    </row>
    <row r="525" spans="1:7" ht="15">
      <c r="A525" s="380"/>
      <c r="B525" s="380"/>
      <c r="C525" s="432"/>
      <c r="D525" s="433"/>
      <c r="E525" s="384" t="s">
        <v>4869</v>
      </c>
      <c r="F525" s="434"/>
      <c r="G525" s="434"/>
    </row>
    <row r="526" spans="1:7">
      <c r="A526" s="380"/>
      <c r="B526" s="380"/>
      <c r="C526" s="432"/>
      <c r="D526" s="433"/>
      <c r="E526" s="433"/>
      <c r="F526" s="434"/>
      <c r="G526" s="434"/>
    </row>
    <row r="527" spans="1:7">
      <c r="A527" s="380"/>
      <c r="B527" s="380"/>
      <c r="C527" s="432"/>
      <c r="D527" s="433"/>
      <c r="E527" s="433"/>
      <c r="F527" s="434"/>
      <c r="G527" s="434"/>
    </row>
    <row r="528" spans="1:7">
      <c r="A528" s="380"/>
      <c r="B528" s="380"/>
      <c r="C528" s="432"/>
      <c r="D528" s="433"/>
      <c r="E528" s="433"/>
      <c r="F528" s="434"/>
      <c r="G528" s="434"/>
    </row>
    <row r="529" spans="1:7">
      <c r="A529" s="380"/>
      <c r="B529" s="380"/>
      <c r="C529" s="432"/>
      <c r="D529" s="433"/>
      <c r="E529" s="433"/>
      <c r="F529" s="434"/>
      <c r="G529" s="434"/>
    </row>
    <row r="530" spans="1:7">
      <c r="A530" s="380"/>
      <c r="B530" s="380"/>
      <c r="C530" s="432"/>
      <c r="D530" s="433"/>
      <c r="E530" s="433"/>
      <c r="F530" s="434"/>
      <c r="G530" s="434"/>
    </row>
    <row r="531" spans="1:7">
      <c r="A531" s="380"/>
      <c r="B531" s="380"/>
      <c r="C531" s="432"/>
      <c r="D531" s="433"/>
      <c r="E531" s="433"/>
      <c r="F531" s="434"/>
      <c r="G531" s="434"/>
    </row>
    <row r="532" spans="1:7">
      <c r="A532" s="380"/>
      <c r="B532" s="380"/>
      <c r="C532" s="432"/>
      <c r="D532" s="433"/>
      <c r="E532" s="433"/>
      <c r="F532" s="434"/>
      <c r="G532" s="434"/>
    </row>
    <row r="533" spans="1:7">
      <c r="A533" s="380"/>
      <c r="B533" s="380"/>
      <c r="C533" s="432"/>
      <c r="D533" s="433"/>
      <c r="E533" s="433"/>
      <c r="F533" s="434"/>
      <c r="G533" s="434"/>
    </row>
    <row r="534" spans="1:7">
      <c r="A534" s="380"/>
      <c r="B534" s="380"/>
      <c r="C534" s="432"/>
      <c r="D534" s="433"/>
      <c r="E534" s="433"/>
      <c r="F534" s="434"/>
      <c r="G534" s="434"/>
    </row>
    <row r="535" spans="1:7">
      <c r="A535" s="380"/>
      <c r="B535" s="380"/>
      <c r="C535" s="432"/>
      <c r="D535" s="433"/>
      <c r="E535" s="433"/>
      <c r="F535" s="434"/>
      <c r="G535" s="434"/>
    </row>
    <row r="536" spans="1:7">
      <c r="A536" s="380"/>
      <c r="B536" s="380"/>
      <c r="C536" s="432"/>
      <c r="D536" s="433"/>
      <c r="E536" s="433"/>
      <c r="F536" s="434"/>
      <c r="G536" s="434"/>
    </row>
    <row r="537" spans="1:7">
      <c r="A537" s="380"/>
      <c r="B537" s="380"/>
      <c r="C537" s="432"/>
      <c r="D537" s="433"/>
      <c r="E537" s="433"/>
      <c r="F537" s="434"/>
      <c r="G537" s="434"/>
    </row>
    <row r="538" spans="1:7">
      <c r="A538" s="380"/>
      <c r="B538" s="380"/>
      <c r="C538" s="432"/>
      <c r="D538" s="433"/>
      <c r="E538" s="433"/>
      <c r="F538" s="434"/>
      <c r="G538" s="434"/>
    </row>
    <row r="539" spans="1:7">
      <c r="A539" s="380"/>
      <c r="B539" s="380"/>
      <c r="C539" s="432"/>
      <c r="D539" s="433"/>
      <c r="E539" s="433"/>
      <c r="F539" s="434"/>
      <c r="G539" s="434"/>
    </row>
    <row r="540" spans="1:7">
      <c r="A540" s="380"/>
      <c r="B540" s="380"/>
      <c r="C540" s="432"/>
      <c r="D540" s="433"/>
      <c r="E540" s="433"/>
      <c r="F540" s="434"/>
      <c r="G540" s="434"/>
    </row>
    <row r="541" spans="1:7">
      <c r="A541" s="380"/>
      <c r="B541" s="380"/>
      <c r="C541" s="432"/>
      <c r="D541" s="433"/>
      <c r="E541" s="433"/>
      <c r="F541" s="434"/>
      <c r="G541" s="434"/>
    </row>
    <row r="542" spans="1:7">
      <c r="A542" s="380"/>
      <c r="B542" s="380"/>
      <c r="C542" s="432"/>
      <c r="D542" s="433"/>
      <c r="E542" s="433"/>
      <c r="F542" s="434"/>
      <c r="G542" s="434"/>
    </row>
    <row r="543" spans="1:7">
      <c r="A543" s="380"/>
      <c r="B543" s="380"/>
      <c r="C543" s="432"/>
      <c r="D543" s="433"/>
      <c r="E543" s="433"/>
      <c r="F543" s="434"/>
      <c r="G543" s="434"/>
    </row>
    <row r="544" spans="1:7">
      <c r="A544" s="380"/>
      <c r="B544" s="380"/>
      <c r="C544" s="432"/>
      <c r="D544" s="433"/>
      <c r="E544" s="433"/>
      <c r="F544" s="434"/>
      <c r="G544" s="434"/>
    </row>
    <row r="545" spans="1:7">
      <c r="A545" s="380"/>
      <c r="B545" s="380"/>
      <c r="C545" s="432"/>
      <c r="D545" s="433"/>
      <c r="E545" s="433"/>
      <c r="F545" s="434"/>
      <c r="G545" s="434"/>
    </row>
    <row r="546" spans="1:7">
      <c r="A546" s="380"/>
      <c r="B546" s="380"/>
      <c r="C546" s="432"/>
      <c r="D546" s="433"/>
      <c r="E546" s="433"/>
      <c r="F546" s="434"/>
      <c r="G546" s="434"/>
    </row>
    <row r="547" spans="1:7">
      <c r="A547" s="380"/>
      <c r="B547" s="380"/>
      <c r="C547" s="432"/>
      <c r="D547" s="433"/>
      <c r="E547" s="433"/>
      <c r="F547" s="434"/>
      <c r="G547" s="434"/>
    </row>
    <row r="548" spans="1:7">
      <c r="A548" s="380"/>
      <c r="B548" s="380"/>
      <c r="C548" s="432"/>
      <c r="D548" s="433"/>
      <c r="E548" s="433"/>
      <c r="F548" s="434"/>
      <c r="G548" s="434"/>
    </row>
    <row r="549" spans="1:7">
      <c r="A549" s="380"/>
      <c r="B549" s="380"/>
      <c r="C549" s="432"/>
      <c r="D549" s="433"/>
      <c r="E549" s="433"/>
      <c r="F549" s="434"/>
      <c r="G549" s="434"/>
    </row>
    <row r="550" spans="1:7">
      <c r="A550" s="380"/>
      <c r="B550" s="380"/>
      <c r="C550" s="432"/>
      <c r="D550" s="433"/>
      <c r="E550" s="433"/>
      <c r="F550" s="434"/>
      <c r="G550" s="434"/>
    </row>
    <row r="551" spans="1:7">
      <c r="A551" s="380"/>
      <c r="B551" s="380"/>
      <c r="C551" s="432"/>
      <c r="D551" s="433"/>
      <c r="E551" s="433"/>
      <c r="F551" s="434"/>
      <c r="G551" s="434"/>
    </row>
    <row r="552" spans="1:7">
      <c r="A552" s="380"/>
      <c r="B552" s="380"/>
      <c r="C552" s="432"/>
      <c r="D552" s="433"/>
      <c r="E552" s="433"/>
      <c r="F552" s="434"/>
      <c r="G552" s="434"/>
    </row>
    <row r="553" spans="1:7">
      <c r="A553" s="380"/>
      <c r="B553" s="380"/>
      <c r="C553" s="432"/>
      <c r="D553" s="433"/>
      <c r="E553" s="433"/>
      <c r="F553" s="434"/>
      <c r="G553" s="434"/>
    </row>
    <row r="554" spans="1:7">
      <c r="A554" s="380"/>
      <c r="B554" s="380"/>
      <c r="C554" s="432"/>
      <c r="D554" s="433"/>
      <c r="E554" s="433"/>
      <c r="F554" s="434"/>
      <c r="G554" s="434"/>
    </row>
    <row r="555" spans="1:7">
      <c r="A555" s="380"/>
      <c r="B555" s="380"/>
      <c r="C555" s="432"/>
      <c r="D555" s="433"/>
      <c r="E555" s="433"/>
      <c r="F555" s="434"/>
      <c r="G555" s="434"/>
    </row>
    <row r="556" spans="1:7">
      <c r="A556" s="380"/>
      <c r="B556" s="380"/>
      <c r="C556" s="432"/>
      <c r="D556" s="433"/>
      <c r="E556" s="433"/>
      <c r="F556" s="434"/>
      <c r="G556" s="434"/>
    </row>
    <row r="557" spans="1:7">
      <c r="A557" s="380"/>
      <c r="B557" s="380"/>
      <c r="C557" s="432"/>
      <c r="D557" s="433"/>
      <c r="E557" s="433"/>
      <c r="F557" s="434"/>
      <c r="G557" s="434"/>
    </row>
    <row r="558" spans="1:7">
      <c r="A558" s="380"/>
      <c r="B558" s="380"/>
      <c r="C558" s="432"/>
      <c r="D558" s="433"/>
      <c r="E558" s="433"/>
      <c r="F558" s="434"/>
      <c r="G558" s="434"/>
    </row>
    <row r="559" spans="1:7">
      <c r="A559" s="380"/>
      <c r="B559" s="380"/>
      <c r="C559" s="432"/>
      <c r="D559" s="433"/>
      <c r="E559" s="433"/>
      <c r="F559" s="434"/>
      <c r="G559" s="434"/>
    </row>
    <row r="560" spans="1:7">
      <c r="A560" s="380"/>
      <c r="B560" s="380"/>
      <c r="C560" s="432"/>
      <c r="D560" s="433"/>
      <c r="E560" s="433"/>
      <c r="F560" s="434"/>
      <c r="G560" s="434"/>
    </row>
    <row r="561" spans="1:7">
      <c r="A561" s="380"/>
      <c r="B561" s="380"/>
      <c r="C561" s="432"/>
      <c r="D561" s="433"/>
      <c r="E561" s="433"/>
      <c r="F561" s="434"/>
      <c r="G561" s="434"/>
    </row>
    <row r="562" spans="1:7">
      <c r="A562" s="380"/>
      <c r="B562" s="380"/>
      <c r="C562" s="432"/>
      <c r="D562" s="433"/>
      <c r="E562" s="433"/>
      <c r="F562" s="434"/>
      <c r="G562" s="434"/>
    </row>
    <row r="563" spans="1:7">
      <c r="A563" s="380"/>
      <c r="B563" s="380"/>
      <c r="C563" s="432"/>
      <c r="D563" s="433"/>
      <c r="E563" s="433"/>
      <c r="F563" s="434"/>
      <c r="G563" s="434"/>
    </row>
    <row r="564" spans="1:7">
      <c r="A564" s="380"/>
      <c r="B564" s="380"/>
      <c r="C564" s="432"/>
      <c r="D564" s="433"/>
      <c r="E564" s="433"/>
      <c r="F564" s="434"/>
      <c r="G564" s="434"/>
    </row>
    <row r="565" spans="1:7">
      <c r="A565" s="380"/>
      <c r="B565" s="380"/>
      <c r="C565" s="432"/>
      <c r="D565" s="433"/>
      <c r="E565" s="433"/>
      <c r="F565" s="434"/>
      <c r="G565" s="434"/>
    </row>
    <row r="566" spans="1:7">
      <c r="A566" s="380"/>
      <c r="B566" s="380"/>
      <c r="C566" s="432"/>
      <c r="D566" s="433"/>
      <c r="E566" s="433"/>
      <c r="F566" s="434"/>
      <c r="G566" s="434"/>
    </row>
    <row r="567" spans="1:7">
      <c r="A567" s="380"/>
      <c r="B567" s="380"/>
      <c r="C567" s="432"/>
      <c r="D567" s="433"/>
      <c r="E567" s="433"/>
      <c r="F567" s="434"/>
      <c r="G567" s="434"/>
    </row>
    <row r="568" spans="1:7">
      <c r="A568" s="380"/>
      <c r="B568" s="380"/>
      <c r="C568" s="432"/>
      <c r="D568" s="433"/>
      <c r="E568" s="433"/>
      <c r="F568" s="434"/>
      <c r="G568" s="434"/>
    </row>
    <row r="569" spans="1:7">
      <c r="A569" s="380"/>
      <c r="B569" s="380"/>
      <c r="C569" s="432"/>
      <c r="D569" s="433"/>
      <c r="E569" s="433"/>
      <c r="F569" s="434"/>
      <c r="G569" s="434"/>
    </row>
    <row r="570" spans="1:7">
      <c r="A570" s="380"/>
      <c r="B570" s="380"/>
      <c r="C570" s="432"/>
      <c r="D570" s="433"/>
      <c r="E570" s="433"/>
      <c r="F570" s="434"/>
      <c r="G570" s="434"/>
    </row>
    <row r="571" spans="1:7">
      <c r="A571" s="380"/>
      <c r="B571" s="380"/>
      <c r="C571" s="432"/>
      <c r="D571" s="433"/>
      <c r="E571" s="433"/>
      <c r="F571" s="434"/>
      <c r="G571" s="434"/>
    </row>
    <row r="572" spans="1:7">
      <c r="A572" s="380"/>
      <c r="B572" s="380"/>
      <c r="C572" s="432"/>
      <c r="D572" s="433"/>
      <c r="E572" s="433"/>
      <c r="F572" s="434"/>
      <c r="G572" s="434"/>
    </row>
    <row r="573" spans="1:7">
      <c r="A573" s="380"/>
      <c r="B573" s="380"/>
      <c r="C573" s="432"/>
      <c r="D573" s="433"/>
      <c r="E573" s="433"/>
      <c r="F573" s="434"/>
      <c r="G573" s="434"/>
    </row>
    <row r="574" spans="1:7">
      <c r="A574" s="380"/>
      <c r="B574" s="380"/>
      <c r="C574" s="432"/>
      <c r="D574" s="433"/>
      <c r="E574" s="433"/>
      <c r="F574" s="434"/>
      <c r="G574" s="434"/>
    </row>
    <row r="575" spans="1:7">
      <c r="A575" s="380"/>
      <c r="B575" s="380"/>
      <c r="C575" s="432"/>
      <c r="D575" s="433"/>
      <c r="E575" s="433"/>
      <c r="F575" s="434"/>
      <c r="G575" s="434"/>
    </row>
    <row r="576" spans="1:7">
      <c r="A576" s="380"/>
      <c r="B576" s="380"/>
      <c r="C576" s="432"/>
      <c r="D576" s="433"/>
      <c r="E576" s="433"/>
      <c r="F576" s="434"/>
      <c r="G576" s="434"/>
    </row>
    <row r="577" spans="1:7">
      <c r="A577" s="380"/>
      <c r="B577" s="380"/>
      <c r="C577" s="432"/>
      <c r="D577" s="433"/>
      <c r="E577" s="433"/>
      <c r="F577" s="434"/>
      <c r="G577" s="434"/>
    </row>
    <row r="578" spans="1:7">
      <c r="A578" s="380"/>
      <c r="B578" s="380"/>
      <c r="C578" s="432"/>
      <c r="D578" s="433"/>
      <c r="E578" s="433"/>
      <c r="F578" s="434"/>
      <c r="G578" s="434"/>
    </row>
    <row r="579" spans="1:7">
      <c r="A579" s="380"/>
      <c r="B579" s="380"/>
      <c r="C579" s="432"/>
      <c r="D579" s="433"/>
      <c r="E579" s="433"/>
      <c r="F579" s="434"/>
      <c r="G579" s="434"/>
    </row>
    <row r="580" spans="1:7">
      <c r="A580" s="380"/>
      <c r="B580" s="380"/>
      <c r="C580" s="432"/>
      <c r="D580" s="433"/>
      <c r="E580" s="433"/>
      <c r="F580" s="434"/>
      <c r="G580" s="434"/>
    </row>
    <row r="581" spans="1:7">
      <c r="A581" s="380"/>
      <c r="B581" s="380"/>
      <c r="C581" s="432"/>
      <c r="D581" s="433"/>
      <c r="E581" s="433"/>
      <c r="F581" s="434"/>
      <c r="G581" s="434"/>
    </row>
    <row r="582" spans="1:7">
      <c r="A582" s="380"/>
      <c r="B582" s="380"/>
      <c r="C582" s="432"/>
      <c r="D582" s="433"/>
      <c r="E582" s="433"/>
      <c r="F582" s="434"/>
      <c r="G582" s="434"/>
    </row>
    <row r="583" spans="1:7">
      <c r="A583" s="380"/>
      <c r="B583" s="380"/>
      <c r="C583" s="432"/>
      <c r="D583" s="433"/>
      <c r="E583" s="433"/>
      <c r="F583" s="434"/>
      <c r="G583" s="434"/>
    </row>
    <row r="584" spans="1:7">
      <c r="A584" s="380"/>
      <c r="B584" s="380"/>
      <c r="C584" s="432"/>
      <c r="D584" s="433"/>
      <c r="E584" s="433"/>
      <c r="F584" s="434"/>
      <c r="G584" s="434"/>
    </row>
    <row r="585" spans="1:7">
      <c r="A585" s="380"/>
      <c r="B585" s="380"/>
      <c r="C585" s="432"/>
      <c r="D585" s="433"/>
      <c r="E585" s="433"/>
      <c r="F585" s="434"/>
      <c r="G585" s="434"/>
    </row>
    <row r="586" spans="1:7">
      <c r="A586" s="380"/>
      <c r="B586" s="380"/>
      <c r="C586" s="432"/>
      <c r="D586" s="433"/>
      <c r="E586" s="433"/>
      <c r="F586" s="434"/>
      <c r="G586" s="434"/>
    </row>
    <row r="587" spans="1:7">
      <c r="A587" s="380"/>
      <c r="B587" s="380"/>
      <c r="C587" s="432"/>
      <c r="D587" s="433"/>
      <c r="E587" s="433"/>
      <c r="F587" s="434"/>
      <c r="G587" s="434"/>
    </row>
    <row r="588" spans="1:7">
      <c r="A588" s="380"/>
      <c r="B588" s="380"/>
      <c r="C588" s="432"/>
      <c r="D588" s="433"/>
      <c r="E588" s="433"/>
      <c r="F588" s="434"/>
      <c r="G588" s="434"/>
    </row>
    <row r="589" spans="1:7">
      <c r="A589" s="380"/>
      <c r="B589" s="380"/>
      <c r="C589" s="432"/>
      <c r="D589" s="433"/>
      <c r="E589" s="433"/>
      <c r="F589" s="434"/>
      <c r="G589" s="434"/>
    </row>
    <row r="590" spans="1:7">
      <c r="A590" s="380"/>
      <c r="B590" s="380"/>
      <c r="C590" s="432"/>
      <c r="D590" s="433"/>
      <c r="E590" s="433"/>
      <c r="F590" s="434"/>
      <c r="G590" s="434"/>
    </row>
    <row r="591" spans="1:7">
      <c r="A591" s="380"/>
      <c r="B591" s="380"/>
      <c r="C591" s="432"/>
      <c r="D591" s="433"/>
      <c r="E591" s="433"/>
      <c r="F591" s="434"/>
      <c r="G591" s="434"/>
    </row>
    <row r="592" spans="1:7">
      <c r="A592" s="380"/>
      <c r="B592" s="380"/>
      <c r="C592" s="432"/>
      <c r="D592" s="433"/>
      <c r="E592" s="433"/>
      <c r="F592" s="434"/>
      <c r="G592" s="434"/>
    </row>
    <row r="593" spans="1:7">
      <c r="A593" s="380"/>
      <c r="B593" s="380"/>
      <c r="C593" s="432"/>
      <c r="D593" s="433"/>
      <c r="E593" s="433"/>
      <c r="F593" s="434"/>
      <c r="G593" s="434"/>
    </row>
    <row r="594" spans="1:7">
      <c r="A594" s="380"/>
      <c r="B594" s="380"/>
      <c r="C594" s="432"/>
      <c r="D594" s="433"/>
      <c r="E594" s="433"/>
      <c r="F594" s="434"/>
      <c r="G594" s="434"/>
    </row>
    <row r="595" spans="1:7">
      <c r="A595" s="380"/>
      <c r="B595" s="380"/>
      <c r="C595" s="432"/>
      <c r="D595" s="433"/>
      <c r="E595" s="433"/>
      <c r="F595" s="434"/>
      <c r="G595" s="434"/>
    </row>
    <row r="596" spans="1:7">
      <c r="A596" s="380"/>
      <c r="B596" s="380"/>
      <c r="C596" s="432"/>
      <c r="D596" s="433"/>
      <c r="E596" s="433"/>
      <c r="F596" s="434"/>
      <c r="G596" s="434"/>
    </row>
    <row r="597" spans="1:7">
      <c r="A597" s="380"/>
      <c r="B597" s="380"/>
      <c r="C597" s="432"/>
      <c r="D597" s="433"/>
      <c r="E597" s="433"/>
      <c r="F597" s="434"/>
      <c r="G597" s="434"/>
    </row>
    <row r="598" spans="1:7">
      <c r="A598" s="380"/>
      <c r="B598" s="380"/>
      <c r="C598" s="432"/>
      <c r="D598" s="433"/>
      <c r="E598" s="433"/>
      <c r="F598" s="434"/>
      <c r="G598" s="434"/>
    </row>
    <row r="599" spans="1:7">
      <c r="A599" s="380"/>
      <c r="B599" s="380"/>
      <c r="C599" s="432"/>
      <c r="D599" s="433"/>
      <c r="E599" s="433"/>
      <c r="F599" s="434"/>
      <c r="G599" s="434"/>
    </row>
    <row r="600" spans="1:7">
      <c r="A600" s="380"/>
      <c r="B600" s="380"/>
      <c r="C600" s="432"/>
      <c r="D600" s="433"/>
      <c r="E600" s="433"/>
      <c r="F600" s="434"/>
      <c r="G600" s="434"/>
    </row>
    <row r="601" spans="1:7">
      <c r="A601" s="380"/>
      <c r="B601" s="380"/>
      <c r="C601" s="432"/>
      <c r="D601" s="433"/>
      <c r="E601" s="433"/>
      <c r="F601" s="434"/>
      <c r="G601" s="434"/>
    </row>
    <row r="602" spans="1:7">
      <c r="A602" s="380"/>
      <c r="B602" s="380"/>
      <c r="C602" s="432"/>
      <c r="D602" s="433"/>
      <c r="E602" s="433"/>
      <c r="F602" s="434"/>
      <c r="G602" s="434"/>
    </row>
    <row r="603" spans="1:7">
      <c r="A603" s="380"/>
      <c r="B603" s="380"/>
      <c r="C603" s="432"/>
      <c r="D603" s="433"/>
      <c r="E603" s="433"/>
      <c r="F603" s="434"/>
      <c r="G603" s="434"/>
    </row>
    <row r="604" spans="1:7">
      <c r="A604" s="380"/>
      <c r="B604" s="380"/>
      <c r="C604" s="432"/>
      <c r="D604" s="433"/>
      <c r="E604" s="433"/>
      <c r="F604" s="434"/>
      <c r="G604" s="434"/>
    </row>
    <row r="605" spans="1:7">
      <c r="A605" s="380"/>
      <c r="B605" s="380"/>
      <c r="C605" s="432"/>
      <c r="D605" s="433"/>
      <c r="E605" s="433"/>
      <c r="F605" s="434"/>
      <c r="G605" s="434"/>
    </row>
    <row r="606" spans="1:7">
      <c r="A606" s="380"/>
      <c r="B606" s="380"/>
      <c r="C606" s="432"/>
      <c r="D606" s="433"/>
      <c r="E606" s="433"/>
      <c r="F606" s="434"/>
      <c r="G606" s="434"/>
    </row>
    <row r="607" spans="1:7">
      <c r="A607" s="380"/>
      <c r="B607" s="380"/>
      <c r="C607" s="432"/>
      <c r="D607" s="433"/>
      <c r="E607" s="433"/>
      <c r="F607" s="434"/>
      <c r="G607" s="434"/>
    </row>
    <row r="608" spans="1:7">
      <c r="A608" s="380"/>
      <c r="B608" s="380"/>
      <c r="C608" s="432"/>
      <c r="D608" s="433"/>
      <c r="E608" s="433"/>
      <c r="F608" s="434"/>
      <c r="G608" s="434"/>
    </row>
    <row r="609" spans="1:7">
      <c r="A609" s="380"/>
      <c r="B609" s="380"/>
      <c r="C609" s="432"/>
      <c r="D609" s="433"/>
      <c r="E609" s="433"/>
      <c r="F609" s="434"/>
      <c r="G609" s="434"/>
    </row>
    <row r="610" spans="1:7">
      <c r="A610" s="380"/>
      <c r="B610" s="380"/>
      <c r="C610" s="432"/>
      <c r="D610" s="433"/>
      <c r="E610" s="433"/>
      <c r="F610" s="434"/>
      <c r="G610" s="434"/>
    </row>
    <row r="611" spans="1:7">
      <c r="A611" s="380"/>
      <c r="B611" s="380"/>
      <c r="C611" s="432"/>
      <c r="D611" s="433"/>
      <c r="E611" s="433"/>
      <c r="F611" s="434"/>
      <c r="G611" s="434"/>
    </row>
    <row r="612" spans="1:7">
      <c r="A612" s="380"/>
      <c r="B612" s="380"/>
      <c r="C612" s="432"/>
      <c r="D612" s="433"/>
      <c r="E612" s="433"/>
      <c r="F612" s="434"/>
      <c r="G612" s="434"/>
    </row>
    <row r="613" spans="1:7">
      <c r="A613" s="380"/>
      <c r="B613" s="380"/>
      <c r="C613" s="432"/>
      <c r="D613" s="433"/>
      <c r="E613" s="433"/>
      <c r="F613" s="434"/>
      <c r="G613" s="434"/>
    </row>
    <row r="614" spans="1:7">
      <c r="A614" s="380"/>
      <c r="B614" s="380"/>
      <c r="C614" s="432"/>
      <c r="D614" s="433"/>
      <c r="E614" s="433"/>
      <c r="F614" s="434"/>
      <c r="G614" s="434"/>
    </row>
    <row r="615" spans="1:7">
      <c r="A615" s="380"/>
      <c r="B615" s="380"/>
      <c r="C615" s="432"/>
      <c r="D615" s="433"/>
      <c r="E615" s="433"/>
      <c r="F615" s="434"/>
      <c r="G615" s="434"/>
    </row>
    <row r="616" spans="1:7">
      <c r="A616" s="380"/>
      <c r="B616" s="380"/>
      <c r="C616" s="432"/>
      <c r="D616" s="433"/>
      <c r="E616" s="433"/>
      <c r="F616" s="434"/>
      <c r="G616" s="434"/>
    </row>
    <row r="617" spans="1:7">
      <c r="A617" s="380"/>
      <c r="B617" s="380"/>
      <c r="C617" s="432"/>
      <c r="D617" s="433"/>
      <c r="E617" s="433"/>
      <c r="F617" s="434"/>
      <c r="G617" s="434"/>
    </row>
    <row r="618" spans="1:7">
      <c r="A618" s="380"/>
      <c r="B618" s="380"/>
      <c r="C618" s="432"/>
      <c r="D618" s="433"/>
      <c r="E618" s="433"/>
      <c r="F618" s="434"/>
      <c r="G618" s="434"/>
    </row>
    <row r="619" spans="1:7">
      <c r="A619" s="380"/>
      <c r="B619" s="380"/>
      <c r="C619" s="432"/>
      <c r="D619" s="433"/>
      <c r="E619" s="433"/>
      <c r="F619" s="434"/>
      <c r="G619" s="434"/>
    </row>
    <row r="620" spans="1:7">
      <c r="A620" s="380"/>
      <c r="B620" s="380"/>
      <c r="C620" s="432"/>
      <c r="D620" s="433"/>
      <c r="E620" s="433"/>
      <c r="F620" s="434"/>
      <c r="G620" s="434"/>
    </row>
    <row r="621" spans="1:7">
      <c r="A621" s="380"/>
      <c r="B621" s="380"/>
      <c r="C621" s="432"/>
      <c r="D621" s="433"/>
      <c r="E621" s="433"/>
      <c r="F621" s="434"/>
      <c r="G621" s="434"/>
    </row>
    <row r="622" spans="1:7">
      <c r="A622" s="380"/>
      <c r="B622" s="380"/>
      <c r="C622" s="432"/>
      <c r="D622" s="433"/>
      <c r="E622" s="433"/>
      <c r="F622" s="434"/>
      <c r="G622" s="434"/>
    </row>
    <row r="623" spans="1:7">
      <c r="A623" s="380"/>
      <c r="B623" s="380"/>
      <c r="C623" s="432"/>
      <c r="D623" s="433"/>
      <c r="E623" s="433"/>
      <c r="F623" s="434"/>
      <c r="G623" s="434"/>
    </row>
    <row r="624" spans="1:7">
      <c r="A624" s="380"/>
      <c r="B624" s="380"/>
      <c r="C624" s="432"/>
      <c r="D624" s="433"/>
      <c r="E624" s="433"/>
      <c r="F624" s="434"/>
      <c r="G624" s="434"/>
    </row>
    <row r="625" spans="1:7">
      <c r="A625" s="380"/>
      <c r="B625" s="380"/>
      <c r="C625" s="432"/>
      <c r="D625" s="433"/>
      <c r="E625" s="433"/>
      <c r="F625" s="434"/>
      <c r="G625" s="434"/>
    </row>
    <row r="626" spans="1:7">
      <c r="A626" s="380"/>
      <c r="B626" s="380"/>
      <c r="C626" s="432"/>
      <c r="D626" s="433"/>
      <c r="E626" s="433"/>
      <c r="F626" s="434"/>
      <c r="G626" s="434"/>
    </row>
    <row r="627" spans="1:7">
      <c r="A627" s="380"/>
      <c r="B627" s="380"/>
      <c r="C627" s="432"/>
      <c r="D627" s="433"/>
      <c r="E627" s="433"/>
      <c r="F627" s="434"/>
      <c r="G627" s="434"/>
    </row>
    <row r="628" spans="1:7">
      <c r="A628" s="380"/>
      <c r="B628" s="380"/>
      <c r="C628" s="432"/>
      <c r="D628" s="433"/>
      <c r="E628" s="433"/>
      <c r="F628" s="434"/>
      <c r="G628" s="434"/>
    </row>
    <row r="629" spans="1:7">
      <c r="A629" s="380"/>
      <c r="B629" s="380"/>
      <c r="C629" s="432"/>
      <c r="D629" s="433"/>
      <c r="E629" s="433"/>
      <c r="F629" s="434"/>
      <c r="G629" s="434"/>
    </row>
    <row r="630" spans="1:7">
      <c r="A630" s="380"/>
      <c r="B630" s="380"/>
      <c r="C630" s="432"/>
      <c r="D630" s="433"/>
      <c r="E630" s="433"/>
      <c r="F630" s="434"/>
      <c r="G630" s="434"/>
    </row>
    <row r="631" spans="1:7">
      <c r="A631" s="380"/>
      <c r="B631" s="380"/>
      <c r="C631" s="432"/>
      <c r="D631" s="433"/>
      <c r="E631" s="433"/>
      <c r="F631" s="434"/>
      <c r="G631" s="434"/>
    </row>
    <row r="632" spans="1:7">
      <c r="A632" s="380"/>
      <c r="B632" s="380"/>
      <c r="C632" s="432"/>
      <c r="D632" s="433"/>
      <c r="E632" s="433"/>
      <c r="F632" s="434"/>
      <c r="G632" s="434"/>
    </row>
    <row r="633" spans="1:7">
      <c r="A633" s="380"/>
      <c r="B633" s="380"/>
      <c r="C633" s="432"/>
      <c r="D633" s="433"/>
      <c r="E633" s="433"/>
      <c r="F633" s="434"/>
      <c r="G633" s="434"/>
    </row>
    <row r="634" spans="1:7">
      <c r="A634" s="380"/>
      <c r="B634" s="380"/>
      <c r="C634" s="432"/>
      <c r="D634" s="433"/>
      <c r="E634" s="433"/>
      <c r="F634" s="434"/>
      <c r="G634" s="434"/>
    </row>
    <row r="635" spans="1:7">
      <c r="A635" s="380"/>
      <c r="B635" s="380"/>
      <c r="C635" s="432"/>
      <c r="D635" s="433"/>
      <c r="E635" s="433"/>
      <c r="F635" s="434"/>
      <c r="G635" s="434"/>
    </row>
    <row r="636" spans="1:7">
      <c r="A636" s="380"/>
      <c r="B636" s="380"/>
      <c r="C636" s="432"/>
      <c r="D636" s="433"/>
      <c r="E636" s="433"/>
      <c r="F636" s="434"/>
      <c r="G636" s="434"/>
    </row>
    <row r="637" spans="1:7">
      <c r="A637" s="380"/>
      <c r="B637" s="380"/>
      <c r="C637" s="432"/>
      <c r="D637" s="433"/>
      <c r="E637" s="433"/>
      <c r="F637" s="434"/>
      <c r="G637" s="434"/>
    </row>
    <row r="638" spans="1:7">
      <c r="A638" s="380"/>
      <c r="B638" s="380"/>
      <c r="C638" s="432"/>
      <c r="D638" s="433"/>
      <c r="E638" s="433"/>
      <c r="F638" s="434"/>
      <c r="G638" s="434"/>
    </row>
    <row r="639" spans="1:7">
      <c r="A639" s="380"/>
      <c r="B639" s="380"/>
      <c r="C639" s="432"/>
      <c r="D639" s="433"/>
      <c r="E639" s="433"/>
      <c r="F639" s="434"/>
      <c r="G639" s="434"/>
    </row>
    <row r="640" spans="1:7">
      <c r="A640" s="380"/>
      <c r="B640" s="380"/>
      <c r="C640" s="432"/>
      <c r="D640" s="433"/>
      <c r="E640" s="433"/>
      <c r="F640" s="434"/>
      <c r="G640" s="434"/>
    </row>
    <row r="641" spans="1:7">
      <c r="A641" s="380"/>
      <c r="B641" s="380"/>
      <c r="C641" s="432"/>
      <c r="D641" s="433"/>
      <c r="E641" s="433"/>
      <c r="F641" s="434"/>
      <c r="G641" s="434"/>
    </row>
    <row r="642" spans="1:7">
      <c r="A642" s="380"/>
      <c r="B642" s="380"/>
      <c r="C642" s="432"/>
      <c r="D642" s="433"/>
      <c r="E642" s="433"/>
      <c r="F642" s="434"/>
      <c r="G642" s="434"/>
    </row>
    <row r="643" spans="1:7">
      <c r="A643" s="380"/>
      <c r="B643" s="380"/>
      <c r="C643" s="432"/>
      <c r="D643" s="433"/>
      <c r="E643" s="433"/>
      <c r="F643" s="434"/>
      <c r="G643" s="434"/>
    </row>
    <row r="644" spans="1:7">
      <c r="A644" s="380"/>
      <c r="B644" s="380"/>
      <c r="C644" s="432"/>
      <c r="D644" s="433"/>
      <c r="E644" s="433"/>
      <c r="F644" s="434"/>
      <c r="G644" s="434"/>
    </row>
    <row r="645" spans="1:7">
      <c r="A645" s="380"/>
      <c r="B645" s="380"/>
      <c r="C645" s="432"/>
      <c r="D645" s="433"/>
      <c r="E645" s="433"/>
      <c r="F645" s="434"/>
      <c r="G645" s="434"/>
    </row>
    <row r="646" spans="1:7">
      <c r="A646" s="380"/>
      <c r="B646" s="380"/>
      <c r="C646" s="432"/>
      <c r="D646" s="433"/>
      <c r="E646" s="433"/>
      <c r="F646" s="434"/>
      <c r="G646" s="434"/>
    </row>
    <row r="647" spans="1:7">
      <c r="A647" s="380"/>
      <c r="B647" s="380"/>
      <c r="C647" s="432"/>
      <c r="D647" s="433"/>
      <c r="E647" s="433"/>
      <c r="F647" s="434"/>
      <c r="G647" s="434"/>
    </row>
    <row r="648" spans="1:7">
      <c r="A648" s="380"/>
      <c r="B648" s="380"/>
      <c r="C648" s="432"/>
      <c r="D648" s="433"/>
      <c r="E648" s="433"/>
      <c r="F648" s="434"/>
      <c r="G648" s="434"/>
    </row>
    <row r="649" spans="1:7">
      <c r="A649" s="380"/>
      <c r="B649" s="380"/>
      <c r="C649" s="432"/>
      <c r="D649" s="433"/>
      <c r="E649" s="433"/>
      <c r="F649" s="434"/>
      <c r="G649" s="434"/>
    </row>
    <row r="650" spans="1:7">
      <c r="A650" s="380"/>
      <c r="B650" s="380"/>
      <c r="C650" s="432"/>
      <c r="D650" s="433"/>
      <c r="E650" s="433"/>
      <c r="F650" s="434"/>
      <c r="G650" s="434"/>
    </row>
    <row r="651" spans="1:7">
      <c r="A651" s="380"/>
      <c r="B651" s="380"/>
      <c r="C651" s="432"/>
      <c r="D651" s="433"/>
      <c r="E651" s="433"/>
      <c r="F651" s="434"/>
      <c r="G651" s="434"/>
    </row>
    <row r="652" spans="1:7">
      <c r="A652" s="380"/>
      <c r="B652" s="380"/>
      <c r="C652" s="432"/>
      <c r="D652" s="433"/>
      <c r="E652" s="433"/>
      <c r="F652" s="434"/>
      <c r="G652" s="434"/>
    </row>
    <row r="653" spans="1:7">
      <c r="A653" s="380"/>
      <c r="B653" s="380"/>
      <c r="C653" s="432"/>
      <c r="D653" s="433"/>
      <c r="E653" s="433"/>
      <c r="F653" s="434"/>
      <c r="G653" s="434"/>
    </row>
    <row r="654" spans="1:7">
      <c r="A654" s="380"/>
      <c r="B654" s="380"/>
      <c r="C654" s="432"/>
      <c r="D654" s="433"/>
      <c r="E654" s="433"/>
      <c r="F654" s="434"/>
      <c r="G654" s="434"/>
    </row>
    <row r="655" spans="1:7">
      <c r="A655" s="380"/>
      <c r="B655" s="380"/>
      <c r="C655" s="432"/>
      <c r="D655" s="433"/>
      <c r="E655" s="433"/>
      <c r="F655" s="434"/>
      <c r="G655" s="434"/>
    </row>
    <row r="656" spans="1:7">
      <c r="A656" s="380"/>
      <c r="B656" s="380"/>
      <c r="C656" s="432"/>
      <c r="D656" s="433"/>
      <c r="E656" s="433"/>
      <c r="F656" s="434"/>
      <c r="G656" s="434"/>
    </row>
    <row r="657" spans="1:7">
      <c r="A657" s="380"/>
      <c r="B657" s="380"/>
      <c r="C657" s="432"/>
      <c r="D657" s="433"/>
      <c r="E657" s="433"/>
      <c r="F657" s="434"/>
      <c r="G657" s="434"/>
    </row>
    <row r="658" spans="1:7">
      <c r="A658" s="380"/>
      <c r="B658" s="380"/>
      <c r="C658" s="432"/>
      <c r="D658" s="433"/>
      <c r="E658" s="433"/>
      <c r="F658" s="434"/>
      <c r="G658" s="434"/>
    </row>
    <row r="659" spans="1:7">
      <c r="A659" s="380"/>
      <c r="B659" s="380"/>
      <c r="C659" s="432"/>
      <c r="D659" s="433"/>
      <c r="E659" s="433"/>
      <c r="F659" s="434"/>
      <c r="G659" s="434"/>
    </row>
    <row r="660" spans="1:7">
      <c r="A660" s="380"/>
      <c r="B660" s="380"/>
      <c r="C660" s="432"/>
      <c r="D660" s="433"/>
      <c r="E660" s="433"/>
      <c r="F660" s="434"/>
      <c r="G660" s="434"/>
    </row>
    <row r="661" spans="1:7">
      <c r="A661" s="380"/>
      <c r="B661" s="380"/>
      <c r="C661" s="432"/>
      <c r="D661" s="433"/>
      <c r="E661" s="433"/>
      <c r="F661" s="434"/>
      <c r="G661" s="434"/>
    </row>
    <row r="662" spans="1:7">
      <c r="A662" s="380"/>
      <c r="B662" s="380"/>
      <c r="C662" s="432"/>
      <c r="D662" s="433"/>
      <c r="E662" s="433"/>
      <c r="F662" s="434"/>
      <c r="G662" s="434"/>
    </row>
    <row r="663" spans="1:7">
      <c r="A663" s="380"/>
      <c r="B663" s="380"/>
      <c r="C663" s="432"/>
      <c r="D663" s="433"/>
      <c r="E663" s="433"/>
      <c r="F663" s="434"/>
      <c r="G663" s="434"/>
    </row>
    <row r="664" spans="1:7">
      <c r="A664" s="380"/>
      <c r="B664" s="380"/>
      <c r="C664" s="432"/>
      <c r="D664" s="433"/>
      <c r="E664" s="433"/>
      <c r="F664" s="434"/>
      <c r="G664" s="434"/>
    </row>
    <row r="665" spans="1:7">
      <c r="A665" s="380"/>
      <c r="B665" s="380"/>
      <c r="C665" s="432"/>
      <c r="D665" s="433"/>
      <c r="E665" s="433"/>
      <c r="F665" s="434"/>
      <c r="G665" s="434"/>
    </row>
    <row r="666" spans="1:7">
      <c r="A666" s="380"/>
      <c r="B666" s="380"/>
      <c r="C666" s="432"/>
      <c r="D666" s="433"/>
      <c r="E666" s="433"/>
      <c r="F666" s="434"/>
      <c r="G666" s="434"/>
    </row>
    <row r="667" spans="1:7">
      <c r="A667" s="380"/>
      <c r="B667" s="380"/>
      <c r="C667" s="432"/>
      <c r="D667" s="433"/>
      <c r="E667" s="433"/>
      <c r="F667" s="434"/>
      <c r="G667" s="434"/>
    </row>
    <row r="668" spans="1:7">
      <c r="A668" s="380"/>
      <c r="B668" s="380"/>
      <c r="C668" s="432"/>
      <c r="D668" s="433"/>
      <c r="E668" s="433"/>
      <c r="F668" s="434"/>
      <c r="G668" s="434"/>
    </row>
    <row r="669" spans="1:7">
      <c r="A669" s="380"/>
      <c r="B669" s="380"/>
      <c r="C669" s="432"/>
      <c r="D669" s="433"/>
      <c r="E669" s="433"/>
      <c r="F669" s="434"/>
      <c r="G669" s="434"/>
    </row>
    <row r="670" spans="1:7">
      <c r="A670" s="380"/>
      <c r="B670" s="380"/>
      <c r="C670" s="432"/>
      <c r="D670" s="433"/>
      <c r="E670" s="433"/>
      <c r="F670" s="434"/>
      <c r="G670" s="434"/>
    </row>
    <row r="671" spans="1:7">
      <c r="A671" s="380"/>
      <c r="B671" s="380"/>
      <c r="C671" s="432"/>
      <c r="D671" s="433"/>
      <c r="E671" s="433"/>
      <c r="F671" s="434"/>
      <c r="G671" s="434"/>
    </row>
    <row r="672" spans="1:7">
      <c r="A672" s="380"/>
      <c r="B672" s="380"/>
      <c r="C672" s="432"/>
      <c r="D672" s="433"/>
      <c r="E672" s="433"/>
      <c r="F672" s="434"/>
      <c r="G672" s="434"/>
    </row>
    <row r="673" spans="1:7">
      <c r="A673" s="380"/>
      <c r="B673" s="380"/>
      <c r="C673" s="432"/>
      <c r="D673" s="433"/>
      <c r="E673" s="433"/>
      <c r="F673" s="434"/>
      <c r="G673" s="434"/>
    </row>
    <row r="674" spans="1:7">
      <c r="A674" s="380"/>
      <c r="B674" s="380"/>
      <c r="C674" s="432"/>
      <c r="D674" s="433"/>
      <c r="E674" s="433"/>
      <c r="F674" s="434"/>
      <c r="G674" s="434"/>
    </row>
    <row r="675" spans="1:7">
      <c r="A675" s="380"/>
      <c r="B675" s="380"/>
      <c r="C675" s="432"/>
      <c r="D675" s="433"/>
      <c r="E675" s="433"/>
      <c r="F675" s="434"/>
      <c r="G675" s="434"/>
    </row>
    <row r="676" spans="1:7">
      <c r="A676" s="380"/>
      <c r="B676" s="380"/>
      <c r="C676" s="432"/>
      <c r="D676" s="433"/>
      <c r="E676" s="433"/>
      <c r="F676" s="434"/>
      <c r="G676" s="434"/>
    </row>
    <row r="677" spans="1:7">
      <c r="A677" s="380"/>
      <c r="B677" s="380"/>
      <c r="C677" s="432"/>
      <c r="D677" s="433"/>
      <c r="E677" s="433"/>
      <c r="F677" s="434"/>
      <c r="G677" s="434"/>
    </row>
    <row r="678" spans="1:7">
      <c r="A678" s="380"/>
      <c r="B678" s="380"/>
      <c r="C678" s="432"/>
      <c r="D678" s="433"/>
      <c r="E678" s="433"/>
      <c r="F678" s="434"/>
      <c r="G678" s="434"/>
    </row>
    <row r="679" spans="1:7">
      <c r="A679" s="380"/>
      <c r="B679" s="380"/>
      <c r="C679" s="432"/>
      <c r="D679" s="433"/>
      <c r="E679" s="433"/>
      <c r="F679" s="434"/>
      <c r="G679" s="434"/>
    </row>
    <row r="680" spans="1:7">
      <c r="A680" s="380"/>
      <c r="B680" s="380"/>
      <c r="C680" s="432"/>
      <c r="D680" s="433"/>
      <c r="E680" s="433"/>
      <c r="F680" s="434"/>
      <c r="G680" s="434"/>
    </row>
    <row r="681" spans="1:7">
      <c r="A681" s="380"/>
      <c r="B681" s="380"/>
      <c r="C681" s="432"/>
      <c r="D681" s="433"/>
      <c r="E681" s="433"/>
      <c r="F681" s="434"/>
      <c r="G681" s="434"/>
    </row>
    <row r="682" spans="1:7">
      <c r="A682" s="380"/>
      <c r="B682" s="380"/>
      <c r="C682" s="432"/>
      <c r="D682" s="433"/>
      <c r="E682" s="433"/>
      <c r="F682" s="434"/>
      <c r="G682" s="434"/>
    </row>
    <row r="683" spans="1:7">
      <c r="A683" s="380"/>
      <c r="B683" s="380"/>
      <c r="C683" s="432"/>
      <c r="D683" s="433"/>
      <c r="E683" s="433"/>
      <c r="F683" s="434"/>
      <c r="G683" s="434"/>
    </row>
    <row r="684" spans="1:7">
      <c r="A684" s="380"/>
      <c r="B684" s="380"/>
      <c r="C684" s="432"/>
      <c r="D684" s="433"/>
      <c r="E684" s="433"/>
      <c r="F684" s="434"/>
      <c r="G684" s="434"/>
    </row>
    <row r="685" spans="1:7">
      <c r="A685" s="380"/>
      <c r="B685" s="380"/>
      <c r="C685" s="432"/>
      <c r="D685" s="433"/>
      <c r="E685" s="433"/>
      <c r="F685" s="434"/>
      <c r="G685" s="434"/>
    </row>
    <row r="686" spans="1:7">
      <c r="A686" s="380"/>
      <c r="B686" s="380"/>
      <c r="C686" s="432"/>
      <c r="D686" s="433"/>
      <c r="E686" s="433"/>
      <c r="F686" s="434"/>
      <c r="G686" s="434"/>
    </row>
    <row r="687" spans="1:7">
      <c r="A687" s="380"/>
      <c r="B687" s="380"/>
      <c r="C687" s="432"/>
      <c r="D687" s="433"/>
      <c r="E687" s="433"/>
      <c r="F687" s="434"/>
      <c r="G687" s="434"/>
    </row>
    <row r="688" spans="1:7">
      <c r="A688" s="380"/>
      <c r="B688" s="380"/>
      <c r="C688" s="432"/>
      <c r="D688" s="433"/>
      <c r="E688" s="433"/>
      <c r="F688" s="434"/>
      <c r="G688" s="434"/>
    </row>
    <row r="689" spans="1:7">
      <c r="A689" s="380"/>
      <c r="B689" s="380"/>
      <c r="C689" s="432"/>
      <c r="D689" s="433"/>
      <c r="E689" s="433"/>
      <c r="F689" s="434"/>
      <c r="G689" s="434"/>
    </row>
    <row r="690" spans="1:7">
      <c r="A690" s="380"/>
      <c r="B690" s="380"/>
      <c r="C690" s="432"/>
      <c r="D690" s="433"/>
      <c r="E690" s="433"/>
      <c r="F690" s="434"/>
      <c r="G690" s="434"/>
    </row>
    <row r="691" spans="1:7">
      <c r="A691" s="380"/>
      <c r="B691" s="380"/>
      <c r="C691" s="432"/>
      <c r="D691" s="433"/>
      <c r="E691" s="433"/>
      <c r="F691" s="434"/>
      <c r="G691" s="434"/>
    </row>
    <row r="692" spans="1:7">
      <c r="A692" s="380"/>
      <c r="B692" s="380"/>
      <c r="C692" s="432"/>
      <c r="D692" s="433"/>
      <c r="E692" s="433"/>
      <c r="F692" s="434"/>
      <c r="G692" s="434"/>
    </row>
    <row r="693" spans="1:7">
      <c r="A693" s="380"/>
      <c r="B693" s="380"/>
      <c r="C693" s="432"/>
      <c r="D693" s="433"/>
      <c r="E693" s="433"/>
      <c r="F693" s="434"/>
      <c r="G693" s="434"/>
    </row>
    <row r="694" spans="1:7">
      <c r="A694" s="380"/>
      <c r="B694" s="380"/>
      <c r="C694" s="432"/>
      <c r="D694" s="433"/>
      <c r="E694" s="433"/>
      <c r="F694" s="434"/>
      <c r="G694" s="434"/>
    </row>
    <row r="695" spans="1:7">
      <c r="A695" s="380"/>
      <c r="B695" s="380"/>
      <c r="C695" s="432"/>
      <c r="D695" s="433"/>
      <c r="E695" s="433"/>
      <c r="F695" s="434"/>
      <c r="G695" s="434"/>
    </row>
    <row r="696" spans="1:7">
      <c r="A696" s="380"/>
      <c r="B696" s="380"/>
      <c r="C696" s="432"/>
      <c r="D696" s="433"/>
      <c r="E696" s="433"/>
      <c r="F696" s="434"/>
      <c r="G696" s="434"/>
    </row>
    <row r="697" spans="1:7">
      <c r="A697" s="380"/>
      <c r="B697" s="380"/>
      <c r="C697" s="432"/>
      <c r="D697" s="433"/>
      <c r="E697" s="433"/>
      <c r="F697" s="434"/>
      <c r="G697" s="434"/>
    </row>
    <row r="698" spans="1:7">
      <c r="A698" s="380"/>
      <c r="B698" s="380"/>
      <c r="C698" s="432"/>
      <c r="D698" s="433"/>
      <c r="E698" s="433"/>
      <c r="F698" s="434"/>
      <c r="G698" s="434"/>
    </row>
    <row r="699" spans="1:7">
      <c r="A699" s="380"/>
      <c r="B699" s="380"/>
      <c r="C699" s="432"/>
      <c r="D699" s="433"/>
      <c r="E699" s="433"/>
      <c r="F699" s="434"/>
      <c r="G699" s="434"/>
    </row>
    <row r="700" spans="1:7">
      <c r="A700" s="380"/>
      <c r="B700" s="380"/>
      <c r="C700" s="432"/>
      <c r="D700" s="433"/>
      <c r="E700" s="433"/>
      <c r="F700" s="434"/>
      <c r="G700" s="434"/>
    </row>
    <row r="701" spans="1:7">
      <c r="A701" s="380"/>
      <c r="B701" s="380"/>
      <c r="C701" s="432"/>
      <c r="D701" s="433"/>
      <c r="E701" s="433"/>
      <c r="F701" s="434"/>
      <c r="G701" s="434"/>
    </row>
    <row r="702" spans="1:7">
      <c r="A702" s="380"/>
      <c r="B702" s="380"/>
      <c r="C702" s="432"/>
      <c r="D702" s="433"/>
      <c r="E702" s="433"/>
      <c r="F702" s="434"/>
      <c r="G702" s="434"/>
    </row>
    <row r="703" spans="1:7">
      <c r="A703" s="380"/>
      <c r="B703" s="380"/>
      <c r="C703" s="432"/>
      <c r="D703" s="433"/>
      <c r="E703" s="433"/>
      <c r="F703" s="434"/>
      <c r="G703" s="434"/>
    </row>
    <row r="704" spans="1:7">
      <c r="A704" s="380"/>
      <c r="B704" s="380"/>
      <c r="C704" s="432"/>
      <c r="D704" s="433"/>
      <c r="E704" s="433"/>
      <c r="F704" s="434"/>
      <c r="G704" s="434"/>
    </row>
    <row r="705" spans="1:7">
      <c r="A705" s="380"/>
      <c r="B705" s="380"/>
      <c r="C705" s="432"/>
      <c r="D705" s="433"/>
      <c r="E705" s="433"/>
      <c r="F705" s="434"/>
      <c r="G705" s="434"/>
    </row>
    <row r="706" spans="1:7">
      <c r="A706" s="380"/>
      <c r="B706" s="380"/>
      <c r="C706" s="432"/>
      <c r="D706" s="433"/>
      <c r="E706" s="433"/>
      <c r="F706" s="434"/>
      <c r="G706" s="434"/>
    </row>
    <row r="707" spans="1:7">
      <c r="A707" s="380"/>
      <c r="B707" s="380"/>
      <c r="C707" s="432"/>
      <c r="D707" s="433"/>
      <c r="E707" s="433"/>
      <c r="F707" s="434"/>
      <c r="G707" s="434"/>
    </row>
    <row r="708" spans="1:7">
      <c r="A708" s="380"/>
      <c r="B708" s="380"/>
      <c r="C708" s="432"/>
      <c r="D708" s="433"/>
      <c r="E708" s="433"/>
      <c r="F708" s="434"/>
      <c r="G708" s="434"/>
    </row>
    <row r="709" spans="1:7">
      <c r="A709" s="380"/>
      <c r="B709" s="380"/>
      <c r="C709" s="432"/>
      <c r="D709" s="433"/>
      <c r="E709" s="433"/>
      <c r="F709" s="434"/>
      <c r="G709" s="434"/>
    </row>
    <row r="710" spans="1:7">
      <c r="A710" s="380"/>
      <c r="B710" s="380"/>
      <c r="C710" s="432"/>
      <c r="D710" s="433"/>
      <c r="E710" s="433"/>
      <c r="F710" s="434"/>
      <c r="G710" s="434"/>
    </row>
    <row r="711" spans="1:7">
      <c r="A711" s="380"/>
      <c r="B711" s="380"/>
      <c r="C711" s="432"/>
      <c r="D711" s="433"/>
      <c r="E711" s="433"/>
      <c r="F711" s="434"/>
      <c r="G711" s="434"/>
    </row>
    <row r="712" spans="1:7">
      <c r="A712" s="380"/>
      <c r="B712" s="380"/>
      <c r="C712" s="432"/>
      <c r="D712" s="433"/>
      <c r="E712" s="433"/>
      <c r="F712" s="434"/>
      <c r="G712" s="434"/>
    </row>
    <row r="713" spans="1:7">
      <c r="A713" s="380"/>
      <c r="B713" s="380"/>
      <c r="C713" s="432"/>
      <c r="D713" s="433"/>
      <c r="E713" s="433"/>
      <c r="F713" s="434"/>
      <c r="G713" s="434"/>
    </row>
    <row r="714" spans="1:7">
      <c r="A714" s="380"/>
      <c r="B714" s="380"/>
      <c r="C714" s="432"/>
      <c r="D714" s="433"/>
      <c r="E714" s="433"/>
      <c r="F714" s="434"/>
      <c r="G714" s="434"/>
    </row>
    <row r="715" spans="1:7">
      <c r="A715" s="380"/>
      <c r="B715" s="380"/>
      <c r="C715" s="432"/>
      <c r="D715" s="433"/>
      <c r="E715" s="433"/>
      <c r="F715" s="434"/>
      <c r="G715" s="434"/>
    </row>
    <row r="716" spans="1:7">
      <c r="A716" s="380"/>
      <c r="B716" s="380"/>
      <c r="C716" s="432"/>
      <c r="D716" s="433"/>
      <c r="E716" s="433"/>
      <c r="F716" s="434"/>
      <c r="G716" s="434"/>
    </row>
    <row r="717" spans="1:7">
      <c r="A717" s="380"/>
      <c r="B717" s="380"/>
      <c r="C717" s="432"/>
      <c r="D717" s="433"/>
      <c r="E717" s="433"/>
      <c r="F717" s="434"/>
      <c r="G717" s="434"/>
    </row>
    <row r="718" spans="1:7">
      <c r="A718" s="380"/>
      <c r="B718" s="380"/>
      <c r="C718" s="432"/>
      <c r="D718" s="433"/>
      <c r="E718" s="433"/>
      <c r="F718" s="434"/>
      <c r="G718" s="434"/>
    </row>
    <row r="719" spans="1:7">
      <c r="A719" s="380"/>
      <c r="B719" s="380"/>
      <c r="C719" s="432"/>
      <c r="D719" s="433"/>
      <c r="E719" s="433"/>
      <c r="F719" s="434"/>
      <c r="G719" s="434"/>
    </row>
    <row r="720" spans="1:7">
      <c r="A720" s="380"/>
      <c r="B720" s="380"/>
      <c r="C720" s="432"/>
      <c r="D720" s="433"/>
      <c r="E720" s="433"/>
      <c r="F720" s="434"/>
      <c r="G720" s="434"/>
    </row>
    <row r="721" spans="1:7">
      <c r="A721" s="380"/>
      <c r="B721" s="380"/>
      <c r="C721" s="432"/>
      <c r="D721" s="433"/>
      <c r="E721" s="433"/>
      <c r="F721" s="434"/>
      <c r="G721" s="434"/>
    </row>
    <row r="722" spans="1:7">
      <c r="A722" s="380"/>
      <c r="B722" s="380"/>
      <c r="C722" s="432"/>
      <c r="D722" s="433"/>
      <c r="E722" s="433"/>
      <c r="F722" s="434"/>
      <c r="G722" s="434"/>
    </row>
    <row r="723" spans="1:7">
      <c r="A723" s="380"/>
      <c r="B723" s="380"/>
      <c r="C723" s="432"/>
      <c r="D723" s="433"/>
      <c r="E723" s="433"/>
      <c r="F723" s="434"/>
      <c r="G723" s="434"/>
    </row>
    <row r="724" spans="1:7">
      <c r="A724" s="380"/>
      <c r="B724" s="380"/>
      <c r="C724" s="432"/>
      <c r="D724" s="433"/>
      <c r="E724" s="433"/>
      <c r="F724" s="434"/>
      <c r="G724" s="434"/>
    </row>
    <row r="725" spans="1:7">
      <c r="A725" s="380"/>
      <c r="B725" s="380"/>
      <c r="C725" s="432"/>
      <c r="D725" s="433"/>
      <c r="E725" s="433"/>
      <c r="F725" s="434"/>
      <c r="G725" s="434"/>
    </row>
    <row r="726" spans="1:7">
      <c r="A726" s="380"/>
      <c r="B726" s="380"/>
      <c r="C726" s="432"/>
      <c r="D726" s="433"/>
      <c r="E726" s="433"/>
      <c r="F726" s="434"/>
      <c r="G726" s="434"/>
    </row>
    <row r="727" spans="1:7">
      <c r="A727" s="380"/>
      <c r="B727" s="380"/>
      <c r="C727" s="432"/>
      <c r="D727" s="433"/>
      <c r="E727" s="433"/>
      <c r="F727" s="434"/>
      <c r="G727" s="434"/>
    </row>
    <row r="728" spans="1:7">
      <c r="A728" s="380"/>
      <c r="B728" s="380"/>
      <c r="C728" s="432"/>
      <c r="D728" s="433"/>
      <c r="E728" s="433"/>
      <c r="F728" s="434"/>
      <c r="G728" s="434"/>
    </row>
    <row r="729" spans="1:7">
      <c r="A729" s="380"/>
      <c r="B729" s="380"/>
      <c r="C729" s="432"/>
      <c r="D729" s="433"/>
      <c r="E729" s="433"/>
      <c r="F729" s="434"/>
      <c r="G729" s="434"/>
    </row>
    <row r="730" spans="1:7">
      <c r="A730" s="380"/>
      <c r="B730" s="380"/>
      <c r="C730" s="432"/>
      <c r="D730" s="433"/>
      <c r="E730" s="433"/>
      <c r="F730" s="434"/>
      <c r="G730" s="434"/>
    </row>
    <row r="731" spans="1:7">
      <c r="A731" s="380"/>
      <c r="B731" s="380"/>
      <c r="C731" s="432"/>
      <c r="D731" s="433"/>
      <c r="E731" s="433"/>
      <c r="F731" s="434"/>
      <c r="G731" s="434"/>
    </row>
    <row r="732" spans="1:7">
      <c r="A732" s="380"/>
      <c r="B732" s="380"/>
      <c r="C732" s="432"/>
      <c r="D732" s="433"/>
      <c r="E732" s="433"/>
      <c r="F732" s="434"/>
      <c r="G732" s="434"/>
    </row>
    <row r="733" spans="1:7">
      <c r="A733" s="380"/>
      <c r="B733" s="380"/>
      <c r="C733" s="432"/>
      <c r="D733" s="433"/>
      <c r="E733" s="433"/>
      <c r="F733" s="434"/>
      <c r="G733" s="434"/>
    </row>
    <row r="734" spans="1:7">
      <c r="A734" s="380"/>
      <c r="B734" s="380"/>
      <c r="C734" s="432"/>
      <c r="D734" s="433"/>
      <c r="E734" s="433"/>
      <c r="F734" s="434"/>
      <c r="G734" s="434"/>
    </row>
    <row r="735" spans="1:7">
      <c r="A735" s="380"/>
      <c r="B735" s="380"/>
      <c r="C735" s="432"/>
      <c r="D735" s="433"/>
      <c r="E735" s="433"/>
      <c r="F735" s="434"/>
      <c r="G735" s="434"/>
    </row>
    <row r="736" spans="1:7">
      <c r="A736" s="380"/>
      <c r="B736" s="380"/>
      <c r="C736" s="432"/>
      <c r="D736" s="433"/>
      <c r="E736" s="433"/>
      <c r="F736" s="434"/>
      <c r="G736" s="434"/>
    </row>
    <row r="737" spans="1:7">
      <c r="A737" s="380"/>
      <c r="B737" s="380"/>
      <c r="C737" s="432"/>
      <c r="D737" s="433"/>
      <c r="E737" s="433"/>
      <c r="F737" s="434"/>
      <c r="G737" s="434"/>
    </row>
    <row r="738" spans="1:7">
      <c r="A738" s="380"/>
      <c r="B738" s="380"/>
      <c r="C738" s="432"/>
      <c r="D738" s="433"/>
      <c r="E738" s="433"/>
      <c r="F738" s="434"/>
      <c r="G738" s="434"/>
    </row>
    <row r="739" spans="1:7">
      <c r="A739" s="380"/>
      <c r="B739" s="380"/>
      <c r="C739" s="432"/>
      <c r="D739" s="433"/>
      <c r="E739" s="433"/>
      <c r="F739" s="434"/>
      <c r="G739" s="434"/>
    </row>
    <row r="740" spans="1:7">
      <c r="A740" s="380"/>
      <c r="B740" s="380"/>
      <c r="C740" s="432"/>
      <c r="D740" s="433"/>
      <c r="E740" s="433"/>
      <c r="F740" s="434"/>
      <c r="G740" s="434"/>
    </row>
    <row r="741" spans="1:7">
      <c r="A741" s="380"/>
      <c r="B741" s="380"/>
      <c r="C741" s="432"/>
      <c r="D741" s="433"/>
      <c r="E741" s="433"/>
      <c r="F741" s="434"/>
      <c r="G741" s="434"/>
    </row>
    <row r="742" spans="1:7">
      <c r="A742" s="380"/>
      <c r="B742" s="380"/>
      <c r="C742" s="432"/>
      <c r="D742" s="433"/>
      <c r="E742" s="433"/>
      <c r="F742" s="434"/>
      <c r="G742" s="434"/>
    </row>
    <row r="743" spans="1:7">
      <c r="A743" s="380"/>
      <c r="B743" s="380"/>
      <c r="C743" s="432"/>
      <c r="D743" s="433"/>
      <c r="E743" s="433"/>
      <c r="F743" s="434"/>
      <c r="G743" s="434"/>
    </row>
    <row r="744" spans="1:7">
      <c r="A744" s="380"/>
      <c r="B744" s="380"/>
      <c r="C744" s="432"/>
      <c r="D744" s="433"/>
      <c r="E744" s="433"/>
      <c r="F744" s="434"/>
      <c r="G744" s="434"/>
    </row>
    <row r="745" spans="1:7">
      <c r="A745" s="380"/>
      <c r="B745" s="380"/>
      <c r="C745" s="432"/>
      <c r="D745" s="433"/>
      <c r="E745" s="433"/>
      <c r="F745" s="434"/>
      <c r="G745" s="434"/>
    </row>
    <row r="746" spans="1:7">
      <c r="A746" s="380"/>
      <c r="B746" s="380"/>
      <c r="C746" s="432"/>
      <c r="D746" s="433"/>
      <c r="E746" s="433"/>
      <c r="F746" s="434"/>
      <c r="G746" s="434"/>
    </row>
    <row r="747" spans="1:7">
      <c r="A747" s="380"/>
      <c r="B747" s="380"/>
      <c r="C747" s="432"/>
      <c r="D747" s="433"/>
      <c r="E747" s="433"/>
      <c r="F747" s="434"/>
      <c r="G747" s="434"/>
    </row>
    <row r="748" spans="1:7">
      <c r="A748" s="380"/>
      <c r="B748" s="380"/>
      <c r="C748" s="432"/>
      <c r="D748" s="433"/>
      <c r="E748" s="433"/>
      <c r="F748" s="434"/>
      <c r="G748" s="434"/>
    </row>
    <row r="749" spans="1:7">
      <c r="A749" s="380"/>
      <c r="B749" s="380"/>
      <c r="C749" s="432"/>
      <c r="D749" s="433"/>
      <c r="E749" s="433"/>
      <c r="F749" s="434"/>
      <c r="G749" s="434"/>
    </row>
    <row r="750" spans="1:7">
      <c r="A750" s="380"/>
      <c r="B750" s="380"/>
      <c r="C750" s="432"/>
      <c r="D750" s="433"/>
      <c r="E750" s="433"/>
      <c r="F750" s="434"/>
      <c r="G750" s="434"/>
    </row>
    <row r="751" spans="1:7">
      <c r="A751" s="380"/>
      <c r="B751" s="380"/>
      <c r="C751" s="432"/>
      <c r="D751" s="433"/>
      <c r="E751" s="433"/>
      <c r="F751" s="434"/>
      <c r="G751" s="434"/>
    </row>
    <row r="752" spans="1:7">
      <c r="A752" s="380"/>
      <c r="B752" s="380"/>
      <c r="C752" s="432"/>
      <c r="D752" s="433"/>
      <c r="E752" s="433"/>
      <c r="F752" s="434"/>
      <c r="G752" s="434"/>
    </row>
    <row r="753" spans="1:7">
      <c r="A753" s="380"/>
      <c r="B753" s="380"/>
      <c r="C753" s="432"/>
      <c r="D753" s="433"/>
      <c r="E753" s="433"/>
      <c r="F753" s="434"/>
      <c r="G753" s="434"/>
    </row>
    <row r="754" spans="1:7">
      <c r="A754" s="380"/>
      <c r="B754" s="380"/>
      <c r="C754" s="432"/>
      <c r="D754" s="433"/>
      <c r="E754" s="433"/>
      <c r="F754" s="434"/>
      <c r="G754" s="434"/>
    </row>
    <row r="755" spans="1:7">
      <c r="A755" s="380"/>
      <c r="B755" s="380"/>
      <c r="C755" s="432"/>
      <c r="D755" s="433"/>
      <c r="E755" s="433"/>
      <c r="F755" s="434"/>
      <c r="G755" s="434"/>
    </row>
    <row r="756" spans="1:7">
      <c r="A756" s="380"/>
      <c r="B756" s="380"/>
      <c r="C756" s="432"/>
      <c r="D756" s="433"/>
      <c r="E756" s="433"/>
      <c r="F756" s="434"/>
      <c r="G756" s="434"/>
    </row>
    <row r="757" spans="1:7">
      <c r="A757" s="380"/>
      <c r="B757" s="380"/>
      <c r="C757" s="432"/>
      <c r="D757" s="433"/>
      <c r="E757" s="433"/>
      <c r="F757" s="434"/>
      <c r="G757" s="434"/>
    </row>
    <row r="758" spans="1:7">
      <c r="A758" s="380"/>
      <c r="B758" s="380"/>
      <c r="C758" s="432"/>
      <c r="D758" s="433"/>
      <c r="E758" s="433"/>
      <c r="F758" s="434"/>
      <c r="G758" s="434"/>
    </row>
    <row r="759" spans="1:7">
      <c r="A759" s="380"/>
      <c r="B759" s="380"/>
      <c r="C759" s="432"/>
      <c r="D759" s="433"/>
      <c r="E759" s="433"/>
      <c r="F759" s="434"/>
      <c r="G759" s="434"/>
    </row>
    <row r="760" spans="1:7">
      <c r="A760" s="380"/>
      <c r="B760" s="380"/>
      <c r="C760" s="432"/>
      <c r="D760" s="433"/>
      <c r="E760" s="433"/>
      <c r="F760" s="434"/>
      <c r="G760" s="434"/>
    </row>
    <row r="761" spans="1:7">
      <c r="A761" s="380"/>
      <c r="B761" s="380"/>
      <c r="C761" s="432"/>
      <c r="D761" s="433"/>
      <c r="E761" s="433"/>
      <c r="F761" s="434"/>
      <c r="G761" s="434"/>
    </row>
    <row r="762" spans="1:7">
      <c r="A762" s="380"/>
      <c r="B762" s="380"/>
      <c r="C762" s="432"/>
      <c r="D762" s="433"/>
      <c r="E762" s="433"/>
      <c r="F762" s="434"/>
      <c r="G762" s="434"/>
    </row>
    <row r="763" spans="1:7">
      <c r="A763" s="380"/>
      <c r="B763" s="380"/>
      <c r="C763" s="432"/>
      <c r="D763" s="433"/>
      <c r="E763" s="433"/>
      <c r="F763" s="434"/>
      <c r="G763" s="434"/>
    </row>
    <row r="764" spans="1:7">
      <c r="A764" s="380"/>
      <c r="B764" s="380"/>
      <c r="C764" s="432"/>
      <c r="D764" s="433"/>
      <c r="E764" s="433"/>
      <c r="F764" s="434"/>
      <c r="G764" s="434"/>
    </row>
    <row r="765" spans="1:7">
      <c r="A765" s="380"/>
      <c r="B765" s="380"/>
      <c r="C765" s="432"/>
      <c r="D765" s="433"/>
      <c r="E765" s="433"/>
      <c r="F765" s="434"/>
      <c r="G765" s="434"/>
    </row>
    <row r="766" spans="1:7">
      <c r="A766" s="380"/>
      <c r="B766" s="380"/>
      <c r="C766" s="432"/>
      <c r="D766" s="433"/>
      <c r="E766" s="433"/>
      <c r="F766" s="434"/>
      <c r="G766" s="434"/>
    </row>
    <row r="767" spans="1:7">
      <c r="A767" s="380"/>
      <c r="B767" s="380"/>
      <c r="C767" s="432"/>
      <c r="D767" s="433"/>
      <c r="E767" s="433"/>
      <c r="F767" s="434"/>
      <c r="G767" s="434"/>
    </row>
    <row r="768" spans="1:7">
      <c r="A768" s="380"/>
      <c r="B768" s="380"/>
      <c r="C768" s="432"/>
      <c r="D768" s="433"/>
      <c r="E768" s="433"/>
      <c r="F768" s="434"/>
      <c r="G768" s="434"/>
    </row>
    <row r="769" spans="1:7">
      <c r="A769" s="380"/>
      <c r="B769" s="380"/>
      <c r="C769" s="432"/>
      <c r="D769" s="433"/>
      <c r="E769" s="433"/>
      <c r="F769" s="434"/>
      <c r="G769" s="434"/>
    </row>
    <row r="770" spans="1:7">
      <c r="A770" s="380"/>
      <c r="B770" s="380"/>
      <c r="C770" s="432"/>
      <c r="D770" s="433"/>
      <c r="E770" s="433"/>
      <c r="F770" s="434"/>
      <c r="G770" s="434"/>
    </row>
    <row r="771" spans="1:7">
      <c r="A771" s="380"/>
      <c r="B771" s="380"/>
      <c r="C771" s="432"/>
      <c r="D771" s="433"/>
      <c r="E771" s="433"/>
      <c r="F771" s="434"/>
      <c r="G771" s="434"/>
    </row>
    <row r="772" spans="1:7">
      <c r="A772" s="380"/>
      <c r="B772" s="380"/>
      <c r="C772" s="432"/>
      <c r="D772" s="433"/>
      <c r="E772" s="433"/>
      <c r="F772" s="434"/>
      <c r="G772" s="434"/>
    </row>
    <row r="773" spans="1:7">
      <c r="A773" s="380"/>
      <c r="B773" s="380"/>
      <c r="C773" s="432"/>
      <c r="D773" s="433"/>
      <c r="E773" s="433"/>
      <c r="F773" s="434"/>
      <c r="G773" s="434"/>
    </row>
    <row r="774" spans="1:7">
      <c r="A774" s="380"/>
      <c r="B774" s="380"/>
      <c r="C774" s="432"/>
      <c r="D774" s="433"/>
      <c r="E774" s="433"/>
      <c r="F774" s="434"/>
      <c r="G774" s="434"/>
    </row>
    <row r="775" spans="1:7">
      <c r="A775" s="380"/>
      <c r="B775" s="380"/>
      <c r="C775" s="432"/>
      <c r="D775" s="433"/>
      <c r="E775" s="433"/>
      <c r="F775" s="434"/>
      <c r="G775" s="434"/>
    </row>
    <row r="776" spans="1:7">
      <c r="A776" s="380"/>
      <c r="B776" s="380"/>
      <c r="C776" s="432"/>
      <c r="D776" s="433"/>
      <c r="E776" s="433"/>
      <c r="F776" s="434"/>
      <c r="G776" s="434"/>
    </row>
    <row r="777" spans="1:7">
      <c r="A777" s="380"/>
      <c r="B777" s="380"/>
      <c r="C777" s="432"/>
      <c r="D777" s="433"/>
      <c r="E777" s="433"/>
      <c r="F777" s="434"/>
      <c r="G777" s="434"/>
    </row>
    <row r="778" spans="1:7">
      <c r="A778" s="380"/>
      <c r="B778" s="380"/>
      <c r="C778" s="432"/>
      <c r="D778" s="433"/>
      <c r="E778" s="433"/>
      <c r="F778" s="434"/>
      <c r="G778" s="434"/>
    </row>
    <row r="779" spans="1:7">
      <c r="A779" s="380"/>
      <c r="B779" s="380"/>
      <c r="C779" s="432"/>
      <c r="D779" s="433"/>
      <c r="E779" s="433"/>
      <c r="F779" s="434"/>
      <c r="G779" s="434"/>
    </row>
    <row r="780" spans="1:7">
      <c r="A780" s="380"/>
      <c r="B780" s="380"/>
      <c r="C780" s="432"/>
      <c r="D780" s="433"/>
      <c r="E780" s="433"/>
      <c r="F780" s="434"/>
      <c r="G780" s="434"/>
    </row>
    <row r="781" spans="1:7">
      <c r="A781" s="380"/>
      <c r="B781" s="380"/>
      <c r="C781" s="432"/>
      <c r="D781" s="433"/>
      <c r="E781" s="433"/>
      <c r="F781" s="434"/>
      <c r="G781" s="434"/>
    </row>
    <row r="782" spans="1:7">
      <c r="A782" s="380"/>
      <c r="B782" s="380"/>
      <c r="C782" s="432"/>
      <c r="D782" s="433"/>
      <c r="E782" s="433"/>
      <c r="F782" s="434"/>
      <c r="G782" s="434"/>
    </row>
    <row r="783" spans="1:7">
      <c r="A783" s="380"/>
      <c r="B783" s="380"/>
      <c r="C783" s="432"/>
      <c r="D783" s="433"/>
      <c r="E783" s="433"/>
      <c r="F783" s="434"/>
      <c r="G783" s="434"/>
    </row>
    <row r="784" spans="1:7">
      <c r="A784" s="380"/>
      <c r="B784" s="380"/>
      <c r="C784" s="432"/>
      <c r="D784" s="433"/>
      <c r="E784" s="433"/>
      <c r="F784" s="434"/>
      <c r="G784" s="434"/>
    </row>
    <row r="785" spans="1:7">
      <c r="A785" s="380"/>
      <c r="B785" s="380"/>
      <c r="C785" s="432"/>
      <c r="D785" s="433"/>
      <c r="E785" s="433"/>
      <c r="F785" s="434"/>
      <c r="G785" s="434"/>
    </row>
    <row r="786" spans="1:7">
      <c r="A786" s="380"/>
      <c r="B786" s="380"/>
      <c r="C786" s="432"/>
      <c r="D786" s="433"/>
      <c r="E786" s="433"/>
      <c r="F786" s="434"/>
      <c r="G786" s="434"/>
    </row>
    <row r="787" spans="1:7">
      <c r="A787" s="380"/>
      <c r="B787" s="380"/>
      <c r="C787" s="432"/>
      <c r="D787" s="433"/>
      <c r="E787" s="433"/>
      <c r="F787" s="434"/>
      <c r="G787" s="434"/>
    </row>
    <row r="788" spans="1:7">
      <c r="A788" s="380"/>
      <c r="B788" s="380"/>
      <c r="C788" s="432"/>
      <c r="D788" s="433"/>
      <c r="E788" s="433"/>
      <c r="F788" s="434"/>
      <c r="G788" s="434"/>
    </row>
    <row r="789" spans="1:7">
      <c r="A789" s="380"/>
      <c r="B789" s="380"/>
      <c r="C789" s="432"/>
      <c r="D789" s="433"/>
      <c r="E789" s="433"/>
      <c r="F789" s="434"/>
      <c r="G789" s="434"/>
    </row>
    <row r="790" spans="1:7">
      <c r="A790" s="380"/>
      <c r="B790" s="380"/>
      <c r="C790" s="432"/>
      <c r="D790" s="433"/>
      <c r="E790" s="433"/>
      <c r="F790" s="434"/>
      <c r="G790" s="434"/>
    </row>
    <row r="791" spans="1:7">
      <c r="A791" s="380"/>
      <c r="B791" s="380"/>
      <c r="C791" s="432"/>
      <c r="D791" s="433"/>
      <c r="E791" s="433"/>
      <c r="F791" s="434"/>
      <c r="G791" s="434"/>
    </row>
    <row r="792" spans="1:7">
      <c r="A792" s="380"/>
      <c r="B792" s="380"/>
      <c r="C792" s="432"/>
      <c r="D792" s="433"/>
      <c r="E792" s="433"/>
      <c r="F792" s="434"/>
      <c r="G792" s="434"/>
    </row>
    <row r="793" spans="1:7">
      <c r="A793" s="380"/>
      <c r="B793" s="380"/>
      <c r="C793" s="432"/>
      <c r="D793" s="433"/>
      <c r="E793" s="433"/>
      <c r="F793" s="434"/>
      <c r="G793" s="434"/>
    </row>
    <row r="794" spans="1:7">
      <c r="A794" s="380"/>
      <c r="B794" s="380"/>
      <c r="C794" s="432"/>
      <c r="D794" s="433"/>
      <c r="E794" s="433"/>
      <c r="F794" s="434"/>
      <c r="G794" s="434"/>
    </row>
    <row r="795" spans="1:7">
      <c r="A795" s="380"/>
      <c r="B795" s="380"/>
      <c r="C795" s="432"/>
      <c r="D795" s="433"/>
      <c r="E795" s="433"/>
      <c r="F795" s="434"/>
      <c r="G795" s="434"/>
    </row>
    <row r="796" spans="1:7">
      <c r="A796" s="380"/>
      <c r="B796" s="380"/>
      <c r="C796" s="432"/>
      <c r="D796" s="433"/>
      <c r="E796" s="433"/>
      <c r="F796" s="434"/>
      <c r="G796" s="434"/>
    </row>
    <row r="797" spans="1:7">
      <c r="A797" s="380"/>
      <c r="B797" s="380"/>
      <c r="C797" s="432"/>
      <c r="D797" s="433"/>
      <c r="E797" s="433"/>
      <c r="F797" s="434"/>
      <c r="G797" s="434"/>
    </row>
    <row r="798" spans="1:7">
      <c r="A798" s="380"/>
      <c r="B798" s="380"/>
      <c r="C798" s="432"/>
      <c r="D798" s="433"/>
      <c r="E798" s="433"/>
      <c r="F798" s="434"/>
      <c r="G798" s="434"/>
    </row>
    <row r="799" spans="1:7">
      <c r="A799" s="380"/>
      <c r="B799" s="380"/>
      <c r="C799" s="432"/>
      <c r="D799" s="433"/>
      <c r="E799" s="433"/>
      <c r="F799" s="434"/>
      <c r="G799" s="434"/>
    </row>
    <row r="800" spans="1:7">
      <c r="A800" s="380"/>
      <c r="B800" s="380"/>
      <c r="C800" s="432"/>
      <c r="D800" s="433"/>
      <c r="E800" s="433"/>
      <c r="F800" s="434"/>
      <c r="G800" s="434"/>
    </row>
    <row r="801" spans="1:7">
      <c r="A801" s="380"/>
      <c r="B801" s="380"/>
      <c r="C801" s="432"/>
      <c r="D801" s="433"/>
      <c r="E801" s="433"/>
      <c r="F801" s="434"/>
      <c r="G801" s="434"/>
    </row>
    <row r="802" spans="1:7">
      <c r="A802" s="380"/>
      <c r="B802" s="380"/>
      <c r="C802" s="432"/>
      <c r="D802" s="433"/>
      <c r="E802" s="433"/>
      <c r="F802" s="434"/>
      <c r="G802" s="434"/>
    </row>
    <row r="803" spans="1:7">
      <c r="A803" s="380"/>
      <c r="B803" s="380"/>
      <c r="C803" s="432"/>
      <c r="D803" s="433"/>
      <c r="E803" s="433"/>
      <c r="F803" s="434"/>
      <c r="G803" s="434"/>
    </row>
    <row r="804" spans="1:7">
      <c r="A804" s="380"/>
      <c r="B804" s="380"/>
      <c r="C804" s="432"/>
      <c r="D804" s="433"/>
      <c r="E804" s="433"/>
      <c r="F804" s="434"/>
      <c r="G804" s="434"/>
    </row>
    <row r="805" spans="1:7">
      <c r="A805" s="380"/>
      <c r="B805" s="380"/>
      <c r="C805" s="432"/>
      <c r="D805" s="433"/>
      <c r="E805" s="433"/>
      <c r="F805" s="434"/>
      <c r="G805" s="434"/>
    </row>
    <row r="806" spans="1:7">
      <c r="A806" s="380"/>
      <c r="B806" s="380"/>
      <c r="C806" s="432"/>
      <c r="D806" s="433"/>
      <c r="E806" s="433"/>
      <c r="F806" s="434"/>
      <c r="G806" s="434"/>
    </row>
    <row r="807" spans="1:7">
      <c r="A807" s="380"/>
      <c r="B807" s="380"/>
      <c r="C807" s="432"/>
      <c r="D807" s="433"/>
      <c r="E807" s="433"/>
      <c r="F807" s="434"/>
      <c r="G807" s="434"/>
    </row>
    <row r="808" spans="1:7">
      <c r="A808" s="380"/>
      <c r="B808" s="380"/>
      <c r="C808" s="432"/>
      <c r="D808" s="433"/>
      <c r="E808" s="433"/>
      <c r="F808" s="434"/>
      <c r="G808" s="434"/>
    </row>
    <row r="809" spans="1:7">
      <c r="A809" s="380"/>
      <c r="B809" s="380"/>
      <c r="C809" s="432"/>
      <c r="D809" s="433"/>
      <c r="E809" s="433"/>
      <c r="F809" s="434"/>
      <c r="G809" s="434"/>
    </row>
    <row r="810" spans="1:7">
      <c r="A810" s="380"/>
      <c r="B810" s="380"/>
      <c r="C810" s="432"/>
      <c r="D810" s="433"/>
      <c r="E810" s="433"/>
      <c r="F810" s="434"/>
      <c r="G810" s="434"/>
    </row>
    <row r="811" spans="1:7">
      <c r="A811" s="380"/>
      <c r="B811" s="380"/>
      <c r="C811" s="432"/>
      <c r="D811" s="433"/>
      <c r="E811" s="433"/>
      <c r="F811" s="434"/>
      <c r="G811" s="434"/>
    </row>
    <row r="812" spans="1:7">
      <c r="A812" s="380"/>
      <c r="B812" s="380"/>
      <c r="C812" s="432"/>
      <c r="D812" s="433"/>
      <c r="E812" s="433"/>
      <c r="F812" s="434"/>
      <c r="G812" s="434"/>
    </row>
    <row r="813" spans="1:7">
      <c r="A813" s="380"/>
      <c r="B813" s="380"/>
      <c r="C813" s="432"/>
      <c r="D813" s="433"/>
      <c r="E813" s="433"/>
      <c r="F813" s="434"/>
      <c r="G813" s="434"/>
    </row>
    <row r="814" spans="1:7">
      <c r="A814" s="380"/>
      <c r="B814" s="380"/>
      <c r="C814" s="432"/>
      <c r="D814" s="433"/>
      <c r="E814" s="433"/>
      <c r="F814" s="434"/>
      <c r="G814" s="434"/>
    </row>
    <row r="815" spans="1:7">
      <c r="A815" s="380"/>
      <c r="B815" s="380"/>
      <c r="C815" s="432"/>
      <c r="D815" s="433"/>
      <c r="E815" s="433"/>
      <c r="F815" s="434"/>
      <c r="G815" s="434"/>
    </row>
    <row r="816" spans="1:7">
      <c r="A816" s="380"/>
      <c r="B816" s="380"/>
      <c r="C816" s="432"/>
      <c r="D816" s="433"/>
      <c r="E816" s="433"/>
      <c r="F816" s="434"/>
      <c r="G816" s="434"/>
    </row>
    <row r="817" spans="1:7">
      <c r="A817" s="380"/>
      <c r="B817" s="380"/>
      <c r="C817" s="432"/>
      <c r="D817" s="433"/>
      <c r="E817" s="433"/>
      <c r="F817" s="434"/>
      <c r="G817" s="434"/>
    </row>
    <row r="818" spans="1:7">
      <c r="A818" s="380"/>
      <c r="B818" s="380"/>
      <c r="C818" s="432"/>
      <c r="D818" s="433"/>
      <c r="E818" s="433"/>
      <c r="F818" s="434"/>
      <c r="G818" s="434"/>
    </row>
    <row r="819" spans="1:7">
      <c r="A819" s="380"/>
      <c r="B819" s="380"/>
      <c r="C819" s="432"/>
      <c r="D819" s="433"/>
      <c r="E819" s="433"/>
      <c r="F819" s="434"/>
      <c r="G819" s="434"/>
    </row>
    <row r="820" spans="1:7">
      <c r="A820" s="380"/>
      <c r="B820" s="380"/>
      <c r="C820" s="432"/>
      <c r="D820" s="433"/>
      <c r="E820" s="433"/>
      <c r="F820" s="434"/>
      <c r="G820" s="434"/>
    </row>
    <row r="821" spans="1:7">
      <c r="A821" s="380"/>
      <c r="B821" s="380"/>
      <c r="C821" s="432"/>
      <c r="D821" s="433"/>
      <c r="E821" s="433"/>
      <c r="F821" s="434"/>
      <c r="G821" s="434"/>
    </row>
    <row r="822" spans="1:7">
      <c r="A822" s="380"/>
      <c r="B822" s="380"/>
      <c r="C822" s="432"/>
      <c r="D822" s="433"/>
      <c r="E822" s="433"/>
      <c r="F822" s="434"/>
      <c r="G822" s="434"/>
    </row>
    <row r="823" spans="1:7">
      <c r="A823" s="380"/>
      <c r="B823" s="380"/>
      <c r="C823" s="432"/>
      <c r="D823" s="433"/>
      <c r="E823" s="433"/>
      <c r="F823" s="434"/>
      <c r="G823" s="434"/>
    </row>
    <row r="824" spans="1:7">
      <c r="A824" s="380"/>
      <c r="B824" s="380"/>
      <c r="C824" s="432"/>
      <c r="D824" s="433"/>
      <c r="E824" s="433"/>
      <c r="F824" s="434"/>
      <c r="G824" s="434"/>
    </row>
    <row r="825" spans="1:7">
      <c r="A825" s="380"/>
      <c r="B825" s="380"/>
      <c r="C825" s="432"/>
      <c r="D825" s="433"/>
      <c r="E825" s="433"/>
      <c r="F825" s="434"/>
      <c r="G825" s="434"/>
    </row>
    <row r="826" spans="1:7">
      <c r="A826" s="380"/>
      <c r="B826" s="380"/>
      <c r="C826" s="432"/>
      <c r="D826" s="433"/>
      <c r="E826" s="433"/>
      <c r="F826" s="434"/>
      <c r="G826" s="434"/>
    </row>
    <row r="827" spans="1:7">
      <c r="A827" s="380"/>
      <c r="B827" s="380"/>
      <c r="C827" s="432"/>
      <c r="D827" s="433"/>
      <c r="E827" s="433"/>
      <c r="F827" s="434"/>
      <c r="G827" s="434"/>
    </row>
    <row r="828" spans="1:7">
      <c r="A828" s="380"/>
      <c r="B828" s="380"/>
      <c r="C828" s="432"/>
      <c r="D828" s="433"/>
      <c r="E828" s="433"/>
      <c r="F828" s="434"/>
      <c r="G828" s="434"/>
    </row>
    <row r="829" spans="1:7">
      <c r="A829" s="380"/>
      <c r="B829" s="380"/>
      <c r="C829" s="432"/>
      <c r="D829" s="433"/>
      <c r="E829" s="433"/>
      <c r="F829" s="434"/>
      <c r="G829" s="434"/>
    </row>
    <row r="830" spans="1:7">
      <c r="A830" s="380"/>
      <c r="B830" s="380"/>
      <c r="C830" s="432"/>
      <c r="D830" s="433"/>
      <c r="E830" s="433"/>
      <c r="F830" s="434"/>
      <c r="G830" s="434"/>
    </row>
    <row r="831" spans="1:7">
      <c r="A831" s="380"/>
      <c r="B831" s="380"/>
      <c r="C831" s="432"/>
      <c r="D831" s="433"/>
      <c r="E831" s="433"/>
      <c r="F831" s="434"/>
      <c r="G831" s="434"/>
    </row>
    <row r="832" spans="1:7">
      <c r="A832" s="380"/>
      <c r="B832" s="380"/>
      <c r="C832" s="432"/>
      <c r="D832" s="433"/>
      <c r="E832" s="433"/>
      <c r="F832" s="434"/>
      <c r="G832" s="434"/>
    </row>
    <row r="833" spans="1:7">
      <c r="A833" s="380"/>
      <c r="B833" s="380"/>
      <c r="C833" s="432"/>
      <c r="D833" s="433"/>
      <c r="E833" s="433"/>
      <c r="F833" s="434"/>
      <c r="G833" s="434"/>
    </row>
    <row r="834" spans="1:7">
      <c r="A834" s="380"/>
      <c r="B834" s="380"/>
      <c r="C834" s="432"/>
      <c r="D834" s="433"/>
      <c r="E834" s="433"/>
      <c r="F834" s="434"/>
      <c r="G834" s="434"/>
    </row>
    <row r="835" spans="1:7">
      <c r="A835" s="380"/>
      <c r="B835" s="380"/>
      <c r="C835" s="432"/>
      <c r="D835" s="433"/>
      <c r="E835" s="433"/>
      <c r="F835" s="434"/>
      <c r="G835" s="434"/>
    </row>
    <row r="836" spans="1:7">
      <c r="A836" s="380"/>
      <c r="B836" s="380"/>
      <c r="C836" s="432"/>
      <c r="D836" s="433"/>
      <c r="E836" s="433"/>
      <c r="F836" s="434"/>
      <c r="G836" s="434"/>
    </row>
    <row r="837" spans="1:7">
      <c r="A837" s="380"/>
      <c r="B837" s="380"/>
      <c r="C837" s="432"/>
      <c r="D837" s="433"/>
      <c r="E837" s="433"/>
      <c r="F837" s="434"/>
      <c r="G837" s="434"/>
    </row>
    <row r="838" spans="1:7">
      <c r="A838" s="380"/>
      <c r="B838" s="380"/>
      <c r="C838" s="432"/>
      <c r="D838" s="433"/>
      <c r="E838" s="433"/>
      <c r="F838" s="434"/>
      <c r="G838" s="434"/>
    </row>
    <row r="839" spans="1:7">
      <c r="A839" s="380"/>
      <c r="B839" s="380"/>
      <c r="C839" s="432"/>
      <c r="D839" s="433"/>
      <c r="E839" s="433"/>
      <c r="F839" s="434"/>
      <c r="G839" s="434"/>
    </row>
    <row r="840" spans="1:7">
      <c r="A840" s="380"/>
      <c r="B840" s="380"/>
      <c r="C840" s="432"/>
      <c r="D840" s="433"/>
      <c r="E840" s="433"/>
      <c r="F840" s="434"/>
      <c r="G840" s="434"/>
    </row>
    <row r="841" spans="1:7">
      <c r="A841" s="380"/>
      <c r="B841" s="380"/>
      <c r="C841" s="432"/>
      <c r="D841" s="433"/>
      <c r="E841" s="433"/>
      <c r="F841" s="434"/>
      <c r="G841" s="434"/>
    </row>
    <row r="842" spans="1:7">
      <c r="A842" s="380"/>
      <c r="B842" s="380"/>
      <c r="C842" s="432"/>
      <c r="D842" s="433"/>
      <c r="E842" s="433"/>
      <c r="F842" s="434"/>
      <c r="G842" s="434"/>
    </row>
    <row r="843" spans="1:7">
      <c r="A843" s="380"/>
      <c r="B843" s="380"/>
      <c r="C843" s="432"/>
      <c r="D843" s="433"/>
      <c r="E843" s="433"/>
      <c r="F843" s="434"/>
      <c r="G843" s="434"/>
    </row>
    <row r="844" spans="1:7">
      <c r="A844" s="380"/>
      <c r="B844" s="380"/>
      <c r="C844" s="432"/>
      <c r="D844" s="433"/>
      <c r="E844" s="433"/>
      <c r="F844" s="434"/>
      <c r="G844" s="434"/>
    </row>
    <row r="845" spans="1:7">
      <c r="A845" s="380"/>
      <c r="B845" s="380"/>
      <c r="C845" s="432"/>
      <c r="D845" s="433"/>
      <c r="E845" s="433"/>
      <c r="F845" s="434"/>
      <c r="G845" s="434"/>
    </row>
    <row r="846" spans="1:7">
      <c r="A846" s="380"/>
      <c r="B846" s="380"/>
      <c r="C846" s="432"/>
      <c r="D846" s="433"/>
      <c r="E846" s="433"/>
      <c r="F846" s="434"/>
      <c r="G846" s="434"/>
    </row>
    <row r="847" spans="1:7">
      <c r="A847" s="380"/>
      <c r="B847" s="380"/>
      <c r="C847" s="432"/>
      <c r="D847" s="433"/>
      <c r="E847" s="433"/>
      <c r="F847" s="434"/>
      <c r="G847" s="434"/>
    </row>
    <row r="848" spans="1:7">
      <c r="A848" s="380"/>
      <c r="B848" s="380"/>
      <c r="C848" s="432"/>
      <c r="D848" s="433"/>
      <c r="E848" s="433"/>
      <c r="F848" s="434"/>
      <c r="G848" s="434"/>
    </row>
    <row r="849" spans="1:7">
      <c r="A849" s="380"/>
      <c r="B849" s="380"/>
      <c r="C849" s="432"/>
      <c r="D849" s="433"/>
      <c r="E849" s="433"/>
      <c r="F849" s="434"/>
      <c r="G849" s="434"/>
    </row>
    <row r="850" spans="1:7">
      <c r="A850" s="380"/>
      <c r="B850" s="380"/>
      <c r="C850" s="432"/>
      <c r="D850" s="433"/>
      <c r="E850" s="433"/>
      <c r="F850" s="434"/>
      <c r="G850" s="434"/>
    </row>
    <row r="851" spans="1:7">
      <c r="A851" s="380"/>
      <c r="B851" s="380"/>
      <c r="C851" s="432"/>
      <c r="D851" s="433"/>
      <c r="E851" s="433"/>
      <c r="F851" s="434"/>
      <c r="G851" s="434"/>
    </row>
    <row r="852" spans="1:7">
      <c r="A852" s="380"/>
      <c r="B852" s="380"/>
      <c r="C852" s="432"/>
      <c r="D852" s="433"/>
      <c r="E852" s="433"/>
      <c r="F852" s="434"/>
      <c r="G852" s="434"/>
    </row>
    <row r="853" spans="1:7">
      <c r="A853" s="380"/>
      <c r="B853" s="380"/>
      <c r="C853" s="432"/>
      <c r="D853" s="433"/>
      <c r="E853" s="433"/>
      <c r="F853" s="434"/>
      <c r="G853" s="434"/>
    </row>
    <row r="854" spans="1:7">
      <c r="A854" s="380"/>
      <c r="B854" s="380"/>
      <c r="C854" s="432"/>
      <c r="D854" s="433"/>
      <c r="E854" s="433"/>
      <c r="F854" s="434"/>
      <c r="G854" s="434"/>
    </row>
    <row r="855" spans="1:7">
      <c r="A855" s="380"/>
      <c r="B855" s="380"/>
      <c r="C855" s="432"/>
      <c r="D855" s="433"/>
      <c r="E855" s="433"/>
      <c r="F855" s="434"/>
      <c r="G855" s="434"/>
    </row>
    <row r="856" spans="1:7">
      <c r="A856" s="380"/>
      <c r="B856" s="380"/>
      <c r="C856" s="432"/>
      <c r="D856" s="433"/>
      <c r="E856" s="433"/>
      <c r="F856" s="434"/>
      <c r="G856" s="434"/>
    </row>
    <row r="857" spans="1:7">
      <c r="A857" s="380"/>
      <c r="B857" s="380"/>
      <c r="C857" s="432"/>
      <c r="D857" s="433"/>
      <c r="E857" s="433"/>
      <c r="F857" s="434"/>
      <c r="G857" s="434"/>
    </row>
    <row r="858" spans="1:7">
      <c r="A858" s="380"/>
      <c r="B858" s="380"/>
      <c r="C858" s="432"/>
      <c r="D858" s="433"/>
      <c r="E858" s="433"/>
      <c r="F858" s="434"/>
      <c r="G858" s="434"/>
    </row>
    <row r="859" spans="1:7">
      <c r="A859" s="380"/>
      <c r="B859" s="380"/>
      <c r="C859" s="432"/>
      <c r="D859" s="433"/>
      <c r="E859" s="433"/>
      <c r="F859" s="434"/>
      <c r="G859" s="434"/>
    </row>
    <row r="860" spans="1:7">
      <c r="A860" s="380"/>
      <c r="B860" s="380"/>
      <c r="C860" s="432"/>
      <c r="D860" s="433"/>
      <c r="E860" s="433"/>
      <c r="F860" s="434"/>
      <c r="G860" s="434"/>
    </row>
    <row r="861" spans="1:7">
      <c r="A861" s="380"/>
      <c r="B861" s="380"/>
      <c r="C861" s="432"/>
      <c r="D861" s="433"/>
      <c r="E861" s="433"/>
      <c r="F861" s="434"/>
      <c r="G861" s="434"/>
    </row>
    <row r="862" spans="1:7">
      <c r="A862" s="380"/>
      <c r="B862" s="380"/>
      <c r="C862" s="432"/>
      <c r="D862" s="433"/>
      <c r="E862" s="433"/>
      <c r="F862" s="434"/>
      <c r="G862" s="434"/>
    </row>
    <row r="863" spans="1:7">
      <c r="A863" s="380"/>
      <c r="B863" s="380"/>
      <c r="C863" s="432"/>
      <c r="D863" s="433"/>
      <c r="E863" s="433"/>
      <c r="F863" s="434"/>
      <c r="G863" s="434"/>
    </row>
    <row r="864" spans="1:7">
      <c r="A864" s="380"/>
      <c r="B864" s="380"/>
      <c r="C864" s="432"/>
      <c r="D864" s="433"/>
      <c r="E864" s="433"/>
      <c r="F864" s="434"/>
      <c r="G864" s="434"/>
    </row>
    <row r="865" spans="1:7">
      <c r="A865" s="380"/>
      <c r="B865" s="380"/>
      <c r="C865" s="432"/>
      <c r="D865" s="433"/>
      <c r="E865" s="433"/>
      <c r="F865" s="434"/>
      <c r="G865" s="434"/>
    </row>
    <row r="866" spans="1:7">
      <c r="A866" s="380"/>
      <c r="B866" s="380"/>
      <c r="C866" s="432"/>
      <c r="D866" s="433"/>
      <c r="E866" s="433"/>
      <c r="F866" s="434"/>
      <c r="G866" s="434"/>
    </row>
    <row r="867" spans="1:7">
      <c r="A867" s="380"/>
      <c r="B867" s="380"/>
      <c r="C867" s="432"/>
      <c r="D867" s="433"/>
      <c r="E867" s="433"/>
      <c r="F867" s="434"/>
      <c r="G867" s="434"/>
    </row>
    <row r="868" spans="1:7">
      <c r="A868" s="380"/>
      <c r="B868" s="380"/>
      <c r="C868" s="432"/>
      <c r="D868" s="433"/>
      <c r="E868" s="433"/>
      <c r="F868" s="434"/>
      <c r="G868" s="434"/>
    </row>
    <row r="869" spans="1:7">
      <c r="A869" s="380"/>
      <c r="B869" s="380"/>
      <c r="C869" s="432"/>
      <c r="D869" s="433"/>
      <c r="E869" s="433"/>
      <c r="F869" s="434"/>
      <c r="G869" s="434"/>
    </row>
    <row r="870" spans="1:7">
      <c r="A870" s="380"/>
      <c r="B870" s="380"/>
      <c r="C870" s="432"/>
      <c r="D870" s="433"/>
      <c r="E870" s="433"/>
      <c r="F870" s="434"/>
      <c r="G870" s="434"/>
    </row>
    <row r="871" spans="1:7">
      <c r="A871" s="380"/>
      <c r="B871" s="380"/>
      <c r="C871" s="432"/>
      <c r="D871" s="433"/>
      <c r="E871" s="433"/>
      <c r="F871" s="434"/>
      <c r="G871" s="434"/>
    </row>
    <row r="872" spans="1:7">
      <c r="A872" s="380"/>
      <c r="B872" s="380"/>
      <c r="C872" s="432"/>
      <c r="D872" s="433"/>
      <c r="E872" s="433"/>
      <c r="F872" s="434"/>
      <c r="G872" s="434"/>
    </row>
    <row r="873" spans="1:7">
      <c r="A873" s="380"/>
      <c r="B873" s="380"/>
      <c r="C873" s="432"/>
      <c r="D873" s="433"/>
      <c r="E873" s="433"/>
      <c r="F873" s="434"/>
      <c r="G873" s="434"/>
    </row>
    <row r="874" spans="1:7">
      <c r="A874" s="380"/>
      <c r="B874" s="380"/>
      <c r="C874" s="432"/>
      <c r="D874" s="433"/>
      <c r="E874" s="433"/>
      <c r="F874" s="434"/>
      <c r="G874" s="434"/>
    </row>
    <row r="875" spans="1:7">
      <c r="A875" s="380"/>
      <c r="B875" s="380"/>
      <c r="C875" s="432"/>
      <c r="D875" s="433"/>
      <c r="E875" s="433"/>
      <c r="F875" s="434"/>
      <c r="G875" s="434"/>
    </row>
    <row r="876" spans="1:7">
      <c r="A876" s="380"/>
      <c r="B876" s="380"/>
      <c r="C876" s="432"/>
      <c r="D876" s="433"/>
      <c r="E876" s="433"/>
      <c r="F876" s="434"/>
      <c r="G876" s="434"/>
    </row>
    <row r="877" spans="1:7">
      <c r="A877" s="380"/>
      <c r="B877" s="380"/>
      <c r="C877" s="432"/>
      <c r="D877" s="433"/>
      <c r="E877" s="433"/>
      <c r="F877" s="434"/>
      <c r="G877" s="434"/>
    </row>
    <row r="878" spans="1:7">
      <c r="A878" s="380"/>
      <c r="B878" s="380"/>
      <c r="C878" s="432"/>
      <c r="D878" s="433"/>
      <c r="E878" s="433"/>
      <c r="F878" s="434"/>
      <c r="G878" s="434"/>
    </row>
    <row r="879" spans="1:7">
      <c r="A879" s="380"/>
      <c r="B879" s="380"/>
      <c r="C879" s="432"/>
      <c r="D879" s="433"/>
      <c r="E879" s="433"/>
      <c r="F879" s="434"/>
      <c r="G879" s="434"/>
    </row>
    <row r="880" spans="1:7">
      <c r="A880" s="380"/>
      <c r="B880" s="380"/>
      <c r="C880" s="432"/>
      <c r="D880" s="433"/>
      <c r="E880" s="433"/>
      <c r="F880" s="434"/>
      <c r="G880" s="434"/>
    </row>
    <row r="881" spans="1:7">
      <c r="A881" s="380"/>
      <c r="B881" s="380"/>
      <c r="C881" s="432"/>
      <c r="D881" s="433"/>
      <c r="E881" s="433"/>
      <c r="F881" s="434"/>
      <c r="G881" s="434"/>
    </row>
    <row r="882" spans="1:7">
      <c r="A882" s="380"/>
      <c r="B882" s="380"/>
      <c r="C882" s="432"/>
      <c r="D882" s="433"/>
      <c r="E882" s="433"/>
      <c r="F882" s="434"/>
      <c r="G882" s="434"/>
    </row>
    <row r="883" spans="1:7">
      <c r="A883" s="380"/>
      <c r="B883" s="380"/>
      <c r="C883" s="432"/>
      <c r="D883" s="433"/>
      <c r="E883" s="433"/>
      <c r="F883" s="434"/>
      <c r="G883" s="434"/>
    </row>
    <row r="884" spans="1:7">
      <c r="A884" s="380"/>
      <c r="B884" s="380"/>
      <c r="C884" s="432"/>
      <c r="D884" s="433"/>
      <c r="E884" s="433"/>
      <c r="F884" s="434"/>
      <c r="G884" s="434"/>
    </row>
    <row r="885" spans="1:7">
      <c r="A885" s="380"/>
      <c r="B885" s="380"/>
      <c r="C885" s="432"/>
      <c r="D885" s="433"/>
      <c r="E885" s="433"/>
      <c r="F885" s="434"/>
      <c r="G885" s="434"/>
    </row>
    <row r="886" spans="1:7">
      <c r="A886" s="380"/>
      <c r="B886" s="380"/>
      <c r="C886" s="432"/>
      <c r="D886" s="433"/>
      <c r="E886" s="433"/>
      <c r="F886" s="434"/>
      <c r="G886" s="434"/>
    </row>
    <row r="887" spans="1:7">
      <c r="A887" s="380"/>
      <c r="B887" s="380"/>
      <c r="C887" s="432"/>
      <c r="D887" s="433"/>
      <c r="E887" s="433"/>
      <c r="F887" s="434"/>
      <c r="G887" s="434"/>
    </row>
    <row r="888" spans="1:7">
      <c r="A888" s="380"/>
      <c r="B888" s="380"/>
      <c r="C888" s="432"/>
      <c r="D888" s="433"/>
      <c r="E888" s="433"/>
      <c r="F888" s="434"/>
      <c r="G888" s="434"/>
    </row>
    <row r="889" spans="1:7">
      <c r="A889" s="380"/>
      <c r="B889" s="380"/>
      <c r="C889" s="432"/>
      <c r="D889" s="433"/>
      <c r="E889" s="433"/>
      <c r="F889" s="434"/>
      <c r="G889" s="434"/>
    </row>
    <row r="890" spans="1:7">
      <c r="A890" s="380"/>
      <c r="B890" s="380"/>
      <c r="C890" s="432"/>
      <c r="D890" s="433"/>
      <c r="E890" s="433"/>
      <c r="F890" s="434"/>
      <c r="G890" s="434"/>
    </row>
    <row r="891" spans="1:7">
      <c r="A891" s="380"/>
      <c r="B891" s="380"/>
      <c r="C891" s="432"/>
      <c r="D891" s="433"/>
      <c r="E891" s="433"/>
      <c r="F891" s="434"/>
      <c r="G891" s="434"/>
    </row>
    <row r="892" spans="1:7">
      <c r="A892" s="380"/>
      <c r="B892" s="380"/>
      <c r="C892" s="432"/>
      <c r="D892" s="433"/>
      <c r="E892" s="433"/>
      <c r="F892" s="434"/>
      <c r="G892" s="434"/>
    </row>
    <row r="893" spans="1:7">
      <c r="A893" s="380"/>
      <c r="B893" s="380"/>
      <c r="C893" s="432"/>
      <c r="D893" s="433"/>
      <c r="E893" s="433"/>
      <c r="F893" s="434"/>
      <c r="G893" s="434"/>
    </row>
    <row r="894" spans="1:7">
      <c r="A894" s="380"/>
      <c r="B894" s="380"/>
      <c r="C894" s="432"/>
      <c r="D894" s="433"/>
      <c r="E894" s="433"/>
      <c r="F894" s="434"/>
      <c r="G894" s="434"/>
    </row>
    <row r="895" spans="1:7">
      <c r="A895" s="380"/>
      <c r="B895" s="380"/>
      <c r="C895" s="432"/>
      <c r="D895" s="433"/>
      <c r="E895" s="433"/>
      <c r="F895" s="434"/>
      <c r="G895" s="434"/>
    </row>
    <row r="896" spans="1:7">
      <c r="A896" s="380"/>
      <c r="B896" s="380"/>
      <c r="C896" s="432"/>
      <c r="D896" s="433"/>
      <c r="E896" s="433"/>
      <c r="F896" s="434"/>
      <c r="G896" s="434"/>
    </row>
    <row r="897" spans="1:7">
      <c r="A897" s="380"/>
      <c r="B897" s="380"/>
      <c r="C897" s="432"/>
      <c r="D897" s="433"/>
      <c r="E897" s="433"/>
      <c r="F897" s="434"/>
      <c r="G897" s="434"/>
    </row>
    <row r="898" spans="1:7">
      <c r="A898" s="380"/>
      <c r="B898" s="380"/>
      <c r="C898" s="432"/>
      <c r="D898" s="433"/>
      <c r="E898" s="433"/>
      <c r="F898" s="434"/>
      <c r="G898" s="434"/>
    </row>
    <row r="899" spans="1:7">
      <c r="A899" s="380"/>
      <c r="B899" s="380"/>
      <c r="C899" s="432"/>
      <c r="D899" s="433"/>
      <c r="E899" s="433"/>
      <c r="F899" s="434"/>
      <c r="G899" s="434"/>
    </row>
    <row r="900" spans="1:7">
      <c r="A900" s="380"/>
      <c r="B900" s="380"/>
      <c r="C900" s="432"/>
      <c r="D900" s="433"/>
      <c r="E900" s="433"/>
      <c r="F900" s="434"/>
      <c r="G900" s="434"/>
    </row>
    <row r="901" spans="1:7">
      <c r="A901" s="380"/>
      <c r="B901" s="380"/>
      <c r="C901" s="432"/>
      <c r="D901" s="433"/>
      <c r="E901" s="433"/>
      <c r="F901" s="434"/>
      <c r="G901" s="434"/>
    </row>
    <row r="902" spans="1:7">
      <c r="A902" s="380"/>
      <c r="B902" s="380"/>
      <c r="C902" s="432"/>
      <c r="D902" s="433"/>
      <c r="E902" s="433"/>
      <c r="F902" s="434"/>
      <c r="G902" s="434"/>
    </row>
    <row r="903" spans="1:7">
      <c r="A903" s="380"/>
      <c r="B903" s="380"/>
      <c r="C903" s="432"/>
      <c r="D903" s="433"/>
      <c r="E903" s="433"/>
      <c r="F903" s="434"/>
      <c r="G903" s="434"/>
    </row>
    <row r="904" spans="1:7">
      <c r="A904" s="380"/>
      <c r="B904" s="380"/>
      <c r="C904" s="432"/>
      <c r="D904" s="433"/>
      <c r="E904" s="433"/>
      <c r="F904" s="434"/>
      <c r="G904" s="434"/>
    </row>
    <row r="905" spans="1:7">
      <c r="A905" s="380"/>
      <c r="B905" s="380"/>
      <c r="C905" s="432"/>
      <c r="D905" s="433"/>
      <c r="E905" s="433"/>
      <c r="F905" s="434"/>
      <c r="G905" s="434"/>
    </row>
    <row r="906" spans="1:7">
      <c r="A906" s="380"/>
      <c r="B906" s="380"/>
      <c r="C906" s="432"/>
      <c r="D906" s="433"/>
      <c r="E906" s="433"/>
      <c r="F906" s="434"/>
      <c r="G906" s="434"/>
    </row>
    <row r="907" spans="1:7">
      <c r="A907" s="380"/>
      <c r="B907" s="380"/>
      <c r="C907" s="432"/>
      <c r="D907" s="433"/>
      <c r="E907" s="433"/>
      <c r="F907" s="434"/>
      <c r="G907" s="434"/>
    </row>
    <row r="908" spans="1:7">
      <c r="A908" s="380"/>
      <c r="B908" s="380"/>
      <c r="C908" s="432"/>
      <c r="D908" s="433"/>
      <c r="E908" s="433"/>
      <c r="F908" s="434"/>
      <c r="G908" s="434"/>
    </row>
    <row r="909" spans="1:7">
      <c r="A909" s="380"/>
      <c r="B909" s="380"/>
      <c r="C909" s="432"/>
      <c r="D909" s="433"/>
      <c r="E909" s="433"/>
      <c r="F909" s="434"/>
      <c r="G909" s="434"/>
    </row>
    <row r="910" spans="1:7">
      <c r="A910" s="380"/>
      <c r="B910" s="380"/>
      <c r="C910" s="432"/>
      <c r="D910" s="433"/>
      <c r="E910" s="433"/>
      <c r="F910" s="434"/>
      <c r="G910" s="434"/>
    </row>
    <row r="911" spans="1:7">
      <c r="A911" s="380"/>
      <c r="B911" s="380"/>
      <c r="C911" s="432"/>
      <c r="D911" s="433"/>
      <c r="E911" s="433"/>
      <c r="F911" s="434"/>
      <c r="G911" s="434"/>
    </row>
    <row r="912" spans="1:7">
      <c r="A912" s="380"/>
      <c r="B912" s="380"/>
      <c r="C912" s="432"/>
      <c r="D912" s="433"/>
      <c r="E912" s="433"/>
      <c r="F912" s="434"/>
      <c r="G912" s="434"/>
    </row>
    <row r="913" spans="1:7">
      <c r="A913" s="380"/>
      <c r="B913" s="380"/>
      <c r="C913" s="432"/>
      <c r="D913" s="433"/>
      <c r="E913" s="433"/>
      <c r="F913" s="434"/>
      <c r="G913" s="434"/>
    </row>
    <row r="914" spans="1:7">
      <c r="A914" s="380"/>
      <c r="B914" s="380"/>
      <c r="C914" s="432"/>
      <c r="D914" s="433"/>
      <c r="E914" s="433"/>
      <c r="F914" s="434"/>
      <c r="G914" s="434"/>
    </row>
    <row r="915" spans="1:7">
      <c r="A915" s="380"/>
      <c r="B915" s="380"/>
      <c r="C915" s="432"/>
      <c r="D915" s="433"/>
      <c r="E915" s="433"/>
      <c r="F915" s="434"/>
      <c r="G915" s="434"/>
    </row>
    <row r="916" spans="1:7">
      <c r="A916" s="380"/>
      <c r="B916" s="380"/>
      <c r="C916" s="432"/>
      <c r="D916" s="433"/>
      <c r="E916" s="433"/>
      <c r="F916" s="434"/>
      <c r="G916" s="434"/>
    </row>
    <row r="917" spans="1:7">
      <c r="A917" s="380"/>
      <c r="B917" s="380"/>
      <c r="C917" s="432"/>
      <c r="D917" s="433"/>
      <c r="E917" s="433"/>
      <c r="F917" s="434"/>
      <c r="G917" s="434"/>
    </row>
    <row r="918" spans="1:7">
      <c r="A918" s="380"/>
      <c r="B918" s="380"/>
      <c r="C918" s="432"/>
      <c r="D918" s="433"/>
      <c r="E918" s="433"/>
      <c r="F918" s="434"/>
      <c r="G918" s="434"/>
    </row>
    <row r="919" spans="1:7">
      <c r="A919" s="380"/>
      <c r="B919" s="380"/>
      <c r="C919" s="432"/>
      <c r="D919" s="433"/>
      <c r="E919" s="433"/>
      <c r="F919" s="434"/>
      <c r="G919" s="434"/>
    </row>
    <row r="920" spans="1:7">
      <c r="A920" s="380"/>
      <c r="B920" s="380"/>
      <c r="C920" s="432"/>
      <c r="D920" s="433"/>
      <c r="E920" s="433"/>
      <c r="F920" s="434"/>
      <c r="G920" s="434"/>
    </row>
    <row r="921" spans="1:7">
      <c r="A921" s="380"/>
      <c r="B921" s="380"/>
      <c r="C921" s="432"/>
      <c r="D921" s="433"/>
      <c r="E921" s="433"/>
      <c r="F921" s="434"/>
      <c r="G921" s="434"/>
    </row>
    <row r="922" spans="1:7">
      <c r="A922" s="380"/>
      <c r="B922" s="380"/>
      <c r="C922" s="432"/>
      <c r="D922" s="433"/>
      <c r="E922" s="433"/>
      <c r="F922" s="434"/>
      <c r="G922" s="434"/>
    </row>
    <row r="923" spans="1:7">
      <c r="A923" s="380"/>
      <c r="B923" s="380"/>
      <c r="C923" s="432"/>
      <c r="D923" s="433"/>
      <c r="E923" s="433"/>
      <c r="F923" s="434"/>
      <c r="G923" s="434"/>
    </row>
    <row r="924" spans="1:7">
      <c r="A924" s="380"/>
      <c r="B924" s="380"/>
      <c r="C924" s="432"/>
      <c r="D924" s="433"/>
      <c r="E924" s="433"/>
      <c r="F924" s="434"/>
      <c r="G924" s="434"/>
    </row>
    <row r="925" spans="1:7">
      <c r="A925" s="380"/>
      <c r="B925" s="380"/>
      <c r="C925" s="432"/>
      <c r="D925" s="433"/>
      <c r="E925" s="433"/>
      <c r="F925" s="434"/>
      <c r="G925" s="434"/>
    </row>
    <row r="926" spans="1:7">
      <c r="A926" s="380"/>
      <c r="B926" s="380"/>
      <c r="C926" s="432"/>
      <c r="D926" s="433"/>
      <c r="E926" s="433"/>
      <c r="F926" s="434"/>
      <c r="G926" s="434"/>
    </row>
    <row r="927" spans="1:7">
      <c r="A927" s="380"/>
      <c r="B927" s="380"/>
      <c r="C927" s="432"/>
      <c r="D927" s="433"/>
      <c r="E927" s="433"/>
      <c r="F927" s="434"/>
      <c r="G927" s="434"/>
    </row>
  </sheetData>
  <autoFilter ref="A11:H515" xr:uid="{CC3FFDB4-1859-4A0C-A285-F2D0B14150BE}"/>
  <mergeCells count="8">
    <mergeCell ref="B1:G1"/>
    <mergeCell ref="B2:G2"/>
    <mergeCell ref="B9:B10"/>
    <mergeCell ref="C9:C10"/>
    <mergeCell ref="D9:D10"/>
    <mergeCell ref="E9:E10"/>
    <mergeCell ref="F9:F10"/>
    <mergeCell ref="G9:G10"/>
  </mergeCells>
  <dataValidations count="1">
    <dataValidation type="custom" allowBlank="1" showDropDown="1" showErrorMessage="1" sqref="B20:B23" xr:uid="{6D2E6145-4BD3-4B59-876A-F4BBD44D75C5}">
      <formula1>B20="521211"</formula1>
    </dataValidation>
  </dataValidations>
  <printOptions horizontalCentered="1"/>
  <pageMargins left="0.39370078740157483" right="0.35433070866141736" top="0.39370078740157483" bottom="0.59055118110236227" header="0" footer="0.39370078740157483"/>
  <pageSetup paperSize="9" scale="82" fitToHeight="0" orientation="portrait" r:id="rId1"/>
  <headerFooter>
    <oddFooter>&amp;LDIPA Revisi 3, TA. 2022 (Tanggal 13 Juli 2022)&amp;RHal &amp;P dari &amp;N</oddFooter>
  </headerFooter>
  <rowBreaks count="3" manualBreakCount="3">
    <brk id="62" max="8" man="1"/>
    <brk id="121" max="8" man="1"/>
    <brk id="298" max="8" man="1"/>
  </row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9FD77-E540-4423-943A-4235DEA65D15}">
  <sheetPr codeName="Sheet15">
    <pageSetUpPr fitToPage="1"/>
  </sheetPr>
  <dimension ref="B1:T230"/>
  <sheetViews>
    <sheetView zoomScale="55" zoomScaleNormal="55" workbookViewId="0">
      <pane ySplit="13" topLeftCell="A140" activePane="bottomLeft" state="frozen"/>
      <selection pane="bottomLeft" activeCell="R225" sqref="R225"/>
    </sheetView>
  </sheetViews>
  <sheetFormatPr defaultColWidth="9.140625" defaultRowHeight="69.95" customHeight="1"/>
  <cols>
    <col min="1" max="1" width="9.140625" style="210"/>
    <col min="2" max="2" width="7.5703125" style="209" customWidth="1"/>
    <col min="3" max="3" width="14.42578125" style="209" bestFit="1" customWidth="1"/>
    <col min="4" max="4" width="22.85546875" style="210" customWidth="1"/>
    <col min="5" max="5" width="18.140625" style="210" customWidth="1"/>
    <col min="6" max="6" width="20.5703125" style="211" customWidth="1"/>
    <col min="7" max="7" width="19.7109375" style="212" customWidth="1"/>
    <col min="8" max="8" width="26.140625" style="212" customWidth="1"/>
    <col min="9" max="9" width="20.5703125" style="210" customWidth="1"/>
    <col min="10" max="10" width="15.5703125" style="210" customWidth="1"/>
    <col min="11" max="11" width="104.7109375" style="217" customWidth="1"/>
    <col min="12" max="12" width="37.42578125" style="212" customWidth="1"/>
    <col min="13" max="13" width="34.140625" style="212" customWidth="1"/>
    <col min="14" max="14" width="25.28515625" style="247" customWidth="1"/>
    <col min="15" max="15" width="19.140625" style="210" bestFit="1" customWidth="1"/>
    <col min="16" max="16" width="13.7109375" style="210" customWidth="1"/>
    <col min="17" max="17" width="19.140625" style="210" bestFit="1" customWidth="1"/>
    <col min="18" max="19" width="9.140625" style="210"/>
    <col min="20" max="20" width="125" style="210" customWidth="1"/>
    <col min="21" max="16384" width="9.140625" style="210"/>
  </cols>
  <sheetData>
    <row r="1" spans="2:20" s="469" customFormat="1" ht="30" customHeight="1">
      <c r="B1" s="209"/>
      <c r="C1" s="209"/>
      <c r="F1" s="470"/>
      <c r="G1" s="471"/>
      <c r="H1" s="471"/>
      <c r="L1" s="471"/>
      <c r="M1" s="471"/>
      <c r="N1" s="469" t="s">
        <v>3723</v>
      </c>
      <c r="O1" s="472">
        <f>SUMIF(Table1[Status Realisasi],N1,Table1[Nilai SP2D])</f>
        <v>675810352</v>
      </c>
      <c r="P1" s="469">
        <v>1</v>
      </c>
      <c r="Q1" s="472">
        <f>SUMIF(Table1[Urut],P1,Table1[Nilai SP2D])</f>
        <v>208949299</v>
      </c>
    </row>
    <row r="2" spans="2:20" s="469" customFormat="1" ht="30" customHeight="1">
      <c r="B2" s="209"/>
      <c r="C2" s="209"/>
      <c r="F2" s="470"/>
      <c r="G2" s="471"/>
      <c r="H2" s="471"/>
      <c r="L2" s="471"/>
      <c r="M2" s="471"/>
      <c r="N2" s="469" t="s">
        <v>3724</v>
      </c>
      <c r="O2" s="472">
        <f>SUMIF(Table1[Status Realisasi],N2,Table1[Nilai SP2D])</f>
        <v>879545808</v>
      </c>
      <c r="P2" s="469">
        <v>2</v>
      </c>
      <c r="Q2" s="472">
        <f>SUMIF(Table1[Urut],P2,Table1[Nilai SP2D])</f>
        <v>545654728</v>
      </c>
    </row>
    <row r="3" spans="2:20" s="469" customFormat="1" ht="30" customHeight="1">
      <c r="B3" s="209"/>
      <c r="C3" s="209"/>
      <c r="F3" s="470"/>
      <c r="G3" s="471"/>
      <c r="H3" s="471"/>
      <c r="L3" s="471"/>
      <c r="M3" s="471"/>
      <c r="N3" s="469" t="s">
        <v>7763</v>
      </c>
      <c r="O3" s="472">
        <f>SUMIF(Table1[Status Realisasi],N3,Table1[Nilai SP2D])</f>
        <v>650449424</v>
      </c>
      <c r="P3" s="469">
        <v>3</v>
      </c>
      <c r="Q3" s="472">
        <f>SUMIF(Table1[Urut],P3,Table1[Nilai SP2D])</f>
        <v>1165523791</v>
      </c>
    </row>
    <row r="4" spans="2:20" s="469" customFormat="1" ht="30" customHeight="1">
      <c r="B4" s="209"/>
      <c r="C4" s="209"/>
      <c r="E4" s="473"/>
      <c r="F4" s="470"/>
      <c r="G4" s="471"/>
      <c r="H4" s="471"/>
      <c r="K4" s="471"/>
      <c r="L4" s="471"/>
      <c r="M4" s="471"/>
      <c r="N4" s="469" t="s">
        <v>7762</v>
      </c>
      <c r="O4" s="472">
        <f>SUMIF(Table1[Status Realisasi],N4,Table1[Nilai SP2D])</f>
        <v>10597800</v>
      </c>
      <c r="P4" s="469">
        <v>4</v>
      </c>
      <c r="Q4" s="472">
        <f>SUMIF(Table1[Urut],P4,Table1[Nilai SP2D])</f>
        <v>2703882879</v>
      </c>
    </row>
    <row r="5" spans="2:20" s="469" customFormat="1" ht="30" customHeight="1">
      <c r="B5" s="209"/>
      <c r="C5" s="209"/>
      <c r="E5" s="473"/>
      <c r="F5" s="470"/>
      <c r="G5" s="471"/>
      <c r="H5" s="471"/>
      <c r="K5" s="471"/>
      <c r="L5" s="471"/>
      <c r="M5" s="471"/>
      <c r="N5" s="469" t="s">
        <v>4408</v>
      </c>
      <c r="O5" s="472">
        <f>SUMIF(Table1[Status Realisasi],N5,Table1[Nilai SP2D])</f>
        <v>509120000</v>
      </c>
      <c r="P5" s="469">
        <v>5</v>
      </c>
      <c r="Q5" s="472">
        <f>SUMIF(Table1[Urut],P5,Table1[Nilai SP2D])</f>
        <v>1741539257</v>
      </c>
    </row>
    <row r="6" spans="2:20" s="469" customFormat="1" ht="30" customHeight="1">
      <c r="B6" s="209"/>
      <c r="C6" s="209"/>
      <c r="E6" s="473"/>
      <c r="F6" s="470"/>
      <c r="G6" s="471"/>
      <c r="H6" s="471"/>
      <c r="K6" s="471"/>
      <c r="L6" s="474">
        <f>SUM(O10:O12)</f>
        <v>12445651673</v>
      </c>
      <c r="M6" s="471"/>
      <c r="N6" s="469" t="s">
        <v>4406</v>
      </c>
      <c r="O6" s="472">
        <f>SUMIF(Table1[Status Realisasi],N6,Table1[Nilai SP2D])</f>
        <v>4823760092</v>
      </c>
      <c r="P6" s="469">
        <v>6</v>
      </c>
      <c r="Q6" s="472">
        <f>SUMIF(Table1[Urut],P6,Table1[Nilai SP2D])</f>
        <v>3057804382</v>
      </c>
      <c r="T6" s="469" t="s">
        <v>4470</v>
      </c>
    </row>
    <row r="7" spans="2:20" s="469" customFormat="1" ht="30" customHeight="1">
      <c r="B7" s="209"/>
      <c r="C7" s="209"/>
      <c r="E7" s="473"/>
      <c r="F7" s="470"/>
      <c r="G7" s="471"/>
      <c r="H7" s="471"/>
      <c r="K7" s="471"/>
      <c r="L7" s="474">
        <f>O11+O12</f>
        <v>8203483476</v>
      </c>
      <c r="M7" s="471"/>
      <c r="N7" s="469" t="s">
        <v>4407</v>
      </c>
      <c r="O7" s="472">
        <f>SUMIF(Table1[Status Realisasi],N7,Table1[Nilai SP2D])</f>
        <v>4242168197</v>
      </c>
      <c r="P7" s="469">
        <v>7</v>
      </c>
      <c r="Q7" s="472">
        <f>SUMIF(Table1[Urut],P7,Table1[Nilai SP2D])</f>
        <v>2322323349</v>
      </c>
    </row>
    <row r="8" spans="2:20" s="469" customFormat="1" ht="30" customHeight="1">
      <c r="B8" s="209"/>
      <c r="C8" s="209"/>
      <c r="E8" s="473"/>
      <c r="F8" s="470"/>
      <c r="G8" s="471"/>
      <c r="H8" s="471"/>
      <c r="K8" s="471"/>
      <c r="L8" s="516">
        <f>O1+O2+O3+O4+O5+O6+O8</f>
        <v>8203483476</v>
      </c>
      <c r="M8" s="471"/>
      <c r="N8" s="469" t="s">
        <v>4409</v>
      </c>
      <c r="O8" s="472">
        <f>SUMIF(Table1[Status Realisasi],N8,Table1[Nilai SP2D])</f>
        <v>654200000</v>
      </c>
      <c r="P8" s="469">
        <v>8</v>
      </c>
      <c r="Q8" s="472">
        <f>SUMIF(Table1[Urut],P8,Table1[Nilai SP2D])</f>
        <v>699973988</v>
      </c>
    </row>
    <row r="9" spans="2:20" s="469" customFormat="1" ht="30" customHeight="1">
      <c r="B9" s="209"/>
      <c r="C9" s="209"/>
      <c r="E9" s="473"/>
      <c r="F9" s="470"/>
      <c r="G9" s="471"/>
      <c r="H9" s="471"/>
      <c r="K9" s="471"/>
      <c r="L9" s="475"/>
      <c r="M9" s="471"/>
      <c r="P9" s="469">
        <v>9</v>
      </c>
      <c r="Q9" s="472">
        <f>SUMIF(Table1[Urut],P9,Table1[Nilai SP2D])</f>
        <v>0</v>
      </c>
    </row>
    <row r="10" spans="2:20" s="469" customFormat="1" ht="30" customHeight="1">
      <c r="B10" s="209"/>
      <c r="C10" s="209"/>
      <c r="E10" s="473"/>
      <c r="F10" s="470"/>
      <c r="G10" s="471"/>
      <c r="H10" s="471"/>
      <c r="K10" s="471"/>
      <c r="L10" s="471"/>
      <c r="M10" s="471"/>
      <c r="N10" s="469">
        <v>51</v>
      </c>
      <c r="O10" s="472">
        <f>SUMIF(Table1[all],N10,Table1[Nilai SP2D])</f>
        <v>4242168197</v>
      </c>
      <c r="P10" s="469">
        <v>10</v>
      </c>
      <c r="Q10" s="472">
        <f>SUMIF(Table1[Urut],P10,Table1[Nilai SP2D])</f>
        <v>0</v>
      </c>
    </row>
    <row r="11" spans="2:20" s="469" customFormat="1" ht="30" customHeight="1">
      <c r="B11" s="209"/>
      <c r="C11" s="209"/>
      <c r="E11" s="473"/>
      <c r="G11" s="471"/>
      <c r="H11" s="471"/>
      <c r="K11" s="471"/>
      <c r="L11" s="471"/>
      <c r="M11" s="471"/>
      <c r="N11" s="469">
        <v>52</v>
      </c>
      <c r="O11" s="472">
        <f>SUMIF(Table1[all],N11,Table1[Nilai SP2D])</f>
        <v>7549283476</v>
      </c>
      <c r="P11" s="469">
        <v>11</v>
      </c>
      <c r="Q11" s="472">
        <f>SUMIF(Table1[Urut],P11,Table1[Nilai SP2D])</f>
        <v>0</v>
      </c>
    </row>
    <row r="12" spans="2:20" s="469" customFormat="1" ht="30" customHeight="1">
      <c r="B12" s="209"/>
      <c r="C12" s="209"/>
      <c r="E12" s="473"/>
      <c r="G12" s="471"/>
      <c r="H12" s="471"/>
      <c r="K12" s="471"/>
      <c r="L12" s="471"/>
      <c r="M12" s="471"/>
      <c r="N12" s="469">
        <v>53</v>
      </c>
      <c r="O12" s="472">
        <f>SUMIF(Table1[all],N12,Table1[Nilai SP2D])</f>
        <v>654200000</v>
      </c>
      <c r="P12" s="469">
        <v>12</v>
      </c>
      <c r="Q12" s="472">
        <f>SUMIF(Table1[Urut],P12,Table1[Nilai SP2D])</f>
        <v>0</v>
      </c>
    </row>
    <row r="13" spans="2:20" s="235" customFormat="1" ht="38.25" customHeight="1">
      <c r="B13" s="341" t="s">
        <v>3906</v>
      </c>
      <c r="C13" s="342" t="s">
        <v>4431</v>
      </c>
      <c r="D13" s="342" t="s">
        <v>3907</v>
      </c>
      <c r="E13" s="342" t="s">
        <v>3908</v>
      </c>
      <c r="F13" s="342" t="s">
        <v>3909</v>
      </c>
      <c r="G13" s="342" t="s">
        <v>3910</v>
      </c>
      <c r="H13" s="342" t="s">
        <v>3911</v>
      </c>
      <c r="I13" s="342" t="s">
        <v>3912</v>
      </c>
      <c r="J13" s="342" t="s">
        <v>3913</v>
      </c>
      <c r="K13" s="342" t="s">
        <v>3914</v>
      </c>
      <c r="L13" s="343" t="s">
        <v>4249</v>
      </c>
      <c r="M13" s="343" t="s">
        <v>4250</v>
      </c>
      <c r="N13" s="343" t="s">
        <v>3766</v>
      </c>
      <c r="O13" s="344" t="s">
        <v>4430</v>
      </c>
      <c r="S13" s="235" t="str" cm="1">
        <f t="array" ref="S13">_xlfn.TEXTJOIN(",",TRUE,MID(_xlfn._xlws.FILTER(Table1[Nomor Invoice],Table1[Status Realisasi]="Gaji"),1,5))</f>
        <v>00003,00007,00027,00044,00050,00049,00065,00074,00077,00114,00115,00116,00117,00097,00164,00169,00174,00178,00184,00234,00235,00237,00209,00327,00357,00360,00362,00399,00343,00347,00448,00477,00488,00516,00459,00555,00583,00612,00639,00666,00667,00673,00672,00625,00698,00694</v>
      </c>
    </row>
    <row r="14" spans="2:20" ht="69.95" customHeight="1">
      <c r="B14" s="345">
        <v>1</v>
      </c>
      <c r="C14" s="199">
        <v>1</v>
      </c>
      <c r="D14" s="195" t="s">
        <v>4154</v>
      </c>
      <c r="E14" s="219" t="s">
        <v>4155</v>
      </c>
      <c r="F14" s="196">
        <v>208949299</v>
      </c>
      <c r="G14" s="232" t="s">
        <v>4071</v>
      </c>
      <c r="H14" s="214" t="s">
        <v>4156</v>
      </c>
      <c r="I14" s="195" t="s">
        <v>4155</v>
      </c>
      <c r="J14" s="195" t="s">
        <v>3934</v>
      </c>
      <c r="K14" s="198" t="s">
        <v>4157</v>
      </c>
      <c r="L14" s="243" t="s">
        <v>565</v>
      </c>
      <c r="M14" s="243" t="s">
        <v>4220</v>
      </c>
      <c r="N14" s="252" t="s">
        <v>4407</v>
      </c>
      <c r="O14" s="346">
        <v>51</v>
      </c>
    </row>
    <row r="15" spans="2:20" ht="69.95" customHeight="1">
      <c r="B15" s="345">
        <v>2</v>
      </c>
      <c r="C15" s="199">
        <v>2</v>
      </c>
      <c r="D15" s="199" t="s">
        <v>3915</v>
      </c>
      <c r="E15" s="218" t="s">
        <v>3916</v>
      </c>
      <c r="F15" s="215">
        <v>63640000</v>
      </c>
      <c r="G15" s="227" t="s">
        <v>3917</v>
      </c>
      <c r="H15" s="200" t="s">
        <v>3918</v>
      </c>
      <c r="I15" s="199" t="s">
        <v>3919</v>
      </c>
      <c r="J15" s="199" t="s">
        <v>3920</v>
      </c>
      <c r="K15" s="201" t="s">
        <v>3921</v>
      </c>
      <c r="L15" s="243" t="s">
        <v>565</v>
      </c>
      <c r="M15" s="243" t="s">
        <v>4218</v>
      </c>
      <c r="N15" s="252" t="s">
        <v>4408</v>
      </c>
      <c r="O15" s="346">
        <v>52</v>
      </c>
    </row>
    <row r="16" spans="2:20" ht="69.95" customHeight="1">
      <c r="B16" s="345">
        <v>3</v>
      </c>
      <c r="C16" s="199">
        <v>2</v>
      </c>
      <c r="D16" s="195" t="s">
        <v>4149</v>
      </c>
      <c r="E16" s="219" t="s">
        <v>4150</v>
      </c>
      <c r="F16" s="196">
        <v>203627955</v>
      </c>
      <c r="G16" s="232" t="s">
        <v>4071</v>
      </c>
      <c r="H16" s="214" t="s">
        <v>4151</v>
      </c>
      <c r="I16" s="195" t="s">
        <v>4152</v>
      </c>
      <c r="J16" s="195" t="s">
        <v>3934</v>
      </c>
      <c r="K16" s="198" t="s">
        <v>4153</v>
      </c>
      <c r="L16" s="243" t="s">
        <v>565</v>
      </c>
      <c r="M16" s="243" t="s">
        <v>4220</v>
      </c>
      <c r="N16" s="252" t="s">
        <v>4407</v>
      </c>
      <c r="O16" s="346">
        <v>51</v>
      </c>
    </row>
    <row r="17" spans="2:15" ht="69.95" customHeight="1">
      <c r="B17" s="345">
        <v>4</v>
      </c>
      <c r="C17" s="199">
        <v>2</v>
      </c>
      <c r="D17" s="195" t="s">
        <v>4145</v>
      </c>
      <c r="E17" s="219" t="s">
        <v>4146</v>
      </c>
      <c r="F17" s="196">
        <v>233065910</v>
      </c>
      <c r="G17" s="232" t="s">
        <v>3920</v>
      </c>
      <c r="H17" s="214" t="s">
        <v>4147</v>
      </c>
      <c r="I17" s="195" t="s">
        <v>4146</v>
      </c>
      <c r="J17" s="195" t="s">
        <v>3920</v>
      </c>
      <c r="K17" s="198" t="s">
        <v>4148</v>
      </c>
      <c r="L17" s="243" t="s">
        <v>565</v>
      </c>
      <c r="M17" s="243" t="s">
        <v>4220</v>
      </c>
      <c r="N17" s="252" t="s">
        <v>4407</v>
      </c>
      <c r="O17" s="346">
        <v>51</v>
      </c>
    </row>
    <row r="18" spans="2:15" ht="69.95" customHeight="1">
      <c r="B18" s="345">
        <v>5</v>
      </c>
      <c r="C18" s="199">
        <v>2</v>
      </c>
      <c r="D18" s="195" t="s">
        <v>4139</v>
      </c>
      <c r="E18" s="219" t="s">
        <v>4135</v>
      </c>
      <c r="F18" s="196">
        <v>3208063</v>
      </c>
      <c r="G18" s="232" t="s">
        <v>4103</v>
      </c>
      <c r="H18" s="214" t="s">
        <v>4140</v>
      </c>
      <c r="I18" s="195" t="s">
        <v>4137</v>
      </c>
      <c r="J18" s="195" t="s">
        <v>3920</v>
      </c>
      <c r="K18" s="198" t="s">
        <v>4141</v>
      </c>
      <c r="L18" s="243" t="s">
        <v>565</v>
      </c>
      <c r="M18" s="243" t="s">
        <v>4220</v>
      </c>
      <c r="N18" s="252" t="s">
        <v>4407</v>
      </c>
      <c r="O18" s="346">
        <v>51</v>
      </c>
    </row>
    <row r="19" spans="2:15" ht="69.95" customHeight="1">
      <c r="B19" s="345">
        <v>6</v>
      </c>
      <c r="C19" s="199">
        <v>2</v>
      </c>
      <c r="D19" s="195" t="s">
        <v>4142</v>
      </c>
      <c r="E19" s="219" t="s">
        <v>4135</v>
      </c>
      <c r="F19" s="196">
        <v>31515000</v>
      </c>
      <c r="G19" s="232" t="s">
        <v>4087</v>
      </c>
      <c r="H19" s="214" t="s">
        <v>4143</v>
      </c>
      <c r="I19" s="195" t="s">
        <v>4137</v>
      </c>
      <c r="J19" s="195" t="s">
        <v>3920</v>
      </c>
      <c r="K19" s="198" t="s">
        <v>4144</v>
      </c>
      <c r="L19" s="243" t="s">
        <v>565</v>
      </c>
      <c r="M19" s="243" t="s">
        <v>4220</v>
      </c>
      <c r="N19" s="252" t="s">
        <v>4407</v>
      </c>
      <c r="O19" s="346">
        <v>51</v>
      </c>
    </row>
    <row r="20" spans="2:15" ht="69.95" customHeight="1">
      <c r="B20" s="345">
        <v>7</v>
      </c>
      <c r="C20" s="199">
        <v>2</v>
      </c>
      <c r="D20" s="199" t="s">
        <v>3922</v>
      </c>
      <c r="E20" s="218" t="s">
        <v>3924</v>
      </c>
      <c r="F20" s="215">
        <v>9587800</v>
      </c>
      <c r="G20" s="515" t="s">
        <v>3920</v>
      </c>
      <c r="H20" s="199" t="s">
        <v>3925</v>
      </c>
      <c r="I20" s="199" t="s">
        <v>3923</v>
      </c>
      <c r="J20" s="199" t="s">
        <v>3920</v>
      </c>
      <c r="K20" s="201" t="s">
        <v>3926</v>
      </c>
      <c r="L20" s="243" t="s">
        <v>532</v>
      </c>
      <c r="M20" s="243" t="s">
        <v>4219</v>
      </c>
      <c r="N20" s="209" t="s">
        <v>7762</v>
      </c>
      <c r="O20" s="346">
        <v>52</v>
      </c>
    </row>
    <row r="21" spans="2:15" ht="69.95" customHeight="1">
      <c r="B21" s="345">
        <v>8</v>
      </c>
      <c r="C21" s="199">
        <v>2</v>
      </c>
      <c r="D21" s="199" t="s">
        <v>3927</v>
      </c>
      <c r="E21" s="218" t="s">
        <v>3924</v>
      </c>
      <c r="F21" s="215">
        <v>1010000</v>
      </c>
      <c r="G21" s="515" t="s">
        <v>3920</v>
      </c>
      <c r="H21" s="199" t="s">
        <v>3928</v>
      </c>
      <c r="I21" s="199" t="s">
        <v>3923</v>
      </c>
      <c r="J21" s="199" t="s">
        <v>3920</v>
      </c>
      <c r="K21" s="201" t="s">
        <v>3929</v>
      </c>
      <c r="L21" s="243" t="s">
        <v>532</v>
      </c>
      <c r="M21" s="243" t="s">
        <v>4219</v>
      </c>
      <c r="N21" s="252" t="s">
        <v>7762</v>
      </c>
      <c r="O21" s="346">
        <v>52</v>
      </c>
    </row>
    <row r="22" spans="2:15" ht="69.95" customHeight="1">
      <c r="B22" s="345">
        <v>9</v>
      </c>
      <c r="C22" s="199">
        <v>3</v>
      </c>
      <c r="D22" s="213" t="s">
        <v>4049</v>
      </c>
      <c r="E22" s="218" t="s">
        <v>3930</v>
      </c>
      <c r="F22" s="215">
        <v>63640000</v>
      </c>
      <c r="G22" s="227" t="s">
        <v>3931</v>
      </c>
      <c r="H22" s="200" t="s">
        <v>3932</v>
      </c>
      <c r="I22" s="199" t="s">
        <v>3933</v>
      </c>
      <c r="J22" s="199" t="s">
        <v>3934</v>
      </c>
      <c r="K22" s="201" t="s">
        <v>3935</v>
      </c>
      <c r="L22" s="243" t="s">
        <v>565</v>
      </c>
      <c r="M22" s="243" t="s">
        <v>4218</v>
      </c>
      <c r="N22" s="252" t="s">
        <v>4408</v>
      </c>
      <c r="O22" s="346">
        <v>52</v>
      </c>
    </row>
    <row r="23" spans="2:15" ht="69.95" customHeight="1">
      <c r="B23" s="345">
        <v>10</v>
      </c>
      <c r="C23" s="199">
        <v>3</v>
      </c>
      <c r="D23" s="195" t="s">
        <v>4134</v>
      </c>
      <c r="E23" s="219" t="s">
        <v>3930</v>
      </c>
      <c r="F23" s="196">
        <v>211929456</v>
      </c>
      <c r="G23" s="232" t="s">
        <v>4071</v>
      </c>
      <c r="H23" s="214" t="s">
        <v>4136</v>
      </c>
      <c r="I23" s="195" t="s">
        <v>4137</v>
      </c>
      <c r="J23" s="195" t="s">
        <v>3934</v>
      </c>
      <c r="K23" s="198" t="s">
        <v>4138</v>
      </c>
      <c r="L23" s="243" t="s">
        <v>565</v>
      </c>
      <c r="M23" s="243" t="s">
        <v>4220</v>
      </c>
      <c r="N23" s="252" t="s">
        <v>4407</v>
      </c>
      <c r="O23" s="346">
        <v>51</v>
      </c>
    </row>
    <row r="24" spans="2:15" ht="69.95" customHeight="1">
      <c r="B24" s="345">
        <v>11</v>
      </c>
      <c r="C24" s="199">
        <v>3</v>
      </c>
      <c r="D24" s="195" t="s">
        <v>4131</v>
      </c>
      <c r="E24" s="219" t="s">
        <v>3937</v>
      </c>
      <c r="F24" s="196">
        <v>8028903</v>
      </c>
      <c r="G24" s="232" t="s">
        <v>3920</v>
      </c>
      <c r="H24" s="214" t="s">
        <v>4132</v>
      </c>
      <c r="I24" s="195" t="s">
        <v>3940</v>
      </c>
      <c r="J24" s="195" t="s">
        <v>3920</v>
      </c>
      <c r="K24" s="198" t="s">
        <v>4133</v>
      </c>
      <c r="L24" s="243" t="s">
        <v>565</v>
      </c>
      <c r="M24" s="243" t="s">
        <v>4220</v>
      </c>
      <c r="N24" s="252" t="s">
        <v>4407</v>
      </c>
      <c r="O24" s="346">
        <v>51</v>
      </c>
    </row>
    <row r="25" spans="2:15" ht="69.95" customHeight="1">
      <c r="B25" s="345">
        <v>12</v>
      </c>
      <c r="C25" s="199">
        <v>3</v>
      </c>
      <c r="D25" s="195" t="s">
        <v>4123</v>
      </c>
      <c r="E25" s="219" t="s">
        <v>4124</v>
      </c>
      <c r="F25" s="196">
        <v>237145862</v>
      </c>
      <c r="G25" s="232" t="s">
        <v>3920</v>
      </c>
      <c r="H25" s="214" t="s">
        <v>4125</v>
      </c>
      <c r="I25" s="195" t="s">
        <v>4126</v>
      </c>
      <c r="J25" s="195" t="s">
        <v>3920</v>
      </c>
      <c r="K25" s="198" t="s">
        <v>4127</v>
      </c>
      <c r="L25" s="243" t="s">
        <v>565</v>
      </c>
      <c r="M25" s="243" t="s">
        <v>4220</v>
      </c>
      <c r="N25" s="252" t="s">
        <v>4407</v>
      </c>
      <c r="O25" s="346">
        <v>51</v>
      </c>
    </row>
    <row r="26" spans="2:15" ht="69.95" customHeight="1">
      <c r="B26" s="345">
        <v>13</v>
      </c>
      <c r="C26" s="199">
        <v>3</v>
      </c>
      <c r="D26" s="195" t="s">
        <v>4128</v>
      </c>
      <c r="E26" s="219" t="s">
        <v>4124</v>
      </c>
      <c r="F26" s="196">
        <v>24572000</v>
      </c>
      <c r="G26" s="232" t="s">
        <v>4087</v>
      </c>
      <c r="H26" s="214" t="s">
        <v>4129</v>
      </c>
      <c r="I26" s="195" t="s">
        <v>4126</v>
      </c>
      <c r="J26" s="195" t="s">
        <v>3920</v>
      </c>
      <c r="K26" s="198" t="s">
        <v>4130</v>
      </c>
      <c r="L26" s="243" t="s">
        <v>565</v>
      </c>
      <c r="M26" s="243" t="s">
        <v>4220</v>
      </c>
      <c r="N26" s="252" t="s">
        <v>4407</v>
      </c>
      <c r="O26" s="346">
        <v>51</v>
      </c>
    </row>
    <row r="27" spans="2:15" ht="69.95" customHeight="1">
      <c r="B27" s="345">
        <v>14</v>
      </c>
      <c r="C27" s="199">
        <v>3</v>
      </c>
      <c r="D27" s="195" t="s">
        <v>4113</v>
      </c>
      <c r="E27" s="219" t="s">
        <v>3950</v>
      </c>
      <c r="F27" s="196">
        <v>7294465</v>
      </c>
      <c r="G27" s="232" t="s">
        <v>4103</v>
      </c>
      <c r="H27" s="214" t="s">
        <v>4114</v>
      </c>
      <c r="I27" s="195" t="s">
        <v>4108</v>
      </c>
      <c r="J27" s="195" t="s">
        <v>3920</v>
      </c>
      <c r="K27" s="198" t="s">
        <v>4115</v>
      </c>
      <c r="L27" s="243" t="s">
        <v>565</v>
      </c>
      <c r="M27" s="243" t="s">
        <v>4220</v>
      </c>
      <c r="N27" s="252" t="s">
        <v>4407</v>
      </c>
      <c r="O27" s="346">
        <v>51</v>
      </c>
    </row>
    <row r="28" spans="2:15" ht="69.95" customHeight="1">
      <c r="B28" s="345">
        <v>15</v>
      </c>
      <c r="C28" s="199">
        <v>3</v>
      </c>
      <c r="D28" s="195" t="s">
        <v>4110</v>
      </c>
      <c r="E28" s="219" t="s">
        <v>3950</v>
      </c>
      <c r="F28" s="196">
        <v>257904</v>
      </c>
      <c r="G28" s="232" t="s">
        <v>4099</v>
      </c>
      <c r="H28" s="214" t="s">
        <v>4111</v>
      </c>
      <c r="I28" s="195" t="s">
        <v>4108</v>
      </c>
      <c r="J28" s="195" t="s">
        <v>3920</v>
      </c>
      <c r="K28" s="198" t="s">
        <v>4112</v>
      </c>
      <c r="L28" s="243" t="s">
        <v>565</v>
      </c>
      <c r="M28" s="243" t="s">
        <v>4220</v>
      </c>
      <c r="N28" s="252" t="s">
        <v>4407</v>
      </c>
      <c r="O28" s="346">
        <v>51</v>
      </c>
    </row>
    <row r="29" spans="2:15" ht="69.95" customHeight="1">
      <c r="B29" s="345">
        <v>16</v>
      </c>
      <c r="C29" s="199">
        <v>3</v>
      </c>
      <c r="D29" s="195" t="s">
        <v>4116</v>
      </c>
      <c r="E29" s="219" t="s">
        <v>3950</v>
      </c>
      <c r="F29" s="196">
        <v>595396</v>
      </c>
      <c r="G29" s="232" t="s">
        <v>4099</v>
      </c>
      <c r="H29" s="214" t="s">
        <v>4117</v>
      </c>
      <c r="I29" s="195" t="s">
        <v>4108</v>
      </c>
      <c r="J29" s="195" t="s">
        <v>3920</v>
      </c>
      <c r="K29" s="198" t="s">
        <v>4118</v>
      </c>
      <c r="L29" s="243" t="s">
        <v>565</v>
      </c>
      <c r="M29" s="243" t="s">
        <v>4220</v>
      </c>
      <c r="N29" s="252" t="s">
        <v>4407</v>
      </c>
      <c r="O29" s="346">
        <v>51</v>
      </c>
    </row>
    <row r="30" spans="2:15" ht="69.95" customHeight="1">
      <c r="B30" s="345">
        <v>17</v>
      </c>
      <c r="C30" s="199">
        <v>3</v>
      </c>
      <c r="D30" s="195" t="s">
        <v>4106</v>
      </c>
      <c r="E30" s="219" t="s">
        <v>3950</v>
      </c>
      <c r="F30" s="196">
        <v>3422128</v>
      </c>
      <c r="G30" s="232" t="s">
        <v>4099</v>
      </c>
      <c r="H30" s="214" t="s">
        <v>4107</v>
      </c>
      <c r="I30" s="195" t="s">
        <v>4108</v>
      </c>
      <c r="J30" s="195" t="s">
        <v>3920</v>
      </c>
      <c r="K30" s="198" t="s">
        <v>4109</v>
      </c>
      <c r="L30" s="243" t="s">
        <v>565</v>
      </c>
      <c r="M30" s="243" t="s">
        <v>4220</v>
      </c>
      <c r="N30" s="252" t="s">
        <v>4407</v>
      </c>
      <c r="O30" s="346">
        <v>51</v>
      </c>
    </row>
    <row r="31" spans="2:15" ht="69.95" customHeight="1">
      <c r="B31" s="345">
        <v>18</v>
      </c>
      <c r="C31" s="199">
        <v>3</v>
      </c>
      <c r="D31" s="199" t="s">
        <v>3936</v>
      </c>
      <c r="E31" s="218" t="s">
        <v>3938</v>
      </c>
      <c r="F31" s="215">
        <v>99961115</v>
      </c>
      <c r="G31" s="229" t="s">
        <v>3723</v>
      </c>
      <c r="H31" s="199" t="s">
        <v>3939</v>
      </c>
      <c r="I31" s="199" t="s">
        <v>3940</v>
      </c>
      <c r="J31" s="199" t="s">
        <v>3920</v>
      </c>
      <c r="K31" s="201" t="s">
        <v>3941</v>
      </c>
      <c r="L31" s="243"/>
      <c r="M31" s="243"/>
      <c r="N31" s="252" t="s">
        <v>3723</v>
      </c>
      <c r="O31" s="346">
        <v>52</v>
      </c>
    </row>
    <row r="32" spans="2:15" ht="69.95" customHeight="1">
      <c r="B32" s="345">
        <v>19</v>
      </c>
      <c r="C32" s="199">
        <v>3</v>
      </c>
      <c r="D32" s="199" t="s">
        <v>3942</v>
      </c>
      <c r="E32" s="218" t="s">
        <v>3943</v>
      </c>
      <c r="F32" s="215">
        <v>21912994</v>
      </c>
      <c r="G32" s="230" t="s">
        <v>3944</v>
      </c>
      <c r="H32" s="199" t="s">
        <v>3945</v>
      </c>
      <c r="I32" s="199" t="s">
        <v>3946</v>
      </c>
      <c r="J32" s="199" t="s">
        <v>3947</v>
      </c>
      <c r="K32" s="201" t="s">
        <v>3948</v>
      </c>
      <c r="L32" s="243"/>
      <c r="M32" s="243"/>
      <c r="N32" s="252" t="s">
        <v>3724</v>
      </c>
      <c r="O32" s="346">
        <v>52</v>
      </c>
    </row>
    <row r="33" spans="2:18" ht="69.95" customHeight="1">
      <c r="B33" s="345">
        <v>20</v>
      </c>
      <c r="C33" s="199">
        <v>3</v>
      </c>
      <c r="D33" s="199" t="s">
        <v>3949</v>
      </c>
      <c r="E33" s="218" t="s">
        <v>3950</v>
      </c>
      <c r="F33" s="215">
        <v>31765000</v>
      </c>
      <c r="G33" s="230" t="s">
        <v>3944</v>
      </c>
      <c r="H33" s="199" t="s">
        <v>3951</v>
      </c>
      <c r="I33" s="199" t="s">
        <v>3946</v>
      </c>
      <c r="J33" s="199" t="s">
        <v>3947</v>
      </c>
      <c r="K33" s="201" t="s">
        <v>3948</v>
      </c>
      <c r="L33" s="243"/>
      <c r="M33" s="243"/>
      <c r="N33" s="252" t="s">
        <v>3724</v>
      </c>
      <c r="O33" s="346">
        <v>52</v>
      </c>
    </row>
    <row r="34" spans="2:18" ht="69.95" customHeight="1">
      <c r="B34" s="345">
        <v>21</v>
      </c>
      <c r="C34" s="199">
        <v>3</v>
      </c>
      <c r="D34" s="199" t="s">
        <v>3952</v>
      </c>
      <c r="E34" s="218" t="s">
        <v>3943</v>
      </c>
      <c r="F34" s="215">
        <v>2949500</v>
      </c>
      <c r="G34" s="230" t="s">
        <v>3944</v>
      </c>
      <c r="H34" s="199" t="s">
        <v>3953</v>
      </c>
      <c r="I34" s="199" t="s">
        <v>3946</v>
      </c>
      <c r="J34" s="199" t="s">
        <v>3947</v>
      </c>
      <c r="K34" s="201" t="s">
        <v>3948</v>
      </c>
      <c r="L34" s="243"/>
      <c r="M34" s="243"/>
      <c r="N34" s="252" t="s">
        <v>3724</v>
      </c>
      <c r="O34" s="346">
        <v>52</v>
      </c>
    </row>
    <row r="35" spans="2:18" ht="69.95" customHeight="1">
      <c r="B35" s="345">
        <v>22</v>
      </c>
      <c r="C35" s="199">
        <v>3</v>
      </c>
      <c r="D35" s="199" t="s">
        <v>3954</v>
      </c>
      <c r="E35" s="218" t="s">
        <v>3943</v>
      </c>
      <c r="F35" s="215">
        <v>58197700</v>
      </c>
      <c r="G35" s="230" t="s">
        <v>3944</v>
      </c>
      <c r="H35" s="199" t="s">
        <v>3955</v>
      </c>
      <c r="I35" s="199" t="s">
        <v>3946</v>
      </c>
      <c r="J35" s="199" t="s">
        <v>3947</v>
      </c>
      <c r="K35" s="201" t="s">
        <v>3948</v>
      </c>
      <c r="L35" s="243"/>
      <c r="M35" s="243"/>
      <c r="N35" s="252" t="s">
        <v>3724</v>
      </c>
      <c r="O35" s="346">
        <v>52</v>
      </c>
    </row>
    <row r="36" spans="2:18" ht="69.95" customHeight="1">
      <c r="B36" s="345">
        <v>23</v>
      </c>
      <c r="C36" s="199">
        <v>3</v>
      </c>
      <c r="D36" s="199" t="s">
        <v>3956</v>
      </c>
      <c r="E36" s="218" t="s">
        <v>3943</v>
      </c>
      <c r="F36" s="215">
        <v>42927193</v>
      </c>
      <c r="G36" s="230" t="s">
        <v>3944</v>
      </c>
      <c r="H36" s="199" t="s">
        <v>3957</v>
      </c>
      <c r="I36" s="199" t="s">
        <v>3946</v>
      </c>
      <c r="J36" s="199" t="s">
        <v>3947</v>
      </c>
      <c r="K36" s="201" t="s">
        <v>3948</v>
      </c>
      <c r="L36" s="243"/>
      <c r="M36" s="243"/>
      <c r="N36" s="252" t="s">
        <v>3724</v>
      </c>
      <c r="O36" s="346">
        <v>52</v>
      </c>
    </row>
    <row r="37" spans="2:18" ht="69.95" customHeight="1">
      <c r="B37" s="345">
        <v>24</v>
      </c>
      <c r="C37" s="199">
        <v>3</v>
      </c>
      <c r="D37" s="199" t="s">
        <v>3958</v>
      </c>
      <c r="E37" s="218" t="s">
        <v>3943</v>
      </c>
      <c r="F37" s="215">
        <v>3436750</v>
      </c>
      <c r="G37" s="230" t="s">
        <v>3944</v>
      </c>
      <c r="H37" s="199" t="s">
        <v>3959</v>
      </c>
      <c r="I37" s="199" t="s">
        <v>3946</v>
      </c>
      <c r="J37" s="199" t="s">
        <v>3947</v>
      </c>
      <c r="K37" s="201" t="s">
        <v>3948</v>
      </c>
      <c r="L37" s="243"/>
      <c r="M37" s="243"/>
      <c r="N37" s="252" t="s">
        <v>3724</v>
      </c>
      <c r="O37" s="346">
        <v>52</v>
      </c>
    </row>
    <row r="38" spans="2:18" ht="69.95" customHeight="1">
      <c r="B38" s="345">
        <v>25</v>
      </c>
      <c r="C38" s="199">
        <v>3</v>
      </c>
      <c r="D38" s="199" t="s">
        <v>3960</v>
      </c>
      <c r="E38" s="218" t="s">
        <v>3943</v>
      </c>
      <c r="F38" s="215">
        <v>50674500</v>
      </c>
      <c r="G38" s="230" t="s">
        <v>3944</v>
      </c>
      <c r="H38" s="199" t="s">
        <v>3961</v>
      </c>
      <c r="I38" s="199" t="s">
        <v>3946</v>
      </c>
      <c r="J38" s="199" t="s">
        <v>3947</v>
      </c>
      <c r="K38" s="201" t="s">
        <v>3948</v>
      </c>
      <c r="L38" s="243"/>
      <c r="M38" s="243"/>
      <c r="N38" s="252" t="s">
        <v>3724</v>
      </c>
      <c r="O38" s="346">
        <v>52</v>
      </c>
    </row>
    <row r="39" spans="2:18" ht="69.95" customHeight="1">
      <c r="B39" s="345">
        <v>26</v>
      </c>
      <c r="C39" s="199">
        <v>3</v>
      </c>
      <c r="D39" s="199" t="s">
        <v>3962</v>
      </c>
      <c r="E39" s="218" t="s">
        <v>3943</v>
      </c>
      <c r="F39" s="215">
        <v>198636550</v>
      </c>
      <c r="G39" s="230" t="s">
        <v>3944</v>
      </c>
      <c r="H39" s="199" t="s">
        <v>3963</v>
      </c>
      <c r="I39" s="199" t="s">
        <v>3946</v>
      </c>
      <c r="J39" s="199" t="s">
        <v>3947</v>
      </c>
      <c r="K39" s="201" t="s">
        <v>3948</v>
      </c>
      <c r="L39" s="243"/>
      <c r="M39" s="243"/>
      <c r="N39" s="252" t="s">
        <v>3724</v>
      </c>
      <c r="O39" s="346">
        <v>52</v>
      </c>
    </row>
    <row r="40" spans="2:18" ht="69.95" customHeight="1">
      <c r="B40" s="345">
        <v>27</v>
      </c>
      <c r="C40" s="199">
        <v>3</v>
      </c>
      <c r="D40" s="199" t="s">
        <v>3968</v>
      </c>
      <c r="E40" s="218" t="s">
        <v>3969</v>
      </c>
      <c r="F40" s="215">
        <v>1743940</v>
      </c>
      <c r="G40" s="229" t="s">
        <v>3723</v>
      </c>
      <c r="H40" s="199" t="s">
        <v>3970</v>
      </c>
      <c r="I40" s="199" t="s">
        <v>3971</v>
      </c>
      <c r="J40" s="199" t="s">
        <v>3920</v>
      </c>
      <c r="K40" s="201" t="s">
        <v>3972</v>
      </c>
      <c r="L40" s="243"/>
      <c r="M40" s="243"/>
      <c r="N40" s="252" t="s">
        <v>3723</v>
      </c>
      <c r="O40" s="346">
        <v>52</v>
      </c>
    </row>
    <row r="41" spans="2:18" ht="69.95" customHeight="1">
      <c r="B41" s="345">
        <v>28</v>
      </c>
      <c r="C41" s="199">
        <v>3</v>
      </c>
      <c r="D41" s="199" t="s">
        <v>3973</v>
      </c>
      <c r="E41" s="218" t="s">
        <v>3969</v>
      </c>
      <c r="F41" s="215">
        <v>21906300</v>
      </c>
      <c r="G41" s="229" t="s">
        <v>3723</v>
      </c>
      <c r="H41" s="199" t="s">
        <v>3974</v>
      </c>
      <c r="I41" s="199" t="s">
        <v>3971</v>
      </c>
      <c r="J41" s="199" t="s">
        <v>3920</v>
      </c>
      <c r="K41" s="201" t="s">
        <v>3972</v>
      </c>
      <c r="L41" s="243"/>
      <c r="M41" s="243"/>
      <c r="N41" s="252" t="s">
        <v>3723</v>
      </c>
      <c r="O41" s="346">
        <v>52</v>
      </c>
    </row>
    <row r="42" spans="2:18" ht="69.95" customHeight="1">
      <c r="B42" s="345">
        <v>29</v>
      </c>
      <c r="C42" s="199">
        <v>3</v>
      </c>
      <c r="D42" s="199" t="s">
        <v>3975</v>
      </c>
      <c r="E42" s="218" t="s">
        <v>3969</v>
      </c>
      <c r="F42" s="215">
        <v>12373213</v>
      </c>
      <c r="G42" s="229" t="s">
        <v>3723</v>
      </c>
      <c r="H42" s="199" t="s">
        <v>3976</v>
      </c>
      <c r="I42" s="199" t="s">
        <v>3971</v>
      </c>
      <c r="J42" s="199" t="s">
        <v>3920</v>
      </c>
      <c r="K42" s="201" t="s">
        <v>3972</v>
      </c>
      <c r="L42" s="243"/>
      <c r="M42" s="243"/>
      <c r="N42" s="252" t="s">
        <v>3723</v>
      </c>
      <c r="O42" s="346">
        <v>52</v>
      </c>
      <c r="R42" s="210" t="s">
        <v>3726</v>
      </c>
    </row>
    <row r="43" spans="2:18" ht="69.95" customHeight="1">
      <c r="B43" s="345">
        <v>30</v>
      </c>
      <c r="C43" s="199">
        <v>3</v>
      </c>
      <c r="D43" s="199" t="s">
        <v>3977</v>
      </c>
      <c r="E43" s="218" t="s">
        <v>3969</v>
      </c>
      <c r="F43" s="215">
        <v>8896000</v>
      </c>
      <c r="G43" s="229" t="s">
        <v>3723</v>
      </c>
      <c r="H43" s="199" t="s">
        <v>3978</v>
      </c>
      <c r="I43" s="199" t="s">
        <v>3971</v>
      </c>
      <c r="J43" s="199" t="s">
        <v>3920</v>
      </c>
      <c r="K43" s="201" t="s">
        <v>3972</v>
      </c>
      <c r="L43" s="243"/>
      <c r="M43" s="243"/>
      <c r="N43" s="252" t="s">
        <v>3723</v>
      </c>
      <c r="O43" s="346">
        <v>52</v>
      </c>
    </row>
    <row r="44" spans="2:18" ht="69.95" customHeight="1">
      <c r="B44" s="345">
        <v>31</v>
      </c>
      <c r="C44" s="199">
        <v>3</v>
      </c>
      <c r="D44" s="199" t="s">
        <v>3979</v>
      </c>
      <c r="E44" s="218" t="s">
        <v>3969</v>
      </c>
      <c r="F44" s="215">
        <v>12075000</v>
      </c>
      <c r="G44" s="229" t="s">
        <v>3723</v>
      </c>
      <c r="H44" s="199" t="s">
        <v>3980</v>
      </c>
      <c r="I44" s="199" t="s">
        <v>3971</v>
      </c>
      <c r="J44" s="199" t="s">
        <v>3920</v>
      </c>
      <c r="K44" s="201" t="s">
        <v>3972</v>
      </c>
      <c r="L44" s="243"/>
      <c r="M44" s="243"/>
      <c r="N44" s="252" t="s">
        <v>3723</v>
      </c>
      <c r="O44" s="346">
        <v>52</v>
      </c>
    </row>
    <row r="45" spans="2:18" ht="69.95" customHeight="1">
      <c r="B45" s="345">
        <v>32</v>
      </c>
      <c r="C45" s="199">
        <v>3</v>
      </c>
      <c r="D45" s="199" t="s">
        <v>3981</v>
      </c>
      <c r="E45" s="218" t="s">
        <v>3969</v>
      </c>
      <c r="F45" s="215">
        <v>1890000</v>
      </c>
      <c r="G45" s="229" t="s">
        <v>3723</v>
      </c>
      <c r="H45" s="199" t="s">
        <v>3982</v>
      </c>
      <c r="I45" s="199" t="s">
        <v>3971</v>
      </c>
      <c r="J45" s="199" t="s">
        <v>3920</v>
      </c>
      <c r="K45" s="201" t="s">
        <v>3972</v>
      </c>
      <c r="L45" s="243"/>
      <c r="M45" s="243"/>
      <c r="N45" s="252" t="s">
        <v>3723</v>
      </c>
      <c r="O45" s="346">
        <v>52</v>
      </c>
    </row>
    <row r="46" spans="2:18" ht="69.95" customHeight="1">
      <c r="B46" s="345">
        <v>33</v>
      </c>
      <c r="C46" s="199">
        <v>3</v>
      </c>
      <c r="D46" s="199" t="s">
        <v>3983</v>
      </c>
      <c r="E46" s="218" t="s">
        <v>3969</v>
      </c>
      <c r="F46" s="215">
        <v>18269500</v>
      </c>
      <c r="G46" s="229" t="s">
        <v>3723</v>
      </c>
      <c r="H46" s="199" t="s">
        <v>3984</v>
      </c>
      <c r="I46" s="199" t="s">
        <v>3971</v>
      </c>
      <c r="J46" s="199" t="s">
        <v>3920</v>
      </c>
      <c r="K46" s="201" t="s">
        <v>3972</v>
      </c>
      <c r="L46" s="243"/>
      <c r="M46" s="243"/>
      <c r="N46" s="252" t="s">
        <v>3723</v>
      </c>
      <c r="O46" s="346">
        <v>52</v>
      </c>
    </row>
    <row r="47" spans="2:18" ht="69.95" customHeight="1">
      <c r="B47" s="345">
        <v>34</v>
      </c>
      <c r="C47" s="199">
        <v>3</v>
      </c>
      <c r="D47" s="199" t="s">
        <v>3985</v>
      </c>
      <c r="E47" s="218" t="s">
        <v>3969</v>
      </c>
      <c r="F47" s="215">
        <v>21022422</v>
      </c>
      <c r="G47" s="229" t="s">
        <v>3723</v>
      </c>
      <c r="H47" s="199" t="s">
        <v>3986</v>
      </c>
      <c r="I47" s="199" t="s">
        <v>3971</v>
      </c>
      <c r="J47" s="199" t="s">
        <v>3920</v>
      </c>
      <c r="K47" s="201" t="s">
        <v>3972</v>
      </c>
      <c r="L47" s="243"/>
      <c r="M47" s="243"/>
      <c r="N47" s="252" t="s">
        <v>3723</v>
      </c>
      <c r="O47" s="346">
        <v>52</v>
      </c>
    </row>
    <row r="48" spans="2:18" ht="69.95" customHeight="1">
      <c r="B48" s="345">
        <v>35</v>
      </c>
      <c r="C48" s="199">
        <v>4</v>
      </c>
      <c r="D48" s="199" t="s">
        <v>3987</v>
      </c>
      <c r="E48" s="218" t="s">
        <v>3965</v>
      </c>
      <c r="F48" s="215">
        <v>63640000</v>
      </c>
      <c r="G48" s="227" t="s">
        <v>3917</v>
      </c>
      <c r="H48" s="200" t="s">
        <v>3988</v>
      </c>
      <c r="I48" s="199" t="s">
        <v>3965</v>
      </c>
      <c r="J48" s="199" t="s">
        <v>3920</v>
      </c>
      <c r="K48" s="201" t="s">
        <v>3989</v>
      </c>
      <c r="L48" s="243" t="s">
        <v>565</v>
      </c>
      <c r="M48" s="243" t="s">
        <v>4218</v>
      </c>
      <c r="N48" s="252" t="s">
        <v>4408</v>
      </c>
      <c r="O48" s="346">
        <v>52</v>
      </c>
    </row>
    <row r="49" spans="2:15" ht="69.95" customHeight="1">
      <c r="B49" s="345">
        <v>36</v>
      </c>
      <c r="C49" s="199">
        <v>4</v>
      </c>
      <c r="D49" s="195" t="s">
        <v>4210</v>
      </c>
      <c r="E49" s="219" t="s">
        <v>4180</v>
      </c>
      <c r="F49" s="215">
        <v>63640000</v>
      </c>
      <c r="G49" s="227" t="s">
        <v>4211</v>
      </c>
      <c r="H49" s="195" t="s">
        <v>4212</v>
      </c>
      <c r="I49" s="195" t="s">
        <v>4053</v>
      </c>
      <c r="J49" s="195" t="s">
        <v>3934</v>
      </c>
      <c r="K49" s="198" t="s">
        <v>4213</v>
      </c>
      <c r="L49" s="243" t="s">
        <v>565</v>
      </c>
      <c r="M49" s="243" t="s">
        <v>4218</v>
      </c>
      <c r="N49" s="252" t="s">
        <v>4408</v>
      </c>
      <c r="O49" s="346">
        <v>52</v>
      </c>
    </row>
    <row r="50" spans="2:15" ht="69.95" customHeight="1">
      <c r="B50" s="345">
        <v>37</v>
      </c>
      <c r="C50" s="199">
        <v>4</v>
      </c>
      <c r="D50" s="199" t="s">
        <v>3990</v>
      </c>
      <c r="E50" s="218" t="s">
        <v>3991</v>
      </c>
      <c r="F50" s="215">
        <v>830060208</v>
      </c>
      <c r="G50" s="231" t="s">
        <v>3920</v>
      </c>
      <c r="H50" s="200" t="s">
        <v>3992</v>
      </c>
      <c r="I50" s="199" t="s">
        <v>3993</v>
      </c>
      <c r="J50" s="199" t="s">
        <v>3920</v>
      </c>
      <c r="K50" s="201" t="s">
        <v>3994</v>
      </c>
      <c r="L50" s="243" t="s">
        <v>532</v>
      </c>
      <c r="M50" s="243" t="s">
        <v>4219</v>
      </c>
      <c r="N50" s="252" t="s">
        <v>4406</v>
      </c>
      <c r="O50" s="346">
        <v>52</v>
      </c>
    </row>
    <row r="51" spans="2:15" ht="69.95" customHeight="1">
      <c r="B51" s="345">
        <v>38</v>
      </c>
      <c r="C51" s="199">
        <v>4</v>
      </c>
      <c r="D51" s="199" t="s">
        <v>3995</v>
      </c>
      <c r="E51" s="218" t="s">
        <v>3996</v>
      </c>
      <c r="F51" s="215">
        <v>5925000</v>
      </c>
      <c r="G51" s="231" t="s">
        <v>3920</v>
      </c>
      <c r="H51" s="200" t="s">
        <v>3997</v>
      </c>
      <c r="I51" s="199" t="s">
        <v>3991</v>
      </c>
      <c r="J51" s="199" t="s">
        <v>3920</v>
      </c>
      <c r="K51" s="201" t="s">
        <v>3998</v>
      </c>
      <c r="L51" s="243" t="s">
        <v>532</v>
      </c>
      <c r="M51" s="243" t="s">
        <v>4219</v>
      </c>
      <c r="N51" s="252" t="s">
        <v>4406</v>
      </c>
      <c r="O51" s="346">
        <v>52</v>
      </c>
    </row>
    <row r="52" spans="2:15" ht="69.95" customHeight="1">
      <c r="B52" s="345">
        <v>39</v>
      </c>
      <c r="C52" s="199">
        <v>4</v>
      </c>
      <c r="D52" s="199" t="s">
        <v>3999</v>
      </c>
      <c r="E52" s="218" t="s">
        <v>3996</v>
      </c>
      <c r="F52" s="215">
        <v>5925000</v>
      </c>
      <c r="G52" s="231" t="s">
        <v>3920</v>
      </c>
      <c r="H52" s="200" t="s">
        <v>4000</v>
      </c>
      <c r="I52" s="199" t="s">
        <v>3991</v>
      </c>
      <c r="J52" s="199" t="s">
        <v>3920</v>
      </c>
      <c r="K52" s="201" t="s">
        <v>4001</v>
      </c>
      <c r="L52" s="243" t="s">
        <v>532</v>
      </c>
      <c r="M52" s="243" t="s">
        <v>4219</v>
      </c>
      <c r="N52" s="252" t="s">
        <v>4406</v>
      </c>
      <c r="O52" s="346">
        <v>52</v>
      </c>
    </row>
    <row r="53" spans="2:15" ht="69.95" customHeight="1">
      <c r="B53" s="345">
        <v>40</v>
      </c>
      <c r="C53" s="199">
        <v>4</v>
      </c>
      <c r="D53" s="195" t="s">
        <v>4020</v>
      </c>
      <c r="E53" s="219" t="s">
        <v>4019</v>
      </c>
      <c r="F53" s="196">
        <v>577980144</v>
      </c>
      <c r="G53" s="231" t="s">
        <v>3920</v>
      </c>
      <c r="H53" s="195" t="s">
        <v>4029</v>
      </c>
      <c r="I53" s="195" t="s">
        <v>4018</v>
      </c>
      <c r="J53" s="195" t="s">
        <v>3920</v>
      </c>
      <c r="K53" s="198" t="s">
        <v>4030</v>
      </c>
      <c r="L53" s="243" t="s">
        <v>532</v>
      </c>
      <c r="M53" s="243" t="s">
        <v>4219</v>
      </c>
      <c r="N53" s="252" t="s">
        <v>4406</v>
      </c>
      <c r="O53" s="346">
        <v>52</v>
      </c>
    </row>
    <row r="54" spans="2:15" ht="69.95" customHeight="1">
      <c r="B54" s="345">
        <v>41</v>
      </c>
      <c r="C54" s="199">
        <v>4</v>
      </c>
      <c r="D54" s="214" t="s">
        <v>4050</v>
      </c>
      <c r="E54" s="220" t="s">
        <v>4051</v>
      </c>
      <c r="F54" s="215">
        <v>11850000</v>
      </c>
      <c r="G54" s="231" t="s">
        <v>3920</v>
      </c>
      <c r="H54" s="214" t="s">
        <v>4052</v>
      </c>
      <c r="I54" s="214" t="s">
        <v>4053</v>
      </c>
      <c r="J54" s="214" t="s">
        <v>3920</v>
      </c>
      <c r="K54" s="216" t="s">
        <v>4054</v>
      </c>
      <c r="L54" s="243" t="s">
        <v>532</v>
      </c>
      <c r="M54" s="243" t="s">
        <v>4219</v>
      </c>
      <c r="N54" s="252" t="s">
        <v>4406</v>
      </c>
      <c r="O54" s="346">
        <v>52</v>
      </c>
    </row>
    <row r="55" spans="2:15" ht="69.95" customHeight="1">
      <c r="B55" s="345">
        <v>42</v>
      </c>
      <c r="C55" s="199">
        <v>4</v>
      </c>
      <c r="D55" s="214" t="s">
        <v>4061</v>
      </c>
      <c r="E55" s="220" t="s">
        <v>4051</v>
      </c>
      <c r="F55" s="215">
        <v>11850000</v>
      </c>
      <c r="G55" s="231" t="s">
        <v>3920</v>
      </c>
      <c r="H55" s="214" t="s">
        <v>4062</v>
      </c>
      <c r="I55" s="214" t="s">
        <v>4053</v>
      </c>
      <c r="J55" s="214" t="s">
        <v>3920</v>
      </c>
      <c r="K55" s="216" t="s">
        <v>4063</v>
      </c>
      <c r="L55" s="243" t="s">
        <v>532</v>
      </c>
      <c r="M55" s="243" t="s">
        <v>4219</v>
      </c>
      <c r="N55" s="252" t="s">
        <v>4406</v>
      </c>
      <c r="O55" s="346">
        <v>52</v>
      </c>
    </row>
    <row r="56" spans="2:15" ht="69.95" customHeight="1">
      <c r="B56" s="345">
        <v>43</v>
      </c>
      <c r="C56" s="199">
        <v>4</v>
      </c>
      <c r="D56" s="195" t="s">
        <v>4172</v>
      </c>
      <c r="E56" s="219" t="s">
        <v>4159</v>
      </c>
      <c r="F56" s="196">
        <v>5925000</v>
      </c>
      <c r="G56" s="231" t="s">
        <v>3920</v>
      </c>
      <c r="H56" s="195" t="s">
        <v>4173</v>
      </c>
      <c r="I56" s="195" t="s">
        <v>4161</v>
      </c>
      <c r="J56" s="195" t="s">
        <v>3920</v>
      </c>
      <c r="K56" s="198" t="s">
        <v>4174</v>
      </c>
      <c r="L56" s="243" t="s">
        <v>532</v>
      </c>
      <c r="M56" s="243" t="s">
        <v>4219</v>
      </c>
      <c r="N56" s="252" t="s">
        <v>4406</v>
      </c>
      <c r="O56" s="346">
        <v>52</v>
      </c>
    </row>
    <row r="57" spans="2:15" ht="69.95" customHeight="1">
      <c r="B57" s="345">
        <v>44</v>
      </c>
      <c r="C57" s="199">
        <v>4</v>
      </c>
      <c r="D57" s="214" t="s">
        <v>4058</v>
      </c>
      <c r="E57" s="220" t="s">
        <v>4051</v>
      </c>
      <c r="F57" s="215">
        <v>17775000</v>
      </c>
      <c r="G57" s="231" t="s">
        <v>3920</v>
      </c>
      <c r="H57" s="214" t="s">
        <v>4059</v>
      </c>
      <c r="I57" s="214" t="s">
        <v>4053</v>
      </c>
      <c r="J57" s="214" t="s">
        <v>3920</v>
      </c>
      <c r="K57" s="216" t="s">
        <v>4060</v>
      </c>
      <c r="L57" s="243" t="s">
        <v>532</v>
      </c>
      <c r="M57" s="243" t="s">
        <v>4219</v>
      </c>
      <c r="N57" s="252" t="s">
        <v>4406</v>
      </c>
      <c r="O57" s="346">
        <v>52</v>
      </c>
    </row>
    <row r="58" spans="2:15" ht="69.95" customHeight="1">
      <c r="B58" s="345">
        <v>45</v>
      </c>
      <c r="C58" s="199">
        <v>4</v>
      </c>
      <c r="D58" s="214" t="s">
        <v>4055</v>
      </c>
      <c r="E58" s="220" t="s">
        <v>4051</v>
      </c>
      <c r="F58" s="215">
        <v>11850000</v>
      </c>
      <c r="G58" s="231" t="s">
        <v>3920</v>
      </c>
      <c r="H58" s="214" t="s">
        <v>4056</v>
      </c>
      <c r="I58" s="214" t="s">
        <v>4053</v>
      </c>
      <c r="J58" s="214" t="s">
        <v>3920</v>
      </c>
      <c r="K58" s="216" t="s">
        <v>4057</v>
      </c>
      <c r="L58" s="243" t="s">
        <v>532</v>
      </c>
      <c r="M58" s="243" t="s">
        <v>4219</v>
      </c>
      <c r="N58" s="252" t="s">
        <v>4406</v>
      </c>
      <c r="O58" s="346">
        <v>52</v>
      </c>
    </row>
    <row r="59" spans="2:15" ht="69.95" customHeight="1">
      <c r="B59" s="345">
        <v>46</v>
      </c>
      <c r="C59" s="199">
        <v>4</v>
      </c>
      <c r="D59" s="214" t="s">
        <v>4064</v>
      </c>
      <c r="E59" s="220" t="s">
        <v>4051</v>
      </c>
      <c r="F59" s="215">
        <v>58805004</v>
      </c>
      <c r="G59" s="231" t="s">
        <v>3920</v>
      </c>
      <c r="H59" s="214" t="s">
        <v>4065</v>
      </c>
      <c r="I59" s="214" t="s">
        <v>4053</v>
      </c>
      <c r="J59" s="214" t="s">
        <v>3920</v>
      </c>
      <c r="K59" s="216" t="s">
        <v>4066</v>
      </c>
      <c r="L59" s="243" t="s">
        <v>532</v>
      </c>
      <c r="M59" s="243" t="s">
        <v>4219</v>
      </c>
      <c r="N59" s="252" t="s">
        <v>4406</v>
      </c>
      <c r="O59" s="346">
        <v>52</v>
      </c>
    </row>
    <row r="60" spans="2:15" ht="69.95" customHeight="1">
      <c r="B60" s="345">
        <v>47</v>
      </c>
      <c r="C60" s="199">
        <v>4</v>
      </c>
      <c r="D60" s="195" t="s">
        <v>4175</v>
      </c>
      <c r="E60" s="219" t="s">
        <v>4159</v>
      </c>
      <c r="F60" s="196">
        <v>11850000</v>
      </c>
      <c r="G60" s="231" t="s">
        <v>3920</v>
      </c>
      <c r="H60" s="195" t="s">
        <v>4176</v>
      </c>
      <c r="I60" s="195" t="s">
        <v>4161</v>
      </c>
      <c r="J60" s="195" t="s">
        <v>3920</v>
      </c>
      <c r="K60" s="198" t="s">
        <v>4177</v>
      </c>
      <c r="L60" s="243" t="s">
        <v>532</v>
      </c>
      <c r="M60" s="243" t="s">
        <v>4219</v>
      </c>
      <c r="N60" s="252" t="s">
        <v>4406</v>
      </c>
      <c r="O60" s="346">
        <v>52</v>
      </c>
    </row>
    <row r="61" spans="2:15" ht="69.95" customHeight="1">
      <c r="B61" s="345">
        <v>48</v>
      </c>
      <c r="C61" s="199">
        <v>4</v>
      </c>
      <c r="D61" s="195" t="s">
        <v>4119</v>
      </c>
      <c r="E61" s="219" t="s">
        <v>4120</v>
      </c>
      <c r="F61" s="196">
        <v>206653906</v>
      </c>
      <c r="G61" s="232" t="s">
        <v>4071</v>
      </c>
      <c r="H61" s="214" t="s">
        <v>4121</v>
      </c>
      <c r="I61" s="195" t="s">
        <v>3946</v>
      </c>
      <c r="J61" s="195" t="s">
        <v>3934</v>
      </c>
      <c r="K61" s="198" t="s">
        <v>4122</v>
      </c>
      <c r="L61" s="243" t="s">
        <v>565</v>
      </c>
      <c r="M61" s="243" t="s">
        <v>4220</v>
      </c>
      <c r="N61" s="252" t="s">
        <v>4407</v>
      </c>
      <c r="O61" s="346">
        <v>51</v>
      </c>
    </row>
    <row r="62" spans="2:15" ht="69.95" customHeight="1">
      <c r="B62" s="345">
        <v>49</v>
      </c>
      <c r="C62" s="199">
        <v>4</v>
      </c>
      <c r="D62" s="195" t="s">
        <v>4097</v>
      </c>
      <c r="E62" s="219" t="s">
        <v>4098</v>
      </c>
      <c r="F62" s="196">
        <v>633328</v>
      </c>
      <c r="G62" s="232" t="s">
        <v>4099</v>
      </c>
      <c r="H62" s="214" t="s">
        <v>4100</v>
      </c>
      <c r="I62" s="195" t="s">
        <v>4098</v>
      </c>
      <c r="J62" s="195" t="s">
        <v>3920</v>
      </c>
      <c r="K62" s="198" t="s">
        <v>4101</v>
      </c>
      <c r="L62" s="243" t="s">
        <v>565</v>
      </c>
      <c r="M62" s="243" t="s">
        <v>4220</v>
      </c>
      <c r="N62" s="252" t="s">
        <v>4407</v>
      </c>
      <c r="O62" s="346">
        <v>51</v>
      </c>
    </row>
    <row r="63" spans="2:15" ht="69.95" customHeight="1">
      <c r="B63" s="345">
        <v>50</v>
      </c>
      <c r="C63" s="199">
        <v>4</v>
      </c>
      <c r="D63" s="195" t="s">
        <v>4102</v>
      </c>
      <c r="E63" s="219" t="s">
        <v>4098</v>
      </c>
      <c r="F63" s="196">
        <v>3233276</v>
      </c>
      <c r="G63" s="232" t="s">
        <v>4103</v>
      </c>
      <c r="H63" s="214" t="s">
        <v>4104</v>
      </c>
      <c r="I63" s="195" t="s">
        <v>4098</v>
      </c>
      <c r="J63" s="195" t="s">
        <v>3920</v>
      </c>
      <c r="K63" s="198" t="s">
        <v>4105</v>
      </c>
      <c r="L63" s="243" t="s">
        <v>565</v>
      </c>
      <c r="M63" s="243" t="s">
        <v>4220</v>
      </c>
      <c r="N63" s="252" t="s">
        <v>4407</v>
      </c>
      <c r="O63" s="346">
        <v>51</v>
      </c>
    </row>
    <row r="64" spans="2:15" ht="69.95" customHeight="1">
      <c r="B64" s="345">
        <v>51</v>
      </c>
      <c r="C64" s="199">
        <v>4</v>
      </c>
      <c r="D64" s="195" t="s">
        <v>4091</v>
      </c>
      <c r="E64" s="219" t="s">
        <v>4086</v>
      </c>
      <c r="F64" s="196">
        <v>595000</v>
      </c>
      <c r="G64" s="232" t="s">
        <v>4087</v>
      </c>
      <c r="H64" s="214" t="s">
        <v>4092</v>
      </c>
      <c r="I64" s="195" t="s">
        <v>4089</v>
      </c>
      <c r="J64" s="195" t="s">
        <v>3920</v>
      </c>
      <c r="K64" s="198" t="s">
        <v>4093</v>
      </c>
      <c r="L64" s="243" t="s">
        <v>565</v>
      </c>
      <c r="M64" s="243" t="s">
        <v>4220</v>
      </c>
      <c r="N64" s="252" t="s">
        <v>4407</v>
      </c>
      <c r="O64" s="346">
        <v>51</v>
      </c>
    </row>
    <row r="65" spans="2:15" ht="69.95" customHeight="1">
      <c r="B65" s="345">
        <v>52</v>
      </c>
      <c r="C65" s="199">
        <v>4</v>
      </c>
      <c r="D65" s="195" t="s">
        <v>4094</v>
      </c>
      <c r="E65" s="219" t="s">
        <v>4086</v>
      </c>
      <c r="F65" s="196">
        <v>239665141</v>
      </c>
      <c r="G65" s="232" t="s">
        <v>3920</v>
      </c>
      <c r="H65" s="214" t="s">
        <v>4095</v>
      </c>
      <c r="I65" s="195" t="s">
        <v>4089</v>
      </c>
      <c r="J65" s="195" t="s">
        <v>3920</v>
      </c>
      <c r="K65" s="198" t="s">
        <v>4096</v>
      </c>
      <c r="L65" s="243" t="s">
        <v>565</v>
      </c>
      <c r="M65" s="243" t="s">
        <v>4220</v>
      </c>
      <c r="N65" s="252" t="s">
        <v>4407</v>
      </c>
      <c r="O65" s="346">
        <v>51</v>
      </c>
    </row>
    <row r="66" spans="2:15" ht="69.95" customHeight="1">
      <c r="B66" s="345">
        <v>53</v>
      </c>
      <c r="C66" s="199">
        <v>4</v>
      </c>
      <c r="D66" s="195" t="s">
        <v>4085</v>
      </c>
      <c r="E66" s="219" t="s">
        <v>4086</v>
      </c>
      <c r="F66" s="196">
        <v>26735000</v>
      </c>
      <c r="G66" s="232" t="s">
        <v>4087</v>
      </c>
      <c r="H66" s="214" t="s">
        <v>4088</v>
      </c>
      <c r="I66" s="195" t="s">
        <v>4089</v>
      </c>
      <c r="J66" s="195" t="s">
        <v>3920</v>
      </c>
      <c r="K66" s="198" t="s">
        <v>4090</v>
      </c>
      <c r="L66" s="243" t="s">
        <v>565</v>
      </c>
      <c r="M66" s="243" t="s">
        <v>4220</v>
      </c>
      <c r="N66" s="252" t="s">
        <v>4407</v>
      </c>
      <c r="O66" s="346">
        <v>51</v>
      </c>
    </row>
    <row r="67" spans="2:15" ht="69.95" customHeight="1">
      <c r="B67" s="345">
        <v>54</v>
      </c>
      <c r="C67" s="199">
        <v>4</v>
      </c>
      <c r="D67" s="195" t="s">
        <v>4082</v>
      </c>
      <c r="E67" s="219" t="s">
        <v>4019</v>
      </c>
      <c r="F67" s="196">
        <v>208979992</v>
      </c>
      <c r="G67" s="232" t="s">
        <v>4079</v>
      </c>
      <c r="H67" s="214" t="s">
        <v>4083</v>
      </c>
      <c r="I67" s="195" t="s">
        <v>4018</v>
      </c>
      <c r="J67" s="195" t="s">
        <v>3934</v>
      </c>
      <c r="K67" s="198" t="s">
        <v>4084</v>
      </c>
      <c r="L67" s="243" t="s">
        <v>565</v>
      </c>
      <c r="M67" s="243" t="s">
        <v>4220</v>
      </c>
      <c r="N67" s="252" t="s">
        <v>4407</v>
      </c>
      <c r="O67" s="346">
        <v>51</v>
      </c>
    </row>
    <row r="68" spans="2:15" ht="69.95" customHeight="1">
      <c r="B68" s="345">
        <v>55</v>
      </c>
      <c r="C68" s="199">
        <v>4</v>
      </c>
      <c r="D68" s="195" t="s">
        <v>4078</v>
      </c>
      <c r="E68" s="219" t="s">
        <v>4019</v>
      </c>
      <c r="F68" s="196">
        <v>3233300</v>
      </c>
      <c r="G68" s="232" t="s">
        <v>4079</v>
      </c>
      <c r="H68" s="214" t="s">
        <v>4080</v>
      </c>
      <c r="I68" s="195" t="s">
        <v>4018</v>
      </c>
      <c r="J68" s="195" t="s">
        <v>3934</v>
      </c>
      <c r="K68" s="198" t="s">
        <v>4081</v>
      </c>
      <c r="L68" s="243" t="s">
        <v>565</v>
      </c>
      <c r="M68" s="243" t="s">
        <v>4220</v>
      </c>
      <c r="N68" s="252" t="s">
        <v>4407</v>
      </c>
      <c r="O68" s="346">
        <v>51</v>
      </c>
    </row>
    <row r="69" spans="2:15" ht="69.95" customHeight="1">
      <c r="B69" s="345">
        <v>56</v>
      </c>
      <c r="C69" s="199">
        <v>4</v>
      </c>
      <c r="D69" s="195" t="s">
        <v>4074</v>
      </c>
      <c r="E69" s="219" t="s">
        <v>4053</v>
      </c>
      <c r="F69" s="196">
        <v>121465086</v>
      </c>
      <c r="G69" s="232" t="s">
        <v>4075</v>
      </c>
      <c r="H69" s="214" t="s">
        <v>4076</v>
      </c>
      <c r="I69" s="195" t="s">
        <v>4019</v>
      </c>
      <c r="J69" s="195" t="s">
        <v>3920</v>
      </c>
      <c r="K69" s="198" t="s">
        <v>4077</v>
      </c>
      <c r="L69" s="243" t="s">
        <v>565</v>
      </c>
      <c r="M69" s="243" t="s">
        <v>4220</v>
      </c>
      <c r="N69" s="252" t="s">
        <v>4407</v>
      </c>
      <c r="O69" s="346">
        <v>51</v>
      </c>
    </row>
    <row r="70" spans="2:15" ht="69.95" customHeight="1">
      <c r="B70" s="345">
        <v>57</v>
      </c>
      <c r="C70" s="199">
        <v>4</v>
      </c>
      <c r="D70" s="199" t="s">
        <v>3964</v>
      </c>
      <c r="E70" s="218" t="s">
        <v>3965</v>
      </c>
      <c r="F70" s="215">
        <f>6840000+360000</f>
        <v>7200000</v>
      </c>
      <c r="G70" s="228" t="s">
        <v>3920</v>
      </c>
      <c r="H70" s="199" t="s">
        <v>3966</v>
      </c>
      <c r="I70" s="199" t="s">
        <v>3965</v>
      </c>
      <c r="J70" s="199" t="s">
        <v>3920</v>
      </c>
      <c r="K70" s="201" t="s">
        <v>3967</v>
      </c>
      <c r="L70" s="243" t="s">
        <v>528</v>
      </c>
      <c r="M70" s="243" t="s">
        <v>4251</v>
      </c>
      <c r="N70" s="209" t="s">
        <v>7763</v>
      </c>
      <c r="O70" s="346">
        <v>52</v>
      </c>
    </row>
    <row r="71" spans="2:15" ht="69.95" customHeight="1">
      <c r="B71" s="345">
        <v>58</v>
      </c>
      <c r="C71" s="199">
        <v>4</v>
      </c>
      <c r="D71" s="199" t="s">
        <v>4002</v>
      </c>
      <c r="E71" s="218" t="s">
        <v>3996</v>
      </c>
      <c r="F71" s="215">
        <v>6060000</v>
      </c>
      <c r="G71" s="228" t="s">
        <v>3920</v>
      </c>
      <c r="H71" s="200" t="s">
        <v>4003</v>
      </c>
      <c r="I71" s="199" t="s">
        <v>3991</v>
      </c>
      <c r="J71" s="199" t="s">
        <v>3920</v>
      </c>
      <c r="K71" s="201" t="s">
        <v>4004</v>
      </c>
      <c r="L71" s="243" t="s">
        <v>524</v>
      </c>
      <c r="M71" s="243" t="s">
        <v>4252</v>
      </c>
      <c r="N71" s="209" t="s">
        <v>7763</v>
      </c>
      <c r="O71" s="346">
        <v>52</v>
      </c>
    </row>
    <row r="72" spans="2:15" ht="69.95" customHeight="1">
      <c r="B72" s="345">
        <v>59</v>
      </c>
      <c r="C72" s="199">
        <v>4</v>
      </c>
      <c r="D72" s="199" t="s">
        <v>4005</v>
      </c>
      <c r="E72" s="218" t="s">
        <v>3996</v>
      </c>
      <c r="F72" s="215">
        <v>1800000</v>
      </c>
      <c r="G72" s="228" t="s">
        <v>3920</v>
      </c>
      <c r="H72" s="200" t="s">
        <v>4006</v>
      </c>
      <c r="I72" s="199" t="s">
        <v>3991</v>
      </c>
      <c r="J72" s="199" t="s">
        <v>3920</v>
      </c>
      <c r="K72" s="201" t="s">
        <v>4007</v>
      </c>
      <c r="L72" s="243" t="s">
        <v>524</v>
      </c>
      <c r="M72" s="243" t="s">
        <v>4253</v>
      </c>
      <c r="N72" s="209" t="s">
        <v>7763</v>
      </c>
      <c r="O72" s="346">
        <v>52</v>
      </c>
    </row>
    <row r="73" spans="2:15" ht="69.95" customHeight="1">
      <c r="B73" s="345">
        <v>60</v>
      </c>
      <c r="C73" s="199">
        <v>4</v>
      </c>
      <c r="D73" s="199" t="s">
        <v>4008</v>
      </c>
      <c r="E73" s="218" t="s">
        <v>3996</v>
      </c>
      <c r="F73" s="215">
        <v>6320000</v>
      </c>
      <c r="G73" s="228" t="s">
        <v>3920</v>
      </c>
      <c r="H73" s="200" t="s">
        <v>4009</v>
      </c>
      <c r="I73" s="199" t="s">
        <v>3991</v>
      </c>
      <c r="J73" s="199" t="s">
        <v>3920</v>
      </c>
      <c r="K73" s="201" t="s">
        <v>4010</v>
      </c>
      <c r="L73" s="243" t="s">
        <v>528</v>
      </c>
      <c r="M73" s="243" t="s">
        <v>4254</v>
      </c>
      <c r="N73" s="209" t="s">
        <v>7763</v>
      </c>
      <c r="O73" s="346">
        <v>52</v>
      </c>
    </row>
    <row r="74" spans="2:15" ht="69.95" customHeight="1">
      <c r="B74" s="345">
        <v>61</v>
      </c>
      <c r="C74" s="199">
        <v>4</v>
      </c>
      <c r="D74" s="199" t="s">
        <v>4011</v>
      </c>
      <c r="E74" s="218" t="s">
        <v>3996</v>
      </c>
      <c r="F74" s="215">
        <v>3570000</v>
      </c>
      <c r="G74" s="228" t="s">
        <v>3920</v>
      </c>
      <c r="H74" s="200" t="s">
        <v>4012</v>
      </c>
      <c r="I74" s="199" t="s">
        <v>3991</v>
      </c>
      <c r="J74" s="199" t="s">
        <v>3920</v>
      </c>
      <c r="K74" s="201" t="s">
        <v>4013</v>
      </c>
      <c r="L74" s="243" t="s">
        <v>532</v>
      </c>
      <c r="M74" s="243" t="s">
        <v>4219</v>
      </c>
      <c r="N74" s="209" t="s">
        <v>7763</v>
      </c>
      <c r="O74" s="346">
        <v>52</v>
      </c>
    </row>
    <row r="75" spans="2:15" ht="69.95" customHeight="1">
      <c r="B75" s="345">
        <v>62</v>
      </c>
      <c r="C75" s="199">
        <v>4</v>
      </c>
      <c r="D75" s="199" t="s">
        <v>4014</v>
      </c>
      <c r="E75" s="218" t="s">
        <v>3996</v>
      </c>
      <c r="F75" s="215">
        <v>1040000</v>
      </c>
      <c r="G75" s="228" t="s">
        <v>3920</v>
      </c>
      <c r="H75" s="200" t="s">
        <v>4015</v>
      </c>
      <c r="I75" s="199" t="s">
        <v>3991</v>
      </c>
      <c r="J75" s="199" t="s">
        <v>3920</v>
      </c>
      <c r="K75" s="201" t="s">
        <v>4016</v>
      </c>
      <c r="L75" s="243" t="s">
        <v>524</v>
      </c>
      <c r="M75" s="243" t="s">
        <v>4253</v>
      </c>
      <c r="N75" s="209" t="s">
        <v>7763</v>
      </c>
      <c r="O75" s="346">
        <v>52</v>
      </c>
    </row>
    <row r="76" spans="2:15" ht="69.95" customHeight="1">
      <c r="B76" s="345">
        <v>63</v>
      </c>
      <c r="C76" s="199">
        <v>4</v>
      </c>
      <c r="D76" s="195" t="s">
        <v>4017</v>
      </c>
      <c r="E76" s="219" t="s">
        <v>4019</v>
      </c>
      <c r="F76" s="196">
        <v>8760000</v>
      </c>
      <c r="G76" s="228" t="s">
        <v>3920</v>
      </c>
      <c r="H76" s="195" t="s">
        <v>4027</v>
      </c>
      <c r="I76" s="195" t="s">
        <v>4018</v>
      </c>
      <c r="J76" s="195" t="s">
        <v>3920</v>
      </c>
      <c r="K76" s="198" t="s">
        <v>4028</v>
      </c>
      <c r="L76" s="243" t="s">
        <v>532</v>
      </c>
      <c r="M76" s="243" t="s">
        <v>4255</v>
      </c>
      <c r="N76" s="209" t="s">
        <v>7763</v>
      </c>
      <c r="O76" s="346">
        <v>52</v>
      </c>
    </row>
    <row r="77" spans="2:15" ht="69.95" customHeight="1">
      <c r="B77" s="345">
        <v>64</v>
      </c>
      <c r="C77" s="199">
        <v>4</v>
      </c>
      <c r="D77" s="195" t="s">
        <v>4024</v>
      </c>
      <c r="E77" s="219" t="s">
        <v>4019</v>
      </c>
      <c r="F77" s="196">
        <v>4980000</v>
      </c>
      <c r="G77" s="228" t="s">
        <v>3920</v>
      </c>
      <c r="H77" s="195" t="s">
        <v>4037</v>
      </c>
      <c r="I77" s="195" t="s">
        <v>4018</v>
      </c>
      <c r="J77" s="195" t="s">
        <v>3920</v>
      </c>
      <c r="K77" s="198" t="s">
        <v>4038</v>
      </c>
      <c r="L77" s="243" t="s">
        <v>532</v>
      </c>
      <c r="M77" s="243" t="s">
        <v>4255</v>
      </c>
      <c r="N77" s="209" t="s">
        <v>7763</v>
      </c>
      <c r="O77" s="346">
        <v>52</v>
      </c>
    </row>
    <row r="78" spans="2:15" ht="69.95" customHeight="1">
      <c r="B78" s="345">
        <v>65</v>
      </c>
      <c r="C78" s="199">
        <v>4</v>
      </c>
      <c r="D78" s="195" t="s">
        <v>4021</v>
      </c>
      <c r="E78" s="219" t="s">
        <v>4019</v>
      </c>
      <c r="F78" s="196">
        <v>34977460</v>
      </c>
      <c r="G78" s="228" t="s">
        <v>3920</v>
      </c>
      <c r="H78" s="195" t="s">
        <v>4031</v>
      </c>
      <c r="I78" s="195" t="s">
        <v>4018</v>
      </c>
      <c r="J78" s="195" t="s">
        <v>3920</v>
      </c>
      <c r="K78" s="198" t="s">
        <v>4032</v>
      </c>
      <c r="L78" s="243" t="s">
        <v>565</v>
      </c>
      <c r="M78" s="243" t="s">
        <v>4218</v>
      </c>
      <c r="N78" s="209" t="s">
        <v>7763</v>
      </c>
      <c r="O78" s="346">
        <v>52</v>
      </c>
    </row>
    <row r="79" spans="2:15" ht="69.95" customHeight="1">
      <c r="B79" s="345">
        <v>66</v>
      </c>
      <c r="C79" s="199">
        <v>4</v>
      </c>
      <c r="D79" s="195" t="s">
        <v>4022</v>
      </c>
      <c r="E79" s="219" t="s">
        <v>4019</v>
      </c>
      <c r="F79" s="196">
        <v>5656000</v>
      </c>
      <c r="G79" s="228" t="s">
        <v>3920</v>
      </c>
      <c r="H79" s="195" t="s">
        <v>4033</v>
      </c>
      <c r="I79" s="195" t="s">
        <v>4018</v>
      </c>
      <c r="J79" s="195" t="s">
        <v>3920</v>
      </c>
      <c r="K79" s="198" t="s">
        <v>4034</v>
      </c>
      <c r="L79" s="243" t="s">
        <v>524</v>
      </c>
      <c r="M79" s="243" t="s">
        <v>4252</v>
      </c>
      <c r="N79" s="209" t="s">
        <v>7763</v>
      </c>
      <c r="O79" s="346">
        <v>52</v>
      </c>
    </row>
    <row r="80" spans="2:15" ht="69.95" customHeight="1">
      <c r="B80" s="345">
        <v>67</v>
      </c>
      <c r="C80" s="199">
        <v>4</v>
      </c>
      <c r="D80" s="195" t="s">
        <v>4043</v>
      </c>
      <c r="E80" s="219" t="s">
        <v>4019</v>
      </c>
      <c r="F80" s="196">
        <v>6180000</v>
      </c>
      <c r="G80" s="228" t="s">
        <v>3920</v>
      </c>
      <c r="H80" s="195" t="s">
        <v>4045</v>
      </c>
      <c r="I80" s="195" t="s">
        <v>4018</v>
      </c>
      <c r="J80" s="195" t="s">
        <v>3920</v>
      </c>
      <c r="K80" s="198" t="s">
        <v>4046</v>
      </c>
      <c r="L80" s="243" t="s">
        <v>528</v>
      </c>
      <c r="M80" s="243" t="s">
        <v>4251</v>
      </c>
      <c r="N80" s="209" t="s">
        <v>7763</v>
      </c>
      <c r="O80" s="346">
        <v>52</v>
      </c>
    </row>
    <row r="81" spans="2:15" ht="69.95" customHeight="1">
      <c r="B81" s="345">
        <v>68</v>
      </c>
      <c r="C81" s="199">
        <v>4</v>
      </c>
      <c r="D81" s="195" t="s">
        <v>4023</v>
      </c>
      <c r="E81" s="219" t="s">
        <v>4019</v>
      </c>
      <c r="F81" s="196">
        <v>5900000</v>
      </c>
      <c r="G81" s="228" t="s">
        <v>3920</v>
      </c>
      <c r="H81" s="195" t="s">
        <v>4035</v>
      </c>
      <c r="I81" s="195" t="s">
        <v>4018</v>
      </c>
      <c r="J81" s="195" t="s">
        <v>3920</v>
      </c>
      <c r="K81" s="198" t="s">
        <v>4036</v>
      </c>
      <c r="L81" s="243" t="s">
        <v>532</v>
      </c>
      <c r="M81" s="243" t="s">
        <v>4219</v>
      </c>
      <c r="N81" s="209" t="s">
        <v>7763</v>
      </c>
      <c r="O81" s="346">
        <v>52</v>
      </c>
    </row>
    <row r="82" spans="2:15" ht="69.95" customHeight="1">
      <c r="B82" s="345">
        <v>69</v>
      </c>
      <c r="C82" s="199">
        <v>4</v>
      </c>
      <c r="D82" s="195" t="s">
        <v>4025</v>
      </c>
      <c r="E82" s="219" t="s">
        <v>4019</v>
      </c>
      <c r="F82" s="196">
        <v>6330000</v>
      </c>
      <c r="G82" s="228" t="s">
        <v>3920</v>
      </c>
      <c r="H82" s="195" t="s">
        <v>4039</v>
      </c>
      <c r="I82" s="195" t="s">
        <v>4018</v>
      </c>
      <c r="J82" s="195" t="s">
        <v>3920</v>
      </c>
      <c r="K82" s="198" t="s">
        <v>4040</v>
      </c>
      <c r="L82" s="243" t="s">
        <v>532</v>
      </c>
      <c r="M82" s="243" t="s">
        <v>4219</v>
      </c>
      <c r="N82" s="209" t="s">
        <v>7763</v>
      </c>
      <c r="O82" s="346">
        <v>52</v>
      </c>
    </row>
    <row r="83" spans="2:15" ht="69.95" customHeight="1">
      <c r="B83" s="345">
        <v>70</v>
      </c>
      <c r="C83" s="199">
        <v>4</v>
      </c>
      <c r="D83" s="195" t="s">
        <v>4026</v>
      </c>
      <c r="E83" s="219" t="s">
        <v>4019</v>
      </c>
      <c r="F83" s="196">
        <v>75325796</v>
      </c>
      <c r="G83" s="229" t="s">
        <v>3723</v>
      </c>
      <c r="H83" s="195" t="s">
        <v>4041</v>
      </c>
      <c r="I83" s="195" t="s">
        <v>4018</v>
      </c>
      <c r="J83" s="195" t="s">
        <v>3920</v>
      </c>
      <c r="K83" s="198" t="s">
        <v>4042</v>
      </c>
      <c r="L83" s="243"/>
      <c r="M83" s="243"/>
      <c r="N83" s="252" t="s">
        <v>3723</v>
      </c>
      <c r="O83" s="346">
        <v>52</v>
      </c>
    </row>
    <row r="84" spans="2:15" ht="69.95" customHeight="1">
      <c r="B84" s="345">
        <v>71</v>
      </c>
      <c r="C84" s="199">
        <v>4</v>
      </c>
      <c r="D84" s="195" t="s">
        <v>4044</v>
      </c>
      <c r="E84" s="219" t="s">
        <v>4019</v>
      </c>
      <c r="F84" s="196">
        <v>19929200</v>
      </c>
      <c r="G84" s="229" t="s">
        <v>3723</v>
      </c>
      <c r="H84" s="195" t="s">
        <v>4047</v>
      </c>
      <c r="I84" s="195" t="s">
        <v>4018</v>
      </c>
      <c r="J84" s="195" t="s">
        <v>3920</v>
      </c>
      <c r="K84" s="198" t="s">
        <v>4048</v>
      </c>
      <c r="L84" s="243"/>
      <c r="M84" s="243"/>
      <c r="N84" s="252" t="s">
        <v>3723</v>
      </c>
      <c r="O84" s="346">
        <v>52</v>
      </c>
    </row>
    <row r="85" spans="2:15" ht="69.95" customHeight="1">
      <c r="B85" s="345">
        <v>72</v>
      </c>
      <c r="C85" s="199">
        <v>4</v>
      </c>
      <c r="D85" s="195" t="s">
        <v>4178</v>
      </c>
      <c r="E85" s="219" t="s">
        <v>4159</v>
      </c>
      <c r="F85" s="196">
        <v>14352838</v>
      </c>
      <c r="G85" s="228" t="s">
        <v>3920</v>
      </c>
      <c r="H85" s="195" t="s">
        <v>4179</v>
      </c>
      <c r="I85" s="195" t="s">
        <v>4180</v>
      </c>
      <c r="J85" s="195" t="s">
        <v>3920</v>
      </c>
      <c r="K85" s="198" t="s">
        <v>4181</v>
      </c>
      <c r="L85" s="243" t="s">
        <v>565</v>
      </c>
      <c r="M85" s="243" t="s">
        <v>4218</v>
      </c>
      <c r="N85" s="209" t="s">
        <v>7763</v>
      </c>
      <c r="O85" s="346">
        <v>52</v>
      </c>
    </row>
    <row r="86" spans="2:15" ht="69.95" customHeight="1">
      <c r="B86" s="345">
        <v>73</v>
      </c>
      <c r="C86" s="199">
        <v>4</v>
      </c>
      <c r="D86" s="195" t="s">
        <v>4182</v>
      </c>
      <c r="E86" s="219" t="s">
        <v>4159</v>
      </c>
      <c r="F86" s="196">
        <v>3712700</v>
      </c>
      <c r="G86" s="228" t="s">
        <v>3920</v>
      </c>
      <c r="H86" s="195" t="s">
        <v>4183</v>
      </c>
      <c r="I86" s="195" t="s">
        <v>4161</v>
      </c>
      <c r="J86" s="195" t="s">
        <v>3920</v>
      </c>
      <c r="K86" s="198" t="s">
        <v>4184</v>
      </c>
      <c r="L86" s="243" t="s">
        <v>565</v>
      </c>
      <c r="M86" s="243" t="s">
        <v>4218</v>
      </c>
      <c r="N86" s="209" t="s">
        <v>7763</v>
      </c>
      <c r="O86" s="346">
        <v>52</v>
      </c>
    </row>
    <row r="87" spans="2:15" ht="69.95" customHeight="1">
      <c r="B87" s="345">
        <v>74</v>
      </c>
      <c r="C87" s="199">
        <v>4</v>
      </c>
      <c r="D87" s="195" t="s">
        <v>4166</v>
      </c>
      <c r="E87" s="219" t="s">
        <v>4159</v>
      </c>
      <c r="F87" s="196">
        <v>205000</v>
      </c>
      <c r="G87" s="228" t="s">
        <v>3920</v>
      </c>
      <c r="H87" s="195" t="s">
        <v>4167</v>
      </c>
      <c r="I87" s="195" t="s">
        <v>4161</v>
      </c>
      <c r="J87" s="195" t="s">
        <v>3920</v>
      </c>
      <c r="K87" s="198" t="s">
        <v>4168</v>
      </c>
      <c r="L87" s="243" t="s">
        <v>532</v>
      </c>
      <c r="M87" s="243" t="s">
        <v>4219</v>
      </c>
      <c r="N87" s="209" t="s">
        <v>7763</v>
      </c>
      <c r="O87" s="346">
        <v>52</v>
      </c>
    </row>
    <row r="88" spans="2:15" ht="69.95" customHeight="1">
      <c r="B88" s="345">
        <v>75</v>
      </c>
      <c r="C88" s="199">
        <v>4</v>
      </c>
      <c r="D88" s="195" t="s">
        <v>4163</v>
      </c>
      <c r="E88" s="219" t="s">
        <v>4159</v>
      </c>
      <c r="F88" s="196">
        <v>524500</v>
      </c>
      <c r="G88" s="228" t="s">
        <v>3920</v>
      </c>
      <c r="H88" s="195" t="s">
        <v>4164</v>
      </c>
      <c r="I88" s="195" t="s">
        <v>4161</v>
      </c>
      <c r="J88" s="195" t="s">
        <v>3920</v>
      </c>
      <c r="K88" s="198" t="s">
        <v>4165</v>
      </c>
      <c r="L88" s="243" t="s">
        <v>532</v>
      </c>
      <c r="M88" s="243" t="s">
        <v>4255</v>
      </c>
      <c r="N88" s="209" t="s">
        <v>7763</v>
      </c>
      <c r="O88" s="346">
        <v>52</v>
      </c>
    </row>
    <row r="89" spans="2:15" ht="69.95" customHeight="1">
      <c r="B89" s="345">
        <v>76</v>
      </c>
      <c r="C89" s="199">
        <v>4</v>
      </c>
      <c r="D89" s="195" t="s">
        <v>4158</v>
      </c>
      <c r="E89" s="219" t="s">
        <v>4159</v>
      </c>
      <c r="F89" s="196">
        <v>1790000</v>
      </c>
      <c r="G89" s="228" t="s">
        <v>3920</v>
      </c>
      <c r="H89" s="195" t="s">
        <v>4160</v>
      </c>
      <c r="I89" s="195" t="s">
        <v>4161</v>
      </c>
      <c r="J89" s="195" t="s">
        <v>3920</v>
      </c>
      <c r="K89" s="198" t="s">
        <v>4162</v>
      </c>
      <c r="L89" s="243" t="s">
        <v>532</v>
      </c>
      <c r="M89" s="243" t="s">
        <v>4255</v>
      </c>
      <c r="N89" s="209" t="s">
        <v>7763</v>
      </c>
      <c r="O89" s="346">
        <v>52</v>
      </c>
    </row>
    <row r="90" spans="2:15" ht="69.95" customHeight="1">
      <c r="B90" s="345">
        <v>77</v>
      </c>
      <c r="C90" s="199">
        <v>4</v>
      </c>
      <c r="D90" s="195" t="s">
        <v>4169</v>
      </c>
      <c r="E90" s="219" t="s">
        <v>4159</v>
      </c>
      <c r="F90" s="196">
        <v>1000000</v>
      </c>
      <c r="G90" s="228" t="s">
        <v>3920</v>
      </c>
      <c r="H90" s="195" t="s">
        <v>4170</v>
      </c>
      <c r="I90" s="195" t="s">
        <v>4161</v>
      </c>
      <c r="J90" s="195" t="s">
        <v>3920</v>
      </c>
      <c r="K90" s="198" t="s">
        <v>4171</v>
      </c>
      <c r="L90" s="243" t="s">
        <v>524</v>
      </c>
      <c r="M90" s="243" t="s">
        <v>4252</v>
      </c>
      <c r="N90" s="209" t="s">
        <v>7763</v>
      </c>
      <c r="O90" s="346">
        <v>52</v>
      </c>
    </row>
    <row r="91" spans="2:15" ht="69.95" customHeight="1">
      <c r="B91" s="345">
        <v>78</v>
      </c>
      <c r="C91" s="199">
        <v>5</v>
      </c>
      <c r="D91" s="195" t="s">
        <v>4207</v>
      </c>
      <c r="E91" s="219" t="s">
        <v>4070</v>
      </c>
      <c r="F91" s="215">
        <v>63640000</v>
      </c>
      <c r="G91" s="227" t="s">
        <v>3931</v>
      </c>
      <c r="H91" s="195" t="s">
        <v>4208</v>
      </c>
      <c r="I91" s="195" t="s">
        <v>4053</v>
      </c>
      <c r="J91" s="195" t="s">
        <v>3934</v>
      </c>
      <c r="K91" s="198" t="s">
        <v>4209</v>
      </c>
      <c r="L91" s="243" t="s">
        <v>565</v>
      </c>
      <c r="M91" s="243" t="s">
        <v>4218</v>
      </c>
      <c r="N91" s="252" t="s">
        <v>4408</v>
      </c>
      <c r="O91" s="346">
        <v>52</v>
      </c>
    </row>
    <row r="92" spans="2:15" ht="69.95" customHeight="1">
      <c r="B92" s="345">
        <v>79</v>
      </c>
      <c r="C92" s="199">
        <v>5</v>
      </c>
      <c r="D92" s="195" t="s">
        <v>4069</v>
      </c>
      <c r="E92" s="219" t="s">
        <v>4070</v>
      </c>
      <c r="F92" s="196">
        <v>210863345</v>
      </c>
      <c r="G92" s="232" t="s">
        <v>4071</v>
      </c>
      <c r="H92" s="214" t="s">
        <v>4072</v>
      </c>
      <c r="I92" s="195" t="s">
        <v>3991</v>
      </c>
      <c r="J92" s="195" t="s">
        <v>3934</v>
      </c>
      <c r="K92" s="198" t="s">
        <v>4073</v>
      </c>
      <c r="L92" s="243" t="s">
        <v>565</v>
      </c>
      <c r="M92" s="243" t="s">
        <v>4220</v>
      </c>
      <c r="N92" s="252" t="s">
        <v>4407</v>
      </c>
      <c r="O92" s="346">
        <v>51</v>
      </c>
    </row>
    <row r="93" spans="2:15" ht="69.95" customHeight="1">
      <c r="B93" s="345">
        <v>80</v>
      </c>
      <c r="C93" s="199">
        <v>5</v>
      </c>
      <c r="D93" s="195" t="s">
        <v>4215</v>
      </c>
      <c r="E93" s="219" t="s">
        <v>4214</v>
      </c>
      <c r="F93" s="196">
        <v>236089382</v>
      </c>
      <c r="G93" s="232" t="s">
        <v>3920</v>
      </c>
      <c r="H93" s="239" t="s">
        <v>4216</v>
      </c>
      <c r="I93" s="195" t="s">
        <v>4186</v>
      </c>
      <c r="J93" s="195" t="s">
        <v>3920</v>
      </c>
      <c r="K93" s="198" t="s">
        <v>4217</v>
      </c>
      <c r="L93" s="243" t="s">
        <v>565</v>
      </c>
      <c r="M93" s="243" t="s">
        <v>4220</v>
      </c>
      <c r="N93" s="252" t="s">
        <v>4407</v>
      </c>
      <c r="O93" s="346">
        <v>51</v>
      </c>
    </row>
    <row r="94" spans="2:15" ht="69.95" customHeight="1">
      <c r="B94" s="345">
        <v>81</v>
      </c>
      <c r="C94" s="199">
        <v>5</v>
      </c>
      <c r="D94" s="195" t="s">
        <v>4237</v>
      </c>
      <c r="E94" s="219" t="s">
        <v>4238</v>
      </c>
      <c r="F94" s="196">
        <v>26312000</v>
      </c>
      <c r="G94" s="232" t="s">
        <v>4087</v>
      </c>
      <c r="H94" s="214" t="s">
        <v>4239</v>
      </c>
      <c r="I94" s="195" t="s">
        <v>4238</v>
      </c>
      <c r="J94" s="195" t="s">
        <v>3920</v>
      </c>
      <c r="K94" s="198" t="s">
        <v>4240</v>
      </c>
      <c r="L94" s="243" t="s">
        <v>565</v>
      </c>
      <c r="M94" s="243" t="s">
        <v>4220</v>
      </c>
      <c r="N94" s="252" t="s">
        <v>4407</v>
      </c>
      <c r="O94" s="346">
        <v>51</v>
      </c>
    </row>
    <row r="95" spans="2:15" ht="69.95" customHeight="1">
      <c r="B95" s="345">
        <v>82</v>
      </c>
      <c r="C95" s="199">
        <v>5</v>
      </c>
      <c r="D95" s="195" t="s">
        <v>4241</v>
      </c>
      <c r="E95" s="219" t="s">
        <v>4242</v>
      </c>
      <c r="F95" s="196">
        <v>4745975</v>
      </c>
      <c r="G95" s="232" t="s">
        <v>3920</v>
      </c>
      <c r="H95" s="195" t="s">
        <v>4243</v>
      </c>
      <c r="I95" s="195" t="s">
        <v>4244</v>
      </c>
      <c r="J95" s="195" t="s">
        <v>3920</v>
      </c>
      <c r="K95" s="198" t="s">
        <v>4245</v>
      </c>
      <c r="L95" s="243" t="s">
        <v>565</v>
      </c>
      <c r="M95" s="243" t="s">
        <v>4220</v>
      </c>
      <c r="N95" s="252" t="s">
        <v>4407</v>
      </c>
      <c r="O95" s="346">
        <v>51</v>
      </c>
    </row>
    <row r="96" spans="2:15" ht="69.95" customHeight="1">
      <c r="B96" s="345">
        <v>83</v>
      </c>
      <c r="C96" s="199">
        <v>5</v>
      </c>
      <c r="D96" s="195" t="s">
        <v>4246</v>
      </c>
      <c r="E96" s="219" t="s">
        <v>4242</v>
      </c>
      <c r="F96" s="196">
        <v>221543</v>
      </c>
      <c r="G96" s="232" t="s">
        <v>4099</v>
      </c>
      <c r="H96" s="195" t="s">
        <v>4247</v>
      </c>
      <c r="I96" s="195" t="s">
        <v>4244</v>
      </c>
      <c r="J96" s="195" t="s">
        <v>3920</v>
      </c>
      <c r="K96" s="198" t="s">
        <v>4248</v>
      </c>
      <c r="L96" s="243" t="s">
        <v>565</v>
      </c>
      <c r="M96" s="243" t="s">
        <v>4220</v>
      </c>
      <c r="N96" s="252" t="s">
        <v>4407</v>
      </c>
      <c r="O96" s="346">
        <v>51</v>
      </c>
    </row>
    <row r="97" spans="2:15" ht="69.95" customHeight="1">
      <c r="B97" s="345">
        <v>84</v>
      </c>
      <c r="C97" s="199">
        <v>5</v>
      </c>
      <c r="D97" s="195" t="s">
        <v>4280</v>
      </c>
      <c r="E97" s="219" t="s">
        <v>4259</v>
      </c>
      <c r="F97" s="196">
        <v>2372988</v>
      </c>
      <c r="G97" s="232" t="s">
        <v>4075</v>
      </c>
      <c r="H97" s="195" t="s">
        <v>4281</v>
      </c>
      <c r="I97" s="195" t="s">
        <v>4261</v>
      </c>
      <c r="J97" s="195" t="s">
        <v>3920</v>
      </c>
      <c r="K97" s="198" t="s">
        <v>4081</v>
      </c>
      <c r="L97" s="236" t="s">
        <v>565</v>
      </c>
      <c r="M97" s="236" t="s">
        <v>4220</v>
      </c>
      <c r="N97" s="252" t="s">
        <v>4407</v>
      </c>
      <c r="O97" s="346">
        <v>51</v>
      </c>
    </row>
    <row r="98" spans="2:15" ht="69.95" customHeight="1">
      <c r="B98" s="345">
        <v>85</v>
      </c>
      <c r="C98" s="199">
        <v>5</v>
      </c>
      <c r="D98" s="195" t="s">
        <v>4185</v>
      </c>
      <c r="E98" s="219" t="s">
        <v>4186</v>
      </c>
      <c r="F98" s="196">
        <v>540000000</v>
      </c>
      <c r="G98" s="248" t="s">
        <v>4187</v>
      </c>
      <c r="H98" s="195" t="s">
        <v>4188</v>
      </c>
      <c r="I98" s="195" t="s">
        <v>4189</v>
      </c>
      <c r="J98" s="195" t="s">
        <v>3920</v>
      </c>
      <c r="K98" s="198" t="s">
        <v>4190</v>
      </c>
      <c r="L98" s="243" t="s">
        <v>565</v>
      </c>
      <c r="M98" s="243" t="s">
        <v>4218</v>
      </c>
      <c r="N98" s="252" t="s">
        <v>4409</v>
      </c>
      <c r="O98" s="346">
        <v>53</v>
      </c>
    </row>
    <row r="99" spans="2:15" ht="69.95" customHeight="1">
      <c r="B99" s="345">
        <v>86</v>
      </c>
      <c r="C99" s="199">
        <v>5</v>
      </c>
      <c r="D99" s="195" t="s">
        <v>4191</v>
      </c>
      <c r="E99" s="219" t="s">
        <v>4189</v>
      </c>
      <c r="F99" s="196">
        <v>900500</v>
      </c>
      <c r="G99" s="228" t="s">
        <v>3920</v>
      </c>
      <c r="H99" s="195" t="s">
        <v>4192</v>
      </c>
      <c r="I99" s="195" t="s">
        <v>4193</v>
      </c>
      <c r="J99" s="195" t="s">
        <v>3920</v>
      </c>
      <c r="K99" s="198" t="s">
        <v>4194</v>
      </c>
      <c r="L99" s="243" t="s">
        <v>532</v>
      </c>
      <c r="M99" s="243" t="s">
        <v>4219</v>
      </c>
      <c r="N99" s="209" t="s">
        <v>7763</v>
      </c>
      <c r="O99" s="346">
        <v>52</v>
      </c>
    </row>
    <row r="100" spans="2:15" ht="69.95" customHeight="1">
      <c r="B100" s="345">
        <v>87</v>
      </c>
      <c r="C100" s="199">
        <v>5</v>
      </c>
      <c r="D100" s="195" t="s">
        <v>4198</v>
      </c>
      <c r="E100" s="219" t="s">
        <v>4189</v>
      </c>
      <c r="F100" s="196">
        <v>3600000</v>
      </c>
      <c r="G100" s="228" t="s">
        <v>3920</v>
      </c>
      <c r="H100" s="195" t="s">
        <v>4199</v>
      </c>
      <c r="I100" s="195" t="s">
        <v>4193</v>
      </c>
      <c r="J100" s="195" t="s">
        <v>3920</v>
      </c>
      <c r="K100" s="198" t="s">
        <v>4200</v>
      </c>
      <c r="L100" s="243" t="s">
        <v>532</v>
      </c>
      <c r="M100" s="243" t="s">
        <v>4219</v>
      </c>
      <c r="N100" s="209" t="s">
        <v>7763</v>
      </c>
      <c r="O100" s="346">
        <v>52</v>
      </c>
    </row>
    <row r="101" spans="2:15" ht="69.95" customHeight="1">
      <c r="B101" s="345">
        <v>88</v>
      </c>
      <c r="C101" s="199">
        <v>5</v>
      </c>
      <c r="D101" s="195" t="s">
        <v>4201</v>
      </c>
      <c r="E101" s="219" t="s">
        <v>4189</v>
      </c>
      <c r="F101" s="196">
        <v>10960600</v>
      </c>
      <c r="G101" s="228" t="s">
        <v>3920</v>
      </c>
      <c r="H101" s="195" t="s">
        <v>4202</v>
      </c>
      <c r="I101" s="195" t="s">
        <v>4193</v>
      </c>
      <c r="J101" s="195" t="s">
        <v>3920</v>
      </c>
      <c r="K101" s="198" t="s">
        <v>4203</v>
      </c>
      <c r="L101" s="243" t="s">
        <v>532</v>
      </c>
      <c r="M101" s="243" t="s">
        <v>4219</v>
      </c>
      <c r="N101" s="209" t="s">
        <v>7763</v>
      </c>
      <c r="O101" s="346">
        <v>52</v>
      </c>
    </row>
    <row r="102" spans="2:15" ht="69.95" customHeight="1">
      <c r="B102" s="345">
        <v>89</v>
      </c>
      <c r="C102" s="199">
        <v>5</v>
      </c>
      <c r="D102" s="195" t="s">
        <v>4204</v>
      </c>
      <c r="E102" s="219" t="s">
        <v>4189</v>
      </c>
      <c r="F102" s="196">
        <v>930000</v>
      </c>
      <c r="G102" s="228" t="s">
        <v>3920</v>
      </c>
      <c r="H102" s="195" t="s">
        <v>4205</v>
      </c>
      <c r="I102" s="195" t="s">
        <v>4193</v>
      </c>
      <c r="J102" s="195" t="s">
        <v>3920</v>
      </c>
      <c r="K102" s="198" t="s">
        <v>4206</v>
      </c>
      <c r="L102" s="243" t="s">
        <v>528</v>
      </c>
      <c r="M102" s="243" t="s">
        <v>4251</v>
      </c>
      <c r="N102" s="209" t="s">
        <v>7763</v>
      </c>
      <c r="O102" s="346">
        <v>52</v>
      </c>
    </row>
    <row r="103" spans="2:15" ht="69.95" customHeight="1">
      <c r="B103" s="345">
        <v>90</v>
      </c>
      <c r="C103" s="199">
        <v>5</v>
      </c>
      <c r="D103" s="195" t="s">
        <v>4195</v>
      </c>
      <c r="E103" s="219" t="s">
        <v>4189</v>
      </c>
      <c r="F103" s="196">
        <v>872000</v>
      </c>
      <c r="G103" s="228" t="s">
        <v>3920</v>
      </c>
      <c r="H103" s="195" t="s">
        <v>4196</v>
      </c>
      <c r="I103" s="195" t="s">
        <v>4193</v>
      </c>
      <c r="J103" s="195" t="s">
        <v>3920</v>
      </c>
      <c r="K103" s="198" t="s">
        <v>4197</v>
      </c>
      <c r="L103" s="243" t="s">
        <v>524</v>
      </c>
      <c r="M103" s="243" t="s">
        <v>4252</v>
      </c>
      <c r="N103" s="209" t="s">
        <v>7763</v>
      </c>
      <c r="O103" s="346">
        <v>52</v>
      </c>
    </row>
    <row r="104" spans="2:15" ht="69.95" customHeight="1">
      <c r="B104" s="345">
        <v>91</v>
      </c>
      <c r="C104" s="199">
        <v>5</v>
      </c>
      <c r="D104" s="197" t="s">
        <v>4234</v>
      </c>
      <c r="E104" s="250" t="s">
        <v>4228</v>
      </c>
      <c r="F104" s="226">
        <v>114200000</v>
      </c>
      <c r="G104" s="248" t="s">
        <v>4187</v>
      </c>
      <c r="H104" s="197" t="s">
        <v>4235</v>
      </c>
      <c r="I104" s="197" t="s">
        <v>4214</v>
      </c>
      <c r="J104" s="197" t="s">
        <v>3920</v>
      </c>
      <c r="K104" s="198" t="s">
        <v>4236</v>
      </c>
      <c r="L104" s="243" t="s">
        <v>565</v>
      </c>
      <c r="M104" s="243" t="s">
        <v>4218</v>
      </c>
      <c r="N104" s="252" t="s">
        <v>4409</v>
      </c>
      <c r="O104" s="346">
        <v>53</v>
      </c>
    </row>
    <row r="105" spans="2:15" ht="69.95" customHeight="1">
      <c r="B105" s="345">
        <v>92</v>
      </c>
      <c r="C105" s="199">
        <v>5</v>
      </c>
      <c r="D105" s="197" t="s">
        <v>4227</v>
      </c>
      <c r="E105" s="250" t="s">
        <v>4228</v>
      </c>
      <c r="F105" s="226">
        <v>93939616</v>
      </c>
      <c r="G105" s="229" t="s">
        <v>3723</v>
      </c>
      <c r="H105" s="197" t="s">
        <v>4229</v>
      </c>
      <c r="I105" s="197" t="s">
        <v>4230</v>
      </c>
      <c r="J105" s="197" t="s">
        <v>3920</v>
      </c>
      <c r="K105" s="198" t="s">
        <v>4231</v>
      </c>
      <c r="L105" s="243"/>
      <c r="M105" s="243"/>
      <c r="N105" s="252" t="s">
        <v>3723</v>
      </c>
      <c r="O105" s="346">
        <v>52</v>
      </c>
    </row>
    <row r="106" spans="2:15" ht="69.95" customHeight="1">
      <c r="B106" s="345">
        <v>93</v>
      </c>
      <c r="C106" s="199">
        <v>5</v>
      </c>
      <c r="D106" s="197" t="s">
        <v>4232</v>
      </c>
      <c r="E106" s="250" t="s">
        <v>4228</v>
      </c>
      <c r="F106" s="226">
        <v>1500000</v>
      </c>
      <c r="G106" s="229" t="s">
        <v>3723</v>
      </c>
      <c r="H106" s="197" t="s">
        <v>4233</v>
      </c>
      <c r="I106" s="197" t="s">
        <v>4230</v>
      </c>
      <c r="J106" s="197" t="s">
        <v>3920</v>
      </c>
      <c r="K106" s="198" t="s">
        <v>4231</v>
      </c>
      <c r="L106" s="243"/>
      <c r="M106" s="243"/>
      <c r="N106" s="252" t="s">
        <v>3723</v>
      </c>
      <c r="O106" s="346">
        <v>52</v>
      </c>
    </row>
    <row r="107" spans="2:15" ht="69.95" customHeight="1">
      <c r="B107" s="345">
        <v>94</v>
      </c>
      <c r="C107" s="199">
        <v>5</v>
      </c>
      <c r="D107" s="195" t="s">
        <v>4274</v>
      </c>
      <c r="E107" s="219" t="s">
        <v>4259</v>
      </c>
      <c r="F107" s="196">
        <v>448000</v>
      </c>
      <c r="G107" s="228" t="s">
        <v>3920</v>
      </c>
      <c r="H107" s="195" t="s">
        <v>4275</v>
      </c>
      <c r="I107" s="195" t="s">
        <v>4261</v>
      </c>
      <c r="J107" s="195" t="s">
        <v>3920</v>
      </c>
      <c r="K107" s="198" t="s">
        <v>4276</v>
      </c>
      <c r="L107" s="236" t="s">
        <v>532</v>
      </c>
      <c r="M107" s="236" t="s">
        <v>4219</v>
      </c>
      <c r="N107" s="209" t="s">
        <v>7763</v>
      </c>
      <c r="O107" s="346">
        <v>52</v>
      </c>
    </row>
    <row r="108" spans="2:15" ht="69.95" customHeight="1">
      <c r="B108" s="345">
        <v>95</v>
      </c>
      <c r="C108" s="199">
        <v>5</v>
      </c>
      <c r="D108" s="195" t="s">
        <v>4287</v>
      </c>
      <c r="E108" s="219" t="s">
        <v>4259</v>
      </c>
      <c r="F108" s="196">
        <v>1040000</v>
      </c>
      <c r="G108" s="228" t="s">
        <v>3920</v>
      </c>
      <c r="H108" s="195" t="s">
        <v>4288</v>
      </c>
      <c r="I108" s="195" t="s">
        <v>4261</v>
      </c>
      <c r="J108" s="195" t="s">
        <v>3920</v>
      </c>
      <c r="K108" s="198" t="s">
        <v>4289</v>
      </c>
      <c r="L108" s="236" t="s">
        <v>524</v>
      </c>
      <c r="M108" s="236" t="s">
        <v>4253</v>
      </c>
      <c r="N108" s="209" t="s">
        <v>7763</v>
      </c>
      <c r="O108" s="346">
        <v>52</v>
      </c>
    </row>
    <row r="109" spans="2:15" ht="69.95" customHeight="1">
      <c r="B109" s="345">
        <v>96</v>
      </c>
      <c r="C109" s="199">
        <v>5</v>
      </c>
      <c r="D109" s="195" t="s">
        <v>4271</v>
      </c>
      <c r="E109" s="219" t="s">
        <v>4259</v>
      </c>
      <c r="F109" s="196">
        <v>14922000</v>
      </c>
      <c r="G109" s="228" t="s">
        <v>3920</v>
      </c>
      <c r="H109" s="195" t="s">
        <v>4272</v>
      </c>
      <c r="I109" s="195" t="s">
        <v>4261</v>
      </c>
      <c r="J109" s="195" t="s">
        <v>3920</v>
      </c>
      <c r="K109" s="198" t="s">
        <v>4273</v>
      </c>
      <c r="L109" s="236" t="s">
        <v>524</v>
      </c>
      <c r="M109" s="236" t="s">
        <v>4252</v>
      </c>
      <c r="N109" s="209" t="s">
        <v>7763</v>
      </c>
      <c r="O109" s="346">
        <v>52</v>
      </c>
    </row>
    <row r="110" spans="2:15" ht="69.95" customHeight="1">
      <c r="B110" s="345">
        <v>97</v>
      </c>
      <c r="C110" s="199">
        <v>5</v>
      </c>
      <c r="D110" s="195" t="s">
        <v>4277</v>
      </c>
      <c r="E110" s="219" t="s">
        <v>4259</v>
      </c>
      <c r="F110" s="196">
        <v>3184000</v>
      </c>
      <c r="G110" s="228" t="s">
        <v>3920</v>
      </c>
      <c r="H110" s="195" t="s">
        <v>4278</v>
      </c>
      <c r="I110" s="195" t="s">
        <v>4261</v>
      </c>
      <c r="J110" s="195" t="s">
        <v>3920</v>
      </c>
      <c r="K110" s="198" t="s">
        <v>4279</v>
      </c>
      <c r="L110" s="236" t="s">
        <v>532</v>
      </c>
      <c r="M110" s="236" t="s">
        <v>4219</v>
      </c>
      <c r="N110" s="209" t="s">
        <v>7763</v>
      </c>
      <c r="O110" s="346">
        <v>52</v>
      </c>
    </row>
    <row r="111" spans="2:15" ht="69.95" customHeight="1">
      <c r="B111" s="345">
        <v>98</v>
      </c>
      <c r="C111" s="199">
        <v>5</v>
      </c>
      <c r="D111" s="195" t="s">
        <v>4282</v>
      </c>
      <c r="E111" s="219" t="s">
        <v>4259</v>
      </c>
      <c r="F111" s="196">
        <v>3620000</v>
      </c>
      <c r="G111" s="228" t="s">
        <v>3920</v>
      </c>
      <c r="H111" s="195" t="s">
        <v>4283</v>
      </c>
      <c r="I111" s="195" t="s">
        <v>4261</v>
      </c>
      <c r="J111" s="195" t="s">
        <v>3920</v>
      </c>
      <c r="K111" s="198" t="s">
        <v>4284</v>
      </c>
      <c r="L111" s="236" t="s">
        <v>524</v>
      </c>
      <c r="M111" s="236" t="s">
        <v>4252</v>
      </c>
      <c r="N111" s="209" t="s">
        <v>7763</v>
      </c>
      <c r="O111" s="346">
        <v>52</v>
      </c>
    </row>
    <row r="112" spans="2:15" ht="69.95" customHeight="1">
      <c r="B112" s="345">
        <v>99</v>
      </c>
      <c r="C112" s="199">
        <v>5</v>
      </c>
      <c r="D112" s="195" t="s">
        <v>4268</v>
      </c>
      <c r="E112" s="219" t="s">
        <v>4259</v>
      </c>
      <c r="F112" s="196">
        <v>1250000</v>
      </c>
      <c r="G112" s="228" t="s">
        <v>3920</v>
      </c>
      <c r="H112" s="195" t="s">
        <v>4269</v>
      </c>
      <c r="I112" s="195" t="s">
        <v>4261</v>
      </c>
      <c r="J112" s="195" t="s">
        <v>3920</v>
      </c>
      <c r="K112" s="198" t="s">
        <v>4270</v>
      </c>
      <c r="L112" s="236" t="s">
        <v>524</v>
      </c>
      <c r="M112" s="236" t="s">
        <v>4253</v>
      </c>
      <c r="N112" s="209" t="s">
        <v>7763</v>
      </c>
      <c r="O112" s="346">
        <v>52</v>
      </c>
    </row>
    <row r="113" spans="2:15" ht="69.95" customHeight="1">
      <c r="B113" s="345">
        <v>100</v>
      </c>
      <c r="C113" s="199">
        <v>5</v>
      </c>
      <c r="D113" s="195" t="s">
        <v>4285</v>
      </c>
      <c r="E113" s="219" t="s">
        <v>4259</v>
      </c>
      <c r="F113" s="196">
        <v>74895594</v>
      </c>
      <c r="G113" s="229" t="s">
        <v>3723</v>
      </c>
      <c r="H113" s="195" t="s">
        <v>4286</v>
      </c>
      <c r="I113" s="195" t="s">
        <v>4261</v>
      </c>
      <c r="J113" s="195" t="s">
        <v>3920</v>
      </c>
      <c r="K113" s="198" t="s">
        <v>4265</v>
      </c>
      <c r="L113" s="236"/>
      <c r="M113" s="236"/>
      <c r="N113" s="252" t="s">
        <v>3723</v>
      </c>
      <c r="O113" s="346">
        <v>52</v>
      </c>
    </row>
    <row r="114" spans="2:15" ht="69.95" customHeight="1">
      <c r="B114" s="345">
        <v>101</v>
      </c>
      <c r="C114" s="199">
        <v>5</v>
      </c>
      <c r="D114" s="195" t="s">
        <v>4263</v>
      </c>
      <c r="E114" s="219" t="s">
        <v>4259</v>
      </c>
      <c r="F114" s="196">
        <v>10182883</v>
      </c>
      <c r="G114" s="229" t="s">
        <v>3723</v>
      </c>
      <c r="H114" s="195" t="s">
        <v>4264</v>
      </c>
      <c r="I114" s="195" t="s">
        <v>4261</v>
      </c>
      <c r="J114" s="195" t="s">
        <v>3920</v>
      </c>
      <c r="K114" s="198" t="s">
        <v>4265</v>
      </c>
      <c r="L114" s="236"/>
      <c r="M114" s="236"/>
      <c r="N114" s="252" t="s">
        <v>3723</v>
      </c>
      <c r="O114" s="346">
        <v>52</v>
      </c>
    </row>
    <row r="115" spans="2:15" ht="69.95" customHeight="1">
      <c r="B115" s="345">
        <v>102</v>
      </c>
      <c r="C115" s="199">
        <v>5</v>
      </c>
      <c r="D115" s="195" t="s">
        <v>4266</v>
      </c>
      <c r="E115" s="219" t="s">
        <v>4259</v>
      </c>
      <c r="F115" s="196">
        <v>8760100</v>
      </c>
      <c r="G115" s="229" t="s">
        <v>3723</v>
      </c>
      <c r="H115" s="195" t="s">
        <v>4267</v>
      </c>
      <c r="I115" s="195" t="s">
        <v>4261</v>
      </c>
      <c r="J115" s="195" t="s">
        <v>3920</v>
      </c>
      <c r="K115" s="198" t="s">
        <v>4265</v>
      </c>
      <c r="L115" s="236"/>
      <c r="M115" s="236"/>
      <c r="N115" s="252" t="s">
        <v>3723</v>
      </c>
      <c r="O115" s="346">
        <v>52</v>
      </c>
    </row>
    <row r="116" spans="2:15" ht="69.95" customHeight="1">
      <c r="B116" s="345">
        <v>103</v>
      </c>
      <c r="C116" s="199">
        <v>5</v>
      </c>
      <c r="D116" s="195" t="s">
        <v>4258</v>
      </c>
      <c r="E116" s="219" t="s">
        <v>4259</v>
      </c>
      <c r="F116" s="196">
        <v>312088731</v>
      </c>
      <c r="G116" s="230" t="s">
        <v>3944</v>
      </c>
      <c r="H116" s="195" t="s">
        <v>4260</v>
      </c>
      <c r="I116" s="195" t="s">
        <v>4261</v>
      </c>
      <c r="J116" s="195" t="s">
        <v>3947</v>
      </c>
      <c r="K116" s="198" t="s">
        <v>4262</v>
      </c>
      <c r="L116" s="236"/>
      <c r="M116" s="236"/>
      <c r="N116" s="252" t="s">
        <v>3724</v>
      </c>
      <c r="O116" s="346">
        <v>52</v>
      </c>
    </row>
    <row r="117" spans="2:15" ht="69.95" customHeight="1">
      <c r="B117" s="345">
        <v>104</v>
      </c>
      <c r="C117" s="199">
        <v>6</v>
      </c>
      <c r="D117" s="195" t="s">
        <v>4300</v>
      </c>
      <c r="E117" s="219" t="s">
        <v>4294</v>
      </c>
      <c r="F117" s="215">
        <v>63640000</v>
      </c>
      <c r="G117" s="227" t="s">
        <v>3931</v>
      </c>
      <c r="H117" s="249" t="s">
        <v>4301</v>
      </c>
      <c r="I117" s="195" t="s">
        <v>4244</v>
      </c>
      <c r="J117" s="195" t="s">
        <v>3934</v>
      </c>
      <c r="K117" s="198" t="s">
        <v>4302</v>
      </c>
      <c r="L117" s="236" t="s">
        <v>565</v>
      </c>
      <c r="M117" s="236" t="s">
        <v>4218</v>
      </c>
      <c r="N117" s="252" t="s">
        <v>4408</v>
      </c>
      <c r="O117" s="346">
        <v>52</v>
      </c>
    </row>
    <row r="118" spans="2:15" ht="69.95" customHeight="1">
      <c r="B118" s="345">
        <v>105</v>
      </c>
      <c r="C118" s="199">
        <v>6</v>
      </c>
      <c r="D118" s="195" t="s">
        <v>4303</v>
      </c>
      <c r="E118" s="219" t="s">
        <v>4305</v>
      </c>
      <c r="F118" s="196">
        <v>11850000</v>
      </c>
      <c r="G118" s="241" t="s">
        <v>3920</v>
      </c>
      <c r="H118" s="197" t="s">
        <v>4306</v>
      </c>
      <c r="I118" s="195" t="s">
        <v>4304</v>
      </c>
      <c r="J118" s="195" t="s">
        <v>3920</v>
      </c>
      <c r="K118" s="198" t="s">
        <v>4307</v>
      </c>
      <c r="L118" s="236" t="s">
        <v>532</v>
      </c>
      <c r="M118" s="236" t="s">
        <v>4219</v>
      </c>
      <c r="N118" s="252" t="s">
        <v>4406</v>
      </c>
      <c r="O118" s="346">
        <v>52</v>
      </c>
    </row>
    <row r="119" spans="2:15" ht="69.95" customHeight="1">
      <c r="B119" s="345">
        <v>106</v>
      </c>
      <c r="C119" s="199">
        <v>6</v>
      </c>
      <c r="D119" s="195" t="s">
        <v>4323</v>
      </c>
      <c r="E119" s="219" t="s">
        <v>4305</v>
      </c>
      <c r="F119" s="196">
        <v>8750000</v>
      </c>
      <c r="G119" s="241" t="s">
        <v>4187</v>
      </c>
      <c r="H119" s="197" t="s">
        <v>4324</v>
      </c>
      <c r="I119" s="195" t="s">
        <v>4304</v>
      </c>
      <c r="J119" s="195" t="s">
        <v>3920</v>
      </c>
      <c r="K119" s="198" t="s">
        <v>4325</v>
      </c>
      <c r="L119" s="236" t="s">
        <v>532</v>
      </c>
      <c r="M119" s="236" t="s">
        <v>4219</v>
      </c>
      <c r="N119" s="252" t="s">
        <v>4406</v>
      </c>
      <c r="O119" s="346">
        <v>52</v>
      </c>
    </row>
    <row r="120" spans="2:15" ht="69.95" customHeight="1">
      <c r="B120" s="345">
        <v>107</v>
      </c>
      <c r="C120" s="199">
        <v>6</v>
      </c>
      <c r="D120" s="195" t="s">
        <v>4320</v>
      </c>
      <c r="E120" s="219" t="s">
        <v>4305</v>
      </c>
      <c r="F120" s="196">
        <v>136000000</v>
      </c>
      <c r="G120" s="241" t="s">
        <v>4187</v>
      </c>
      <c r="H120" s="197" t="s">
        <v>4321</v>
      </c>
      <c r="I120" s="195" t="s">
        <v>4304</v>
      </c>
      <c r="J120" s="195" t="s">
        <v>3920</v>
      </c>
      <c r="K120" s="198" t="s">
        <v>4322</v>
      </c>
      <c r="L120" s="236" t="s">
        <v>532</v>
      </c>
      <c r="M120" s="236" t="s">
        <v>4219</v>
      </c>
      <c r="N120" s="252" t="s">
        <v>4406</v>
      </c>
      <c r="O120" s="346">
        <v>52</v>
      </c>
    </row>
    <row r="121" spans="2:15" ht="69.95" customHeight="1">
      <c r="B121" s="345">
        <v>108</v>
      </c>
      <c r="C121" s="199">
        <v>6</v>
      </c>
      <c r="D121" s="195" t="s">
        <v>4335</v>
      </c>
      <c r="E121" s="219" t="s">
        <v>4305</v>
      </c>
      <c r="F121" s="196">
        <v>202275000</v>
      </c>
      <c r="G121" s="241" t="s">
        <v>4187</v>
      </c>
      <c r="H121" s="197" t="s">
        <v>4336</v>
      </c>
      <c r="I121" s="195" t="s">
        <v>4304</v>
      </c>
      <c r="J121" s="195" t="s">
        <v>3920</v>
      </c>
      <c r="K121" s="198" t="s">
        <v>4337</v>
      </c>
      <c r="L121" s="236" t="s">
        <v>532</v>
      </c>
      <c r="M121" s="236" t="s">
        <v>4219</v>
      </c>
      <c r="N121" s="252" t="s">
        <v>4406</v>
      </c>
      <c r="O121" s="346">
        <v>52</v>
      </c>
    </row>
    <row r="122" spans="2:15" ht="69.95" customHeight="1">
      <c r="B122" s="345">
        <v>109</v>
      </c>
      <c r="C122" s="199">
        <v>6</v>
      </c>
      <c r="D122" s="195" t="s">
        <v>4308</v>
      </c>
      <c r="E122" s="219" t="s">
        <v>4305</v>
      </c>
      <c r="F122" s="196">
        <v>32800000</v>
      </c>
      <c r="G122" s="241" t="s">
        <v>4187</v>
      </c>
      <c r="H122" s="197" t="s">
        <v>4309</v>
      </c>
      <c r="I122" s="195" t="s">
        <v>4304</v>
      </c>
      <c r="J122" s="195" t="s">
        <v>3920</v>
      </c>
      <c r="K122" s="198" t="s">
        <v>4310</v>
      </c>
      <c r="L122" s="236" t="s">
        <v>532</v>
      </c>
      <c r="M122" s="236" t="s">
        <v>4219</v>
      </c>
      <c r="N122" s="252" t="s">
        <v>4406</v>
      </c>
      <c r="O122" s="346">
        <v>52</v>
      </c>
    </row>
    <row r="123" spans="2:15" ht="69.95" customHeight="1">
      <c r="B123" s="345">
        <v>110</v>
      </c>
      <c r="C123" s="199">
        <v>6</v>
      </c>
      <c r="D123" s="195" t="s">
        <v>4326</v>
      </c>
      <c r="E123" s="219" t="s">
        <v>4305</v>
      </c>
      <c r="F123" s="196">
        <v>39150000</v>
      </c>
      <c r="G123" s="241" t="s">
        <v>4187</v>
      </c>
      <c r="H123" s="197" t="s">
        <v>4327</v>
      </c>
      <c r="I123" s="195" t="s">
        <v>4304</v>
      </c>
      <c r="J123" s="195" t="s">
        <v>3920</v>
      </c>
      <c r="K123" s="198" t="s">
        <v>4328</v>
      </c>
      <c r="L123" s="236" t="s">
        <v>532</v>
      </c>
      <c r="M123" s="236" t="s">
        <v>4219</v>
      </c>
      <c r="N123" s="252" t="s">
        <v>4406</v>
      </c>
      <c r="O123" s="346">
        <v>52</v>
      </c>
    </row>
    <row r="124" spans="2:15" ht="69.95" customHeight="1">
      <c r="B124" s="345">
        <v>111</v>
      </c>
      <c r="C124" s="199">
        <v>6</v>
      </c>
      <c r="D124" s="214" t="s">
        <v>4341</v>
      </c>
      <c r="E124" s="220" t="s">
        <v>4342</v>
      </c>
      <c r="F124" s="215">
        <v>180000000</v>
      </c>
      <c r="G124" s="245" t="s">
        <v>3920</v>
      </c>
      <c r="H124" s="214" t="s">
        <v>4343</v>
      </c>
      <c r="I124" s="214" t="s">
        <v>4305</v>
      </c>
      <c r="J124" s="214" t="s">
        <v>3920</v>
      </c>
      <c r="K124" s="216" t="s">
        <v>4344</v>
      </c>
      <c r="L124" s="236" t="s">
        <v>532</v>
      </c>
      <c r="M124" s="236" t="s">
        <v>4219</v>
      </c>
      <c r="N124" s="252" t="s">
        <v>4406</v>
      </c>
      <c r="O124" s="346">
        <v>52</v>
      </c>
    </row>
    <row r="125" spans="2:15" ht="69.95" customHeight="1">
      <c r="B125" s="345">
        <v>112</v>
      </c>
      <c r="C125" s="199">
        <v>6</v>
      </c>
      <c r="D125" s="214" t="s">
        <v>4363</v>
      </c>
      <c r="E125" s="220" t="s">
        <v>4342</v>
      </c>
      <c r="F125" s="215">
        <v>30000000</v>
      </c>
      <c r="G125" s="241" t="s">
        <v>3920</v>
      </c>
      <c r="H125" s="214" t="s">
        <v>4364</v>
      </c>
      <c r="I125" s="214" t="s">
        <v>4305</v>
      </c>
      <c r="J125" s="214" t="s">
        <v>3920</v>
      </c>
      <c r="K125" s="216" t="s">
        <v>4365</v>
      </c>
      <c r="L125" s="236" t="s">
        <v>532</v>
      </c>
      <c r="M125" s="236" t="s">
        <v>4219</v>
      </c>
      <c r="N125" s="252" t="s">
        <v>4406</v>
      </c>
      <c r="O125" s="346">
        <v>52</v>
      </c>
    </row>
    <row r="126" spans="2:15" ht="69.95" customHeight="1">
      <c r="B126" s="345">
        <v>113</v>
      </c>
      <c r="C126" s="199">
        <v>6</v>
      </c>
      <c r="D126" s="195" t="s">
        <v>4372</v>
      </c>
      <c r="E126" s="219" t="s">
        <v>4373</v>
      </c>
      <c r="F126" s="196">
        <v>6750000</v>
      </c>
      <c r="G126" s="241" t="s">
        <v>4187</v>
      </c>
      <c r="H126" s="195" t="s">
        <v>4374</v>
      </c>
      <c r="I126" s="195" t="s">
        <v>4305</v>
      </c>
      <c r="J126" s="195" t="s">
        <v>3920</v>
      </c>
      <c r="K126" s="216" t="s">
        <v>4375</v>
      </c>
      <c r="L126" s="236" t="s">
        <v>532</v>
      </c>
      <c r="M126" s="236" t="s">
        <v>4219</v>
      </c>
      <c r="N126" s="252" t="s">
        <v>4406</v>
      </c>
      <c r="O126" s="346">
        <v>52</v>
      </c>
    </row>
    <row r="127" spans="2:15" ht="69.95" customHeight="1">
      <c r="B127" s="345">
        <v>114</v>
      </c>
      <c r="C127" s="199">
        <v>6</v>
      </c>
      <c r="D127" s="195" t="s">
        <v>4376</v>
      </c>
      <c r="E127" s="219" t="s">
        <v>4373</v>
      </c>
      <c r="F127" s="196">
        <v>14000000</v>
      </c>
      <c r="G127" s="241" t="s">
        <v>4187</v>
      </c>
      <c r="H127" s="195" t="s">
        <v>4377</v>
      </c>
      <c r="I127" s="195" t="s">
        <v>4305</v>
      </c>
      <c r="J127" s="195" t="s">
        <v>3920</v>
      </c>
      <c r="K127" s="216" t="s">
        <v>4378</v>
      </c>
      <c r="L127" s="236" t="s">
        <v>532</v>
      </c>
      <c r="M127" s="236" t="s">
        <v>4219</v>
      </c>
      <c r="N127" s="252" t="s">
        <v>4406</v>
      </c>
      <c r="O127" s="346">
        <v>52</v>
      </c>
    </row>
    <row r="128" spans="2:15" ht="69.95" customHeight="1">
      <c r="B128" s="345">
        <v>115</v>
      </c>
      <c r="C128" s="199">
        <v>6</v>
      </c>
      <c r="D128" s="195" t="s">
        <v>4388</v>
      </c>
      <c r="E128" s="219" t="s">
        <v>4373</v>
      </c>
      <c r="F128" s="196">
        <v>185225000</v>
      </c>
      <c r="G128" s="241" t="s">
        <v>4187</v>
      </c>
      <c r="H128" s="195" t="s">
        <v>4389</v>
      </c>
      <c r="I128" s="195" t="s">
        <v>4305</v>
      </c>
      <c r="J128" s="195" t="s">
        <v>3920</v>
      </c>
      <c r="K128" s="216" t="s">
        <v>4390</v>
      </c>
      <c r="L128" s="236" t="s">
        <v>532</v>
      </c>
      <c r="M128" s="236" t="s">
        <v>4219</v>
      </c>
      <c r="N128" s="252" t="s">
        <v>4406</v>
      </c>
      <c r="O128" s="346">
        <v>52</v>
      </c>
    </row>
    <row r="129" spans="2:15" ht="69.95" customHeight="1">
      <c r="B129" s="345">
        <v>116</v>
      </c>
      <c r="C129" s="199">
        <v>6</v>
      </c>
      <c r="D129" s="195" t="s">
        <v>4382</v>
      </c>
      <c r="E129" s="219" t="s">
        <v>4373</v>
      </c>
      <c r="F129" s="196">
        <v>436225000</v>
      </c>
      <c r="G129" s="241" t="s">
        <v>4187</v>
      </c>
      <c r="H129" s="195" t="s">
        <v>4383</v>
      </c>
      <c r="I129" s="195" t="s">
        <v>4305</v>
      </c>
      <c r="J129" s="195" t="s">
        <v>3920</v>
      </c>
      <c r="K129" s="216" t="s">
        <v>4384</v>
      </c>
      <c r="L129" s="236" t="s">
        <v>532</v>
      </c>
      <c r="M129" s="236" t="s">
        <v>4219</v>
      </c>
      <c r="N129" s="252" t="s">
        <v>4406</v>
      </c>
      <c r="O129" s="346">
        <v>52</v>
      </c>
    </row>
    <row r="130" spans="2:15" ht="69.95" customHeight="1">
      <c r="B130" s="345">
        <v>117</v>
      </c>
      <c r="C130" s="199">
        <v>6</v>
      </c>
      <c r="D130" s="195" t="s">
        <v>4403</v>
      </c>
      <c r="E130" s="219" t="s">
        <v>4373</v>
      </c>
      <c r="F130" s="196">
        <v>9000000</v>
      </c>
      <c r="G130" s="241" t="s">
        <v>4187</v>
      </c>
      <c r="H130" s="195" t="s">
        <v>4404</v>
      </c>
      <c r="I130" s="195" t="s">
        <v>4342</v>
      </c>
      <c r="J130" s="195" t="s">
        <v>3920</v>
      </c>
      <c r="K130" s="216" t="s">
        <v>4405</v>
      </c>
      <c r="L130" s="236" t="s">
        <v>532</v>
      </c>
      <c r="M130" s="236" t="s">
        <v>4219</v>
      </c>
      <c r="N130" s="252" t="s">
        <v>4406</v>
      </c>
      <c r="O130" s="346">
        <v>52</v>
      </c>
    </row>
    <row r="131" spans="2:15" ht="69.95" customHeight="1">
      <c r="B131" s="345">
        <v>118</v>
      </c>
      <c r="C131" s="199">
        <v>6</v>
      </c>
      <c r="D131" s="195" t="s">
        <v>4394</v>
      </c>
      <c r="E131" s="219" t="s">
        <v>4373</v>
      </c>
      <c r="F131" s="196">
        <v>36000000</v>
      </c>
      <c r="G131" s="241" t="s">
        <v>4187</v>
      </c>
      <c r="H131" s="195" t="s">
        <v>4395</v>
      </c>
      <c r="I131" s="195" t="s">
        <v>4342</v>
      </c>
      <c r="J131" s="195" t="s">
        <v>3920</v>
      </c>
      <c r="K131" s="216" t="s">
        <v>4396</v>
      </c>
      <c r="L131" s="236" t="s">
        <v>532</v>
      </c>
      <c r="M131" s="236" t="s">
        <v>4219</v>
      </c>
      <c r="N131" s="252" t="s">
        <v>4406</v>
      </c>
      <c r="O131" s="346">
        <v>52</v>
      </c>
    </row>
    <row r="132" spans="2:15" ht="69.95" customHeight="1">
      <c r="B132" s="345">
        <v>119</v>
      </c>
      <c r="C132" s="199">
        <v>6</v>
      </c>
      <c r="D132" s="195" t="s">
        <v>4391</v>
      </c>
      <c r="E132" s="219" t="s">
        <v>4373</v>
      </c>
      <c r="F132" s="196">
        <v>46500000</v>
      </c>
      <c r="G132" s="241" t="s">
        <v>4187</v>
      </c>
      <c r="H132" s="195" t="s">
        <v>4392</v>
      </c>
      <c r="I132" s="195" t="s">
        <v>4342</v>
      </c>
      <c r="J132" s="195" t="s">
        <v>3920</v>
      </c>
      <c r="K132" s="216" t="s">
        <v>4393</v>
      </c>
      <c r="L132" s="236" t="s">
        <v>532</v>
      </c>
      <c r="M132" s="236" t="s">
        <v>4219</v>
      </c>
      <c r="N132" s="252" t="s">
        <v>4406</v>
      </c>
      <c r="O132" s="346">
        <v>52</v>
      </c>
    </row>
    <row r="133" spans="2:15" ht="69.95" customHeight="1">
      <c r="B133" s="345">
        <v>120</v>
      </c>
      <c r="C133" s="199">
        <v>6</v>
      </c>
      <c r="D133" s="195" t="s">
        <v>4385</v>
      </c>
      <c r="E133" s="219" t="s">
        <v>4373</v>
      </c>
      <c r="F133" s="196">
        <v>10000000</v>
      </c>
      <c r="G133" s="241" t="s">
        <v>4187</v>
      </c>
      <c r="H133" s="195" t="s">
        <v>4386</v>
      </c>
      <c r="I133" s="195" t="s">
        <v>4342</v>
      </c>
      <c r="J133" s="195" t="s">
        <v>3920</v>
      </c>
      <c r="K133" s="216" t="s">
        <v>4387</v>
      </c>
      <c r="L133" s="236" t="s">
        <v>532</v>
      </c>
      <c r="M133" s="236" t="s">
        <v>4219</v>
      </c>
      <c r="N133" s="252" t="s">
        <v>4406</v>
      </c>
      <c r="O133" s="346">
        <v>52</v>
      </c>
    </row>
    <row r="134" spans="2:15" ht="69.95" customHeight="1">
      <c r="B134" s="345">
        <v>121</v>
      </c>
      <c r="C134" s="199">
        <v>6</v>
      </c>
      <c r="D134" s="195" t="s">
        <v>4400</v>
      </c>
      <c r="E134" s="219" t="s">
        <v>4373</v>
      </c>
      <c r="F134" s="196">
        <v>15500000</v>
      </c>
      <c r="G134" s="241" t="s">
        <v>4187</v>
      </c>
      <c r="H134" s="195" t="s">
        <v>4401</v>
      </c>
      <c r="I134" s="195" t="s">
        <v>4342</v>
      </c>
      <c r="J134" s="195" t="s">
        <v>3920</v>
      </c>
      <c r="K134" s="216" t="s">
        <v>4402</v>
      </c>
      <c r="L134" s="236" t="s">
        <v>532</v>
      </c>
      <c r="M134" s="236" t="s">
        <v>4219</v>
      </c>
      <c r="N134" s="252" t="s">
        <v>4406</v>
      </c>
      <c r="O134" s="346">
        <v>52</v>
      </c>
    </row>
    <row r="135" spans="2:15" ht="69.95" customHeight="1">
      <c r="B135" s="345">
        <v>122</v>
      </c>
      <c r="C135" s="199">
        <v>6</v>
      </c>
      <c r="D135" s="195" t="s">
        <v>4379</v>
      </c>
      <c r="E135" s="219" t="s">
        <v>4373</v>
      </c>
      <c r="F135" s="196">
        <v>25000000</v>
      </c>
      <c r="G135" s="241" t="s">
        <v>4187</v>
      </c>
      <c r="H135" s="195" t="s">
        <v>4380</v>
      </c>
      <c r="I135" s="195" t="s">
        <v>4342</v>
      </c>
      <c r="J135" s="195" t="s">
        <v>3920</v>
      </c>
      <c r="K135" s="216" t="s">
        <v>4381</v>
      </c>
      <c r="L135" s="236" t="s">
        <v>532</v>
      </c>
      <c r="M135" s="236" t="s">
        <v>4219</v>
      </c>
      <c r="N135" s="252" t="s">
        <v>4406</v>
      </c>
      <c r="O135" s="346">
        <v>52</v>
      </c>
    </row>
    <row r="136" spans="2:15" ht="69.95" customHeight="1">
      <c r="B136" s="345">
        <v>123</v>
      </c>
      <c r="C136" s="199">
        <v>6</v>
      </c>
      <c r="D136" s="195" t="s">
        <v>4415</v>
      </c>
      <c r="E136" s="219" t="s">
        <v>4412</v>
      </c>
      <c r="F136" s="196">
        <v>30000000</v>
      </c>
      <c r="G136" s="241" t="s">
        <v>3920</v>
      </c>
      <c r="H136" s="195" t="s">
        <v>4416</v>
      </c>
      <c r="I136" s="195" t="s">
        <v>4305</v>
      </c>
      <c r="J136" s="195" t="s">
        <v>3920</v>
      </c>
      <c r="K136" s="198" t="s">
        <v>4417</v>
      </c>
      <c r="L136" s="236" t="s">
        <v>532</v>
      </c>
      <c r="M136" s="236" t="s">
        <v>4219</v>
      </c>
      <c r="N136" s="252" t="s">
        <v>4406</v>
      </c>
      <c r="O136" s="346">
        <v>52</v>
      </c>
    </row>
    <row r="137" spans="2:15" ht="69.95" customHeight="1">
      <c r="B137" s="345">
        <v>124</v>
      </c>
      <c r="C137" s="199">
        <v>6</v>
      </c>
      <c r="D137" s="195" t="s">
        <v>4420</v>
      </c>
      <c r="E137" s="219" t="s">
        <v>4412</v>
      </c>
      <c r="F137" s="196">
        <v>55500000</v>
      </c>
      <c r="G137" s="241" t="s">
        <v>4187</v>
      </c>
      <c r="H137" s="195" t="s">
        <v>4421</v>
      </c>
      <c r="I137" s="195" t="s">
        <v>4305</v>
      </c>
      <c r="J137" s="195" t="s">
        <v>3920</v>
      </c>
      <c r="K137" s="198" t="s">
        <v>4422</v>
      </c>
      <c r="L137" s="236" t="s">
        <v>532</v>
      </c>
      <c r="M137" s="236" t="s">
        <v>4219</v>
      </c>
      <c r="N137" s="252" t="s">
        <v>4406</v>
      </c>
      <c r="O137" s="346">
        <v>52</v>
      </c>
    </row>
    <row r="138" spans="2:15" ht="69.95" customHeight="1">
      <c r="B138" s="345">
        <v>125</v>
      </c>
      <c r="C138" s="199">
        <v>6</v>
      </c>
      <c r="D138" s="195" t="s">
        <v>4423</v>
      </c>
      <c r="E138" s="219" t="s">
        <v>4412</v>
      </c>
      <c r="F138" s="196">
        <v>152000000</v>
      </c>
      <c r="G138" s="241" t="s">
        <v>4187</v>
      </c>
      <c r="H138" s="195" t="s">
        <v>4424</v>
      </c>
      <c r="I138" s="195" t="s">
        <v>4305</v>
      </c>
      <c r="J138" s="195" t="s">
        <v>3920</v>
      </c>
      <c r="K138" s="198" t="s">
        <v>4425</v>
      </c>
      <c r="L138" s="236" t="s">
        <v>532</v>
      </c>
      <c r="M138" s="236" t="s">
        <v>4219</v>
      </c>
      <c r="N138" s="252" t="s">
        <v>4406</v>
      </c>
      <c r="O138" s="346">
        <v>52</v>
      </c>
    </row>
    <row r="139" spans="2:15" ht="69.95" customHeight="1">
      <c r="B139" s="345">
        <v>126</v>
      </c>
      <c r="C139" s="199">
        <v>6</v>
      </c>
      <c r="D139" s="195" t="s">
        <v>4426</v>
      </c>
      <c r="E139" s="219" t="s">
        <v>4412</v>
      </c>
      <c r="F139" s="196">
        <v>16250000</v>
      </c>
      <c r="G139" s="241" t="s">
        <v>4187</v>
      </c>
      <c r="H139" s="195" t="s">
        <v>4427</v>
      </c>
      <c r="I139" s="195" t="s">
        <v>4305</v>
      </c>
      <c r="J139" s="195" t="s">
        <v>3920</v>
      </c>
      <c r="K139" s="198" t="s">
        <v>4428</v>
      </c>
      <c r="L139" s="236" t="s">
        <v>532</v>
      </c>
      <c r="M139" s="236" t="s">
        <v>4219</v>
      </c>
      <c r="N139" s="252" t="s">
        <v>4406</v>
      </c>
      <c r="O139" s="346">
        <v>52</v>
      </c>
    </row>
    <row r="140" spans="2:15" ht="69.95" customHeight="1">
      <c r="B140" s="345">
        <v>127</v>
      </c>
      <c r="C140" s="199">
        <v>6</v>
      </c>
      <c r="D140" s="195" t="s">
        <v>4293</v>
      </c>
      <c r="E140" s="219" t="s">
        <v>4294</v>
      </c>
      <c r="F140" s="215">
        <v>210863345</v>
      </c>
      <c r="G140" s="232" t="s">
        <v>4071</v>
      </c>
      <c r="H140" s="249" t="s">
        <v>4295</v>
      </c>
      <c r="I140" s="195" t="s">
        <v>4230</v>
      </c>
      <c r="J140" s="195" t="s">
        <v>3934</v>
      </c>
      <c r="K140" s="198" t="s">
        <v>4296</v>
      </c>
      <c r="L140" s="236" t="s">
        <v>565</v>
      </c>
      <c r="M140" s="236" t="s">
        <v>4220</v>
      </c>
      <c r="N140" s="252" t="s">
        <v>4407</v>
      </c>
      <c r="O140" s="346">
        <v>51</v>
      </c>
    </row>
    <row r="141" spans="2:15" ht="69.95" customHeight="1">
      <c r="B141" s="345">
        <v>128</v>
      </c>
      <c r="C141" s="199">
        <v>6</v>
      </c>
      <c r="D141" s="195" t="s">
        <v>4297</v>
      </c>
      <c r="E141" s="219" t="s">
        <v>4294</v>
      </c>
      <c r="F141" s="215">
        <v>4697567</v>
      </c>
      <c r="G141" s="232" t="s">
        <v>4071</v>
      </c>
      <c r="H141" s="249" t="s">
        <v>4298</v>
      </c>
      <c r="I141" s="195" t="s">
        <v>4230</v>
      </c>
      <c r="J141" s="195" t="s">
        <v>3934</v>
      </c>
      <c r="K141" s="198" t="s">
        <v>4299</v>
      </c>
      <c r="L141" s="236" t="s">
        <v>565</v>
      </c>
      <c r="M141" s="236" t="s">
        <v>4220</v>
      </c>
      <c r="N141" s="252" t="s">
        <v>4407</v>
      </c>
      <c r="O141" s="346">
        <v>51</v>
      </c>
    </row>
    <row r="142" spans="2:15" ht="69.95" customHeight="1">
      <c r="B142" s="345">
        <v>129</v>
      </c>
      <c r="C142" s="199">
        <v>6</v>
      </c>
      <c r="D142" s="195" t="s">
        <v>4411</v>
      </c>
      <c r="E142" s="219" t="s">
        <v>4412</v>
      </c>
      <c r="F142" s="196">
        <v>241668914</v>
      </c>
      <c r="G142" s="232" t="s">
        <v>3920</v>
      </c>
      <c r="H142" s="195" t="s">
        <v>4413</v>
      </c>
      <c r="I142" s="195" t="s">
        <v>4373</v>
      </c>
      <c r="J142" s="195" t="s">
        <v>3920</v>
      </c>
      <c r="K142" s="198" t="s">
        <v>4414</v>
      </c>
      <c r="L142" s="236" t="s">
        <v>565</v>
      </c>
      <c r="M142" s="236" t="s">
        <v>4220</v>
      </c>
      <c r="N142" s="251" t="s">
        <v>4407</v>
      </c>
      <c r="O142" s="346">
        <v>51</v>
      </c>
    </row>
    <row r="143" spans="2:15" ht="69.95" customHeight="1">
      <c r="B143" s="345">
        <v>130</v>
      </c>
      <c r="C143" s="199">
        <v>6</v>
      </c>
      <c r="D143" s="195" t="s">
        <v>4338</v>
      </c>
      <c r="E143" s="219" t="s">
        <v>4305</v>
      </c>
      <c r="F143" s="196">
        <v>3000000</v>
      </c>
      <c r="G143" s="242" t="s">
        <v>3920</v>
      </c>
      <c r="H143" s="197" t="s">
        <v>4339</v>
      </c>
      <c r="I143" s="195" t="s">
        <v>4261</v>
      </c>
      <c r="J143" s="195" t="s">
        <v>3920</v>
      </c>
      <c r="K143" s="198" t="s">
        <v>4340</v>
      </c>
      <c r="L143" s="244" t="s">
        <v>524</v>
      </c>
      <c r="M143" s="244" t="s">
        <v>4252</v>
      </c>
      <c r="N143" s="209" t="s">
        <v>7763</v>
      </c>
      <c r="O143" s="346">
        <v>52</v>
      </c>
    </row>
    <row r="144" spans="2:15" ht="69.95" customHeight="1">
      <c r="B144" s="345">
        <v>131</v>
      </c>
      <c r="C144" s="199">
        <v>6</v>
      </c>
      <c r="D144" s="214" t="s">
        <v>4357</v>
      </c>
      <c r="E144" s="220" t="s">
        <v>4342</v>
      </c>
      <c r="F144" s="215">
        <v>6450000</v>
      </c>
      <c r="G144" s="242" t="s">
        <v>3920</v>
      </c>
      <c r="H144" s="214" t="s">
        <v>4358</v>
      </c>
      <c r="I144" s="214" t="s">
        <v>4305</v>
      </c>
      <c r="J144" s="214" t="s">
        <v>3920</v>
      </c>
      <c r="K144" s="216" t="s">
        <v>4359</v>
      </c>
      <c r="L144" s="236" t="s">
        <v>532</v>
      </c>
      <c r="M144" s="236" t="s">
        <v>4219</v>
      </c>
      <c r="N144" s="209" t="s">
        <v>7763</v>
      </c>
      <c r="O144" s="346">
        <v>52</v>
      </c>
    </row>
    <row r="145" spans="2:15" ht="69.95" customHeight="1">
      <c r="B145" s="345">
        <v>132</v>
      </c>
      <c r="C145" s="199">
        <v>6</v>
      </c>
      <c r="D145" s="195" t="s">
        <v>4329</v>
      </c>
      <c r="E145" s="219" t="s">
        <v>4305</v>
      </c>
      <c r="F145" s="196">
        <v>11343740</v>
      </c>
      <c r="G145" s="242" t="s">
        <v>3920</v>
      </c>
      <c r="H145" s="197" t="s">
        <v>4330</v>
      </c>
      <c r="I145" s="195" t="s">
        <v>4304</v>
      </c>
      <c r="J145" s="195" t="s">
        <v>3920</v>
      </c>
      <c r="K145" s="198" t="s">
        <v>4331</v>
      </c>
      <c r="L145" s="236" t="s">
        <v>528</v>
      </c>
      <c r="M145" s="236" t="s">
        <v>4254</v>
      </c>
      <c r="N145" s="209" t="s">
        <v>7763</v>
      </c>
      <c r="O145" s="346">
        <v>52</v>
      </c>
    </row>
    <row r="146" spans="2:15" ht="69.95" customHeight="1">
      <c r="B146" s="345">
        <v>133</v>
      </c>
      <c r="C146" s="199">
        <v>6</v>
      </c>
      <c r="D146" s="195" t="s">
        <v>4314</v>
      </c>
      <c r="E146" s="219" t="s">
        <v>4305</v>
      </c>
      <c r="F146" s="196">
        <v>2118000</v>
      </c>
      <c r="G146" s="242" t="s">
        <v>3920</v>
      </c>
      <c r="H146" s="197" t="s">
        <v>4315</v>
      </c>
      <c r="I146" s="195" t="s">
        <v>4304</v>
      </c>
      <c r="J146" s="195" t="s">
        <v>3920</v>
      </c>
      <c r="K146" s="198" t="s">
        <v>4316</v>
      </c>
      <c r="L146" s="236" t="s">
        <v>532</v>
      </c>
      <c r="M146" s="236" t="s">
        <v>4255</v>
      </c>
      <c r="N146" s="209" t="s">
        <v>7763</v>
      </c>
      <c r="O146" s="346">
        <v>52</v>
      </c>
    </row>
    <row r="147" spans="2:15" ht="69.95" customHeight="1">
      <c r="B147" s="345">
        <v>134</v>
      </c>
      <c r="C147" s="199">
        <v>6</v>
      </c>
      <c r="D147" s="195" t="s">
        <v>4332</v>
      </c>
      <c r="E147" s="219" t="s">
        <v>4305</v>
      </c>
      <c r="F147" s="196">
        <v>11404870</v>
      </c>
      <c r="G147" s="242" t="s">
        <v>3920</v>
      </c>
      <c r="H147" s="197" t="s">
        <v>4333</v>
      </c>
      <c r="I147" s="195" t="s">
        <v>4304</v>
      </c>
      <c r="J147" s="195" t="s">
        <v>3920</v>
      </c>
      <c r="K147" s="198" t="s">
        <v>4334</v>
      </c>
      <c r="L147" s="236" t="s">
        <v>528</v>
      </c>
      <c r="M147" s="236" t="s">
        <v>4254</v>
      </c>
      <c r="N147" s="209" t="s">
        <v>7763</v>
      </c>
      <c r="O147" s="346">
        <v>52</v>
      </c>
    </row>
    <row r="148" spans="2:15" ht="69.95" customHeight="1">
      <c r="B148" s="345">
        <v>135</v>
      </c>
      <c r="C148" s="199">
        <v>6</v>
      </c>
      <c r="D148" s="195" t="s">
        <v>4317</v>
      </c>
      <c r="E148" s="219" t="s">
        <v>4305</v>
      </c>
      <c r="F148" s="196">
        <v>7200000</v>
      </c>
      <c r="G148" s="242" t="s">
        <v>3920</v>
      </c>
      <c r="H148" s="197" t="s">
        <v>4318</v>
      </c>
      <c r="I148" s="195" t="s">
        <v>4304</v>
      </c>
      <c r="J148" s="195" t="s">
        <v>3920</v>
      </c>
      <c r="K148" s="198" t="s">
        <v>4319</v>
      </c>
      <c r="L148" s="236" t="s">
        <v>528</v>
      </c>
      <c r="M148" s="236" t="s">
        <v>4251</v>
      </c>
      <c r="N148" s="209" t="s">
        <v>7763</v>
      </c>
      <c r="O148" s="346">
        <v>52</v>
      </c>
    </row>
    <row r="149" spans="2:15" ht="69.95" customHeight="1">
      <c r="B149" s="345">
        <v>136</v>
      </c>
      <c r="C149" s="199">
        <v>6</v>
      </c>
      <c r="D149" s="195" t="s">
        <v>4311</v>
      </c>
      <c r="E149" s="219" t="s">
        <v>4305</v>
      </c>
      <c r="F149" s="196">
        <v>10500000</v>
      </c>
      <c r="G149" s="242" t="s">
        <v>3920</v>
      </c>
      <c r="H149" s="197" t="s">
        <v>4312</v>
      </c>
      <c r="I149" s="195" t="s">
        <v>4304</v>
      </c>
      <c r="J149" s="195" t="s">
        <v>3920</v>
      </c>
      <c r="K149" s="198" t="s">
        <v>4313</v>
      </c>
      <c r="L149" s="236" t="s">
        <v>532</v>
      </c>
      <c r="M149" s="236" t="s">
        <v>4219</v>
      </c>
      <c r="N149" s="209" t="s">
        <v>7763</v>
      </c>
      <c r="O149" s="346">
        <v>52</v>
      </c>
    </row>
    <row r="150" spans="2:15" ht="69.95" customHeight="1">
      <c r="B150" s="345">
        <v>137</v>
      </c>
      <c r="C150" s="199">
        <v>6</v>
      </c>
      <c r="D150" s="214" t="s">
        <v>4366</v>
      </c>
      <c r="E150" s="220" t="s">
        <v>4342</v>
      </c>
      <c r="F150" s="215">
        <v>1650000</v>
      </c>
      <c r="G150" s="242" t="s">
        <v>3920</v>
      </c>
      <c r="H150" s="214" t="s">
        <v>4367</v>
      </c>
      <c r="I150" s="214" t="s">
        <v>4305</v>
      </c>
      <c r="J150" s="214" t="s">
        <v>3920</v>
      </c>
      <c r="K150" s="216" t="s">
        <v>4368</v>
      </c>
      <c r="L150" s="236" t="s">
        <v>528</v>
      </c>
      <c r="M150" s="236" t="s">
        <v>4254</v>
      </c>
      <c r="N150" s="209" t="s">
        <v>7763</v>
      </c>
      <c r="O150" s="346">
        <v>52</v>
      </c>
    </row>
    <row r="151" spans="2:15" ht="69.95" customHeight="1">
      <c r="B151" s="345">
        <v>138</v>
      </c>
      <c r="C151" s="199">
        <v>6</v>
      </c>
      <c r="D151" s="214" t="s">
        <v>4369</v>
      </c>
      <c r="E151" s="220" t="s">
        <v>4342</v>
      </c>
      <c r="F151" s="215">
        <v>4074431</v>
      </c>
      <c r="G151" s="242" t="s">
        <v>3920</v>
      </c>
      <c r="H151" s="214" t="s">
        <v>4370</v>
      </c>
      <c r="I151" s="214" t="s">
        <v>4305</v>
      </c>
      <c r="J151" s="214" t="s">
        <v>3920</v>
      </c>
      <c r="K151" s="216" t="s">
        <v>4371</v>
      </c>
      <c r="L151" s="236" t="s">
        <v>532</v>
      </c>
      <c r="M151" s="236" t="s">
        <v>4255</v>
      </c>
      <c r="N151" s="209" t="s">
        <v>7763</v>
      </c>
      <c r="O151" s="346">
        <v>52</v>
      </c>
    </row>
    <row r="152" spans="2:15" ht="69.95" customHeight="1">
      <c r="B152" s="345">
        <v>139</v>
      </c>
      <c r="C152" s="199">
        <v>6</v>
      </c>
      <c r="D152" s="214" t="s">
        <v>4348</v>
      </c>
      <c r="E152" s="220" t="s">
        <v>4342</v>
      </c>
      <c r="F152" s="215">
        <v>15880573</v>
      </c>
      <c r="G152" s="246" t="s">
        <v>3920</v>
      </c>
      <c r="H152" s="214" t="s">
        <v>4349</v>
      </c>
      <c r="I152" s="214" t="s">
        <v>4305</v>
      </c>
      <c r="J152" s="214" t="s">
        <v>3920</v>
      </c>
      <c r="K152" s="216" t="s">
        <v>4350</v>
      </c>
      <c r="L152" s="236" t="s">
        <v>532</v>
      </c>
      <c r="M152" s="236" t="s">
        <v>4219</v>
      </c>
      <c r="N152" s="209" t="s">
        <v>7763</v>
      </c>
      <c r="O152" s="346">
        <v>52</v>
      </c>
    </row>
    <row r="153" spans="2:15" ht="69.95" customHeight="1">
      <c r="B153" s="345">
        <v>140</v>
      </c>
      <c r="C153" s="199">
        <v>6</v>
      </c>
      <c r="D153" s="195" t="s">
        <v>4397</v>
      </c>
      <c r="E153" s="219" t="s">
        <v>4373</v>
      </c>
      <c r="F153" s="196">
        <v>3700700</v>
      </c>
      <c r="G153" s="242" t="s">
        <v>3920</v>
      </c>
      <c r="H153" s="195" t="s">
        <v>4398</v>
      </c>
      <c r="I153" s="195" t="s">
        <v>4305</v>
      </c>
      <c r="J153" s="195" t="s">
        <v>3920</v>
      </c>
      <c r="K153" s="216" t="s">
        <v>4399</v>
      </c>
      <c r="L153" s="236" t="s">
        <v>528</v>
      </c>
      <c r="M153" s="236" t="s">
        <v>4254</v>
      </c>
      <c r="N153" s="209" t="s">
        <v>7763</v>
      </c>
      <c r="O153" s="346">
        <v>52</v>
      </c>
    </row>
    <row r="154" spans="2:15" ht="69.95" customHeight="1">
      <c r="B154" s="345">
        <v>141</v>
      </c>
      <c r="C154" s="199">
        <v>6</v>
      </c>
      <c r="D154" s="214" t="s">
        <v>4345</v>
      </c>
      <c r="E154" s="220" t="s">
        <v>4342</v>
      </c>
      <c r="F154" s="215">
        <v>3840000</v>
      </c>
      <c r="G154" s="246" t="s">
        <v>3920</v>
      </c>
      <c r="H154" s="214" t="s">
        <v>4346</v>
      </c>
      <c r="I154" s="214" t="s">
        <v>4305</v>
      </c>
      <c r="J154" s="214" t="s">
        <v>3920</v>
      </c>
      <c r="K154" s="216" t="s">
        <v>4347</v>
      </c>
      <c r="L154" s="236" t="s">
        <v>532</v>
      </c>
      <c r="M154" s="236" t="s">
        <v>4219</v>
      </c>
      <c r="N154" s="209" t="s">
        <v>7763</v>
      </c>
      <c r="O154" s="346">
        <v>52</v>
      </c>
    </row>
    <row r="155" spans="2:15" ht="69.95" customHeight="1">
      <c r="B155" s="345">
        <v>142</v>
      </c>
      <c r="C155" s="199">
        <v>6</v>
      </c>
      <c r="D155" s="214" t="s">
        <v>4354</v>
      </c>
      <c r="E155" s="220" t="s">
        <v>4342</v>
      </c>
      <c r="F155" s="215">
        <v>25425327</v>
      </c>
      <c r="G155" s="246" t="s">
        <v>3920</v>
      </c>
      <c r="H155" s="214" t="s">
        <v>4355</v>
      </c>
      <c r="I155" s="214" t="s">
        <v>4305</v>
      </c>
      <c r="J155" s="214" t="s">
        <v>3920</v>
      </c>
      <c r="K155" s="216" t="s">
        <v>4356</v>
      </c>
      <c r="L155" s="236" t="s">
        <v>524</v>
      </c>
      <c r="M155" s="236" t="s">
        <v>4252</v>
      </c>
      <c r="N155" s="209" t="s">
        <v>7763</v>
      </c>
      <c r="O155" s="346">
        <v>52</v>
      </c>
    </row>
    <row r="156" spans="2:15" ht="69.95" customHeight="1">
      <c r="B156" s="345">
        <v>143</v>
      </c>
      <c r="C156" s="199">
        <v>6</v>
      </c>
      <c r="D156" s="214" t="s">
        <v>4351</v>
      </c>
      <c r="E156" s="220" t="s">
        <v>4342</v>
      </c>
      <c r="F156" s="215">
        <v>15508650</v>
      </c>
      <c r="G156" s="246" t="s">
        <v>3920</v>
      </c>
      <c r="H156" s="214" t="s">
        <v>4352</v>
      </c>
      <c r="I156" s="214" t="s">
        <v>4305</v>
      </c>
      <c r="J156" s="214" t="s">
        <v>3920</v>
      </c>
      <c r="K156" s="216" t="s">
        <v>4353</v>
      </c>
      <c r="L156" s="236" t="s">
        <v>528</v>
      </c>
      <c r="M156" s="236" t="s">
        <v>4251</v>
      </c>
      <c r="N156" s="209" t="s">
        <v>7763</v>
      </c>
      <c r="O156" s="346">
        <v>52</v>
      </c>
    </row>
    <row r="157" spans="2:15" ht="69.95" customHeight="1">
      <c r="B157" s="345">
        <v>144</v>
      </c>
      <c r="C157" s="199">
        <v>6</v>
      </c>
      <c r="D157" s="214" t="s">
        <v>4360</v>
      </c>
      <c r="E157" s="220" t="s">
        <v>4342</v>
      </c>
      <c r="F157" s="215">
        <v>27294800</v>
      </c>
      <c r="G157" s="242" t="s">
        <v>3920</v>
      </c>
      <c r="H157" s="214" t="s">
        <v>4361</v>
      </c>
      <c r="I157" s="214" t="s">
        <v>4305</v>
      </c>
      <c r="J157" s="214" t="s">
        <v>3920</v>
      </c>
      <c r="K157" s="216" t="s">
        <v>4362</v>
      </c>
      <c r="L157" s="236" t="s">
        <v>528</v>
      </c>
      <c r="M157" s="236" t="s">
        <v>4251</v>
      </c>
      <c r="N157" s="209" t="s">
        <v>7763</v>
      </c>
      <c r="O157" s="346">
        <v>52</v>
      </c>
    </row>
    <row r="158" spans="2:15" ht="69.95" customHeight="1">
      <c r="B158" s="345">
        <v>145</v>
      </c>
      <c r="C158" s="199">
        <v>6</v>
      </c>
      <c r="D158" s="195" t="s">
        <v>4418</v>
      </c>
      <c r="E158" s="219" t="s">
        <v>4412</v>
      </c>
      <c r="F158" s="196">
        <v>7559500</v>
      </c>
      <c r="G158" s="230" t="s">
        <v>3944</v>
      </c>
      <c r="H158" s="195" t="s">
        <v>4419</v>
      </c>
      <c r="I158" s="195" t="s">
        <v>4373</v>
      </c>
      <c r="J158" s="195" t="s">
        <v>3947</v>
      </c>
      <c r="K158" s="198" t="s">
        <v>4262</v>
      </c>
      <c r="L158" s="236"/>
      <c r="M158" s="236"/>
      <c r="N158" s="252" t="s">
        <v>3724</v>
      </c>
      <c r="O158" s="346">
        <v>52</v>
      </c>
    </row>
    <row r="159" spans="2:15" ht="69.95" customHeight="1">
      <c r="B159" s="345">
        <v>146</v>
      </c>
      <c r="C159" s="199">
        <v>6</v>
      </c>
      <c r="D159" s="195" t="s">
        <v>4432</v>
      </c>
      <c r="E159" s="219" t="s">
        <v>4433</v>
      </c>
      <c r="F159" s="196">
        <v>136770850</v>
      </c>
      <c r="G159" s="241" t="s">
        <v>3920</v>
      </c>
      <c r="H159" s="195" t="s">
        <v>4434</v>
      </c>
      <c r="I159" s="195" t="s">
        <v>4435</v>
      </c>
      <c r="J159" s="195" t="s">
        <v>3920</v>
      </c>
      <c r="K159" s="216" t="s">
        <v>4436</v>
      </c>
      <c r="L159" s="236" t="s">
        <v>532</v>
      </c>
      <c r="M159" s="236" t="s">
        <v>4219</v>
      </c>
      <c r="N159" s="252" t="s">
        <v>4406</v>
      </c>
      <c r="O159" s="346">
        <v>52</v>
      </c>
    </row>
    <row r="160" spans="2:15" ht="69.95" customHeight="1">
      <c r="B160" s="345">
        <v>147</v>
      </c>
      <c r="C160" s="199">
        <v>6</v>
      </c>
      <c r="D160" s="195" t="s">
        <v>4437</v>
      </c>
      <c r="E160" s="219" t="s">
        <v>4433</v>
      </c>
      <c r="F160" s="196">
        <v>48815040</v>
      </c>
      <c r="G160" s="242" t="s">
        <v>3920</v>
      </c>
      <c r="H160" s="195" t="s">
        <v>4438</v>
      </c>
      <c r="I160" s="195" t="s">
        <v>4435</v>
      </c>
      <c r="J160" s="195" t="s">
        <v>3920</v>
      </c>
      <c r="K160" s="216" t="s">
        <v>4439</v>
      </c>
      <c r="L160" s="236" t="s">
        <v>528</v>
      </c>
      <c r="M160" s="236" t="s">
        <v>4251</v>
      </c>
      <c r="N160" s="209" t="s">
        <v>7763</v>
      </c>
      <c r="O160" s="346">
        <v>52</v>
      </c>
    </row>
    <row r="161" spans="2:15" ht="69.95" customHeight="1">
      <c r="B161" s="345">
        <v>148</v>
      </c>
      <c r="C161" s="199">
        <v>6</v>
      </c>
      <c r="D161" s="195" t="s">
        <v>4440</v>
      </c>
      <c r="E161" s="219" t="s">
        <v>4433</v>
      </c>
      <c r="F161" s="196">
        <v>360000</v>
      </c>
      <c r="G161" s="242" t="s">
        <v>3920</v>
      </c>
      <c r="H161" s="195" t="s">
        <v>4441</v>
      </c>
      <c r="I161" s="195" t="s">
        <v>4435</v>
      </c>
      <c r="J161" s="195" t="s">
        <v>3920</v>
      </c>
      <c r="K161" s="216" t="s">
        <v>4442</v>
      </c>
      <c r="L161" s="236" t="s">
        <v>524</v>
      </c>
      <c r="M161" s="236" t="s">
        <v>4253</v>
      </c>
      <c r="N161" s="209" t="s">
        <v>7763</v>
      </c>
      <c r="O161" s="346">
        <v>52</v>
      </c>
    </row>
    <row r="162" spans="2:15" ht="69.95" customHeight="1">
      <c r="B162" s="345">
        <v>149</v>
      </c>
      <c r="C162" s="199">
        <v>6</v>
      </c>
      <c r="D162" s="195" t="s">
        <v>4443</v>
      </c>
      <c r="E162" s="219" t="s">
        <v>4433</v>
      </c>
      <c r="F162" s="196">
        <v>2110000</v>
      </c>
      <c r="G162" s="242" t="s">
        <v>3920</v>
      </c>
      <c r="H162" s="195" t="s">
        <v>4444</v>
      </c>
      <c r="I162" s="195" t="s">
        <v>4435</v>
      </c>
      <c r="J162" s="195" t="s">
        <v>3920</v>
      </c>
      <c r="K162" s="216" t="s">
        <v>4445</v>
      </c>
      <c r="L162" s="236" t="s">
        <v>524</v>
      </c>
      <c r="M162" s="236" t="s">
        <v>4252</v>
      </c>
      <c r="N162" s="209" t="s">
        <v>7763</v>
      </c>
      <c r="O162" s="346">
        <v>52</v>
      </c>
    </row>
    <row r="163" spans="2:15" ht="69.95" customHeight="1">
      <c r="B163" s="345">
        <v>150</v>
      </c>
      <c r="C163" s="199">
        <v>6</v>
      </c>
      <c r="D163" s="195" t="s">
        <v>4446</v>
      </c>
      <c r="E163" s="219" t="s">
        <v>4433</v>
      </c>
      <c r="F163" s="196">
        <v>9185000</v>
      </c>
      <c r="G163" s="242" t="s">
        <v>3920</v>
      </c>
      <c r="H163" s="195" t="s">
        <v>4447</v>
      </c>
      <c r="I163" s="195" t="s">
        <v>4435</v>
      </c>
      <c r="J163" s="195" t="s">
        <v>3920</v>
      </c>
      <c r="K163" s="216" t="s">
        <v>4448</v>
      </c>
      <c r="L163" s="236" t="s">
        <v>532</v>
      </c>
      <c r="M163" s="236" t="s">
        <v>4255</v>
      </c>
      <c r="N163" s="209" t="s">
        <v>7763</v>
      </c>
      <c r="O163" s="346">
        <v>52</v>
      </c>
    </row>
    <row r="164" spans="2:15" ht="69.95" customHeight="1">
      <c r="B164" s="345">
        <v>151</v>
      </c>
      <c r="C164" s="199">
        <v>6</v>
      </c>
      <c r="D164" s="195" t="s">
        <v>4449</v>
      </c>
      <c r="E164" s="219" t="s">
        <v>4433</v>
      </c>
      <c r="F164" s="196">
        <v>14635000</v>
      </c>
      <c r="G164" s="242" t="s">
        <v>3920</v>
      </c>
      <c r="H164" s="195" t="s">
        <v>4450</v>
      </c>
      <c r="I164" s="195" t="s">
        <v>4435</v>
      </c>
      <c r="J164" s="195" t="s">
        <v>3920</v>
      </c>
      <c r="K164" s="216" t="s">
        <v>4451</v>
      </c>
      <c r="L164" s="236" t="s">
        <v>532</v>
      </c>
      <c r="M164" s="236" t="s">
        <v>4219</v>
      </c>
      <c r="N164" s="209" t="s">
        <v>7763</v>
      </c>
      <c r="O164" s="346">
        <v>52</v>
      </c>
    </row>
    <row r="165" spans="2:15" ht="69.95" customHeight="1">
      <c r="B165" s="345">
        <v>152</v>
      </c>
      <c r="C165" s="199">
        <v>6</v>
      </c>
      <c r="D165" s="195" t="s">
        <v>4452</v>
      </c>
      <c r="E165" s="219" t="s">
        <v>4433</v>
      </c>
      <c r="F165" s="196">
        <v>25208100</v>
      </c>
      <c r="G165" s="242" t="s">
        <v>3920</v>
      </c>
      <c r="H165" s="195" t="s">
        <v>4453</v>
      </c>
      <c r="I165" s="195" t="s">
        <v>4435</v>
      </c>
      <c r="J165" s="195" t="s">
        <v>3920</v>
      </c>
      <c r="K165" s="216" t="s">
        <v>4454</v>
      </c>
      <c r="L165" s="236" t="s">
        <v>532</v>
      </c>
      <c r="M165" s="236" t="s">
        <v>4255</v>
      </c>
      <c r="N165" s="209" t="s">
        <v>7763</v>
      </c>
      <c r="O165" s="346">
        <v>52</v>
      </c>
    </row>
    <row r="166" spans="2:15" ht="69.95" customHeight="1">
      <c r="B166" s="345">
        <v>153</v>
      </c>
      <c r="C166" s="199">
        <v>6</v>
      </c>
      <c r="D166" s="195" t="s">
        <v>4455</v>
      </c>
      <c r="E166" s="219" t="s">
        <v>4433</v>
      </c>
      <c r="F166" s="196">
        <v>9875000</v>
      </c>
      <c r="G166" s="241" t="s">
        <v>3920</v>
      </c>
      <c r="H166" s="195" t="s">
        <v>4456</v>
      </c>
      <c r="I166" s="195" t="s">
        <v>4435</v>
      </c>
      <c r="J166" s="195" t="s">
        <v>3920</v>
      </c>
      <c r="K166" s="216" t="s">
        <v>4457</v>
      </c>
      <c r="L166" s="236" t="s">
        <v>532</v>
      </c>
      <c r="M166" s="236" t="s">
        <v>4219</v>
      </c>
      <c r="N166" s="252" t="s">
        <v>4406</v>
      </c>
      <c r="O166" s="346">
        <v>52</v>
      </c>
    </row>
    <row r="167" spans="2:15" ht="69.95" customHeight="1">
      <c r="B167" s="345">
        <v>154</v>
      </c>
      <c r="C167" s="199">
        <v>6</v>
      </c>
      <c r="D167" s="195" t="s">
        <v>4458</v>
      </c>
      <c r="E167" s="219" t="s">
        <v>4433</v>
      </c>
      <c r="F167" s="196">
        <v>3950000</v>
      </c>
      <c r="G167" s="241" t="s">
        <v>3920</v>
      </c>
      <c r="H167" s="195" t="s">
        <v>4459</v>
      </c>
      <c r="I167" s="195" t="s">
        <v>4435</v>
      </c>
      <c r="J167" s="195" t="s">
        <v>3920</v>
      </c>
      <c r="K167" s="216" t="s">
        <v>4460</v>
      </c>
      <c r="L167" s="236" t="s">
        <v>532</v>
      </c>
      <c r="M167" s="236" t="s">
        <v>4219</v>
      </c>
      <c r="N167" s="252" t="s">
        <v>4406</v>
      </c>
      <c r="O167" s="346">
        <v>52</v>
      </c>
    </row>
    <row r="168" spans="2:15" ht="69.95" customHeight="1">
      <c r="B168" s="345">
        <v>155</v>
      </c>
      <c r="C168" s="199">
        <v>6</v>
      </c>
      <c r="D168" s="195" t="s">
        <v>4461</v>
      </c>
      <c r="E168" s="219" t="s">
        <v>4433</v>
      </c>
      <c r="F168" s="196">
        <v>3950000</v>
      </c>
      <c r="G168" s="241" t="s">
        <v>3920</v>
      </c>
      <c r="H168" s="195" t="s">
        <v>4462</v>
      </c>
      <c r="I168" s="195" t="s">
        <v>4435</v>
      </c>
      <c r="J168" s="195" t="s">
        <v>3920</v>
      </c>
      <c r="K168" s="216" t="s">
        <v>4460</v>
      </c>
      <c r="L168" s="236" t="s">
        <v>532</v>
      </c>
      <c r="M168" s="236" t="s">
        <v>4219</v>
      </c>
      <c r="N168" s="252" t="s">
        <v>4406</v>
      </c>
      <c r="O168" s="346">
        <v>52</v>
      </c>
    </row>
    <row r="169" spans="2:15" ht="69.95" customHeight="1">
      <c r="B169" s="345">
        <v>156</v>
      </c>
      <c r="C169" s="251">
        <v>6</v>
      </c>
      <c r="D169" s="195" t="s">
        <v>4463</v>
      </c>
      <c r="E169" s="219" t="s">
        <v>4464</v>
      </c>
      <c r="F169" s="196">
        <v>424528</v>
      </c>
      <c r="G169" s="232" t="s">
        <v>3920</v>
      </c>
      <c r="H169" s="195" t="s">
        <v>4465</v>
      </c>
      <c r="I169" s="195" t="s">
        <v>4435</v>
      </c>
      <c r="J169" s="195" t="s">
        <v>3920</v>
      </c>
      <c r="K169" s="216" t="s">
        <v>4466</v>
      </c>
      <c r="L169" s="236" t="s">
        <v>565</v>
      </c>
      <c r="M169" s="236" t="s">
        <v>4220</v>
      </c>
      <c r="N169" s="252" t="s">
        <v>4407</v>
      </c>
      <c r="O169" s="347">
        <v>51</v>
      </c>
    </row>
    <row r="170" spans="2:15" ht="69.95" customHeight="1">
      <c r="B170" s="345">
        <v>157</v>
      </c>
      <c r="C170" s="251">
        <v>6</v>
      </c>
      <c r="D170" s="195" t="s">
        <v>4467</v>
      </c>
      <c r="E170" s="219" t="s">
        <v>4464</v>
      </c>
      <c r="F170" s="196">
        <v>16698000</v>
      </c>
      <c r="G170" s="232" t="s">
        <v>4087</v>
      </c>
      <c r="H170" s="195" t="s">
        <v>4468</v>
      </c>
      <c r="I170" s="195" t="s">
        <v>4435</v>
      </c>
      <c r="J170" s="195" t="s">
        <v>3920</v>
      </c>
      <c r="K170" s="216" t="s">
        <v>4469</v>
      </c>
      <c r="L170" s="236" t="s">
        <v>565</v>
      </c>
      <c r="M170" s="236" t="s">
        <v>4220</v>
      </c>
      <c r="N170" s="252" t="s">
        <v>4407</v>
      </c>
      <c r="O170" s="347">
        <v>51</v>
      </c>
    </row>
    <row r="171" spans="2:15" ht="69.95" customHeight="1">
      <c r="B171" s="345">
        <v>158</v>
      </c>
      <c r="C171" s="251">
        <v>6</v>
      </c>
      <c r="D171" s="195" t="s">
        <v>4471</v>
      </c>
      <c r="E171" s="219" t="s">
        <v>4472</v>
      </c>
      <c r="F171" s="196">
        <v>1200000</v>
      </c>
      <c r="G171" s="242" t="s">
        <v>3920</v>
      </c>
      <c r="H171" s="195" t="s">
        <v>4473</v>
      </c>
      <c r="I171" s="195" t="s">
        <v>4474</v>
      </c>
      <c r="J171" s="195" t="s">
        <v>3920</v>
      </c>
      <c r="K171" s="198" t="s">
        <v>4475</v>
      </c>
      <c r="L171" s="236" t="s">
        <v>524</v>
      </c>
      <c r="M171" s="236" t="s">
        <v>4252</v>
      </c>
      <c r="N171" s="209" t="s">
        <v>7763</v>
      </c>
      <c r="O171" s="347">
        <v>52</v>
      </c>
    </row>
    <row r="172" spans="2:15" ht="69.95" customHeight="1">
      <c r="B172" s="345">
        <v>159</v>
      </c>
      <c r="C172" s="251">
        <v>6</v>
      </c>
      <c r="D172" s="195" t="s">
        <v>4476</v>
      </c>
      <c r="E172" s="219" t="s">
        <v>4472</v>
      </c>
      <c r="F172" s="196">
        <v>9950000</v>
      </c>
      <c r="G172" s="241" t="s">
        <v>4187</v>
      </c>
      <c r="H172" s="195" t="s">
        <v>4477</v>
      </c>
      <c r="I172" s="195" t="s">
        <v>4474</v>
      </c>
      <c r="J172" s="195" t="s">
        <v>3920</v>
      </c>
      <c r="K172" s="198" t="s">
        <v>4478</v>
      </c>
      <c r="L172" s="236" t="s">
        <v>532</v>
      </c>
      <c r="M172" s="236" t="s">
        <v>4219</v>
      </c>
      <c r="N172" s="252" t="s">
        <v>4406</v>
      </c>
      <c r="O172" s="347">
        <v>52</v>
      </c>
    </row>
    <row r="173" spans="2:15" ht="69.95" customHeight="1">
      <c r="B173" s="345">
        <v>160</v>
      </c>
      <c r="C173" s="251">
        <v>6</v>
      </c>
      <c r="D173" s="195" t="s">
        <v>4479</v>
      </c>
      <c r="E173" s="219" t="s">
        <v>4472</v>
      </c>
      <c r="F173" s="196">
        <v>1810000</v>
      </c>
      <c r="G173" s="242" t="s">
        <v>3920</v>
      </c>
      <c r="H173" s="195" t="s">
        <v>4480</v>
      </c>
      <c r="I173" s="195" t="s">
        <v>4474</v>
      </c>
      <c r="J173" s="195" t="s">
        <v>3920</v>
      </c>
      <c r="K173" s="198" t="s">
        <v>4481</v>
      </c>
      <c r="L173" s="236" t="s">
        <v>524</v>
      </c>
      <c r="M173" s="236" t="s">
        <v>4252</v>
      </c>
      <c r="N173" s="209" t="s">
        <v>7763</v>
      </c>
      <c r="O173" s="347">
        <v>52</v>
      </c>
    </row>
    <row r="174" spans="2:15" ht="69.95" customHeight="1">
      <c r="B174" s="345">
        <v>161</v>
      </c>
      <c r="C174" s="251">
        <v>6</v>
      </c>
      <c r="D174" s="195" t="s">
        <v>4692</v>
      </c>
      <c r="E174" s="219" t="s">
        <v>4693</v>
      </c>
      <c r="F174" s="196">
        <v>618347</v>
      </c>
      <c r="G174" s="232" t="s">
        <v>4099</v>
      </c>
      <c r="H174" s="195" t="s">
        <v>4694</v>
      </c>
      <c r="I174" s="195" t="s">
        <v>4695</v>
      </c>
      <c r="J174" s="195" t="s">
        <v>3920</v>
      </c>
      <c r="K174" s="198" t="s">
        <v>4696</v>
      </c>
      <c r="L174" s="236" t="s">
        <v>565</v>
      </c>
      <c r="M174" s="236" t="s">
        <v>4220</v>
      </c>
      <c r="N174" s="251" t="s">
        <v>4407</v>
      </c>
      <c r="O174" s="347">
        <v>51</v>
      </c>
    </row>
    <row r="175" spans="2:15" ht="69.95" customHeight="1">
      <c r="B175" s="345">
        <v>162</v>
      </c>
      <c r="C175" s="251">
        <v>6</v>
      </c>
      <c r="D175" s="195" t="s">
        <v>4697</v>
      </c>
      <c r="E175" s="195" t="s">
        <v>4698</v>
      </c>
      <c r="F175" s="196">
        <v>1137000</v>
      </c>
      <c r="G175" s="242" t="s">
        <v>3920</v>
      </c>
      <c r="H175" s="195" t="s">
        <v>4699</v>
      </c>
      <c r="I175" s="195" t="s">
        <v>4700</v>
      </c>
      <c r="J175" s="195" t="s">
        <v>3920</v>
      </c>
      <c r="K175" s="198" t="s">
        <v>4701</v>
      </c>
      <c r="L175" s="236" t="s">
        <v>532</v>
      </c>
      <c r="M175" s="236" t="s">
        <v>4219</v>
      </c>
      <c r="N175" s="209" t="s">
        <v>7763</v>
      </c>
      <c r="O175" s="347">
        <v>52</v>
      </c>
    </row>
    <row r="176" spans="2:15" ht="69.95" customHeight="1">
      <c r="B176" s="345">
        <v>163</v>
      </c>
      <c r="C176" s="251">
        <v>6</v>
      </c>
      <c r="D176" s="195" t="s">
        <v>4702</v>
      </c>
      <c r="E176" s="195" t="s">
        <v>4698</v>
      </c>
      <c r="F176" s="196">
        <v>9957100</v>
      </c>
      <c r="G176" s="242" t="s">
        <v>3920</v>
      </c>
      <c r="H176" s="195" t="s">
        <v>4703</v>
      </c>
      <c r="I176" s="195" t="s">
        <v>4700</v>
      </c>
      <c r="J176" s="195" t="s">
        <v>3920</v>
      </c>
      <c r="K176" s="198" t="s">
        <v>4704</v>
      </c>
      <c r="L176" s="236" t="s">
        <v>532</v>
      </c>
      <c r="M176" s="236" t="s">
        <v>4219</v>
      </c>
      <c r="N176" s="209" t="s">
        <v>7763</v>
      </c>
      <c r="O176" s="347">
        <v>52</v>
      </c>
    </row>
    <row r="177" spans="2:15" ht="69.95" customHeight="1">
      <c r="B177" s="345">
        <v>164</v>
      </c>
      <c r="C177" s="251">
        <v>6</v>
      </c>
      <c r="D177" s="195" t="s">
        <v>4705</v>
      </c>
      <c r="E177" s="219" t="s">
        <v>4706</v>
      </c>
      <c r="F177" s="196">
        <v>11000000</v>
      </c>
      <c r="G177" s="241" t="s">
        <v>4187</v>
      </c>
      <c r="H177" s="195" t="s">
        <v>4707</v>
      </c>
      <c r="I177" s="195" t="s">
        <v>4698</v>
      </c>
      <c r="J177" s="195" t="s">
        <v>3920</v>
      </c>
      <c r="K177" s="198" t="s">
        <v>4708</v>
      </c>
      <c r="L177" s="236" t="s">
        <v>532</v>
      </c>
      <c r="M177" s="236" t="s">
        <v>4219</v>
      </c>
      <c r="N177" s="251" t="s">
        <v>4406</v>
      </c>
      <c r="O177" s="347">
        <v>52</v>
      </c>
    </row>
    <row r="178" spans="2:15" ht="69.95" customHeight="1">
      <c r="B178" s="345">
        <v>165</v>
      </c>
      <c r="C178" s="251">
        <v>6</v>
      </c>
      <c r="D178" s="195" t="s">
        <v>4709</v>
      </c>
      <c r="E178" s="219" t="s">
        <v>4706</v>
      </c>
      <c r="F178" s="196">
        <v>23400000</v>
      </c>
      <c r="G178" s="241" t="s">
        <v>4187</v>
      </c>
      <c r="H178" s="195" t="s">
        <v>4710</v>
      </c>
      <c r="I178" s="195" t="s">
        <v>4698</v>
      </c>
      <c r="J178" s="195" t="s">
        <v>3920</v>
      </c>
      <c r="K178" s="198" t="s">
        <v>4711</v>
      </c>
      <c r="L178" s="236" t="s">
        <v>532</v>
      </c>
      <c r="M178" s="236" t="s">
        <v>4219</v>
      </c>
      <c r="N178" s="251" t="s">
        <v>4406</v>
      </c>
      <c r="O178" s="347">
        <v>52</v>
      </c>
    </row>
    <row r="179" spans="2:15" ht="69.95" customHeight="1">
      <c r="B179" s="345">
        <v>166</v>
      </c>
      <c r="C179" s="251">
        <v>6</v>
      </c>
      <c r="D179" s="195" t="s">
        <v>4712</v>
      </c>
      <c r="E179" s="219" t="s">
        <v>4706</v>
      </c>
      <c r="F179" s="196">
        <v>233000000</v>
      </c>
      <c r="G179" s="241" t="s">
        <v>4187</v>
      </c>
      <c r="H179" s="195" t="s">
        <v>4713</v>
      </c>
      <c r="I179" s="195" t="s">
        <v>4698</v>
      </c>
      <c r="J179" s="195" t="s">
        <v>3920</v>
      </c>
      <c r="K179" s="198" t="s">
        <v>4714</v>
      </c>
      <c r="L179" s="236" t="s">
        <v>532</v>
      </c>
      <c r="M179" s="236" t="s">
        <v>4219</v>
      </c>
      <c r="N179" s="251" t="s">
        <v>4406</v>
      </c>
      <c r="O179" s="347">
        <v>52</v>
      </c>
    </row>
    <row r="180" spans="2:15" ht="69.95" customHeight="1">
      <c r="B180" s="345">
        <v>167</v>
      </c>
      <c r="C180" s="251">
        <v>6</v>
      </c>
      <c r="D180" s="195" t="s">
        <v>4715</v>
      </c>
      <c r="E180" s="219" t="s">
        <v>4706</v>
      </c>
      <c r="F180" s="196">
        <v>59950000</v>
      </c>
      <c r="G180" s="241" t="s">
        <v>4187</v>
      </c>
      <c r="H180" s="195" t="s">
        <v>4716</v>
      </c>
      <c r="I180" s="195" t="s">
        <v>4698</v>
      </c>
      <c r="J180" s="195" t="s">
        <v>3920</v>
      </c>
      <c r="K180" s="198" t="s">
        <v>4717</v>
      </c>
      <c r="L180" s="236" t="s">
        <v>532</v>
      </c>
      <c r="M180" s="236" t="s">
        <v>4219</v>
      </c>
      <c r="N180" s="251" t="s">
        <v>4406</v>
      </c>
      <c r="O180" s="347">
        <v>52</v>
      </c>
    </row>
    <row r="181" spans="2:15" ht="69.95" customHeight="1">
      <c r="B181" s="345">
        <v>168</v>
      </c>
      <c r="C181" s="251">
        <v>6</v>
      </c>
      <c r="D181" s="195" t="s">
        <v>4718</v>
      </c>
      <c r="E181" s="219" t="s">
        <v>4706</v>
      </c>
      <c r="F181" s="196">
        <v>33000000</v>
      </c>
      <c r="G181" s="241" t="s">
        <v>4187</v>
      </c>
      <c r="H181" s="195" t="s">
        <v>4719</v>
      </c>
      <c r="I181" s="195" t="s">
        <v>4698</v>
      </c>
      <c r="J181" s="195" t="s">
        <v>3920</v>
      </c>
      <c r="K181" s="198" t="s">
        <v>4720</v>
      </c>
      <c r="L181" s="236" t="s">
        <v>532</v>
      </c>
      <c r="M181" s="236" t="s">
        <v>4219</v>
      </c>
      <c r="N181" s="251" t="s">
        <v>4406</v>
      </c>
      <c r="O181" s="347">
        <v>52</v>
      </c>
    </row>
    <row r="182" spans="2:15" ht="69.95" customHeight="1">
      <c r="B182" s="345">
        <v>169</v>
      </c>
      <c r="C182" s="251">
        <v>6</v>
      </c>
      <c r="D182" s="195" t="s">
        <v>4721</v>
      </c>
      <c r="E182" s="219" t="s">
        <v>4706</v>
      </c>
      <c r="F182" s="196">
        <v>12705000</v>
      </c>
      <c r="G182" s="241" t="s">
        <v>4187</v>
      </c>
      <c r="H182" s="195" t="s">
        <v>4722</v>
      </c>
      <c r="I182" s="195" t="s">
        <v>4698</v>
      </c>
      <c r="J182" s="195" t="s">
        <v>3920</v>
      </c>
      <c r="K182" s="198" t="s">
        <v>4723</v>
      </c>
      <c r="L182" s="236" t="s">
        <v>532</v>
      </c>
      <c r="M182" s="236" t="s">
        <v>4219</v>
      </c>
      <c r="N182" s="251" t="s">
        <v>4406</v>
      </c>
      <c r="O182" s="347">
        <v>52</v>
      </c>
    </row>
    <row r="183" spans="2:15" ht="69.95" customHeight="1">
      <c r="B183" s="345">
        <v>170</v>
      </c>
      <c r="C183" s="251">
        <v>6</v>
      </c>
      <c r="D183" s="195" t="s">
        <v>4724</v>
      </c>
      <c r="E183" s="219" t="s">
        <v>4706</v>
      </c>
      <c r="F183" s="196">
        <v>11500000</v>
      </c>
      <c r="G183" s="241" t="s">
        <v>4187</v>
      </c>
      <c r="H183" s="195" t="s">
        <v>4725</v>
      </c>
      <c r="I183" s="195" t="s">
        <v>4698</v>
      </c>
      <c r="J183" s="195" t="s">
        <v>3920</v>
      </c>
      <c r="K183" s="198" t="s">
        <v>4726</v>
      </c>
      <c r="L183" s="236" t="s">
        <v>532</v>
      </c>
      <c r="M183" s="236" t="s">
        <v>4219</v>
      </c>
      <c r="N183" s="251" t="s">
        <v>4406</v>
      </c>
      <c r="O183" s="347">
        <v>52</v>
      </c>
    </row>
    <row r="184" spans="2:15" ht="69.95" customHeight="1">
      <c r="B184" s="345">
        <v>171</v>
      </c>
      <c r="C184" s="251">
        <v>6</v>
      </c>
      <c r="D184" s="195" t="s">
        <v>4727</v>
      </c>
      <c r="E184" s="219" t="s">
        <v>4706</v>
      </c>
      <c r="F184" s="196">
        <v>20000000</v>
      </c>
      <c r="G184" s="241" t="s">
        <v>4187</v>
      </c>
      <c r="H184" s="195" t="s">
        <v>4728</v>
      </c>
      <c r="I184" s="195" t="s">
        <v>4698</v>
      </c>
      <c r="J184" s="195" t="s">
        <v>3920</v>
      </c>
      <c r="K184" s="198" t="s">
        <v>4729</v>
      </c>
      <c r="L184" s="236" t="s">
        <v>532</v>
      </c>
      <c r="M184" s="236" t="s">
        <v>4219</v>
      </c>
      <c r="N184" s="251" t="s">
        <v>4406</v>
      </c>
      <c r="O184" s="347">
        <v>52</v>
      </c>
    </row>
    <row r="185" spans="2:15" ht="69.95" customHeight="1">
      <c r="B185" s="345">
        <v>172</v>
      </c>
      <c r="C185" s="251">
        <v>7</v>
      </c>
      <c r="D185" s="195" t="s">
        <v>4730</v>
      </c>
      <c r="E185" s="219" t="s">
        <v>4731</v>
      </c>
      <c r="F185" s="196">
        <v>210098588</v>
      </c>
      <c r="G185" s="232" t="s">
        <v>4071</v>
      </c>
      <c r="H185" s="195" t="s">
        <v>4732</v>
      </c>
      <c r="I185" s="195" t="s">
        <v>4412</v>
      </c>
      <c r="J185" s="195" t="s">
        <v>3934</v>
      </c>
      <c r="K185" s="198" t="s">
        <v>4733</v>
      </c>
      <c r="L185" s="236" t="s">
        <v>565</v>
      </c>
      <c r="M185" s="236" t="s">
        <v>4220</v>
      </c>
      <c r="N185" s="251" t="s">
        <v>4407</v>
      </c>
      <c r="O185" s="347">
        <v>51</v>
      </c>
    </row>
    <row r="186" spans="2:15" ht="69.95" customHeight="1">
      <c r="B186" s="345">
        <v>173</v>
      </c>
      <c r="C186" s="251">
        <v>7</v>
      </c>
      <c r="D186" s="195" t="s">
        <v>4734</v>
      </c>
      <c r="E186" s="219" t="s">
        <v>4731</v>
      </c>
      <c r="F186" s="196">
        <v>217887192</v>
      </c>
      <c r="G186" s="232" t="s">
        <v>4735</v>
      </c>
      <c r="H186" s="195" t="s">
        <v>4736</v>
      </c>
      <c r="I186" s="195" t="s">
        <v>4700</v>
      </c>
      <c r="J186" s="195" t="s">
        <v>3934</v>
      </c>
      <c r="K186" s="198" t="s">
        <v>4737</v>
      </c>
      <c r="L186" s="236" t="s">
        <v>565</v>
      </c>
      <c r="M186" s="236" t="s">
        <v>4220</v>
      </c>
      <c r="N186" s="251" t="s">
        <v>4407</v>
      </c>
      <c r="O186" s="347">
        <v>51</v>
      </c>
    </row>
    <row r="187" spans="2:15" ht="69.95" customHeight="1">
      <c r="B187" s="345">
        <v>174</v>
      </c>
      <c r="C187" s="251">
        <v>7</v>
      </c>
      <c r="D187" s="195" t="s">
        <v>4740</v>
      </c>
      <c r="E187" s="219" t="s">
        <v>4741</v>
      </c>
      <c r="F187" s="196">
        <v>121840910</v>
      </c>
      <c r="G187" s="232" t="s">
        <v>4742</v>
      </c>
      <c r="H187" s="195" t="s">
        <v>4743</v>
      </c>
      <c r="I187" s="195" t="s">
        <v>4731</v>
      </c>
      <c r="J187" s="195" t="s">
        <v>3920</v>
      </c>
      <c r="K187" s="198" t="s">
        <v>4744</v>
      </c>
      <c r="L187" s="236" t="s">
        <v>565</v>
      </c>
      <c r="M187" s="236" t="s">
        <v>4220</v>
      </c>
      <c r="N187" s="251" t="s">
        <v>4407</v>
      </c>
      <c r="O187" s="347">
        <v>51</v>
      </c>
    </row>
    <row r="188" spans="2:15" ht="69.95" customHeight="1">
      <c r="B188" s="345">
        <v>175</v>
      </c>
      <c r="C188" s="251">
        <v>7</v>
      </c>
      <c r="D188" s="195" t="s">
        <v>4745</v>
      </c>
      <c r="E188" s="219" t="s">
        <v>4741</v>
      </c>
      <c r="F188" s="196">
        <v>93423902</v>
      </c>
      <c r="G188" s="229" t="s">
        <v>3723</v>
      </c>
      <c r="H188" s="195" t="s">
        <v>4746</v>
      </c>
      <c r="I188" s="195" t="s">
        <v>4731</v>
      </c>
      <c r="J188" s="195" t="s">
        <v>3920</v>
      </c>
      <c r="K188" s="198" t="s">
        <v>4747</v>
      </c>
      <c r="L188" s="236"/>
      <c r="M188" s="236"/>
      <c r="N188" s="252" t="s">
        <v>3723</v>
      </c>
      <c r="O188" s="347">
        <v>52</v>
      </c>
    </row>
    <row r="189" spans="2:15" ht="69.95" customHeight="1">
      <c r="B189" s="345">
        <v>176</v>
      </c>
      <c r="C189" s="251">
        <v>7</v>
      </c>
      <c r="D189" s="195" t="s">
        <v>4748</v>
      </c>
      <c r="E189" s="219" t="s">
        <v>4741</v>
      </c>
      <c r="F189" s="215">
        <v>63640000</v>
      </c>
      <c r="G189" s="227" t="s">
        <v>3917</v>
      </c>
      <c r="H189" s="195" t="s">
        <v>4749</v>
      </c>
      <c r="I189" s="195" t="s">
        <v>4731</v>
      </c>
      <c r="J189" s="195" t="s">
        <v>3920</v>
      </c>
      <c r="K189" s="198" t="s">
        <v>4750</v>
      </c>
      <c r="L189" s="236" t="s">
        <v>565</v>
      </c>
      <c r="M189" s="236" t="s">
        <v>4218</v>
      </c>
      <c r="N189" s="251" t="s">
        <v>4408</v>
      </c>
      <c r="O189" s="347">
        <v>52</v>
      </c>
    </row>
    <row r="190" spans="2:15" ht="69.95" customHeight="1">
      <c r="B190" s="345">
        <v>177</v>
      </c>
      <c r="C190" s="251">
        <v>7</v>
      </c>
      <c r="D190" s="195" t="s">
        <v>4751</v>
      </c>
      <c r="E190" s="219" t="s">
        <v>4752</v>
      </c>
      <c r="F190" s="196">
        <v>7415300</v>
      </c>
      <c r="G190" s="242" t="s">
        <v>3920</v>
      </c>
      <c r="H190" s="195" t="s">
        <v>4753</v>
      </c>
      <c r="I190" s="195" t="s">
        <v>4754</v>
      </c>
      <c r="J190" s="195" t="s">
        <v>3920</v>
      </c>
      <c r="K190" s="198" t="s">
        <v>4755</v>
      </c>
      <c r="L190" s="236" t="s">
        <v>532</v>
      </c>
      <c r="M190" s="236" t="s">
        <v>4219</v>
      </c>
      <c r="N190" s="209" t="s">
        <v>7763</v>
      </c>
      <c r="O190" s="347">
        <v>52</v>
      </c>
    </row>
    <row r="191" spans="2:15" ht="69.95" customHeight="1">
      <c r="B191" s="345">
        <v>178</v>
      </c>
      <c r="C191" s="251">
        <v>7</v>
      </c>
      <c r="D191" s="195" t="s">
        <v>4756</v>
      </c>
      <c r="E191" s="219" t="s">
        <v>4752</v>
      </c>
      <c r="F191" s="196">
        <v>46539280</v>
      </c>
      <c r="G191" s="242" t="s">
        <v>3920</v>
      </c>
      <c r="H191" s="195" t="s">
        <v>4757</v>
      </c>
      <c r="I191" s="195" t="s">
        <v>4754</v>
      </c>
      <c r="J191" s="195" t="s">
        <v>3920</v>
      </c>
      <c r="K191" s="198" t="s">
        <v>4758</v>
      </c>
      <c r="L191" s="236" t="s">
        <v>565</v>
      </c>
      <c r="M191" s="236" t="s">
        <v>4218</v>
      </c>
      <c r="N191" s="209" t="s">
        <v>7763</v>
      </c>
      <c r="O191" s="347">
        <v>52</v>
      </c>
    </row>
    <row r="192" spans="2:15" ht="69.95" customHeight="1">
      <c r="B192" s="345">
        <v>179</v>
      </c>
      <c r="C192" s="251">
        <v>7</v>
      </c>
      <c r="D192" s="195" t="s">
        <v>4759</v>
      </c>
      <c r="E192" s="219" t="s">
        <v>4752</v>
      </c>
      <c r="F192" s="196">
        <v>2994000</v>
      </c>
      <c r="G192" s="242" t="s">
        <v>3920</v>
      </c>
      <c r="H192" s="195" t="s">
        <v>4760</v>
      </c>
      <c r="I192" s="195" t="s">
        <v>4754</v>
      </c>
      <c r="J192" s="195" t="s">
        <v>3920</v>
      </c>
      <c r="K192" s="198" t="s">
        <v>4761</v>
      </c>
      <c r="L192" s="236" t="s">
        <v>528</v>
      </c>
      <c r="M192" s="236" t="s">
        <v>4254</v>
      </c>
      <c r="N192" s="209" t="s">
        <v>7763</v>
      </c>
      <c r="O192" s="347">
        <v>52</v>
      </c>
    </row>
    <row r="193" spans="2:17" ht="69.95" customHeight="1">
      <c r="B193" s="345">
        <v>180</v>
      </c>
      <c r="C193" s="251">
        <v>7</v>
      </c>
      <c r="D193" s="195" t="s">
        <v>4762</v>
      </c>
      <c r="E193" s="219" t="s">
        <v>4763</v>
      </c>
      <c r="F193" s="196">
        <v>1120000</v>
      </c>
      <c r="G193" s="242" t="s">
        <v>3920</v>
      </c>
      <c r="H193" s="195" t="s">
        <v>4764</v>
      </c>
      <c r="I193" s="195" t="s">
        <v>4765</v>
      </c>
      <c r="J193" s="195" t="s">
        <v>3920</v>
      </c>
      <c r="K193" s="198" t="s">
        <v>4766</v>
      </c>
      <c r="L193" s="236" t="s">
        <v>524</v>
      </c>
      <c r="M193" s="236" t="s">
        <v>4252</v>
      </c>
      <c r="N193" s="209" t="s">
        <v>7763</v>
      </c>
      <c r="O193" s="347">
        <v>52</v>
      </c>
    </row>
    <row r="194" spans="2:17" ht="69.95" customHeight="1">
      <c r="B194" s="345">
        <v>181</v>
      </c>
      <c r="C194" s="251">
        <v>7</v>
      </c>
      <c r="D194" s="195" t="s">
        <v>4767</v>
      </c>
      <c r="E194" s="219" t="s">
        <v>4763</v>
      </c>
      <c r="F194" s="196">
        <v>241399832</v>
      </c>
      <c r="G194" s="232" t="s">
        <v>3920</v>
      </c>
      <c r="H194" s="195" t="s">
        <v>4768</v>
      </c>
      <c r="I194" s="195" t="s">
        <v>4765</v>
      </c>
      <c r="J194" s="195" t="s">
        <v>3920</v>
      </c>
      <c r="K194" s="198" t="s">
        <v>4769</v>
      </c>
      <c r="L194" s="236" t="s">
        <v>565</v>
      </c>
      <c r="M194" s="236" t="s">
        <v>4218</v>
      </c>
      <c r="N194" s="251" t="s">
        <v>4407</v>
      </c>
      <c r="O194" s="347">
        <v>51</v>
      </c>
    </row>
    <row r="195" spans="2:17" ht="69.95" customHeight="1">
      <c r="B195" s="345">
        <v>182</v>
      </c>
      <c r="C195" s="251">
        <v>7</v>
      </c>
      <c r="D195" s="195" t="s">
        <v>4770</v>
      </c>
      <c r="E195" s="219" t="s">
        <v>4763</v>
      </c>
      <c r="F195" s="196">
        <v>33484900</v>
      </c>
      <c r="G195" s="242" t="s">
        <v>3920</v>
      </c>
      <c r="H195" s="195" t="s">
        <v>4771</v>
      </c>
      <c r="I195" s="195" t="s">
        <v>4765</v>
      </c>
      <c r="J195" s="195" t="s">
        <v>3920</v>
      </c>
      <c r="K195" s="198" t="s">
        <v>4772</v>
      </c>
      <c r="L195" s="236" t="s">
        <v>528</v>
      </c>
      <c r="M195" s="236" t="s">
        <v>4251</v>
      </c>
      <c r="N195" s="209" t="s">
        <v>7763</v>
      </c>
      <c r="O195" s="347">
        <v>52</v>
      </c>
    </row>
    <row r="196" spans="2:17" ht="69.95" customHeight="1">
      <c r="B196" s="345">
        <v>183</v>
      </c>
      <c r="C196" s="251">
        <v>7</v>
      </c>
      <c r="D196" s="195" t="s">
        <v>4773</v>
      </c>
      <c r="E196" s="219" t="s">
        <v>4763</v>
      </c>
      <c r="F196" s="196">
        <v>10000000</v>
      </c>
      <c r="G196" s="242" t="s">
        <v>3920</v>
      </c>
      <c r="H196" s="195" t="s">
        <v>4774</v>
      </c>
      <c r="I196" s="195" t="s">
        <v>4765</v>
      </c>
      <c r="J196" s="195" t="s">
        <v>3920</v>
      </c>
      <c r="K196" s="198" t="s">
        <v>4775</v>
      </c>
      <c r="L196" s="236" t="s">
        <v>524</v>
      </c>
      <c r="M196" s="236" t="s">
        <v>4253</v>
      </c>
      <c r="N196" s="209" t="s">
        <v>7763</v>
      </c>
      <c r="O196" s="347">
        <v>52</v>
      </c>
    </row>
    <row r="197" spans="2:17" ht="69.95" customHeight="1">
      <c r="B197" s="345">
        <v>184</v>
      </c>
      <c r="C197" s="199">
        <v>7</v>
      </c>
      <c r="D197" s="195" t="s">
        <v>4777</v>
      </c>
      <c r="E197" s="195" t="s">
        <v>4778</v>
      </c>
      <c r="F197" s="196">
        <v>5863000</v>
      </c>
      <c r="G197" s="242" t="s">
        <v>3920</v>
      </c>
      <c r="H197" s="195" t="s">
        <v>4779</v>
      </c>
      <c r="I197" s="195" t="s">
        <v>4780</v>
      </c>
      <c r="J197" s="195" t="s">
        <v>3920</v>
      </c>
      <c r="K197" s="198" t="s">
        <v>4781</v>
      </c>
      <c r="L197" s="236" t="s">
        <v>532</v>
      </c>
      <c r="M197" s="236" t="s">
        <v>4219</v>
      </c>
      <c r="N197" s="209" t="s">
        <v>7763</v>
      </c>
      <c r="O197" s="346">
        <v>52</v>
      </c>
      <c r="P197" s="355"/>
    </row>
    <row r="198" spans="2:17" ht="69.95" customHeight="1">
      <c r="B198" s="345">
        <v>185</v>
      </c>
      <c r="C198" s="199">
        <v>7</v>
      </c>
      <c r="D198" s="195" t="s">
        <v>4782</v>
      </c>
      <c r="E198" s="195" t="s">
        <v>4778</v>
      </c>
      <c r="F198" s="196">
        <v>1530000</v>
      </c>
      <c r="G198" s="242" t="s">
        <v>3920</v>
      </c>
      <c r="H198" s="195" t="s">
        <v>4783</v>
      </c>
      <c r="I198" s="195" t="s">
        <v>4780</v>
      </c>
      <c r="J198" s="195" t="s">
        <v>3920</v>
      </c>
      <c r="K198" s="198" t="s">
        <v>4784</v>
      </c>
      <c r="L198" s="236" t="s">
        <v>524</v>
      </c>
      <c r="M198" s="236" t="s">
        <v>4252</v>
      </c>
      <c r="N198" s="209" t="s">
        <v>7763</v>
      </c>
      <c r="O198" s="346">
        <v>52</v>
      </c>
      <c r="P198" s="355"/>
    </row>
    <row r="199" spans="2:17" ht="69.95" customHeight="1">
      <c r="B199" s="345">
        <v>186</v>
      </c>
      <c r="C199" s="199">
        <v>7</v>
      </c>
      <c r="D199" s="195" t="s">
        <v>4785</v>
      </c>
      <c r="E199" s="195" t="s">
        <v>4778</v>
      </c>
      <c r="F199" s="196">
        <v>9690500</v>
      </c>
      <c r="G199" s="242" t="s">
        <v>3920</v>
      </c>
      <c r="H199" s="195" t="s">
        <v>4786</v>
      </c>
      <c r="I199" s="195" t="s">
        <v>4780</v>
      </c>
      <c r="J199" s="195" t="s">
        <v>3920</v>
      </c>
      <c r="K199" s="198" t="s">
        <v>4787</v>
      </c>
      <c r="L199" s="236" t="s">
        <v>528</v>
      </c>
      <c r="M199" s="236" t="s">
        <v>4251</v>
      </c>
      <c r="N199" s="209" t="s">
        <v>7763</v>
      </c>
      <c r="O199" s="346">
        <v>52</v>
      </c>
      <c r="P199" s="355"/>
    </row>
    <row r="200" spans="2:17" ht="69.95" customHeight="1">
      <c r="B200" s="345">
        <v>187</v>
      </c>
      <c r="C200" s="199">
        <v>7</v>
      </c>
      <c r="D200" s="195" t="s">
        <v>4788</v>
      </c>
      <c r="E200" s="195" t="s">
        <v>4778</v>
      </c>
      <c r="F200" s="196">
        <v>53204130</v>
      </c>
      <c r="G200" s="242" t="s">
        <v>3920</v>
      </c>
      <c r="H200" s="195" t="s">
        <v>4789</v>
      </c>
      <c r="I200" s="195" t="s">
        <v>4780</v>
      </c>
      <c r="J200" s="195" t="s">
        <v>3920</v>
      </c>
      <c r="K200" s="198" t="s">
        <v>4790</v>
      </c>
      <c r="L200" s="236" t="s">
        <v>565</v>
      </c>
      <c r="M200" s="236" t="s">
        <v>4218</v>
      </c>
      <c r="N200" s="209" t="s">
        <v>7763</v>
      </c>
      <c r="O200" s="346">
        <v>52</v>
      </c>
      <c r="P200" s="355"/>
    </row>
    <row r="201" spans="2:17" ht="69.95" customHeight="1">
      <c r="B201" s="345">
        <v>188</v>
      </c>
      <c r="C201" s="199">
        <v>7</v>
      </c>
      <c r="D201" s="195" t="s">
        <v>4791</v>
      </c>
      <c r="E201" s="195" t="s">
        <v>4778</v>
      </c>
      <c r="F201" s="196">
        <v>99715771</v>
      </c>
      <c r="G201" s="229" t="s">
        <v>3723</v>
      </c>
      <c r="H201" s="195" t="s">
        <v>4792</v>
      </c>
      <c r="I201" s="195" t="s">
        <v>4780</v>
      </c>
      <c r="J201" s="195" t="s">
        <v>3920</v>
      </c>
      <c r="K201" s="198" t="s">
        <v>4793</v>
      </c>
      <c r="L201" s="236"/>
      <c r="M201" s="236"/>
      <c r="N201" s="252" t="s">
        <v>3723</v>
      </c>
      <c r="O201" s="346">
        <v>52</v>
      </c>
      <c r="P201" s="355"/>
    </row>
    <row r="202" spans="2:17" ht="69.95" customHeight="1">
      <c r="B202" s="345">
        <v>189</v>
      </c>
      <c r="C202" s="199">
        <v>7</v>
      </c>
      <c r="D202" s="195" t="s">
        <v>4794</v>
      </c>
      <c r="E202" s="195" t="s">
        <v>4778</v>
      </c>
      <c r="F202" s="196">
        <v>2778750</v>
      </c>
      <c r="G202" s="242" t="s">
        <v>3920</v>
      </c>
      <c r="H202" s="195" t="s">
        <v>4795</v>
      </c>
      <c r="I202" s="195" t="s">
        <v>4780</v>
      </c>
      <c r="J202" s="195" t="s">
        <v>3920</v>
      </c>
      <c r="K202" s="198" t="s">
        <v>4796</v>
      </c>
      <c r="L202" s="236" t="s">
        <v>532</v>
      </c>
      <c r="M202" s="236" t="s">
        <v>4219</v>
      </c>
      <c r="N202" s="209" t="s">
        <v>7763</v>
      </c>
      <c r="O202" s="346">
        <v>52</v>
      </c>
      <c r="P202" s="355"/>
    </row>
    <row r="203" spans="2:17" ht="69.95" customHeight="1">
      <c r="B203" s="345">
        <v>190</v>
      </c>
      <c r="C203" s="199">
        <v>7</v>
      </c>
      <c r="D203" s="195" t="s">
        <v>4797</v>
      </c>
      <c r="E203" s="195" t="s">
        <v>4778</v>
      </c>
      <c r="F203" s="196">
        <v>3441085</v>
      </c>
      <c r="G203" s="242" t="s">
        <v>3920</v>
      </c>
      <c r="H203" s="195" t="s">
        <v>4798</v>
      </c>
      <c r="I203" s="195" t="s">
        <v>4780</v>
      </c>
      <c r="J203" s="195" t="s">
        <v>3920</v>
      </c>
      <c r="K203" s="198" t="s">
        <v>4799</v>
      </c>
      <c r="L203" s="236" t="s">
        <v>524</v>
      </c>
      <c r="M203" s="236" t="s">
        <v>4253</v>
      </c>
      <c r="N203" s="209" t="s">
        <v>7763</v>
      </c>
      <c r="O203" s="346">
        <v>52</v>
      </c>
      <c r="P203" s="355"/>
    </row>
    <row r="204" spans="2:17" ht="69.95" customHeight="1">
      <c r="B204" s="345">
        <v>191</v>
      </c>
      <c r="C204" s="199">
        <v>7</v>
      </c>
      <c r="D204" s="352" t="s">
        <v>4800</v>
      </c>
      <c r="E204" s="352" t="s">
        <v>4801</v>
      </c>
      <c r="F204" s="353">
        <v>28309000</v>
      </c>
      <c r="G204" s="232" t="s">
        <v>4087</v>
      </c>
      <c r="H204" s="352" t="s">
        <v>4802</v>
      </c>
      <c r="I204" s="352" t="s">
        <v>4778</v>
      </c>
      <c r="J204" s="352" t="s">
        <v>3920</v>
      </c>
      <c r="K204" s="354" t="s">
        <v>4803</v>
      </c>
      <c r="L204" s="236" t="s">
        <v>565</v>
      </c>
      <c r="M204" s="236" t="s">
        <v>4220</v>
      </c>
      <c r="N204" s="199" t="s">
        <v>4407</v>
      </c>
      <c r="O204" s="346">
        <v>51</v>
      </c>
      <c r="P204" s="355"/>
    </row>
    <row r="205" spans="2:17" ht="69.95" customHeight="1">
      <c r="B205" s="345">
        <v>192</v>
      </c>
      <c r="C205" s="199">
        <v>7</v>
      </c>
      <c r="D205" s="195" t="s">
        <v>4804</v>
      </c>
      <c r="E205" s="195" t="s">
        <v>4805</v>
      </c>
      <c r="F205" s="196">
        <v>1360000</v>
      </c>
      <c r="G205" s="242" t="s">
        <v>3920</v>
      </c>
      <c r="H205" s="195" t="s">
        <v>4806</v>
      </c>
      <c r="I205" s="195" t="s">
        <v>4801</v>
      </c>
      <c r="J205" s="195" t="s">
        <v>3920</v>
      </c>
      <c r="K205" s="198" t="s">
        <v>4807</v>
      </c>
      <c r="L205" s="236" t="s">
        <v>524</v>
      </c>
      <c r="M205" s="236" t="s">
        <v>4253</v>
      </c>
      <c r="N205" s="209" t="s">
        <v>7763</v>
      </c>
      <c r="O205" s="347">
        <v>52</v>
      </c>
      <c r="P205" s="356"/>
    </row>
    <row r="206" spans="2:17" ht="69.95" customHeight="1">
      <c r="B206" s="345">
        <v>193</v>
      </c>
      <c r="C206" s="199">
        <v>7</v>
      </c>
      <c r="D206" s="195" t="s">
        <v>4808</v>
      </c>
      <c r="E206" s="195" t="s">
        <v>4805</v>
      </c>
      <c r="F206" s="196">
        <v>1120000</v>
      </c>
      <c r="G206" s="242" t="s">
        <v>3920</v>
      </c>
      <c r="H206" s="195" t="s">
        <v>4809</v>
      </c>
      <c r="I206" s="195" t="s">
        <v>4801</v>
      </c>
      <c r="J206" s="195" t="s">
        <v>3920</v>
      </c>
      <c r="K206" s="198" t="s">
        <v>4810</v>
      </c>
      <c r="L206" s="236" t="s">
        <v>524</v>
      </c>
      <c r="M206" s="236" t="s">
        <v>4252</v>
      </c>
      <c r="N206" s="209" t="s">
        <v>7763</v>
      </c>
      <c r="O206" s="347">
        <v>52</v>
      </c>
      <c r="P206" s="356"/>
    </row>
    <row r="207" spans="2:17" ht="69.95" customHeight="1">
      <c r="B207" s="345">
        <v>194</v>
      </c>
      <c r="C207" s="199">
        <v>7</v>
      </c>
      <c r="D207" s="195" t="s">
        <v>4811</v>
      </c>
      <c r="E207" s="195" t="s">
        <v>4805</v>
      </c>
      <c r="F207" s="196">
        <v>1530000</v>
      </c>
      <c r="G207" s="242" t="s">
        <v>3920</v>
      </c>
      <c r="H207" s="195" t="s">
        <v>4812</v>
      </c>
      <c r="I207" s="195" t="s">
        <v>4801</v>
      </c>
      <c r="J207" s="195" t="s">
        <v>3920</v>
      </c>
      <c r="K207" s="198" t="s">
        <v>4813</v>
      </c>
      <c r="L207" s="236" t="s">
        <v>524</v>
      </c>
      <c r="M207" s="236" t="s">
        <v>4252</v>
      </c>
      <c r="N207" s="209" t="s">
        <v>7763</v>
      </c>
      <c r="O207" s="347">
        <v>52</v>
      </c>
      <c r="P207" s="356"/>
      <c r="Q207" s="210" t="s">
        <v>3726</v>
      </c>
    </row>
    <row r="208" spans="2:17" ht="69.95" customHeight="1">
      <c r="B208" s="345">
        <v>195</v>
      </c>
      <c r="C208" s="199">
        <v>7</v>
      </c>
      <c r="D208" s="195" t="s">
        <v>4814</v>
      </c>
      <c r="E208" s="195" t="s">
        <v>4805</v>
      </c>
      <c r="F208" s="196">
        <v>1800000</v>
      </c>
      <c r="G208" s="242" t="s">
        <v>3920</v>
      </c>
      <c r="H208" s="195" t="s">
        <v>4815</v>
      </c>
      <c r="I208" s="195" t="s">
        <v>4801</v>
      </c>
      <c r="J208" s="195" t="s">
        <v>3920</v>
      </c>
      <c r="K208" s="198" t="s">
        <v>4816</v>
      </c>
      <c r="L208" s="236" t="s">
        <v>524</v>
      </c>
      <c r="M208" s="236" t="s">
        <v>4252</v>
      </c>
      <c r="N208" s="209" t="s">
        <v>7763</v>
      </c>
      <c r="O208" s="347">
        <v>52</v>
      </c>
      <c r="P208" s="356"/>
    </row>
    <row r="209" spans="2:17" ht="69.95" customHeight="1">
      <c r="B209" s="345">
        <v>196</v>
      </c>
      <c r="C209" s="251">
        <v>7</v>
      </c>
      <c r="D209" s="195" t="s">
        <v>7697</v>
      </c>
      <c r="E209" s="195" t="s">
        <v>7698</v>
      </c>
      <c r="F209" s="196">
        <v>8245100</v>
      </c>
      <c r="G209" s="242" t="s">
        <v>3920</v>
      </c>
      <c r="H209" s="195" t="s">
        <v>7699</v>
      </c>
      <c r="I209" s="195" t="s">
        <v>7700</v>
      </c>
      <c r="J209" s="195" t="s">
        <v>3920</v>
      </c>
      <c r="K209" s="198" t="s">
        <v>7701</v>
      </c>
      <c r="L209" s="236" t="s">
        <v>528</v>
      </c>
      <c r="M209" s="236" t="s">
        <v>4251</v>
      </c>
      <c r="N209" s="209" t="s">
        <v>7763</v>
      </c>
      <c r="O209" s="347">
        <v>52</v>
      </c>
    </row>
    <row r="210" spans="2:17" ht="69.95" customHeight="1">
      <c r="B210" s="345">
        <v>197</v>
      </c>
      <c r="C210" s="251">
        <v>7</v>
      </c>
      <c r="D210" s="195" t="s">
        <v>7702</v>
      </c>
      <c r="E210" s="195" t="s">
        <v>7698</v>
      </c>
      <c r="F210" s="196">
        <v>24583450</v>
      </c>
      <c r="G210" s="242" t="s">
        <v>3920</v>
      </c>
      <c r="H210" s="195" t="s">
        <v>7703</v>
      </c>
      <c r="I210" s="195" t="s">
        <v>7700</v>
      </c>
      <c r="J210" s="195" t="s">
        <v>3920</v>
      </c>
      <c r="K210" s="198" t="s">
        <v>7704</v>
      </c>
      <c r="L210" s="236" t="s">
        <v>528</v>
      </c>
      <c r="M210" s="236" t="s">
        <v>4251</v>
      </c>
      <c r="N210" s="209" t="s">
        <v>7763</v>
      </c>
      <c r="O210" s="347">
        <v>52</v>
      </c>
      <c r="P210" s="210" t="s">
        <v>3726</v>
      </c>
    </row>
    <row r="211" spans="2:17" ht="69.95" customHeight="1">
      <c r="B211" s="345">
        <v>198</v>
      </c>
      <c r="C211" s="251">
        <v>7</v>
      </c>
      <c r="D211" s="195" t="s">
        <v>7705</v>
      </c>
      <c r="E211" s="195" t="s">
        <v>7698</v>
      </c>
      <c r="F211" s="196">
        <v>3600000</v>
      </c>
      <c r="G211" s="242" t="s">
        <v>3920</v>
      </c>
      <c r="H211" s="195" t="s">
        <v>7706</v>
      </c>
      <c r="I211" s="195" t="s">
        <v>7700</v>
      </c>
      <c r="J211" s="195" t="s">
        <v>3920</v>
      </c>
      <c r="K211" s="198" t="s">
        <v>7707</v>
      </c>
      <c r="L211" s="236" t="s">
        <v>528</v>
      </c>
      <c r="M211" s="236" t="s">
        <v>4251</v>
      </c>
      <c r="N211" s="209" t="s">
        <v>7763</v>
      </c>
      <c r="O211" s="347">
        <v>52</v>
      </c>
    </row>
    <row r="212" spans="2:17" ht="69.95" customHeight="1">
      <c r="B212" s="345">
        <v>199</v>
      </c>
      <c r="C212" s="251">
        <v>7</v>
      </c>
      <c r="D212" s="195" t="s">
        <v>7708</v>
      </c>
      <c r="E212" s="195" t="s">
        <v>7698</v>
      </c>
      <c r="F212" s="196">
        <v>228300</v>
      </c>
      <c r="G212" s="232" t="s">
        <v>4099</v>
      </c>
      <c r="H212" s="195" t="s">
        <v>7709</v>
      </c>
      <c r="I212" s="195" t="s">
        <v>7700</v>
      </c>
      <c r="J212" s="195" t="s">
        <v>3920</v>
      </c>
      <c r="K212" s="198" t="s">
        <v>7710</v>
      </c>
      <c r="L212" s="236" t="s">
        <v>565</v>
      </c>
      <c r="M212" s="236" t="s">
        <v>4220</v>
      </c>
      <c r="N212" s="251" t="s">
        <v>4407</v>
      </c>
      <c r="O212" s="347">
        <v>51</v>
      </c>
    </row>
    <row r="213" spans="2:17" ht="69.95" customHeight="1">
      <c r="B213" s="345">
        <v>200</v>
      </c>
      <c r="C213" s="251">
        <v>7</v>
      </c>
      <c r="D213" s="195" t="s">
        <v>7711</v>
      </c>
      <c r="E213" s="195" t="s">
        <v>7698</v>
      </c>
      <c r="F213" s="196">
        <v>221543</v>
      </c>
      <c r="G213" s="232" t="s">
        <v>4099</v>
      </c>
      <c r="H213" s="195" t="s">
        <v>7712</v>
      </c>
      <c r="I213" s="195" t="s">
        <v>7700</v>
      </c>
      <c r="J213" s="195" t="s">
        <v>3920</v>
      </c>
      <c r="K213" s="198" t="s">
        <v>7713</v>
      </c>
      <c r="L213" s="236" t="s">
        <v>565</v>
      </c>
      <c r="M213" s="236" t="s">
        <v>4220</v>
      </c>
      <c r="N213" s="251" t="s">
        <v>4407</v>
      </c>
      <c r="O213" s="347">
        <v>51</v>
      </c>
      <c r="Q213" s="210" t="s">
        <v>3726</v>
      </c>
    </row>
    <row r="214" spans="2:17" ht="69.95" customHeight="1">
      <c r="B214" s="345">
        <v>201</v>
      </c>
      <c r="C214" s="251">
        <v>7</v>
      </c>
      <c r="D214" s="195" t="s">
        <v>7714</v>
      </c>
      <c r="E214" s="195" t="s">
        <v>7715</v>
      </c>
      <c r="F214" s="196">
        <v>17775000</v>
      </c>
      <c r="G214" s="241" t="s">
        <v>3920</v>
      </c>
      <c r="H214" s="195" t="s">
        <v>7716</v>
      </c>
      <c r="I214" s="195" t="s">
        <v>7698</v>
      </c>
      <c r="J214" s="195" t="s">
        <v>3920</v>
      </c>
      <c r="K214" s="198" t="s">
        <v>7717</v>
      </c>
      <c r="L214" s="236" t="s">
        <v>532</v>
      </c>
      <c r="M214" s="236" t="s">
        <v>4219</v>
      </c>
      <c r="N214" s="251" t="s">
        <v>4406</v>
      </c>
      <c r="O214" s="347">
        <v>52</v>
      </c>
    </row>
    <row r="215" spans="2:17" ht="69.95" customHeight="1">
      <c r="B215" s="345">
        <v>202</v>
      </c>
      <c r="C215" s="251">
        <v>7</v>
      </c>
      <c r="D215" s="195" t="s">
        <v>7718</v>
      </c>
      <c r="E215" s="195" t="s">
        <v>7715</v>
      </c>
      <c r="F215" s="196">
        <v>23700000</v>
      </c>
      <c r="G215" s="241" t="s">
        <v>3920</v>
      </c>
      <c r="H215" s="195" t="s">
        <v>7719</v>
      </c>
      <c r="I215" s="195" t="s">
        <v>7698</v>
      </c>
      <c r="J215" s="195" t="s">
        <v>3920</v>
      </c>
      <c r="K215" s="198" t="s">
        <v>7720</v>
      </c>
      <c r="L215" s="236" t="s">
        <v>532</v>
      </c>
      <c r="M215" s="236" t="s">
        <v>4219</v>
      </c>
      <c r="N215" s="251" t="s">
        <v>4406</v>
      </c>
      <c r="O215" s="347">
        <v>52</v>
      </c>
    </row>
    <row r="216" spans="2:17" ht="69.95" customHeight="1">
      <c r="B216" s="345">
        <v>203</v>
      </c>
      <c r="C216" s="251">
        <v>7</v>
      </c>
      <c r="D216" s="195" t="s">
        <v>7721</v>
      </c>
      <c r="E216" s="195" t="s">
        <v>7715</v>
      </c>
      <c r="F216" s="196">
        <v>11850000</v>
      </c>
      <c r="G216" s="241" t="s">
        <v>3920</v>
      </c>
      <c r="H216" s="195" t="s">
        <v>7722</v>
      </c>
      <c r="I216" s="195" t="s">
        <v>7698</v>
      </c>
      <c r="J216" s="195" t="s">
        <v>3920</v>
      </c>
      <c r="K216" s="198" t="s">
        <v>7723</v>
      </c>
      <c r="L216" s="236" t="s">
        <v>532</v>
      </c>
      <c r="M216" s="236" t="s">
        <v>4219</v>
      </c>
      <c r="N216" s="251" t="s">
        <v>4406</v>
      </c>
      <c r="O216" s="347">
        <v>52</v>
      </c>
    </row>
    <row r="217" spans="2:17" ht="69.95" customHeight="1">
      <c r="B217" s="345">
        <v>204</v>
      </c>
      <c r="C217" s="251">
        <v>7</v>
      </c>
      <c r="D217" s="195" t="s">
        <v>7724</v>
      </c>
      <c r="E217" s="195" t="s">
        <v>7715</v>
      </c>
      <c r="F217" s="196">
        <v>1975000</v>
      </c>
      <c r="G217" s="241" t="s">
        <v>3920</v>
      </c>
      <c r="H217" s="195" t="s">
        <v>7725</v>
      </c>
      <c r="I217" s="195" t="s">
        <v>7698</v>
      </c>
      <c r="J217" s="195" t="s">
        <v>3920</v>
      </c>
      <c r="K217" s="198" t="s">
        <v>7726</v>
      </c>
      <c r="L217" s="236" t="s">
        <v>532</v>
      </c>
      <c r="M217" s="236" t="s">
        <v>4219</v>
      </c>
      <c r="N217" s="251" t="s">
        <v>4406</v>
      </c>
      <c r="O217" s="347">
        <v>52</v>
      </c>
    </row>
    <row r="218" spans="2:17" ht="69.95" customHeight="1">
      <c r="B218" s="345">
        <v>205</v>
      </c>
      <c r="C218" s="251">
        <v>7</v>
      </c>
      <c r="D218" s="195" t="s">
        <v>7727</v>
      </c>
      <c r="E218" s="195" t="s">
        <v>7715</v>
      </c>
      <c r="F218" s="196">
        <v>3950000</v>
      </c>
      <c r="G218" s="241" t="s">
        <v>3920</v>
      </c>
      <c r="H218" s="195" t="s">
        <v>7728</v>
      </c>
      <c r="I218" s="195" t="s">
        <v>7698</v>
      </c>
      <c r="J218" s="195" t="s">
        <v>3920</v>
      </c>
      <c r="K218" s="198" t="s">
        <v>7729</v>
      </c>
      <c r="L218" s="236" t="s">
        <v>532</v>
      </c>
      <c r="M218" s="236" t="s">
        <v>4219</v>
      </c>
      <c r="N218" s="251" t="s">
        <v>4406</v>
      </c>
      <c r="O218" s="347">
        <v>52</v>
      </c>
    </row>
    <row r="219" spans="2:17" ht="69.95" customHeight="1">
      <c r="B219" s="345">
        <v>206</v>
      </c>
      <c r="C219" s="251">
        <v>7</v>
      </c>
      <c r="D219" s="195" t="s">
        <v>7730</v>
      </c>
      <c r="E219" s="195" t="s">
        <v>7715</v>
      </c>
      <c r="F219" s="196">
        <v>120000000</v>
      </c>
      <c r="G219" s="241" t="s">
        <v>3920</v>
      </c>
      <c r="H219" s="195" t="s">
        <v>7731</v>
      </c>
      <c r="I219" s="195" t="s">
        <v>7698</v>
      </c>
      <c r="J219" s="195" t="s">
        <v>3920</v>
      </c>
      <c r="K219" s="198" t="s">
        <v>7732</v>
      </c>
      <c r="L219" s="236" t="s">
        <v>532</v>
      </c>
      <c r="M219" s="236" t="s">
        <v>4219</v>
      </c>
      <c r="N219" s="251" t="s">
        <v>4406</v>
      </c>
      <c r="O219" s="347">
        <v>52</v>
      </c>
    </row>
    <row r="220" spans="2:17" ht="69.95" customHeight="1">
      <c r="B220" s="345">
        <v>207</v>
      </c>
      <c r="C220" s="251">
        <v>7</v>
      </c>
      <c r="D220" s="195" t="s">
        <v>7733</v>
      </c>
      <c r="E220" s="195" t="s">
        <v>7715</v>
      </c>
      <c r="F220" s="196">
        <v>1911000</v>
      </c>
      <c r="G220" s="232" t="s">
        <v>4099</v>
      </c>
      <c r="H220" s="195" t="s">
        <v>7734</v>
      </c>
      <c r="I220" s="195" t="s">
        <v>7698</v>
      </c>
      <c r="J220" s="195" t="s">
        <v>3920</v>
      </c>
      <c r="K220" s="198" t="s">
        <v>7735</v>
      </c>
      <c r="L220" s="236" t="s">
        <v>565</v>
      </c>
      <c r="M220" s="236" t="s">
        <v>4220</v>
      </c>
      <c r="N220" s="251" t="s">
        <v>4407</v>
      </c>
      <c r="O220" s="347">
        <v>51</v>
      </c>
    </row>
    <row r="221" spans="2:17" ht="69.95" customHeight="1">
      <c r="B221" s="345">
        <v>208</v>
      </c>
      <c r="C221" s="251">
        <v>7</v>
      </c>
      <c r="D221" s="195" t="s">
        <v>7736</v>
      </c>
      <c r="E221" s="195" t="s">
        <v>7715</v>
      </c>
      <c r="F221" s="196">
        <v>9152930</v>
      </c>
      <c r="G221" s="232" t="s">
        <v>4099</v>
      </c>
      <c r="H221" s="195" t="s">
        <v>7737</v>
      </c>
      <c r="I221" s="195" t="s">
        <v>7698</v>
      </c>
      <c r="J221" s="195" t="s">
        <v>3920</v>
      </c>
      <c r="K221" s="198" t="s">
        <v>7738</v>
      </c>
      <c r="L221" s="236" t="s">
        <v>565</v>
      </c>
      <c r="M221" s="236" t="s">
        <v>4220</v>
      </c>
      <c r="N221" s="251" t="s">
        <v>4407</v>
      </c>
      <c r="O221" s="347">
        <v>51</v>
      </c>
    </row>
    <row r="222" spans="2:17" ht="69.95" customHeight="1">
      <c r="B222" s="345">
        <v>209</v>
      </c>
      <c r="C222" s="251">
        <v>7</v>
      </c>
      <c r="D222" s="195" t="s">
        <v>7739</v>
      </c>
      <c r="E222" s="195" t="s">
        <v>7715</v>
      </c>
      <c r="F222" s="196">
        <v>4256000</v>
      </c>
      <c r="G222" s="242" t="s">
        <v>3920</v>
      </c>
      <c r="H222" s="195" t="s">
        <v>7740</v>
      </c>
      <c r="I222" s="195" t="s">
        <v>7698</v>
      </c>
      <c r="J222" s="195" t="s">
        <v>3920</v>
      </c>
      <c r="K222" s="198" t="s">
        <v>7741</v>
      </c>
      <c r="L222" s="236" t="s">
        <v>532</v>
      </c>
      <c r="M222" s="236" t="s">
        <v>4219</v>
      </c>
      <c r="N222" s="209" t="s">
        <v>7763</v>
      </c>
      <c r="O222" s="347">
        <v>52</v>
      </c>
    </row>
    <row r="223" spans="2:17" ht="69.95" customHeight="1">
      <c r="B223" s="345">
        <v>210</v>
      </c>
      <c r="C223" s="251">
        <v>7</v>
      </c>
      <c r="D223" s="195" t="s">
        <v>7742</v>
      </c>
      <c r="E223" s="195" t="s">
        <v>7715</v>
      </c>
      <c r="F223" s="196">
        <v>830688886</v>
      </c>
      <c r="G223" s="241" t="s">
        <v>3920</v>
      </c>
      <c r="H223" s="195" t="s">
        <v>7743</v>
      </c>
      <c r="I223" s="195" t="s">
        <v>7698</v>
      </c>
      <c r="J223" s="195" t="s">
        <v>3920</v>
      </c>
      <c r="K223" s="198" t="s">
        <v>7744</v>
      </c>
      <c r="L223" s="236" t="s">
        <v>532</v>
      </c>
      <c r="M223" s="236" t="s">
        <v>4219</v>
      </c>
      <c r="N223" s="251" t="s">
        <v>4406</v>
      </c>
      <c r="O223" s="347">
        <v>52</v>
      </c>
    </row>
    <row r="224" spans="2:17" ht="69.95" customHeight="1">
      <c r="B224" s="345">
        <v>211</v>
      </c>
      <c r="C224" s="251">
        <v>8</v>
      </c>
      <c r="D224" s="195" t="s">
        <v>7688</v>
      </c>
      <c r="E224" s="195" t="s">
        <v>7689</v>
      </c>
      <c r="F224" s="196">
        <v>63640000</v>
      </c>
      <c r="G224" s="227" t="s">
        <v>3931</v>
      </c>
      <c r="H224" s="195" t="s">
        <v>7690</v>
      </c>
      <c r="I224" s="195" t="s">
        <v>7691</v>
      </c>
      <c r="J224" s="195" t="s">
        <v>3934</v>
      </c>
      <c r="K224" s="198" t="s">
        <v>7692</v>
      </c>
      <c r="L224" s="236" t="s">
        <v>565</v>
      </c>
      <c r="M224" s="236" t="s">
        <v>4218</v>
      </c>
      <c r="N224" s="251" t="s">
        <v>4408</v>
      </c>
      <c r="O224" s="347">
        <v>52</v>
      </c>
    </row>
    <row r="225" spans="2:15" ht="69.95" customHeight="1">
      <c r="B225" s="345">
        <v>212</v>
      </c>
      <c r="C225" s="251">
        <v>8</v>
      </c>
      <c r="D225" s="195" t="s">
        <v>7693</v>
      </c>
      <c r="E225" s="195" t="s">
        <v>7689</v>
      </c>
      <c r="F225" s="196">
        <v>206927988</v>
      </c>
      <c r="G225" s="232" t="s">
        <v>4071</v>
      </c>
      <c r="H225" s="195" t="s">
        <v>7694</v>
      </c>
      <c r="I225" s="195" t="s">
        <v>7695</v>
      </c>
      <c r="J225" s="195" t="s">
        <v>3934</v>
      </c>
      <c r="K225" s="198" t="s">
        <v>7696</v>
      </c>
      <c r="L225" s="236" t="s">
        <v>565</v>
      </c>
      <c r="M225" s="236" t="s">
        <v>4220</v>
      </c>
      <c r="N225" s="251" t="s">
        <v>4407</v>
      </c>
      <c r="O225" s="347">
        <v>51</v>
      </c>
    </row>
    <row r="226" spans="2:15" ht="69.95" customHeight="1">
      <c r="B226" s="345">
        <v>213</v>
      </c>
      <c r="C226" s="251">
        <v>8</v>
      </c>
      <c r="D226" s="195" t="s">
        <v>7746</v>
      </c>
      <c r="E226" s="195" t="s">
        <v>7689</v>
      </c>
      <c r="F226" s="196">
        <v>149397390</v>
      </c>
      <c r="G226" s="230" t="s">
        <v>3944</v>
      </c>
      <c r="H226" s="195" t="s">
        <v>7747</v>
      </c>
      <c r="I226" s="195" t="s">
        <v>7689</v>
      </c>
      <c r="J226" s="195" t="s">
        <v>3947</v>
      </c>
      <c r="K226" s="198" t="s">
        <v>7748</v>
      </c>
      <c r="L226" s="236"/>
      <c r="M226" s="236"/>
      <c r="N226" s="252" t="s">
        <v>3724</v>
      </c>
      <c r="O226" s="347">
        <v>52</v>
      </c>
    </row>
    <row r="227" spans="2:15" ht="69.95" customHeight="1">
      <c r="B227" s="199">
        <v>214</v>
      </c>
      <c r="C227" s="251">
        <v>8</v>
      </c>
      <c r="D227" s="195" t="s">
        <v>7764</v>
      </c>
      <c r="E227" s="195" t="s">
        <v>7765</v>
      </c>
      <c r="F227" s="196">
        <v>16200000</v>
      </c>
      <c r="G227" s="241" t="s">
        <v>3920</v>
      </c>
      <c r="H227" s="195" t="s">
        <v>7766</v>
      </c>
      <c r="I227" s="195" t="s">
        <v>7767</v>
      </c>
      <c r="J227" s="195" t="s">
        <v>3920</v>
      </c>
      <c r="K227" s="198" t="s">
        <v>7768</v>
      </c>
      <c r="L227" s="236" t="s">
        <v>532</v>
      </c>
      <c r="M227" s="236" t="s">
        <v>4219</v>
      </c>
      <c r="N227" s="251" t="s">
        <v>4406</v>
      </c>
      <c r="O227" s="251">
        <v>52</v>
      </c>
    </row>
    <row r="228" spans="2:15" ht="69.95" customHeight="1">
      <c r="B228" s="345">
        <v>215</v>
      </c>
      <c r="C228" s="251">
        <v>8</v>
      </c>
      <c r="D228" s="195" t="s">
        <v>7769</v>
      </c>
      <c r="E228" s="195" t="s">
        <v>7770</v>
      </c>
      <c r="F228" s="517">
        <v>26666000</v>
      </c>
      <c r="G228" s="232" t="s">
        <v>4087</v>
      </c>
      <c r="H228" s="195" t="s">
        <v>7771</v>
      </c>
      <c r="I228" s="195" t="s">
        <v>7772</v>
      </c>
      <c r="J228" s="195" t="s">
        <v>3920</v>
      </c>
      <c r="K228" s="198" t="s">
        <v>7773</v>
      </c>
      <c r="L228" s="236" t="s">
        <v>565</v>
      </c>
      <c r="M228" s="236" t="s">
        <v>4220</v>
      </c>
      <c r="N228" s="251" t="s">
        <v>4407</v>
      </c>
      <c r="O228" s="347">
        <v>51</v>
      </c>
    </row>
    <row r="229" spans="2:15" ht="69.95" customHeight="1">
      <c r="B229" s="199">
        <v>216</v>
      </c>
      <c r="C229" s="251">
        <v>8</v>
      </c>
      <c r="D229" s="195" t="s">
        <v>7774</v>
      </c>
      <c r="E229" s="195" t="s">
        <v>7775</v>
      </c>
      <c r="F229" s="517">
        <v>237142610</v>
      </c>
      <c r="G229" s="232" t="s">
        <v>3920</v>
      </c>
      <c r="H229" s="195" t="s">
        <v>7776</v>
      </c>
      <c r="I229" s="195" t="s">
        <v>7765</v>
      </c>
      <c r="J229" s="195" t="s">
        <v>3920</v>
      </c>
      <c r="K229" s="198" t="s">
        <v>7777</v>
      </c>
      <c r="L229" s="236" t="s">
        <v>565</v>
      </c>
      <c r="M229" s="236" t="s">
        <v>4220</v>
      </c>
      <c r="N229" s="251" t="s">
        <v>4407</v>
      </c>
      <c r="O229" s="347">
        <v>51</v>
      </c>
    </row>
    <row r="230" spans="2:15" ht="69.95" customHeight="1">
      <c r="B230" s="348"/>
      <c r="C230" s="334"/>
      <c r="D230" s="334"/>
      <c r="E230" s="335"/>
      <c r="F230" s="336">
        <f>SUBTOTAL(109,Table1[Nilai SP2D])</f>
        <v>12445651673</v>
      </c>
      <c r="G230" s="337"/>
      <c r="H230" s="338"/>
      <c r="I230" s="334"/>
      <c r="J230" s="334"/>
      <c r="K230" s="339"/>
      <c r="L230" s="340"/>
      <c r="M230" s="340"/>
      <c r="N230" s="334"/>
      <c r="O230" s="349"/>
    </row>
  </sheetData>
  <sortState xmlns:xlrd2="http://schemas.microsoft.com/office/spreadsheetml/2017/richdata2" ref="B14:K54">
    <sortCondition ref="H14:H54"/>
  </sortState>
  <phoneticPr fontId="26" type="noConversion"/>
  <conditionalFormatting sqref="D116:D119">
    <cfRule type="duplicateValues" dxfId="1375" priority="3"/>
  </conditionalFormatting>
  <conditionalFormatting sqref="D14:D174">
    <cfRule type="duplicateValues" dxfId="1374" priority="28"/>
    <cfRule type="duplicateValues" dxfId="1373" priority="29"/>
  </conditionalFormatting>
  <dataValidations count="2">
    <dataValidation type="list" allowBlank="1" showInputMessage="1" showErrorMessage="1" sqref="L14:L229" xr:uid="{8DDB7010-4A22-4C04-8AC4-F6FB6B7050C1}">
      <formula1>#REF!</formula1>
    </dataValidation>
    <dataValidation type="list" allowBlank="1" showInputMessage="1" showErrorMessage="1" sqref="M14:M229" xr:uid="{1D7AA939-12B2-4A2A-99CA-5C400ED59A4C}">
      <formula1>#REF!</formula1>
    </dataValidation>
  </dataValidations>
  <pageMargins left="0.4" right="0.16" top="0.31" bottom="0.25" header="0.22" footer="0.17"/>
  <pageSetup scale="52" fitToHeight="0" orientation="landscape" horizontalDpi="1200" verticalDpi="1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38825-96BC-44C9-AC2B-F062FF3EF938}">
  <sheetPr codeName="Sheet11">
    <pageSetUpPr fitToPage="1"/>
  </sheetPr>
  <dimension ref="C1:U261"/>
  <sheetViews>
    <sheetView showGridLines="0" view="pageBreakPreview" zoomScale="85" zoomScaleNormal="70" zoomScaleSheetLayoutView="85" workbookViewId="0">
      <pane xSplit="3" ySplit="6" topLeftCell="D34" activePane="bottomRight" state="frozen"/>
      <selection pane="topRight" activeCell="D1" sqref="D1"/>
      <selection pane="bottomLeft" activeCell="A7" sqref="A7"/>
      <selection pane="bottomRight" activeCell="K49" sqref="K49"/>
    </sheetView>
  </sheetViews>
  <sheetFormatPr defaultRowHeight="15"/>
  <cols>
    <col min="3" max="3" width="109.7109375" style="233" bestFit="1" customWidth="1"/>
    <col min="4" max="4" width="17.42578125" bestFit="1" customWidth="1"/>
    <col min="5" max="5" width="14.28515625" bestFit="1" customWidth="1"/>
    <col min="6" max="6" width="12.5703125" style="208" bestFit="1" customWidth="1"/>
    <col min="7" max="7" width="14.28515625" bestFit="1" customWidth="1"/>
    <col min="8" max="8" width="11.42578125" bestFit="1" customWidth="1"/>
    <col min="9" max="9" width="18.5703125" style="171" bestFit="1" customWidth="1"/>
    <col min="10" max="10" width="21.42578125" customWidth="1"/>
    <col min="13" max="13" width="14.28515625" style="159" customWidth="1"/>
    <col min="15" max="15" width="13" bestFit="1" customWidth="1"/>
    <col min="18" max="18" width="19.28515625" customWidth="1"/>
    <col min="21" max="21" width="11.5703125" bestFit="1" customWidth="1"/>
  </cols>
  <sheetData>
    <row r="1" spans="3:18" ht="19.5">
      <c r="C1" s="533" t="str">
        <f>'PERSUBBID - Gaji'!A1</f>
        <v>REALISASI TANPA GAJI (BERDASARKAN PAGU SETELAH BLOKIR)</v>
      </c>
      <c r="D1" s="533"/>
      <c r="E1" s="533"/>
      <c r="F1" s="533"/>
      <c r="G1" s="533"/>
      <c r="H1" s="533"/>
    </row>
    <row r="2" spans="3:18" ht="19.5">
      <c r="C2" s="533" t="str">
        <f>'PER BULAN'!B5</f>
        <v>Berdasarkan DIPA Revisi 3 TA. 2022 (Tanggal 13 Juli 2022)</v>
      </c>
      <c r="D2" s="533"/>
      <c r="E2" s="533"/>
      <c r="F2" s="533"/>
      <c r="G2" s="533"/>
      <c r="H2" s="533"/>
    </row>
    <row r="3" spans="3:18" ht="19.5">
      <c r="C3" s="533" t="str">
        <f>'PER BULAN'!B6</f>
        <v>SAMPAI DENGAN 11 AGUSTUS 2022</v>
      </c>
      <c r="D3" s="533"/>
      <c r="E3" s="533"/>
      <c r="F3" s="533"/>
      <c r="G3" s="533"/>
      <c r="H3" s="533"/>
    </row>
    <row r="4" spans="3:18">
      <c r="D4" s="233"/>
      <c r="E4" s="233"/>
      <c r="G4" s="233"/>
      <c r="H4" s="233"/>
    </row>
    <row r="5" spans="3:18" s="442" customFormat="1" ht="15.75">
      <c r="C5" s="234" t="s">
        <v>3893</v>
      </c>
      <c r="D5" s="234" t="s">
        <v>7679</v>
      </c>
      <c r="E5" s="234" t="s">
        <v>3889</v>
      </c>
      <c r="F5" s="234" t="s">
        <v>3890</v>
      </c>
      <c r="G5" s="234" t="s">
        <v>3891</v>
      </c>
      <c r="H5" s="482" t="s">
        <v>3892</v>
      </c>
      <c r="I5" s="476"/>
      <c r="M5" s="443"/>
    </row>
    <row r="6" spans="3:18" ht="17.100000000000001" customHeight="1">
      <c r="C6" s="483" t="s">
        <v>523</v>
      </c>
      <c r="D6" s="484">
        <v>13875804000</v>
      </c>
      <c r="E6" s="484">
        <v>8203483476</v>
      </c>
      <c r="F6" s="485">
        <v>59.120779422943706</v>
      </c>
      <c r="G6" s="484">
        <v>5672320524</v>
      </c>
      <c r="H6" s="486">
        <v>40.879220577056294</v>
      </c>
      <c r="J6" s="161"/>
      <c r="R6" s="159"/>
    </row>
    <row r="7" spans="3:18" ht="17.100000000000001" customHeight="1">
      <c r="C7" s="504" t="s">
        <v>3771</v>
      </c>
      <c r="D7" s="487">
        <v>1000000000</v>
      </c>
      <c r="E7" s="487">
        <v>554423885</v>
      </c>
      <c r="F7" s="488">
        <v>55.442388499999993</v>
      </c>
      <c r="G7" s="487">
        <v>445576115</v>
      </c>
      <c r="H7" s="489">
        <v>44.5576115</v>
      </c>
      <c r="R7" s="159"/>
    </row>
    <row r="8" spans="3:18" ht="17.100000000000001" customHeight="1">
      <c r="C8" s="504" t="s">
        <v>3781</v>
      </c>
      <c r="D8" s="487">
        <v>1000000000</v>
      </c>
      <c r="E8" s="487">
        <v>554423885</v>
      </c>
      <c r="F8" s="488">
        <v>55.442388499999993</v>
      </c>
      <c r="G8" s="487">
        <v>445576115</v>
      </c>
      <c r="H8" s="489">
        <v>44.5576115</v>
      </c>
    </row>
    <row r="9" spans="3:18" ht="17.100000000000001" customHeight="1">
      <c r="C9" s="490" t="s">
        <v>528</v>
      </c>
      <c r="D9" s="491">
        <v>821400000</v>
      </c>
      <c r="E9" s="491">
        <v>447570300</v>
      </c>
      <c r="F9" s="492">
        <v>54.488714390065738</v>
      </c>
      <c r="G9" s="491">
        <v>373829700</v>
      </c>
      <c r="H9" s="493">
        <v>45.511285609934262</v>
      </c>
    </row>
    <row r="10" spans="3:18">
      <c r="C10" s="494" t="s">
        <v>529</v>
      </c>
      <c r="D10" s="495">
        <v>686300000</v>
      </c>
      <c r="E10" s="495">
        <v>365968440</v>
      </c>
      <c r="F10" s="496">
        <v>53.324849191315749</v>
      </c>
      <c r="G10" s="495">
        <v>320331560</v>
      </c>
      <c r="H10" s="497">
        <v>46.675150808684251</v>
      </c>
    </row>
    <row r="11" spans="3:18" ht="17.100000000000001" customHeight="1">
      <c r="C11" s="504" t="s">
        <v>3783</v>
      </c>
      <c r="D11" s="487">
        <v>686300000</v>
      </c>
      <c r="E11" s="487">
        <v>365968440</v>
      </c>
      <c r="F11" s="488">
        <v>53.324849191315749</v>
      </c>
      <c r="G11" s="487">
        <v>320331560</v>
      </c>
      <c r="H11" s="489">
        <v>46.675150808684251</v>
      </c>
    </row>
    <row r="12" spans="3:18">
      <c r="C12" s="509" t="s">
        <v>3789</v>
      </c>
      <c r="D12" s="498">
        <v>686300000</v>
      </c>
      <c r="E12" s="498">
        <v>365968440</v>
      </c>
      <c r="F12" s="499">
        <v>53.324849191315749</v>
      </c>
      <c r="G12" s="498">
        <v>320331560</v>
      </c>
      <c r="H12" s="500">
        <v>46.675150808684251</v>
      </c>
    </row>
    <row r="13" spans="3:18" ht="17.100000000000001" customHeight="1">
      <c r="C13" s="510" t="s">
        <v>3790</v>
      </c>
      <c r="D13" s="501">
        <v>386924000</v>
      </c>
      <c r="E13" s="501">
        <v>210711850</v>
      </c>
      <c r="F13" s="502">
        <v>54.458201093754845</v>
      </c>
      <c r="G13" s="501">
        <v>176212150</v>
      </c>
      <c r="H13" s="503">
        <v>45.541798906245155</v>
      </c>
    </row>
    <row r="14" spans="3:18" ht="17.100000000000001" customHeight="1">
      <c r="C14" s="508" t="s">
        <v>3773</v>
      </c>
      <c r="D14" s="487">
        <v>64900000</v>
      </c>
      <c r="E14" s="487">
        <v>35440750</v>
      </c>
      <c r="F14" s="488">
        <v>54.608243451463792</v>
      </c>
      <c r="G14" s="487">
        <v>29459250</v>
      </c>
      <c r="H14" s="489">
        <v>45.391756548536208</v>
      </c>
    </row>
    <row r="15" spans="3:18" ht="17.100000000000001" customHeight="1">
      <c r="C15" s="508" t="s">
        <v>3786</v>
      </c>
      <c r="D15" s="487">
        <v>6000000</v>
      </c>
      <c r="E15" s="487">
        <v>963000</v>
      </c>
      <c r="F15" s="488">
        <v>16.05</v>
      </c>
      <c r="G15" s="487">
        <v>5037000</v>
      </c>
      <c r="H15" s="489">
        <v>83.95</v>
      </c>
    </row>
    <row r="16" spans="3:18" ht="17.100000000000001" customHeight="1">
      <c r="C16" s="508" t="s">
        <v>3791</v>
      </c>
      <c r="D16" s="487">
        <v>30000000</v>
      </c>
      <c r="E16" s="487">
        <v>12006500</v>
      </c>
      <c r="F16" s="488">
        <v>40.021666666666668</v>
      </c>
      <c r="G16" s="487">
        <v>17993500</v>
      </c>
      <c r="H16" s="489">
        <v>59.978333333333332</v>
      </c>
    </row>
    <row r="17" spans="3:21" ht="17.100000000000001" customHeight="1">
      <c r="C17" s="508" t="s">
        <v>3776</v>
      </c>
      <c r="D17" s="487">
        <v>25200000</v>
      </c>
      <c r="E17" s="487">
        <v>9000000</v>
      </c>
      <c r="F17" s="488">
        <v>35.714285714285715</v>
      </c>
      <c r="G17" s="487">
        <v>16200000</v>
      </c>
      <c r="H17" s="489">
        <v>64.285714285714292</v>
      </c>
    </row>
    <row r="18" spans="3:21" ht="17.100000000000001" customHeight="1">
      <c r="C18" s="508" t="s">
        <v>3778</v>
      </c>
      <c r="D18" s="487">
        <v>6000000</v>
      </c>
      <c r="E18" s="487">
        <v>0</v>
      </c>
      <c r="F18" s="488">
        <v>0</v>
      </c>
      <c r="G18" s="487">
        <v>6000000</v>
      </c>
      <c r="H18" s="489">
        <v>100</v>
      </c>
    </row>
    <row r="19" spans="3:21" ht="17.100000000000001" customHeight="1">
      <c r="C19" s="508" t="s">
        <v>3777</v>
      </c>
      <c r="D19" s="487">
        <v>253324000</v>
      </c>
      <c r="E19" s="487">
        <v>153301600</v>
      </c>
      <c r="F19" s="488">
        <v>60.516019011226732</v>
      </c>
      <c r="G19" s="487">
        <v>100022400</v>
      </c>
      <c r="H19" s="489">
        <v>39.483980988773268</v>
      </c>
      <c r="I19" s="477"/>
      <c r="J19" s="161"/>
    </row>
    <row r="20" spans="3:21" ht="17.100000000000001" customHeight="1">
      <c r="C20" s="508" t="s">
        <v>505</v>
      </c>
      <c r="D20" s="487">
        <v>1500000</v>
      </c>
      <c r="E20" s="487">
        <v>0</v>
      </c>
      <c r="F20" s="488">
        <v>0</v>
      </c>
      <c r="G20" s="487">
        <v>1500000</v>
      </c>
      <c r="H20" s="489">
        <v>100</v>
      </c>
    </row>
    <row r="21" spans="3:21" ht="17.100000000000001" customHeight="1">
      <c r="C21" s="510" t="s">
        <v>3792</v>
      </c>
      <c r="D21" s="501">
        <v>247816000</v>
      </c>
      <c r="E21" s="501">
        <v>155256590</v>
      </c>
      <c r="F21" s="502">
        <v>62.649945927623719</v>
      </c>
      <c r="G21" s="501">
        <v>92559410</v>
      </c>
      <c r="H21" s="503">
        <v>37.350054072376281</v>
      </c>
    </row>
    <row r="22" spans="3:21" ht="17.100000000000001" customHeight="1">
      <c r="C22" s="508" t="s">
        <v>3773</v>
      </c>
      <c r="D22" s="487">
        <v>71456000</v>
      </c>
      <c r="E22" s="487">
        <v>10438550</v>
      </c>
      <c r="F22" s="488">
        <v>14.60836038961039</v>
      </c>
      <c r="G22" s="487">
        <v>61017450</v>
      </c>
      <c r="H22" s="489">
        <v>85.391639610389618</v>
      </c>
      <c r="U22" s="161"/>
    </row>
    <row r="23" spans="3:21" ht="17.100000000000001" customHeight="1">
      <c r="C23" s="508" t="s">
        <v>3786</v>
      </c>
      <c r="D23" s="487">
        <v>5000000</v>
      </c>
      <c r="E23" s="487">
        <v>4262850</v>
      </c>
      <c r="F23" s="488">
        <v>85.257000000000005</v>
      </c>
      <c r="G23" s="487">
        <v>737150</v>
      </c>
      <c r="H23" s="489">
        <v>14.743</v>
      </c>
      <c r="U23" s="161"/>
    </row>
    <row r="24" spans="3:21" ht="17.100000000000001" customHeight="1">
      <c r="C24" s="508" t="s">
        <v>3791</v>
      </c>
      <c r="D24" s="487">
        <v>15000000</v>
      </c>
      <c r="E24" s="487">
        <v>2453500</v>
      </c>
      <c r="F24" s="488">
        <v>16.356666666666666</v>
      </c>
      <c r="G24" s="487">
        <v>12546500</v>
      </c>
      <c r="H24" s="489">
        <v>83.643333333333331</v>
      </c>
    </row>
    <row r="25" spans="3:21" ht="17.100000000000001" customHeight="1">
      <c r="C25" s="508" t="s">
        <v>3776</v>
      </c>
      <c r="D25" s="487">
        <v>16200000</v>
      </c>
      <c r="E25" s="487">
        <v>6300000</v>
      </c>
      <c r="F25" s="488">
        <v>38.888888888888893</v>
      </c>
      <c r="G25" s="487">
        <v>9900000</v>
      </c>
      <c r="H25" s="489">
        <v>61.111111111111114</v>
      </c>
    </row>
    <row r="26" spans="3:21" ht="17.100000000000001" customHeight="1">
      <c r="C26" s="508" t="s">
        <v>3778</v>
      </c>
      <c r="D26" s="487">
        <v>2000000</v>
      </c>
      <c r="E26" s="487">
        <v>365000</v>
      </c>
      <c r="F26" s="488">
        <v>18.25</v>
      </c>
      <c r="G26" s="487">
        <v>1635000</v>
      </c>
      <c r="H26" s="489">
        <v>81.75</v>
      </c>
    </row>
    <row r="27" spans="3:21" ht="17.100000000000001" customHeight="1">
      <c r="C27" s="508" t="s">
        <v>3777</v>
      </c>
      <c r="D27" s="487">
        <v>138160000</v>
      </c>
      <c r="E27" s="487">
        <v>131436690</v>
      </c>
      <c r="F27" s="488">
        <v>95.133678343949043</v>
      </c>
      <c r="G27" s="487">
        <v>6723310</v>
      </c>
      <c r="H27" s="489">
        <v>4.866321656050955</v>
      </c>
    </row>
    <row r="28" spans="3:21" ht="17.100000000000001" customHeight="1">
      <c r="C28" s="510" t="s">
        <v>3806</v>
      </c>
      <c r="D28" s="501">
        <v>51560000</v>
      </c>
      <c r="E28" s="501">
        <v>0</v>
      </c>
      <c r="F28" s="502">
        <v>0</v>
      </c>
      <c r="G28" s="501">
        <v>51560000</v>
      </c>
      <c r="H28" s="503">
        <v>100</v>
      </c>
    </row>
    <row r="29" spans="3:21" ht="17.100000000000001" customHeight="1">
      <c r="C29" s="508" t="s">
        <v>3773</v>
      </c>
      <c r="D29" s="487">
        <v>20830000</v>
      </c>
      <c r="E29" s="487">
        <v>0</v>
      </c>
      <c r="F29" s="488">
        <v>0</v>
      </c>
      <c r="G29" s="487">
        <v>20830000</v>
      </c>
      <c r="H29" s="489">
        <v>100</v>
      </c>
    </row>
    <row r="30" spans="3:21" ht="17.100000000000001" customHeight="1">
      <c r="C30" s="508" t="s">
        <v>3786</v>
      </c>
      <c r="D30" s="487">
        <v>500000</v>
      </c>
      <c r="E30" s="487">
        <v>0</v>
      </c>
      <c r="F30" s="488">
        <v>0</v>
      </c>
      <c r="G30" s="487">
        <v>500000</v>
      </c>
      <c r="H30" s="489">
        <v>100</v>
      </c>
    </row>
    <row r="31" spans="3:21" ht="17.100000000000001" customHeight="1">
      <c r="C31" s="508" t="s">
        <v>3776</v>
      </c>
      <c r="D31" s="487">
        <v>7200000</v>
      </c>
      <c r="E31" s="487">
        <v>0</v>
      </c>
      <c r="F31" s="488">
        <v>0</v>
      </c>
      <c r="G31" s="487">
        <v>7200000</v>
      </c>
      <c r="H31" s="489">
        <v>100</v>
      </c>
    </row>
    <row r="32" spans="3:21" ht="17.100000000000001" customHeight="1">
      <c r="C32" s="508" t="s">
        <v>3777</v>
      </c>
      <c r="D32" s="487">
        <v>23030000</v>
      </c>
      <c r="E32" s="487">
        <v>0</v>
      </c>
      <c r="F32" s="488">
        <v>0</v>
      </c>
      <c r="G32" s="487">
        <v>23030000</v>
      </c>
      <c r="H32" s="489">
        <v>100</v>
      </c>
    </row>
    <row r="33" spans="3:15">
      <c r="C33" s="494" t="s">
        <v>531</v>
      </c>
      <c r="D33" s="495">
        <v>135100000</v>
      </c>
      <c r="E33" s="495">
        <v>81601860</v>
      </c>
      <c r="F33" s="496">
        <v>60.40108068097706</v>
      </c>
      <c r="G33" s="495">
        <v>53498140</v>
      </c>
      <c r="H33" s="497">
        <v>39.598919319022947</v>
      </c>
    </row>
    <row r="34" spans="3:15" ht="17.100000000000001" customHeight="1">
      <c r="C34" s="504" t="s">
        <v>3783</v>
      </c>
      <c r="D34" s="487">
        <v>135100000</v>
      </c>
      <c r="E34" s="487">
        <v>81601860</v>
      </c>
      <c r="F34" s="488">
        <v>60.40108068097706</v>
      </c>
      <c r="G34" s="487">
        <v>53498140</v>
      </c>
      <c r="H34" s="489">
        <v>39.598919319022947</v>
      </c>
      <c r="O34" s="161"/>
    </row>
    <row r="35" spans="3:15">
      <c r="C35" s="509" t="s">
        <v>3793</v>
      </c>
      <c r="D35" s="498">
        <v>135100000</v>
      </c>
      <c r="E35" s="498">
        <v>81601860</v>
      </c>
      <c r="F35" s="499">
        <v>60.40108068097706</v>
      </c>
      <c r="G35" s="498">
        <v>53498140</v>
      </c>
      <c r="H35" s="500">
        <v>39.598919319022947</v>
      </c>
    </row>
    <row r="36" spans="3:15" ht="17.100000000000001" customHeight="1">
      <c r="C36" s="510" t="s">
        <v>3794</v>
      </c>
      <c r="D36" s="501">
        <v>135100000</v>
      </c>
      <c r="E36" s="501">
        <v>81601860</v>
      </c>
      <c r="F36" s="502">
        <v>60.40108068097706</v>
      </c>
      <c r="G36" s="501">
        <v>53498140</v>
      </c>
      <c r="H36" s="503">
        <v>39.598919319022947</v>
      </c>
    </row>
    <row r="37" spans="3:15" ht="17.100000000000001" customHeight="1">
      <c r="C37" s="508" t="s">
        <v>3773</v>
      </c>
      <c r="D37" s="487">
        <v>13500000</v>
      </c>
      <c r="E37" s="487">
        <v>13489250</v>
      </c>
      <c r="F37" s="488">
        <v>99.920370370370364</v>
      </c>
      <c r="G37" s="487">
        <v>10750</v>
      </c>
      <c r="H37" s="489">
        <v>7.962962962962962E-2</v>
      </c>
    </row>
    <row r="38" spans="3:15" ht="17.100000000000001" customHeight="1">
      <c r="C38" s="508" t="s">
        <v>3786</v>
      </c>
      <c r="D38" s="487">
        <v>8884000</v>
      </c>
      <c r="E38" s="487">
        <v>0</v>
      </c>
      <c r="F38" s="488">
        <v>0</v>
      </c>
      <c r="G38" s="487">
        <v>8884000</v>
      </c>
      <c r="H38" s="489">
        <v>100</v>
      </c>
    </row>
    <row r="39" spans="3:15" ht="17.100000000000001" customHeight="1">
      <c r="C39" s="508" t="s">
        <v>3776</v>
      </c>
      <c r="D39" s="487">
        <v>15300000</v>
      </c>
      <c r="E39" s="487">
        <v>7200000</v>
      </c>
      <c r="F39" s="488">
        <v>47.058823529411761</v>
      </c>
      <c r="G39" s="487">
        <v>8100000</v>
      </c>
      <c r="H39" s="489">
        <v>52.941176470588239</v>
      </c>
    </row>
    <row r="40" spans="3:15" ht="17.100000000000001" customHeight="1">
      <c r="C40" s="508" t="s">
        <v>3777</v>
      </c>
      <c r="D40" s="487">
        <v>97416000</v>
      </c>
      <c r="E40" s="487">
        <v>60912610</v>
      </c>
      <c r="F40" s="488">
        <v>62.528342366757009</v>
      </c>
      <c r="G40" s="487">
        <v>36503390</v>
      </c>
      <c r="H40" s="489">
        <v>37.471657633242998</v>
      </c>
    </row>
    <row r="41" spans="3:15" ht="17.100000000000001" customHeight="1">
      <c r="C41" s="490" t="s">
        <v>524</v>
      </c>
      <c r="D41" s="491">
        <v>178600000</v>
      </c>
      <c r="E41" s="491">
        <v>106853585</v>
      </c>
      <c r="F41" s="492">
        <v>59.828435050391938</v>
      </c>
      <c r="G41" s="491">
        <v>71746415</v>
      </c>
      <c r="H41" s="493">
        <v>40.171564949608062</v>
      </c>
    </row>
    <row r="42" spans="3:15">
      <c r="C42" s="494" t="s">
        <v>525</v>
      </c>
      <c r="D42" s="495">
        <v>124100000</v>
      </c>
      <c r="E42" s="495">
        <v>76338000</v>
      </c>
      <c r="F42" s="496">
        <v>61.513295729250608</v>
      </c>
      <c r="G42" s="495">
        <v>47762000</v>
      </c>
      <c r="H42" s="497">
        <v>38.486704270749392</v>
      </c>
    </row>
    <row r="43" spans="3:15" ht="17.100000000000001" customHeight="1">
      <c r="C43" s="504" t="s">
        <v>3783</v>
      </c>
      <c r="D43" s="487">
        <v>124100000</v>
      </c>
      <c r="E43" s="487">
        <v>76338000</v>
      </c>
      <c r="F43" s="488">
        <v>61.513295729250608</v>
      </c>
      <c r="G43" s="487">
        <v>47762000</v>
      </c>
      <c r="H43" s="489">
        <v>38.486704270749392</v>
      </c>
    </row>
    <row r="44" spans="3:15">
      <c r="C44" s="509" t="s">
        <v>3784</v>
      </c>
      <c r="D44" s="498">
        <v>124100000</v>
      </c>
      <c r="E44" s="498">
        <v>76338000</v>
      </c>
      <c r="F44" s="499">
        <v>61.513295729250608</v>
      </c>
      <c r="G44" s="498">
        <v>47762000</v>
      </c>
      <c r="H44" s="500">
        <v>38.486704270749392</v>
      </c>
    </row>
    <row r="45" spans="3:15" ht="17.100000000000001" customHeight="1">
      <c r="C45" s="510" t="s">
        <v>3785</v>
      </c>
      <c r="D45" s="501">
        <v>83135000</v>
      </c>
      <c r="E45" s="501">
        <v>51467000</v>
      </c>
      <c r="F45" s="502">
        <v>61.907740422204846</v>
      </c>
      <c r="G45" s="501">
        <v>31668000</v>
      </c>
      <c r="H45" s="503">
        <v>38.092259577795154</v>
      </c>
    </row>
    <row r="46" spans="3:15" ht="17.100000000000001" customHeight="1">
      <c r="C46" s="508" t="s">
        <v>3773</v>
      </c>
      <c r="D46" s="487">
        <v>19875000</v>
      </c>
      <c r="E46" s="487">
        <v>10381000</v>
      </c>
      <c r="F46" s="488">
        <v>52.231446540880498</v>
      </c>
      <c r="G46" s="487">
        <v>9494000</v>
      </c>
      <c r="H46" s="489">
        <v>47.768553459119495</v>
      </c>
    </row>
    <row r="47" spans="3:15" ht="17.100000000000001" customHeight="1">
      <c r="C47" s="508" t="s">
        <v>3776</v>
      </c>
      <c r="D47" s="487">
        <v>20000000</v>
      </c>
      <c r="E47" s="487">
        <v>6300000</v>
      </c>
      <c r="F47" s="488">
        <v>31.5</v>
      </c>
      <c r="G47" s="487">
        <v>13700000</v>
      </c>
      <c r="H47" s="489">
        <v>68.5</v>
      </c>
    </row>
    <row r="48" spans="3:15" ht="17.100000000000001" customHeight="1">
      <c r="C48" s="508" t="s">
        <v>3777</v>
      </c>
      <c r="D48" s="487">
        <v>43260000</v>
      </c>
      <c r="E48" s="487">
        <v>34786000</v>
      </c>
      <c r="F48" s="488">
        <v>80.411465557096633</v>
      </c>
      <c r="G48" s="487">
        <v>8474000</v>
      </c>
      <c r="H48" s="489">
        <v>19.588534442903374</v>
      </c>
    </row>
    <row r="49" spans="3:10" ht="17.100000000000001" customHeight="1">
      <c r="C49" s="510" t="s">
        <v>3787</v>
      </c>
      <c r="D49" s="501">
        <v>40965000</v>
      </c>
      <c r="E49" s="501">
        <v>24871000</v>
      </c>
      <c r="F49" s="502">
        <v>60.712803612840226</v>
      </c>
      <c r="G49" s="501">
        <v>16094000</v>
      </c>
      <c r="H49" s="503">
        <v>39.287196387159774</v>
      </c>
      <c r="I49" s="477"/>
      <c r="J49" s="161"/>
    </row>
    <row r="50" spans="3:10" ht="17.100000000000001" customHeight="1">
      <c r="C50" s="508" t="s">
        <v>3773</v>
      </c>
      <c r="D50" s="487">
        <v>19500000</v>
      </c>
      <c r="E50" s="487">
        <v>6511000</v>
      </c>
      <c r="F50" s="488">
        <v>33.389743589743595</v>
      </c>
      <c r="G50" s="487">
        <v>12989000</v>
      </c>
      <c r="H50" s="489">
        <v>66.610256410256412</v>
      </c>
    </row>
    <row r="51" spans="3:10" ht="17.100000000000001" customHeight="1">
      <c r="C51" s="508" t="s">
        <v>3776</v>
      </c>
      <c r="D51" s="487">
        <v>4000000</v>
      </c>
      <c r="E51" s="487">
        <v>900000</v>
      </c>
      <c r="F51" s="488">
        <v>22.5</v>
      </c>
      <c r="G51" s="487">
        <v>3100000</v>
      </c>
      <c r="H51" s="489">
        <v>77.5</v>
      </c>
      <c r="I51" s="477"/>
    </row>
    <row r="52" spans="3:10" ht="17.100000000000001" customHeight="1">
      <c r="C52" s="508" t="s">
        <v>3777</v>
      </c>
      <c r="D52" s="487">
        <v>17465000</v>
      </c>
      <c r="E52" s="487">
        <v>17460000</v>
      </c>
      <c r="F52" s="488">
        <v>99.971371314056682</v>
      </c>
      <c r="G52" s="487">
        <v>5000</v>
      </c>
      <c r="H52" s="489">
        <v>2.8628685943315198E-2</v>
      </c>
    </row>
    <row r="53" spans="3:10">
      <c r="C53" s="494" t="s">
        <v>527</v>
      </c>
      <c r="D53" s="495">
        <v>54500000</v>
      </c>
      <c r="E53" s="495">
        <v>30515585</v>
      </c>
      <c r="F53" s="496">
        <v>55.991899082568807</v>
      </c>
      <c r="G53" s="495">
        <v>23984415</v>
      </c>
      <c r="H53" s="497">
        <v>44.008100917431193</v>
      </c>
    </row>
    <row r="54" spans="3:10" ht="17.100000000000001" customHeight="1">
      <c r="C54" s="504" t="s">
        <v>3783</v>
      </c>
      <c r="D54" s="487">
        <v>54500000</v>
      </c>
      <c r="E54" s="487">
        <v>30515585</v>
      </c>
      <c r="F54" s="488">
        <v>55.991899082568807</v>
      </c>
      <c r="G54" s="487">
        <v>23984415</v>
      </c>
      <c r="H54" s="489">
        <v>44.008100917431193</v>
      </c>
    </row>
    <row r="55" spans="3:10">
      <c r="C55" s="509" t="s">
        <v>3788</v>
      </c>
      <c r="D55" s="498">
        <v>54500000</v>
      </c>
      <c r="E55" s="498">
        <v>30515585</v>
      </c>
      <c r="F55" s="499">
        <v>55.991899082568807</v>
      </c>
      <c r="G55" s="498">
        <v>23984415</v>
      </c>
      <c r="H55" s="500">
        <v>44.008100917431193</v>
      </c>
    </row>
    <row r="56" spans="3:10" ht="17.100000000000001" customHeight="1">
      <c r="C56" s="510" t="s">
        <v>3805</v>
      </c>
      <c r="D56" s="501">
        <v>54500000</v>
      </c>
      <c r="E56" s="501">
        <v>30515585</v>
      </c>
      <c r="F56" s="502">
        <v>55.991899082568807</v>
      </c>
      <c r="G56" s="501">
        <v>23984415</v>
      </c>
      <c r="H56" s="503">
        <v>44.008100917431193</v>
      </c>
    </row>
    <row r="57" spans="3:10" ht="17.100000000000001" customHeight="1">
      <c r="C57" s="508" t="s">
        <v>3773</v>
      </c>
      <c r="D57" s="487">
        <v>21250000</v>
      </c>
      <c r="E57" s="487">
        <v>4620000</v>
      </c>
      <c r="F57" s="488">
        <v>21.741176470588236</v>
      </c>
      <c r="G57" s="487">
        <v>16630000</v>
      </c>
      <c r="H57" s="489">
        <v>78.258823529411771</v>
      </c>
    </row>
    <row r="58" spans="3:10" ht="17.100000000000001" customHeight="1">
      <c r="C58" s="508" t="s">
        <v>3777</v>
      </c>
      <c r="D58" s="487">
        <v>33250000</v>
      </c>
      <c r="E58" s="487">
        <v>25895585</v>
      </c>
      <c r="F58" s="488">
        <v>77.881458646616537</v>
      </c>
      <c r="G58" s="487">
        <v>7354415</v>
      </c>
      <c r="H58" s="489">
        <v>22.11854135338346</v>
      </c>
    </row>
    <row r="59" spans="3:10" ht="17.100000000000001" customHeight="1">
      <c r="C59" s="504" t="s">
        <v>3796</v>
      </c>
      <c r="D59" s="487">
        <v>12875804000</v>
      </c>
      <c r="E59" s="487">
        <v>7649059591</v>
      </c>
      <c r="F59" s="488">
        <v>59.40646184890668</v>
      </c>
      <c r="G59" s="487">
        <v>5226744409</v>
      </c>
      <c r="H59" s="489">
        <v>40.59353815109332</v>
      </c>
      <c r="I59" s="477"/>
      <c r="J59" s="161"/>
    </row>
    <row r="60" spans="3:10" ht="17.100000000000001" customHeight="1">
      <c r="C60" s="504" t="s">
        <v>3797</v>
      </c>
      <c r="D60" s="487">
        <v>4293304000</v>
      </c>
      <c r="E60" s="487">
        <v>2709414993</v>
      </c>
      <c r="F60" s="488">
        <v>63.107923245127765</v>
      </c>
      <c r="G60" s="487">
        <v>1583889007</v>
      </c>
      <c r="H60" s="489">
        <v>36.892076754872235</v>
      </c>
    </row>
    <row r="61" spans="3:10" ht="17.100000000000001" customHeight="1">
      <c r="C61" s="490" t="s">
        <v>528</v>
      </c>
      <c r="D61" s="491">
        <v>17357000</v>
      </c>
      <c r="E61" s="491">
        <v>13647358</v>
      </c>
      <c r="F61" s="492">
        <v>78.627401048568302</v>
      </c>
      <c r="G61" s="491">
        <v>3709642</v>
      </c>
      <c r="H61" s="493">
        <v>21.372598951431698</v>
      </c>
    </row>
    <row r="62" spans="3:10">
      <c r="C62" s="494" t="s">
        <v>531</v>
      </c>
      <c r="D62" s="495">
        <v>17357000</v>
      </c>
      <c r="E62" s="495">
        <v>13647358</v>
      </c>
      <c r="F62" s="496">
        <v>78.627401048568302</v>
      </c>
      <c r="G62" s="495">
        <v>3709642</v>
      </c>
      <c r="H62" s="497">
        <v>21.372598951431698</v>
      </c>
    </row>
    <row r="63" spans="3:10" ht="17.100000000000001" customHeight="1">
      <c r="C63" s="504" t="s">
        <v>3818</v>
      </c>
      <c r="D63" s="487">
        <v>17357000</v>
      </c>
      <c r="E63" s="487">
        <v>13647358</v>
      </c>
      <c r="F63" s="488">
        <v>78.627401048568302</v>
      </c>
      <c r="G63" s="487">
        <v>3709642</v>
      </c>
      <c r="H63" s="489">
        <v>21.372598951431698</v>
      </c>
    </row>
    <row r="64" spans="3:10">
      <c r="C64" s="509" t="s">
        <v>3817</v>
      </c>
      <c r="D64" s="498">
        <v>17357000</v>
      </c>
      <c r="E64" s="498">
        <v>13647358</v>
      </c>
      <c r="F64" s="499">
        <v>78.627401048568302</v>
      </c>
      <c r="G64" s="498">
        <v>3709642</v>
      </c>
      <c r="H64" s="500">
        <v>21.372598951431698</v>
      </c>
    </row>
    <row r="65" spans="3:8" ht="17.100000000000001" customHeight="1">
      <c r="C65" s="510" t="s">
        <v>3822</v>
      </c>
      <c r="D65" s="501">
        <v>17357000</v>
      </c>
      <c r="E65" s="501">
        <v>13647358</v>
      </c>
      <c r="F65" s="502">
        <v>78.627401048568302</v>
      </c>
      <c r="G65" s="501">
        <v>3709642</v>
      </c>
      <c r="H65" s="503">
        <v>21.372598951431698</v>
      </c>
    </row>
    <row r="66" spans="3:8" ht="17.100000000000001" customHeight="1">
      <c r="C66" s="508" t="s">
        <v>3773</v>
      </c>
      <c r="D66" s="487">
        <v>4000000</v>
      </c>
      <c r="E66" s="487">
        <v>3999200</v>
      </c>
      <c r="F66" s="488">
        <v>99.98</v>
      </c>
      <c r="G66" s="487">
        <v>800</v>
      </c>
      <c r="H66" s="489">
        <v>0.02</v>
      </c>
    </row>
    <row r="67" spans="3:8" ht="17.100000000000001" customHeight="1">
      <c r="C67" s="508" t="s">
        <v>3786</v>
      </c>
      <c r="D67" s="487">
        <v>4298000</v>
      </c>
      <c r="E67" s="487">
        <v>4297458</v>
      </c>
      <c r="F67" s="488">
        <v>99.987389483480698</v>
      </c>
      <c r="G67" s="487">
        <v>542</v>
      </c>
      <c r="H67" s="489">
        <v>1.2610516519311306E-2</v>
      </c>
    </row>
    <row r="68" spans="3:8" ht="17.100000000000001" customHeight="1">
      <c r="C68" s="508" t="s">
        <v>3777</v>
      </c>
      <c r="D68" s="487">
        <v>9059000</v>
      </c>
      <c r="E68" s="487">
        <v>5350700</v>
      </c>
      <c r="F68" s="488">
        <v>59.065018213930898</v>
      </c>
      <c r="G68" s="487">
        <v>3708300</v>
      </c>
      <c r="H68" s="489">
        <v>40.934981786069102</v>
      </c>
    </row>
    <row r="69" spans="3:8" ht="17.100000000000001" customHeight="1">
      <c r="C69" s="490" t="s">
        <v>524</v>
      </c>
      <c r="D69" s="491">
        <v>193769000</v>
      </c>
      <c r="E69" s="491">
        <v>139623590</v>
      </c>
      <c r="F69" s="492">
        <v>72.056722179502401</v>
      </c>
      <c r="G69" s="491">
        <v>54145410</v>
      </c>
      <c r="H69" s="493">
        <v>27.943277820497602</v>
      </c>
    </row>
    <row r="70" spans="3:8">
      <c r="C70" s="494" t="s">
        <v>525</v>
      </c>
      <c r="D70" s="495">
        <v>83506000</v>
      </c>
      <c r="E70" s="495">
        <v>80472590</v>
      </c>
      <c r="F70" s="496">
        <v>96.367434675352669</v>
      </c>
      <c r="G70" s="495">
        <v>3033410</v>
      </c>
      <c r="H70" s="497">
        <v>3.6325653246473308</v>
      </c>
    </row>
    <row r="71" spans="3:8" ht="17.100000000000001" customHeight="1">
      <c r="C71" s="504" t="s">
        <v>3818</v>
      </c>
      <c r="D71" s="487">
        <v>83506000</v>
      </c>
      <c r="E71" s="487">
        <v>80472590</v>
      </c>
      <c r="F71" s="488">
        <v>96.367434675352669</v>
      </c>
      <c r="G71" s="487">
        <v>3033410</v>
      </c>
      <c r="H71" s="489">
        <v>3.6325653246473308</v>
      </c>
    </row>
    <row r="72" spans="3:8">
      <c r="C72" s="509" t="s">
        <v>3817</v>
      </c>
      <c r="D72" s="498">
        <v>83506000</v>
      </c>
      <c r="E72" s="498">
        <v>80472590</v>
      </c>
      <c r="F72" s="499">
        <v>96.367434675352669</v>
      </c>
      <c r="G72" s="498">
        <v>3033410</v>
      </c>
      <c r="H72" s="500">
        <v>3.6325653246473308</v>
      </c>
    </row>
    <row r="73" spans="3:8" ht="17.100000000000001" customHeight="1">
      <c r="C73" s="510" t="s">
        <v>3823</v>
      </c>
      <c r="D73" s="501">
        <v>83506000</v>
      </c>
      <c r="E73" s="501">
        <v>80472590</v>
      </c>
      <c r="F73" s="502">
        <v>96.367434675352669</v>
      </c>
      <c r="G73" s="501">
        <v>3033410</v>
      </c>
      <c r="H73" s="503">
        <v>3.6325653246473308</v>
      </c>
    </row>
    <row r="74" spans="3:8" ht="17.100000000000001" customHeight="1">
      <c r="C74" s="508" t="s">
        <v>3773</v>
      </c>
      <c r="D74" s="487">
        <v>12550000</v>
      </c>
      <c r="E74" s="487">
        <v>12517500</v>
      </c>
      <c r="F74" s="488">
        <v>99.741035856573703</v>
      </c>
      <c r="G74" s="487">
        <v>32500</v>
      </c>
      <c r="H74" s="489">
        <v>0.25896414342629481</v>
      </c>
    </row>
    <row r="75" spans="3:8" ht="17.100000000000001" customHeight="1">
      <c r="C75" s="508" t="s">
        <v>3786</v>
      </c>
      <c r="D75" s="487">
        <v>1192000</v>
      </c>
      <c r="E75" s="487">
        <v>1191418</v>
      </c>
      <c r="F75" s="488">
        <v>99.951174496644285</v>
      </c>
      <c r="G75" s="487">
        <v>582</v>
      </c>
      <c r="H75" s="489">
        <v>4.8825503355704701E-2</v>
      </c>
    </row>
    <row r="76" spans="3:8" ht="17.100000000000001" customHeight="1">
      <c r="C76" s="508" t="s">
        <v>3776</v>
      </c>
      <c r="D76" s="487">
        <v>9000000</v>
      </c>
      <c r="E76" s="487">
        <v>6000000</v>
      </c>
      <c r="F76" s="488">
        <v>66.666666666666657</v>
      </c>
      <c r="G76" s="487">
        <v>3000000</v>
      </c>
      <c r="H76" s="489">
        <v>33.333333333333329</v>
      </c>
    </row>
    <row r="77" spans="3:8" ht="17.100000000000001" customHeight="1">
      <c r="C77" s="508" t="s">
        <v>3777</v>
      </c>
      <c r="D77" s="487">
        <v>60764000</v>
      </c>
      <c r="E77" s="487">
        <v>60763672</v>
      </c>
      <c r="F77" s="488">
        <v>99.999460206701343</v>
      </c>
      <c r="G77" s="487">
        <v>328</v>
      </c>
      <c r="H77" s="489">
        <v>5.3979329866368244E-4</v>
      </c>
    </row>
    <row r="78" spans="3:8">
      <c r="C78" s="494" t="s">
        <v>527</v>
      </c>
      <c r="D78" s="495">
        <v>110263000</v>
      </c>
      <c r="E78" s="495">
        <v>59151000</v>
      </c>
      <c r="F78" s="496">
        <v>53.64537514850857</v>
      </c>
      <c r="G78" s="495">
        <v>51112000</v>
      </c>
      <c r="H78" s="497">
        <v>46.35462485149143</v>
      </c>
    </row>
    <row r="79" spans="3:8" ht="17.100000000000001" customHeight="1">
      <c r="C79" s="504" t="s">
        <v>3818</v>
      </c>
      <c r="D79" s="487">
        <v>110263000</v>
      </c>
      <c r="E79" s="487">
        <v>59151000</v>
      </c>
      <c r="F79" s="488">
        <v>53.64537514850857</v>
      </c>
      <c r="G79" s="487">
        <v>51112000</v>
      </c>
      <c r="H79" s="489">
        <v>46.35462485149143</v>
      </c>
    </row>
    <row r="80" spans="3:8">
      <c r="C80" s="509" t="s">
        <v>3817</v>
      </c>
      <c r="D80" s="498">
        <v>110263000</v>
      </c>
      <c r="E80" s="498">
        <v>59151000</v>
      </c>
      <c r="F80" s="499">
        <v>53.64537514850857</v>
      </c>
      <c r="G80" s="498">
        <v>51112000</v>
      </c>
      <c r="H80" s="500">
        <v>46.35462485149143</v>
      </c>
    </row>
    <row r="81" spans="3:8" ht="17.100000000000001" customHeight="1">
      <c r="C81" s="510" t="s">
        <v>3825</v>
      </c>
      <c r="D81" s="501">
        <v>110263000</v>
      </c>
      <c r="E81" s="501">
        <v>59151000</v>
      </c>
      <c r="F81" s="502">
        <v>53.64537514850857</v>
      </c>
      <c r="G81" s="501">
        <v>51112000</v>
      </c>
      <c r="H81" s="503">
        <v>46.35462485149143</v>
      </c>
    </row>
    <row r="82" spans="3:8" ht="17.100000000000001" customHeight="1">
      <c r="C82" s="508" t="s">
        <v>3773</v>
      </c>
      <c r="D82" s="487">
        <v>17550000</v>
      </c>
      <c r="E82" s="487">
        <v>9469000</v>
      </c>
      <c r="F82" s="488">
        <v>53.954415954415957</v>
      </c>
      <c r="G82" s="487">
        <v>8081000</v>
      </c>
      <c r="H82" s="489">
        <v>46.04558404558405</v>
      </c>
    </row>
    <row r="83" spans="3:8" ht="17.100000000000001" customHeight="1">
      <c r="C83" s="508" t="s">
        <v>3786</v>
      </c>
      <c r="D83" s="487">
        <v>27651000</v>
      </c>
      <c r="E83" s="487">
        <v>620000</v>
      </c>
      <c r="F83" s="488">
        <v>2.2422335539401832</v>
      </c>
      <c r="G83" s="487">
        <v>27031000</v>
      </c>
      <c r="H83" s="489">
        <v>97.757766446059819</v>
      </c>
    </row>
    <row r="84" spans="3:8" ht="17.100000000000001" customHeight="1">
      <c r="C84" s="508" t="s">
        <v>3776</v>
      </c>
      <c r="D84" s="487">
        <v>40000000</v>
      </c>
      <c r="E84" s="487">
        <v>24000000</v>
      </c>
      <c r="F84" s="488">
        <v>60</v>
      </c>
      <c r="G84" s="487">
        <v>16000000</v>
      </c>
      <c r="H84" s="489">
        <v>40</v>
      </c>
    </row>
    <row r="85" spans="3:8" ht="17.100000000000001" customHeight="1">
      <c r="C85" s="508" t="s">
        <v>3777</v>
      </c>
      <c r="D85" s="487">
        <v>25062000</v>
      </c>
      <c r="E85" s="487">
        <v>25062000</v>
      </c>
      <c r="F85" s="488">
        <v>100</v>
      </c>
      <c r="G85" s="487">
        <v>0</v>
      </c>
      <c r="H85" s="489">
        <v>0</v>
      </c>
    </row>
    <row r="86" spans="3:8" ht="17.100000000000001" customHeight="1">
      <c r="C86" s="490" t="s">
        <v>532</v>
      </c>
      <c r="D86" s="491">
        <v>463716000</v>
      </c>
      <c r="E86" s="491">
        <v>280902082</v>
      </c>
      <c r="F86" s="492">
        <v>60.576318695063357</v>
      </c>
      <c r="G86" s="491">
        <v>182813918</v>
      </c>
      <c r="H86" s="493">
        <v>39.423681304936643</v>
      </c>
    </row>
    <row r="87" spans="3:8">
      <c r="C87" s="494" t="s">
        <v>570</v>
      </c>
      <c r="D87" s="495">
        <v>169798000</v>
      </c>
      <c r="E87" s="495">
        <v>122390956</v>
      </c>
      <c r="F87" s="496">
        <v>72.080328390204826</v>
      </c>
      <c r="G87" s="495">
        <v>47407044</v>
      </c>
      <c r="H87" s="497">
        <v>27.919671609795166</v>
      </c>
    </row>
    <row r="88" spans="3:8" ht="17.100000000000001" customHeight="1">
      <c r="C88" s="504" t="s">
        <v>3850</v>
      </c>
      <c r="D88" s="487">
        <v>169798000</v>
      </c>
      <c r="E88" s="487">
        <v>122390956</v>
      </c>
      <c r="F88" s="488">
        <v>72.080328390204826</v>
      </c>
      <c r="G88" s="487">
        <v>47407044</v>
      </c>
      <c r="H88" s="489">
        <v>27.919671609795166</v>
      </c>
    </row>
    <row r="89" spans="3:8">
      <c r="C89" s="509" t="s">
        <v>3849</v>
      </c>
      <c r="D89" s="498">
        <v>119729000</v>
      </c>
      <c r="E89" s="498">
        <v>81542956</v>
      </c>
      <c r="F89" s="499">
        <v>68.106269993067684</v>
      </c>
      <c r="G89" s="498">
        <v>38186044</v>
      </c>
      <c r="H89" s="500">
        <v>31.893730006932326</v>
      </c>
    </row>
    <row r="90" spans="3:8" ht="17.100000000000001" customHeight="1">
      <c r="C90" s="510" t="s">
        <v>3801</v>
      </c>
      <c r="D90" s="501">
        <v>43789000</v>
      </c>
      <c r="E90" s="501">
        <v>10696028</v>
      </c>
      <c r="F90" s="502">
        <v>24.426289707460779</v>
      </c>
      <c r="G90" s="501">
        <v>33092972</v>
      </c>
      <c r="H90" s="503">
        <v>75.573710292539218</v>
      </c>
    </row>
    <row r="91" spans="3:8" ht="17.100000000000001" customHeight="1">
      <c r="C91" s="508" t="s">
        <v>3773</v>
      </c>
      <c r="D91" s="487">
        <v>23250000</v>
      </c>
      <c r="E91" s="487">
        <v>10196500</v>
      </c>
      <c r="F91" s="488">
        <v>43.855913978494627</v>
      </c>
      <c r="G91" s="487">
        <v>13053500</v>
      </c>
      <c r="H91" s="489">
        <v>56.14408602150538</v>
      </c>
    </row>
    <row r="92" spans="3:8" ht="17.100000000000001" customHeight="1">
      <c r="C92" s="508" t="s">
        <v>3786</v>
      </c>
      <c r="D92" s="487">
        <v>2000000</v>
      </c>
      <c r="E92" s="487">
        <v>499528</v>
      </c>
      <c r="F92" s="488">
        <v>24.976400000000002</v>
      </c>
      <c r="G92" s="487">
        <v>1500472</v>
      </c>
      <c r="H92" s="489">
        <v>75.023600000000002</v>
      </c>
    </row>
    <row r="93" spans="3:8" ht="17.100000000000001" customHeight="1">
      <c r="C93" s="508" t="s">
        <v>3777</v>
      </c>
      <c r="D93" s="487">
        <v>18539000</v>
      </c>
      <c r="E93" s="487">
        <v>0</v>
      </c>
      <c r="F93" s="488">
        <v>0</v>
      </c>
      <c r="G93" s="487">
        <v>18539000</v>
      </c>
      <c r="H93" s="489">
        <v>100</v>
      </c>
    </row>
    <row r="94" spans="3:8" ht="17.100000000000001" customHeight="1">
      <c r="C94" s="510" t="s">
        <v>3802</v>
      </c>
      <c r="D94" s="501">
        <v>75940000</v>
      </c>
      <c r="E94" s="501">
        <v>70846928</v>
      </c>
      <c r="F94" s="502">
        <v>93.293294706347112</v>
      </c>
      <c r="G94" s="501">
        <v>5093072</v>
      </c>
      <c r="H94" s="503">
        <v>6.7067052936528846</v>
      </c>
    </row>
    <row r="95" spans="3:8" ht="17.100000000000001" customHeight="1">
      <c r="C95" s="508" t="s">
        <v>3773</v>
      </c>
      <c r="D95" s="487">
        <v>13525000</v>
      </c>
      <c r="E95" s="487">
        <v>9519000</v>
      </c>
      <c r="F95" s="488">
        <v>70.380776340110913</v>
      </c>
      <c r="G95" s="487">
        <v>4006000</v>
      </c>
      <c r="H95" s="489">
        <v>29.619223659889094</v>
      </c>
    </row>
    <row r="96" spans="3:8" ht="17.100000000000001" customHeight="1">
      <c r="C96" s="508" t="s">
        <v>3786</v>
      </c>
      <c r="D96" s="487">
        <v>2000000</v>
      </c>
      <c r="E96" s="487">
        <v>913673</v>
      </c>
      <c r="F96" s="488">
        <v>45.68365</v>
      </c>
      <c r="G96" s="487">
        <v>1086327</v>
      </c>
      <c r="H96" s="489">
        <v>54.31635</v>
      </c>
    </row>
    <row r="97" spans="3:8" ht="17.100000000000001" customHeight="1">
      <c r="C97" s="508" t="s">
        <v>3777</v>
      </c>
      <c r="D97" s="487">
        <v>60415000</v>
      </c>
      <c r="E97" s="487">
        <v>60414255</v>
      </c>
      <c r="F97" s="488">
        <v>99.99876686253414</v>
      </c>
      <c r="G97" s="487">
        <v>745</v>
      </c>
      <c r="H97" s="489">
        <v>1.2331374658611273E-3</v>
      </c>
    </row>
    <row r="98" spans="3:8">
      <c r="C98" s="509" t="s">
        <v>3851</v>
      </c>
      <c r="D98" s="498">
        <v>50069000</v>
      </c>
      <c r="E98" s="498">
        <v>40848000</v>
      </c>
      <c r="F98" s="499">
        <v>81.583414887455305</v>
      </c>
      <c r="G98" s="498">
        <v>9221000</v>
      </c>
      <c r="H98" s="500">
        <v>18.416585112544688</v>
      </c>
    </row>
    <row r="99" spans="3:8" ht="17.100000000000001" customHeight="1">
      <c r="C99" s="510" t="s">
        <v>3852</v>
      </c>
      <c r="D99" s="501">
        <v>50069000</v>
      </c>
      <c r="E99" s="501">
        <v>40848000</v>
      </c>
      <c r="F99" s="502">
        <v>81.583414887455305</v>
      </c>
      <c r="G99" s="501">
        <v>9221000</v>
      </c>
      <c r="H99" s="503">
        <v>18.416585112544688</v>
      </c>
    </row>
    <row r="100" spans="3:8" ht="17.100000000000001" customHeight="1">
      <c r="C100" s="508" t="s">
        <v>3773</v>
      </c>
      <c r="D100" s="487">
        <v>17900000</v>
      </c>
      <c r="E100" s="487">
        <v>11269000</v>
      </c>
      <c r="F100" s="488">
        <v>62.955307262569839</v>
      </c>
      <c r="G100" s="487">
        <v>6631000</v>
      </c>
      <c r="H100" s="489">
        <v>37.044692737430168</v>
      </c>
    </row>
    <row r="101" spans="3:8" ht="17.100000000000001" customHeight="1">
      <c r="C101" s="508" t="s">
        <v>3786</v>
      </c>
      <c r="D101" s="487">
        <v>2000000</v>
      </c>
      <c r="E101" s="487">
        <v>0</v>
      </c>
      <c r="F101" s="488">
        <v>0</v>
      </c>
      <c r="G101" s="487">
        <v>2000000</v>
      </c>
      <c r="H101" s="489">
        <v>100</v>
      </c>
    </row>
    <row r="102" spans="3:8" ht="17.100000000000001" customHeight="1">
      <c r="C102" s="508" t="s">
        <v>3777</v>
      </c>
      <c r="D102" s="487">
        <v>30169000</v>
      </c>
      <c r="E102" s="487">
        <v>29579000</v>
      </c>
      <c r="F102" s="488">
        <v>98.044350160761056</v>
      </c>
      <c r="G102" s="487">
        <v>590000</v>
      </c>
      <c r="H102" s="489">
        <v>1.9556498392389539</v>
      </c>
    </row>
    <row r="103" spans="3:8">
      <c r="C103" s="494" t="s">
        <v>533</v>
      </c>
      <c r="D103" s="495">
        <v>293918000</v>
      </c>
      <c r="E103" s="495">
        <v>158511126</v>
      </c>
      <c r="F103" s="496">
        <v>53.930390789267754</v>
      </c>
      <c r="G103" s="495">
        <v>135406874</v>
      </c>
      <c r="H103" s="497">
        <v>46.069609210732246</v>
      </c>
    </row>
    <row r="104" spans="3:8" ht="17.100000000000001" customHeight="1">
      <c r="C104" s="504" t="s">
        <v>3816</v>
      </c>
      <c r="D104" s="487">
        <v>113346000</v>
      </c>
      <c r="E104" s="487">
        <v>31752750</v>
      </c>
      <c r="F104" s="488">
        <v>28.014001376316767</v>
      </c>
      <c r="G104" s="487">
        <v>81593250</v>
      </c>
      <c r="H104" s="489">
        <v>71.98599862368323</v>
      </c>
    </row>
    <row r="105" spans="3:8">
      <c r="C105" s="509" t="s">
        <v>3815</v>
      </c>
      <c r="D105" s="498">
        <v>113346000</v>
      </c>
      <c r="E105" s="498">
        <v>31752750</v>
      </c>
      <c r="F105" s="499">
        <v>28.014001376316767</v>
      </c>
      <c r="G105" s="498">
        <v>81593250</v>
      </c>
      <c r="H105" s="500">
        <v>71.98599862368323</v>
      </c>
    </row>
    <row r="106" spans="3:8" ht="17.100000000000001" customHeight="1">
      <c r="C106" s="510" t="s">
        <v>3814</v>
      </c>
      <c r="D106" s="501">
        <v>113346000</v>
      </c>
      <c r="E106" s="501">
        <v>31752750</v>
      </c>
      <c r="F106" s="502">
        <v>28.014001376316767</v>
      </c>
      <c r="G106" s="501">
        <v>81593250</v>
      </c>
      <c r="H106" s="503">
        <v>71.98599862368323</v>
      </c>
    </row>
    <row r="107" spans="3:8" ht="17.100000000000001" customHeight="1">
      <c r="C107" s="508" t="s">
        <v>3773</v>
      </c>
      <c r="D107" s="487">
        <v>12400000</v>
      </c>
      <c r="E107" s="487">
        <v>6915400</v>
      </c>
      <c r="F107" s="488">
        <v>55.769354838709674</v>
      </c>
      <c r="G107" s="487">
        <v>5484600</v>
      </c>
      <c r="H107" s="489">
        <v>44.230645161290319</v>
      </c>
    </row>
    <row r="108" spans="3:8" ht="17.100000000000001" customHeight="1">
      <c r="C108" s="508" t="s">
        <v>3791</v>
      </c>
      <c r="D108" s="487">
        <v>10000000</v>
      </c>
      <c r="E108" s="487">
        <v>5329750</v>
      </c>
      <c r="F108" s="488">
        <v>53.297499999999999</v>
      </c>
      <c r="G108" s="487">
        <v>4670250</v>
      </c>
      <c r="H108" s="489">
        <v>46.702500000000001</v>
      </c>
    </row>
    <row r="109" spans="3:8" ht="17.100000000000001" customHeight="1">
      <c r="C109" s="508" t="s">
        <v>3777</v>
      </c>
      <c r="D109" s="487">
        <v>90946000</v>
      </c>
      <c r="E109" s="487">
        <v>19507600</v>
      </c>
      <c r="F109" s="488">
        <v>21.449651441514746</v>
      </c>
      <c r="G109" s="487">
        <v>71438400</v>
      </c>
      <c r="H109" s="489">
        <v>78.550348558485254</v>
      </c>
    </row>
    <row r="110" spans="3:8" ht="17.100000000000001" customHeight="1">
      <c r="C110" s="504" t="s">
        <v>3844</v>
      </c>
      <c r="D110" s="487">
        <v>180572000</v>
      </c>
      <c r="E110" s="487">
        <v>126758376</v>
      </c>
      <c r="F110" s="488">
        <v>70.198245575172237</v>
      </c>
      <c r="G110" s="487">
        <v>53813624</v>
      </c>
      <c r="H110" s="489">
        <v>29.80175442482777</v>
      </c>
    </row>
    <row r="111" spans="3:8">
      <c r="C111" s="509" t="s">
        <v>3845</v>
      </c>
      <c r="D111" s="498">
        <v>180572000</v>
      </c>
      <c r="E111" s="498">
        <v>126758376</v>
      </c>
      <c r="F111" s="499">
        <v>70.198245575172237</v>
      </c>
      <c r="G111" s="498">
        <v>53813624</v>
      </c>
      <c r="H111" s="500">
        <v>29.80175442482777</v>
      </c>
    </row>
    <row r="112" spans="3:8" ht="17.100000000000001" customHeight="1">
      <c r="C112" s="510" t="s">
        <v>3846</v>
      </c>
      <c r="D112" s="501">
        <v>22164000</v>
      </c>
      <c r="E112" s="501">
        <v>16658945</v>
      </c>
      <c r="F112" s="502">
        <v>75.162177404800573</v>
      </c>
      <c r="G112" s="501">
        <v>5505055</v>
      </c>
      <c r="H112" s="503">
        <v>24.83782259519942</v>
      </c>
    </row>
    <row r="113" spans="3:10" ht="17.100000000000001" customHeight="1">
      <c r="C113" s="508" t="s">
        <v>3773</v>
      </c>
      <c r="D113" s="487">
        <v>6000000</v>
      </c>
      <c r="E113" s="487">
        <v>4448550</v>
      </c>
      <c r="F113" s="488">
        <v>74.142499999999998</v>
      </c>
      <c r="G113" s="487">
        <v>1551450</v>
      </c>
      <c r="H113" s="489">
        <v>25.857500000000002</v>
      </c>
    </row>
    <row r="114" spans="3:10" ht="17.100000000000001" customHeight="1">
      <c r="C114" s="508" t="s">
        <v>3786</v>
      </c>
      <c r="D114" s="487">
        <v>1000000</v>
      </c>
      <c r="E114" s="487">
        <v>702895</v>
      </c>
      <c r="F114" s="488">
        <v>70.289500000000004</v>
      </c>
      <c r="G114" s="487">
        <v>297105</v>
      </c>
      <c r="H114" s="489">
        <v>29.7105</v>
      </c>
    </row>
    <row r="115" spans="3:10" ht="17.100000000000001" customHeight="1">
      <c r="C115" s="508" t="s">
        <v>3791</v>
      </c>
      <c r="D115" s="487">
        <v>10000000</v>
      </c>
      <c r="E115" s="487">
        <v>6344000</v>
      </c>
      <c r="F115" s="488">
        <v>63.44</v>
      </c>
      <c r="G115" s="487">
        <v>3656000</v>
      </c>
      <c r="H115" s="489">
        <v>36.559999999999995</v>
      </c>
    </row>
    <row r="116" spans="3:10" ht="17.100000000000001" customHeight="1">
      <c r="C116" s="508" t="s">
        <v>3777</v>
      </c>
      <c r="D116" s="487">
        <v>5164000</v>
      </c>
      <c r="E116" s="487">
        <v>5163500</v>
      </c>
      <c r="F116" s="488">
        <v>99.990317583268791</v>
      </c>
      <c r="G116" s="487">
        <v>500</v>
      </c>
      <c r="H116" s="489">
        <v>9.6824167312161129E-3</v>
      </c>
    </row>
    <row r="117" spans="3:10" ht="17.100000000000001" customHeight="1">
      <c r="C117" s="510" t="s">
        <v>3847</v>
      </c>
      <c r="D117" s="501">
        <v>78000000</v>
      </c>
      <c r="E117" s="501">
        <v>37606531</v>
      </c>
      <c r="F117" s="502">
        <v>48.213501282051283</v>
      </c>
      <c r="G117" s="501">
        <v>40393469</v>
      </c>
      <c r="H117" s="503">
        <v>51.786498717948717</v>
      </c>
    </row>
    <row r="118" spans="3:10" ht="17.100000000000001" customHeight="1">
      <c r="C118" s="508" t="s">
        <v>3773</v>
      </c>
      <c r="D118" s="487">
        <v>12000000</v>
      </c>
      <c r="E118" s="487">
        <v>7434850</v>
      </c>
      <c r="F118" s="488">
        <v>61.95708333333333</v>
      </c>
      <c r="G118" s="487">
        <v>4565150</v>
      </c>
      <c r="H118" s="489">
        <v>38.042916666666663</v>
      </c>
    </row>
    <row r="119" spans="3:10" ht="17.100000000000001" customHeight="1">
      <c r="C119" s="508" t="s">
        <v>3786</v>
      </c>
      <c r="D119" s="487">
        <v>1000000</v>
      </c>
      <c r="E119" s="487">
        <v>358831</v>
      </c>
      <c r="F119" s="488">
        <v>35.883099999999999</v>
      </c>
      <c r="G119" s="487">
        <v>641169</v>
      </c>
      <c r="H119" s="489">
        <v>64.116900000000001</v>
      </c>
    </row>
    <row r="120" spans="3:10" ht="17.100000000000001" customHeight="1">
      <c r="C120" s="508" t="s">
        <v>3791</v>
      </c>
      <c r="D120" s="487">
        <v>20000000</v>
      </c>
      <c r="E120" s="487">
        <v>12648000</v>
      </c>
      <c r="F120" s="488">
        <v>63.239999999999995</v>
      </c>
      <c r="G120" s="487">
        <v>7352000</v>
      </c>
      <c r="H120" s="489">
        <v>36.76</v>
      </c>
    </row>
    <row r="121" spans="3:10" ht="17.100000000000001" customHeight="1">
      <c r="C121" s="508" t="s">
        <v>3777</v>
      </c>
      <c r="D121" s="487">
        <v>45000000</v>
      </c>
      <c r="E121" s="487">
        <v>17164850</v>
      </c>
      <c r="F121" s="488">
        <v>38.144111111111116</v>
      </c>
      <c r="G121" s="487">
        <v>27835150</v>
      </c>
      <c r="H121" s="489">
        <v>61.855888888888884</v>
      </c>
    </row>
    <row r="122" spans="3:10" ht="17.100000000000001" customHeight="1">
      <c r="C122" s="510" t="s">
        <v>3848</v>
      </c>
      <c r="D122" s="501">
        <v>80408000</v>
      </c>
      <c r="E122" s="501">
        <v>72492900</v>
      </c>
      <c r="F122" s="502">
        <v>90.156327728584216</v>
      </c>
      <c r="G122" s="501">
        <v>7915100</v>
      </c>
      <c r="H122" s="503">
        <v>9.8436722714157785</v>
      </c>
      <c r="I122" s="477"/>
      <c r="J122" s="161"/>
    </row>
    <row r="123" spans="3:10" ht="17.100000000000001" customHeight="1">
      <c r="C123" s="508" t="s">
        <v>3773</v>
      </c>
      <c r="D123" s="487">
        <v>21000000</v>
      </c>
      <c r="E123" s="487">
        <v>19309350</v>
      </c>
      <c r="F123" s="488">
        <v>91.949285714285708</v>
      </c>
      <c r="G123" s="487">
        <v>1690650</v>
      </c>
      <c r="H123" s="489">
        <v>8.0507142857142853</v>
      </c>
    </row>
    <row r="124" spans="3:10" ht="17.100000000000001" customHeight="1">
      <c r="C124" s="508" t="s">
        <v>3791</v>
      </c>
      <c r="D124" s="487">
        <v>17500000</v>
      </c>
      <c r="E124" s="487">
        <v>11275750</v>
      </c>
      <c r="F124" s="488">
        <v>64.432857142857145</v>
      </c>
      <c r="G124" s="487">
        <v>6224250</v>
      </c>
      <c r="H124" s="489">
        <v>35.567142857142855</v>
      </c>
    </row>
    <row r="125" spans="3:10" ht="17.100000000000001" customHeight="1">
      <c r="C125" s="508" t="s">
        <v>3777</v>
      </c>
      <c r="D125" s="487">
        <v>41908000</v>
      </c>
      <c r="E125" s="487">
        <v>41907800</v>
      </c>
      <c r="F125" s="488">
        <v>99.999522764150043</v>
      </c>
      <c r="G125" s="487">
        <v>200</v>
      </c>
      <c r="H125" s="489">
        <v>4.7723584995704876E-4</v>
      </c>
    </row>
    <row r="126" spans="3:10" ht="17.100000000000001" customHeight="1">
      <c r="C126" s="490" t="s">
        <v>565</v>
      </c>
      <c r="D126" s="491">
        <v>3618462000</v>
      </c>
      <c r="E126" s="491">
        <v>2275241963</v>
      </c>
      <c r="F126" s="492">
        <v>62.878702691917177</v>
      </c>
      <c r="G126" s="491">
        <v>1343220037</v>
      </c>
      <c r="H126" s="493">
        <v>37.121297308082831</v>
      </c>
    </row>
    <row r="127" spans="3:10">
      <c r="C127" s="494" t="s">
        <v>535</v>
      </c>
      <c r="D127" s="495">
        <v>197920000</v>
      </c>
      <c r="E127" s="495">
        <v>152682520</v>
      </c>
      <c r="F127" s="496">
        <v>77.143552950687138</v>
      </c>
      <c r="G127" s="495">
        <v>45237480</v>
      </c>
      <c r="H127" s="497">
        <v>22.856447049312852</v>
      </c>
    </row>
    <row r="128" spans="3:10" ht="17.100000000000001" customHeight="1">
      <c r="C128" s="504" t="s">
        <v>3853</v>
      </c>
      <c r="D128" s="487">
        <v>197920000</v>
      </c>
      <c r="E128" s="487">
        <v>152682520</v>
      </c>
      <c r="F128" s="488">
        <v>77.143552950687138</v>
      </c>
      <c r="G128" s="487">
        <v>45237480</v>
      </c>
      <c r="H128" s="489">
        <v>22.856447049312852</v>
      </c>
    </row>
    <row r="129" spans="3:8">
      <c r="C129" s="509" t="s">
        <v>3854</v>
      </c>
      <c r="D129" s="498">
        <v>197920000</v>
      </c>
      <c r="E129" s="498">
        <v>152682520</v>
      </c>
      <c r="F129" s="499">
        <v>77.143552950687138</v>
      </c>
      <c r="G129" s="498">
        <v>45237480</v>
      </c>
      <c r="H129" s="500">
        <v>22.856447049312852</v>
      </c>
    </row>
    <row r="130" spans="3:8" ht="17.100000000000001" customHeight="1">
      <c r="C130" s="510" t="s">
        <v>3855</v>
      </c>
      <c r="D130" s="501">
        <v>27102000</v>
      </c>
      <c r="E130" s="501">
        <v>25522552</v>
      </c>
      <c r="F130" s="502">
        <v>94.172208693085381</v>
      </c>
      <c r="G130" s="501">
        <v>1579448</v>
      </c>
      <c r="H130" s="503">
        <v>5.8277913069146186</v>
      </c>
    </row>
    <row r="131" spans="3:8" ht="17.100000000000001" customHeight="1">
      <c r="C131" s="508" t="s">
        <v>3773</v>
      </c>
      <c r="D131" s="487">
        <v>18400000</v>
      </c>
      <c r="E131" s="487">
        <v>16821000</v>
      </c>
      <c r="F131" s="488">
        <v>91.418478260869563</v>
      </c>
      <c r="G131" s="487">
        <v>1579000</v>
      </c>
      <c r="H131" s="489">
        <v>8.5815217391304355</v>
      </c>
    </row>
    <row r="132" spans="3:8" ht="17.100000000000001" customHeight="1">
      <c r="C132" s="508" t="s">
        <v>3777</v>
      </c>
      <c r="D132" s="487">
        <v>8702000</v>
      </c>
      <c r="E132" s="487">
        <v>8701552</v>
      </c>
      <c r="F132" s="488">
        <v>99.994851758216498</v>
      </c>
      <c r="G132" s="487">
        <v>448</v>
      </c>
      <c r="H132" s="489">
        <v>5.1482417834980464E-3</v>
      </c>
    </row>
    <row r="133" spans="3:8" ht="17.100000000000001" customHeight="1">
      <c r="C133" s="510" t="s">
        <v>3856</v>
      </c>
      <c r="D133" s="501">
        <v>12850000</v>
      </c>
      <c r="E133" s="501">
        <v>7794000</v>
      </c>
      <c r="F133" s="502">
        <v>60.653696498054479</v>
      </c>
      <c r="G133" s="501">
        <v>5056000</v>
      </c>
      <c r="H133" s="503">
        <v>39.346303501945521</v>
      </c>
    </row>
    <row r="134" spans="3:8" ht="17.100000000000001" customHeight="1">
      <c r="C134" s="508" t="s">
        <v>3773</v>
      </c>
      <c r="D134" s="487">
        <v>7500000</v>
      </c>
      <c r="E134" s="487">
        <v>4944000</v>
      </c>
      <c r="F134" s="488">
        <v>65.92</v>
      </c>
      <c r="G134" s="487">
        <v>2556000</v>
      </c>
      <c r="H134" s="489">
        <v>34.08</v>
      </c>
    </row>
    <row r="135" spans="3:8" ht="17.100000000000001" customHeight="1">
      <c r="C135" s="508" t="s">
        <v>3777</v>
      </c>
      <c r="D135" s="487">
        <v>5350000</v>
      </c>
      <c r="E135" s="487">
        <v>2850000</v>
      </c>
      <c r="F135" s="488">
        <v>53.271028037383175</v>
      </c>
      <c r="G135" s="487">
        <v>2500000</v>
      </c>
      <c r="H135" s="489">
        <v>46.728971962616825</v>
      </c>
    </row>
    <row r="136" spans="3:8" ht="17.100000000000001" customHeight="1">
      <c r="C136" s="510" t="s">
        <v>3857</v>
      </c>
      <c r="D136" s="501">
        <v>7500000</v>
      </c>
      <c r="E136" s="501">
        <v>7467500</v>
      </c>
      <c r="F136" s="502">
        <v>99.566666666666663</v>
      </c>
      <c r="G136" s="501">
        <v>32500</v>
      </c>
      <c r="H136" s="503">
        <v>0.43333333333333329</v>
      </c>
    </row>
    <row r="137" spans="3:8" ht="17.100000000000001" customHeight="1">
      <c r="C137" s="508" t="s">
        <v>3773</v>
      </c>
      <c r="D137" s="487">
        <v>7500000</v>
      </c>
      <c r="E137" s="487">
        <v>7467500</v>
      </c>
      <c r="F137" s="488">
        <v>99.566666666666663</v>
      </c>
      <c r="G137" s="487">
        <v>32500</v>
      </c>
      <c r="H137" s="489">
        <v>0.43333333333333329</v>
      </c>
    </row>
    <row r="138" spans="3:8" ht="17.100000000000001" customHeight="1">
      <c r="C138" s="510" t="s">
        <v>3858</v>
      </c>
      <c r="D138" s="501">
        <v>34635000</v>
      </c>
      <c r="E138" s="501">
        <v>33099468</v>
      </c>
      <c r="F138" s="502">
        <v>95.566530965786058</v>
      </c>
      <c r="G138" s="501">
        <v>1535532</v>
      </c>
      <c r="H138" s="503">
        <v>4.4334690342139451</v>
      </c>
    </row>
    <row r="139" spans="3:8" ht="17.100000000000001" customHeight="1">
      <c r="C139" s="508" t="s">
        <v>3773</v>
      </c>
      <c r="D139" s="487">
        <v>14000000</v>
      </c>
      <c r="E139" s="487">
        <v>12465000</v>
      </c>
      <c r="F139" s="488">
        <v>89.035714285714278</v>
      </c>
      <c r="G139" s="487">
        <v>1535000</v>
      </c>
      <c r="H139" s="489">
        <v>10.964285714285714</v>
      </c>
    </row>
    <row r="140" spans="3:8" ht="17.100000000000001" customHeight="1">
      <c r="C140" s="508" t="s">
        <v>3777</v>
      </c>
      <c r="D140" s="487">
        <v>20635000</v>
      </c>
      <c r="E140" s="487">
        <v>20634468</v>
      </c>
      <c r="F140" s="488">
        <v>99.997421856069778</v>
      </c>
      <c r="G140" s="487">
        <v>532</v>
      </c>
      <c r="H140" s="489">
        <v>2.578143930215653E-3</v>
      </c>
    </row>
    <row r="141" spans="3:8" ht="17.100000000000001" customHeight="1">
      <c r="C141" s="510" t="s">
        <v>3859</v>
      </c>
      <c r="D141" s="501">
        <v>7500000</v>
      </c>
      <c r="E141" s="501">
        <v>4944000</v>
      </c>
      <c r="F141" s="502">
        <v>65.92</v>
      </c>
      <c r="G141" s="501">
        <v>2556000</v>
      </c>
      <c r="H141" s="503">
        <v>34.08</v>
      </c>
    </row>
    <row r="142" spans="3:8" ht="17.100000000000001" customHeight="1">
      <c r="C142" s="508" t="s">
        <v>3773</v>
      </c>
      <c r="D142" s="487">
        <v>7500000</v>
      </c>
      <c r="E142" s="487">
        <v>4944000</v>
      </c>
      <c r="F142" s="488">
        <v>65.92</v>
      </c>
      <c r="G142" s="487">
        <v>2556000</v>
      </c>
      <c r="H142" s="489">
        <v>34.08</v>
      </c>
    </row>
    <row r="143" spans="3:8" ht="17.100000000000001" customHeight="1">
      <c r="C143" s="510" t="s">
        <v>3860</v>
      </c>
      <c r="D143" s="501">
        <v>108333000</v>
      </c>
      <c r="E143" s="501">
        <v>73855000</v>
      </c>
      <c r="F143" s="502">
        <v>68.174055920172066</v>
      </c>
      <c r="G143" s="501">
        <v>34478000</v>
      </c>
      <c r="H143" s="503">
        <v>31.825944079827938</v>
      </c>
    </row>
    <row r="144" spans="3:8" ht="17.100000000000001" customHeight="1">
      <c r="C144" s="508" t="s">
        <v>3773</v>
      </c>
      <c r="D144" s="487">
        <v>4800000</v>
      </c>
      <c r="E144" s="487">
        <v>575000</v>
      </c>
      <c r="F144" s="488">
        <v>11.979166666666668</v>
      </c>
      <c r="G144" s="487">
        <v>4225000</v>
      </c>
      <c r="H144" s="489">
        <v>88.020833333333343</v>
      </c>
    </row>
    <row r="145" spans="3:10" ht="17.100000000000001" customHeight="1">
      <c r="C145" s="508" t="s">
        <v>3791</v>
      </c>
      <c r="D145" s="487">
        <v>27500000</v>
      </c>
      <c r="E145" s="487">
        <v>14900000</v>
      </c>
      <c r="F145" s="488">
        <v>54.181818181818187</v>
      </c>
      <c r="G145" s="487">
        <v>12600000</v>
      </c>
      <c r="H145" s="489">
        <v>45.81818181818182</v>
      </c>
    </row>
    <row r="146" spans="3:10" ht="17.100000000000001" customHeight="1">
      <c r="C146" s="508" t="s">
        <v>3777</v>
      </c>
      <c r="D146" s="487">
        <v>76033000</v>
      </c>
      <c r="E146" s="487">
        <v>58380000</v>
      </c>
      <c r="F146" s="488">
        <v>76.782449725776971</v>
      </c>
      <c r="G146" s="487">
        <v>17653000</v>
      </c>
      <c r="H146" s="489">
        <v>23.217550274223033</v>
      </c>
    </row>
    <row r="147" spans="3:10">
      <c r="C147" s="494" t="s">
        <v>549</v>
      </c>
      <c r="D147" s="495">
        <v>3420542000</v>
      </c>
      <c r="E147" s="495">
        <v>2122559443</v>
      </c>
      <c r="F147" s="496">
        <v>62.053307429056574</v>
      </c>
      <c r="G147" s="495">
        <v>1297982557</v>
      </c>
      <c r="H147" s="497">
        <v>37.946692570943434</v>
      </c>
    </row>
    <row r="148" spans="3:10" ht="17.100000000000001" customHeight="1">
      <c r="C148" s="504" t="s">
        <v>3809</v>
      </c>
      <c r="D148" s="487">
        <v>114200000</v>
      </c>
      <c r="E148" s="487">
        <v>114200000</v>
      </c>
      <c r="F148" s="488">
        <v>100</v>
      </c>
      <c r="G148" s="487">
        <v>0</v>
      </c>
      <c r="H148" s="489">
        <v>0</v>
      </c>
    </row>
    <row r="149" spans="3:10">
      <c r="C149" s="509" t="s">
        <v>3811</v>
      </c>
      <c r="D149" s="498">
        <v>114200000</v>
      </c>
      <c r="E149" s="498">
        <v>114200000</v>
      </c>
      <c r="F149" s="499">
        <v>100</v>
      </c>
      <c r="G149" s="498">
        <v>0</v>
      </c>
      <c r="H149" s="500">
        <v>0</v>
      </c>
    </row>
    <row r="150" spans="3:10" ht="17.100000000000001" customHeight="1">
      <c r="C150" s="510" t="s">
        <v>3810</v>
      </c>
      <c r="D150" s="501">
        <v>114200000</v>
      </c>
      <c r="E150" s="501">
        <v>114200000</v>
      </c>
      <c r="F150" s="502">
        <v>100</v>
      </c>
      <c r="G150" s="501">
        <v>0</v>
      </c>
      <c r="H150" s="503">
        <v>0</v>
      </c>
    </row>
    <row r="151" spans="3:10" ht="17.100000000000001" customHeight="1">
      <c r="C151" s="508" t="s">
        <v>3780</v>
      </c>
      <c r="D151" s="487">
        <v>114200000</v>
      </c>
      <c r="E151" s="487">
        <v>114200000</v>
      </c>
      <c r="F151" s="488">
        <v>100</v>
      </c>
      <c r="G151" s="487">
        <v>0</v>
      </c>
      <c r="H151" s="489">
        <v>0</v>
      </c>
    </row>
    <row r="152" spans="3:10" ht="17.100000000000001" customHeight="1">
      <c r="C152" s="504" t="s">
        <v>3818</v>
      </c>
      <c r="D152" s="487">
        <v>670684000</v>
      </c>
      <c r="E152" s="487">
        <v>520657129</v>
      </c>
      <c r="F152" s="488">
        <v>77.630766351963061</v>
      </c>
      <c r="G152" s="487">
        <v>150026871</v>
      </c>
      <c r="H152" s="489">
        <v>22.369233648036928</v>
      </c>
    </row>
    <row r="153" spans="3:10">
      <c r="C153" s="509" t="s">
        <v>3817</v>
      </c>
      <c r="D153" s="498">
        <v>670684000</v>
      </c>
      <c r="E153" s="498">
        <v>520657129</v>
      </c>
      <c r="F153" s="499">
        <v>77.630766351963061</v>
      </c>
      <c r="G153" s="498">
        <v>150026871</v>
      </c>
      <c r="H153" s="500">
        <v>22.369233648036928</v>
      </c>
    </row>
    <row r="154" spans="3:10" ht="17.100000000000001" customHeight="1">
      <c r="C154" s="510" t="s">
        <v>3798</v>
      </c>
      <c r="D154" s="501">
        <v>18739000</v>
      </c>
      <c r="E154" s="501">
        <v>18437300</v>
      </c>
      <c r="F154" s="502">
        <v>98.389988793425474</v>
      </c>
      <c r="G154" s="501">
        <v>301700</v>
      </c>
      <c r="H154" s="503">
        <v>1.6100112065745238</v>
      </c>
    </row>
    <row r="155" spans="3:10" ht="17.100000000000001" customHeight="1">
      <c r="C155" s="508" t="s">
        <v>3773</v>
      </c>
      <c r="D155" s="487">
        <v>5000000</v>
      </c>
      <c r="E155" s="487">
        <v>4998800</v>
      </c>
      <c r="F155" s="488">
        <v>99.975999999999999</v>
      </c>
      <c r="G155" s="487">
        <v>1200</v>
      </c>
      <c r="H155" s="489">
        <v>2.4E-2</v>
      </c>
    </row>
    <row r="156" spans="3:10" ht="17.100000000000001" customHeight="1">
      <c r="C156" s="508" t="s">
        <v>3777</v>
      </c>
      <c r="D156" s="487">
        <v>12989000</v>
      </c>
      <c r="E156" s="487">
        <v>12688500</v>
      </c>
      <c r="F156" s="488">
        <v>97.686503964893362</v>
      </c>
      <c r="G156" s="487">
        <v>300500</v>
      </c>
      <c r="H156" s="489">
        <v>2.3134960351066285</v>
      </c>
    </row>
    <row r="157" spans="3:10" ht="17.100000000000001" customHeight="1">
      <c r="C157" s="508" t="s">
        <v>505</v>
      </c>
      <c r="D157" s="487">
        <v>750000</v>
      </c>
      <c r="E157" s="487">
        <v>750000</v>
      </c>
      <c r="F157" s="488">
        <v>100</v>
      </c>
      <c r="G157" s="487">
        <v>0</v>
      </c>
      <c r="H157" s="489">
        <v>0</v>
      </c>
      <c r="I157" s="477"/>
      <c r="J157" s="161"/>
    </row>
    <row r="158" spans="3:10" ht="17.100000000000001" customHeight="1">
      <c r="C158" s="510" t="s">
        <v>3799</v>
      </c>
      <c r="D158" s="501">
        <v>385665000</v>
      </c>
      <c r="E158" s="501">
        <v>272977871</v>
      </c>
      <c r="F158" s="502">
        <v>70.781084879364215</v>
      </c>
      <c r="G158" s="501">
        <v>112687129</v>
      </c>
      <c r="H158" s="503">
        <v>29.218915120635785</v>
      </c>
    </row>
    <row r="159" spans="3:10" ht="17.100000000000001" customHeight="1">
      <c r="C159" s="508" t="s">
        <v>3773</v>
      </c>
      <c r="D159" s="487">
        <v>10000000</v>
      </c>
      <c r="E159" s="487">
        <v>7425000</v>
      </c>
      <c r="F159" s="488">
        <v>74.25</v>
      </c>
      <c r="G159" s="487">
        <v>2575000</v>
      </c>
      <c r="H159" s="489">
        <v>25.75</v>
      </c>
    </row>
    <row r="160" spans="3:10" ht="17.100000000000001" customHeight="1">
      <c r="C160" s="508" t="s">
        <v>3778</v>
      </c>
      <c r="D160" s="487">
        <v>2031000</v>
      </c>
      <c r="E160" s="487">
        <v>2031000</v>
      </c>
      <c r="F160" s="488">
        <v>100</v>
      </c>
      <c r="G160" s="487">
        <v>0</v>
      </c>
      <c r="H160" s="489">
        <v>0</v>
      </c>
    </row>
    <row r="161" spans="3:10" ht="17.100000000000001" customHeight="1">
      <c r="C161" s="508" t="s">
        <v>3777</v>
      </c>
      <c r="D161" s="487">
        <v>373634000</v>
      </c>
      <c r="E161" s="487">
        <v>263521871</v>
      </c>
      <c r="F161" s="488">
        <v>70.529414079018508</v>
      </c>
      <c r="G161" s="487">
        <v>110112129</v>
      </c>
      <c r="H161" s="489">
        <v>29.470585920981495</v>
      </c>
    </row>
    <row r="162" spans="3:10" ht="17.100000000000001" customHeight="1">
      <c r="C162" s="510" t="s">
        <v>3819</v>
      </c>
      <c r="D162" s="501">
        <v>56750000</v>
      </c>
      <c r="E162" s="501">
        <v>42951740</v>
      </c>
      <c r="F162" s="502">
        <v>75.685885462555063</v>
      </c>
      <c r="G162" s="501">
        <v>13798260</v>
      </c>
      <c r="H162" s="503">
        <v>24.314114537444933</v>
      </c>
      <c r="I162" s="477"/>
      <c r="J162" s="161"/>
    </row>
    <row r="163" spans="3:10" ht="17.100000000000001" customHeight="1">
      <c r="C163" s="508" t="s">
        <v>3773</v>
      </c>
      <c r="D163" s="487">
        <v>33500000</v>
      </c>
      <c r="E163" s="487">
        <v>33371740</v>
      </c>
      <c r="F163" s="488">
        <v>99.617134328358219</v>
      </c>
      <c r="G163" s="487">
        <v>128260</v>
      </c>
      <c r="H163" s="489">
        <v>0.38286567164179103</v>
      </c>
    </row>
    <row r="164" spans="3:10" ht="17.100000000000001" customHeight="1">
      <c r="C164" s="508" t="s">
        <v>3779</v>
      </c>
      <c r="D164" s="487">
        <v>3000000</v>
      </c>
      <c r="E164" s="487">
        <v>0</v>
      </c>
      <c r="F164" s="488">
        <v>0</v>
      </c>
      <c r="G164" s="487">
        <v>3000000</v>
      </c>
      <c r="H164" s="489">
        <v>100</v>
      </c>
    </row>
    <row r="165" spans="3:10" ht="17.100000000000001" customHeight="1">
      <c r="C165" s="508" t="s">
        <v>3777</v>
      </c>
      <c r="D165" s="487">
        <v>18000000</v>
      </c>
      <c r="E165" s="487">
        <v>8980000</v>
      </c>
      <c r="F165" s="488">
        <v>49.888888888888886</v>
      </c>
      <c r="G165" s="487">
        <v>9020000</v>
      </c>
      <c r="H165" s="489">
        <v>50.111111111111107</v>
      </c>
    </row>
    <row r="166" spans="3:10" ht="17.100000000000001" customHeight="1">
      <c r="C166" s="508" t="s">
        <v>505</v>
      </c>
      <c r="D166" s="487">
        <v>2250000</v>
      </c>
      <c r="E166" s="487">
        <v>600000</v>
      </c>
      <c r="F166" s="488">
        <v>26.666666666666668</v>
      </c>
      <c r="G166" s="487">
        <v>1650000</v>
      </c>
      <c r="H166" s="489">
        <v>73.333333333333329</v>
      </c>
    </row>
    <row r="167" spans="3:10" ht="17.100000000000001" customHeight="1">
      <c r="C167" s="510" t="s">
        <v>3800</v>
      </c>
      <c r="D167" s="501">
        <v>61193000</v>
      </c>
      <c r="E167" s="501">
        <v>37964238</v>
      </c>
      <c r="F167" s="502">
        <v>62.040164724723411</v>
      </c>
      <c r="G167" s="501">
        <v>23228762</v>
      </c>
      <c r="H167" s="503">
        <v>37.959835275276582</v>
      </c>
    </row>
    <row r="168" spans="3:10" ht="17.100000000000001" customHeight="1">
      <c r="C168" s="508" t="s">
        <v>3773</v>
      </c>
      <c r="D168" s="487">
        <v>13500000</v>
      </c>
      <c r="E168" s="487">
        <v>9448500</v>
      </c>
      <c r="F168" s="488">
        <v>69.988888888888894</v>
      </c>
      <c r="G168" s="487">
        <v>4051500</v>
      </c>
      <c r="H168" s="489">
        <v>30.011111111111109</v>
      </c>
    </row>
    <row r="169" spans="3:10" ht="17.100000000000001" customHeight="1">
      <c r="C169" s="508" t="s">
        <v>3777</v>
      </c>
      <c r="D169" s="487">
        <v>47693000</v>
      </c>
      <c r="E169" s="487">
        <v>28515738</v>
      </c>
      <c r="F169" s="488">
        <v>59.790195626192521</v>
      </c>
      <c r="G169" s="487">
        <v>19177262</v>
      </c>
      <c r="H169" s="489">
        <v>40.209804373807479</v>
      </c>
    </row>
    <row r="170" spans="3:10" ht="17.100000000000001" customHeight="1">
      <c r="C170" s="510" t="s">
        <v>3820</v>
      </c>
      <c r="D170" s="501">
        <v>148337000</v>
      </c>
      <c r="E170" s="501">
        <v>148325980</v>
      </c>
      <c r="F170" s="502">
        <v>99.992570970155796</v>
      </c>
      <c r="G170" s="501">
        <v>11020</v>
      </c>
      <c r="H170" s="503">
        <v>7.4290298442060976E-3</v>
      </c>
    </row>
    <row r="171" spans="3:10" ht="17.100000000000001" customHeight="1">
      <c r="C171" s="508" t="s">
        <v>3773</v>
      </c>
      <c r="D171" s="487">
        <v>38100000</v>
      </c>
      <c r="E171" s="487">
        <v>38095000</v>
      </c>
      <c r="F171" s="488">
        <v>99.98687664041995</v>
      </c>
      <c r="G171" s="487">
        <v>5000</v>
      </c>
      <c r="H171" s="489">
        <v>1.3123359580052493E-2</v>
      </c>
    </row>
    <row r="172" spans="3:10" ht="17.100000000000001" customHeight="1">
      <c r="C172" s="508" t="s">
        <v>3821</v>
      </c>
      <c r="D172" s="487">
        <v>82535000</v>
      </c>
      <c r="E172" s="487">
        <v>82534280</v>
      </c>
      <c r="F172" s="488">
        <v>99.999127642818195</v>
      </c>
      <c r="G172" s="487">
        <v>720</v>
      </c>
      <c r="H172" s="489">
        <v>8.7235718180165981E-4</v>
      </c>
    </row>
    <row r="173" spans="3:10" ht="17.100000000000001" customHeight="1">
      <c r="C173" s="508" t="s">
        <v>3866</v>
      </c>
      <c r="D173" s="487">
        <v>1605000</v>
      </c>
      <c r="E173" s="487">
        <v>1600000</v>
      </c>
      <c r="F173" s="488">
        <v>99.688473520249218</v>
      </c>
      <c r="G173" s="487">
        <v>5000</v>
      </c>
      <c r="H173" s="489">
        <v>0.3115264797507788</v>
      </c>
    </row>
    <row r="174" spans="3:10" ht="17.100000000000001" customHeight="1">
      <c r="C174" s="508" t="s">
        <v>3778</v>
      </c>
      <c r="D174" s="487">
        <v>4246000</v>
      </c>
      <c r="E174" s="487">
        <v>4246000</v>
      </c>
      <c r="F174" s="488">
        <v>100</v>
      </c>
      <c r="G174" s="487">
        <v>0</v>
      </c>
      <c r="H174" s="489">
        <v>0</v>
      </c>
    </row>
    <row r="175" spans="3:10" ht="17.100000000000001" customHeight="1">
      <c r="C175" s="508" t="s">
        <v>3777</v>
      </c>
      <c r="D175" s="487">
        <v>21851000</v>
      </c>
      <c r="E175" s="487">
        <v>21850700</v>
      </c>
      <c r="F175" s="488">
        <v>99.998627065122875</v>
      </c>
      <c r="G175" s="487">
        <v>300</v>
      </c>
      <c r="H175" s="489">
        <v>1.3729348771223285E-3</v>
      </c>
    </row>
    <row r="176" spans="3:10" ht="17.100000000000001" customHeight="1">
      <c r="C176" s="504" t="s">
        <v>3839</v>
      </c>
      <c r="D176" s="487">
        <v>540000000</v>
      </c>
      <c r="E176" s="487">
        <v>540000000</v>
      </c>
      <c r="F176" s="488">
        <v>100</v>
      </c>
      <c r="G176" s="487">
        <v>0</v>
      </c>
      <c r="H176" s="489">
        <v>0</v>
      </c>
    </row>
    <row r="177" spans="3:8">
      <c r="C177" s="509" t="s">
        <v>3840</v>
      </c>
      <c r="D177" s="498">
        <v>540000000</v>
      </c>
      <c r="E177" s="498">
        <v>540000000</v>
      </c>
      <c r="F177" s="499">
        <v>100</v>
      </c>
      <c r="G177" s="498">
        <v>0</v>
      </c>
      <c r="H177" s="500">
        <v>0</v>
      </c>
    </row>
    <row r="178" spans="3:8" ht="17.100000000000001" customHeight="1">
      <c r="C178" s="510" t="s">
        <v>3841</v>
      </c>
      <c r="D178" s="501">
        <v>540000000</v>
      </c>
      <c r="E178" s="501">
        <v>540000000</v>
      </c>
      <c r="F178" s="502">
        <v>100</v>
      </c>
      <c r="G178" s="501">
        <v>0</v>
      </c>
      <c r="H178" s="503">
        <v>0</v>
      </c>
    </row>
    <row r="179" spans="3:8" ht="17.100000000000001" customHeight="1">
      <c r="C179" s="508" t="s">
        <v>3780</v>
      </c>
      <c r="D179" s="487">
        <v>540000000</v>
      </c>
      <c r="E179" s="487">
        <v>540000000</v>
      </c>
      <c r="F179" s="488">
        <v>100</v>
      </c>
      <c r="G179" s="487">
        <v>0</v>
      </c>
      <c r="H179" s="489">
        <v>0</v>
      </c>
    </row>
    <row r="180" spans="3:8" ht="17.100000000000001" customHeight="1">
      <c r="C180" s="504" t="s">
        <v>4605</v>
      </c>
      <c r="D180" s="487">
        <v>2095658000</v>
      </c>
      <c r="E180" s="487">
        <v>947702314</v>
      </c>
      <c r="F180" s="488">
        <v>45.222183867787585</v>
      </c>
      <c r="G180" s="487">
        <v>1147955686</v>
      </c>
      <c r="H180" s="489">
        <v>54.777816132212408</v>
      </c>
    </row>
    <row r="181" spans="3:8">
      <c r="C181" s="509" t="s">
        <v>3734</v>
      </c>
      <c r="D181" s="505">
        <v>2095658000</v>
      </c>
      <c r="E181" s="505">
        <v>947702314</v>
      </c>
      <c r="F181" s="506">
        <v>45.222183867787585</v>
      </c>
      <c r="G181" s="505">
        <v>1147955686</v>
      </c>
      <c r="H181" s="507">
        <v>54.777816132212408</v>
      </c>
    </row>
    <row r="182" spans="3:8" ht="17.100000000000001" customHeight="1">
      <c r="C182" s="510" t="s">
        <v>3827</v>
      </c>
      <c r="D182" s="501">
        <v>1254380000</v>
      </c>
      <c r="E182" s="501">
        <v>644792004</v>
      </c>
      <c r="F182" s="502">
        <v>51.403243355283088</v>
      </c>
      <c r="G182" s="501">
        <v>609587996</v>
      </c>
      <c r="H182" s="503">
        <v>48.596756644716912</v>
      </c>
    </row>
    <row r="183" spans="3:8" ht="17.100000000000001" customHeight="1">
      <c r="C183" s="508" t="s">
        <v>3828</v>
      </c>
      <c r="D183" s="487">
        <v>1076220000</v>
      </c>
      <c r="E183" s="487">
        <v>575609004</v>
      </c>
      <c r="F183" s="488">
        <v>53.484325137982935</v>
      </c>
      <c r="G183" s="487">
        <v>500610996</v>
      </c>
      <c r="H183" s="489">
        <v>46.515674862017057</v>
      </c>
    </row>
    <row r="184" spans="3:8" ht="17.100000000000001" customHeight="1">
      <c r="C184" s="508" t="s">
        <v>3791</v>
      </c>
      <c r="D184" s="487">
        <v>178160000</v>
      </c>
      <c r="E184" s="487">
        <v>69183000</v>
      </c>
      <c r="F184" s="488">
        <v>38.831948810058378</v>
      </c>
      <c r="G184" s="487">
        <v>108977000</v>
      </c>
      <c r="H184" s="489">
        <v>61.168051189941629</v>
      </c>
    </row>
    <row r="185" spans="3:8" ht="17.100000000000001" customHeight="1">
      <c r="C185" s="510" t="s">
        <v>3829</v>
      </c>
      <c r="D185" s="501">
        <v>148852000</v>
      </c>
      <c r="E185" s="501">
        <v>82227050</v>
      </c>
      <c r="F185" s="502">
        <v>55.240809663289717</v>
      </c>
      <c r="G185" s="501">
        <v>66624950</v>
      </c>
      <c r="H185" s="503">
        <v>44.75919033671029</v>
      </c>
    </row>
    <row r="186" spans="3:8" ht="17.100000000000001" customHeight="1">
      <c r="C186" s="508" t="s">
        <v>3830</v>
      </c>
      <c r="D186" s="487">
        <v>30000000</v>
      </c>
      <c r="E186" s="487">
        <v>2527050</v>
      </c>
      <c r="F186" s="488">
        <v>8.4235000000000007</v>
      </c>
      <c r="G186" s="487">
        <v>27472950</v>
      </c>
      <c r="H186" s="489">
        <v>91.57650000000001</v>
      </c>
    </row>
    <row r="187" spans="3:8" ht="17.100000000000001" customHeight="1">
      <c r="C187" s="508" t="s">
        <v>3779</v>
      </c>
      <c r="D187" s="487">
        <v>118852000</v>
      </c>
      <c r="E187" s="487">
        <v>79700000</v>
      </c>
      <c r="F187" s="488">
        <v>67.058190017837319</v>
      </c>
      <c r="G187" s="487">
        <v>39152000</v>
      </c>
      <c r="H187" s="489">
        <v>32.941809982162688</v>
      </c>
    </row>
    <row r="188" spans="3:8" ht="17.100000000000001" customHeight="1">
      <c r="C188" s="510" t="s">
        <v>3831</v>
      </c>
      <c r="D188" s="501">
        <v>533050000</v>
      </c>
      <c r="E188" s="501">
        <v>147905260</v>
      </c>
      <c r="F188" s="502">
        <v>27.746976831441707</v>
      </c>
      <c r="G188" s="501">
        <v>385144740</v>
      </c>
      <c r="H188" s="503">
        <v>72.2530231685583</v>
      </c>
    </row>
    <row r="189" spans="3:8" ht="17.100000000000001" customHeight="1">
      <c r="C189" s="508" t="s">
        <v>3832</v>
      </c>
      <c r="D189" s="487">
        <v>497050000</v>
      </c>
      <c r="E189" s="487">
        <v>135905260</v>
      </c>
      <c r="F189" s="488">
        <v>27.342371994769138</v>
      </c>
      <c r="G189" s="487">
        <v>361144740</v>
      </c>
      <c r="H189" s="489">
        <v>72.657628005230862</v>
      </c>
    </row>
    <row r="190" spans="3:8" ht="17.100000000000001" customHeight="1">
      <c r="C190" s="508" t="s">
        <v>3833</v>
      </c>
      <c r="D190" s="487">
        <v>36000000</v>
      </c>
      <c r="E190" s="487">
        <v>12000000</v>
      </c>
      <c r="F190" s="488">
        <v>33.333333333333329</v>
      </c>
      <c r="G190" s="487">
        <v>24000000</v>
      </c>
      <c r="H190" s="489">
        <v>66.666666666666657</v>
      </c>
    </row>
    <row r="191" spans="3:8" ht="17.100000000000001" customHeight="1">
      <c r="C191" s="510" t="s">
        <v>3834</v>
      </c>
      <c r="D191" s="501">
        <v>159376000</v>
      </c>
      <c r="E191" s="501">
        <v>72778000</v>
      </c>
      <c r="F191" s="502">
        <v>45.664340929625538</v>
      </c>
      <c r="G191" s="501">
        <v>86598000</v>
      </c>
      <c r="H191" s="503">
        <v>54.335659070374462</v>
      </c>
    </row>
    <row r="192" spans="3:8" ht="17.100000000000001" customHeight="1">
      <c r="C192" s="508" t="s">
        <v>3828</v>
      </c>
      <c r="D192" s="487">
        <v>101016000</v>
      </c>
      <c r="E192" s="487">
        <v>44410000</v>
      </c>
      <c r="F192" s="488">
        <v>43.963332541379586</v>
      </c>
      <c r="G192" s="487">
        <v>56606000</v>
      </c>
      <c r="H192" s="489">
        <v>56.036667458620414</v>
      </c>
    </row>
    <row r="193" spans="3:10" ht="17.100000000000001" customHeight="1">
      <c r="C193" s="508" t="s">
        <v>3835</v>
      </c>
      <c r="D193" s="487">
        <v>58360000</v>
      </c>
      <c r="E193" s="487">
        <v>28368000</v>
      </c>
      <c r="F193" s="488">
        <v>48.608636052090468</v>
      </c>
      <c r="G193" s="487">
        <v>29992000</v>
      </c>
      <c r="H193" s="489">
        <v>51.391363947909532</v>
      </c>
    </row>
    <row r="194" spans="3:10" ht="17.100000000000001" customHeight="1">
      <c r="C194" s="504" t="s">
        <v>3803</v>
      </c>
      <c r="D194" s="487">
        <v>8582500000</v>
      </c>
      <c r="E194" s="487">
        <v>4939644598</v>
      </c>
      <c r="F194" s="488">
        <v>57.554845301485578</v>
      </c>
      <c r="G194" s="487">
        <v>3642855402</v>
      </c>
      <c r="H194" s="489">
        <v>42.445154698514422</v>
      </c>
    </row>
    <row r="195" spans="3:10" ht="17.100000000000001" customHeight="1">
      <c r="C195" s="490" t="s">
        <v>532</v>
      </c>
      <c r="D195" s="491">
        <v>8582500000</v>
      </c>
      <c r="E195" s="491">
        <v>4939644598</v>
      </c>
      <c r="F195" s="492">
        <v>57.554845301485578</v>
      </c>
      <c r="G195" s="491">
        <v>3642855402</v>
      </c>
      <c r="H195" s="493">
        <v>42.445154698514422</v>
      </c>
    </row>
    <row r="196" spans="3:10">
      <c r="C196" s="494" t="s">
        <v>533</v>
      </c>
      <c r="D196" s="495">
        <v>8582500000</v>
      </c>
      <c r="E196" s="495">
        <v>4939644598</v>
      </c>
      <c r="F196" s="496">
        <v>57.554845301485578</v>
      </c>
      <c r="G196" s="495">
        <v>3642855402</v>
      </c>
      <c r="H196" s="497">
        <v>42.445154698514422</v>
      </c>
    </row>
    <row r="197" spans="3:10" ht="17.100000000000001" customHeight="1">
      <c r="C197" s="504" t="s">
        <v>3863</v>
      </c>
      <c r="D197" s="487">
        <v>8582500000</v>
      </c>
      <c r="E197" s="487">
        <v>4939644598</v>
      </c>
      <c r="F197" s="488">
        <v>57.554845301485578</v>
      </c>
      <c r="G197" s="487">
        <v>3642855402</v>
      </c>
      <c r="H197" s="489">
        <v>42.445154698514422</v>
      </c>
    </row>
    <row r="198" spans="3:10">
      <c r="C198" s="509" t="s">
        <v>3864</v>
      </c>
      <c r="D198" s="498">
        <v>8473300000</v>
      </c>
      <c r="E198" s="498">
        <v>4925504198</v>
      </c>
      <c r="F198" s="499">
        <v>58.129703869802796</v>
      </c>
      <c r="G198" s="498">
        <v>3547795802</v>
      </c>
      <c r="H198" s="500">
        <v>41.870296130197211</v>
      </c>
    </row>
    <row r="199" spans="3:10" ht="17.100000000000001" customHeight="1">
      <c r="C199" s="510" t="s">
        <v>3865</v>
      </c>
      <c r="D199" s="501">
        <v>1713564000</v>
      </c>
      <c r="E199" s="501">
        <v>30225000</v>
      </c>
      <c r="F199" s="502">
        <v>1.7638675882546553</v>
      </c>
      <c r="G199" s="501">
        <v>1683339000</v>
      </c>
      <c r="H199" s="503">
        <v>98.236132411745345</v>
      </c>
    </row>
    <row r="200" spans="3:10" ht="17.100000000000001" customHeight="1">
      <c r="C200" s="508" t="s">
        <v>3773</v>
      </c>
      <c r="D200" s="487">
        <v>99100000</v>
      </c>
      <c r="E200" s="487">
        <v>0</v>
      </c>
      <c r="F200" s="488">
        <v>0</v>
      </c>
      <c r="G200" s="487">
        <v>99100000</v>
      </c>
      <c r="H200" s="489">
        <v>100</v>
      </c>
    </row>
    <row r="201" spans="3:10" ht="17.100000000000001" customHeight="1">
      <c r="C201" s="508" t="s">
        <v>3786</v>
      </c>
      <c r="D201" s="487">
        <v>1333864000</v>
      </c>
      <c r="E201" s="487">
        <v>0</v>
      </c>
      <c r="F201" s="488">
        <v>0</v>
      </c>
      <c r="G201" s="487">
        <v>1333864000</v>
      </c>
      <c r="H201" s="489">
        <v>100</v>
      </c>
    </row>
    <row r="202" spans="3:10" ht="17.100000000000001" customHeight="1">
      <c r="C202" s="508" t="s">
        <v>3791</v>
      </c>
      <c r="D202" s="487">
        <v>25000000</v>
      </c>
      <c r="E202" s="487">
        <v>9690000</v>
      </c>
      <c r="F202" s="488">
        <v>38.76</v>
      </c>
      <c r="G202" s="487">
        <v>15310000</v>
      </c>
      <c r="H202" s="489">
        <v>61.240000000000009</v>
      </c>
    </row>
    <row r="203" spans="3:10" ht="17.100000000000001" customHeight="1">
      <c r="C203" s="508" t="s">
        <v>3776</v>
      </c>
      <c r="D203" s="487">
        <v>15000000</v>
      </c>
      <c r="E203" s="487">
        <v>0</v>
      </c>
      <c r="F203" s="488">
        <v>0</v>
      </c>
      <c r="G203" s="487">
        <v>15000000</v>
      </c>
      <c r="H203" s="489">
        <v>100</v>
      </c>
    </row>
    <row r="204" spans="3:10" ht="17.100000000000001" customHeight="1">
      <c r="C204" s="508" t="s">
        <v>3866</v>
      </c>
      <c r="D204" s="487">
        <v>102600000</v>
      </c>
      <c r="E204" s="487">
        <v>0</v>
      </c>
      <c r="F204" s="488">
        <v>0</v>
      </c>
      <c r="G204" s="487">
        <v>102600000</v>
      </c>
      <c r="H204" s="489">
        <v>100</v>
      </c>
    </row>
    <row r="205" spans="3:10" ht="17.100000000000001" customHeight="1">
      <c r="C205" s="508" t="s">
        <v>3777</v>
      </c>
      <c r="D205" s="487">
        <v>138000000</v>
      </c>
      <c r="E205" s="487">
        <v>20535000</v>
      </c>
      <c r="F205" s="488">
        <v>14.880434782608695</v>
      </c>
      <c r="G205" s="487">
        <v>117465000</v>
      </c>
      <c r="H205" s="489">
        <v>85.119565217391298</v>
      </c>
    </row>
    <row r="206" spans="3:10" ht="17.100000000000001" customHeight="1">
      <c r="C206" s="510" t="s">
        <v>3867</v>
      </c>
      <c r="D206" s="501">
        <v>6585695000</v>
      </c>
      <c r="E206" s="501">
        <v>4895279198</v>
      </c>
      <c r="F206" s="502">
        <v>74.332005931036889</v>
      </c>
      <c r="G206" s="501">
        <v>1690415802</v>
      </c>
      <c r="H206" s="503">
        <v>25.667994068963107</v>
      </c>
      <c r="I206" s="477"/>
      <c r="J206" s="161"/>
    </row>
    <row r="207" spans="3:10" ht="17.100000000000001" customHeight="1">
      <c r="C207" s="508" t="s">
        <v>3773</v>
      </c>
      <c r="D207" s="487">
        <v>25000000</v>
      </c>
      <c r="E207" s="487">
        <v>5839600</v>
      </c>
      <c r="F207" s="488">
        <v>23.358400000000003</v>
      </c>
      <c r="G207" s="487">
        <v>19160400</v>
      </c>
      <c r="H207" s="489">
        <v>76.641599999999997</v>
      </c>
    </row>
    <row r="208" spans="3:10" ht="17.100000000000001" customHeight="1">
      <c r="C208" s="508" t="s">
        <v>3786</v>
      </c>
      <c r="D208" s="487">
        <v>6308695000</v>
      </c>
      <c r="E208" s="487">
        <v>4823760092</v>
      </c>
      <c r="F208" s="488">
        <v>76.462090685950102</v>
      </c>
      <c r="G208" s="487">
        <v>1484934908</v>
      </c>
      <c r="H208" s="489">
        <v>23.537909314049895</v>
      </c>
    </row>
    <row r="209" spans="3:8" ht="17.100000000000001" customHeight="1">
      <c r="C209" s="508" t="s">
        <v>3791</v>
      </c>
      <c r="D209" s="487">
        <v>30000000</v>
      </c>
      <c r="E209" s="487">
        <v>9678000</v>
      </c>
      <c r="F209" s="488">
        <v>32.26</v>
      </c>
      <c r="G209" s="487">
        <v>20322000</v>
      </c>
      <c r="H209" s="489">
        <v>67.739999999999995</v>
      </c>
    </row>
    <row r="210" spans="3:8" ht="17.100000000000001" customHeight="1">
      <c r="C210" s="508" t="s">
        <v>3776</v>
      </c>
      <c r="D210" s="487">
        <v>6000000</v>
      </c>
      <c r="E210" s="487">
        <v>0</v>
      </c>
      <c r="F210" s="488">
        <v>0</v>
      </c>
      <c r="G210" s="487">
        <v>6000000</v>
      </c>
      <c r="H210" s="489">
        <v>100</v>
      </c>
    </row>
    <row r="211" spans="3:8" ht="17.100000000000001" customHeight="1">
      <c r="C211" s="508" t="s">
        <v>3777</v>
      </c>
      <c r="D211" s="487">
        <v>216000000</v>
      </c>
      <c r="E211" s="487">
        <v>56001506</v>
      </c>
      <c r="F211" s="488">
        <v>25.926623148148149</v>
      </c>
      <c r="G211" s="487">
        <v>159998494</v>
      </c>
      <c r="H211" s="489">
        <v>74.073376851851847</v>
      </c>
    </row>
    <row r="212" spans="3:8" ht="17.100000000000001" customHeight="1">
      <c r="C212" s="510" t="s">
        <v>3868</v>
      </c>
      <c r="D212" s="501">
        <v>174041000</v>
      </c>
      <c r="E212" s="501">
        <v>0</v>
      </c>
      <c r="F212" s="502">
        <v>0</v>
      </c>
      <c r="G212" s="501">
        <v>174041000</v>
      </c>
      <c r="H212" s="503">
        <v>100</v>
      </c>
    </row>
    <row r="213" spans="3:8" ht="17.100000000000001" customHeight="1">
      <c r="C213" s="508" t="s">
        <v>3773</v>
      </c>
      <c r="D213" s="487">
        <v>12000000</v>
      </c>
      <c r="E213" s="487">
        <v>0</v>
      </c>
      <c r="F213" s="488">
        <v>0</v>
      </c>
      <c r="G213" s="487">
        <v>12000000</v>
      </c>
      <c r="H213" s="489">
        <v>100</v>
      </c>
    </row>
    <row r="214" spans="3:8" ht="17.100000000000001" customHeight="1">
      <c r="C214" s="508" t="s">
        <v>3786</v>
      </c>
      <c r="D214" s="487">
        <v>20000000</v>
      </c>
      <c r="E214" s="487">
        <v>0</v>
      </c>
      <c r="F214" s="488">
        <v>0</v>
      </c>
      <c r="G214" s="487">
        <v>20000000</v>
      </c>
      <c r="H214" s="489">
        <v>100</v>
      </c>
    </row>
    <row r="215" spans="3:8" ht="17.100000000000001" customHeight="1">
      <c r="C215" s="508" t="s">
        <v>3870</v>
      </c>
      <c r="D215" s="487">
        <v>142041000</v>
      </c>
      <c r="E215" s="487">
        <v>0</v>
      </c>
      <c r="F215" s="488">
        <v>0</v>
      </c>
      <c r="G215" s="487">
        <v>142041000</v>
      </c>
      <c r="H215" s="489">
        <v>100</v>
      </c>
    </row>
    <row r="216" spans="3:8">
      <c r="C216" s="509" t="s">
        <v>3879</v>
      </c>
      <c r="D216" s="498">
        <v>109200000</v>
      </c>
      <c r="E216" s="498">
        <v>14140400</v>
      </c>
      <c r="F216" s="499">
        <v>12.949084249084249</v>
      </c>
      <c r="G216" s="498">
        <v>95059600</v>
      </c>
      <c r="H216" s="500">
        <v>87.050915750915749</v>
      </c>
    </row>
    <row r="217" spans="3:8" ht="17.100000000000001" customHeight="1">
      <c r="C217" s="510" t="s">
        <v>3880</v>
      </c>
      <c r="D217" s="501">
        <v>109200000</v>
      </c>
      <c r="E217" s="501">
        <v>14140400</v>
      </c>
      <c r="F217" s="502">
        <v>12.949084249084249</v>
      </c>
      <c r="G217" s="501">
        <v>95059600</v>
      </c>
      <c r="H217" s="503">
        <v>87.050915750915749</v>
      </c>
    </row>
    <row r="218" spans="3:8" ht="17.100000000000001" customHeight="1">
      <c r="C218" s="508" t="s">
        <v>3773</v>
      </c>
      <c r="D218" s="487">
        <v>25000000</v>
      </c>
      <c r="E218" s="487">
        <v>5920400</v>
      </c>
      <c r="F218" s="488">
        <v>23.6816</v>
      </c>
      <c r="G218" s="487">
        <v>19079600</v>
      </c>
      <c r="H218" s="489">
        <v>76.318399999999997</v>
      </c>
    </row>
    <row r="219" spans="3:8" ht="17.100000000000001" customHeight="1">
      <c r="C219" s="508" t="s">
        <v>3791</v>
      </c>
      <c r="D219" s="487">
        <v>30000000</v>
      </c>
      <c r="E219" s="487">
        <v>8220000</v>
      </c>
      <c r="F219" s="488">
        <v>27.400000000000002</v>
      </c>
      <c r="G219" s="487">
        <v>21780000</v>
      </c>
      <c r="H219" s="489">
        <v>72.599999999999994</v>
      </c>
    </row>
    <row r="220" spans="3:8" ht="17.100000000000001" customHeight="1">
      <c r="C220" s="508" t="s">
        <v>3777</v>
      </c>
      <c r="D220" s="487">
        <v>54200000</v>
      </c>
      <c r="E220" s="487">
        <v>0</v>
      </c>
      <c r="F220" s="488">
        <v>0</v>
      </c>
      <c r="G220" s="487">
        <v>54200000</v>
      </c>
      <c r="H220" s="489">
        <v>100</v>
      </c>
    </row>
    <row r="221" spans="3:8" ht="17.100000000000001" customHeight="1">
      <c r="C221" s="482" t="s">
        <v>3887</v>
      </c>
      <c r="D221" s="487">
        <v>13875804000</v>
      </c>
      <c r="E221" s="487">
        <v>8203483476</v>
      </c>
      <c r="F221" s="488">
        <v>59.120779422943706</v>
      </c>
      <c r="G221" s="487">
        <v>5672320524</v>
      </c>
      <c r="H221" s="489">
        <v>40.879220577056294</v>
      </c>
    </row>
    <row r="222" spans="3:8">
      <c r="F222"/>
    </row>
    <row r="223" spans="3:8" ht="17.100000000000001" customHeight="1">
      <c r="F223"/>
    </row>
    <row r="224" spans="3:8" ht="17.100000000000001" customHeight="1">
      <c r="F224"/>
    </row>
    <row r="225" spans="6:6">
      <c r="F225"/>
    </row>
    <row r="226" spans="6:6" ht="17.100000000000001" customHeight="1">
      <c r="F226"/>
    </row>
    <row r="227" spans="6:6" ht="17.100000000000001" customHeight="1">
      <c r="F227"/>
    </row>
    <row r="228" spans="6:6">
      <c r="F228"/>
    </row>
    <row r="229" spans="6:6">
      <c r="F229"/>
    </row>
    <row r="230" spans="6:6" ht="17.100000000000001" customHeight="1">
      <c r="F230"/>
    </row>
    <row r="231" spans="6:6" ht="17.100000000000001" customHeight="1">
      <c r="F231"/>
    </row>
    <row r="232" spans="6:6">
      <c r="F232"/>
    </row>
    <row r="233" spans="6:6" ht="17.100000000000001" customHeight="1">
      <c r="F233"/>
    </row>
    <row r="234" spans="6:6">
      <c r="F234"/>
    </row>
    <row r="235" spans="6:6">
      <c r="F235"/>
    </row>
    <row r="236" spans="6:6">
      <c r="F236"/>
    </row>
    <row r="237" spans="6:6">
      <c r="F237"/>
    </row>
    <row r="238" spans="6:6" ht="17.100000000000001" customHeight="1">
      <c r="F238"/>
    </row>
    <row r="239" spans="6:6">
      <c r="F239"/>
    </row>
    <row r="240" spans="6:6" ht="17.100000000000001" customHeight="1">
      <c r="F240"/>
    </row>
    <row r="241" spans="6:10">
      <c r="F241"/>
    </row>
    <row r="242" spans="6:10">
      <c r="F242"/>
    </row>
    <row r="243" spans="6:10" ht="17.100000000000001" customHeight="1">
      <c r="F243"/>
    </row>
    <row r="244" spans="6:10">
      <c r="F244"/>
    </row>
    <row r="245" spans="6:10" ht="17.100000000000001" customHeight="1">
      <c r="F245"/>
    </row>
    <row r="246" spans="6:10">
      <c r="F246"/>
      <c r="J246" s="161"/>
    </row>
    <row r="247" spans="6:10">
      <c r="F247"/>
      <c r="J247" s="161"/>
    </row>
    <row r="248" spans="6:10">
      <c r="F248"/>
    </row>
    <row r="249" spans="6:10">
      <c r="F249"/>
    </row>
    <row r="250" spans="6:10">
      <c r="F250"/>
    </row>
    <row r="251" spans="6:10">
      <c r="F251"/>
    </row>
    <row r="252" spans="6:10">
      <c r="F252"/>
    </row>
    <row r="253" spans="6:10">
      <c r="F253"/>
    </row>
    <row r="254" spans="6:10">
      <c r="F254"/>
    </row>
    <row r="255" spans="6:10">
      <c r="F255"/>
    </row>
    <row r="256" spans="6:10">
      <c r="F256"/>
    </row>
    <row r="257" spans="6:6">
      <c r="F257"/>
    </row>
    <row r="258" spans="6:6">
      <c r="F258"/>
    </row>
    <row r="259" spans="6:6">
      <c r="F259"/>
    </row>
    <row r="260" spans="6:6">
      <c r="F260"/>
    </row>
    <row r="261" spans="6:6">
      <c r="F261"/>
    </row>
  </sheetData>
  <autoFilter ref="C5:J261" xr:uid="{30E38825-96BC-44C9-AC2B-F062FF3EF938}"/>
  <mergeCells count="3">
    <mergeCell ref="C1:H1"/>
    <mergeCell ref="C2:H2"/>
    <mergeCell ref="C3:H3"/>
  </mergeCells>
  <conditionalFormatting sqref="G1:G5 G262:G1048576">
    <cfRule type="cellIs" dxfId="1338" priority="2" operator="lessThan">
      <formula>0</formula>
    </cfRule>
  </conditionalFormatting>
  <conditionalFormatting pivot="1" sqref="G6:G221">
    <cfRule type="cellIs" dxfId="1337" priority="1" operator="lessThan">
      <formula>0</formula>
    </cfRule>
  </conditionalFormatting>
  <pageMargins left="0.34" right="0.22" top="0.25" bottom="0.24" header="0.19" footer="0.16"/>
  <pageSetup paperSize="9" scale="54" fitToHeight="0" orientation="portrait" horizontalDpi="1200" verticalDpi="1200"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87094-EAD3-4D7A-B957-6A4004920909}">
  <sheetPr codeName="Sheet12">
    <pageSetUpPr fitToPage="1"/>
  </sheetPr>
  <dimension ref="B2:J45"/>
  <sheetViews>
    <sheetView topLeftCell="A17" zoomScaleNormal="100" workbookViewId="0">
      <selection activeCell="E49" sqref="E49"/>
    </sheetView>
  </sheetViews>
  <sheetFormatPr defaultRowHeight="15"/>
  <cols>
    <col min="2" max="2" width="36.28515625" bestFit="1" customWidth="1"/>
    <col min="3" max="3" width="13.42578125" customWidth="1"/>
    <col min="4" max="5" width="15.5703125" bestFit="1" customWidth="1"/>
    <col min="6" max="6" width="15.42578125" customWidth="1"/>
    <col min="7" max="13" width="12.5703125" bestFit="1" customWidth="1"/>
    <col min="14" max="14" width="40.140625" bestFit="1" customWidth="1"/>
    <col min="15" max="15" width="39.7109375" bestFit="1" customWidth="1"/>
    <col min="16" max="16" width="30" bestFit="1" customWidth="1"/>
    <col min="17" max="17" width="12.5703125" bestFit="1" customWidth="1"/>
    <col min="18" max="18" width="13.140625" bestFit="1" customWidth="1"/>
    <col min="19" max="19" width="12.5703125" bestFit="1" customWidth="1"/>
    <col min="20" max="20" width="41" bestFit="1" customWidth="1"/>
    <col min="21" max="21" width="40.5703125" bestFit="1" customWidth="1"/>
    <col min="22" max="22" width="18.140625" bestFit="1" customWidth="1"/>
    <col min="23" max="23" width="17.7109375" bestFit="1" customWidth="1"/>
    <col min="24" max="29" width="30" bestFit="1" customWidth="1"/>
    <col min="30" max="30" width="41" bestFit="1" customWidth="1"/>
    <col min="31" max="31" width="40.5703125" bestFit="1" customWidth="1"/>
    <col min="32" max="32" width="41" bestFit="1" customWidth="1"/>
    <col min="33" max="33" width="18.140625" bestFit="1" customWidth="1"/>
    <col min="34" max="34" width="17.7109375" bestFit="1" customWidth="1"/>
    <col min="35" max="35" width="18.140625" bestFit="1" customWidth="1"/>
  </cols>
  <sheetData>
    <row r="2" spans="2:9">
      <c r="F2" t="s">
        <v>3726</v>
      </c>
    </row>
    <row r="3" spans="2:9">
      <c r="G3" t="s">
        <v>3726</v>
      </c>
    </row>
    <row r="4" spans="2:9">
      <c r="H4" t="s">
        <v>3726</v>
      </c>
    </row>
    <row r="5" spans="2:9">
      <c r="B5" s="222" t="s">
        <v>3910</v>
      </c>
      <c r="C5" s="223" t="s">
        <v>3894</v>
      </c>
      <c r="D5" s="223" t="s">
        <v>3896</v>
      </c>
      <c r="E5" s="223" t="s">
        <v>3904</v>
      </c>
      <c r="F5" s="223" t="s">
        <v>4221</v>
      </c>
      <c r="G5" s="223" t="s">
        <v>4256</v>
      </c>
      <c r="H5" s="223" t="s">
        <v>4738</v>
      </c>
      <c r="I5" s="223" t="s">
        <v>4817</v>
      </c>
    </row>
    <row r="6" spans="2:9">
      <c r="B6" s="222" t="s">
        <v>3908</v>
      </c>
      <c r="C6" s="224" t="s">
        <v>4226</v>
      </c>
      <c r="D6" s="224" t="s">
        <v>4225</v>
      </c>
      <c r="E6" s="224" t="s">
        <v>4224</v>
      </c>
      <c r="F6" s="225" t="s">
        <v>4223</v>
      </c>
      <c r="G6" s="225" t="s">
        <v>4292</v>
      </c>
      <c r="H6" s="225" t="s">
        <v>4818</v>
      </c>
      <c r="I6" s="225" t="s">
        <v>4819</v>
      </c>
    </row>
    <row r="7" spans="2:9" hidden="1">
      <c r="B7" s="193" t="s">
        <v>3902</v>
      </c>
      <c r="C7" s="110" t="s">
        <v>3899</v>
      </c>
      <c r="D7" s="110" t="s">
        <v>3901</v>
      </c>
      <c r="E7" s="110" t="s">
        <v>3905</v>
      </c>
      <c r="F7" s="110" t="s">
        <v>4222</v>
      </c>
      <c r="G7" s="110" t="s">
        <v>4290</v>
      </c>
      <c r="H7" s="110" t="s">
        <v>4739</v>
      </c>
      <c r="I7" s="110" t="s">
        <v>4776</v>
      </c>
    </row>
    <row r="8" spans="2:9">
      <c r="B8" s="238" t="s">
        <v>565</v>
      </c>
      <c r="C8" s="237">
        <v>99961115</v>
      </c>
      <c r="D8" s="237">
        <v>39291922</v>
      </c>
      <c r="E8" s="237">
        <v>95254996</v>
      </c>
      <c r="F8" s="237">
        <v>90588412</v>
      </c>
      <c r="G8" s="237">
        <v>75905247</v>
      </c>
      <c r="H8" s="237">
        <v>88923902</v>
      </c>
      <c r="I8" s="237">
        <v>99715771</v>
      </c>
    </row>
    <row r="9" spans="2:9">
      <c r="B9" s="207" t="s">
        <v>535</v>
      </c>
      <c r="C9" s="115">
        <v>0</v>
      </c>
      <c r="D9" s="115">
        <v>18269500</v>
      </c>
      <c r="E9" s="115">
        <v>19929200</v>
      </c>
      <c r="F9" s="115">
        <v>10000000</v>
      </c>
      <c r="G9" s="115">
        <v>9882500</v>
      </c>
      <c r="H9" s="115">
        <v>11209000</v>
      </c>
      <c r="I9" s="115">
        <v>2010000</v>
      </c>
    </row>
    <row r="10" spans="2:9">
      <c r="B10" s="207" t="s">
        <v>549</v>
      </c>
      <c r="C10" s="115">
        <v>99961115</v>
      </c>
      <c r="D10" s="115">
        <v>21022422</v>
      </c>
      <c r="E10" s="115">
        <v>75325796</v>
      </c>
      <c r="F10" s="115">
        <v>80588412</v>
      </c>
      <c r="G10" s="115">
        <v>66022747</v>
      </c>
      <c r="H10" s="115">
        <v>77714902</v>
      </c>
      <c r="I10" s="115">
        <v>97705771</v>
      </c>
    </row>
    <row r="11" spans="2:9">
      <c r="B11" s="238" t="s">
        <v>532</v>
      </c>
      <c r="C11" s="237">
        <v>0</v>
      </c>
      <c r="D11" s="237">
        <v>13965000</v>
      </c>
      <c r="E11" s="237">
        <v>0</v>
      </c>
      <c r="F11" s="237">
        <v>0</v>
      </c>
      <c r="G11" s="237">
        <v>300383</v>
      </c>
      <c r="H11" s="237">
        <v>0</v>
      </c>
      <c r="I11" s="237">
        <v>0</v>
      </c>
    </row>
    <row r="12" spans="2:9">
      <c r="B12" s="207" t="s">
        <v>570</v>
      </c>
      <c r="C12" s="115">
        <v>0</v>
      </c>
      <c r="D12" s="115">
        <v>4230000</v>
      </c>
      <c r="E12" s="115">
        <v>0</v>
      </c>
      <c r="F12" s="115">
        <v>0</v>
      </c>
      <c r="G12" s="115">
        <v>300383</v>
      </c>
      <c r="H12" s="115">
        <v>0</v>
      </c>
      <c r="I12" s="115">
        <v>0</v>
      </c>
    </row>
    <row r="13" spans="2:9">
      <c r="B13" s="207" t="s">
        <v>533</v>
      </c>
      <c r="C13" s="115">
        <v>0</v>
      </c>
      <c r="D13" s="115">
        <v>9735000</v>
      </c>
      <c r="E13" s="115">
        <v>0</v>
      </c>
      <c r="F13" s="115">
        <v>0</v>
      </c>
      <c r="G13" s="115">
        <v>0</v>
      </c>
      <c r="H13" s="115">
        <v>0</v>
      </c>
      <c r="I13" s="115">
        <v>0</v>
      </c>
    </row>
    <row r="14" spans="2:9">
      <c r="B14" s="238" t="s">
        <v>524</v>
      </c>
      <c r="C14" s="237">
        <v>0</v>
      </c>
      <c r="D14" s="237">
        <v>21269213</v>
      </c>
      <c r="E14" s="237">
        <v>0</v>
      </c>
      <c r="F14" s="237">
        <v>0</v>
      </c>
      <c r="G14" s="237">
        <v>16306833</v>
      </c>
      <c r="H14" s="237">
        <v>4500000</v>
      </c>
      <c r="I14" s="237">
        <v>0</v>
      </c>
    </row>
    <row r="15" spans="2:9">
      <c r="B15" s="207" t="s">
        <v>525</v>
      </c>
      <c r="C15" s="115">
        <v>0</v>
      </c>
      <c r="D15" s="115">
        <v>9369213</v>
      </c>
      <c r="E15" s="115">
        <v>0</v>
      </c>
      <c r="F15" s="115">
        <v>0</v>
      </c>
      <c r="G15" s="115">
        <v>11498833</v>
      </c>
      <c r="H15" s="115">
        <v>3000000</v>
      </c>
      <c r="I15" s="115">
        <v>0</v>
      </c>
    </row>
    <row r="16" spans="2:9">
      <c r="B16" s="207" t="s">
        <v>527</v>
      </c>
      <c r="C16" s="115">
        <v>0</v>
      </c>
      <c r="D16" s="115">
        <v>11900000</v>
      </c>
      <c r="E16" s="115">
        <v>0</v>
      </c>
      <c r="F16" s="115">
        <v>0</v>
      </c>
      <c r="G16" s="115">
        <v>4808000</v>
      </c>
      <c r="H16" s="115">
        <v>1500000</v>
      </c>
      <c r="I16" s="115">
        <v>0</v>
      </c>
    </row>
    <row r="17" spans="2:9">
      <c r="B17" s="238" t="s">
        <v>528</v>
      </c>
      <c r="C17" s="237">
        <v>0</v>
      </c>
      <c r="D17" s="237">
        <v>23650240</v>
      </c>
      <c r="E17" s="237">
        <v>0</v>
      </c>
      <c r="F17" s="237">
        <v>4851204</v>
      </c>
      <c r="G17" s="237">
        <v>1326114</v>
      </c>
      <c r="H17" s="237">
        <v>0</v>
      </c>
      <c r="I17" s="237">
        <v>0</v>
      </c>
    </row>
    <row r="18" spans="2:9">
      <c r="B18" s="207" t="s">
        <v>529</v>
      </c>
      <c r="C18" s="115">
        <v>0</v>
      </c>
      <c r="D18" s="115">
        <v>7572800</v>
      </c>
      <c r="E18" s="115">
        <v>0</v>
      </c>
      <c r="F18" s="115">
        <v>0</v>
      </c>
      <c r="G18" s="115">
        <v>1074100</v>
      </c>
      <c r="H18" s="115">
        <v>0</v>
      </c>
      <c r="I18" s="115">
        <v>0</v>
      </c>
    </row>
    <row r="19" spans="2:9">
      <c r="B19" s="207" t="s">
        <v>531</v>
      </c>
      <c r="C19" s="115">
        <v>0</v>
      </c>
      <c r="D19" s="115">
        <v>16077440</v>
      </c>
      <c r="E19" s="115">
        <v>0</v>
      </c>
      <c r="F19" s="115">
        <v>4851204</v>
      </c>
      <c r="G19" s="115">
        <v>252014</v>
      </c>
      <c r="H19" s="115">
        <v>0</v>
      </c>
      <c r="I19" s="115">
        <v>0</v>
      </c>
    </row>
    <row r="20" spans="2:9">
      <c r="B20" s="194" t="s">
        <v>3887</v>
      </c>
      <c r="C20" s="115">
        <v>99961115</v>
      </c>
      <c r="D20" s="115">
        <v>98176375</v>
      </c>
      <c r="E20" s="115">
        <v>95254996</v>
      </c>
      <c r="F20" s="115">
        <v>95439616</v>
      </c>
      <c r="G20" s="115">
        <v>93838577</v>
      </c>
      <c r="H20" s="115">
        <v>93423902</v>
      </c>
      <c r="I20" s="115">
        <v>99715771</v>
      </c>
    </row>
    <row r="23" spans="2:9">
      <c r="B23" s="222" t="s">
        <v>3910</v>
      </c>
      <c r="C23" s="223" t="s">
        <v>3895</v>
      </c>
      <c r="D23" s="223" t="s">
        <v>4257</v>
      </c>
      <c r="E23" s="223" t="s">
        <v>4410</v>
      </c>
      <c r="F23" s="223" t="s">
        <v>7745</v>
      </c>
      <c r="G23" s="511"/>
      <c r="H23" s="511"/>
      <c r="I23" s="511"/>
    </row>
    <row r="24" spans="2:9">
      <c r="B24" s="222" t="s">
        <v>3908</v>
      </c>
      <c r="C24" s="224" t="s">
        <v>4226</v>
      </c>
      <c r="D24" s="224" t="s">
        <v>4225</v>
      </c>
      <c r="E24" s="224" t="s">
        <v>4224</v>
      </c>
      <c r="F24" s="225" t="s">
        <v>4223</v>
      </c>
      <c r="G24" s="512"/>
      <c r="H24" s="512"/>
      <c r="I24" s="512"/>
    </row>
    <row r="25" spans="2:9" hidden="1">
      <c r="B25" s="193" t="s">
        <v>3902</v>
      </c>
      <c r="C25" s="110" t="s">
        <v>3900</v>
      </c>
      <c r="D25" s="110" t="s">
        <v>4291</v>
      </c>
      <c r="E25" s="110" t="s">
        <v>4429</v>
      </c>
      <c r="F25" s="110" t="s">
        <v>7749</v>
      </c>
    </row>
    <row r="26" spans="2:9">
      <c r="B26" s="238" t="s">
        <v>565</v>
      </c>
      <c r="C26" s="237">
        <v>249311050</v>
      </c>
      <c r="D26" s="237">
        <v>103091640</v>
      </c>
      <c r="E26" s="237">
        <v>2030000</v>
      </c>
      <c r="F26" s="237">
        <v>15061500</v>
      </c>
    </row>
    <row r="27" spans="2:9">
      <c r="B27" s="207" t="s">
        <v>535</v>
      </c>
      <c r="C27" s="115">
        <v>50674500</v>
      </c>
      <c r="D27" s="115">
        <v>25762820</v>
      </c>
      <c r="E27" s="115">
        <v>2030000</v>
      </c>
      <c r="F27" s="115">
        <v>2915000</v>
      </c>
    </row>
    <row r="28" spans="2:9">
      <c r="B28" s="207" t="s">
        <v>549</v>
      </c>
      <c r="C28" s="115">
        <v>198636550</v>
      </c>
      <c r="D28" s="115">
        <v>77328820</v>
      </c>
      <c r="E28" s="115">
        <v>0</v>
      </c>
      <c r="F28" s="115">
        <v>12146500</v>
      </c>
    </row>
    <row r="29" spans="2:9">
      <c r="B29" s="238" t="s">
        <v>532</v>
      </c>
      <c r="C29" s="237">
        <v>46363943</v>
      </c>
      <c r="D29" s="237">
        <v>99280968</v>
      </c>
      <c r="E29" s="237">
        <v>5529500</v>
      </c>
      <c r="F29" s="237">
        <v>45258140</v>
      </c>
    </row>
    <row r="30" spans="2:9">
      <c r="B30" s="207" t="s">
        <v>570</v>
      </c>
      <c r="C30" s="115">
        <v>5496528</v>
      </c>
      <c r="D30" s="115">
        <v>36489355</v>
      </c>
      <c r="E30" s="115">
        <v>2640000</v>
      </c>
      <c r="F30" s="115">
        <v>12338659</v>
      </c>
    </row>
    <row r="31" spans="2:9">
      <c r="B31" s="207" t="s">
        <v>533</v>
      </c>
      <c r="C31" s="115">
        <v>40867415</v>
      </c>
      <c r="D31" s="115">
        <v>62791613</v>
      </c>
      <c r="E31" s="115">
        <v>2889500</v>
      </c>
      <c r="F31" s="115">
        <v>32919481</v>
      </c>
    </row>
    <row r="32" spans="2:9">
      <c r="B32" s="238" t="s">
        <v>524</v>
      </c>
      <c r="C32" s="237">
        <v>53677994</v>
      </c>
      <c r="D32" s="237">
        <v>45801723</v>
      </c>
      <c r="E32" s="237">
        <v>0</v>
      </c>
      <c r="F32" s="237">
        <v>12895000</v>
      </c>
    </row>
    <row r="33" spans="2:10">
      <c r="B33" s="207" t="s">
        <v>525</v>
      </c>
      <c r="C33" s="115">
        <v>31461994</v>
      </c>
      <c r="D33" s="115">
        <v>15810223</v>
      </c>
      <c r="E33" s="115">
        <v>0</v>
      </c>
      <c r="F33" s="115">
        <v>12895000</v>
      </c>
    </row>
    <row r="34" spans="2:10">
      <c r="B34" s="207" t="s">
        <v>527</v>
      </c>
      <c r="C34" s="115">
        <v>22216000</v>
      </c>
      <c r="D34" s="115">
        <v>29991500</v>
      </c>
      <c r="E34" s="115">
        <v>0</v>
      </c>
      <c r="F34" s="115">
        <v>0</v>
      </c>
    </row>
    <row r="35" spans="2:10">
      <c r="B35" s="238" t="s">
        <v>528</v>
      </c>
      <c r="C35" s="237">
        <v>61147200</v>
      </c>
      <c r="D35" s="237">
        <v>63914400</v>
      </c>
      <c r="E35" s="237">
        <v>0</v>
      </c>
      <c r="F35" s="237">
        <v>76182750</v>
      </c>
    </row>
    <row r="36" spans="2:10">
      <c r="B36" s="207" t="s">
        <v>529</v>
      </c>
      <c r="C36" s="115">
        <v>35690450</v>
      </c>
      <c r="D36" s="115">
        <v>63914400</v>
      </c>
      <c r="E36" s="115">
        <v>0</v>
      </c>
      <c r="F36" s="115">
        <v>72184250</v>
      </c>
    </row>
    <row r="37" spans="2:10">
      <c r="B37" s="207" t="s">
        <v>531</v>
      </c>
      <c r="C37" s="115">
        <v>25456750</v>
      </c>
      <c r="D37" s="115">
        <v>0</v>
      </c>
      <c r="E37" s="115">
        <v>0</v>
      </c>
      <c r="F37" s="115">
        <v>3998500</v>
      </c>
    </row>
    <row r="38" spans="2:10">
      <c r="B38" s="194" t="s">
        <v>3887</v>
      </c>
      <c r="C38" s="115">
        <v>410500187</v>
      </c>
      <c r="D38" s="115">
        <v>312088731</v>
      </c>
      <c r="E38" s="115">
        <v>7559500</v>
      </c>
      <c r="F38" s="115">
        <v>149397390</v>
      </c>
    </row>
    <row r="40" spans="2:10">
      <c r="B40" s="110" t="s">
        <v>7753</v>
      </c>
      <c r="C40" s="481">
        <v>672309000</v>
      </c>
      <c r="D40" s="110"/>
      <c r="E40" s="481">
        <v>394620000</v>
      </c>
      <c r="F40" s="481">
        <v>384472000</v>
      </c>
    </row>
    <row r="41" spans="2:10">
      <c r="B41" s="110" t="s">
        <v>7754</v>
      </c>
      <c r="C41" s="481">
        <f>C40-C38</f>
        <v>261808813</v>
      </c>
      <c r="D41" s="110"/>
      <c r="E41" s="115">
        <f>E40-GETPIVOTDATA("Sum of TUP 2 (1)",$B$25)-GETPIVOTDATA("Sum of TUP 2 (2)",$B$25)</f>
        <v>74971769</v>
      </c>
      <c r="F41" s="115">
        <f>F40-GETPIVOTDATA("Sum of TUP 3",$B$25)</f>
        <v>235074610</v>
      </c>
    </row>
    <row r="42" spans="2:10">
      <c r="B42" s="110" t="s">
        <v>7755</v>
      </c>
      <c r="C42" s="481">
        <v>262336813</v>
      </c>
      <c r="D42" s="110"/>
      <c r="E42" s="115">
        <f>E41</f>
        <v>74971769</v>
      </c>
      <c r="F42" s="481">
        <v>132059500</v>
      </c>
    </row>
    <row r="43" spans="2:10">
      <c r="B43" s="110" t="s">
        <v>7756</v>
      </c>
      <c r="C43" s="513" t="s">
        <v>7758</v>
      </c>
      <c r="D43" s="514"/>
      <c r="E43" s="513" t="s">
        <v>7757</v>
      </c>
      <c r="F43" s="513" t="s">
        <v>7759</v>
      </c>
    </row>
    <row r="44" spans="2:10">
      <c r="B44" s="110" t="s">
        <v>7760</v>
      </c>
      <c r="C44" s="115">
        <f>C42-C41</f>
        <v>528000</v>
      </c>
      <c r="D44" s="115">
        <f t="shared" ref="D44:E44" si="0">D42-D41</f>
        <v>0</v>
      </c>
      <c r="E44" s="115">
        <f t="shared" si="0"/>
        <v>0</v>
      </c>
      <c r="F44" s="115">
        <v>0</v>
      </c>
      <c r="J44" t="s">
        <v>3726</v>
      </c>
    </row>
    <row r="45" spans="2:10">
      <c r="B45" s="110" t="s">
        <v>7761</v>
      </c>
      <c r="C45" s="110"/>
      <c r="D45" s="110"/>
      <c r="E45" s="110"/>
      <c r="F45" s="115">
        <f>F41-F42</f>
        <v>103015110</v>
      </c>
    </row>
  </sheetData>
  <phoneticPr fontId="26" type="noConversion"/>
  <pageMargins left="0.25" right="0.25" top="0.75" bottom="0.75" header="0.3" footer="0.3"/>
  <pageSetup paperSize="9" fitToHeight="0" orientation="landscape" horizontalDpi="0" verticalDpi="0"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CFFFA-2DEA-42B1-9446-C51DC417CDBE}">
  <sheetPr codeName="Sheet2"/>
  <dimension ref="A1:BE153"/>
  <sheetViews>
    <sheetView showGridLines="0" zoomScale="85" zoomScaleNormal="85" workbookViewId="0">
      <pane ySplit="3" topLeftCell="A4" activePane="bottomLeft" state="frozen"/>
      <selection activeCell="N1" sqref="N1"/>
      <selection pane="bottomLeft" activeCell="BF149" sqref="BF149"/>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49.85546875" style="160" customWidth="1"/>
    <col min="17" max="17" width="16.85546875" style="159" bestFit="1" customWidth="1"/>
    <col min="18" max="21" width="15.7109375" style="159" customWidth="1"/>
    <col min="22" max="23" width="12.7109375" bestFit="1" customWidth="1"/>
    <col min="24" max="24" width="13.85546875" customWidth="1"/>
    <col min="25" max="26" width="14.28515625" customWidth="1"/>
    <col min="27" max="27" width="14.28515625" bestFit="1" customWidth="1"/>
    <col min="28" max="28" width="12.7109375" bestFit="1" customWidth="1"/>
    <col min="29" max="29" width="11.5703125" customWidth="1"/>
    <col min="30" max="33" width="10.7109375" customWidth="1"/>
    <col min="34" max="34" width="20" style="160" customWidth="1"/>
    <col min="35" max="35" width="29.85546875" style="160" customWidth="1"/>
    <col min="36" max="36" width="35.140625" style="160" customWidth="1"/>
    <col min="37" max="37" width="13.140625" style="160" customWidth="1"/>
    <col min="38" max="38" width="77.85546875" style="160" customWidth="1"/>
    <col min="39" max="39" width="15.42578125" style="255" bestFit="1" customWidth="1"/>
    <col min="40" max="40" width="9.85546875" style="160" customWidth="1"/>
    <col min="41" max="41" width="15.28515625" style="255" customWidth="1"/>
    <col min="42" max="42" width="9.7109375" style="160" customWidth="1"/>
    <col min="43" max="43" width="29.42578125" style="160" customWidth="1"/>
    <col min="44" max="44" width="14" style="160" customWidth="1"/>
    <col min="45" max="45" width="22.140625" style="160" customWidth="1"/>
    <col min="46" max="46" width="32.140625" style="160" customWidth="1"/>
    <col min="47" max="47" width="13.7109375" style="160" customWidth="1"/>
    <col min="48" max="48" width="12.5703125" style="160" customWidth="1"/>
    <col min="49" max="49" width="11.5703125" style="160" customWidth="1"/>
    <col min="50" max="50" width="13.5703125" style="160" customWidth="1"/>
    <col min="51" max="52" width="11.5703125" bestFit="1" customWidth="1"/>
    <col min="53" max="53" width="12.5703125" bestFit="1" customWidth="1"/>
    <col min="54" max="54" width="11.5703125" bestFit="1" customWidth="1"/>
    <col min="55" max="55" width="11.7109375" bestFit="1" customWidth="1"/>
    <col min="56" max="56" width="11.7109375" customWidth="1"/>
    <col min="57" max="57" width="12.5703125" bestFit="1" customWidth="1"/>
  </cols>
  <sheetData>
    <row r="1" spans="1:57">
      <c r="Z1" t="s">
        <v>3726</v>
      </c>
    </row>
    <row r="2" spans="1:57">
      <c r="AE2" t="s">
        <v>3726</v>
      </c>
    </row>
    <row r="3" spans="1:57"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5010</v>
      </c>
      <c r="R3" s="255" t="s">
        <v>4935</v>
      </c>
      <c r="S3" s="255" t="s">
        <v>4645</v>
      </c>
      <c r="T3" s="255" t="s">
        <v>4646</v>
      </c>
      <c r="U3" s="255" t="s">
        <v>7684</v>
      </c>
      <c r="V3" s="160" t="s">
        <v>3748</v>
      </c>
      <c r="W3" s="160" t="s">
        <v>3749</v>
      </c>
      <c r="X3" s="160" t="s">
        <v>3750</v>
      </c>
      <c r="Y3" s="160" t="s">
        <v>3751</v>
      </c>
      <c r="Z3" s="160" t="s">
        <v>3752</v>
      </c>
      <c r="AA3" s="160" t="s">
        <v>3753</v>
      </c>
      <c r="AB3" s="160" t="s">
        <v>3754</v>
      </c>
      <c r="AC3" s="160" t="s">
        <v>3755</v>
      </c>
      <c r="AD3" s="160" t="s">
        <v>3756</v>
      </c>
      <c r="AE3" s="160" t="s">
        <v>3757</v>
      </c>
      <c r="AF3" s="160" t="s">
        <v>3758</v>
      </c>
      <c r="AG3" s="160" t="s">
        <v>3759</v>
      </c>
      <c r="AH3" s="160" t="s">
        <v>3760</v>
      </c>
      <c r="AI3" s="160" t="s">
        <v>3761</v>
      </c>
      <c r="AJ3" s="160" t="s">
        <v>500</v>
      </c>
      <c r="AK3" s="160" t="s">
        <v>3762</v>
      </c>
      <c r="AL3" s="160" t="s">
        <v>3763</v>
      </c>
      <c r="AM3" s="255" t="s">
        <v>3732</v>
      </c>
      <c r="AN3" s="160" t="s">
        <v>3888</v>
      </c>
      <c r="AO3" s="255" t="s">
        <v>3733</v>
      </c>
      <c r="AP3" s="160" t="s">
        <v>7685</v>
      </c>
      <c r="AQ3" s="160" t="s">
        <v>3764</v>
      </c>
      <c r="AR3" s="160" t="s">
        <v>3765</v>
      </c>
      <c r="AS3" s="160" t="s">
        <v>3766</v>
      </c>
      <c r="AT3" s="160" t="s">
        <v>3767</v>
      </c>
      <c r="AU3" s="160" t="s">
        <v>3894</v>
      </c>
      <c r="AV3" s="160" t="s">
        <v>3895</v>
      </c>
      <c r="AW3" s="160" t="s">
        <v>3896</v>
      </c>
      <c r="AX3" s="160" t="s">
        <v>3904</v>
      </c>
      <c r="AY3" s="160" t="s">
        <v>4221</v>
      </c>
      <c r="AZ3" s="160" t="s">
        <v>4256</v>
      </c>
      <c r="BA3" s="160" t="s">
        <v>4257</v>
      </c>
      <c r="BB3" s="160" t="s">
        <v>4410</v>
      </c>
      <c r="BC3" s="333" t="s">
        <v>4738</v>
      </c>
      <c r="BD3" s="351" t="s">
        <v>4817</v>
      </c>
      <c r="BE3" s="478" t="s">
        <v>7745</v>
      </c>
    </row>
    <row r="4" spans="1:57" s="163" customFormat="1">
      <c r="A4" s="162" t="s">
        <v>3768</v>
      </c>
      <c r="B4" s="162" t="s">
        <v>3769</v>
      </c>
      <c r="C4" s="162" t="s">
        <v>3770</v>
      </c>
      <c r="D4" s="162" t="s">
        <v>3771</v>
      </c>
      <c r="E4" s="162" t="s">
        <v>196</v>
      </c>
      <c r="F4" s="162" t="s">
        <v>3781</v>
      </c>
      <c r="G4" s="162" t="s">
        <v>3772</v>
      </c>
      <c r="H4" s="162" t="s">
        <v>3782</v>
      </c>
      <c r="I4" s="162" t="s">
        <v>501</v>
      </c>
      <c r="J4" s="162" t="s">
        <v>3783</v>
      </c>
      <c r="K4" s="162" t="s">
        <v>502</v>
      </c>
      <c r="L4" s="162" t="s">
        <v>3784</v>
      </c>
      <c r="M4" s="162" t="s">
        <v>8</v>
      </c>
      <c r="N4" s="162" t="s">
        <v>3785</v>
      </c>
      <c r="O4" s="162" t="s">
        <v>503</v>
      </c>
      <c r="P4" s="162" t="s">
        <v>3773</v>
      </c>
      <c r="Q4" s="111" cm="1">
        <f t="array" ref="Q4">SUM(_xlfn._xlws.FILTER(HistoryDIPA[TOTAL],(HistoryDIPA[MAK]=SP2D[[#This Row],[Kode Akun]])*(HistoryDIPA[StatusDIPA]=$Q$3),0))</f>
        <v>19875000</v>
      </c>
      <c r="R4" s="111" cm="1">
        <f t="array" ref="R4">SUM(_xlfn._xlws.FILTER(HistoryDIPA[TOTAL],(HistoryDIPA[MAK]=SP2D[[#This Row],[Kode Akun]])*(HistoryDIPA[StatusDIPA]=$R$3),0))</f>
        <v>19875000</v>
      </c>
      <c r="S4" s="299"/>
      <c r="T4" s="299">
        <v>0</v>
      </c>
      <c r="U4" s="299">
        <f>SP2D[[#This Row],[DIPA_REVISI3]]-SUM(SP2D[[#This Row],[Blokir AA ke 1]:[Blokir AA ke 2]])</f>
        <v>19875000</v>
      </c>
      <c r="V4" s="176">
        <f>SUM('PER BULAN'!J21:L21)</f>
        <v>0</v>
      </c>
      <c r="W4" s="176">
        <f>SUM('PER BULAN'!M21:P21)</f>
        <v>0</v>
      </c>
      <c r="X4" s="176">
        <f>SUM('PER BULAN'!P21:R21)</f>
        <v>2490000</v>
      </c>
      <c r="Y4" s="176">
        <f>SUM('PER BULAN'!S21:U21)</f>
        <v>0</v>
      </c>
      <c r="Z4" s="176">
        <f>SUM('PER BULAN'!V21:X21)</f>
        <v>3091000</v>
      </c>
      <c r="AA4" s="176">
        <f>SUM('PER BULAN'!Y21:AA21)</f>
        <v>0</v>
      </c>
      <c r="AB4" s="176">
        <f>SUM('PER BULAN'!AB21:AD21)</f>
        <v>825000</v>
      </c>
      <c r="AC4" s="176">
        <f>SUM('PER BULAN'!AE21:AG21)</f>
        <v>3975000</v>
      </c>
      <c r="AD4" s="176">
        <f>SUM('PER BULAN'!AH21:AJ21)</f>
        <v>0</v>
      </c>
      <c r="AE4" s="176">
        <f>SUM('PER BULAN'!AK21:AM21)</f>
        <v>0</v>
      </c>
      <c r="AF4" s="176">
        <f>SUM('PER BULAN'!AN21:AP21)</f>
        <v>0</v>
      </c>
      <c r="AG4" s="176">
        <f>SUM('PER BULAN'!AQ21:AS21)</f>
        <v>0</v>
      </c>
      <c r="AH4" s="162" t="s">
        <v>523</v>
      </c>
      <c r="AI4" s="162" t="s">
        <v>524</v>
      </c>
      <c r="AJ4" s="162" t="s">
        <v>525</v>
      </c>
      <c r="AK4" s="162" t="s">
        <v>3774</v>
      </c>
      <c r="AL4" s="162" t="s">
        <v>3775</v>
      </c>
      <c r="AM4" s="276">
        <f t="shared" ref="AM4:AM67" si="0">SUM(V4:AG4)</f>
        <v>10381000</v>
      </c>
      <c r="AN4" s="175">
        <f t="shared" ref="AN4:AN35" si="1">IFERROR(AM4/Q4*100,0)</f>
        <v>52.231446540880498</v>
      </c>
      <c r="AO4" s="276">
        <f t="shared" ref="AO4:AO67" si="2">Q4-AM4</f>
        <v>9494000</v>
      </c>
      <c r="AP4" s="175">
        <f t="shared" ref="AP4:AP35" si="3">IFERROR(AO4/Q4*100,0)</f>
        <v>47.768553459119495</v>
      </c>
      <c r="AQ4" s="162" t="str">
        <f t="shared" ref="AQ4:AQ35" si="4">_xlfn.TEXTJOIN(".",TRUE,C4,E4,G4,I4,K4,M4,O4)</f>
        <v>DL.2376.AFA.001.051.A.521211</v>
      </c>
      <c r="AR4" s="162" t="str">
        <f>IF(ISNUMBER(SEARCH("COVID",SP2D[[#This Row],[Akun]])),"COVID","Non COVID")</f>
        <v>Non COVID</v>
      </c>
      <c r="AS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 s="176">
        <f>SUM('PER BULAN'!BB21)</f>
        <v>0</v>
      </c>
      <c r="AV4" s="176">
        <f>SUM('PER BULAN'!BC21)</f>
        <v>990000</v>
      </c>
      <c r="AW4" s="176">
        <f>SUM('PER BULAN'!BD21)</f>
        <v>1500000</v>
      </c>
      <c r="AX4" s="176">
        <f>SUM('PER BULAN'!BE21)</f>
        <v>0</v>
      </c>
      <c r="AY4" s="176">
        <f>SUM('PER BULAN'!BF21)</f>
        <v>0</v>
      </c>
      <c r="AZ4" s="176">
        <f>SUM('PER BULAN'!BG21)</f>
        <v>1606000</v>
      </c>
      <c r="BA4" s="176">
        <f>SUM('PER BULAN'!BH21)</f>
        <v>1485000</v>
      </c>
      <c r="BB4" s="176">
        <f>SUM('PER BULAN'!BI21)</f>
        <v>0</v>
      </c>
      <c r="BC4" s="176">
        <f>SUM('PER BULAN'!BJ21)</f>
        <v>825000</v>
      </c>
      <c r="BD4" s="176">
        <f>SUM('PER BULAN'!BK21)</f>
        <v>0</v>
      </c>
      <c r="BE4" s="176">
        <f>SUM('PER BULAN'!BL21)</f>
        <v>3975000</v>
      </c>
    </row>
    <row r="5" spans="1:57" s="163" customFormat="1">
      <c r="A5" s="162" t="s">
        <v>3768</v>
      </c>
      <c r="B5" s="162" t="s">
        <v>3769</v>
      </c>
      <c r="C5" s="162" t="s">
        <v>3770</v>
      </c>
      <c r="D5" s="162" t="s">
        <v>3771</v>
      </c>
      <c r="E5" s="162" t="s">
        <v>196</v>
      </c>
      <c r="F5" s="162" t="s">
        <v>3781</v>
      </c>
      <c r="G5" s="162" t="s">
        <v>3772</v>
      </c>
      <c r="H5" s="162" t="s">
        <v>3782</v>
      </c>
      <c r="I5" s="162" t="s">
        <v>501</v>
      </c>
      <c r="J5" s="162" t="s">
        <v>3783</v>
      </c>
      <c r="K5" s="162" t="s">
        <v>502</v>
      </c>
      <c r="L5" s="162" t="s">
        <v>3784</v>
      </c>
      <c r="M5" s="162" t="s">
        <v>8</v>
      </c>
      <c r="N5" s="162" t="s">
        <v>3785</v>
      </c>
      <c r="O5" s="162" t="s">
        <v>513</v>
      </c>
      <c r="P5" s="162" t="s">
        <v>3776</v>
      </c>
      <c r="Q5" s="111" cm="1">
        <f t="array" ref="Q5">SUM(_xlfn._xlws.FILTER(HistoryDIPA[TOTAL],(HistoryDIPA[MAK]=SP2D[[#This Row],[Kode Akun]])*(HistoryDIPA[StatusDIPA]=$Q$3),0))</f>
        <v>20000000</v>
      </c>
      <c r="R5" s="111" cm="1">
        <f t="array" ref="R5">SUM(_xlfn._xlws.FILTER(HistoryDIPA[TOTAL],(HistoryDIPA[MAK]=SP2D[[#This Row],[Kode Akun]])*(HistoryDIPA[StatusDIPA]=$R$3),0))</f>
        <v>20000000</v>
      </c>
      <c r="S5" s="256"/>
      <c r="T5" s="256">
        <v>0</v>
      </c>
      <c r="U5" s="256">
        <f>SP2D[[#This Row],[DIPA_REVISI3]]-SUM(SP2D[[#This Row],[Blokir AA ke 1]:[Blokir AA ke 2]])</f>
        <v>20000000</v>
      </c>
      <c r="V5" s="176">
        <f>SUM('PER BULAN'!J22:L22)</f>
        <v>0</v>
      </c>
      <c r="W5" s="176">
        <f>SUM('PER BULAN'!M22:O22)</f>
        <v>0</v>
      </c>
      <c r="X5" s="176">
        <f>SUM('PER BULAN'!P22:R22)</f>
        <v>900000</v>
      </c>
      <c r="Y5" s="176">
        <f>SUM('PER BULAN'!S22:U22)</f>
        <v>0</v>
      </c>
      <c r="Z5" s="176">
        <f>SUM('PER BULAN'!V22:X22)</f>
        <v>0</v>
      </c>
      <c r="AA5" s="176">
        <f>SUM('PER BULAN'!Y22:AA22)</f>
        <v>1200000</v>
      </c>
      <c r="AB5" s="176">
        <f>SUM('PER BULAN'!AB22:AD22)</f>
        <v>1800000</v>
      </c>
      <c r="AC5" s="176">
        <f>SUM('PER BULAN'!AE22:AG22)</f>
        <v>2400000</v>
      </c>
      <c r="AD5" s="176">
        <f>SUM('PER BULAN'!AH22:AJ22)</f>
        <v>0</v>
      </c>
      <c r="AE5" s="176">
        <f>SUM('PER BULAN'!AK22:AM22)</f>
        <v>0</v>
      </c>
      <c r="AF5" s="176">
        <f>SUM('PER BULAN'!AN22:AP22)</f>
        <v>0</v>
      </c>
      <c r="AG5" s="176">
        <f>SUM('PER BULAN'!AQ22:AS22)</f>
        <v>0</v>
      </c>
      <c r="AH5" s="162" t="s">
        <v>523</v>
      </c>
      <c r="AI5" s="162" t="s">
        <v>524</v>
      </c>
      <c r="AJ5" s="162" t="s">
        <v>525</v>
      </c>
      <c r="AK5" s="162" t="s">
        <v>3774</v>
      </c>
      <c r="AL5" s="162" t="s">
        <v>3775</v>
      </c>
      <c r="AM5" s="276">
        <f t="shared" si="0"/>
        <v>6300000</v>
      </c>
      <c r="AN5" s="175">
        <f t="shared" si="1"/>
        <v>31.5</v>
      </c>
      <c r="AO5" s="276">
        <f t="shared" si="2"/>
        <v>13700000</v>
      </c>
      <c r="AP5" s="175">
        <f t="shared" si="3"/>
        <v>68.5</v>
      </c>
      <c r="AQ5" s="162" t="str">
        <f t="shared" si="4"/>
        <v>DL.2376.AFA.001.051.A.522151</v>
      </c>
      <c r="AR5" s="162" t="str">
        <f>IF(ISNUMBER(SEARCH("COVID",SP2D[[#This Row],[Akun]])),"COVID","Non COVID")</f>
        <v>Non COVID</v>
      </c>
      <c r="AS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 s="176">
        <f>SUM('PER BULAN'!BB22)</f>
        <v>0</v>
      </c>
      <c r="AV5" s="176">
        <f>SUM('PER BULAN'!BC22)</f>
        <v>900000</v>
      </c>
      <c r="AW5" s="176">
        <f>SUM('PER BULAN'!BD22)</f>
        <v>0</v>
      </c>
      <c r="AX5" s="176">
        <f>SUM('PER BULAN'!BE22)</f>
        <v>0</v>
      </c>
      <c r="AY5" s="176">
        <f>SUM('PER BULAN'!BF22)</f>
        <v>0</v>
      </c>
      <c r="AZ5" s="176">
        <f>SUM('PER BULAN'!BG22)</f>
        <v>0</v>
      </c>
      <c r="BA5" s="176">
        <f>SUM('PER BULAN'!BH22)</f>
        <v>0</v>
      </c>
      <c r="BB5" s="176">
        <f>SUM('PER BULAN'!BI22)</f>
        <v>0</v>
      </c>
      <c r="BC5" s="176">
        <f>SUM('PER BULAN'!BJ22)</f>
        <v>0</v>
      </c>
      <c r="BD5" s="176">
        <f>SUM('PER BULAN'!BK22)</f>
        <v>0</v>
      </c>
      <c r="BE5" s="176">
        <f>SUM('PER BULAN'!BL22)</f>
        <v>2400000</v>
      </c>
    </row>
    <row r="6" spans="1:57" s="163" customFormat="1">
      <c r="A6" s="162" t="s">
        <v>3768</v>
      </c>
      <c r="B6" s="162" t="s">
        <v>3769</v>
      </c>
      <c r="C6" s="162" t="s">
        <v>3770</v>
      </c>
      <c r="D6" s="162" t="s">
        <v>3771</v>
      </c>
      <c r="E6" s="162" t="s">
        <v>196</v>
      </c>
      <c r="F6" s="162" t="s">
        <v>3781</v>
      </c>
      <c r="G6" s="162" t="s">
        <v>3772</v>
      </c>
      <c r="H6" s="162" t="s">
        <v>3782</v>
      </c>
      <c r="I6" s="162" t="s">
        <v>501</v>
      </c>
      <c r="J6" s="162" t="s">
        <v>3783</v>
      </c>
      <c r="K6" s="162" t="s">
        <v>502</v>
      </c>
      <c r="L6" s="162" t="s">
        <v>3784</v>
      </c>
      <c r="M6" s="162" t="s">
        <v>8</v>
      </c>
      <c r="N6" s="162" t="s">
        <v>3785</v>
      </c>
      <c r="O6" s="162" t="s">
        <v>510</v>
      </c>
      <c r="P6" s="162" t="s">
        <v>3777</v>
      </c>
      <c r="Q6" s="111" cm="1">
        <f t="array" ref="Q6">SUM(_xlfn._xlws.FILTER(HistoryDIPA[TOTAL],(HistoryDIPA[MAK]=SP2D[[#This Row],[Kode Akun]])*(HistoryDIPA[StatusDIPA]=$Q$3),0))</f>
        <v>43260000</v>
      </c>
      <c r="R6" s="111" cm="1">
        <f t="array" ref="R6">SUM(_xlfn._xlws.FILTER(HistoryDIPA[TOTAL],(HistoryDIPA[MAK]=SP2D[[#This Row],[Kode Akun]])*(HistoryDIPA[StatusDIPA]=$R$3),0))</f>
        <v>43260000</v>
      </c>
      <c r="S6" s="256"/>
      <c r="T6" s="256">
        <v>0</v>
      </c>
      <c r="U6" s="256">
        <f>SP2D[[#This Row],[DIPA_REVISI3]]-SUM(SP2D[[#This Row],[Blokir AA ke 1]:[Blokir AA ke 2]])</f>
        <v>43260000</v>
      </c>
      <c r="V6" s="176">
        <f>SUM('PER BULAN'!J23:L23)</f>
        <v>0</v>
      </c>
      <c r="W6" s="176">
        <f>SUM('PER BULAN'!M23:O23)</f>
        <v>0</v>
      </c>
      <c r="X6" s="176">
        <f>SUM('PER BULAN'!P23:R23)</f>
        <v>10950000</v>
      </c>
      <c r="Y6" s="176">
        <f>SUM('PER BULAN'!S23:U23)</f>
        <v>11716000</v>
      </c>
      <c r="Z6" s="176">
        <f>SUM('PER BULAN'!V23:X23)</f>
        <v>1800000</v>
      </c>
      <c r="AA6" s="176">
        <f>SUM('PER BULAN'!Y23:AA23)</f>
        <v>1810000</v>
      </c>
      <c r="AB6" s="176">
        <f>SUM('PER BULAN'!AB23:AD23)</f>
        <v>5300000</v>
      </c>
      <c r="AC6" s="176">
        <f>SUM('PER BULAN'!AE23:AG23)</f>
        <v>3210000</v>
      </c>
      <c r="AD6" s="176">
        <f>SUM('PER BULAN'!AH23:AJ23)</f>
        <v>0</v>
      </c>
      <c r="AE6" s="176">
        <f>SUM('PER BULAN'!AK23:AM23)</f>
        <v>0</v>
      </c>
      <c r="AF6" s="176">
        <f>SUM('PER BULAN'!AN23:AP23)</f>
        <v>0</v>
      </c>
      <c r="AG6" s="176">
        <f>SUM('PER BULAN'!AQ23:AS23)</f>
        <v>0</v>
      </c>
      <c r="AH6" s="162" t="s">
        <v>523</v>
      </c>
      <c r="AI6" s="162" t="s">
        <v>524</v>
      </c>
      <c r="AJ6" s="162" t="s">
        <v>525</v>
      </c>
      <c r="AK6" s="162" t="s">
        <v>3774</v>
      </c>
      <c r="AL6" s="162" t="s">
        <v>3775</v>
      </c>
      <c r="AM6" s="276">
        <f t="shared" si="0"/>
        <v>34786000</v>
      </c>
      <c r="AN6" s="175">
        <f t="shared" si="1"/>
        <v>80.411465557096633</v>
      </c>
      <c r="AO6" s="276">
        <f t="shared" si="2"/>
        <v>8474000</v>
      </c>
      <c r="AP6" s="175">
        <f t="shared" si="3"/>
        <v>19.588534442903374</v>
      </c>
      <c r="AQ6" s="162" t="str">
        <f t="shared" si="4"/>
        <v>DL.2376.AFA.001.051.A.524111</v>
      </c>
      <c r="AR6" s="162" t="str">
        <f>IF(ISNUMBER(SEARCH("COVID",SP2D[[#This Row],[Akun]])),"COVID","Non COVID")</f>
        <v>Non COVID</v>
      </c>
      <c r="AS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 s="176">
        <f>SUM('PER BULAN'!BB23)</f>
        <v>0</v>
      </c>
      <c r="AV6" s="176">
        <f>SUM('PER BULAN'!BC23)</f>
        <v>10950000</v>
      </c>
      <c r="AW6" s="176">
        <f>SUM('PER BULAN'!BD23)</f>
        <v>0</v>
      </c>
      <c r="AX6" s="176">
        <f>SUM('PER BULAN'!BE23)</f>
        <v>0</v>
      </c>
      <c r="AY6" s="176">
        <f>SUM('PER BULAN'!BF23)</f>
        <v>0</v>
      </c>
      <c r="AZ6" s="176">
        <f>SUM('PER BULAN'!BG23)</f>
        <v>1800000</v>
      </c>
      <c r="BA6" s="176">
        <f>SUM('PER BULAN'!BH23)</f>
        <v>0</v>
      </c>
      <c r="BB6" s="176">
        <f>SUM('PER BULAN'!BI23)</f>
        <v>0</v>
      </c>
      <c r="BC6" s="176">
        <f>SUM('PER BULAN'!BJ23)</f>
        <v>0</v>
      </c>
      <c r="BD6" s="176">
        <f>SUM('PER BULAN'!BK23)</f>
        <v>0</v>
      </c>
      <c r="BE6" s="176">
        <f>SUM('PER BULAN'!BL23)</f>
        <v>3210000</v>
      </c>
    </row>
    <row r="7" spans="1:57" s="163" customFormat="1">
      <c r="A7" s="162" t="s">
        <v>3768</v>
      </c>
      <c r="B7" s="162" t="s">
        <v>3769</v>
      </c>
      <c r="C7" s="162" t="s">
        <v>3770</v>
      </c>
      <c r="D7" s="162" t="s">
        <v>3771</v>
      </c>
      <c r="E7" s="162" t="s">
        <v>196</v>
      </c>
      <c r="F7" s="162" t="s">
        <v>3781</v>
      </c>
      <c r="G7" s="162" t="s">
        <v>3772</v>
      </c>
      <c r="H7" s="162" t="s">
        <v>3782</v>
      </c>
      <c r="I7" s="162" t="s">
        <v>501</v>
      </c>
      <c r="J7" s="162" t="s">
        <v>3783</v>
      </c>
      <c r="K7" s="162" t="s">
        <v>502</v>
      </c>
      <c r="L7" s="162" t="s">
        <v>3784</v>
      </c>
      <c r="M7" s="162" t="s">
        <v>508</v>
      </c>
      <c r="N7" s="162" t="s">
        <v>3787</v>
      </c>
      <c r="O7" s="162" t="s">
        <v>503</v>
      </c>
      <c r="P7" s="162" t="s">
        <v>3773</v>
      </c>
      <c r="Q7" s="111" cm="1">
        <f t="array" ref="Q7">SUM(_xlfn._xlws.FILTER(HistoryDIPA[TOTAL],(HistoryDIPA[MAK]=SP2D[[#This Row],[Kode Akun]])*(HistoryDIPA[StatusDIPA]=$Q$3),0))</f>
        <v>19500000</v>
      </c>
      <c r="R7" s="111" cm="1">
        <f t="array" ref="R7">SUM(_xlfn._xlws.FILTER(HistoryDIPA[TOTAL],(HistoryDIPA[MAK]=SP2D[[#This Row],[Kode Akun]])*(HistoryDIPA[StatusDIPA]=$R$3),0))</f>
        <v>19500000</v>
      </c>
      <c r="S7" s="256"/>
      <c r="T7" s="256">
        <v>0</v>
      </c>
      <c r="U7" s="256">
        <f>SP2D[[#This Row],[DIPA_REVISI3]]-SUM(SP2D[[#This Row],[Blokir AA ke 1]:[Blokir AA ke 2]])</f>
        <v>19500000</v>
      </c>
      <c r="V7" s="176">
        <f>SUM('PER BULAN'!J25:L25)</f>
        <v>0</v>
      </c>
      <c r="W7" s="176">
        <f>SUM('PER BULAN'!M25:O25)</f>
        <v>0</v>
      </c>
      <c r="X7" s="176">
        <f>SUM('PER BULAN'!P25:R25)</f>
        <v>2561000</v>
      </c>
      <c r="Y7" s="176">
        <f>SUM('PER BULAN'!S25:U25)</f>
        <v>0</v>
      </c>
      <c r="Z7" s="176">
        <f>SUM('PER BULAN'!V25:X25)</f>
        <v>1480000</v>
      </c>
      <c r="AA7" s="176">
        <f>SUM('PER BULAN'!Y25:AA25)</f>
        <v>0</v>
      </c>
      <c r="AB7" s="176">
        <f>SUM('PER BULAN'!AB25:AD25)</f>
        <v>0</v>
      </c>
      <c r="AC7" s="176">
        <f>SUM('PER BULAN'!AE25:AG25)</f>
        <v>2470000</v>
      </c>
      <c r="AD7" s="176">
        <f>SUM('PER BULAN'!AH25:AJ25)</f>
        <v>0</v>
      </c>
      <c r="AE7" s="176">
        <f>SUM('PER BULAN'!AK25:AM25)</f>
        <v>0</v>
      </c>
      <c r="AF7" s="176">
        <f>SUM('PER BULAN'!AN25:AP25)</f>
        <v>0</v>
      </c>
      <c r="AG7" s="176">
        <f>SUM('PER BULAN'!AQ25:AS25)</f>
        <v>0</v>
      </c>
      <c r="AH7" s="162" t="s">
        <v>523</v>
      </c>
      <c r="AI7" s="162" t="s">
        <v>524</v>
      </c>
      <c r="AJ7" s="162" t="s">
        <v>525</v>
      </c>
      <c r="AK7" s="162" t="s">
        <v>3774</v>
      </c>
      <c r="AL7" s="162" t="s">
        <v>3775</v>
      </c>
      <c r="AM7" s="276">
        <f t="shared" si="0"/>
        <v>6511000</v>
      </c>
      <c r="AN7" s="175">
        <f t="shared" si="1"/>
        <v>33.389743589743595</v>
      </c>
      <c r="AO7" s="276">
        <f t="shared" si="2"/>
        <v>12989000</v>
      </c>
      <c r="AP7" s="175">
        <f t="shared" si="3"/>
        <v>66.610256410256412</v>
      </c>
      <c r="AQ7" s="162" t="str">
        <f t="shared" si="4"/>
        <v>DL.2376.AFA.001.051.B.521211</v>
      </c>
      <c r="AR7" s="162" t="str">
        <f>IF(ISNUMBER(SEARCH("COVID",SP2D[[#This Row],[Akun]])),"COVID","Non COVID")</f>
        <v>Non COVID</v>
      </c>
      <c r="AS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 s="176">
        <f>SUM('PER BULAN'!BB25)</f>
        <v>0</v>
      </c>
      <c r="AV7" s="176">
        <f>SUM('PER BULAN'!BC25)</f>
        <v>1525000</v>
      </c>
      <c r="AW7" s="176">
        <f>SUM('PER BULAN'!BD25)</f>
        <v>1036000</v>
      </c>
      <c r="AX7" s="176">
        <f>SUM('PER BULAN'!BE25)</f>
        <v>0</v>
      </c>
      <c r="AY7" s="176">
        <f>SUM('PER BULAN'!BF25)</f>
        <v>0</v>
      </c>
      <c r="AZ7" s="176">
        <f>SUM('PER BULAN'!BG25)</f>
        <v>0</v>
      </c>
      <c r="BA7" s="176">
        <f>SUM('PER BULAN'!BH25)</f>
        <v>1480000</v>
      </c>
      <c r="BB7" s="176">
        <f>SUM('PER BULAN'!BI25)</f>
        <v>0</v>
      </c>
      <c r="BC7" s="176">
        <f>SUM('PER BULAN'!BJ25)</f>
        <v>0</v>
      </c>
      <c r="BD7" s="176">
        <f>SUM('PER BULAN'!BK25)</f>
        <v>0</v>
      </c>
      <c r="BE7" s="176">
        <f>SUM('PER BULAN'!BL25)</f>
        <v>2470000</v>
      </c>
    </row>
    <row r="8" spans="1:57" s="163" customFormat="1">
      <c r="A8" s="162" t="s">
        <v>3768</v>
      </c>
      <c r="B8" s="162" t="s">
        <v>3769</v>
      </c>
      <c r="C8" s="162" t="s">
        <v>3770</v>
      </c>
      <c r="D8" s="162" t="s">
        <v>3771</v>
      </c>
      <c r="E8" s="162" t="s">
        <v>196</v>
      </c>
      <c r="F8" s="162" t="s">
        <v>3781</v>
      </c>
      <c r="G8" s="162" t="s">
        <v>3772</v>
      </c>
      <c r="H8" s="162" t="s">
        <v>3782</v>
      </c>
      <c r="I8" s="162" t="s">
        <v>501</v>
      </c>
      <c r="J8" s="162" t="s">
        <v>3783</v>
      </c>
      <c r="K8" s="162" t="s">
        <v>502</v>
      </c>
      <c r="L8" s="162" t="s">
        <v>3784</v>
      </c>
      <c r="M8" s="162" t="s">
        <v>508</v>
      </c>
      <c r="N8" s="162" t="s">
        <v>3787</v>
      </c>
      <c r="O8" s="162" t="s">
        <v>513</v>
      </c>
      <c r="P8" s="162" t="s">
        <v>3776</v>
      </c>
      <c r="Q8" s="111" cm="1">
        <f t="array" ref="Q8">SUM(_xlfn._xlws.FILTER(HistoryDIPA[TOTAL],(HistoryDIPA[MAK]=SP2D[[#This Row],[Kode Akun]])*(HistoryDIPA[StatusDIPA]=$Q$3),0))</f>
        <v>4000000</v>
      </c>
      <c r="R8" s="111" cm="1">
        <f t="array" ref="R8">SUM(_xlfn._xlws.FILTER(HistoryDIPA[TOTAL],(HistoryDIPA[MAK]=SP2D[[#This Row],[Kode Akun]])*(HistoryDIPA[StatusDIPA]=$R$3),0))</f>
        <v>4000000</v>
      </c>
      <c r="S8" s="256"/>
      <c r="T8" s="256">
        <v>0</v>
      </c>
      <c r="U8" s="256">
        <f>SP2D[[#This Row],[DIPA_REVISI3]]-SUM(SP2D[[#This Row],[Blokir AA ke 1]:[Blokir AA ke 2]])</f>
        <v>4000000</v>
      </c>
      <c r="V8" s="176">
        <f>SUM('PER BULAN'!J26:L26)</f>
        <v>0</v>
      </c>
      <c r="W8" s="176">
        <f>SUM('PER BULAN'!M26:O26)</f>
        <v>0</v>
      </c>
      <c r="X8" s="176">
        <f>SUM('PER BULAN'!P26:R26)</f>
        <v>900000</v>
      </c>
      <c r="Y8" s="176">
        <f>SUM('PER BULAN'!S26:U26)</f>
        <v>0</v>
      </c>
      <c r="Z8" s="176">
        <f>SUM('PER BULAN'!V26:X26)</f>
        <v>0</v>
      </c>
      <c r="AA8" s="176">
        <f>SUM('PER BULAN'!Y26:AA26)</f>
        <v>0</v>
      </c>
      <c r="AB8" s="176">
        <f>SUM('PER BULAN'!AB26:AD26)</f>
        <v>0</v>
      </c>
      <c r="AC8" s="176">
        <f>SUM('PER BULAN'!AE26:AG26)</f>
        <v>0</v>
      </c>
      <c r="AD8" s="176">
        <f>SUM('PER BULAN'!AH26:AJ26)</f>
        <v>0</v>
      </c>
      <c r="AE8" s="176">
        <f>SUM('PER BULAN'!AK26:AM26)</f>
        <v>0</v>
      </c>
      <c r="AF8" s="176">
        <f>SUM('PER BULAN'!AN26:AP26)</f>
        <v>0</v>
      </c>
      <c r="AG8" s="176">
        <f>SUM('PER BULAN'!AQ26:AS26)</f>
        <v>0</v>
      </c>
      <c r="AH8" s="162" t="s">
        <v>523</v>
      </c>
      <c r="AI8" s="162" t="s">
        <v>524</v>
      </c>
      <c r="AJ8" s="162" t="s">
        <v>525</v>
      </c>
      <c r="AK8" s="162" t="s">
        <v>3774</v>
      </c>
      <c r="AL8" s="162" t="s">
        <v>3775</v>
      </c>
      <c r="AM8" s="276">
        <f t="shared" si="0"/>
        <v>900000</v>
      </c>
      <c r="AN8" s="175">
        <f t="shared" si="1"/>
        <v>22.5</v>
      </c>
      <c r="AO8" s="276">
        <f t="shared" si="2"/>
        <v>3100000</v>
      </c>
      <c r="AP8" s="175">
        <f t="shared" si="3"/>
        <v>77.5</v>
      </c>
      <c r="AQ8" s="162" t="str">
        <f t="shared" si="4"/>
        <v>DL.2376.AFA.001.051.B.522151</v>
      </c>
      <c r="AR8" s="162" t="str">
        <f>IF(ISNUMBER(SEARCH("COVID",SP2D[[#This Row],[Akun]])),"COVID","Non COVID")</f>
        <v>Non COVID</v>
      </c>
      <c r="AS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 s="176">
        <f>SUM('PER BULAN'!BB26)</f>
        <v>0</v>
      </c>
      <c r="AV8" s="176">
        <f>SUM('PER BULAN'!BC26)</f>
        <v>900000</v>
      </c>
      <c r="AW8" s="176">
        <f>SUM('PER BULAN'!BD26)</f>
        <v>0</v>
      </c>
      <c r="AX8" s="176">
        <f>SUM('PER BULAN'!BE26)</f>
        <v>0</v>
      </c>
      <c r="AY8" s="176">
        <f>SUM('PER BULAN'!BF26)</f>
        <v>0</v>
      </c>
      <c r="AZ8" s="176">
        <f>SUM('PER BULAN'!BG26)</f>
        <v>0</v>
      </c>
      <c r="BA8" s="176">
        <f>SUM('PER BULAN'!BH26)</f>
        <v>0</v>
      </c>
      <c r="BB8" s="176">
        <f>SUM('PER BULAN'!BI26)</f>
        <v>0</v>
      </c>
      <c r="BC8" s="176">
        <f>SUM('PER BULAN'!BJ26)</f>
        <v>0</v>
      </c>
      <c r="BD8" s="176">
        <f>SUM('PER BULAN'!BK26)</f>
        <v>0</v>
      </c>
      <c r="BE8" s="176">
        <f>SUM('PER BULAN'!BL26)</f>
        <v>0</v>
      </c>
    </row>
    <row r="9" spans="1:57" s="163" customFormat="1">
      <c r="A9" s="162" t="s">
        <v>3768</v>
      </c>
      <c r="B9" s="162" t="s">
        <v>3769</v>
      </c>
      <c r="C9" s="162" t="s">
        <v>3770</v>
      </c>
      <c r="D9" s="162" t="s">
        <v>3771</v>
      </c>
      <c r="E9" s="162" t="s">
        <v>196</v>
      </c>
      <c r="F9" s="162" t="s">
        <v>3781</v>
      </c>
      <c r="G9" s="162" t="s">
        <v>3772</v>
      </c>
      <c r="H9" s="162" t="s">
        <v>3782</v>
      </c>
      <c r="I9" s="162" t="s">
        <v>501</v>
      </c>
      <c r="J9" s="162" t="s">
        <v>3783</v>
      </c>
      <c r="K9" s="162" t="s">
        <v>502</v>
      </c>
      <c r="L9" s="162" t="s">
        <v>3784</v>
      </c>
      <c r="M9" s="162" t="s">
        <v>508</v>
      </c>
      <c r="N9" s="162" t="s">
        <v>3787</v>
      </c>
      <c r="O9" s="162" t="s">
        <v>510</v>
      </c>
      <c r="P9" s="162" t="s">
        <v>3777</v>
      </c>
      <c r="Q9" s="111" cm="1">
        <f t="array" ref="Q9">SUM(_xlfn._xlws.FILTER(HistoryDIPA[TOTAL],(HistoryDIPA[MAK]=SP2D[[#This Row],[Kode Akun]])*(HistoryDIPA[StatusDIPA]=$Q$3),0))</f>
        <v>17465000</v>
      </c>
      <c r="R9" s="111" cm="1">
        <f t="array" ref="R9">SUM(_xlfn._xlws.FILTER(HistoryDIPA[TOTAL],(HistoryDIPA[MAK]=SP2D[[#This Row],[Kode Akun]])*(HistoryDIPA[StatusDIPA]=$R$3),0))</f>
        <v>17465000</v>
      </c>
      <c r="S9" s="256"/>
      <c r="T9" s="256">
        <v>0</v>
      </c>
      <c r="U9" s="256">
        <f>SP2D[[#This Row],[DIPA_REVISI3]]-SUM(SP2D[[#This Row],[Blokir AA ke 1]:[Blokir AA ke 2]])</f>
        <v>17465000</v>
      </c>
      <c r="V9" s="176">
        <f>SUM('PER BULAN'!J27:L27)</f>
        <v>0</v>
      </c>
      <c r="W9" s="176">
        <f>SUM('PER BULAN'!M27:O27)</f>
        <v>0</v>
      </c>
      <c r="X9" s="176">
        <f>SUM('PER BULAN'!P27:R27)</f>
        <v>16620000</v>
      </c>
      <c r="Y9" s="176">
        <f>SUM('PER BULAN'!S27:U27)</f>
        <v>0</v>
      </c>
      <c r="Z9" s="176">
        <f>SUM('PER BULAN'!V27:X27)</f>
        <v>0</v>
      </c>
      <c r="AA9" s="176">
        <f>SUM('PER BULAN'!Y27:AA27)</f>
        <v>0</v>
      </c>
      <c r="AB9" s="176">
        <f>SUM('PER BULAN'!AB27:AD27)</f>
        <v>0</v>
      </c>
      <c r="AC9" s="176">
        <f>SUM('PER BULAN'!AE27:AG27)</f>
        <v>840000</v>
      </c>
      <c r="AD9" s="176">
        <f>SUM('PER BULAN'!AH27:AJ27)</f>
        <v>0</v>
      </c>
      <c r="AE9" s="176">
        <f>SUM('PER BULAN'!AK27:AM27)</f>
        <v>0</v>
      </c>
      <c r="AF9" s="176">
        <f>SUM('PER BULAN'!AN27:AP27)</f>
        <v>0</v>
      </c>
      <c r="AG9" s="176">
        <f>SUM('PER BULAN'!AQ27:AS27)</f>
        <v>0</v>
      </c>
      <c r="AH9" s="162" t="s">
        <v>523</v>
      </c>
      <c r="AI9" s="162" t="s">
        <v>524</v>
      </c>
      <c r="AJ9" s="162" t="s">
        <v>525</v>
      </c>
      <c r="AK9" s="162" t="s">
        <v>3774</v>
      </c>
      <c r="AL9" s="162" t="s">
        <v>3775</v>
      </c>
      <c r="AM9" s="276">
        <f t="shared" si="0"/>
        <v>17460000</v>
      </c>
      <c r="AN9" s="175">
        <f t="shared" si="1"/>
        <v>99.971371314056682</v>
      </c>
      <c r="AO9" s="276">
        <f t="shared" si="2"/>
        <v>5000</v>
      </c>
      <c r="AP9" s="175">
        <f t="shared" si="3"/>
        <v>2.8628685943315198E-2</v>
      </c>
      <c r="AQ9" s="162" t="str">
        <f t="shared" si="4"/>
        <v>DL.2376.AFA.001.051.B.524111</v>
      </c>
      <c r="AR9" s="162" t="str">
        <f>IF(ISNUMBER(SEARCH("COVID",SP2D[[#This Row],[Akun]])),"COVID","Non COVID")</f>
        <v>Non COVID</v>
      </c>
      <c r="AS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 s="176">
        <f>SUM('PER BULAN'!BB27)</f>
        <v>0</v>
      </c>
      <c r="AV9" s="176">
        <f>SUM('PER BULAN'!BC27)</f>
        <v>12960000</v>
      </c>
      <c r="AW9" s="176">
        <f>SUM('PER BULAN'!BD27)</f>
        <v>3660000</v>
      </c>
      <c r="AX9" s="176">
        <f>SUM('PER BULAN'!BE27)</f>
        <v>0</v>
      </c>
      <c r="AY9" s="176">
        <f>SUM('PER BULAN'!BF27)</f>
        <v>0</v>
      </c>
      <c r="AZ9" s="176">
        <f>SUM('PER BULAN'!BG27)</f>
        <v>0</v>
      </c>
      <c r="BA9" s="176">
        <f>SUM('PER BULAN'!BH27)</f>
        <v>0</v>
      </c>
      <c r="BB9" s="176">
        <f>SUM('PER BULAN'!BI27)</f>
        <v>0</v>
      </c>
      <c r="BC9" s="176">
        <f>SUM('PER BULAN'!BJ27)</f>
        <v>0</v>
      </c>
      <c r="BD9" s="176">
        <f>SUM('PER BULAN'!BK27)</f>
        <v>0</v>
      </c>
      <c r="BE9" s="176">
        <f>SUM('PER BULAN'!BL27)</f>
        <v>840000</v>
      </c>
    </row>
    <row r="10" spans="1:57" s="163" customFormat="1">
      <c r="A10" s="162" t="s">
        <v>3768</v>
      </c>
      <c r="B10" s="162" t="s">
        <v>3769</v>
      </c>
      <c r="C10" s="162" t="s">
        <v>3770</v>
      </c>
      <c r="D10" s="162" t="s">
        <v>3771</v>
      </c>
      <c r="E10" s="162" t="s">
        <v>196</v>
      </c>
      <c r="F10" s="162" t="s">
        <v>3781</v>
      </c>
      <c r="G10" s="162" t="s">
        <v>3772</v>
      </c>
      <c r="H10" s="162" t="s">
        <v>3782</v>
      </c>
      <c r="I10" s="162" t="s">
        <v>501</v>
      </c>
      <c r="J10" s="162" t="s">
        <v>3783</v>
      </c>
      <c r="K10" s="162" t="s">
        <v>517</v>
      </c>
      <c r="L10" s="162" t="s">
        <v>3788</v>
      </c>
      <c r="M10" s="162" t="s">
        <v>8</v>
      </c>
      <c r="N10" s="162" t="s">
        <v>3805</v>
      </c>
      <c r="O10" s="162" t="s">
        <v>503</v>
      </c>
      <c r="P10" s="162" t="s">
        <v>3773</v>
      </c>
      <c r="Q10" s="111" cm="1">
        <f t="array" ref="Q10">SUM(_xlfn._xlws.FILTER(HistoryDIPA[TOTAL],(HistoryDIPA[MAK]=SP2D[[#This Row],[Kode Akun]])*(HistoryDIPA[StatusDIPA]=$Q$3),0))</f>
        <v>21250000</v>
      </c>
      <c r="R10" s="111" cm="1">
        <f t="array" ref="R10">SUM(_xlfn._xlws.FILTER(HistoryDIPA[TOTAL],(HistoryDIPA[MAK]=SP2D[[#This Row],[Kode Akun]])*(HistoryDIPA[StatusDIPA]=$R$3),0))</f>
        <v>21250000</v>
      </c>
      <c r="S10" s="256"/>
      <c r="T10" s="256">
        <v>0</v>
      </c>
      <c r="U10" s="256">
        <f>SP2D[[#This Row],[DIPA_REVISI3]]-SUM(SP2D[[#This Row],[Blokir AA ke 1]:[Blokir AA ke 2]])</f>
        <v>21250000</v>
      </c>
      <c r="V10" s="176">
        <f>SUM('PER BULAN'!J30:L30)</f>
        <v>0</v>
      </c>
      <c r="W10" s="176">
        <f>SUM('PER BULAN'!M30:O30)</f>
        <v>0</v>
      </c>
      <c r="X10" s="176">
        <f>SUM('PER BULAN'!P30:R30)</f>
        <v>2460000</v>
      </c>
      <c r="Y10" s="176">
        <f>SUM('PER BULAN'!S30:U30)</f>
        <v>0</v>
      </c>
      <c r="Z10" s="176">
        <f>SUM('PER BULAN'!V30:X30)</f>
        <v>660000</v>
      </c>
      <c r="AA10" s="176">
        <f>SUM('PER BULAN'!Y30:AA30)</f>
        <v>0</v>
      </c>
      <c r="AB10" s="176">
        <f>SUM('PER BULAN'!AB30:AD30)</f>
        <v>1500000</v>
      </c>
      <c r="AC10" s="176">
        <f>SUM('PER BULAN'!AE30:AG30)</f>
        <v>0</v>
      </c>
      <c r="AD10" s="176">
        <f>SUM('PER BULAN'!AH30:AJ30)</f>
        <v>0</v>
      </c>
      <c r="AE10" s="176">
        <f>SUM('PER BULAN'!AK30:AM30)</f>
        <v>0</v>
      </c>
      <c r="AF10" s="176">
        <f>SUM('PER BULAN'!AN30:AP30)</f>
        <v>0</v>
      </c>
      <c r="AG10" s="176">
        <f>SUM('PER BULAN'!AQ30:AS30)</f>
        <v>0</v>
      </c>
      <c r="AH10" s="162" t="s">
        <v>523</v>
      </c>
      <c r="AI10" s="162" t="s">
        <v>524</v>
      </c>
      <c r="AJ10" s="162" t="s">
        <v>527</v>
      </c>
      <c r="AK10" s="162" t="s">
        <v>3774</v>
      </c>
      <c r="AL10" s="162" t="s">
        <v>3775</v>
      </c>
      <c r="AM10" s="276">
        <f t="shared" si="0"/>
        <v>4620000</v>
      </c>
      <c r="AN10" s="175">
        <f t="shared" si="1"/>
        <v>21.741176470588236</v>
      </c>
      <c r="AO10" s="276">
        <f t="shared" si="2"/>
        <v>16630000</v>
      </c>
      <c r="AP10" s="175">
        <f t="shared" si="3"/>
        <v>78.258823529411771</v>
      </c>
      <c r="AQ10" s="162" t="str">
        <f t="shared" si="4"/>
        <v>DL.2376.AFA.001.052.A.521211</v>
      </c>
      <c r="AR10" s="162" t="str">
        <f>IF(ISNUMBER(SEARCH("COVID",SP2D[[#This Row],[Akun]])),"COVID","Non COVID")</f>
        <v>Non COVID</v>
      </c>
      <c r="AS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 s="176">
        <f>SUM('PER BULAN'!BB30)</f>
        <v>0</v>
      </c>
      <c r="AV10" s="176">
        <f>SUM('PER BULAN'!BC30)</f>
        <v>2460000</v>
      </c>
      <c r="AW10" s="176">
        <f>SUM('PER BULAN'!BD30)</f>
        <v>0</v>
      </c>
      <c r="AX10" s="176">
        <f>SUM('PER BULAN'!BE30)</f>
        <v>0</v>
      </c>
      <c r="AY10" s="176">
        <f>SUM('PER BULAN'!BF30)</f>
        <v>0</v>
      </c>
      <c r="AZ10" s="176">
        <f>SUM('PER BULAN'!BG30)</f>
        <v>660000</v>
      </c>
      <c r="BA10" s="176">
        <f>SUM('PER BULAN'!BH30)</f>
        <v>0</v>
      </c>
      <c r="BB10" s="176">
        <f>SUM('PER BULAN'!BI30)</f>
        <v>0</v>
      </c>
      <c r="BC10" s="176">
        <f>SUM('PER BULAN'!BJ30)</f>
        <v>1500000</v>
      </c>
      <c r="BD10" s="176">
        <f>SUM('PER BULAN'!BK30)</f>
        <v>0</v>
      </c>
      <c r="BE10" s="176">
        <f>SUM('PER BULAN'!BL30)</f>
        <v>0</v>
      </c>
    </row>
    <row r="11" spans="1:57" s="163" customFormat="1">
      <c r="A11" s="162" t="s">
        <v>3768</v>
      </c>
      <c r="B11" s="162" t="s">
        <v>3769</v>
      </c>
      <c r="C11" s="162" t="s">
        <v>3770</v>
      </c>
      <c r="D11" s="162" t="s">
        <v>3771</v>
      </c>
      <c r="E11" s="162" t="s">
        <v>196</v>
      </c>
      <c r="F11" s="162" t="s">
        <v>3781</v>
      </c>
      <c r="G11" s="162" t="s">
        <v>3772</v>
      </c>
      <c r="H11" s="162" t="s">
        <v>3782</v>
      </c>
      <c r="I11" s="162" t="s">
        <v>501</v>
      </c>
      <c r="J11" s="162" t="s">
        <v>3783</v>
      </c>
      <c r="K11" s="162" t="s">
        <v>517</v>
      </c>
      <c r="L11" s="162" t="s">
        <v>3788</v>
      </c>
      <c r="M11" s="162" t="s">
        <v>8</v>
      </c>
      <c r="N11" s="162" t="s">
        <v>3805</v>
      </c>
      <c r="O11" s="162" t="s">
        <v>510</v>
      </c>
      <c r="P11" s="162" t="s">
        <v>3777</v>
      </c>
      <c r="Q11" s="111" cm="1">
        <f t="array" ref="Q11">SUM(_xlfn._xlws.FILTER(HistoryDIPA[TOTAL],(HistoryDIPA[MAK]=SP2D[[#This Row],[Kode Akun]])*(HistoryDIPA[StatusDIPA]=$Q$3),0))</f>
        <v>33250000</v>
      </c>
      <c r="R11" s="111" cm="1">
        <f t="array" ref="R11">SUM(_xlfn._xlws.FILTER(HistoryDIPA[TOTAL],(HistoryDIPA[MAK]=SP2D[[#This Row],[Kode Akun]])*(HistoryDIPA[StatusDIPA]=$R$3),0))</f>
        <v>33250000</v>
      </c>
      <c r="S11" s="256"/>
      <c r="T11" s="256">
        <v>0</v>
      </c>
      <c r="U11" s="256">
        <f>SP2D[[#This Row],[DIPA_REVISI3]]-SUM(SP2D[[#This Row],[Blokir AA ke 1]:[Blokir AA ke 2]])</f>
        <v>33250000</v>
      </c>
      <c r="V11" s="176">
        <f>SUM('PER BULAN'!J31:L31)</f>
        <v>0</v>
      </c>
      <c r="W11" s="176">
        <f>SUM('PER BULAN'!M31:O31)</f>
        <v>0</v>
      </c>
      <c r="X11" s="176">
        <f>SUM('PER BULAN'!P31:R31)</f>
        <v>3780000</v>
      </c>
      <c r="Y11" s="176">
        <f>SUM('PER BULAN'!S31:U31)</f>
        <v>2840000</v>
      </c>
      <c r="Z11" s="176">
        <f>SUM('PER BULAN'!V31:X31)</f>
        <v>14114500</v>
      </c>
      <c r="AA11" s="176">
        <f>SUM('PER BULAN'!Y31:AA31)</f>
        <v>360000</v>
      </c>
      <c r="AB11" s="176">
        <f>SUM('PER BULAN'!AB31:AD31)</f>
        <v>4801085</v>
      </c>
      <c r="AC11" s="176">
        <f>SUM('PER BULAN'!AE31:AG31)</f>
        <v>0</v>
      </c>
      <c r="AD11" s="176">
        <f>SUM('PER BULAN'!AH31:AJ31)</f>
        <v>0</v>
      </c>
      <c r="AE11" s="176">
        <f>SUM('PER BULAN'!AK31:AM31)</f>
        <v>0</v>
      </c>
      <c r="AF11" s="176">
        <f>SUM('PER BULAN'!AN31:AP31)</f>
        <v>0</v>
      </c>
      <c r="AG11" s="176">
        <f>SUM('PER BULAN'!AQ31:AS31)</f>
        <v>0</v>
      </c>
      <c r="AH11" s="162" t="s">
        <v>523</v>
      </c>
      <c r="AI11" s="162" t="s">
        <v>524</v>
      </c>
      <c r="AJ11" s="162" t="s">
        <v>527</v>
      </c>
      <c r="AK11" s="162" t="s">
        <v>3774</v>
      </c>
      <c r="AL11" s="162" t="s">
        <v>3775</v>
      </c>
      <c r="AM11" s="276">
        <f t="shared" si="0"/>
        <v>25895585</v>
      </c>
      <c r="AN11" s="175">
        <f t="shared" si="1"/>
        <v>77.881458646616537</v>
      </c>
      <c r="AO11" s="276">
        <f t="shared" si="2"/>
        <v>7354415</v>
      </c>
      <c r="AP11" s="175">
        <f t="shared" si="3"/>
        <v>22.11854135338346</v>
      </c>
      <c r="AQ11" s="162" t="str">
        <f t="shared" si="4"/>
        <v>DL.2376.AFA.001.052.A.524111</v>
      </c>
      <c r="AR11" s="162" t="str">
        <f>IF(ISNUMBER(SEARCH("COVID",SP2D[[#This Row],[Akun]])),"COVID","Non COVID")</f>
        <v>Non COVID</v>
      </c>
      <c r="AS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 s="176">
        <f>SUM('PER BULAN'!BB31)</f>
        <v>0</v>
      </c>
      <c r="AV11" s="176">
        <f>SUM('PER BULAN'!BC31)</f>
        <v>1080000</v>
      </c>
      <c r="AW11" s="176">
        <f>SUM('PER BULAN'!BD31)</f>
        <v>2700000</v>
      </c>
      <c r="AX11" s="176">
        <f>SUM('PER BULAN'!BE31)</f>
        <v>0</v>
      </c>
      <c r="AY11" s="176">
        <f>SUM('PER BULAN'!BF31)</f>
        <v>0</v>
      </c>
      <c r="AZ11" s="176">
        <f>SUM('PER BULAN'!BG31)</f>
        <v>3620000</v>
      </c>
      <c r="BA11" s="176">
        <f>SUM('PER BULAN'!BH31)</f>
        <v>9244500</v>
      </c>
      <c r="BB11" s="176">
        <f>SUM('PER BULAN'!BI31)</f>
        <v>0</v>
      </c>
      <c r="BC11" s="176">
        <f>SUM('PER BULAN'!BJ31)</f>
        <v>0</v>
      </c>
      <c r="BD11" s="176">
        <f>SUM('PER BULAN'!BK31)</f>
        <v>0</v>
      </c>
      <c r="BE11" s="176">
        <f>SUM('PER BULAN'!BL31)</f>
        <v>0</v>
      </c>
    </row>
    <row r="12" spans="1:57" s="163" customFormat="1">
      <c r="A12" s="162" t="s">
        <v>3768</v>
      </c>
      <c r="B12" s="162" t="s">
        <v>3769</v>
      </c>
      <c r="C12" s="162" t="s">
        <v>3770</v>
      </c>
      <c r="D12" s="162" t="s">
        <v>3771</v>
      </c>
      <c r="E12" s="162" t="s">
        <v>196</v>
      </c>
      <c r="F12" s="162" t="s">
        <v>3781</v>
      </c>
      <c r="G12" s="162" t="s">
        <v>3772</v>
      </c>
      <c r="H12" s="162" t="s">
        <v>3782</v>
      </c>
      <c r="I12" s="162" t="s">
        <v>501</v>
      </c>
      <c r="J12" s="162" t="s">
        <v>3783</v>
      </c>
      <c r="K12" s="162" t="s">
        <v>519</v>
      </c>
      <c r="L12" s="162" t="s">
        <v>3789</v>
      </c>
      <c r="M12" s="162" t="s">
        <v>8</v>
      </c>
      <c r="N12" s="162" t="s">
        <v>3790</v>
      </c>
      <c r="O12" s="162">
        <v>521211</v>
      </c>
      <c r="P12" s="162" t="s">
        <v>3773</v>
      </c>
      <c r="Q12" s="111" cm="1">
        <f t="array" ref="Q12">SUM(_xlfn._xlws.FILTER(HistoryDIPA[TOTAL],(HistoryDIPA[MAK]=SP2D[[#This Row],[Kode Akun]])*(HistoryDIPA[StatusDIPA]=$Q$3),0))</f>
        <v>64900000</v>
      </c>
      <c r="R12" s="111" cm="1">
        <f t="array" ref="R12">SUM(_xlfn._xlws.FILTER(HistoryDIPA[TOTAL],(HistoryDIPA[MAK]=SP2D[[#This Row],[Kode Akun]])*(HistoryDIPA[StatusDIPA]=$R$3),0))</f>
        <v>64900000</v>
      </c>
      <c r="S12" s="256"/>
      <c r="T12" s="256">
        <v>0</v>
      </c>
      <c r="U12" s="256">
        <f>SP2D[[#This Row],[DIPA_REVISI3]]-SUM(SP2D[[#This Row],[Blokir AA ke 1]:[Blokir AA ke 2]])</f>
        <v>64900000</v>
      </c>
      <c r="V12" s="176">
        <f>SUM('PER BULAN'!J34:L34)</f>
        <v>0</v>
      </c>
      <c r="W12" s="176">
        <f>SUM('PER BULAN'!M34:O34)</f>
        <v>0</v>
      </c>
      <c r="X12" s="176">
        <f>SUM('PER BULAN'!P34:R34)</f>
        <v>4332500</v>
      </c>
      <c r="Y12" s="176">
        <f>SUM('PER BULAN'!S34:U34)</f>
        <v>0</v>
      </c>
      <c r="Z12" s="176">
        <f>SUM('PER BULAN'!V34:X34)</f>
        <v>1862500</v>
      </c>
      <c r="AA12" s="176">
        <f>SUM('PER BULAN'!Y34:AA34)</f>
        <v>0</v>
      </c>
      <c r="AB12" s="176">
        <f>SUM('PER BULAN'!AB34:AD34)</f>
        <v>0</v>
      </c>
      <c r="AC12" s="176">
        <f>SUM('PER BULAN'!AE34:AG34)</f>
        <v>29245750</v>
      </c>
      <c r="AD12" s="176">
        <f>SUM('PER BULAN'!AH34:AJ34)</f>
        <v>0</v>
      </c>
      <c r="AE12" s="176">
        <f>SUM('PER BULAN'!AK34:AM34)</f>
        <v>0</v>
      </c>
      <c r="AF12" s="176">
        <f>SUM('PER BULAN'!AN34:AP34)</f>
        <v>0</v>
      </c>
      <c r="AG12" s="176">
        <f>SUM('PER BULAN'!AQ34:AS34)</f>
        <v>0</v>
      </c>
      <c r="AH12" s="162" t="s">
        <v>523</v>
      </c>
      <c r="AI12" s="162" t="s">
        <v>528</v>
      </c>
      <c r="AJ12" s="162" t="s">
        <v>529</v>
      </c>
      <c r="AK12" s="162" t="s">
        <v>3774</v>
      </c>
      <c r="AL12" s="162" t="s">
        <v>3775</v>
      </c>
      <c r="AM12" s="276">
        <f t="shared" si="0"/>
        <v>35440750</v>
      </c>
      <c r="AN12" s="175">
        <f t="shared" si="1"/>
        <v>54.608243451463792</v>
      </c>
      <c r="AO12" s="276">
        <f t="shared" si="2"/>
        <v>29459250</v>
      </c>
      <c r="AP12" s="175">
        <f t="shared" si="3"/>
        <v>45.391756548536208</v>
      </c>
      <c r="AQ12" s="162" t="str">
        <f t="shared" si="4"/>
        <v>DL.2376.AFA.001.053.A.521211</v>
      </c>
      <c r="AR12" s="162" t="str">
        <f>IF(ISNUMBER(SEARCH("COVID",SP2D[[#This Row],[Akun]])),"COVID","Non COVID")</f>
        <v>Non COVID</v>
      </c>
      <c r="AS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 s="176">
        <f>SUM('PER BULAN'!BB34)</f>
        <v>0</v>
      </c>
      <c r="AV12" s="176">
        <f>SUM('PER BULAN'!BC34)</f>
        <v>2871000</v>
      </c>
      <c r="AW12" s="176">
        <f>SUM('PER BULAN'!BD34)</f>
        <v>1461500</v>
      </c>
      <c r="AX12" s="176">
        <f>SUM('PER BULAN'!BE34)</f>
        <v>0</v>
      </c>
      <c r="AY12" s="176">
        <f>SUM('PER BULAN'!BF34)</f>
        <v>0</v>
      </c>
      <c r="AZ12" s="176">
        <f>SUM('PER BULAN'!BG34)</f>
        <v>440000</v>
      </c>
      <c r="BA12" s="176">
        <f>SUM('PER BULAN'!BH34)</f>
        <v>1422500</v>
      </c>
      <c r="BB12" s="176">
        <f>SUM('PER BULAN'!BI34)</f>
        <v>0</v>
      </c>
      <c r="BC12" s="176">
        <f>SUM('PER BULAN'!BJ34)</f>
        <v>0</v>
      </c>
      <c r="BD12" s="176">
        <f>SUM('PER BULAN'!BK34)</f>
        <v>0</v>
      </c>
      <c r="BE12" s="176">
        <f>SUM('PER BULAN'!BL34)</f>
        <v>29245750</v>
      </c>
    </row>
    <row r="13" spans="1:57" s="163" customFormat="1">
      <c r="A13" s="162" t="s">
        <v>3768</v>
      </c>
      <c r="B13" s="162" t="s">
        <v>3769</v>
      </c>
      <c r="C13" s="162" t="s">
        <v>3770</v>
      </c>
      <c r="D13" s="162" t="s">
        <v>3771</v>
      </c>
      <c r="E13" s="162" t="s">
        <v>196</v>
      </c>
      <c r="F13" s="162" t="s">
        <v>3781</v>
      </c>
      <c r="G13" s="162" t="s">
        <v>3772</v>
      </c>
      <c r="H13" s="162" t="s">
        <v>3782</v>
      </c>
      <c r="I13" s="162" t="s">
        <v>501</v>
      </c>
      <c r="J13" s="162" t="s">
        <v>3783</v>
      </c>
      <c r="K13" s="162" t="s">
        <v>519</v>
      </c>
      <c r="L13" s="162" t="s">
        <v>3789</v>
      </c>
      <c r="M13" s="162" t="s">
        <v>8</v>
      </c>
      <c r="N13" s="162" t="s">
        <v>3790</v>
      </c>
      <c r="O13" s="162">
        <v>521219</v>
      </c>
      <c r="P13" s="162" t="s">
        <v>3786</v>
      </c>
      <c r="Q13" s="111" cm="1">
        <f t="array" ref="Q13">SUM(_xlfn._xlws.FILTER(HistoryDIPA[TOTAL],(HistoryDIPA[MAK]=SP2D[[#This Row],[Kode Akun]])*(HistoryDIPA[StatusDIPA]=$Q$3),0))</f>
        <v>6000000</v>
      </c>
      <c r="R13" s="111" cm="1">
        <f t="array" ref="R13">SUM(_xlfn._xlws.FILTER(HistoryDIPA[TOTAL],(HistoryDIPA[MAK]=SP2D[[#This Row],[Kode Akun]])*(HistoryDIPA[StatusDIPA]=$R$3),0))</f>
        <v>6000000</v>
      </c>
      <c r="S13" s="256"/>
      <c r="T13" s="256">
        <v>0</v>
      </c>
      <c r="U13" s="256">
        <f>SP2D[[#This Row],[DIPA_REVISI3]]-SUM(SP2D[[#This Row],[Blokir AA ke 1]:[Blokir AA ke 2]])</f>
        <v>6000000</v>
      </c>
      <c r="V13" s="176">
        <f>SUM('PER BULAN'!J35:L35)</f>
        <v>0</v>
      </c>
      <c r="W13" s="176">
        <f>SUM('PER BULAN'!M35:O35)</f>
        <v>0</v>
      </c>
      <c r="X13" s="176">
        <f>SUM('PER BULAN'!P35:R35)</f>
        <v>631750</v>
      </c>
      <c r="Y13" s="176">
        <f>SUM('PER BULAN'!S35:U35)</f>
        <v>0</v>
      </c>
      <c r="Z13" s="176">
        <f>SUM('PER BULAN'!V35:X35)</f>
        <v>331250</v>
      </c>
      <c r="AA13" s="176">
        <f>SUM('PER BULAN'!Y35:AA35)</f>
        <v>0</v>
      </c>
      <c r="AB13" s="176">
        <f>SUM('PER BULAN'!AB35:AD35)</f>
        <v>0</v>
      </c>
      <c r="AC13" s="176">
        <f>SUM('PER BULAN'!AE35:AG35)</f>
        <v>0</v>
      </c>
      <c r="AD13" s="176">
        <f>SUM('PER BULAN'!AH35:AJ35)</f>
        <v>0</v>
      </c>
      <c r="AE13" s="176">
        <f>SUM('PER BULAN'!AK35:AM35)</f>
        <v>0</v>
      </c>
      <c r="AF13" s="176">
        <f>SUM('PER BULAN'!AN35:AP35)</f>
        <v>0</v>
      </c>
      <c r="AG13" s="176">
        <f>SUM('PER BULAN'!AQ35:AS35)</f>
        <v>0</v>
      </c>
      <c r="AH13" s="162" t="s">
        <v>523</v>
      </c>
      <c r="AI13" s="162" t="s">
        <v>528</v>
      </c>
      <c r="AJ13" s="162" t="s">
        <v>529</v>
      </c>
      <c r="AK13" s="162" t="s">
        <v>3774</v>
      </c>
      <c r="AL13" s="162" t="s">
        <v>3775</v>
      </c>
      <c r="AM13" s="276">
        <f t="shared" si="0"/>
        <v>963000</v>
      </c>
      <c r="AN13" s="175">
        <f t="shared" si="1"/>
        <v>16.05</v>
      </c>
      <c r="AO13" s="276">
        <f t="shared" si="2"/>
        <v>5037000</v>
      </c>
      <c r="AP13" s="175">
        <f t="shared" si="3"/>
        <v>83.95</v>
      </c>
      <c r="AQ13" s="162" t="str">
        <f t="shared" si="4"/>
        <v>DL.2376.AFA.001.053.A.521219</v>
      </c>
      <c r="AR13" s="162" t="str">
        <f>IF(ISNUMBER(SEARCH("COVID",SP2D[[#This Row],[Akun]])),"COVID","Non COVID")</f>
        <v>Non COVID</v>
      </c>
      <c r="AS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 s="176">
        <f>SUM('PER BULAN'!BB35)</f>
        <v>0</v>
      </c>
      <c r="AV13" s="176">
        <f>SUM('PER BULAN'!BC35)</f>
        <v>300450</v>
      </c>
      <c r="AW13" s="176">
        <f>SUM('PER BULAN'!BD35)</f>
        <v>331300</v>
      </c>
      <c r="AX13" s="176">
        <f>SUM('PER BULAN'!BE35)</f>
        <v>0</v>
      </c>
      <c r="AY13" s="176">
        <f>SUM('PER BULAN'!BF35)</f>
        <v>0</v>
      </c>
      <c r="AZ13" s="176">
        <f>SUM('PER BULAN'!BG35)</f>
        <v>331250</v>
      </c>
      <c r="BA13" s="176">
        <f>SUM('PER BULAN'!BH35)</f>
        <v>0</v>
      </c>
      <c r="BB13" s="176">
        <f>SUM('PER BULAN'!BI35)</f>
        <v>0</v>
      </c>
      <c r="BC13" s="176">
        <f>SUM('PER BULAN'!BJ35)</f>
        <v>0</v>
      </c>
      <c r="BD13" s="176">
        <f>SUM('PER BULAN'!BK35)</f>
        <v>0</v>
      </c>
      <c r="BE13" s="176">
        <f>SUM('PER BULAN'!BL35)</f>
        <v>0</v>
      </c>
    </row>
    <row r="14" spans="1:57" s="163" customFormat="1">
      <c r="A14" s="162" t="s">
        <v>3768</v>
      </c>
      <c r="B14" s="162" t="s">
        <v>3769</v>
      </c>
      <c r="C14" s="162" t="s">
        <v>3770</v>
      </c>
      <c r="D14" s="162" t="s">
        <v>3771</v>
      </c>
      <c r="E14" s="162" t="s">
        <v>196</v>
      </c>
      <c r="F14" s="162" t="s">
        <v>3781</v>
      </c>
      <c r="G14" s="162" t="s">
        <v>3772</v>
      </c>
      <c r="H14" s="162" t="s">
        <v>3782</v>
      </c>
      <c r="I14" s="162" t="s">
        <v>501</v>
      </c>
      <c r="J14" s="162" t="s">
        <v>3783</v>
      </c>
      <c r="K14" s="162" t="s">
        <v>519</v>
      </c>
      <c r="L14" s="162" t="s">
        <v>3789</v>
      </c>
      <c r="M14" s="162" t="s">
        <v>8</v>
      </c>
      <c r="N14" s="162" t="s">
        <v>3790</v>
      </c>
      <c r="O14" s="162" t="s">
        <v>530</v>
      </c>
      <c r="P14" s="162" t="s">
        <v>3791</v>
      </c>
      <c r="Q14" s="111" cm="1">
        <f t="array" ref="Q14">SUM(_xlfn._xlws.FILTER(HistoryDIPA[TOTAL],(HistoryDIPA[MAK]=SP2D[[#This Row],[Kode Akun]])*(HistoryDIPA[StatusDIPA]=$Q$3),0))</f>
        <v>30000000</v>
      </c>
      <c r="R14" s="111" cm="1">
        <f t="array" ref="R14">SUM(_xlfn._xlws.FILTER(HistoryDIPA[TOTAL],(HistoryDIPA[MAK]=SP2D[[#This Row],[Kode Akun]])*(HistoryDIPA[StatusDIPA]=$R$3),0))</f>
        <v>30000000</v>
      </c>
      <c r="S14" s="256"/>
      <c r="T14" s="256">
        <v>0</v>
      </c>
      <c r="U14" s="256">
        <f>SP2D[[#This Row],[DIPA_REVISI3]]-SUM(SP2D[[#This Row],[Blokir AA ke 1]:[Blokir AA ke 2]])</f>
        <v>30000000</v>
      </c>
      <c r="V14" s="176">
        <f>SUM('PER BULAN'!J36:L36)</f>
        <v>0</v>
      </c>
      <c r="W14" s="176">
        <f>SUM('PER BULAN'!M36:O36)</f>
        <v>0</v>
      </c>
      <c r="X14" s="176">
        <f>SUM('PER BULAN'!P36:R36)</f>
        <v>7146000</v>
      </c>
      <c r="Y14" s="176">
        <f>SUM('PER BULAN'!S36:U36)</f>
        <v>0</v>
      </c>
      <c r="Z14" s="176">
        <f>SUM('PER BULAN'!V36:X36)</f>
        <v>2391000</v>
      </c>
      <c r="AA14" s="176">
        <f>SUM('PER BULAN'!Y36:AA36)</f>
        <v>0</v>
      </c>
      <c r="AB14" s="176">
        <f>SUM('PER BULAN'!AB36:AD36)</f>
        <v>0</v>
      </c>
      <c r="AC14" s="176">
        <f>SUM('PER BULAN'!AE36:AG36)</f>
        <v>2469500</v>
      </c>
      <c r="AD14" s="176">
        <f>SUM('PER BULAN'!AH36:AJ36)</f>
        <v>0</v>
      </c>
      <c r="AE14" s="176">
        <f>SUM('PER BULAN'!AK36:AM36)</f>
        <v>0</v>
      </c>
      <c r="AF14" s="176">
        <f>SUM('PER BULAN'!AN36:AP36)</f>
        <v>0</v>
      </c>
      <c r="AG14" s="176">
        <f>SUM('PER BULAN'!AQ36:AS36)</f>
        <v>0</v>
      </c>
      <c r="AH14" s="162" t="s">
        <v>523</v>
      </c>
      <c r="AI14" s="162" t="s">
        <v>528</v>
      </c>
      <c r="AJ14" s="162" t="s">
        <v>529</v>
      </c>
      <c r="AK14" s="162" t="s">
        <v>3774</v>
      </c>
      <c r="AL14" s="162" t="s">
        <v>3775</v>
      </c>
      <c r="AM14" s="276">
        <f t="shared" si="0"/>
        <v>12006500</v>
      </c>
      <c r="AN14" s="175">
        <f t="shared" si="1"/>
        <v>40.021666666666668</v>
      </c>
      <c r="AO14" s="276">
        <f t="shared" si="2"/>
        <v>17993500</v>
      </c>
      <c r="AP14" s="175">
        <f t="shared" si="3"/>
        <v>59.978333333333332</v>
      </c>
      <c r="AQ14" s="162" t="str">
        <f t="shared" si="4"/>
        <v>DL.2376.AFA.001.053.A.521811</v>
      </c>
      <c r="AR14" s="162" t="str">
        <f>IF(ISNUMBER(SEARCH("COVID",SP2D[[#This Row],[Akun]])),"COVID","Non COVID")</f>
        <v>Non COVID</v>
      </c>
      <c r="AS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 s="176">
        <f>SUM('PER BULAN'!BB36)</f>
        <v>0</v>
      </c>
      <c r="AV14" s="176">
        <f>SUM('PER BULAN'!BC36)</f>
        <v>4846000</v>
      </c>
      <c r="AW14" s="176">
        <f>SUM('PER BULAN'!BD36)</f>
        <v>2300000</v>
      </c>
      <c r="AX14" s="176">
        <f>SUM('PER BULAN'!BE36)</f>
        <v>0</v>
      </c>
      <c r="AY14" s="176">
        <f>SUM('PER BULAN'!BF36)</f>
        <v>0</v>
      </c>
      <c r="AZ14" s="176">
        <f>SUM('PER BULAN'!BG36)</f>
        <v>0</v>
      </c>
      <c r="BA14" s="176">
        <f>SUM('PER BULAN'!BH36)</f>
        <v>2391000</v>
      </c>
      <c r="BB14" s="176">
        <f>SUM('PER BULAN'!BI36)</f>
        <v>0</v>
      </c>
      <c r="BC14" s="176">
        <f>SUM('PER BULAN'!BJ36)</f>
        <v>0</v>
      </c>
      <c r="BD14" s="176">
        <f>SUM('PER BULAN'!BK36)</f>
        <v>0</v>
      </c>
      <c r="BE14" s="176">
        <f>SUM('PER BULAN'!BL36)</f>
        <v>2469500</v>
      </c>
    </row>
    <row r="15" spans="1:57" s="163" customFormat="1">
      <c r="A15" s="162" t="s">
        <v>3768</v>
      </c>
      <c r="B15" s="162" t="s">
        <v>3769</v>
      </c>
      <c r="C15" s="162" t="s">
        <v>3770</v>
      </c>
      <c r="D15" s="162" t="s">
        <v>3771</v>
      </c>
      <c r="E15" s="162" t="s">
        <v>196</v>
      </c>
      <c r="F15" s="162" t="s">
        <v>3781</v>
      </c>
      <c r="G15" s="162" t="s">
        <v>3772</v>
      </c>
      <c r="H15" s="162" t="s">
        <v>3782</v>
      </c>
      <c r="I15" s="162" t="s">
        <v>501</v>
      </c>
      <c r="J15" s="162" t="s">
        <v>3783</v>
      </c>
      <c r="K15" s="162" t="s">
        <v>519</v>
      </c>
      <c r="L15" s="162" t="s">
        <v>3789</v>
      </c>
      <c r="M15" s="162" t="s">
        <v>8</v>
      </c>
      <c r="N15" s="162" t="s">
        <v>3790</v>
      </c>
      <c r="O15" s="162" t="s">
        <v>513</v>
      </c>
      <c r="P15" s="162" t="s">
        <v>3776</v>
      </c>
      <c r="Q15" s="111" cm="1">
        <f t="array" ref="Q15">SUM(_xlfn._xlws.FILTER(HistoryDIPA[TOTAL],(HistoryDIPA[MAK]=SP2D[[#This Row],[Kode Akun]])*(HistoryDIPA[StatusDIPA]=$Q$3),0))</f>
        <v>25200000</v>
      </c>
      <c r="R15" s="111" cm="1">
        <f t="array" ref="R15">SUM(_xlfn._xlws.FILTER(HistoryDIPA[TOTAL],(HistoryDIPA[MAK]=SP2D[[#This Row],[Kode Akun]])*(HistoryDIPA[StatusDIPA]=$R$3),0))</f>
        <v>25200000</v>
      </c>
      <c r="S15" s="256"/>
      <c r="T15" s="256">
        <v>0</v>
      </c>
      <c r="U15" s="256">
        <f>SP2D[[#This Row],[DIPA_REVISI3]]-SUM(SP2D[[#This Row],[Blokir AA ke 1]:[Blokir AA ke 2]])</f>
        <v>25200000</v>
      </c>
      <c r="V15" s="176">
        <f>SUM('PER BULAN'!J37:L37)</f>
        <v>0</v>
      </c>
      <c r="W15" s="176">
        <f>SUM('PER BULAN'!M37:O37)</f>
        <v>0</v>
      </c>
      <c r="X15" s="176">
        <f>SUM('PER BULAN'!P37:R37)</f>
        <v>1800000</v>
      </c>
      <c r="Y15" s="176">
        <f>SUM('PER BULAN'!S37:U37)</f>
        <v>0</v>
      </c>
      <c r="Z15" s="176">
        <f>SUM('PER BULAN'!V37:X37)</f>
        <v>0</v>
      </c>
      <c r="AA15" s="176">
        <f>SUM('PER BULAN'!Y37:AA37)</f>
        <v>7200000</v>
      </c>
      <c r="AB15" s="176">
        <f>SUM('PER BULAN'!AB37:AD37)</f>
        <v>0</v>
      </c>
      <c r="AC15" s="176">
        <f>SUM('PER BULAN'!AE37:AG37)</f>
        <v>0</v>
      </c>
      <c r="AD15" s="176">
        <f>SUM('PER BULAN'!AH37:AJ37)</f>
        <v>0</v>
      </c>
      <c r="AE15" s="176">
        <f>SUM('PER BULAN'!AK37:AM37)</f>
        <v>0</v>
      </c>
      <c r="AF15" s="176">
        <f>SUM('PER BULAN'!AN37:AP37)</f>
        <v>0</v>
      </c>
      <c r="AG15" s="176">
        <f>SUM('PER BULAN'!AQ37:AS37)</f>
        <v>0</v>
      </c>
      <c r="AH15" s="162" t="s">
        <v>523</v>
      </c>
      <c r="AI15" s="162" t="s">
        <v>528</v>
      </c>
      <c r="AJ15" s="162" t="s">
        <v>529</v>
      </c>
      <c r="AK15" s="162" t="s">
        <v>3774</v>
      </c>
      <c r="AL15" s="162" t="s">
        <v>3775</v>
      </c>
      <c r="AM15" s="276">
        <f t="shared" si="0"/>
        <v>9000000</v>
      </c>
      <c r="AN15" s="175">
        <f t="shared" si="1"/>
        <v>35.714285714285715</v>
      </c>
      <c r="AO15" s="276">
        <f t="shared" si="2"/>
        <v>16200000</v>
      </c>
      <c r="AP15" s="175">
        <f t="shared" si="3"/>
        <v>64.285714285714292</v>
      </c>
      <c r="AQ15" s="162" t="str">
        <f t="shared" si="4"/>
        <v>DL.2376.AFA.001.053.A.522151</v>
      </c>
      <c r="AR15" s="162" t="str">
        <f>IF(ISNUMBER(SEARCH("COVID",SP2D[[#This Row],[Akun]])),"COVID","Non COVID")</f>
        <v>Non COVID</v>
      </c>
      <c r="AS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 s="176">
        <f>SUM('PER BULAN'!BB37)</f>
        <v>0</v>
      </c>
      <c r="AV15" s="176">
        <f>SUM('PER BULAN'!BC37)</f>
        <v>1800000</v>
      </c>
      <c r="AW15" s="176">
        <f>SUM('PER BULAN'!BD37)</f>
        <v>0</v>
      </c>
      <c r="AX15" s="176">
        <f>SUM('PER BULAN'!BE37)</f>
        <v>0</v>
      </c>
      <c r="AY15" s="176">
        <f>SUM('PER BULAN'!BF37)</f>
        <v>0</v>
      </c>
      <c r="AZ15" s="176">
        <f>SUM('PER BULAN'!BG37)</f>
        <v>0</v>
      </c>
      <c r="BA15" s="176">
        <f>SUM('PER BULAN'!BH37)</f>
        <v>0</v>
      </c>
      <c r="BB15" s="176">
        <f>SUM('PER BULAN'!BI37)</f>
        <v>0</v>
      </c>
      <c r="BC15" s="176">
        <f>SUM('PER BULAN'!BJ37)</f>
        <v>0</v>
      </c>
      <c r="BD15" s="176">
        <f>SUM('PER BULAN'!BK37)</f>
        <v>0</v>
      </c>
      <c r="BE15" s="176">
        <f>SUM('PER BULAN'!BL37)</f>
        <v>0</v>
      </c>
    </row>
    <row r="16" spans="1:57" s="163" customFormat="1">
      <c r="A16" s="162" t="s">
        <v>3768</v>
      </c>
      <c r="B16" s="162" t="s">
        <v>3769</v>
      </c>
      <c r="C16" s="162" t="s">
        <v>3770</v>
      </c>
      <c r="D16" s="162" t="s">
        <v>3771</v>
      </c>
      <c r="E16" s="162" t="s">
        <v>196</v>
      </c>
      <c r="F16" s="162" t="s">
        <v>3781</v>
      </c>
      <c r="G16" s="162" t="s">
        <v>3772</v>
      </c>
      <c r="H16" s="162" t="s">
        <v>3782</v>
      </c>
      <c r="I16" s="162" t="s">
        <v>501</v>
      </c>
      <c r="J16" s="162" t="s">
        <v>3783</v>
      </c>
      <c r="K16" s="162" t="s">
        <v>519</v>
      </c>
      <c r="L16" s="162" t="s">
        <v>3789</v>
      </c>
      <c r="M16" s="162" t="s">
        <v>8</v>
      </c>
      <c r="N16" s="162" t="s">
        <v>3790</v>
      </c>
      <c r="O16" s="162" t="s">
        <v>515</v>
      </c>
      <c r="P16" s="162" t="s">
        <v>3778</v>
      </c>
      <c r="Q16" s="111" cm="1">
        <f t="array" ref="Q16">SUM(_xlfn._xlws.FILTER(HistoryDIPA[TOTAL],(HistoryDIPA[MAK]=SP2D[[#This Row],[Kode Akun]])*(HistoryDIPA[StatusDIPA]=$Q$3),0))</f>
        <v>6000000</v>
      </c>
      <c r="R16" s="111" cm="1">
        <f t="array" ref="R16">SUM(_xlfn._xlws.FILTER(HistoryDIPA[TOTAL],(HistoryDIPA[MAK]=SP2D[[#This Row],[Kode Akun]])*(HistoryDIPA[StatusDIPA]=$R$3),0))</f>
        <v>6000000</v>
      </c>
      <c r="S16" s="256"/>
      <c r="T16" s="256">
        <v>0</v>
      </c>
      <c r="U16" s="256">
        <f>SP2D[[#This Row],[DIPA_REVISI3]]-SUM(SP2D[[#This Row],[Blokir AA ke 1]:[Blokir AA ke 2]])</f>
        <v>6000000</v>
      </c>
      <c r="V16" s="176">
        <f>SUM('PER BULAN'!J38:L38)</f>
        <v>0</v>
      </c>
      <c r="W16" s="176">
        <f>SUM('PER BULAN'!M38:O38)</f>
        <v>0</v>
      </c>
      <c r="X16" s="176">
        <f>SUM('PER BULAN'!P38:R38)</f>
        <v>0</v>
      </c>
      <c r="Y16" s="176">
        <f>SUM('PER BULAN'!S38:U38)</f>
        <v>0</v>
      </c>
      <c r="Z16" s="176">
        <f>SUM('PER BULAN'!V38:X38)</f>
        <v>0</v>
      </c>
      <c r="AA16" s="176">
        <f>SUM('PER BULAN'!Y38:AA38)</f>
        <v>0</v>
      </c>
      <c r="AB16" s="176">
        <f>SUM('PER BULAN'!AB38:AD38)</f>
        <v>0</v>
      </c>
      <c r="AC16" s="176">
        <f>SUM('PER BULAN'!AE38:AG38)</f>
        <v>0</v>
      </c>
      <c r="AD16" s="176">
        <f>SUM('PER BULAN'!AH38:AJ38)</f>
        <v>0</v>
      </c>
      <c r="AE16" s="176">
        <f>SUM('PER BULAN'!AK38:AM38)</f>
        <v>0</v>
      </c>
      <c r="AF16" s="176">
        <f>SUM('PER BULAN'!AN38:AP38)</f>
        <v>0</v>
      </c>
      <c r="AG16" s="176">
        <f>SUM('PER BULAN'!AQ38:AS38)</f>
        <v>0</v>
      </c>
      <c r="AH16" s="162" t="s">
        <v>523</v>
      </c>
      <c r="AI16" s="162" t="s">
        <v>528</v>
      </c>
      <c r="AJ16" s="162" t="s">
        <v>529</v>
      </c>
      <c r="AK16" s="162" t="s">
        <v>3774</v>
      </c>
      <c r="AL16" s="162" t="s">
        <v>3775</v>
      </c>
      <c r="AM16" s="276">
        <f t="shared" si="0"/>
        <v>0</v>
      </c>
      <c r="AN16" s="175">
        <f t="shared" si="1"/>
        <v>0</v>
      </c>
      <c r="AO16" s="276">
        <f t="shared" si="2"/>
        <v>6000000</v>
      </c>
      <c r="AP16" s="175">
        <f t="shared" si="3"/>
        <v>100</v>
      </c>
      <c r="AQ16" s="162" t="str">
        <f t="shared" si="4"/>
        <v>DL.2376.AFA.001.053.A.522192</v>
      </c>
      <c r="AR16" s="162" t="str">
        <f>IF(ISNUMBER(SEARCH("COVID",SP2D[[#This Row],[Akun]])),"COVID","Non COVID")</f>
        <v>COVID</v>
      </c>
      <c r="AS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6" s="176">
        <f>SUM('PER BULAN'!BB38)</f>
        <v>0</v>
      </c>
      <c r="AV16" s="176">
        <f>SUM('PER BULAN'!BC38)</f>
        <v>0</v>
      </c>
      <c r="AW16" s="176">
        <f>SUM('PER BULAN'!BD38)</f>
        <v>0</v>
      </c>
      <c r="AX16" s="176">
        <f>SUM('PER BULAN'!BE38)</f>
        <v>0</v>
      </c>
      <c r="AY16" s="176">
        <f>SUM('PER BULAN'!BF38)</f>
        <v>0</v>
      </c>
      <c r="AZ16" s="176">
        <f>SUM('PER BULAN'!BG38)</f>
        <v>0</v>
      </c>
      <c r="BA16" s="176">
        <f>SUM('PER BULAN'!BH38)</f>
        <v>0</v>
      </c>
      <c r="BB16" s="176">
        <f>SUM('PER BULAN'!BI38)</f>
        <v>0</v>
      </c>
      <c r="BC16" s="176">
        <f>SUM('PER BULAN'!BJ38)</f>
        <v>0</v>
      </c>
      <c r="BD16" s="176">
        <f>SUM('PER BULAN'!BK38)</f>
        <v>0</v>
      </c>
      <c r="BE16" s="176">
        <f>SUM('PER BULAN'!BL38)</f>
        <v>0</v>
      </c>
    </row>
    <row r="17" spans="1:57" s="163" customFormat="1">
      <c r="A17" s="162" t="s">
        <v>3768</v>
      </c>
      <c r="B17" s="162" t="s">
        <v>3769</v>
      </c>
      <c r="C17" s="162" t="s">
        <v>3770</v>
      </c>
      <c r="D17" s="162" t="s">
        <v>3771</v>
      </c>
      <c r="E17" s="162" t="s">
        <v>196</v>
      </c>
      <c r="F17" s="162" t="s">
        <v>3781</v>
      </c>
      <c r="G17" s="162" t="s">
        <v>3772</v>
      </c>
      <c r="H17" s="162" t="s">
        <v>3782</v>
      </c>
      <c r="I17" s="162" t="s">
        <v>501</v>
      </c>
      <c r="J17" s="162" t="s">
        <v>3783</v>
      </c>
      <c r="K17" s="162" t="s">
        <v>519</v>
      </c>
      <c r="L17" s="162" t="s">
        <v>3789</v>
      </c>
      <c r="M17" s="162" t="s">
        <v>8</v>
      </c>
      <c r="N17" s="162" t="s">
        <v>3790</v>
      </c>
      <c r="O17" s="162" t="s">
        <v>510</v>
      </c>
      <c r="P17" s="162" t="s">
        <v>3777</v>
      </c>
      <c r="Q17" s="111" cm="1">
        <f t="array" ref="Q17">SUM(_xlfn._xlws.FILTER(HistoryDIPA[TOTAL],(HistoryDIPA[MAK]=SP2D[[#This Row],[Kode Akun]])*(HistoryDIPA[StatusDIPA]=$Q$3),0))</f>
        <v>253324000</v>
      </c>
      <c r="R17" s="111" cm="1">
        <f t="array" ref="R17">SUM(_xlfn._xlws.FILTER(HistoryDIPA[TOTAL],(HistoryDIPA[MAK]=SP2D[[#This Row],[Kode Akun]])*(HistoryDIPA[StatusDIPA]=$R$3),0))</f>
        <v>253324000</v>
      </c>
      <c r="S17" s="256"/>
      <c r="T17" s="256">
        <v>0</v>
      </c>
      <c r="U17" s="256">
        <f>SP2D[[#This Row],[DIPA_REVISI3]]-SUM(SP2D[[#This Row],[Blokir AA ke 1]:[Blokir AA ke 2]])</f>
        <v>253324000</v>
      </c>
      <c r="V17" s="176">
        <f>SUM('PER BULAN'!J39:L39)</f>
        <v>0</v>
      </c>
      <c r="W17" s="176">
        <f>SUM('PER BULAN'!M39:O39)</f>
        <v>0</v>
      </c>
      <c r="X17" s="176">
        <f>SUM('PER BULAN'!P39:R39)</f>
        <v>10610000</v>
      </c>
      <c r="Y17" s="176">
        <f>SUM('PER BULAN'!S39:U39)</f>
        <v>6180000</v>
      </c>
      <c r="Z17" s="176">
        <f>SUM('PER BULAN'!V39:X39)</f>
        <v>930000</v>
      </c>
      <c r="AA17" s="176">
        <f>SUM('PER BULAN'!Y39:AA39)</f>
        <v>15508650</v>
      </c>
      <c r="AB17" s="176">
        <f>SUM('PER BULAN'!AB39:AD39)</f>
        <v>79603950</v>
      </c>
      <c r="AC17" s="176">
        <f>SUM('PER BULAN'!AE39:AG39)</f>
        <v>40469000</v>
      </c>
      <c r="AD17" s="176">
        <f>SUM('PER BULAN'!AH39:AJ39)</f>
        <v>0</v>
      </c>
      <c r="AE17" s="176">
        <f>SUM('PER BULAN'!AK39:AM39)</f>
        <v>0</v>
      </c>
      <c r="AF17" s="176">
        <f>SUM('PER BULAN'!AN39:AP39)</f>
        <v>0</v>
      </c>
      <c r="AG17" s="176">
        <f>SUM('PER BULAN'!AQ39:AS39)</f>
        <v>0</v>
      </c>
      <c r="AH17" s="162" t="s">
        <v>523</v>
      </c>
      <c r="AI17" s="162" t="s">
        <v>528</v>
      </c>
      <c r="AJ17" s="162" t="s">
        <v>529</v>
      </c>
      <c r="AK17" s="162" t="s">
        <v>3774</v>
      </c>
      <c r="AL17" s="162" t="s">
        <v>3775</v>
      </c>
      <c r="AM17" s="276">
        <f t="shared" si="0"/>
        <v>153301600</v>
      </c>
      <c r="AN17" s="175">
        <f t="shared" si="1"/>
        <v>60.516019011226732</v>
      </c>
      <c r="AO17" s="276">
        <f t="shared" si="2"/>
        <v>100022400</v>
      </c>
      <c r="AP17" s="175">
        <f t="shared" si="3"/>
        <v>39.483980988773268</v>
      </c>
      <c r="AQ17" s="162" t="str">
        <f t="shared" si="4"/>
        <v>DL.2376.AFA.001.053.A.524111</v>
      </c>
      <c r="AR17" s="162" t="str">
        <f>IF(ISNUMBER(SEARCH("COVID",SP2D[[#This Row],[Akun]])),"COVID","Non COVID")</f>
        <v>Non COVID</v>
      </c>
      <c r="AS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7" s="176">
        <f>SUM('PER BULAN'!BB39)</f>
        <v>0</v>
      </c>
      <c r="AV17" s="176">
        <f>SUM('PER BULAN'!BC39)</f>
        <v>7130000</v>
      </c>
      <c r="AW17" s="176">
        <f>SUM('PER BULAN'!BD39)</f>
        <v>3480000</v>
      </c>
      <c r="AX17" s="176">
        <f>SUM('PER BULAN'!BE39)</f>
        <v>0</v>
      </c>
      <c r="AY17" s="176">
        <f>SUM('PER BULAN'!BF39)</f>
        <v>0</v>
      </c>
      <c r="AZ17" s="176">
        <f>SUM('PER BULAN'!BG39)</f>
        <v>0</v>
      </c>
      <c r="BA17" s="176">
        <f>SUM('PER BULAN'!BH39)</f>
        <v>0</v>
      </c>
      <c r="BB17" s="176">
        <f>SUM('PER BULAN'!BI39)</f>
        <v>0</v>
      </c>
      <c r="BC17" s="176">
        <f>SUM('PER BULAN'!BJ39)</f>
        <v>0</v>
      </c>
      <c r="BD17" s="176">
        <f>SUM('PER BULAN'!BK39)</f>
        <v>0</v>
      </c>
      <c r="BE17" s="176">
        <f>SUM('PER BULAN'!BL39)</f>
        <v>40469000</v>
      </c>
    </row>
    <row r="18" spans="1:57" s="163" customFormat="1">
      <c r="A18" s="162" t="s">
        <v>3768</v>
      </c>
      <c r="B18" s="162" t="s">
        <v>3769</v>
      </c>
      <c r="C18" s="162" t="s">
        <v>3770</v>
      </c>
      <c r="D18" s="162" t="s">
        <v>3771</v>
      </c>
      <c r="E18" s="162" t="s">
        <v>196</v>
      </c>
      <c r="F18" s="162" t="s">
        <v>3781</v>
      </c>
      <c r="G18" s="162" t="s">
        <v>3772</v>
      </c>
      <c r="H18" s="162" t="s">
        <v>3782</v>
      </c>
      <c r="I18" s="162" t="s">
        <v>501</v>
      </c>
      <c r="J18" s="162" t="s">
        <v>3783</v>
      </c>
      <c r="K18" s="162" t="s">
        <v>519</v>
      </c>
      <c r="L18" s="162" t="s">
        <v>3789</v>
      </c>
      <c r="M18" s="162" t="s">
        <v>8</v>
      </c>
      <c r="N18" s="162" t="s">
        <v>3790</v>
      </c>
      <c r="O18" s="162" t="s">
        <v>504</v>
      </c>
      <c r="P18" s="162" t="s">
        <v>505</v>
      </c>
      <c r="Q18" s="111" cm="1">
        <f t="array" ref="Q18">SUM(_xlfn._xlws.FILTER(HistoryDIPA[TOTAL],(HistoryDIPA[MAK]=SP2D[[#This Row],[Kode Akun]])*(HistoryDIPA[StatusDIPA]=$Q$3),0))</f>
        <v>1500000</v>
      </c>
      <c r="R18" s="111" cm="1">
        <f t="array" ref="R18">SUM(_xlfn._xlws.FILTER(HistoryDIPA[TOTAL],(HistoryDIPA[MAK]=SP2D[[#This Row],[Kode Akun]])*(HistoryDIPA[StatusDIPA]=$R$3),0))</f>
        <v>1500000</v>
      </c>
      <c r="S18" s="256"/>
      <c r="T18" s="256">
        <v>0</v>
      </c>
      <c r="U18" s="256">
        <f>SP2D[[#This Row],[DIPA_REVISI3]]-SUM(SP2D[[#This Row],[Blokir AA ke 1]:[Blokir AA ke 2]])</f>
        <v>1500000</v>
      </c>
      <c r="V18" s="176">
        <f>SUM('PER BULAN'!J40:L40)</f>
        <v>0</v>
      </c>
      <c r="W18" s="176">
        <f>SUM('PER BULAN'!M40:O40)</f>
        <v>0</v>
      </c>
      <c r="X18" s="176">
        <f>SUM('PER BULAN'!P40:R40)</f>
        <v>0</v>
      </c>
      <c r="Y18" s="176">
        <f>SUM('PER BULAN'!S40:U40)</f>
        <v>0</v>
      </c>
      <c r="Z18" s="176">
        <f>SUM('PER BULAN'!V40:X40)</f>
        <v>0</v>
      </c>
      <c r="AA18" s="176">
        <f>SUM('PER BULAN'!Y40:AA40)</f>
        <v>0</v>
      </c>
      <c r="AB18" s="176">
        <f>SUM('PER BULAN'!AB40:AD40)</f>
        <v>0</v>
      </c>
      <c r="AC18" s="176">
        <f>SUM('PER BULAN'!AE40:AG40)</f>
        <v>0</v>
      </c>
      <c r="AD18" s="176">
        <f>SUM('PER BULAN'!AH40:AJ40)</f>
        <v>0</v>
      </c>
      <c r="AE18" s="176">
        <f>SUM('PER BULAN'!AK40:AM40)</f>
        <v>0</v>
      </c>
      <c r="AF18" s="176">
        <f>SUM('PER BULAN'!AN40:AP40)</f>
        <v>0</v>
      </c>
      <c r="AG18" s="176">
        <f>SUM('PER BULAN'!AQ40:AS40)</f>
        <v>0</v>
      </c>
      <c r="AH18" s="162" t="s">
        <v>523</v>
      </c>
      <c r="AI18" s="162" t="s">
        <v>528</v>
      </c>
      <c r="AJ18" s="162" t="s">
        <v>529</v>
      </c>
      <c r="AK18" s="162" t="s">
        <v>3774</v>
      </c>
      <c r="AL18" s="162" t="s">
        <v>3775</v>
      </c>
      <c r="AM18" s="276">
        <f t="shared" si="0"/>
        <v>0</v>
      </c>
      <c r="AN18" s="175">
        <f t="shared" si="1"/>
        <v>0</v>
      </c>
      <c r="AO18" s="276">
        <f t="shared" si="2"/>
        <v>1500000</v>
      </c>
      <c r="AP18" s="175">
        <f t="shared" si="3"/>
        <v>100</v>
      </c>
      <c r="AQ18" s="162" t="str">
        <f t="shared" si="4"/>
        <v>DL.2376.AFA.001.053.A.524113</v>
      </c>
      <c r="AR18" s="162" t="str">
        <f>IF(ISNUMBER(SEARCH("COVID",SP2D[[#This Row],[Akun]])),"COVID","Non COVID")</f>
        <v>Non COVID</v>
      </c>
      <c r="AS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8" s="176">
        <f>SUM('PER BULAN'!BB40)</f>
        <v>0</v>
      </c>
      <c r="AV18" s="176">
        <f>SUM('PER BULAN'!BC40)</f>
        <v>0</v>
      </c>
      <c r="AW18" s="176">
        <f>SUM('PER BULAN'!BD40)</f>
        <v>0</v>
      </c>
      <c r="AX18" s="176">
        <f>SUM('PER BULAN'!BE40)</f>
        <v>0</v>
      </c>
      <c r="AY18" s="176">
        <f>SUM('PER BULAN'!BF40)</f>
        <v>0</v>
      </c>
      <c r="AZ18" s="176">
        <f>SUM('PER BULAN'!BG40)</f>
        <v>0</v>
      </c>
      <c r="BA18" s="176">
        <f>SUM('PER BULAN'!BH40)</f>
        <v>0</v>
      </c>
      <c r="BB18" s="176">
        <f>SUM('PER BULAN'!BI40)</f>
        <v>0</v>
      </c>
      <c r="BC18" s="176">
        <f>SUM('PER BULAN'!BJ40)</f>
        <v>0</v>
      </c>
      <c r="BD18" s="176">
        <f>SUM('PER BULAN'!BK40)</f>
        <v>0</v>
      </c>
      <c r="BE18" s="176">
        <f>SUM('PER BULAN'!BL40)</f>
        <v>0</v>
      </c>
    </row>
    <row r="19" spans="1:57" s="163" customFormat="1">
      <c r="A19" s="162" t="s">
        <v>3768</v>
      </c>
      <c r="B19" s="162" t="s">
        <v>3769</v>
      </c>
      <c r="C19" s="162" t="s">
        <v>3770</v>
      </c>
      <c r="D19" s="162" t="s">
        <v>3771</v>
      </c>
      <c r="E19" s="162" t="s">
        <v>196</v>
      </c>
      <c r="F19" s="162" t="s">
        <v>3781</v>
      </c>
      <c r="G19" s="162" t="s">
        <v>3772</v>
      </c>
      <c r="H19" s="162" t="s">
        <v>3782</v>
      </c>
      <c r="I19" s="162" t="s">
        <v>501</v>
      </c>
      <c r="J19" s="162" t="s">
        <v>3783</v>
      </c>
      <c r="K19" s="162" t="s">
        <v>519</v>
      </c>
      <c r="L19" s="162" t="s">
        <v>3789</v>
      </c>
      <c r="M19" s="162" t="s">
        <v>508</v>
      </c>
      <c r="N19" s="162" t="s">
        <v>3792</v>
      </c>
      <c r="O19" s="162">
        <v>521211</v>
      </c>
      <c r="P19" s="162" t="s">
        <v>3773</v>
      </c>
      <c r="Q19" s="111" cm="1">
        <f t="array" ref="Q19">SUM(_xlfn._xlws.FILTER(HistoryDIPA[TOTAL],(HistoryDIPA[MAK]=SP2D[[#This Row],[Kode Akun]])*(HistoryDIPA[StatusDIPA]=$Q$3),0))</f>
        <v>71456000</v>
      </c>
      <c r="R19" s="111" cm="1">
        <f t="array" ref="R19">SUM(_xlfn._xlws.FILTER(HistoryDIPA[TOTAL],(HistoryDIPA[MAK]=SP2D[[#This Row],[Kode Akun]])*(HistoryDIPA[StatusDIPA]=$R$3),0))</f>
        <v>71456000</v>
      </c>
      <c r="S19" s="256"/>
      <c r="T19" s="256">
        <v>0</v>
      </c>
      <c r="U19" s="256">
        <f>SP2D[[#This Row],[DIPA_REVISI3]]-SUM(SP2D[[#This Row],[Blokir AA ke 1]:[Blokir AA ke 2]])</f>
        <v>71456000</v>
      </c>
      <c r="V19" s="176">
        <f>SUM('PER BULAN'!J42:L42)</f>
        <v>0</v>
      </c>
      <c r="W19" s="176">
        <f>SUM('PER BULAN'!M42:O42)</f>
        <v>0</v>
      </c>
      <c r="X19" s="176">
        <f>SUM('PER BULAN'!P42:R42)</f>
        <v>0</v>
      </c>
      <c r="Y19" s="176">
        <f>SUM('PER BULAN'!S42:U42)</f>
        <v>0</v>
      </c>
      <c r="Z19" s="176">
        <f>SUM('PER BULAN'!V42:X42)</f>
        <v>10438550</v>
      </c>
      <c r="AA19" s="176">
        <f>SUM('PER BULAN'!Y42:AA42)</f>
        <v>0</v>
      </c>
      <c r="AB19" s="176">
        <f>SUM('PER BULAN'!AB42:AD42)</f>
        <v>0</v>
      </c>
      <c r="AC19" s="176">
        <f>SUM('PER BULAN'!AE42:AG42)</f>
        <v>0</v>
      </c>
      <c r="AD19" s="176">
        <f>SUM('PER BULAN'!AH42:AJ42)</f>
        <v>0</v>
      </c>
      <c r="AE19" s="176">
        <f>SUM('PER BULAN'!AK42:AM42)</f>
        <v>0</v>
      </c>
      <c r="AF19" s="176">
        <f>SUM('PER BULAN'!AN42:AP42)</f>
        <v>0</v>
      </c>
      <c r="AG19" s="176">
        <f>SUM('PER BULAN'!AQ42:AS42)</f>
        <v>0</v>
      </c>
      <c r="AH19" s="162" t="s">
        <v>523</v>
      </c>
      <c r="AI19" s="162" t="s">
        <v>528</v>
      </c>
      <c r="AJ19" s="162" t="s">
        <v>529</v>
      </c>
      <c r="AK19" s="162" t="s">
        <v>3774</v>
      </c>
      <c r="AL19" s="162" t="s">
        <v>3775</v>
      </c>
      <c r="AM19" s="276">
        <f t="shared" si="0"/>
        <v>10438550</v>
      </c>
      <c r="AN19" s="175">
        <f t="shared" si="1"/>
        <v>14.60836038961039</v>
      </c>
      <c r="AO19" s="276">
        <f t="shared" si="2"/>
        <v>61017450</v>
      </c>
      <c r="AP19" s="175">
        <f t="shared" si="3"/>
        <v>85.391639610389618</v>
      </c>
      <c r="AQ19" s="162" t="str">
        <f t="shared" si="4"/>
        <v>DL.2376.AFA.001.053.B.521211</v>
      </c>
      <c r="AR19" s="162" t="str">
        <f>IF(ISNUMBER(SEARCH("COVID",SP2D[[#This Row],[Akun]])),"COVID","Non COVID")</f>
        <v>Non COVID</v>
      </c>
      <c r="AS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9" s="176">
        <f>SUM('PER BULAN'!BB42)</f>
        <v>0</v>
      </c>
      <c r="AV19" s="176">
        <f>SUM('PER BULAN'!BC42)</f>
        <v>0</v>
      </c>
      <c r="AW19" s="176">
        <f>SUM('PER BULAN'!BD42)</f>
        <v>0</v>
      </c>
      <c r="AX19" s="176">
        <f>SUM('PER BULAN'!BE42)</f>
        <v>0</v>
      </c>
      <c r="AY19" s="176">
        <f>SUM('PER BULAN'!BF42)</f>
        <v>0</v>
      </c>
      <c r="AZ19" s="176">
        <f>SUM('PER BULAN'!BG42)</f>
        <v>0</v>
      </c>
      <c r="BA19" s="176">
        <f>SUM('PER BULAN'!BH42)</f>
        <v>10438550</v>
      </c>
      <c r="BB19" s="176">
        <f>SUM('PER BULAN'!BI42)</f>
        <v>0</v>
      </c>
      <c r="BC19" s="176">
        <f>SUM('PER BULAN'!BJ42)</f>
        <v>0</v>
      </c>
      <c r="BD19" s="176">
        <f>SUM('PER BULAN'!BK42)</f>
        <v>0</v>
      </c>
      <c r="BE19" s="176">
        <f>SUM('PER BULAN'!BL42)</f>
        <v>0</v>
      </c>
    </row>
    <row r="20" spans="1:57" s="163" customFormat="1">
      <c r="A20" s="162" t="s">
        <v>3768</v>
      </c>
      <c r="B20" s="162" t="s">
        <v>3769</v>
      </c>
      <c r="C20" s="162" t="s">
        <v>3770</v>
      </c>
      <c r="D20" s="162" t="s">
        <v>3771</v>
      </c>
      <c r="E20" s="162" t="s">
        <v>196</v>
      </c>
      <c r="F20" s="162" t="s">
        <v>3781</v>
      </c>
      <c r="G20" s="162" t="s">
        <v>3772</v>
      </c>
      <c r="H20" s="162" t="s">
        <v>3782</v>
      </c>
      <c r="I20" s="162" t="s">
        <v>501</v>
      </c>
      <c r="J20" s="162" t="s">
        <v>3783</v>
      </c>
      <c r="K20" s="162" t="s">
        <v>519</v>
      </c>
      <c r="L20" s="162" t="s">
        <v>3789</v>
      </c>
      <c r="M20" s="162" t="s">
        <v>508</v>
      </c>
      <c r="N20" s="162" t="s">
        <v>3792</v>
      </c>
      <c r="O20" s="162">
        <v>521219</v>
      </c>
      <c r="P20" s="162" t="s">
        <v>3786</v>
      </c>
      <c r="Q20" s="111" cm="1">
        <f t="array" ref="Q20">SUM(_xlfn._xlws.FILTER(HistoryDIPA[TOTAL],(HistoryDIPA[MAK]=SP2D[[#This Row],[Kode Akun]])*(HistoryDIPA[StatusDIPA]=$Q$3),0))</f>
        <v>5000000</v>
      </c>
      <c r="R20" s="111" cm="1">
        <f t="array" ref="R20">SUM(_xlfn._xlws.FILTER(HistoryDIPA[TOTAL],(HistoryDIPA[MAK]=SP2D[[#This Row],[Kode Akun]])*(HistoryDIPA[StatusDIPA]=$R$3),0))</f>
        <v>5000000</v>
      </c>
      <c r="S20" s="256"/>
      <c r="T20" s="256">
        <v>0</v>
      </c>
      <c r="U20" s="256">
        <f>SP2D[[#This Row],[DIPA_REVISI3]]-SUM(SP2D[[#This Row],[Blokir AA ke 1]:[Blokir AA ke 2]])</f>
        <v>5000000</v>
      </c>
      <c r="V20" s="176">
        <f>SUM('PER BULAN'!J43:L43)</f>
        <v>0</v>
      </c>
      <c r="W20" s="176">
        <f>SUM('PER BULAN'!M43:O43)</f>
        <v>0</v>
      </c>
      <c r="X20" s="176">
        <f>SUM('PER BULAN'!P43:R43)</f>
        <v>0</v>
      </c>
      <c r="Y20" s="176">
        <f>SUM('PER BULAN'!S43:U43)</f>
        <v>0</v>
      </c>
      <c r="Z20" s="176">
        <f>SUM('PER BULAN'!V43:X43)</f>
        <v>4262850</v>
      </c>
      <c r="AA20" s="176">
        <f>SUM('PER BULAN'!Y43:AA43)</f>
        <v>0</v>
      </c>
      <c r="AB20" s="176">
        <f>SUM('PER BULAN'!AB43:AD43)</f>
        <v>0</v>
      </c>
      <c r="AC20" s="176">
        <f>SUM('PER BULAN'!AE43:AG43)</f>
        <v>0</v>
      </c>
      <c r="AD20" s="176">
        <f>SUM('PER BULAN'!AH43:AJ43)</f>
        <v>0</v>
      </c>
      <c r="AE20" s="176">
        <f>SUM('PER BULAN'!AK43:AM43)</f>
        <v>0</v>
      </c>
      <c r="AF20" s="176">
        <f>SUM('PER BULAN'!AN43:AP43)</f>
        <v>0</v>
      </c>
      <c r="AG20" s="176">
        <f>SUM('PER BULAN'!AQ43:AS43)</f>
        <v>0</v>
      </c>
      <c r="AH20" s="162" t="s">
        <v>523</v>
      </c>
      <c r="AI20" s="162" t="s">
        <v>528</v>
      </c>
      <c r="AJ20" s="162" t="s">
        <v>529</v>
      </c>
      <c r="AK20" s="162" t="s">
        <v>3774</v>
      </c>
      <c r="AL20" s="162" t="s">
        <v>3775</v>
      </c>
      <c r="AM20" s="276">
        <f t="shared" si="0"/>
        <v>4262850</v>
      </c>
      <c r="AN20" s="175">
        <f t="shared" si="1"/>
        <v>85.257000000000005</v>
      </c>
      <c r="AO20" s="276">
        <f t="shared" si="2"/>
        <v>737150</v>
      </c>
      <c r="AP20" s="175">
        <f t="shared" si="3"/>
        <v>14.743</v>
      </c>
      <c r="AQ20" s="162" t="str">
        <f t="shared" si="4"/>
        <v>DL.2376.AFA.001.053.B.521219</v>
      </c>
      <c r="AR20" s="162" t="str">
        <f>IF(ISNUMBER(SEARCH("COVID",SP2D[[#This Row],[Akun]])),"COVID","Non COVID")</f>
        <v>Non COVID</v>
      </c>
      <c r="AS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0" s="176">
        <f>SUM('PER BULAN'!BB43)</f>
        <v>0</v>
      </c>
      <c r="AV20" s="176">
        <f>SUM('PER BULAN'!BC43)</f>
        <v>0</v>
      </c>
      <c r="AW20" s="176">
        <f>SUM('PER BULAN'!BD43)</f>
        <v>0</v>
      </c>
      <c r="AX20" s="176">
        <f>SUM('PER BULAN'!BE43)</f>
        <v>0</v>
      </c>
      <c r="AY20" s="176">
        <f>SUM('PER BULAN'!BF43)</f>
        <v>0</v>
      </c>
      <c r="AZ20" s="176">
        <f>SUM('PER BULAN'!BG43)</f>
        <v>302850</v>
      </c>
      <c r="BA20" s="176">
        <f>SUM('PER BULAN'!BH43)</f>
        <v>3960000</v>
      </c>
      <c r="BB20" s="176">
        <f>SUM('PER BULAN'!BI43)</f>
        <v>0</v>
      </c>
      <c r="BC20" s="176">
        <f>SUM('PER BULAN'!BJ43)</f>
        <v>0</v>
      </c>
      <c r="BD20" s="176">
        <f>SUM('PER BULAN'!BK43)</f>
        <v>0</v>
      </c>
      <c r="BE20" s="176">
        <f>SUM('PER BULAN'!BL43)</f>
        <v>0</v>
      </c>
    </row>
    <row r="21" spans="1:57" s="163" customFormat="1">
      <c r="A21" s="162" t="s">
        <v>3768</v>
      </c>
      <c r="B21" s="162" t="s">
        <v>3769</v>
      </c>
      <c r="C21" s="162" t="s">
        <v>3770</v>
      </c>
      <c r="D21" s="162" t="s">
        <v>3771</v>
      </c>
      <c r="E21" s="162" t="s">
        <v>196</v>
      </c>
      <c r="F21" s="162" t="s">
        <v>3781</v>
      </c>
      <c r="G21" s="162" t="s">
        <v>3772</v>
      </c>
      <c r="H21" s="162" t="s">
        <v>3782</v>
      </c>
      <c r="I21" s="162" t="s">
        <v>501</v>
      </c>
      <c r="J21" s="162" t="s">
        <v>3783</v>
      </c>
      <c r="K21" s="162" t="s">
        <v>519</v>
      </c>
      <c r="L21" s="162" t="s">
        <v>3789</v>
      </c>
      <c r="M21" s="162" t="s">
        <v>508</v>
      </c>
      <c r="N21" s="162" t="s">
        <v>3792</v>
      </c>
      <c r="O21" s="162">
        <v>521811</v>
      </c>
      <c r="P21" s="162" t="s">
        <v>3791</v>
      </c>
      <c r="Q21" s="111" cm="1">
        <f t="array" ref="Q21">SUM(_xlfn._xlws.FILTER(HistoryDIPA[TOTAL],(HistoryDIPA[MAK]=SP2D[[#This Row],[Kode Akun]])*(HistoryDIPA[StatusDIPA]=$Q$3),0))</f>
        <v>15000000</v>
      </c>
      <c r="R21" s="111" cm="1">
        <f t="array" ref="R21">SUM(_xlfn._xlws.FILTER(HistoryDIPA[TOTAL],(HistoryDIPA[MAK]=SP2D[[#This Row],[Kode Akun]])*(HistoryDIPA[StatusDIPA]=$R$3),0))</f>
        <v>15000000</v>
      </c>
      <c r="S21" s="256"/>
      <c r="T21" s="256">
        <v>0</v>
      </c>
      <c r="U21" s="256">
        <f>SP2D[[#This Row],[DIPA_REVISI3]]-SUM(SP2D[[#This Row],[Blokir AA ke 1]:[Blokir AA ke 2]])</f>
        <v>15000000</v>
      </c>
      <c r="V21" s="176">
        <f>SUM('PER BULAN'!J44:L44)</f>
        <v>0</v>
      </c>
      <c r="W21" s="176">
        <f>SUM('PER BULAN'!M44:O44)</f>
        <v>0</v>
      </c>
      <c r="X21" s="176">
        <f>SUM('PER BULAN'!P44:R44)</f>
        <v>0</v>
      </c>
      <c r="Y21" s="176">
        <f>SUM('PER BULAN'!S44:U44)</f>
        <v>0</v>
      </c>
      <c r="Z21" s="176">
        <f>SUM('PER BULAN'!V44:X44)</f>
        <v>2453500</v>
      </c>
      <c r="AA21" s="176">
        <f>SUM('PER BULAN'!Y44:AA44)</f>
        <v>0</v>
      </c>
      <c r="AB21" s="176">
        <f>SUM('PER BULAN'!AB44:AD44)</f>
        <v>0</v>
      </c>
      <c r="AC21" s="176">
        <f>SUM('PER BULAN'!AE44:AG44)</f>
        <v>0</v>
      </c>
      <c r="AD21" s="176">
        <f>SUM('PER BULAN'!AH44:AJ44)</f>
        <v>0</v>
      </c>
      <c r="AE21" s="176">
        <f>SUM('PER BULAN'!AK44:AM44)</f>
        <v>0</v>
      </c>
      <c r="AF21" s="176">
        <f>SUM('PER BULAN'!AN44:AP44)</f>
        <v>0</v>
      </c>
      <c r="AG21" s="176">
        <f>SUM('PER BULAN'!AQ44:AS44)</f>
        <v>0</v>
      </c>
      <c r="AH21" s="162" t="s">
        <v>523</v>
      </c>
      <c r="AI21" s="162" t="s">
        <v>528</v>
      </c>
      <c r="AJ21" s="162" t="s">
        <v>529</v>
      </c>
      <c r="AK21" s="162" t="s">
        <v>3774</v>
      </c>
      <c r="AL21" s="162" t="s">
        <v>3775</v>
      </c>
      <c r="AM21" s="276">
        <f t="shared" si="0"/>
        <v>2453500</v>
      </c>
      <c r="AN21" s="175">
        <f t="shared" si="1"/>
        <v>16.356666666666666</v>
      </c>
      <c r="AO21" s="276">
        <f t="shared" si="2"/>
        <v>12546500</v>
      </c>
      <c r="AP21" s="175">
        <f t="shared" si="3"/>
        <v>83.643333333333331</v>
      </c>
      <c r="AQ21" s="162" t="str">
        <f t="shared" si="4"/>
        <v>DL.2376.AFA.001.053.B.521811</v>
      </c>
      <c r="AR21" s="162" t="str">
        <f>IF(ISNUMBER(SEARCH("COVID",SP2D[[#This Row],[Akun]])),"COVID","Non COVID")</f>
        <v>Non COVID</v>
      </c>
      <c r="AS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1" s="176">
        <f>SUM('PER BULAN'!BB44)</f>
        <v>0</v>
      </c>
      <c r="AV21" s="176">
        <f>SUM('PER BULAN'!BC44)</f>
        <v>0</v>
      </c>
      <c r="AW21" s="176">
        <f>SUM('PER BULAN'!BD44)</f>
        <v>0</v>
      </c>
      <c r="AX21" s="176">
        <f>SUM('PER BULAN'!BE44)</f>
        <v>0</v>
      </c>
      <c r="AY21" s="176">
        <f>SUM('PER BULAN'!BF44)</f>
        <v>0</v>
      </c>
      <c r="AZ21" s="176">
        <f>SUM('PER BULAN'!BG44)</f>
        <v>0</v>
      </c>
      <c r="BA21" s="176">
        <f>SUM('PER BULAN'!BH44)</f>
        <v>2453500</v>
      </c>
      <c r="BB21" s="176">
        <f>SUM('PER BULAN'!BI44)</f>
        <v>0</v>
      </c>
      <c r="BC21" s="176">
        <f>SUM('PER BULAN'!BJ44)</f>
        <v>0</v>
      </c>
      <c r="BD21" s="176">
        <f>SUM('PER BULAN'!BK44)</f>
        <v>0</v>
      </c>
      <c r="BE21" s="176">
        <f>SUM('PER BULAN'!BL44)</f>
        <v>0</v>
      </c>
    </row>
    <row r="22" spans="1:57" s="163" customFormat="1">
      <c r="A22" s="162" t="s">
        <v>3768</v>
      </c>
      <c r="B22" s="162" t="s">
        <v>3769</v>
      </c>
      <c r="C22" s="162" t="s">
        <v>3770</v>
      </c>
      <c r="D22" s="162" t="s">
        <v>3771</v>
      </c>
      <c r="E22" s="162" t="s">
        <v>196</v>
      </c>
      <c r="F22" s="162" t="s">
        <v>3781</v>
      </c>
      <c r="G22" s="162" t="s">
        <v>3772</v>
      </c>
      <c r="H22" s="162" t="s">
        <v>3782</v>
      </c>
      <c r="I22" s="162" t="s">
        <v>501</v>
      </c>
      <c r="J22" s="162" t="s">
        <v>3783</v>
      </c>
      <c r="K22" s="162" t="s">
        <v>519</v>
      </c>
      <c r="L22" s="162" t="s">
        <v>3789</v>
      </c>
      <c r="M22" s="162" t="s">
        <v>508</v>
      </c>
      <c r="N22" s="162" t="s">
        <v>3792</v>
      </c>
      <c r="O22" s="162">
        <v>522151</v>
      </c>
      <c r="P22" s="162" t="s">
        <v>3776</v>
      </c>
      <c r="Q22" s="111" cm="1">
        <f t="array" ref="Q22">SUM(_xlfn._xlws.FILTER(HistoryDIPA[TOTAL],(HistoryDIPA[MAK]=SP2D[[#This Row],[Kode Akun]])*(HistoryDIPA[StatusDIPA]=$Q$3),0))</f>
        <v>16200000</v>
      </c>
      <c r="R22" s="111" cm="1">
        <f t="array" ref="R22">SUM(_xlfn._xlws.FILTER(HistoryDIPA[TOTAL],(HistoryDIPA[MAK]=SP2D[[#This Row],[Kode Akun]])*(HistoryDIPA[StatusDIPA]=$R$3),0))</f>
        <v>16200000</v>
      </c>
      <c r="S22" s="256"/>
      <c r="T22" s="256">
        <v>0</v>
      </c>
      <c r="U22" s="256">
        <f>SP2D[[#This Row],[DIPA_REVISI3]]-SUM(SP2D[[#This Row],[Blokir AA ke 1]:[Blokir AA ke 2]])</f>
        <v>16200000</v>
      </c>
      <c r="V22" s="176">
        <f>SUM('PER BULAN'!J45:L45)</f>
        <v>0</v>
      </c>
      <c r="W22" s="176">
        <f>SUM('PER BULAN'!M45:O45)</f>
        <v>0</v>
      </c>
      <c r="X22" s="176">
        <f>SUM('PER BULAN'!P45:R45)</f>
        <v>0</v>
      </c>
      <c r="Y22" s="176">
        <f>SUM('PER BULAN'!S45:U45)</f>
        <v>0</v>
      </c>
      <c r="Z22" s="176">
        <f>SUM('PER BULAN'!V45:X45)</f>
        <v>6300000</v>
      </c>
      <c r="AA22" s="176">
        <f>SUM('PER BULAN'!Y45:AA45)</f>
        <v>0</v>
      </c>
      <c r="AB22" s="176">
        <f>SUM('PER BULAN'!AB45:AD45)</f>
        <v>0</v>
      </c>
      <c r="AC22" s="176">
        <f>SUM('PER BULAN'!AE45:AG45)</f>
        <v>0</v>
      </c>
      <c r="AD22" s="176">
        <f>SUM('PER BULAN'!AH45:AJ45)</f>
        <v>0</v>
      </c>
      <c r="AE22" s="176">
        <f>SUM('PER BULAN'!AK45:AM45)</f>
        <v>0</v>
      </c>
      <c r="AF22" s="176">
        <f>SUM('PER BULAN'!AN45:AP45)</f>
        <v>0</v>
      </c>
      <c r="AG22" s="176">
        <f>SUM('PER BULAN'!AQ45:AS45)</f>
        <v>0</v>
      </c>
      <c r="AH22" s="162" t="s">
        <v>523</v>
      </c>
      <c r="AI22" s="162" t="s">
        <v>528</v>
      </c>
      <c r="AJ22" s="162" t="s">
        <v>529</v>
      </c>
      <c r="AK22" s="162" t="s">
        <v>3774</v>
      </c>
      <c r="AL22" s="162" t="s">
        <v>3775</v>
      </c>
      <c r="AM22" s="276">
        <f t="shared" si="0"/>
        <v>6300000</v>
      </c>
      <c r="AN22" s="175">
        <f t="shared" si="1"/>
        <v>38.888888888888893</v>
      </c>
      <c r="AO22" s="276">
        <f t="shared" si="2"/>
        <v>9900000</v>
      </c>
      <c r="AP22" s="175">
        <f t="shared" si="3"/>
        <v>61.111111111111114</v>
      </c>
      <c r="AQ22" s="162" t="str">
        <f t="shared" si="4"/>
        <v>DL.2376.AFA.001.053.B.522151</v>
      </c>
      <c r="AR22" s="162" t="str">
        <f>IF(ISNUMBER(SEARCH("COVID",SP2D[[#This Row],[Akun]])),"COVID","Non COVID")</f>
        <v>Non COVID</v>
      </c>
      <c r="AS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2" s="176">
        <f>SUM('PER BULAN'!BB45)</f>
        <v>0</v>
      </c>
      <c r="AV22" s="176">
        <f>SUM('PER BULAN'!BC45)</f>
        <v>0</v>
      </c>
      <c r="AW22" s="176">
        <f>SUM('PER BULAN'!BD45)</f>
        <v>0</v>
      </c>
      <c r="AX22" s="176">
        <f>SUM('PER BULAN'!BE45)</f>
        <v>0</v>
      </c>
      <c r="AY22" s="176">
        <f>SUM('PER BULAN'!BF45)</f>
        <v>0</v>
      </c>
      <c r="AZ22" s="176">
        <f>SUM('PER BULAN'!BG45)</f>
        <v>0</v>
      </c>
      <c r="BA22" s="176">
        <f>SUM('PER BULAN'!BH45)</f>
        <v>6300000</v>
      </c>
      <c r="BB22" s="176">
        <f>SUM('PER BULAN'!BI45)</f>
        <v>0</v>
      </c>
      <c r="BC22" s="176">
        <f>SUM('PER BULAN'!BJ45)</f>
        <v>0</v>
      </c>
      <c r="BD22" s="176">
        <f>SUM('PER BULAN'!BK45)</f>
        <v>0</v>
      </c>
      <c r="BE22" s="176">
        <f>SUM('PER BULAN'!BL45)</f>
        <v>0</v>
      </c>
    </row>
    <row r="23" spans="1:57" s="163" customFormat="1">
      <c r="A23" s="162" t="s">
        <v>3768</v>
      </c>
      <c r="B23" s="162" t="s">
        <v>3769</v>
      </c>
      <c r="C23" s="162" t="s">
        <v>3770</v>
      </c>
      <c r="D23" s="162" t="s">
        <v>3771</v>
      </c>
      <c r="E23" s="162" t="s">
        <v>196</v>
      </c>
      <c r="F23" s="162" t="s">
        <v>3781</v>
      </c>
      <c r="G23" s="162" t="s">
        <v>3772</v>
      </c>
      <c r="H23" s="162" t="s">
        <v>3782</v>
      </c>
      <c r="I23" s="162" t="s">
        <v>501</v>
      </c>
      <c r="J23" s="162" t="s">
        <v>3783</v>
      </c>
      <c r="K23" s="162" t="s">
        <v>519</v>
      </c>
      <c r="L23" s="162" t="s">
        <v>3789</v>
      </c>
      <c r="M23" s="162" t="s">
        <v>508</v>
      </c>
      <c r="N23" s="162" t="s">
        <v>3792</v>
      </c>
      <c r="O23" s="162" t="s">
        <v>515</v>
      </c>
      <c r="P23" s="162" t="s">
        <v>3778</v>
      </c>
      <c r="Q23" s="111" cm="1">
        <f t="array" ref="Q23">SUM(_xlfn._xlws.FILTER(HistoryDIPA[TOTAL],(HistoryDIPA[MAK]=SP2D[[#This Row],[Kode Akun]])*(HistoryDIPA[StatusDIPA]=$Q$3),0))</f>
        <v>2000000</v>
      </c>
      <c r="R23" s="111" cm="1">
        <f t="array" ref="R23">SUM(_xlfn._xlws.FILTER(HistoryDIPA[TOTAL],(HistoryDIPA[MAK]=SP2D[[#This Row],[Kode Akun]])*(HistoryDIPA[StatusDIPA]=$R$3),0))</f>
        <v>2000000</v>
      </c>
      <c r="S23" s="256"/>
      <c r="T23" s="256">
        <v>0</v>
      </c>
      <c r="U23" s="256">
        <f>SP2D[[#This Row],[DIPA_REVISI3]]-SUM(SP2D[[#This Row],[Blokir AA ke 1]:[Blokir AA ke 2]])</f>
        <v>2000000</v>
      </c>
      <c r="V23" s="176">
        <f>SUM('PER BULAN'!J46:L46)</f>
        <v>0</v>
      </c>
      <c r="W23" s="176">
        <f>SUM('PER BULAN'!M46:O46)</f>
        <v>0</v>
      </c>
      <c r="X23" s="176">
        <f>SUM('PER BULAN'!P46:R46)</f>
        <v>365000</v>
      </c>
      <c r="Y23" s="176">
        <f>SUM('PER BULAN'!S46:U46)</f>
        <v>0</v>
      </c>
      <c r="Z23" s="176">
        <f>SUM('PER BULAN'!V46:X46)</f>
        <v>0</v>
      </c>
      <c r="AA23" s="176">
        <f>SUM('PER BULAN'!Y46:AA46)</f>
        <v>0</v>
      </c>
      <c r="AB23" s="176">
        <f>SUM('PER BULAN'!AB46:AD46)</f>
        <v>0</v>
      </c>
      <c r="AC23" s="176">
        <f>SUM('PER BULAN'!AE46:AG46)</f>
        <v>0</v>
      </c>
      <c r="AD23" s="176">
        <f>SUM('PER BULAN'!AH46:AJ46)</f>
        <v>0</v>
      </c>
      <c r="AE23" s="176">
        <f>SUM('PER BULAN'!AK46:AM46)</f>
        <v>0</v>
      </c>
      <c r="AF23" s="176">
        <f>SUM('PER BULAN'!AN46:AP46)</f>
        <v>0</v>
      </c>
      <c r="AG23" s="176">
        <f>SUM('PER BULAN'!AQ46:AS46)</f>
        <v>0</v>
      </c>
      <c r="AH23" s="162" t="s">
        <v>523</v>
      </c>
      <c r="AI23" s="162" t="s">
        <v>528</v>
      </c>
      <c r="AJ23" s="162" t="s">
        <v>529</v>
      </c>
      <c r="AK23" s="162" t="s">
        <v>3774</v>
      </c>
      <c r="AL23" s="162" t="s">
        <v>3775</v>
      </c>
      <c r="AM23" s="276">
        <f t="shared" si="0"/>
        <v>365000</v>
      </c>
      <c r="AN23" s="175">
        <f t="shared" si="1"/>
        <v>18.25</v>
      </c>
      <c r="AO23" s="276">
        <f t="shared" si="2"/>
        <v>1635000</v>
      </c>
      <c r="AP23" s="175">
        <f t="shared" si="3"/>
        <v>81.75</v>
      </c>
      <c r="AQ23" s="162" t="str">
        <f t="shared" si="4"/>
        <v>DL.2376.AFA.001.053.B.522192</v>
      </c>
      <c r="AR23" s="162" t="str">
        <f>IF(ISNUMBER(SEARCH("COVID",SP2D[[#This Row],[Akun]])),"COVID","Non COVID")</f>
        <v>COVID</v>
      </c>
      <c r="AS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3" s="176">
        <f>SUM('PER BULAN'!BB46)</f>
        <v>0</v>
      </c>
      <c r="AV23" s="176">
        <f>SUM('PER BULAN'!BC46)</f>
        <v>365000</v>
      </c>
      <c r="AW23" s="176">
        <f>SUM('PER BULAN'!BD46)</f>
        <v>0</v>
      </c>
      <c r="AX23" s="176">
        <f>SUM('PER BULAN'!BE46)</f>
        <v>0</v>
      </c>
      <c r="AY23" s="176">
        <f>SUM('PER BULAN'!BF46)</f>
        <v>0</v>
      </c>
      <c r="AZ23" s="176">
        <f>SUM('PER BULAN'!BG46)</f>
        <v>0</v>
      </c>
      <c r="BA23" s="176">
        <f>SUM('PER BULAN'!BH46)</f>
        <v>0</v>
      </c>
      <c r="BB23" s="176">
        <f>SUM('PER BULAN'!BI46)</f>
        <v>0</v>
      </c>
      <c r="BC23" s="176">
        <f>SUM('PER BULAN'!BJ46)</f>
        <v>0</v>
      </c>
      <c r="BD23" s="176">
        <f>SUM('PER BULAN'!BK46)</f>
        <v>0</v>
      </c>
      <c r="BE23" s="176">
        <f>SUM('PER BULAN'!BL46)</f>
        <v>0</v>
      </c>
    </row>
    <row r="24" spans="1:57" s="163" customFormat="1">
      <c r="A24" s="162" t="s">
        <v>3768</v>
      </c>
      <c r="B24" s="162" t="s">
        <v>3769</v>
      </c>
      <c r="C24" s="162" t="s">
        <v>3770</v>
      </c>
      <c r="D24" s="162" t="s">
        <v>3771</v>
      </c>
      <c r="E24" s="162" t="s">
        <v>196</v>
      </c>
      <c r="F24" s="162" t="s">
        <v>3781</v>
      </c>
      <c r="G24" s="162" t="s">
        <v>3772</v>
      </c>
      <c r="H24" s="162" t="s">
        <v>3782</v>
      </c>
      <c r="I24" s="162" t="s">
        <v>501</v>
      </c>
      <c r="J24" s="162" t="s">
        <v>3783</v>
      </c>
      <c r="K24" s="162" t="s">
        <v>519</v>
      </c>
      <c r="L24" s="162" t="s">
        <v>3789</v>
      </c>
      <c r="M24" s="162" t="s">
        <v>508</v>
      </c>
      <c r="N24" s="162" t="s">
        <v>3792</v>
      </c>
      <c r="O24" s="162" t="s">
        <v>510</v>
      </c>
      <c r="P24" s="162" t="s">
        <v>3777</v>
      </c>
      <c r="Q24" s="111" cm="1">
        <f t="array" ref="Q24">SUM(_xlfn._xlws.FILTER(HistoryDIPA[TOTAL],(HistoryDIPA[MAK]=SP2D[[#This Row],[Kode Akun]])*(HistoryDIPA[StatusDIPA]=$Q$3),0))</f>
        <v>138160000</v>
      </c>
      <c r="R24" s="111" cm="1">
        <f t="array" ref="R24">SUM(_xlfn._xlws.FILTER(HistoryDIPA[TOTAL],(HistoryDIPA[MAK]=SP2D[[#This Row],[Kode Akun]])*(HistoryDIPA[StatusDIPA]=$R$3),0))</f>
        <v>138160000</v>
      </c>
      <c r="S24" s="256"/>
      <c r="T24" s="256">
        <v>0</v>
      </c>
      <c r="U24" s="256">
        <f>SP2D[[#This Row],[DIPA_REVISI3]]-SUM(SP2D[[#This Row],[Blokir AA ke 1]:[Blokir AA ke 2]])</f>
        <v>138160000</v>
      </c>
      <c r="V24" s="176">
        <f>SUM('PER BULAN'!J47:L47)</f>
        <v>0</v>
      </c>
      <c r="W24" s="176">
        <f>SUM('PER BULAN'!M47:O47)</f>
        <v>0</v>
      </c>
      <c r="X24" s="176">
        <f>SUM('PER BULAN'!P47:R47)</f>
        <v>18378000</v>
      </c>
      <c r="Y24" s="176">
        <f>SUM('PER BULAN'!S47:U47)</f>
        <v>0</v>
      </c>
      <c r="Z24" s="176">
        <f>SUM('PER BULAN'!V47:X47)</f>
        <v>36948850</v>
      </c>
      <c r="AA24" s="176">
        <f>SUM('PER BULAN'!Y47:AA47)</f>
        <v>76109840</v>
      </c>
      <c r="AB24" s="176">
        <f>SUM('PER BULAN'!AB47:AD47)</f>
        <v>0</v>
      </c>
      <c r="AC24" s="176">
        <f>SUM('PER BULAN'!AE47:AG47)</f>
        <v>0</v>
      </c>
      <c r="AD24" s="176">
        <f>SUM('PER BULAN'!AH47:AJ47)</f>
        <v>0</v>
      </c>
      <c r="AE24" s="176">
        <f>SUM('PER BULAN'!AK47:AM47)</f>
        <v>0</v>
      </c>
      <c r="AF24" s="176">
        <f>SUM('PER BULAN'!AN47:AP47)</f>
        <v>0</v>
      </c>
      <c r="AG24" s="176">
        <f>SUM('PER BULAN'!AQ47:AS47)</f>
        <v>0</v>
      </c>
      <c r="AH24" s="162" t="s">
        <v>523</v>
      </c>
      <c r="AI24" s="162" t="s">
        <v>528</v>
      </c>
      <c r="AJ24" s="162" t="s">
        <v>529</v>
      </c>
      <c r="AK24" s="162" t="s">
        <v>3774</v>
      </c>
      <c r="AL24" s="162" t="s">
        <v>3775</v>
      </c>
      <c r="AM24" s="276">
        <f t="shared" si="0"/>
        <v>131436690</v>
      </c>
      <c r="AN24" s="175">
        <f t="shared" si="1"/>
        <v>95.133678343949043</v>
      </c>
      <c r="AO24" s="276">
        <f t="shared" si="2"/>
        <v>6723310</v>
      </c>
      <c r="AP24" s="175">
        <f t="shared" si="3"/>
        <v>4.866321656050955</v>
      </c>
      <c r="AQ24" s="162" t="str">
        <f t="shared" si="4"/>
        <v>DL.2376.AFA.001.053.B.524111</v>
      </c>
      <c r="AR24" s="162" t="str">
        <f>IF(ISNUMBER(SEARCH("COVID",SP2D[[#This Row],[Akun]])),"COVID","Non COVID")</f>
        <v>Non COVID</v>
      </c>
      <c r="AS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4" s="176">
        <f>SUM('PER BULAN'!BB47)</f>
        <v>0</v>
      </c>
      <c r="AV24" s="176">
        <f>SUM('PER BULAN'!BC47)</f>
        <v>18378000</v>
      </c>
      <c r="AW24" s="176">
        <f>SUM('PER BULAN'!BD47)</f>
        <v>0</v>
      </c>
      <c r="AX24" s="176">
        <f>SUM('PER BULAN'!BE47)</f>
        <v>0</v>
      </c>
      <c r="AY24" s="176">
        <f>SUM('PER BULAN'!BF47)</f>
        <v>0</v>
      </c>
      <c r="AZ24" s="176">
        <f>SUM('PER BULAN'!BG47)</f>
        <v>0</v>
      </c>
      <c r="BA24" s="176">
        <f>SUM('PER BULAN'!BH47)</f>
        <v>36948850</v>
      </c>
      <c r="BB24" s="176">
        <f>SUM('PER BULAN'!BI47)</f>
        <v>0</v>
      </c>
      <c r="BC24" s="176">
        <f>SUM('PER BULAN'!BJ47)</f>
        <v>0</v>
      </c>
      <c r="BD24" s="176">
        <f>SUM('PER BULAN'!BK47)</f>
        <v>0</v>
      </c>
      <c r="BE24" s="176">
        <f>SUM('PER BULAN'!BL47)</f>
        <v>0</v>
      </c>
    </row>
    <row r="25" spans="1:57" s="163" customFormat="1">
      <c r="A25" s="162" t="s">
        <v>3768</v>
      </c>
      <c r="B25" s="162" t="s">
        <v>3769</v>
      </c>
      <c r="C25" s="162" t="s">
        <v>3770</v>
      </c>
      <c r="D25" s="162" t="s">
        <v>3771</v>
      </c>
      <c r="E25" s="162" t="s">
        <v>196</v>
      </c>
      <c r="F25" s="162" t="s">
        <v>3781</v>
      </c>
      <c r="G25" s="162" t="s">
        <v>3772</v>
      </c>
      <c r="H25" s="162" t="s">
        <v>3782</v>
      </c>
      <c r="I25" s="162" t="s">
        <v>501</v>
      </c>
      <c r="J25" s="162" t="s">
        <v>3783</v>
      </c>
      <c r="K25" s="162" t="s">
        <v>519</v>
      </c>
      <c r="L25" s="162" t="s">
        <v>3789</v>
      </c>
      <c r="M25" s="162" t="s">
        <v>509</v>
      </c>
      <c r="N25" s="162" t="s">
        <v>3806</v>
      </c>
      <c r="O25" s="162">
        <v>521211</v>
      </c>
      <c r="P25" s="162" t="s">
        <v>3773</v>
      </c>
      <c r="Q25" s="111" cm="1">
        <f t="array" ref="Q25">SUM(_xlfn._xlws.FILTER(HistoryDIPA[TOTAL],(HistoryDIPA[MAK]=SP2D[[#This Row],[Kode Akun]])*(HistoryDIPA[StatusDIPA]=$Q$3),0))</f>
        <v>20830000</v>
      </c>
      <c r="R25" s="111" cm="1">
        <f t="array" ref="R25">SUM(_xlfn._xlws.FILTER(HistoryDIPA[TOTAL],(HistoryDIPA[MAK]=SP2D[[#This Row],[Kode Akun]])*(HistoryDIPA[StatusDIPA]=$R$3),0))</f>
        <v>20830000</v>
      </c>
      <c r="S25" s="256"/>
      <c r="T25" s="256">
        <v>0</v>
      </c>
      <c r="U25" s="256">
        <f>SP2D[[#This Row],[DIPA_REVISI3]]-SUM(SP2D[[#This Row],[Blokir AA ke 1]:[Blokir AA ke 2]])</f>
        <v>20830000</v>
      </c>
      <c r="V25" s="176">
        <f>SUM('PER BULAN'!J49:L49)</f>
        <v>0</v>
      </c>
      <c r="W25" s="176">
        <f>SUM('PER BULAN'!M49:O49)</f>
        <v>0</v>
      </c>
      <c r="X25" s="176">
        <f>SUM('PER BULAN'!P49:R49)</f>
        <v>0</v>
      </c>
      <c r="Y25" s="176">
        <f>SUM('PER BULAN'!S49:U49)</f>
        <v>0</v>
      </c>
      <c r="Z25" s="176">
        <f>SUM('PER BULAN'!V49:X49)</f>
        <v>0</v>
      </c>
      <c r="AA25" s="176">
        <f>SUM('PER BULAN'!Y49:AA49)</f>
        <v>0</v>
      </c>
      <c r="AB25" s="176">
        <f>SUM('PER BULAN'!AB49:AD49)</f>
        <v>0</v>
      </c>
      <c r="AC25" s="176">
        <f>SUM('PER BULAN'!AE49:AG49)</f>
        <v>0</v>
      </c>
      <c r="AD25" s="176">
        <f>SUM('PER BULAN'!AH49:AJ49)</f>
        <v>0</v>
      </c>
      <c r="AE25" s="176">
        <f>SUM('PER BULAN'!AK49:AM49)</f>
        <v>0</v>
      </c>
      <c r="AF25" s="176">
        <f>SUM('PER BULAN'!AN49:AP49)</f>
        <v>0</v>
      </c>
      <c r="AG25" s="176">
        <f>SUM('PER BULAN'!AQ49:AS49)</f>
        <v>0</v>
      </c>
      <c r="AH25" s="162" t="s">
        <v>523</v>
      </c>
      <c r="AI25" s="162" t="s">
        <v>528</v>
      </c>
      <c r="AJ25" s="162" t="s">
        <v>529</v>
      </c>
      <c r="AK25" s="162" t="s">
        <v>3774</v>
      </c>
      <c r="AL25" s="162" t="s">
        <v>3775</v>
      </c>
      <c r="AM25" s="276">
        <f t="shared" si="0"/>
        <v>0</v>
      </c>
      <c r="AN25" s="175">
        <f t="shared" si="1"/>
        <v>0</v>
      </c>
      <c r="AO25" s="276">
        <f t="shared" si="2"/>
        <v>20830000</v>
      </c>
      <c r="AP25" s="175">
        <f t="shared" si="3"/>
        <v>100</v>
      </c>
      <c r="AQ25" s="162" t="str">
        <f t="shared" si="4"/>
        <v>DL.2376.AFA.001.053.C.521211</v>
      </c>
      <c r="AR25" s="162" t="str">
        <f>IF(ISNUMBER(SEARCH("COVID",SP2D[[#This Row],[Akun]])),"COVID","Non COVID")</f>
        <v>Non COVID</v>
      </c>
      <c r="AS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5" s="176">
        <f>SUM('PER BULAN'!BB49)</f>
        <v>0</v>
      </c>
      <c r="AV25" s="176">
        <f>SUM('PER BULAN'!BC49)</f>
        <v>0</v>
      </c>
      <c r="AW25" s="176">
        <f>SUM('PER BULAN'!BD49)</f>
        <v>0</v>
      </c>
      <c r="AX25" s="176">
        <f>SUM('PER BULAN'!BE49)</f>
        <v>0</v>
      </c>
      <c r="AY25" s="176">
        <f>SUM('PER BULAN'!BF49)</f>
        <v>0</v>
      </c>
      <c r="AZ25" s="176">
        <f>SUM('PER BULAN'!BG49)</f>
        <v>0</v>
      </c>
      <c r="BA25" s="176">
        <f>SUM('PER BULAN'!BH49)</f>
        <v>0</v>
      </c>
      <c r="BB25" s="176">
        <f>SUM('PER BULAN'!BI49)</f>
        <v>0</v>
      </c>
      <c r="BC25" s="176">
        <f>SUM('PER BULAN'!BJ49)</f>
        <v>0</v>
      </c>
      <c r="BD25" s="176">
        <f>SUM('PER BULAN'!BK49)</f>
        <v>0</v>
      </c>
      <c r="BE25" s="176">
        <f>SUM('PER BULAN'!BL49)</f>
        <v>0</v>
      </c>
    </row>
    <row r="26" spans="1:57" s="163" customFormat="1">
      <c r="A26" s="162" t="s">
        <v>3768</v>
      </c>
      <c r="B26" s="162" t="s">
        <v>3769</v>
      </c>
      <c r="C26" s="162" t="s">
        <v>3770</v>
      </c>
      <c r="D26" s="162" t="s">
        <v>3771</v>
      </c>
      <c r="E26" s="162" t="s">
        <v>196</v>
      </c>
      <c r="F26" s="162" t="s">
        <v>3781</v>
      </c>
      <c r="G26" s="162" t="s">
        <v>3772</v>
      </c>
      <c r="H26" s="162" t="s">
        <v>3782</v>
      </c>
      <c r="I26" s="162" t="s">
        <v>501</v>
      </c>
      <c r="J26" s="162" t="s">
        <v>3783</v>
      </c>
      <c r="K26" s="162" t="s">
        <v>519</v>
      </c>
      <c r="L26" s="162" t="s">
        <v>3789</v>
      </c>
      <c r="M26" s="162" t="s">
        <v>509</v>
      </c>
      <c r="N26" s="162" t="s">
        <v>3806</v>
      </c>
      <c r="O26" s="162">
        <v>521219</v>
      </c>
      <c r="P26" s="162" t="s">
        <v>3786</v>
      </c>
      <c r="Q26" s="111" cm="1">
        <f t="array" ref="Q26">SUM(_xlfn._xlws.FILTER(HistoryDIPA[TOTAL],(HistoryDIPA[MAK]=SP2D[[#This Row],[Kode Akun]])*(HistoryDIPA[StatusDIPA]=$Q$3),0))</f>
        <v>500000</v>
      </c>
      <c r="R26" s="111" cm="1">
        <f t="array" ref="R26">SUM(_xlfn._xlws.FILTER(HistoryDIPA[TOTAL],(HistoryDIPA[MAK]=SP2D[[#This Row],[Kode Akun]])*(HistoryDIPA[StatusDIPA]=$R$3),0))</f>
        <v>500000</v>
      </c>
      <c r="S26" s="256"/>
      <c r="T26" s="256">
        <v>0</v>
      </c>
      <c r="U26" s="256">
        <f>SP2D[[#This Row],[DIPA_REVISI3]]-SUM(SP2D[[#This Row],[Blokir AA ke 1]:[Blokir AA ke 2]])</f>
        <v>500000</v>
      </c>
      <c r="V26" s="176">
        <f>SUM('PER BULAN'!J50:L50)</f>
        <v>0</v>
      </c>
      <c r="W26" s="176">
        <f>SUM('PER BULAN'!M50:O50)</f>
        <v>0</v>
      </c>
      <c r="X26" s="176">
        <f>SUM('PER BULAN'!P50:R50)</f>
        <v>0</v>
      </c>
      <c r="Y26" s="176">
        <f>SUM('PER BULAN'!S50:U50)</f>
        <v>0</v>
      </c>
      <c r="Z26" s="176">
        <f>SUM('PER BULAN'!V50:X50)</f>
        <v>0</v>
      </c>
      <c r="AA26" s="176">
        <f>SUM('PER BULAN'!Y50:AA50)</f>
        <v>0</v>
      </c>
      <c r="AB26" s="176">
        <f>SUM('PER BULAN'!AB50:AD50)</f>
        <v>0</v>
      </c>
      <c r="AC26" s="176">
        <f>SUM('PER BULAN'!AE50:AG50)</f>
        <v>0</v>
      </c>
      <c r="AD26" s="176">
        <f>SUM('PER BULAN'!AH50:AJ50)</f>
        <v>0</v>
      </c>
      <c r="AE26" s="176">
        <f>SUM('PER BULAN'!AK50:AM50)</f>
        <v>0</v>
      </c>
      <c r="AF26" s="176">
        <f>SUM('PER BULAN'!AN50:AP50)</f>
        <v>0</v>
      </c>
      <c r="AG26" s="176">
        <f>SUM('PER BULAN'!AQ50:AS50)</f>
        <v>0</v>
      </c>
      <c r="AH26" s="162" t="s">
        <v>523</v>
      </c>
      <c r="AI26" s="162" t="s">
        <v>528</v>
      </c>
      <c r="AJ26" s="162" t="s">
        <v>529</v>
      </c>
      <c r="AK26" s="162" t="s">
        <v>3774</v>
      </c>
      <c r="AL26" s="162" t="s">
        <v>3775</v>
      </c>
      <c r="AM26" s="276">
        <f t="shared" si="0"/>
        <v>0</v>
      </c>
      <c r="AN26" s="175">
        <f t="shared" si="1"/>
        <v>0</v>
      </c>
      <c r="AO26" s="276">
        <f t="shared" si="2"/>
        <v>500000</v>
      </c>
      <c r="AP26" s="175">
        <f t="shared" si="3"/>
        <v>100</v>
      </c>
      <c r="AQ26" s="162" t="str">
        <f t="shared" si="4"/>
        <v>DL.2376.AFA.001.053.C.521219</v>
      </c>
      <c r="AR26" s="162" t="str">
        <f>IF(ISNUMBER(SEARCH("COVID",SP2D[[#This Row],[Akun]])),"COVID","Non COVID")</f>
        <v>Non COVID</v>
      </c>
      <c r="AS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6" s="176">
        <f>SUM('PER BULAN'!BB50)</f>
        <v>0</v>
      </c>
      <c r="AV26" s="176">
        <f>SUM('PER BULAN'!BC50)</f>
        <v>0</v>
      </c>
      <c r="AW26" s="176">
        <f>SUM('PER BULAN'!BD50)</f>
        <v>0</v>
      </c>
      <c r="AX26" s="176">
        <f>SUM('PER BULAN'!BE50)</f>
        <v>0</v>
      </c>
      <c r="AY26" s="176">
        <f>SUM('PER BULAN'!BF50)</f>
        <v>0</v>
      </c>
      <c r="AZ26" s="176">
        <f>SUM('PER BULAN'!BG50)</f>
        <v>0</v>
      </c>
      <c r="BA26" s="176">
        <f>SUM('PER BULAN'!BH50)</f>
        <v>0</v>
      </c>
      <c r="BB26" s="176">
        <f>SUM('PER BULAN'!BI50)</f>
        <v>0</v>
      </c>
      <c r="BC26" s="176">
        <f>SUM('PER BULAN'!BJ50)</f>
        <v>0</v>
      </c>
      <c r="BD26" s="176">
        <f>SUM('PER BULAN'!BK50)</f>
        <v>0</v>
      </c>
      <c r="BE26" s="176">
        <f>SUM('PER BULAN'!BL50)</f>
        <v>0</v>
      </c>
    </row>
    <row r="27" spans="1:57" s="163" customFormat="1">
      <c r="A27" s="162" t="s">
        <v>3768</v>
      </c>
      <c r="B27" s="162" t="s">
        <v>3769</v>
      </c>
      <c r="C27" s="162" t="s">
        <v>3770</v>
      </c>
      <c r="D27" s="162" t="s">
        <v>3771</v>
      </c>
      <c r="E27" s="162" t="s">
        <v>196</v>
      </c>
      <c r="F27" s="162" t="s">
        <v>3781</v>
      </c>
      <c r="G27" s="162" t="s">
        <v>3772</v>
      </c>
      <c r="H27" s="162" t="s">
        <v>3782</v>
      </c>
      <c r="I27" s="162" t="s">
        <v>501</v>
      </c>
      <c r="J27" s="162" t="s">
        <v>3783</v>
      </c>
      <c r="K27" s="162" t="s">
        <v>519</v>
      </c>
      <c r="L27" s="162" t="s">
        <v>3789</v>
      </c>
      <c r="M27" s="162" t="s">
        <v>509</v>
      </c>
      <c r="N27" s="162" t="s">
        <v>3806</v>
      </c>
      <c r="O27" s="162">
        <v>522151</v>
      </c>
      <c r="P27" s="162" t="s">
        <v>3776</v>
      </c>
      <c r="Q27" s="111" cm="1">
        <f t="array" ref="Q27">SUM(_xlfn._xlws.FILTER(HistoryDIPA[TOTAL],(HistoryDIPA[MAK]=SP2D[[#This Row],[Kode Akun]])*(HistoryDIPA[StatusDIPA]=$Q$3),0))</f>
        <v>7200000</v>
      </c>
      <c r="R27" s="111" cm="1">
        <f t="array" ref="R27">SUM(_xlfn._xlws.FILTER(HistoryDIPA[TOTAL],(HistoryDIPA[MAK]=SP2D[[#This Row],[Kode Akun]])*(HistoryDIPA[StatusDIPA]=$R$3),0))</f>
        <v>7200000</v>
      </c>
      <c r="S27" s="256"/>
      <c r="T27" s="256">
        <v>0</v>
      </c>
      <c r="U27" s="256">
        <f>SP2D[[#This Row],[DIPA_REVISI3]]-SUM(SP2D[[#This Row],[Blokir AA ke 1]:[Blokir AA ke 2]])</f>
        <v>7200000</v>
      </c>
      <c r="V27" s="176">
        <f>SUM('PER BULAN'!J51:L51)</f>
        <v>0</v>
      </c>
      <c r="W27" s="176">
        <f>SUM('PER BULAN'!M51:O51)</f>
        <v>0</v>
      </c>
      <c r="X27" s="176">
        <f>SUM('PER BULAN'!P51:R51)</f>
        <v>0</v>
      </c>
      <c r="Y27" s="176">
        <f>SUM('PER BULAN'!S51:U51)</f>
        <v>0</v>
      </c>
      <c r="Z27" s="176">
        <f>SUM('PER BULAN'!V51:X51)</f>
        <v>0</v>
      </c>
      <c r="AA27" s="176">
        <f>SUM('PER BULAN'!Y51:AA51)</f>
        <v>0</v>
      </c>
      <c r="AB27" s="176">
        <f>SUM('PER BULAN'!AB51:AD51)</f>
        <v>0</v>
      </c>
      <c r="AC27" s="176">
        <f>SUM('PER BULAN'!AE51:AG51)</f>
        <v>0</v>
      </c>
      <c r="AD27" s="176">
        <f>SUM('PER BULAN'!AH51:AJ51)</f>
        <v>0</v>
      </c>
      <c r="AE27" s="176">
        <f>SUM('PER BULAN'!AK51:AM51)</f>
        <v>0</v>
      </c>
      <c r="AF27" s="176">
        <f>SUM('PER BULAN'!AN51:AP51)</f>
        <v>0</v>
      </c>
      <c r="AG27" s="176">
        <f>SUM('PER BULAN'!AQ51:AS51)</f>
        <v>0</v>
      </c>
      <c r="AH27" s="162" t="s">
        <v>523</v>
      </c>
      <c r="AI27" s="162" t="s">
        <v>528</v>
      </c>
      <c r="AJ27" s="162" t="s">
        <v>529</v>
      </c>
      <c r="AK27" s="162" t="s">
        <v>3774</v>
      </c>
      <c r="AL27" s="162" t="s">
        <v>3775</v>
      </c>
      <c r="AM27" s="276">
        <f t="shared" si="0"/>
        <v>0</v>
      </c>
      <c r="AN27" s="175">
        <f t="shared" si="1"/>
        <v>0</v>
      </c>
      <c r="AO27" s="276">
        <f t="shared" si="2"/>
        <v>7200000</v>
      </c>
      <c r="AP27" s="175">
        <f t="shared" si="3"/>
        <v>100</v>
      </c>
      <c r="AQ27" s="162" t="str">
        <f t="shared" si="4"/>
        <v>DL.2376.AFA.001.053.C.522151</v>
      </c>
      <c r="AR27" s="162" t="str">
        <f>IF(ISNUMBER(SEARCH("COVID",SP2D[[#This Row],[Akun]])),"COVID","Non COVID")</f>
        <v>Non COVID</v>
      </c>
      <c r="AS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7" s="176">
        <f>SUM('PER BULAN'!BB51)</f>
        <v>0</v>
      </c>
      <c r="AV27" s="176">
        <f>SUM('PER BULAN'!BC51)</f>
        <v>0</v>
      </c>
      <c r="AW27" s="176">
        <f>SUM('PER BULAN'!BD51)</f>
        <v>0</v>
      </c>
      <c r="AX27" s="176">
        <f>SUM('PER BULAN'!BE51)</f>
        <v>0</v>
      </c>
      <c r="AY27" s="176">
        <f>SUM('PER BULAN'!BF51)</f>
        <v>0</v>
      </c>
      <c r="AZ27" s="176">
        <f>SUM('PER BULAN'!BG51)</f>
        <v>0</v>
      </c>
      <c r="BA27" s="176">
        <f>SUM('PER BULAN'!BH51)</f>
        <v>0</v>
      </c>
      <c r="BB27" s="176">
        <f>SUM('PER BULAN'!BI51)</f>
        <v>0</v>
      </c>
      <c r="BC27" s="176">
        <f>SUM('PER BULAN'!BJ51)</f>
        <v>0</v>
      </c>
      <c r="BD27" s="176">
        <f>SUM('PER BULAN'!BK51)</f>
        <v>0</v>
      </c>
      <c r="BE27" s="176">
        <f>SUM('PER BULAN'!BL51)</f>
        <v>0</v>
      </c>
    </row>
    <row r="28" spans="1:57" s="163" customFormat="1">
      <c r="A28" s="162" t="s">
        <v>3768</v>
      </c>
      <c r="B28" s="162" t="s">
        <v>3769</v>
      </c>
      <c r="C28" s="162" t="s">
        <v>3770</v>
      </c>
      <c r="D28" s="162" t="s">
        <v>3771</v>
      </c>
      <c r="E28" s="162" t="s">
        <v>196</v>
      </c>
      <c r="F28" s="162" t="s">
        <v>3781</v>
      </c>
      <c r="G28" s="162" t="s">
        <v>3772</v>
      </c>
      <c r="H28" s="162" t="s">
        <v>3782</v>
      </c>
      <c r="I28" s="162" t="s">
        <v>501</v>
      </c>
      <c r="J28" s="162" t="s">
        <v>3783</v>
      </c>
      <c r="K28" s="162" t="s">
        <v>519</v>
      </c>
      <c r="L28" s="162" t="s">
        <v>3789</v>
      </c>
      <c r="M28" s="162" t="s">
        <v>509</v>
      </c>
      <c r="N28" s="162" t="s">
        <v>3806</v>
      </c>
      <c r="O28" s="162" t="s">
        <v>510</v>
      </c>
      <c r="P28" s="162" t="s">
        <v>3777</v>
      </c>
      <c r="Q28" s="111" cm="1">
        <f t="array" ref="Q28">SUM(_xlfn._xlws.FILTER(HistoryDIPA[TOTAL],(HistoryDIPA[MAK]=SP2D[[#This Row],[Kode Akun]])*(HistoryDIPA[StatusDIPA]=$Q$3),0))</f>
        <v>23030000</v>
      </c>
      <c r="R28" s="111" cm="1">
        <f t="array" ref="R28">SUM(_xlfn._xlws.FILTER(HistoryDIPA[TOTAL],(HistoryDIPA[MAK]=SP2D[[#This Row],[Kode Akun]])*(HistoryDIPA[StatusDIPA]=$R$3),0))</f>
        <v>23030000</v>
      </c>
      <c r="S28" s="256"/>
      <c r="T28" s="256">
        <v>0</v>
      </c>
      <c r="U28" s="256">
        <f>SP2D[[#This Row],[DIPA_REVISI3]]-SUM(SP2D[[#This Row],[Blokir AA ke 1]:[Blokir AA ke 2]])</f>
        <v>23030000</v>
      </c>
      <c r="V28" s="176">
        <f>SUM('PER BULAN'!J52:L52)</f>
        <v>0</v>
      </c>
      <c r="W28" s="176">
        <f>SUM('PER BULAN'!M52:O52)</f>
        <v>0</v>
      </c>
      <c r="X28" s="176">
        <f>SUM('PER BULAN'!P52:R52)</f>
        <v>0</v>
      </c>
      <c r="Y28" s="176">
        <f>SUM('PER BULAN'!S52:U52)</f>
        <v>0</v>
      </c>
      <c r="Z28" s="176">
        <f>SUM('PER BULAN'!V52:X52)</f>
        <v>0</v>
      </c>
      <c r="AA28" s="176">
        <f>SUM('PER BULAN'!Y52:AA52)</f>
        <v>0</v>
      </c>
      <c r="AB28" s="176">
        <f>SUM('PER BULAN'!AB52:AD52)</f>
        <v>0</v>
      </c>
      <c r="AC28" s="176">
        <f>SUM('PER BULAN'!AE52:AG52)</f>
        <v>0</v>
      </c>
      <c r="AD28" s="176">
        <f>SUM('PER BULAN'!AH52:AJ52)</f>
        <v>0</v>
      </c>
      <c r="AE28" s="176">
        <f>SUM('PER BULAN'!AK52:AM52)</f>
        <v>0</v>
      </c>
      <c r="AF28" s="176">
        <f>SUM('PER BULAN'!AN52:AP52)</f>
        <v>0</v>
      </c>
      <c r="AG28" s="176">
        <f>SUM('PER BULAN'!AQ52:AS52)</f>
        <v>0</v>
      </c>
      <c r="AH28" s="162" t="s">
        <v>523</v>
      </c>
      <c r="AI28" s="162" t="s">
        <v>528</v>
      </c>
      <c r="AJ28" s="162" t="s">
        <v>529</v>
      </c>
      <c r="AK28" s="162" t="s">
        <v>3774</v>
      </c>
      <c r="AL28" s="162" t="s">
        <v>3775</v>
      </c>
      <c r="AM28" s="276">
        <f t="shared" si="0"/>
        <v>0</v>
      </c>
      <c r="AN28" s="175">
        <f t="shared" si="1"/>
        <v>0</v>
      </c>
      <c r="AO28" s="276">
        <f t="shared" si="2"/>
        <v>23030000</v>
      </c>
      <c r="AP28" s="175">
        <f t="shared" si="3"/>
        <v>100</v>
      </c>
      <c r="AQ28" s="162" t="str">
        <f t="shared" si="4"/>
        <v>DL.2376.AFA.001.053.C.524111</v>
      </c>
      <c r="AR28" s="162" t="str">
        <f>IF(ISNUMBER(SEARCH("COVID",SP2D[[#This Row],[Akun]])),"COVID","Non COVID")</f>
        <v>Non COVID</v>
      </c>
      <c r="AS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8" s="176">
        <f>SUM('PER BULAN'!BB52)</f>
        <v>0</v>
      </c>
      <c r="AV28" s="176">
        <f>SUM('PER BULAN'!BC52)</f>
        <v>0</v>
      </c>
      <c r="AW28" s="176">
        <f>SUM('PER BULAN'!BD52)</f>
        <v>0</v>
      </c>
      <c r="AX28" s="176">
        <f>SUM('PER BULAN'!BE52)</f>
        <v>0</v>
      </c>
      <c r="AY28" s="176">
        <f>SUM('PER BULAN'!BF52)</f>
        <v>0</v>
      </c>
      <c r="AZ28" s="176">
        <f>SUM('PER BULAN'!BG52)</f>
        <v>0</v>
      </c>
      <c r="BA28" s="176">
        <f>SUM('PER BULAN'!BH52)</f>
        <v>0</v>
      </c>
      <c r="BB28" s="176">
        <f>SUM('PER BULAN'!BI52)</f>
        <v>0</v>
      </c>
      <c r="BC28" s="176">
        <f>SUM('PER BULAN'!BJ52)</f>
        <v>0</v>
      </c>
      <c r="BD28" s="176">
        <f>SUM('PER BULAN'!BK52)</f>
        <v>0</v>
      </c>
      <c r="BE28" s="176">
        <f>SUM('PER BULAN'!BL52)</f>
        <v>0</v>
      </c>
    </row>
    <row r="29" spans="1:57" s="163" customFormat="1">
      <c r="A29" s="162" t="s">
        <v>3768</v>
      </c>
      <c r="B29" s="162" t="s">
        <v>3769</v>
      </c>
      <c r="C29" s="162" t="s">
        <v>3770</v>
      </c>
      <c r="D29" s="162" t="s">
        <v>3771</v>
      </c>
      <c r="E29" s="162" t="s">
        <v>196</v>
      </c>
      <c r="F29" s="162" t="s">
        <v>3781</v>
      </c>
      <c r="G29" s="162" t="s">
        <v>3772</v>
      </c>
      <c r="H29" s="162" t="s">
        <v>3782</v>
      </c>
      <c r="I29" s="162" t="s">
        <v>501</v>
      </c>
      <c r="J29" s="162" t="s">
        <v>3783</v>
      </c>
      <c r="K29" s="162" t="s">
        <v>520</v>
      </c>
      <c r="L29" s="162" t="s">
        <v>3793</v>
      </c>
      <c r="M29" s="162" t="s">
        <v>8</v>
      </c>
      <c r="N29" s="162" t="s">
        <v>3794</v>
      </c>
      <c r="O29" s="162">
        <v>521211</v>
      </c>
      <c r="P29" s="162" t="s">
        <v>3773</v>
      </c>
      <c r="Q29" s="111" cm="1">
        <f t="array" ref="Q29">SUM(_xlfn._xlws.FILTER(HistoryDIPA[TOTAL],(HistoryDIPA[MAK]=SP2D[[#This Row],[Kode Akun]])*(HistoryDIPA[StatusDIPA]=$Q$3),0))</f>
        <v>13500000</v>
      </c>
      <c r="R29" s="111" cm="1">
        <f t="array" ref="R29">SUM(_xlfn._xlws.FILTER(HistoryDIPA[TOTAL],(HistoryDIPA[MAK]=SP2D[[#This Row],[Kode Akun]])*(HistoryDIPA[StatusDIPA]=$R$3),0))</f>
        <v>13900000</v>
      </c>
      <c r="S29" s="256"/>
      <c r="T29" s="256">
        <v>0</v>
      </c>
      <c r="U29" s="256">
        <f>SP2D[[#This Row],[DIPA_REVISI3]]-SUM(SP2D[[#This Row],[Blokir AA ke 1]:[Blokir AA ke 2]])</f>
        <v>13500000</v>
      </c>
      <c r="V29" s="176">
        <f>SUM('PER BULAN'!J55:L55)</f>
        <v>0</v>
      </c>
      <c r="W29" s="176">
        <f>SUM('PER BULAN'!M55:O55)</f>
        <v>0</v>
      </c>
      <c r="X29" s="176">
        <f>SUM('PER BULAN'!P55:R55)</f>
        <v>7990750</v>
      </c>
      <c r="Y29" s="176">
        <f>SUM('PER BULAN'!S55:U55)</f>
        <v>0</v>
      </c>
      <c r="Z29" s="176">
        <f>SUM('PER BULAN'!V55:X55)</f>
        <v>1500000</v>
      </c>
      <c r="AA29" s="176">
        <f>SUM('PER BULAN'!Y55:AA55)</f>
        <v>0</v>
      </c>
      <c r="AB29" s="176">
        <f>SUM('PER BULAN'!AB55:AD55)</f>
        <v>0</v>
      </c>
      <c r="AC29" s="176">
        <f>SUM('PER BULAN'!AE55:AG55)</f>
        <v>3998500</v>
      </c>
      <c r="AD29" s="176">
        <f>SUM('PER BULAN'!AH55:AJ55)</f>
        <v>0</v>
      </c>
      <c r="AE29" s="176">
        <f>SUM('PER BULAN'!AK55:AM55)</f>
        <v>0</v>
      </c>
      <c r="AF29" s="176">
        <f>SUM('PER BULAN'!AN55:AP55)</f>
        <v>0</v>
      </c>
      <c r="AG29" s="176">
        <f>SUM('PER BULAN'!AQ55:AS55)</f>
        <v>0</v>
      </c>
      <c r="AH29" s="162" t="s">
        <v>523</v>
      </c>
      <c r="AI29" s="162" t="s">
        <v>528</v>
      </c>
      <c r="AJ29" s="162" t="s">
        <v>531</v>
      </c>
      <c r="AK29" s="162" t="s">
        <v>3774</v>
      </c>
      <c r="AL29" s="162" t="s">
        <v>3775</v>
      </c>
      <c r="AM29" s="276">
        <f t="shared" si="0"/>
        <v>13489250</v>
      </c>
      <c r="AN29" s="175">
        <f t="shared" si="1"/>
        <v>99.920370370370364</v>
      </c>
      <c r="AO29" s="276">
        <f t="shared" si="2"/>
        <v>10750</v>
      </c>
      <c r="AP29" s="175">
        <f t="shared" si="3"/>
        <v>7.962962962962962E-2</v>
      </c>
      <c r="AQ29" s="162" t="str">
        <f t="shared" si="4"/>
        <v>DL.2376.AFA.001.054.A.521211</v>
      </c>
      <c r="AR29" s="162" t="str">
        <f>IF(ISNUMBER(SEARCH("COVID",SP2D[[#This Row],[Akun]])),"COVID","Non COVID")</f>
        <v>Non COVID</v>
      </c>
      <c r="AS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29" s="176">
        <f>SUM('PER BULAN'!BB55)</f>
        <v>0</v>
      </c>
      <c r="AV29" s="176">
        <f>SUM('PER BULAN'!BC55)</f>
        <v>5497250</v>
      </c>
      <c r="AW29" s="176">
        <f>SUM('PER BULAN'!BD55)</f>
        <v>2493500</v>
      </c>
      <c r="AX29" s="176">
        <f>SUM('PER BULAN'!BE55)</f>
        <v>0</v>
      </c>
      <c r="AY29" s="176">
        <f>SUM('PER BULAN'!BF55)</f>
        <v>1500000</v>
      </c>
      <c r="AZ29" s="176">
        <f>SUM('PER BULAN'!BG55)</f>
        <v>0</v>
      </c>
      <c r="BA29" s="176">
        <f>SUM('PER BULAN'!BH55)</f>
        <v>0</v>
      </c>
      <c r="BB29" s="176">
        <f>SUM('PER BULAN'!BI55)</f>
        <v>0</v>
      </c>
      <c r="BC29" s="176">
        <f>SUM('PER BULAN'!BJ55)</f>
        <v>0</v>
      </c>
      <c r="BD29" s="176">
        <f>SUM('PER BULAN'!BK55)</f>
        <v>0</v>
      </c>
      <c r="BE29" s="176">
        <f>SUM('PER BULAN'!BL55)</f>
        <v>3998500</v>
      </c>
    </row>
    <row r="30" spans="1:57" s="163" customFormat="1">
      <c r="A30" s="162" t="s">
        <v>3768</v>
      </c>
      <c r="B30" s="162" t="s">
        <v>3769</v>
      </c>
      <c r="C30" s="162" t="s">
        <v>3770</v>
      </c>
      <c r="D30" s="162" t="s">
        <v>3771</v>
      </c>
      <c r="E30" s="162" t="s">
        <v>196</v>
      </c>
      <c r="F30" s="162" t="s">
        <v>3781</v>
      </c>
      <c r="G30" s="162" t="s">
        <v>3772</v>
      </c>
      <c r="H30" s="162" t="s">
        <v>3782</v>
      </c>
      <c r="I30" s="162" t="s">
        <v>501</v>
      </c>
      <c r="J30" s="162" t="s">
        <v>3783</v>
      </c>
      <c r="K30" s="162" t="s">
        <v>520</v>
      </c>
      <c r="L30" s="162" t="s">
        <v>3793</v>
      </c>
      <c r="M30" s="162" t="s">
        <v>8</v>
      </c>
      <c r="N30" s="162" t="s">
        <v>3794</v>
      </c>
      <c r="O30" s="162">
        <v>521219</v>
      </c>
      <c r="P30" s="162" t="s">
        <v>3786</v>
      </c>
      <c r="Q30" s="111" cm="1">
        <f t="array" ref="Q30">SUM(_xlfn._xlws.FILTER(HistoryDIPA[TOTAL],(HistoryDIPA[MAK]=SP2D[[#This Row],[Kode Akun]])*(HistoryDIPA[StatusDIPA]=$Q$3),0))</f>
        <v>8884000</v>
      </c>
      <c r="R30" s="111" cm="1">
        <f t="array" ref="R30">SUM(_xlfn._xlws.FILTER(HistoryDIPA[TOTAL],(HistoryDIPA[MAK]=SP2D[[#This Row],[Kode Akun]])*(HistoryDIPA[StatusDIPA]=$R$3),0))</f>
        <v>8784000</v>
      </c>
      <c r="S30" s="256"/>
      <c r="T30" s="256">
        <v>0</v>
      </c>
      <c r="U30" s="256">
        <f>SP2D[[#This Row],[DIPA_REVISI3]]-SUM(SP2D[[#This Row],[Blokir AA ke 1]:[Blokir AA ke 2]])</f>
        <v>8884000</v>
      </c>
      <c r="V30" s="176">
        <f>SUM('PER BULAN'!J56:L56)</f>
        <v>0</v>
      </c>
      <c r="W30" s="176">
        <f>SUM('PER BULAN'!M56:O56)</f>
        <v>0</v>
      </c>
      <c r="X30" s="176">
        <f>SUM('PER BULAN'!P56:R56)</f>
        <v>0</v>
      </c>
      <c r="Y30" s="176">
        <f>SUM('PER BULAN'!S56:U56)</f>
        <v>0</v>
      </c>
      <c r="Z30" s="176">
        <f>SUM('PER BULAN'!V56:X56)</f>
        <v>0</v>
      </c>
      <c r="AA30" s="176">
        <f>SUM('PER BULAN'!Y56:AA56)</f>
        <v>0</v>
      </c>
      <c r="AB30" s="176">
        <f>SUM('PER BULAN'!AB56:AD56)</f>
        <v>0</v>
      </c>
      <c r="AC30" s="176">
        <f>SUM('PER BULAN'!AE56:AG56)</f>
        <v>0</v>
      </c>
      <c r="AD30" s="176">
        <f>SUM('PER BULAN'!AH56:AJ56)</f>
        <v>0</v>
      </c>
      <c r="AE30" s="176">
        <f>SUM('PER BULAN'!AK56:AM56)</f>
        <v>0</v>
      </c>
      <c r="AF30" s="176">
        <f>SUM('PER BULAN'!AN56:AP56)</f>
        <v>0</v>
      </c>
      <c r="AG30" s="176">
        <f>SUM('PER BULAN'!AQ56:AS56)</f>
        <v>0</v>
      </c>
      <c r="AH30" s="162" t="s">
        <v>523</v>
      </c>
      <c r="AI30" s="162" t="s">
        <v>528</v>
      </c>
      <c r="AJ30" s="162" t="s">
        <v>531</v>
      </c>
      <c r="AK30" s="162" t="s">
        <v>3774</v>
      </c>
      <c r="AL30" s="162" t="s">
        <v>3775</v>
      </c>
      <c r="AM30" s="276">
        <f t="shared" si="0"/>
        <v>0</v>
      </c>
      <c r="AN30" s="175">
        <f t="shared" si="1"/>
        <v>0</v>
      </c>
      <c r="AO30" s="276">
        <f t="shared" si="2"/>
        <v>8884000</v>
      </c>
      <c r="AP30" s="175">
        <f t="shared" si="3"/>
        <v>100</v>
      </c>
      <c r="AQ30" s="162" t="str">
        <f t="shared" si="4"/>
        <v>DL.2376.AFA.001.054.A.521219</v>
      </c>
      <c r="AR30" s="162" t="str">
        <f>IF(ISNUMBER(SEARCH("COVID",SP2D[[#This Row],[Akun]])),"COVID","Non COVID")</f>
        <v>Non COVID</v>
      </c>
      <c r="AS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0" s="176">
        <f>SUM('PER BULAN'!BB56)</f>
        <v>0</v>
      </c>
      <c r="AV30" s="176">
        <f>SUM('PER BULAN'!BC56)</f>
        <v>0</v>
      </c>
      <c r="AW30" s="176">
        <f>SUM('PER BULAN'!BD56)</f>
        <v>0</v>
      </c>
      <c r="AX30" s="176">
        <f>SUM('PER BULAN'!BE56)</f>
        <v>0</v>
      </c>
      <c r="AY30" s="176">
        <f>SUM('PER BULAN'!BF56)</f>
        <v>0</v>
      </c>
      <c r="AZ30" s="176">
        <f>SUM('PER BULAN'!BG56)</f>
        <v>0</v>
      </c>
      <c r="BA30" s="176">
        <f>SUM('PER BULAN'!BH56)</f>
        <v>0</v>
      </c>
      <c r="BB30" s="176">
        <f>SUM('PER BULAN'!BI56)</f>
        <v>0</v>
      </c>
      <c r="BC30" s="176">
        <f>SUM('PER BULAN'!BJ56)</f>
        <v>0</v>
      </c>
      <c r="BD30" s="176">
        <f>SUM('PER BULAN'!BK56)</f>
        <v>0</v>
      </c>
      <c r="BE30" s="176">
        <f>SUM('PER BULAN'!BL56)</f>
        <v>0</v>
      </c>
    </row>
    <row r="31" spans="1:57" s="163" customFormat="1">
      <c r="A31" s="162" t="s">
        <v>3768</v>
      </c>
      <c r="B31" s="162" t="s">
        <v>3769</v>
      </c>
      <c r="C31" s="162" t="s">
        <v>3770</v>
      </c>
      <c r="D31" s="162" t="s">
        <v>3771</v>
      </c>
      <c r="E31" s="162" t="s">
        <v>196</v>
      </c>
      <c r="F31" s="162" t="s">
        <v>3781</v>
      </c>
      <c r="G31" s="162" t="s">
        <v>3772</v>
      </c>
      <c r="H31" s="162" t="s">
        <v>3782</v>
      </c>
      <c r="I31" s="162" t="s">
        <v>501</v>
      </c>
      <c r="J31" s="162" t="s">
        <v>3783</v>
      </c>
      <c r="K31" s="162" t="s">
        <v>520</v>
      </c>
      <c r="L31" s="162" t="s">
        <v>3793</v>
      </c>
      <c r="M31" s="162" t="s">
        <v>8</v>
      </c>
      <c r="N31" s="162" t="s">
        <v>3794</v>
      </c>
      <c r="O31" s="162">
        <v>522151</v>
      </c>
      <c r="P31" s="162" t="s">
        <v>3776</v>
      </c>
      <c r="Q31" s="111" cm="1">
        <f t="array" ref="Q31">SUM(_xlfn._xlws.FILTER(HistoryDIPA[TOTAL],(HistoryDIPA[MAK]=SP2D[[#This Row],[Kode Akun]])*(HistoryDIPA[StatusDIPA]=$Q$3),0))</f>
        <v>15300000</v>
      </c>
      <c r="R31" s="111" cm="1">
        <f t="array" ref="R31">SUM(_xlfn._xlws.FILTER(HistoryDIPA[TOTAL],(HistoryDIPA[MAK]=SP2D[[#This Row],[Kode Akun]])*(HistoryDIPA[StatusDIPA]=$R$3),0))</f>
        <v>10000000</v>
      </c>
      <c r="S31" s="256"/>
      <c r="T31" s="256">
        <v>0</v>
      </c>
      <c r="U31" s="256">
        <f>SP2D[[#This Row],[DIPA_REVISI3]]-SUM(SP2D[[#This Row],[Blokir AA ke 1]:[Blokir AA ke 2]])</f>
        <v>15300000</v>
      </c>
      <c r="V31" s="176">
        <f>SUM('PER BULAN'!J57:L57)</f>
        <v>0</v>
      </c>
      <c r="W31" s="176">
        <f>SUM('PER BULAN'!M57:O57)</f>
        <v>0</v>
      </c>
      <c r="X31" s="176">
        <f>SUM('PER BULAN'!P57:R57)</f>
        <v>0</v>
      </c>
      <c r="Y31" s="176">
        <f>SUM('PER BULAN'!S57:U57)</f>
        <v>7200000</v>
      </c>
      <c r="Z31" s="176">
        <f>SUM('PER BULAN'!V57:X57)</f>
        <v>0</v>
      </c>
      <c r="AA31" s="176">
        <f>SUM('PER BULAN'!Y57:AA57)</f>
        <v>0</v>
      </c>
      <c r="AB31" s="176">
        <f>SUM('PER BULAN'!AB57:AD57)</f>
        <v>0</v>
      </c>
      <c r="AC31" s="176">
        <f>SUM('PER BULAN'!AE57:AG57)</f>
        <v>0</v>
      </c>
      <c r="AD31" s="176">
        <f>SUM('PER BULAN'!AH57:AJ57)</f>
        <v>0</v>
      </c>
      <c r="AE31" s="176">
        <f>SUM('PER BULAN'!AK57:AM57)</f>
        <v>0</v>
      </c>
      <c r="AF31" s="176">
        <f>SUM('PER BULAN'!AN57:AP57)</f>
        <v>0</v>
      </c>
      <c r="AG31" s="176">
        <f>SUM('PER BULAN'!AQ57:AS57)</f>
        <v>0</v>
      </c>
      <c r="AH31" s="162" t="s">
        <v>523</v>
      </c>
      <c r="AI31" s="162" t="s">
        <v>528</v>
      </c>
      <c r="AJ31" s="162" t="s">
        <v>531</v>
      </c>
      <c r="AK31" s="162" t="s">
        <v>3774</v>
      </c>
      <c r="AL31" s="162" t="s">
        <v>3775</v>
      </c>
      <c r="AM31" s="276">
        <f t="shared" si="0"/>
        <v>7200000</v>
      </c>
      <c r="AN31" s="175">
        <f t="shared" si="1"/>
        <v>47.058823529411761</v>
      </c>
      <c r="AO31" s="276">
        <f t="shared" si="2"/>
        <v>8100000</v>
      </c>
      <c r="AP31" s="175">
        <f t="shared" si="3"/>
        <v>52.941176470588239</v>
      </c>
      <c r="AQ31" s="162" t="str">
        <f t="shared" si="4"/>
        <v>DL.2376.AFA.001.054.A.522151</v>
      </c>
      <c r="AR31" s="162" t="str">
        <f>IF(ISNUMBER(SEARCH("COVID",SP2D[[#This Row],[Akun]])),"COVID","Non COVID")</f>
        <v>Non COVID</v>
      </c>
      <c r="AS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1" s="176">
        <f>SUM('PER BULAN'!BB57)</f>
        <v>0</v>
      </c>
      <c r="AV31" s="176">
        <f>SUM('PER BULAN'!BC57)</f>
        <v>0</v>
      </c>
      <c r="AW31" s="176">
        <f>SUM('PER BULAN'!BD57)</f>
        <v>0</v>
      </c>
      <c r="AX31" s="176">
        <f>SUM('PER BULAN'!BE57)</f>
        <v>0</v>
      </c>
      <c r="AY31" s="176">
        <f>SUM('PER BULAN'!BF57)</f>
        <v>0</v>
      </c>
      <c r="AZ31" s="176">
        <f>SUM('PER BULAN'!BG57)</f>
        <v>0</v>
      </c>
      <c r="BA31" s="176">
        <f>SUM('PER BULAN'!BH57)</f>
        <v>0</v>
      </c>
      <c r="BB31" s="176">
        <f>SUM('PER BULAN'!BI57)</f>
        <v>0</v>
      </c>
      <c r="BC31" s="176">
        <f>SUM('PER BULAN'!BJ57)</f>
        <v>0</v>
      </c>
      <c r="BD31" s="176">
        <f>SUM('PER BULAN'!BK57)</f>
        <v>0</v>
      </c>
      <c r="BE31" s="176">
        <f>SUM('PER BULAN'!BL57)</f>
        <v>0</v>
      </c>
    </row>
    <row r="32" spans="1:57" s="163" customFormat="1">
      <c r="A32" s="162" t="s">
        <v>3768</v>
      </c>
      <c r="B32" s="162" t="s">
        <v>3769</v>
      </c>
      <c r="C32" s="162" t="s">
        <v>3770</v>
      </c>
      <c r="D32" s="162" t="s">
        <v>3771</v>
      </c>
      <c r="E32" s="162" t="s">
        <v>196</v>
      </c>
      <c r="F32" s="162" t="s">
        <v>3781</v>
      </c>
      <c r="G32" s="162" t="s">
        <v>3772</v>
      </c>
      <c r="H32" s="162" t="s">
        <v>3782</v>
      </c>
      <c r="I32" s="162" t="s">
        <v>501</v>
      </c>
      <c r="J32" s="162" t="s">
        <v>3783</v>
      </c>
      <c r="K32" s="162" t="s">
        <v>520</v>
      </c>
      <c r="L32" s="162" t="s">
        <v>3793</v>
      </c>
      <c r="M32" s="162" t="s">
        <v>8</v>
      </c>
      <c r="N32" s="162" t="s">
        <v>3794</v>
      </c>
      <c r="O32" s="162" t="s">
        <v>515</v>
      </c>
      <c r="P32" s="162" t="s">
        <v>3778</v>
      </c>
      <c r="Q32" s="111" cm="1">
        <f t="array" ref="Q32">SUM(_xlfn._xlws.FILTER(HistoryDIPA[TOTAL],(HistoryDIPA[MAK]=SP2D[[#This Row],[Kode Akun]])*(HistoryDIPA[StatusDIPA]=$Q$3),0))</f>
        <v>0</v>
      </c>
      <c r="R32" s="111" cm="1">
        <f t="array" ref="R32">SUM(_xlfn._xlws.FILTER(HistoryDIPA[TOTAL],(HistoryDIPA[MAK]=SP2D[[#This Row],[Kode Akun]])*(HistoryDIPA[StatusDIPA]=$R$3),0))</f>
        <v>5000000</v>
      </c>
      <c r="S32" s="256"/>
      <c r="T32" s="256">
        <v>0</v>
      </c>
      <c r="U32" s="256">
        <f>SP2D[[#This Row],[DIPA_REVISI3]]-SUM(SP2D[[#This Row],[Blokir AA ke 1]:[Blokir AA ke 2]])</f>
        <v>0</v>
      </c>
      <c r="V32" s="176">
        <f>SUM('PER BULAN'!J58:L58)</f>
        <v>0</v>
      </c>
      <c r="W32" s="176">
        <f>SUM('PER BULAN'!M58:O58)</f>
        <v>0</v>
      </c>
      <c r="X32" s="176">
        <f>SUM('PER BULAN'!P58:R58)</f>
        <v>0</v>
      </c>
      <c r="Y32" s="176">
        <f>SUM('PER BULAN'!S58:U58)</f>
        <v>0</v>
      </c>
      <c r="Z32" s="176">
        <f>SUM('PER BULAN'!V58:X58)</f>
        <v>0</v>
      </c>
      <c r="AA32" s="176">
        <f>SUM('PER BULAN'!Y58:AA58)</f>
        <v>0</v>
      </c>
      <c r="AB32" s="176">
        <f>SUM('PER BULAN'!AB58:AD58)</f>
        <v>0</v>
      </c>
      <c r="AC32" s="176">
        <f>SUM('PER BULAN'!AE58:AG58)</f>
        <v>0</v>
      </c>
      <c r="AD32" s="176">
        <f>SUM('PER BULAN'!AH58:AJ58)</f>
        <v>0</v>
      </c>
      <c r="AE32" s="176">
        <f>SUM('PER BULAN'!AK58:AM58)</f>
        <v>0</v>
      </c>
      <c r="AF32" s="176">
        <f>SUM('PER BULAN'!AN58:AP58)</f>
        <v>0</v>
      </c>
      <c r="AG32" s="176">
        <f>SUM('PER BULAN'!AQ58:AS58)</f>
        <v>0</v>
      </c>
      <c r="AH32" s="162" t="s">
        <v>523</v>
      </c>
      <c r="AI32" s="162" t="s">
        <v>528</v>
      </c>
      <c r="AJ32" s="162" t="s">
        <v>531</v>
      </c>
      <c r="AK32" s="162" t="s">
        <v>3774</v>
      </c>
      <c r="AL32" s="162" t="s">
        <v>3775</v>
      </c>
      <c r="AM32" s="276">
        <f t="shared" si="0"/>
        <v>0</v>
      </c>
      <c r="AN32" s="175">
        <f t="shared" si="1"/>
        <v>0</v>
      </c>
      <c r="AO32" s="276">
        <f t="shared" si="2"/>
        <v>0</v>
      </c>
      <c r="AP32" s="175">
        <f t="shared" si="3"/>
        <v>0</v>
      </c>
      <c r="AQ32" s="162" t="str">
        <f t="shared" si="4"/>
        <v>DL.2376.AFA.001.054.A.522192</v>
      </c>
      <c r="AR32" s="162" t="str">
        <f>IF(ISNUMBER(SEARCH("COVID",SP2D[[#This Row],[Akun]])),"COVID","Non COVID")</f>
        <v>COVID</v>
      </c>
      <c r="AS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2" s="176">
        <f>SUM('PER BULAN'!BB58)</f>
        <v>0</v>
      </c>
      <c r="AV32" s="176">
        <f>SUM('PER BULAN'!BC58)</f>
        <v>0</v>
      </c>
      <c r="AW32" s="176">
        <f>SUM('PER BULAN'!BD58)</f>
        <v>0</v>
      </c>
      <c r="AX32" s="176">
        <f>SUM('PER BULAN'!BE58)</f>
        <v>0</v>
      </c>
      <c r="AY32" s="176">
        <f>SUM('PER BULAN'!BF58)</f>
        <v>0</v>
      </c>
      <c r="AZ32" s="176">
        <f>SUM('PER BULAN'!BG58)</f>
        <v>0</v>
      </c>
      <c r="BA32" s="176">
        <f>SUM('PER BULAN'!BH58)</f>
        <v>0</v>
      </c>
      <c r="BB32" s="176">
        <f>SUM('PER BULAN'!BI58)</f>
        <v>0</v>
      </c>
      <c r="BC32" s="176">
        <f>SUM('PER BULAN'!BJ58)</f>
        <v>0</v>
      </c>
      <c r="BD32" s="176">
        <f>SUM('PER BULAN'!BK58)</f>
        <v>0</v>
      </c>
      <c r="BE32" s="176">
        <f>SUM('PER BULAN'!BL58)</f>
        <v>0</v>
      </c>
    </row>
    <row r="33" spans="1:57" s="163" customFormat="1">
      <c r="A33" s="162" t="s">
        <v>3768</v>
      </c>
      <c r="B33" s="162" t="s">
        <v>3769</v>
      </c>
      <c r="C33" s="162" t="s">
        <v>3770</v>
      </c>
      <c r="D33" s="162" t="s">
        <v>3771</v>
      </c>
      <c r="E33" s="162" t="s">
        <v>196</v>
      </c>
      <c r="F33" s="162" t="s">
        <v>3781</v>
      </c>
      <c r="G33" s="162" t="s">
        <v>3772</v>
      </c>
      <c r="H33" s="162" t="s">
        <v>3782</v>
      </c>
      <c r="I33" s="162" t="s">
        <v>501</v>
      </c>
      <c r="J33" s="162" t="s">
        <v>3783</v>
      </c>
      <c r="K33" s="162" t="s">
        <v>520</v>
      </c>
      <c r="L33" s="162" t="s">
        <v>3793</v>
      </c>
      <c r="M33" s="162" t="s">
        <v>8</v>
      </c>
      <c r="N33" s="162" t="s">
        <v>3794</v>
      </c>
      <c r="O33" s="162" t="s">
        <v>510</v>
      </c>
      <c r="P33" s="162" t="s">
        <v>3777</v>
      </c>
      <c r="Q33" s="111" cm="1">
        <f t="array" ref="Q33">SUM(_xlfn._xlws.FILTER(HistoryDIPA[TOTAL],(HistoryDIPA[MAK]=SP2D[[#This Row],[Kode Akun]])*(HistoryDIPA[StatusDIPA]=$Q$3),0))</f>
        <v>97416000</v>
      </c>
      <c r="R33" s="111" cm="1">
        <f t="array" ref="R33">SUM(_xlfn._xlws.FILTER(HistoryDIPA[TOTAL],(HistoryDIPA[MAK]=SP2D[[#This Row],[Kode Akun]])*(HistoryDIPA[StatusDIPA]=$R$3),0))</f>
        <v>97416000</v>
      </c>
      <c r="S33" s="256"/>
      <c r="T33" s="256">
        <v>0</v>
      </c>
      <c r="U33" s="256">
        <f>SP2D[[#This Row],[DIPA_REVISI3]]-SUM(SP2D[[#This Row],[Blokir AA ke 1]:[Blokir AA ke 2]])</f>
        <v>97416000</v>
      </c>
      <c r="V33" s="176">
        <f>SUM('PER BULAN'!J59:L59)</f>
        <v>0</v>
      </c>
      <c r="W33" s="176">
        <f>SUM('PER BULAN'!M59:O59)</f>
        <v>0</v>
      </c>
      <c r="X33" s="176">
        <f>SUM('PER BULAN'!P59:R59)</f>
        <v>28850000</v>
      </c>
      <c r="Y33" s="176">
        <f>SUM('PER BULAN'!S59:U59)</f>
        <v>6320000</v>
      </c>
      <c r="Z33" s="176">
        <f>SUM('PER BULAN'!V59:X59)</f>
        <v>0</v>
      </c>
      <c r="AA33" s="176">
        <f>SUM('PER BULAN'!Y59:AA59)</f>
        <v>22748610</v>
      </c>
      <c r="AB33" s="176">
        <f>SUM('PER BULAN'!AB59:AD59)</f>
        <v>2994000</v>
      </c>
      <c r="AC33" s="176">
        <f>SUM('PER BULAN'!AE59:AG59)</f>
        <v>0</v>
      </c>
      <c r="AD33" s="176">
        <f>SUM('PER BULAN'!AH59:AJ59)</f>
        <v>0</v>
      </c>
      <c r="AE33" s="176">
        <f>SUM('PER BULAN'!AK59:AM59)</f>
        <v>0</v>
      </c>
      <c r="AF33" s="176">
        <f>SUM('PER BULAN'!AN59:AP59)</f>
        <v>0</v>
      </c>
      <c r="AG33" s="176">
        <f>SUM('PER BULAN'!AQ59:AS59)</f>
        <v>0</v>
      </c>
      <c r="AH33" s="162" t="s">
        <v>523</v>
      </c>
      <c r="AI33" s="162" t="s">
        <v>528</v>
      </c>
      <c r="AJ33" s="162" t="s">
        <v>531</v>
      </c>
      <c r="AK33" s="162" t="s">
        <v>3774</v>
      </c>
      <c r="AL33" s="162" t="s">
        <v>3775</v>
      </c>
      <c r="AM33" s="276">
        <f t="shared" si="0"/>
        <v>60912610</v>
      </c>
      <c r="AN33" s="175">
        <f t="shared" si="1"/>
        <v>62.528342366757009</v>
      </c>
      <c r="AO33" s="276">
        <f t="shared" si="2"/>
        <v>36503390</v>
      </c>
      <c r="AP33" s="175">
        <f t="shared" si="3"/>
        <v>37.471657633242998</v>
      </c>
      <c r="AQ33" s="162" t="str">
        <f t="shared" si="4"/>
        <v>DL.2376.AFA.001.054.A.524111</v>
      </c>
      <c r="AR33" s="162" t="str">
        <f>IF(ISNUMBER(SEARCH("COVID",SP2D[[#This Row],[Akun]])),"COVID","Non COVID")</f>
        <v>Non COVID</v>
      </c>
      <c r="AS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3" s="176">
        <f>SUM('PER BULAN'!BB59)</f>
        <v>0</v>
      </c>
      <c r="AV33" s="176">
        <f>SUM('PER BULAN'!BC59)</f>
        <v>17010000</v>
      </c>
      <c r="AW33" s="176">
        <f>SUM('PER BULAN'!BD59)</f>
        <v>11840000</v>
      </c>
      <c r="AX33" s="176">
        <f>SUM('PER BULAN'!BE59)</f>
        <v>0</v>
      </c>
      <c r="AY33" s="176">
        <f>SUM('PER BULAN'!BF59)</f>
        <v>0</v>
      </c>
      <c r="AZ33" s="176">
        <f>SUM('PER BULAN'!BG59)</f>
        <v>0</v>
      </c>
      <c r="BA33" s="176">
        <f>SUM('PER BULAN'!BH59)</f>
        <v>0</v>
      </c>
      <c r="BB33" s="176">
        <f>SUM('PER BULAN'!BI59)</f>
        <v>0</v>
      </c>
      <c r="BC33" s="176">
        <f>SUM('PER BULAN'!BJ59)</f>
        <v>0</v>
      </c>
      <c r="BD33" s="176">
        <f>SUM('PER BULAN'!BK59)</f>
        <v>0</v>
      </c>
      <c r="BE33" s="176">
        <f>SUM('PER BULAN'!BL59)</f>
        <v>0</v>
      </c>
    </row>
    <row r="34" spans="1:57" s="163" customFormat="1">
      <c r="A34" s="162" t="s">
        <v>3768</v>
      </c>
      <c r="B34" s="162" t="s">
        <v>3769</v>
      </c>
      <c r="C34" s="162" t="s">
        <v>3795</v>
      </c>
      <c r="D34" s="162" t="s">
        <v>3796</v>
      </c>
      <c r="E34" s="162" t="s">
        <v>197</v>
      </c>
      <c r="F34" s="162" t="s">
        <v>3797</v>
      </c>
      <c r="G34" s="162" t="s">
        <v>3807</v>
      </c>
      <c r="H34" s="162" t="s">
        <v>3808</v>
      </c>
      <c r="I34" s="162" t="s">
        <v>501</v>
      </c>
      <c r="J34" s="162" t="s">
        <v>3809</v>
      </c>
      <c r="K34" s="162">
        <v>301</v>
      </c>
      <c r="L34" s="162" t="s">
        <v>3811</v>
      </c>
      <c r="M34" s="162" t="s">
        <v>8</v>
      </c>
      <c r="N34" s="162" t="s">
        <v>3810</v>
      </c>
      <c r="O34" s="162">
        <v>532111</v>
      </c>
      <c r="P34" s="162" t="s">
        <v>3780</v>
      </c>
      <c r="Q34" s="111" cm="1">
        <f t="array" ref="Q34">SUM(_xlfn._xlws.FILTER(HistoryDIPA[TOTAL],(HistoryDIPA[MAK]=SP2D[[#This Row],[Kode Akun]])*(HistoryDIPA[StatusDIPA]=$Q$3),0))</f>
        <v>114200000</v>
      </c>
      <c r="R34" s="111" cm="1">
        <f t="array" ref="R34">SUM(_xlfn._xlws.FILTER(HistoryDIPA[TOTAL],(HistoryDIPA[MAK]=SP2D[[#This Row],[Kode Akun]])*(HistoryDIPA[StatusDIPA]=$R$3),0))</f>
        <v>114200000</v>
      </c>
      <c r="S34" s="256"/>
      <c r="T34" s="256">
        <v>0</v>
      </c>
      <c r="U34" s="256">
        <f>SP2D[[#This Row],[DIPA_REVISI3]]-SUM(SP2D[[#This Row],[Blokir AA ke 1]:[Blokir AA ke 2]])</f>
        <v>114200000</v>
      </c>
      <c r="V34" s="176">
        <f>SUM('PER BULAN'!J66:L66)</f>
        <v>0</v>
      </c>
      <c r="W34" s="176">
        <f>SUM('PER BULAN'!M66:O66)</f>
        <v>0</v>
      </c>
      <c r="X34" s="176">
        <f>SUM('PER BULAN'!P66:R66)</f>
        <v>0</v>
      </c>
      <c r="Y34" s="176">
        <f>SUM('PER BULAN'!S66:U66)</f>
        <v>0</v>
      </c>
      <c r="Z34" s="176">
        <f>SUM('PER BULAN'!V66:X66)</f>
        <v>114200000</v>
      </c>
      <c r="AA34" s="176">
        <f>SUM('PER BULAN'!Y66:AA66)</f>
        <v>0</v>
      </c>
      <c r="AB34" s="176">
        <f>SUM('PER BULAN'!AB66:AD66)</f>
        <v>0</v>
      </c>
      <c r="AC34" s="176">
        <f>SUM('PER BULAN'!AE66:AG66)</f>
        <v>0</v>
      </c>
      <c r="AD34" s="176">
        <f>SUM('PER BULAN'!AH66:AJ66)</f>
        <v>0</v>
      </c>
      <c r="AE34" s="176">
        <f>SUM('PER BULAN'!AK66:AM66)</f>
        <v>0</v>
      </c>
      <c r="AF34" s="176">
        <f>SUM('PER BULAN'!AN66:AP66)</f>
        <v>0</v>
      </c>
      <c r="AG34" s="176">
        <f>SUM('PER BULAN'!AQ66:AS66)</f>
        <v>0</v>
      </c>
      <c r="AH34" s="162" t="s">
        <v>523</v>
      </c>
      <c r="AI34" s="162" t="s">
        <v>565</v>
      </c>
      <c r="AJ34" s="162" t="s">
        <v>549</v>
      </c>
      <c r="AK34" s="162">
        <v>53</v>
      </c>
      <c r="AL34" s="162" t="s">
        <v>3775</v>
      </c>
      <c r="AM34" s="276">
        <f t="shared" si="0"/>
        <v>114200000</v>
      </c>
      <c r="AN34" s="175">
        <f t="shared" si="1"/>
        <v>100</v>
      </c>
      <c r="AO34" s="276">
        <f t="shared" si="2"/>
        <v>0</v>
      </c>
      <c r="AP34" s="175">
        <f t="shared" si="3"/>
        <v>0</v>
      </c>
      <c r="AQ34" s="162" t="str">
        <f t="shared" si="4"/>
        <v>WA.2378.CAN.001.301.A.532111</v>
      </c>
      <c r="AR34" s="162" t="str">
        <f>IF(ISNUMBER(SEARCH("COVID",SP2D[[#This Row],[Akun]])),"COVID","Non COVID")</f>
        <v>Non COVID</v>
      </c>
      <c r="AS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34" s="162" t="str">
        <f>IF(AND(ISNUMBER(SEARCH("OPERASIONAL",SP2D[[#This Row],[Komponen]])),ISNUMBER(SEARCH("LAYANAN PERKANTORAN",SP2D[[#This Row],[SubOutput]]))),"Belanja Barang Operasional",IF(LEFT(SP2D[[#This Row],[kdakun]],2)="53","Belanja Modal",IF(LEFT(SP2D[[#This Row],[kdakun]],2)="51","Belanja Pegawai","Belanja Barang Non Operasional")))</f>
        <v>Belanja Modal</v>
      </c>
      <c r="AU34" s="176">
        <f>SUM('PER BULAN'!BB66)</f>
        <v>0</v>
      </c>
      <c r="AV34" s="176">
        <f>SUM('PER BULAN'!BC66)</f>
        <v>0</v>
      </c>
      <c r="AW34" s="176">
        <f>SUM('PER BULAN'!BD66)</f>
        <v>0</v>
      </c>
      <c r="AX34" s="176">
        <f>SUM('PER BULAN'!BE66)</f>
        <v>0</v>
      </c>
      <c r="AY34" s="176">
        <f>SUM('PER BULAN'!BF66)</f>
        <v>0</v>
      </c>
      <c r="AZ34" s="176">
        <f>SUM('PER BULAN'!BG66)</f>
        <v>0</v>
      </c>
      <c r="BA34" s="176">
        <f>SUM('PER BULAN'!BH66)</f>
        <v>0</v>
      </c>
      <c r="BB34" s="176">
        <f>SUM('PER BULAN'!BI66)</f>
        <v>0</v>
      </c>
      <c r="BC34" s="176">
        <f>SUM('PER BULAN'!BJ66)</f>
        <v>0</v>
      </c>
      <c r="BD34" s="176">
        <f>SUM('PER BULAN'!BK66)</f>
        <v>0</v>
      </c>
      <c r="BE34" s="176">
        <f>SUM('PER BULAN'!BL66)</f>
        <v>0</v>
      </c>
    </row>
    <row r="35" spans="1:57" s="163" customFormat="1">
      <c r="A35" s="162" t="s">
        <v>3768</v>
      </c>
      <c r="B35" s="162" t="s">
        <v>3769</v>
      </c>
      <c r="C35" s="162" t="s">
        <v>3795</v>
      </c>
      <c r="D35" s="162" t="s">
        <v>3796</v>
      </c>
      <c r="E35" s="162" t="s">
        <v>197</v>
      </c>
      <c r="F35" s="162" t="s">
        <v>3797</v>
      </c>
      <c r="G35" s="162" t="s">
        <v>3812</v>
      </c>
      <c r="H35" s="162" t="s">
        <v>3813</v>
      </c>
      <c r="I35" s="162">
        <v>958</v>
      </c>
      <c r="J35" s="162" t="s">
        <v>3816</v>
      </c>
      <c r="K35" s="162">
        <v>311</v>
      </c>
      <c r="L35" s="162" t="s">
        <v>3815</v>
      </c>
      <c r="M35" s="162" t="s">
        <v>8</v>
      </c>
      <c r="N35" s="162" t="s">
        <v>3814</v>
      </c>
      <c r="O35" s="162">
        <v>521211</v>
      </c>
      <c r="P35" s="162" t="s">
        <v>3773</v>
      </c>
      <c r="Q35" s="111" cm="1">
        <f t="array" ref="Q35">SUM(_xlfn._xlws.FILTER(HistoryDIPA[TOTAL],(HistoryDIPA[MAK]=SP2D[[#This Row],[Kode Akun]])*(HistoryDIPA[StatusDIPA]=$Q$3),0))</f>
        <v>12400000</v>
      </c>
      <c r="R35" s="111" cm="1">
        <f t="array" ref="R35">SUM(_xlfn._xlws.FILTER(HistoryDIPA[TOTAL],(HistoryDIPA[MAK]=SP2D[[#This Row],[Kode Akun]])*(HistoryDIPA[StatusDIPA]=$R$3),0))</f>
        <v>12400000</v>
      </c>
      <c r="S35" s="256"/>
      <c r="T35" s="256">
        <v>0</v>
      </c>
      <c r="U35" s="256">
        <f>SP2D[[#This Row],[DIPA_REVISI3]]-SUM(SP2D[[#This Row],[Blokir AA ke 1]:[Blokir AA ke 2]])</f>
        <v>12400000</v>
      </c>
      <c r="V35" s="176">
        <f>SUM('PER BULAN'!J73:L73)</f>
        <v>0</v>
      </c>
      <c r="W35" s="176">
        <f>SUM('PER BULAN'!M73:O73)</f>
        <v>0</v>
      </c>
      <c r="X35" s="176">
        <f>SUM('PER BULAN'!P73:R73)</f>
        <v>2876000</v>
      </c>
      <c r="Y35" s="176">
        <f>SUM('PER BULAN'!S73:U73)</f>
        <v>0</v>
      </c>
      <c r="Z35" s="176">
        <f>SUM('PER BULAN'!V73:X73)</f>
        <v>3071500</v>
      </c>
      <c r="AA35" s="176">
        <f>SUM('PER BULAN'!Y73:AA73)</f>
        <v>0</v>
      </c>
      <c r="AB35" s="176">
        <f>SUM('PER BULAN'!AB73:AD73)</f>
        <v>0</v>
      </c>
      <c r="AC35" s="176">
        <f>SUM('PER BULAN'!AE73:AG73)</f>
        <v>967900</v>
      </c>
      <c r="AD35" s="176">
        <f>SUM('PER BULAN'!AH73:AJ73)</f>
        <v>0</v>
      </c>
      <c r="AE35" s="176">
        <f>SUM('PER BULAN'!AK73:AM73)</f>
        <v>0</v>
      </c>
      <c r="AF35" s="176">
        <f>SUM('PER BULAN'!AN73:AP73)</f>
        <v>0</v>
      </c>
      <c r="AG35" s="176">
        <f>SUM('PER BULAN'!AQ73:AS73)</f>
        <v>0</v>
      </c>
      <c r="AH35" s="162" t="s">
        <v>523</v>
      </c>
      <c r="AI35" s="162" t="s">
        <v>532</v>
      </c>
      <c r="AJ35" s="162" t="s">
        <v>533</v>
      </c>
      <c r="AK35" s="162" t="s">
        <v>3774</v>
      </c>
      <c r="AL35" s="162" t="s">
        <v>3775</v>
      </c>
      <c r="AM35" s="276">
        <f t="shared" si="0"/>
        <v>6915400</v>
      </c>
      <c r="AN35" s="175">
        <f t="shared" si="1"/>
        <v>55.769354838709674</v>
      </c>
      <c r="AO35" s="276">
        <f t="shared" si="2"/>
        <v>5484600</v>
      </c>
      <c r="AP35" s="175">
        <f t="shared" si="3"/>
        <v>44.230645161290319</v>
      </c>
      <c r="AQ35" s="162" t="str">
        <f t="shared" si="4"/>
        <v>WA.2378.EBA.958.311.A.521211</v>
      </c>
      <c r="AR35" s="162" t="str">
        <f>IF(ISNUMBER(SEARCH("COVID",SP2D[[#This Row],[Akun]])),"COVID","Non COVID")</f>
        <v>Non COVID</v>
      </c>
      <c r="AS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5" s="176">
        <f>SUM('PER BULAN'!BB73)</f>
        <v>0</v>
      </c>
      <c r="AV35" s="176">
        <f>SUM('PER BULAN'!BC73)</f>
        <v>986000</v>
      </c>
      <c r="AW35" s="176">
        <f>SUM('PER BULAN'!BD73)</f>
        <v>1890000</v>
      </c>
      <c r="AX35" s="176">
        <f>SUM('PER BULAN'!BE73)</f>
        <v>0</v>
      </c>
      <c r="AY35" s="176">
        <f>SUM('PER BULAN'!BF73)</f>
        <v>0</v>
      </c>
      <c r="AZ35" s="176">
        <f>SUM('PER BULAN'!BG73)</f>
        <v>0</v>
      </c>
      <c r="BA35" s="176">
        <f>SUM('PER BULAN'!BH73)</f>
        <v>3071500</v>
      </c>
      <c r="BB35" s="176">
        <f>SUM('PER BULAN'!BI73)</f>
        <v>0</v>
      </c>
      <c r="BC35" s="176">
        <f>SUM('PER BULAN'!BJ73)</f>
        <v>0</v>
      </c>
      <c r="BD35" s="176">
        <f>SUM('PER BULAN'!BK73)</f>
        <v>0</v>
      </c>
      <c r="BE35" s="176">
        <f>SUM('PER BULAN'!BL73)</f>
        <v>967900</v>
      </c>
    </row>
    <row r="36" spans="1:57" s="163" customFormat="1">
      <c r="A36" s="162" t="s">
        <v>3768</v>
      </c>
      <c r="B36" s="162" t="s">
        <v>3769</v>
      </c>
      <c r="C36" s="162" t="s">
        <v>3795</v>
      </c>
      <c r="D36" s="162" t="s">
        <v>3796</v>
      </c>
      <c r="E36" s="162" t="s">
        <v>197</v>
      </c>
      <c r="F36" s="162" t="s">
        <v>3797</v>
      </c>
      <c r="G36" s="162" t="s">
        <v>3812</v>
      </c>
      <c r="H36" s="162" t="s">
        <v>3813</v>
      </c>
      <c r="I36" s="162">
        <v>958</v>
      </c>
      <c r="J36" s="162" t="s">
        <v>3816</v>
      </c>
      <c r="K36" s="162">
        <v>311</v>
      </c>
      <c r="L36" s="162" t="s">
        <v>3815</v>
      </c>
      <c r="M36" s="162" t="s">
        <v>8</v>
      </c>
      <c r="N36" s="162" t="s">
        <v>3814</v>
      </c>
      <c r="O36" s="162">
        <v>521219</v>
      </c>
      <c r="P36" s="162" t="s">
        <v>3786</v>
      </c>
      <c r="Q36" s="111" cm="1">
        <f t="array" ref="Q36">SUM(_xlfn._xlws.FILTER(HistoryDIPA[TOTAL],(HistoryDIPA[MAK]=SP2D[[#This Row],[Kode Akun]])*(HistoryDIPA[StatusDIPA]=$Q$3),0))</f>
        <v>0</v>
      </c>
      <c r="R36" s="111" cm="1">
        <f t="array" ref="R36">SUM(_xlfn._xlws.FILTER(HistoryDIPA[TOTAL],(HistoryDIPA[MAK]=SP2D[[#This Row],[Kode Akun]])*(HistoryDIPA[StatusDIPA]=$R$3),0))</f>
        <v>0</v>
      </c>
      <c r="S36" s="256"/>
      <c r="T36" s="256">
        <v>0</v>
      </c>
      <c r="U36" s="256">
        <f>SP2D[[#This Row],[DIPA_REVISI3]]-SUM(SP2D[[#This Row],[Blokir AA ke 1]:[Blokir AA ke 2]])</f>
        <v>0</v>
      </c>
      <c r="V36" s="176">
        <f>SUM('PER BULAN'!J74:L74)</f>
        <v>0</v>
      </c>
      <c r="W36" s="176">
        <f>SUM('PER BULAN'!M74:O74)</f>
        <v>0</v>
      </c>
      <c r="X36" s="176">
        <f>SUM('PER BULAN'!P74:R74)</f>
        <v>0</v>
      </c>
      <c r="Y36" s="176">
        <f>SUM('PER BULAN'!S74:U74)</f>
        <v>0</v>
      </c>
      <c r="Z36" s="176">
        <f>SUM('PER BULAN'!V74:X74)</f>
        <v>0</v>
      </c>
      <c r="AA36" s="176">
        <f>SUM('PER BULAN'!Y74:AA74)</f>
        <v>0</v>
      </c>
      <c r="AB36" s="176">
        <f>SUM('PER BULAN'!AB74:AD74)</f>
        <v>0</v>
      </c>
      <c r="AC36" s="176">
        <f>SUM('PER BULAN'!AE74:AG74)</f>
        <v>0</v>
      </c>
      <c r="AD36" s="176">
        <f>SUM('PER BULAN'!AH74:AJ74)</f>
        <v>0</v>
      </c>
      <c r="AE36" s="176">
        <f>SUM('PER BULAN'!AK74:AM74)</f>
        <v>0</v>
      </c>
      <c r="AF36" s="176">
        <f>SUM('PER BULAN'!AN74:AP74)</f>
        <v>0</v>
      </c>
      <c r="AG36" s="176">
        <f>SUM('PER BULAN'!AQ74:AS74)</f>
        <v>0</v>
      </c>
      <c r="AH36" s="162" t="s">
        <v>523</v>
      </c>
      <c r="AI36" s="162" t="s">
        <v>532</v>
      </c>
      <c r="AJ36" s="162" t="s">
        <v>533</v>
      </c>
      <c r="AK36" s="162" t="s">
        <v>3774</v>
      </c>
      <c r="AL36" s="162" t="s">
        <v>3775</v>
      </c>
      <c r="AM36" s="276">
        <f t="shared" si="0"/>
        <v>0</v>
      </c>
      <c r="AN36" s="175">
        <f t="shared" ref="AN36:AN67" si="5">IFERROR(AM36/Q36*100,0)</f>
        <v>0</v>
      </c>
      <c r="AO36" s="276">
        <f t="shared" si="2"/>
        <v>0</v>
      </c>
      <c r="AP36" s="175">
        <f t="shared" ref="AP36:AP67" si="6">IFERROR(AO36/Q36*100,0)</f>
        <v>0</v>
      </c>
      <c r="AQ36" s="162" t="str">
        <f t="shared" ref="AQ36:AQ67" si="7">_xlfn.TEXTJOIN(".",TRUE,C36,E36,G36,I36,K36,M36,O36)</f>
        <v>WA.2378.EBA.958.311.A.521219</v>
      </c>
      <c r="AR36" s="162" t="str">
        <f>IF(ISNUMBER(SEARCH("COVID",SP2D[[#This Row],[Akun]])),"COVID","Non COVID")</f>
        <v>Non COVID</v>
      </c>
      <c r="AS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6" s="176">
        <f>SUM('PER BULAN'!BB74)</f>
        <v>0</v>
      </c>
      <c r="AV36" s="176">
        <f>SUM('PER BULAN'!BC74)</f>
        <v>0</v>
      </c>
      <c r="AW36" s="176">
        <f>SUM('PER BULAN'!BD74)</f>
        <v>0</v>
      </c>
      <c r="AX36" s="176">
        <f>SUM('PER BULAN'!BE74)</f>
        <v>0</v>
      </c>
      <c r="AY36" s="176">
        <f>SUM('PER BULAN'!BF74)</f>
        <v>0</v>
      </c>
      <c r="AZ36" s="176">
        <f>SUM('PER BULAN'!BG74)</f>
        <v>0</v>
      </c>
      <c r="BA36" s="176">
        <f>SUM('PER BULAN'!BH74)</f>
        <v>0</v>
      </c>
      <c r="BB36" s="176">
        <f>SUM('PER BULAN'!BI74)</f>
        <v>0</v>
      </c>
      <c r="BC36" s="176">
        <f>SUM('PER BULAN'!BJ74)</f>
        <v>0</v>
      </c>
      <c r="BD36" s="176">
        <f>SUM('PER BULAN'!BK74)</f>
        <v>0</v>
      </c>
      <c r="BE36" s="176">
        <f>SUM('PER BULAN'!BL74)</f>
        <v>0</v>
      </c>
    </row>
    <row r="37" spans="1:57" s="163" customFormat="1">
      <c r="A37" s="162" t="s">
        <v>3768</v>
      </c>
      <c r="B37" s="162" t="s">
        <v>3769</v>
      </c>
      <c r="C37" s="162" t="s">
        <v>3795</v>
      </c>
      <c r="D37" s="162" t="s">
        <v>3796</v>
      </c>
      <c r="E37" s="162" t="s">
        <v>197</v>
      </c>
      <c r="F37" s="162" t="s">
        <v>3797</v>
      </c>
      <c r="G37" s="162" t="s">
        <v>3812</v>
      </c>
      <c r="H37" s="162" t="s">
        <v>3813</v>
      </c>
      <c r="I37" s="162">
        <v>958</v>
      </c>
      <c r="J37" s="162" t="s">
        <v>3816</v>
      </c>
      <c r="K37" s="162">
        <v>311</v>
      </c>
      <c r="L37" s="162" t="s">
        <v>3815</v>
      </c>
      <c r="M37" s="162" t="s">
        <v>8</v>
      </c>
      <c r="N37" s="162" t="s">
        <v>3814</v>
      </c>
      <c r="O37" s="162">
        <v>521811</v>
      </c>
      <c r="P37" s="162" t="s">
        <v>3791</v>
      </c>
      <c r="Q37" s="111" cm="1">
        <f t="array" ref="Q37">SUM(_xlfn._xlws.FILTER(HistoryDIPA[TOTAL],(HistoryDIPA[MAK]=SP2D[[#This Row],[Kode Akun]])*(HistoryDIPA[StatusDIPA]=$Q$3),0))</f>
        <v>10000000</v>
      </c>
      <c r="R37" s="111" cm="1">
        <f t="array" ref="R37">SUM(_xlfn._xlws.FILTER(HistoryDIPA[TOTAL],(HistoryDIPA[MAK]=SP2D[[#This Row],[Kode Akun]])*(HistoryDIPA[StatusDIPA]=$R$3),0))</f>
        <v>10000000</v>
      </c>
      <c r="S37" s="256"/>
      <c r="T37" s="256">
        <v>0</v>
      </c>
      <c r="U37" s="256">
        <f>SP2D[[#This Row],[DIPA_REVISI3]]-SUM(SP2D[[#This Row],[Blokir AA ke 1]:[Blokir AA ke 2]])</f>
        <v>10000000</v>
      </c>
      <c r="V37" s="176">
        <f>SUM('PER BULAN'!J75:L75)</f>
        <v>0</v>
      </c>
      <c r="W37" s="176">
        <f>SUM('PER BULAN'!M75:O75)</f>
        <v>0</v>
      </c>
      <c r="X37" s="176">
        <f>SUM('PER BULAN'!P75:R75)</f>
        <v>2450750</v>
      </c>
      <c r="Y37" s="176">
        <f>SUM('PER BULAN'!S75:U75)</f>
        <v>0</v>
      </c>
      <c r="Z37" s="176">
        <f>SUM('PER BULAN'!V75:X75)</f>
        <v>1929000</v>
      </c>
      <c r="AA37" s="176">
        <f>SUM('PER BULAN'!Y75:AA75)</f>
        <v>0</v>
      </c>
      <c r="AB37" s="176">
        <f>SUM('PER BULAN'!AB75:AD75)</f>
        <v>0</v>
      </c>
      <c r="AC37" s="176">
        <f>SUM('PER BULAN'!AE75:AG75)</f>
        <v>950000</v>
      </c>
      <c r="AD37" s="176">
        <f>SUM('PER BULAN'!AH75:AJ75)</f>
        <v>0</v>
      </c>
      <c r="AE37" s="176">
        <f>SUM('PER BULAN'!AK75:AM75)</f>
        <v>0</v>
      </c>
      <c r="AF37" s="176">
        <f>SUM('PER BULAN'!AN75:AP75)</f>
        <v>0</v>
      </c>
      <c r="AG37" s="176">
        <f>SUM('PER BULAN'!AQ75:AS75)</f>
        <v>0</v>
      </c>
      <c r="AH37" s="162" t="s">
        <v>523</v>
      </c>
      <c r="AI37" s="162" t="s">
        <v>532</v>
      </c>
      <c r="AJ37" s="162" t="s">
        <v>533</v>
      </c>
      <c r="AK37" s="162" t="s">
        <v>3774</v>
      </c>
      <c r="AL37" s="162" t="s">
        <v>3775</v>
      </c>
      <c r="AM37" s="276">
        <f t="shared" si="0"/>
        <v>5329750</v>
      </c>
      <c r="AN37" s="175">
        <f t="shared" si="5"/>
        <v>53.297499999999999</v>
      </c>
      <c r="AO37" s="276">
        <f t="shared" si="2"/>
        <v>4670250</v>
      </c>
      <c r="AP37" s="175">
        <f t="shared" si="6"/>
        <v>46.702500000000001</v>
      </c>
      <c r="AQ37" s="162" t="str">
        <f t="shared" si="7"/>
        <v>WA.2378.EBA.958.311.A.521811</v>
      </c>
      <c r="AR37" s="162" t="str">
        <f>IF(ISNUMBER(SEARCH("COVID",SP2D[[#This Row],[Akun]])),"COVID","Non COVID")</f>
        <v>Non COVID</v>
      </c>
      <c r="AS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7" s="176">
        <f>SUM('PER BULAN'!BB75)</f>
        <v>0</v>
      </c>
      <c r="AV37" s="176">
        <f>SUM('PER BULAN'!BC75)</f>
        <v>2450750</v>
      </c>
      <c r="AW37" s="176">
        <f>SUM('PER BULAN'!BD75)</f>
        <v>0</v>
      </c>
      <c r="AX37" s="176">
        <f>SUM('PER BULAN'!BE75)</f>
        <v>0</v>
      </c>
      <c r="AY37" s="176">
        <f>SUM('PER BULAN'!BF75)</f>
        <v>0</v>
      </c>
      <c r="AZ37" s="176">
        <f>SUM('PER BULAN'!BG75)</f>
        <v>0</v>
      </c>
      <c r="BA37" s="176">
        <f>SUM('PER BULAN'!BH75)</f>
        <v>1929000</v>
      </c>
      <c r="BB37" s="176">
        <f>SUM('PER BULAN'!BI75)</f>
        <v>0</v>
      </c>
      <c r="BC37" s="176">
        <f>SUM('PER BULAN'!BJ75)</f>
        <v>0</v>
      </c>
      <c r="BD37" s="176">
        <f>SUM('PER BULAN'!BK75)</f>
        <v>0</v>
      </c>
      <c r="BE37" s="176">
        <f>SUM('PER BULAN'!BL75)</f>
        <v>950000</v>
      </c>
    </row>
    <row r="38" spans="1:57" s="163" customFormat="1">
      <c r="A38" s="162" t="s">
        <v>3768</v>
      </c>
      <c r="B38" s="162" t="s">
        <v>3769</v>
      </c>
      <c r="C38" s="162" t="s">
        <v>3795</v>
      </c>
      <c r="D38" s="162" t="s">
        <v>3796</v>
      </c>
      <c r="E38" s="162" t="s">
        <v>197</v>
      </c>
      <c r="F38" s="162" t="s">
        <v>3797</v>
      </c>
      <c r="G38" s="162" t="s">
        <v>3812</v>
      </c>
      <c r="H38" s="162" t="s">
        <v>3813</v>
      </c>
      <c r="I38" s="162">
        <v>958</v>
      </c>
      <c r="J38" s="162" t="s">
        <v>3816</v>
      </c>
      <c r="K38" s="162">
        <v>311</v>
      </c>
      <c r="L38" s="162" t="s">
        <v>3815</v>
      </c>
      <c r="M38" s="162" t="s">
        <v>8</v>
      </c>
      <c r="N38" s="162" t="s">
        <v>3814</v>
      </c>
      <c r="O38" s="162">
        <v>522151</v>
      </c>
      <c r="P38" s="162" t="s">
        <v>3776</v>
      </c>
      <c r="Q38" s="111" cm="1">
        <f t="array" ref="Q38">SUM(_xlfn._xlws.FILTER(HistoryDIPA[TOTAL],(HistoryDIPA[MAK]=SP2D[[#This Row],[Kode Akun]])*(HistoryDIPA[StatusDIPA]=$Q$3),0))</f>
        <v>0</v>
      </c>
      <c r="R38" s="111" cm="1">
        <f t="array" ref="R38">SUM(_xlfn._xlws.FILTER(HistoryDIPA[TOTAL],(HistoryDIPA[MAK]=SP2D[[#This Row],[Kode Akun]])*(HistoryDIPA[StatusDIPA]=$R$3),0))</f>
        <v>0</v>
      </c>
      <c r="S38" s="256"/>
      <c r="T38" s="256">
        <v>0</v>
      </c>
      <c r="U38" s="256">
        <f>SP2D[[#This Row],[DIPA_REVISI3]]-SUM(SP2D[[#This Row],[Blokir AA ke 1]:[Blokir AA ke 2]])</f>
        <v>0</v>
      </c>
      <c r="V38" s="176">
        <f>SUM('PER BULAN'!J76:L76)</f>
        <v>0</v>
      </c>
      <c r="W38" s="176">
        <f>SUM('PER BULAN'!M76:O76)</f>
        <v>0</v>
      </c>
      <c r="X38" s="176">
        <f>SUM('PER BULAN'!P76:R76)</f>
        <v>0</v>
      </c>
      <c r="Y38" s="176">
        <f>SUM('PER BULAN'!S76:U76)</f>
        <v>0</v>
      </c>
      <c r="Z38" s="176">
        <f>SUM('PER BULAN'!V76:X76)</f>
        <v>0</v>
      </c>
      <c r="AA38" s="176">
        <f>SUM('PER BULAN'!Y76:AA76)</f>
        <v>0</v>
      </c>
      <c r="AB38" s="176">
        <f>SUM('PER BULAN'!AB76:AD76)</f>
        <v>0</v>
      </c>
      <c r="AC38" s="176">
        <f>SUM('PER BULAN'!AE76:AG76)</f>
        <v>0</v>
      </c>
      <c r="AD38" s="176">
        <f>SUM('PER BULAN'!AH76:AJ76)</f>
        <v>0</v>
      </c>
      <c r="AE38" s="176">
        <f>SUM('PER BULAN'!AK76:AM76)</f>
        <v>0</v>
      </c>
      <c r="AF38" s="176">
        <f>SUM('PER BULAN'!AN76:AP76)</f>
        <v>0</v>
      </c>
      <c r="AG38" s="176">
        <f>SUM('PER BULAN'!AQ76:AS76)</f>
        <v>0</v>
      </c>
      <c r="AH38" s="162" t="s">
        <v>523</v>
      </c>
      <c r="AI38" s="162" t="s">
        <v>532</v>
      </c>
      <c r="AJ38" s="162" t="s">
        <v>533</v>
      </c>
      <c r="AK38" s="162" t="s">
        <v>3774</v>
      </c>
      <c r="AL38" s="162" t="s">
        <v>3775</v>
      </c>
      <c r="AM38" s="276">
        <f t="shared" si="0"/>
        <v>0</v>
      </c>
      <c r="AN38" s="175">
        <f t="shared" si="5"/>
        <v>0</v>
      </c>
      <c r="AO38" s="276">
        <f t="shared" si="2"/>
        <v>0</v>
      </c>
      <c r="AP38" s="175">
        <f t="shared" si="6"/>
        <v>0</v>
      </c>
      <c r="AQ38" s="162" t="str">
        <f t="shared" si="7"/>
        <v>WA.2378.EBA.958.311.A.522151</v>
      </c>
      <c r="AR38" s="162" t="str">
        <f>IF(ISNUMBER(SEARCH("COVID",SP2D[[#This Row],[Akun]])),"COVID","Non COVID")</f>
        <v>Non COVID</v>
      </c>
      <c r="AS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8" s="176">
        <f>SUM('PER BULAN'!BB76)</f>
        <v>0</v>
      </c>
      <c r="AV38" s="176">
        <f>SUM('PER BULAN'!BC76)</f>
        <v>0</v>
      </c>
      <c r="AW38" s="176">
        <f>SUM('PER BULAN'!BD76)</f>
        <v>0</v>
      </c>
      <c r="AX38" s="176">
        <f>SUM('PER BULAN'!BE76)</f>
        <v>0</v>
      </c>
      <c r="AY38" s="176">
        <f>SUM('PER BULAN'!BF76)</f>
        <v>0</v>
      </c>
      <c r="AZ38" s="176">
        <f>SUM('PER BULAN'!BG76)</f>
        <v>0</v>
      </c>
      <c r="BA38" s="176">
        <f>SUM('PER BULAN'!BH76)</f>
        <v>0</v>
      </c>
      <c r="BB38" s="176">
        <f>SUM('PER BULAN'!BI76)</f>
        <v>0</v>
      </c>
      <c r="BC38" s="176">
        <f>SUM('PER BULAN'!BJ76)</f>
        <v>0</v>
      </c>
      <c r="BD38" s="176">
        <f>SUM('PER BULAN'!BK76)</f>
        <v>0</v>
      </c>
      <c r="BE38" s="176">
        <f>SUM('PER BULAN'!BL76)</f>
        <v>0</v>
      </c>
    </row>
    <row r="39" spans="1:57" s="163" customFormat="1">
      <c r="A39" s="162" t="s">
        <v>3768</v>
      </c>
      <c r="B39" s="162" t="s">
        <v>3769</v>
      </c>
      <c r="C39" s="162" t="s">
        <v>3795</v>
      </c>
      <c r="D39" s="162" t="s">
        <v>3796</v>
      </c>
      <c r="E39" s="162" t="s">
        <v>197</v>
      </c>
      <c r="F39" s="162" t="s">
        <v>3797</v>
      </c>
      <c r="G39" s="162" t="s">
        <v>3812</v>
      </c>
      <c r="H39" s="162" t="s">
        <v>3813</v>
      </c>
      <c r="I39" s="162">
        <v>958</v>
      </c>
      <c r="J39" s="162" t="s">
        <v>3816</v>
      </c>
      <c r="K39" s="162">
        <v>311</v>
      </c>
      <c r="L39" s="162" t="s">
        <v>3815</v>
      </c>
      <c r="M39" s="162" t="s">
        <v>8</v>
      </c>
      <c r="N39" s="162" t="s">
        <v>3814</v>
      </c>
      <c r="O39" s="162" t="s">
        <v>510</v>
      </c>
      <c r="P39" s="162" t="s">
        <v>3777</v>
      </c>
      <c r="Q39" s="111" cm="1">
        <f t="array" ref="Q39">SUM(_xlfn._xlws.FILTER(HistoryDIPA[TOTAL],(HistoryDIPA[MAK]=SP2D[[#This Row],[Kode Akun]])*(HistoryDIPA[StatusDIPA]=$Q$3),0))</f>
        <v>90946000</v>
      </c>
      <c r="R39" s="111" cm="1">
        <f t="array" ref="R39">SUM(_xlfn._xlws.FILTER(HistoryDIPA[TOTAL],(HistoryDIPA[MAK]=SP2D[[#This Row],[Kode Akun]])*(HistoryDIPA[StatusDIPA]=$R$3),0))</f>
        <v>90946000</v>
      </c>
      <c r="S39" s="256"/>
      <c r="T39" s="256">
        <v>0</v>
      </c>
      <c r="U39" s="256">
        <f>SP2D[[#This Row],[DIPA_REVISI3]]-SUM(SP2D[[#This Row],[Blokir AA ke 1]:[Blokir AA ke 2]])</f>
        <v>90946000</v>
      </c>
      <c r="V39" s="176">
        <f>SUM('PER BULAN'!J77:L77)</f>
        <v>0</v>
      </c>
      <c r="W39" s="176">
        <f>SUM('PER BULAN'!M77:O77)</f>
        <v>0</v>
      </c>
      <c r="X39" s="176">
        <f>SUM('PER BULAN'!P77:R77)</f>
        <v>0</v>
      </c>
      <c r="Y39" s="176">
        <f>SUM('PER BULAN'!S77:U77)</f>
        <v>3570000</v>
      </c>
      <c r="Z39" s="176">
        <f>SUM('PER BULAN'!V77:X77)</f>
        <v>10960600</v>
      </c>
      <c r="AA39" s="176">
        <f>SUM('PER BULAN'!Y77:AA77)</f>
        <v>4977000</v>
      </c>
      <c r="AB39" s="176">
        <f>SUM('PER BULAN'!AB77:AD77)</f>
        <v>0</v>
      </c>
      <c r="AC39" s="176">
        <f>SUM('PER BULAN'!AE77:AG77)</f>
        <v>0</v>
      </c>
      <c r="AD39" s="176">
        <f>SUM('PER BULAN'!AH77:AJ77)</f>
        <v>0</v>
      </c>
      <c r="AE39" s="176">
        <f>SUM('PER BULAN'!AK77:AM77)</f>
        <v>0</v>
      </c>
      <c r="AF39" s="176">
        <f>SUM('PER BULAN'!AN77:AP77)</f>
        <v>0</v>
      </c>
      <c r="AG39" s="176">
        <f>SUM('PER BULAN'!AQ77:AS77)</f>
        <v>0</v>
      </c>
      <c r="AH39" s="162" t="s">
        <v>523</v>
      </c>
      <c r="AI39" s="162" t="s">
        <v>532</v>
      </c>
      <c r="AJ39" s="162" t="s">
        <v>533</v>
      </c>
      <c r="AK39" s="162" t="s">
        <v>3774</v>
      </c>
      <c r="AL39" s="162" t="s">
        <v>3775</v>
      </c>
      <c r="AM39" s="276">
        <f t="shared" si="0"/>
        <v>19507600</v>
      </c>
      <c r="AN39" s="175">
        <f t="shared" si="5"/>
        <v>21.449651441514746</v>
      </c>
      <c r="AO39" s="276">
        <f t="shared" si="2"/>
        <v>71438400</v>
      </c>
      <c r="AP39" s="175">
        <f t="shared" si="6"/>
        <v>78.550348558485254</v>
      </c>
      <c r="AQ39" s="162" t="str">
        <f t="shared" si="7"/>
        <v>WA.2378.EBA.958.311.A.524111</v>
      </c>
      <c r="AR39" s="162" t="str">
        <f>IF(ISNUMBER(SEARCH("COVID",SP2D[[#This Row],[Akun]])),"COVID","Non COVID")</f>
        <v>Non COVID</v>
      </c>
      <c r="AS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39" s="176">
        <f>SUM('PER BULAN'!BB77)</f>
        <v>0</v>
      </c>
      <c r="AV39" s="176">
        <f>SUM('PER BULAN'!BC77)</f>
        <v>0</v>
      </c>
      <c r="AW39" s="176">
        <f>SUM('PER BULAN'!BD77)</f>
        <v>0</v>
      </c>
      <c r="AX39" s="176">
        <f>SUM('PER BULAN'!BE77)</f>
        <v>0</v>
      </c>
      <c r="AY39" s="176">
        <f>SUM('PER BULAN'!BF77)</f>
        <v>0</v>
      </c>
      <c r="AZ39" s="176">
        <f>SUM('PER BULAN'!BG77)</f>
        <v>0</v>
      </c>
      <c r="BA39" s="176">
        <f>SUM('PER BULAN'!BH77)</f>
        <v>0</v>
      </c>
      <c r="BB39" s="176">
        <f>SUM('PER BULAN'!BI77)</f>
        <v>0</v>
      </c>
      <c r="BC39" s="176">
        <f>SUM('PER BULAN'!BJ77)</f>
        <v>0</v>
      </c>
      <c r="BD39" s="176">
        <f>SUM('PER BULAN'!BK77)</f>
        <v>0</v>
      </c>
      <c r="BE39" s="176">
        <f>SUM('PER BULAN'!BL77)</f>
        <v>0</v>
      </c>
    </row>
    <row r="40" spans="1:57" s="163" customFormat="1">
      <c r="A40" s="162" t="s">
        <v>3768</v>
      </c>
      <c r="B40" s="162" t="s">
        <v>3769</v>
      </c>
      <c r="C40" s="162" t="s">
        <v>3795</v>
      </c>
      <c r="D40" s="162" t="s">
        <v>3796</v>
      </c>
      <c r="E40" s="162" t="s">
        <v>197</v>
      </c>
      <c r="F40" s="162" t="s">
        <v>3797</v>
      </c>
      <c r="G40" s="162" t="s">
        <v>3812</v>
      </c>
      <c r="H40" s="162" t="s">
        <v>3813</v>
      </c>
      <c r="I40" s="162">
        <v>962</v>
      </c>
      <c r="J40" s="162" t="s">
        <v>3818</v>
      </c>
      <c r="K40" s="162">
        <v>301</v>
      </c>
      <c r="L40" s="162" t="s">
        <v>3817</v>
      </c>
      <c r="M40" s="162" t="s">
        <v>8</v>
      </c>
      <c r="N40" s="162" t="s">
        <v>3798</v>
      </c>
      <c r="O40" s="162">
        <v>521211</v>
      </c>
      <c r="P40" s="162" t="s">
        <v>3773</v>
      </c>
      <c r="Q40" s="111" cm="1">
        <f t="array" ref="Q40">SUM(_xlfn._xlws.FILTER(HistoryDIPA[TOTAL],(HistoryDIPA[MAK]=SP2D[[#This Row],[Kode Akun]])*(HistoryDIPA[StatusDIPA]=$Q$3),0))</f>
        <v>5000000</v>
      </c>
      <c r="R40" s="111" cm="1">
        <f t="array" ref="R40">SUM(_xlfn._xlws.FILTER(HistoryDIPA[TOTAL],(HistoryDIPA[MAK]=SP2D[[#This Row],[Kode Akun]])*(HistoryDIPA[StatusDIPA]=$R$3),0))</f>
        <v>5000000</v>
      </c>
      <c r="S40" s="256"/>
      <c r="T40" s="256">
        <v>0</v>
      </c>
      <c r="U40" s="256">
        <f>SP2D[[#This Row],[DIPA_REVISI3]]-SUM(SP2D[[#This Row],[Blokir AA ke 1]:[Blokir AA ke 2]])</f>
        <v>5000000</v>
      </c>
      <c r="V40" s="176">
        <f>SUM('PER BULAN'!J83:L83)</f>
        <v>0</v>
      </c>
      <c r="W40" s="176">
        <f>SUM('PER BULAN'!M83:O83)</f>
        <v>0</v>
      </c>
      <c r="X40" s="176">
        <f>SUM('PER BULAN'!P83:R83)</f>
        <v>3998800</v>
      </c>
      <c r="Y40" s="176">
        <f>SUM('PER BULAN'!S83:U83)</f>
        <v>0</v>
      </c>
      <c r="Z40" s="176">
        <f>SUM('PER BULAN'!V83:X83)</f>
        <v>0</v>
      </c>
      <c r="AA40" s="176">
        <f>SUM('PER BULAN'!Y83:AA83)</f>
        <v>0</v>
      </c>
      <c r="AB40" s="176">
        <f>SUM('PER BULAN'!AB83:AD83)</f>
        <v>0</v>
      </c>
      <c r="AC40" s="176">
        <f>SUM('PER BULAN'!AE83:AG83)</f>
        <v>1000000</v>
      </c>
      <c r="AD40" s="176">
        <f>SUM('PER BULAN'!AH83:AJ83)</f>
        <v>0</v>
      </c>
      <c r="AE40" s="176">
        <f>SUM('PER BULAN'!AK83:AM83)</f>
        <v>0</v>
      </c>
      <c r="AF40" s="176">
        <f>SUM('PER BULAN'!AN83:AP83)</f>
        <v>0</v>
      </c>
      <c r="AG40" s="176">
        <f>SUM('PER BULAN'!AQ83:AS83)</f>
        <v>0</v>
      </c>
      <c r="AH40" s="162" t="s">
        <v>523</v>
      </c>
      <c r="AI40" s="162" t="s">
        <v>565</v>
      </c>
      <c r="AJ40" s="162" t="s">
        <v>549</v>
      </c>
      <c r="AK40" s="162" t="s">
        <v>3774</v>
      </c>
      <c r="AL40" s="162" t="s">
        <v>3775</v>
      </c>
      <c r="AM40" s="276">
        <f t="shared" si="0"/>
        <v>4998800</v>
      </c>
      <c r="AN40" s="175">
        <f t="shared" si="5"/>
        <v>99.975999999999999</v>
      </c>
      <c r="AO40" s="276">
        <f t="shared" si="2"/>
        <v>1200</v>
      </c>
      <c r="AP40" s="175">
        <f t="shared" si="6"/>
        <v>2.4E-2</v>
      </c>
      <c r="AQ40" s="162" t="str">
        <f t="shared" si="7"/>
        <v>WA.2378.EBA.962.301.A.521211</v>
      </c>
      <c r="AR40" s="162" t="str">
        <f>IF(ISNUMBER(SEARCH("COVID",SP2D[[#This Row],[Akun]])),"COVID","Non COVID")</f>
        <v>Non COVID</v>
      </c>
      <c r="AS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0" s="176">
        <f>SUM('PER BULAN'!BB83)</f>
        <v>0</v>
      </c>
      <c r="AV40" s="176">
        <f>SUM('PER BULAN'!BC83)</f>
        <v>3998800</v>
      </c>
      <c r="AW40" s="176">
        <f>SUM('PER BULAN'!BD83)</f>
        <v>0</v>
      </c>
      <c r="AX40" s="176">
        <f>SUM('PER BULAN'!BE83)</f>
        <v>0</v>
      </c>
      <c r="AY40" s="176">
        <f>SUM('PER BULAN'!BF83)</f>
        <v>0</v>
      </c>
      <c r="AZ40" s="176">
        <f>SUM('PER BULAN'!BG83)</f>
        <v>0</v>
      </c>
      <c r="BA40" s="176">
        <f>SUM('PER BULAN'!BH83)</f>
        <v>0</v>
      </c>
      <c r="BB40" s="176">
        <f>SUM('PER BULAN'!BI83)</f>
        <v>0</v>
      </c>
      <c r="BC40" s="176">
        <f>SUM('PER BULAN'!BJ83)</f>
        <v>0</v>
      </c>
      <c r="BD40" s="176">
        <f>SUM('PER BULAN'!BK83)</f>
        <v>0</v>
      </c>
      <c r="BE40" s="176">
        <f>SUM('PER BULAN'!BL83)</f>
        <v>1000000</v>
      </c>
    </row>
    <row r="41" spans="1:57" s="163" customFormat="1">
      <c r="A41" s="162" t="s">
        <v>3768</v>
      </c>
      <c r="B41" s="162" t="s">
        <v>3769</v>
      </c>
      <c r="C41" s="162" t="s">
        <v>3795</v>
      </c>
      <c r="D41" s="162" t="s">
        <v>3796</v>
      </c>
      <c r="E41" s="162" t="s">
        <v>197</v>
      </c>
      <c r="F41" s="162" t="s">
        <v>3797</v>
      </c>
      <c r="G41" s="162" t="s">
        <v>3812</v>
      </c>
      <c r="H41" s="162" t="s">
        <v>3813</v>
      </c>
      <c r="I41" s="162">
        <v>962</v>
      </c>
      <c r="J41" s="162" t="s">
        <v>3818</v>
      </c>
      <c r="K41" s="162">
        <v>301</v>
      </c>
      <c r="L41" s="162" t="s">
        <v>3817</v>
      </c>
      <c r="M41" s="162" t="s">
        <v>8</v>
      </c>
      <c r="N41" s="162" t="s">
        <v>3798</v>
      </c>
      <c r="O41" s="162" t="s">
        <v>510</v>
      </c>
      <c r="P41" s="162" t="s">
        <v>3777</v>
      </c>
      <c r="Q41" s="111" cm="1">
        <f t="array" ref="Q41">SUM(_xlfn._xlws.FILTER(HistoryDIPA[TOTAL],(HistoryDIPA[MAK]=SP2D[[#This Row],[Kode Akun]])*(HistoryDIPA[StatusDIPA]=$Q$3),0))</f>
        <v>12989000</v>
      </c>
      <c r="R41" s="111" cm="1">
        <f t="array" ref="R41">SUM(_xlfn._xlws.FILTER(HistoryDIPA[TOTAL],(HistoryDIPA[MAK]=SP2D[[#This Row],[Kode Akun]])*(HistoryDIPA[StatusDIPA]=$R$3),0))</f>
        <v>12989000</v>
      </c>
      <c r="S41" s="256"/>
      <c r="T41" s="256">
        <v>0</v>
      </c>
      <c r="U41" s="256">
        <f>SP2D[[#This Row],[DIPA_REVISI3]]-SUM(SP2D[[#This Row],[Blokir AA ke 1]:[Blokir AA ke 2]])</f>
        <v>12989000</v>
      </c>
      <c r="V41" s="176">
        <f>SUM('PER BULAN'!J84:L84)</f>
        <v>0</v>
      </c>
      <c r="W41" s="176">
        <f>SUM('PER BULAN'!M84:O84)</f>
        <v>0</v>
      </c>
      <c r="X41" s="176">
        <f>SUM('PER BULAN'!P84:R84)</f>
        <v>4335000</v>
      </c>
      <c r="Y41" s="176">
        <f>SUM('PER BULAN'!S84:U84)</f>
        <v>3960000</v>
      </c>
      <c r="Z41" s="176">
        <f>SUM('PER BULAN'!V84:X84)</f>
        <v>3043500</v>
      </c>
      <c r="AA41" s="176">
        <f>SUM('PER BULAN'!Y84:AA84)</f>
        <v>0</v>
      </c>
      <c r="AB41" s="176">
        <f>SUM('PER BULAN'!AB84:AD84)</f>
        <v>1350000</v>
      </c>
      <c r="AC41" s="176">
        <f>SUM('PER BULAN'!AE84:AG84)</f>
        <v>0</v>
      </c>
      <c r="AD41" s="176">
        <f>SUM('PER BULAN'!AH84:AJ84)</f>
        <v>0</v>
      </c>
      <c r="AE41" s="176">
        <f>SUM('PER BULAN'!AK84:AM84)</f>
        <v>0</v>
      </c>
      <c r="AF41" s="176">
        <f>SUM('PER BULAN'!AN84:AP84)</f>
        <v>0</v>
      </c>
      <c r="AG41" s="176">
        <f>SUM('PER BULAN'!AQ84:AS84)</f>
        <v>0</v>
      </c>
      <c r="AH41" s="162" t="s">
        <v>523</v>
      </c>
      <c r="AI41" s="162" t="s">
        <v>565</v>
      </c>
      <c r="AJ41" s="162" t="s">
        <v>549</v>
      </c>
      <c r="AK41" s="162" t="s">
        <v>3774</v>
      </c>
      <c r="AL41" s="162" t="s">
        <v>3775</v>
      </c>
      <c r="AM41" s="276">
        <f t="shared" si="0"/>
        <v>12688500</v>
      </c>
      <c r="AN41" s="175">
        <f t="shared" si="5"/>
        <v>97.686503964893362</v>
      </c>
      <c r="AO41" s="276">
        <f t="shared" si="2"/>
        <v>300500</v>
      </c>
      <c r="AP41" s="175">
        <f t="shared" si="6"/>
        <v>2.3134960351066285</v>
      </c>
      <c r="AQ41" s="162" t="str">
        <f t="shared" si="7"/>
        <v>WA.2378.EBA.962.301.A.524111</v>
      </c>
      <c r="AR41" s="162" t="str">
        <f>IF(ISNUMBER(SEARCH("COVID",SP2D[[#This Row],[Akun]])),"COVID","Non COVID")</f>
        <v>Non COVID</v>
      </c>
      <c r="AS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1" s="176">
        <f>SUM('PER BULAN'!BB84)</f>
        <v>2685000</v>
      </c>
      <c r="AV41" s="176">
        <f>SUM('PER BULAN'!BC84)</f>
        <v>1650000</v>
      </c>
      <c r="AW41" s="176">
        <f>SUM('PER BULAN'!BD84)</f>
        <v>0</v>
      </c>
      <c r="AX41" s="176">
        <f>SUM('PER BULAN'!BE84)</f>
        <v>3960000</v>
      </c>
      <c r="AY41" s="176">
        <f>SUM('PER BULAN'!BF84)</f>
        <v>0</v>
      </c>
      <c r="AZ41" s="176">
        <f>SUM('PER BULAN'!BG84)</f>
        <v>3043500</v>
      </c>
      <c r="BA41" s="176">
        <f>SUM('PER BULAN'!BH84)</f>
        <v>0</v>
      </c>
      <c r="BB41" s="176">
        <f>SUM('PER BULAN'!BI84)</f>
        <v>0</v>
      </c>
      <c r="BC41" s="176">
        <f>SUM('PER BULAN'!BJ84)</f>
        <v>0</v>
      </c>
      <c r="BD41" s="176">
        <f>SUM('PER BULAN'!BK84)</f>
        <v>1350000</v>
      </c>
      <c r="BE41" s="176">
        <f>SUM('PER BULAN'!BL84)</f>
        <v>0</v>
      </c>
    </row>
    <row r="42" spans="1:57" s="163" customFormat="1">
      <c r="A42" s="162" t="s">
        <v>3768</v>
      </c>
      <c r="B42" s="162" t="s">
        <v>3769</v>
      </c>
      <c r="C42" s="162" t="s">
        <v>3795</v>
      </c>
      <c r="D42" s="162" t="s">
        <v>3796</v>
      </c>
      <c r="E42" s="162" t="s">
        <v>197</v>
      </c>
      <c r="F42" s="162" t="s">
        <v>3797</v>
      </c>
      <c r="G42" s="162" t="s">
        <v>3812</v>
      </c>
      <c r="H42" s="162" t="s">
        <v>3813</v>
      </c>
      <c r="I42" s="162">
        <v>962</v>
      </c>
      <c r="J42" s="162" t="s">
        <v>3818</v>
      </c>
      <c r="K42" s="162">
        <v>301</v>
      </c>
      <c r="L42" s="162" t="s">
        <v>3817</v>
      </c>
      <c r="M42" s="162" t="s">
        <v>8</v>
      </c>
      <c r="N42" s="162" t="s">
        <v>3798</v>
      </c>
      <c r="O42" s="162" t="s">
        <v>504</v>
      </c>
      <c r="P42" s="162" t="s">
        <v>505</v>
      </c>
      <c r="Q42" s="111" cm="1">
        <f t="array" ref="Q42">SUM(_xlfn._xlws.FILTER(HistoryDIPA[TOTAL],(HistoryDIPA[MAK]=SP2D[[#This Row],[Kode Akun]])*(HistoryDIPA[StatusDIPA]=$Q$3),0))</f>
        <v>750000</v>
      </c>
      <c r="R42" s="111" cm="1">
        <f t="array" ref="R42">SUM(_xlfn._xlws.FILTER(HistoryDIPA[TOTAL],(HistoryDIPA[MAK]=SP2D[[#This Row],[Kode Akun]])*(HistoryDIPA[StatusDIPA]=$R$3),0))</f>
        <v>750000</v>
      </c>
      <c r="S42" s="256"/>
      <c r="T42" s="256">
        <v>0</v>
      </c>
      <c r="U42" s="256">
        <f>SP2D[[#This Row],[DIPA_REVISI3]]-SUM(SP2D[[#This Row],[Blokir AA ke 1]:[Blokir AA ke 2]])</f>
        <v>750000</v>
      </c>
      <c r="V42" s="176">
        <f>SUM('PER BULAN'!J85:L85)</f>
        <v>0</v>
      </c>
      <c r="W42" s="176">
        <f>SUM('PER BULAN'!M85:O85)</f>
        <v>0</v>
      </c>
      <c r="X42" s="176">
        <f>SUM('PER BULAN'!P85:R85)</f>
        <v>750000</v>
      </c>
      <c r="Y42" s="176">
        <f>SUM('PER BULAN'!S85:U85)</f>
        <v>0</v>
      </c>
      <c r="Z42" s="176">
        <f>SUM('PER BULAN'!V85:X85)</f>
        <v>0</v>
      </c>
      <c r="AA42" s="176">
        <f>SUM('PER BULAN'!Y85:AA85)</f>
        <v>0</v>
      </c>
      <c r="AB42" s="176">
        <f>SUM('PER BULAN'!AB85:AD85)</f>
        <v>0</v>
      </c>
      <c r="AC42" s="176">
        <f>SUM('PER BULAN'!AE85:AG85)</f>
        <v>0</v>
      </c>
      <c r="AD42" s="176">
        <f>SUM('PER BULAN'!AH85:AJ85)</f>
        <v>0</v>
      </c>
      <c r="AE42" s="176">
        <f>SUM('PER BULAN'!AK85:AM85)</f>
        <v>0</v>
      </c>
      <c r="AF42" s="176">
        <f>SUM('PER BULAN'!AN85:AP85)</f>
        <v>0</v>
      </c>
      <c r="AG42" s="176">
        <f>SUM('PER BULAN'!AQ85:AS85)</f>
        <v>0</v>
      </c>
      <c r="AH42" s="162" t="s">
        <v>523</v>
      </c>
      <c r="AI42" s="162" t="s">
        <v>565</v>
      </c>
      <c r="AJ42" s="162" t="s">
        <v>549</v>
      </c>
      <c r="AK42" s="162" t="s">
        <v>3774</v>
      </c>
      <c r="AL42" s="162" t="s">
        <v>3775</v>
      </c>
      <c r="AM42" s="276">
        <f t="shared" si="0"/>
        <v>750000</v>
      </c>
      <c r="AN42" s="175">
        <f t="shared" si="5"/>
        <v>100</v>
      </c>
      <c r="AO42" s="276">
        <f t="shared" si="2"/>
        <v>0</v>
      </c>
      <c r="AP42" s="175">
        <f t="shared" si="6"/>
        <v>0</v>
      </c>
      <c r="AQ42" s="162" t="str">
        <f t="shared" si="7"/>
        <v>WA.2378.EBA.962.301.A.524113</v>
      </c>
      <c r="AR42" s="162" t="str">
        <f>IF(ISNUMBER(SEARCH("COVID",SP2D[[#This Row],[Akun]])),"COVID","Non COVID")</f>
        <v>Non COVID</v>
      </c>
      <c r="AS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2" s="176">
        <f>SUM('PER BULAN'!BB85)</f>
        <v>450000</v>
      </c>
      <c r="AV42" s="176">
        <f>SUM('PER BULAN'!BC85)</f>
        <v>300000</v>
      </c>
      <c r="AW42" s="176">
        <f>SUM('PER BULAN'!BD85)</f>
        <v>0</v>
      </c>
      <c r="AX42" s="176">
        <f>SUM('PER BULAN'!BE85)</f>
        <v>0</v>
      </c>
      <c r="AY42" s="176">
        <f>SUM('PER BULAN'!BF85)</f>
        <v>0</v>
      </c>
      <c r="AZ42" s="176">
        <f>SUM('PER BULAN'!BG85)</f>
        <v>0</v>
      </c>
      <c r="BA42" s="176">
        <f>SUM('PER BULAN'!BH85)</f>
        <v>0</v>
      </c>
      <c r="BB42" s="176">
        <f>SUM('PER BULAN'!BI85)</f>
        <v>0</v>
      </c>
      <c r="BC42" s="176">
        <f>SUM('PER BULAN'!BJ85)</f>
        <v>0</v>
      </c>
      <c r="BD42" s="176">
        <f>SUM('PER BULAN'!BK85)</f>
        <v>0</v>
      </c>
      <c r="BE42" s="176">
        <f>SUM('PER BULAN'!BL85)</f>
        <v>0</v>
      </c>
    </row>
    <row r="43" spans="1:57" s="163" customFormat="1">
      <c r="A43" s="162" t="s">
        <v>3768</v>
      </c>
      <c r="B43" s="162" t="s">
        <v>3769</v>
      </c>
      <c r="C43" s="162" t="s">
        <v>3795</v>
      </c>
      <c r="D43" s="162" t="s">
        <v>3796</v>
      </c>
      <c r="E43" s="162" t="s">
        <v>197</v>
      </c>
      <c r="F43" s="162" t="s">
        <v>3797</v>
      </c>
      <c r="G43" s="162" t="s">
        <v>3812</v>
      </c>
      <c r="H43" s="162" t="s">
        <v>3813</v>
      </c>
      <c r="I43" s="162">
        <v>962</v>
      </c>
      <c r="J43" s="162" t="s">
        <v>3818</v>
      </c>
      <c r="K43" s="162">
        <v>301</v>
      </c>
      <c r="L43" s="162" t="s">
        <v>3817</v>
      </c>
      <c r="M43" s="162" t="s">
        <v>508</v>
      </c>
      <c r="N43" s="162" t="s">
        <v>3799</v>
      </c>
      <c r="O43" s="162">
        <v>521211</v>
      </c>
      <c r="P43" s="162" t="s">
        <v>3773</v>
      </c>
      <c r="Q43" s="111" cm="1">
        <f t="array" ref="Q43">SUM(_xlfn._xlws.FILTER(HistoryDIPA[TOTAL],(HistoryDIPA[MAK]=SP2D[[#This Row],[Kode Akun]])*(HistoryDIPA[StatusDIPA]=$Q$3),0))</f>
        <v>10000000</v>
      </c>
      <c r="R43" s="111" cm="1">
        <f t="array" ref="R43">SUM(_xlfn._xlws.FILTER(HistoryDIPA[TOTAL],(HistoryDIPA[MAK]=SP2D[[#This Row],[Kode Akun]])*(HistoryDIPA[StatusDIPA]=$R$3),0))</f>
        <v>10000000</v>
      </c>
      <c r="S43" s="256"/>
      <c r="T43" s="256">
        <v>0</v>
      </c>
      <c r="U43" s="256">
        <f>SP2D[[#This Row],[DIPA_REVISI3]]-SUM(SP2D[[#This Row],[Blokir AA ke 1]:[Blokir AA ke 2]])</f>
        <v>10000000</v>
      </c>
      <c r="V43" s="176">
        <f>SUM('PER BULAN'!J87:L87)</f>
        <v>0</v>
      </c>
      <c r="W43" s="176">
        <f>SUM('PER BULAN'!M87:O87)</f>
        <v>0</v>
      </c>
      <c r="X43" s="176">
        <f>SUM('PER BULAN'!P87:R87)</f>
        <v>2485000</v>
      </c>
      <c r="Y43" s="176">
        <f>SUM('PER BULAN'!S87:U87)</f>
        <v>0</v>
      </c>
      <c r="Z43" s="176">
        <f>SUM('PER BULAN'!V87:X87)</f>
        <v>2485000</v>
      </c>
      <c r="AA43" s="176">
        <f>SUM('PER BULAN'!Y87:AA87)</f>
        <v>0</v>
      </c>
      <c r="AB43" s="176">
        <f>SUM('PER BULAN'!AB87:AD87)</f>
        <v>0</v>
      </c>
      <c r="AC43" s="176">
        <f>SUM('PER BULAN'!AE87:AG87)</f>
        <v>2455000</v>
      </c>
      <c r="AD43" s="176">
        <f>SUM('PER BULAN'!AH87:AJ87)</f>
        <v>0</v>
      </c>
      <c r="AE43" s="176">
        <f>SUM('PER BULAN'!AK87:AM87)</f>
        <v>0</v>
      </c>
      <c r="AF43" s="176">
        <f>SUM('PER BULAN'!AN87:AP87)</f>
        <v>0</v>
      </c>
      <c r="AG43" s="176">
        <f>SUM('PER BULAN'!AQ87:AS87)</f>
        <v>0</v>
      </c>
      <c r="AH43" s="162" t="s">
        <v>523</v>
      </c>
      <c r="AI43" s="162" t="s">
        <v>565</v>
      </c>
      <c r="AJ43" s="162" t="s">
        <v>549</v>
      </c>
      <c r="AK43" s="162" t="s">
        <v>3774</v>
      </c>
      <c r="AL43" s="162" t="s">
        <v>3775</v>
      </c>
      <c r="AM43" s="276">
        <f t="shared" si="0"/>
        <v>7425000</v>
      </c>
      <c r="AN43" s="175">
        <f t="shared" si="5"/>
        <v>74.25</v>
      </c>
      <c r="AO43" s="276">
        <f t="shared" si="2"/>
        <v>2575000</v>
      </c>
      <c r="AP43" s="175">
        <f t="shared" si="6"/>
        <v>25.75</v>
      </c>
      <c r="AQ43" s="162" t="str">
        <f t="shared" si="7"/>
        <v>WA.2378.EBA.962.301.B.521211</v>
      </c>
      <c r="AR43" s="162" t="str">
        <f>IF(ISNUMBER(SEARCH("COVID",SP2D[[#This Row],[Akun]])),"COVID","Non COVID")</f>
        <v>Non COVID</v>
      </c>
      <c r="AS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3" s="176">
        <f>SUM('PER BULAN'!BB87)</f>
        <v>2485000</v>
      </c>
      <c r="AV43" s="176">
        <f>SUM('PER BULAN'!BC87)</f>
        <v>0</v>
      </c>
      <c r="AW43" s="176">
        <f>SUM('PER BULAN'!BD87)</f>
        <v>0</v>
      </c>
      <c r="AX43" s="176">
        <f>SUM('PER BULAN'!BE87)</f>
        <v>0</v>
      </c>
      <c r="AY43" s="176">
        <f>SUM('PER BULAN'!BF87)</f>
        <v>0</v>
      </c>
      <c r="AZ43" s="176">
        <f>SUM('PER BULAN'!BG87)</f>
        <v>0</v>
      </c>
      <c r="BA43" s="176">
        <f>SUM('PER BULAN'!BH87)</f>
        <v>2485000</v>
      </c>
      <c r="BB43" s="176">
        <f>SUM('PER BULAN'!BI87)</f>
        <v>0</v>
      </c>
      <c r="BC43" s="176">
        <f>SUM('PER BULAN'!BJ87)</f>
        <v>0</v>
      </c>
      <c r="BD43" s="176">
        <f>SUM('PER BULAN'!BK87)</f>
        <v>0</v>
      </c>
      <c r="BE43" s="176">
        <f>SUM('PER BULAN'!BL87)</f>
        <v>2455000</v>
      </c>
    </row>
    <row r="44" spans="1:57" s="163" customFormat="1">
      <c r="A44" s="162" t="s">
        <v>3768</v>
      </c>
      <c r="B44" s="162" t="s">
        <v>3769</v>
      </c>
      <c r="C44" s="162" t="s">
        <v>3795</v>
      </c>
      <c r="D44" s="162" t="s">
        <v>3796</v>
      </c>
      <c r="E44" s="162" t="s">
        <v>197</v>
      </c>
      <c r="F44" s="162" t="s">
        <v>3797</v>
      </c>
      <c r="G44" s="162" t="s">
        <v>3812</v>
      </c>
      <c r="H44" s="162" t="s">
        <v>3813</v>
      </c>
      <c r="I44" s="162">
        <v>962</v>
      </c>
      <c r="J44" s="162" t="s">
        <v>3818</v>
      </c>
      <c r="K44" s="162">
        <v>301</v>
      </c>
      <c r="L44" s="162" t="s">
        <v>3817</v>
      </c>
      <c r="M44" s="162" t="s">
        <v>508</v>
      </c>
      <c r="N44" s="162" t="s">
        <v>3799</v>
      </c>
      <c r="O44" s="162" t="s">
        <v>515</v>
      </c>
      <c r="P44" s="162" t="s">
        <v>3778</v>
      </c>
      <c r="Q44" s="111" cm="1">
        <f t="array" ref="Q44">SUM(_xlfn._xlws.FILTER(HistoryDIPA[TOTAL],(HistoryDIPA[MAK]=SP2D[[#This Row],[Kode Akun]])*(HistoryDIPA[StatusDIPA]=$Q$3),0))</f>
        <v>2031000</v>
      </c>
      <c r="R44" s="111" cm="1">
        <f t="array" ref="R44">SUM(_xlfn._xlws.FILTER(HistoryDIPA[TOTAL],(HistoryDIPA[MAK]=SP2D[[#This Row],[Kode Akun]])*(HistoryDIPA[StatusDIPA]=$R$3),0))</f>
        <v>2031000</v>
      </c>
      <c r="S44" s="256"/>
      <c r="T44" s="256">
        <v>0</v>
      </c>
      <c r="U44" s="256">
        <f>SP2D[[#This Row],[DIPA_REVISI3]]-SUM(SP2D[[#This Row],[Blokir AA ke 1]:[Blokir AA ke 2]])</f>
        <v>2031000</v>
      </c>
      <c r="V44" s="176">
        <f>SUM('PER BULAN'!J88:L88)</f>
        <v>0</v>
      </c>
      <c r="W44" s="176">
        <f>SUM('PER BULAN'!M88:O88)</f>
        <v>0</v>
      </c>
      <c r="X44" s="176">
        <f>SUM('PER BULAN'!P88:R88)</f>
        <v>2031000</v>
      </c>
      <c r="Y44" s="176">
        <f>SUM('PER BULAN'!S88:U88)</f>
        <v>0</v>
      </c>
      <c r="Z44" s="176">
        <f>SUM('PER BULAN'!V88:X88)</f>
        <v>0</v>
      </c>
      <c r="AA44" s="176">
        <f>SUM('PER BULAN'!Y88:AA88)</f>
        <v>0</v>
      </c>
      <c r="AB44" s="176">
        <f>SUM('PER BULAN'!AB88:AD88)</f>
        <v>0</v>
      </c>
      <c r="AC44" s="176">
        <f>SUM('PER BULAN'!AE88:AG88)</f>
        <v>0</v>
      </c>
      <c r="AD44" s="176">
        <f>SUM('PER BULAN'!AH88:AJ88)</f>
        <v>0</v>
      </c>
      <c r="AE44" s="176">
        <f>SUM('PER BULAN'!AK88:AM88)</f>
        <v>0</v>
      </c>
      <c r="AF44" s="176">
        <f>SUM('PER BULAN'!AN88:AP88)</f>
        <v>0</v>
      </c>
      <c r="AG44" s="176">
        <f>SUM('PER BULAN'!AQ88:AS88)</f>
        <v>0</v>
      </c>
      <c r="AH44" s="162" t="s">
        <v>523</v>
      </c>
      <c r="AI44" s="162" t="s">
        <v>565</v>
      </c>
      <c r="AJ44" s="162" t="s">
        <v>549</v>
      </c>
      <c r="AK44" s="162" t="s">
        <v>3774</v>
      </c>
      <c r="AL44" s="162" t="s">
        <v>3775</v>
      </c>
      <c r="AM44" s="276">
        <f t="shared" si="0"/>
        <v>2031000</v>
      </c>
      <c r="AN44" s="175">
        <f t="shared" si="5"/>
        <v>100</v>
      </c>
      <c r="AO44" s="276">
        <f t="shared" si="2"/>
        <v>0</v>
      </c>
      <c r="AP44" s="175">
        <f t="shared" si="6"/>
        <v>0</v>
      </c>
      <c r="AQ44" s="162" t="str">
        <f t="shared" si="7"/>
        <v>WA.2378.EBA.962.301.B.522192</v>
      </c>
      <c r="AR44" s="162" t="str">
        <f>IF(ISNUMBER(SEARCH("COVID",SP2D[[#This Row],[Akun]])),"COVID","Non COVID")</f>
        <v>COVID</v>
      </c>
      <c r="AS4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4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4" s="176">
        <f>SUM('PER BULAN'!BB88)</f>
        <v>1235000</v>
      </c>
      <c r="AV44" s="176">
        <f>SUM('PER BULAN'!BC88)</f>
        <v>342000</v>
      </c>
      <c r="AW44" s="176">
        <f>SUM('PER BULAN'!BD88)</f>
        <v>454000</v>
      </c>
      <c r="AX44" s="176">
        <f>SUM('PER BULAN'!BE88)</f>
        <v>0</v>
      </c>
      <c r="AY44" s="176">
        <f>SUM('PER BULAN'!BF88)</f>
        <v>0</v>
      </c>
      <c r="AZ44" s="176">
        <f>SUM('PER BULAN'!BG88)</f>
        <v>0</v>
      </c>
      <c r="BA44" s="176">
        <f>SUM('PER BULAN'!BH88)</f>
        <v>0</v>
      </c>
      <c r="BB44" s="176">
        <f>SUM('PER BULAN'!BI88)</f>
        <v>0</v>
      </c>
      <c r="BC44" s="176">
        <f>SUM('PER BULAN'!BJ88)</f>
        <v>0</v>
      </c>
      <c r="BD44" s="176">
        <f>SUM('PER BULAN'!BK88)</f>
        <v>0</v>
      </c>
      <c r="BE44" s="176">
        <f>SUM('PER BULAN'!BL88)</f>
        <v>0</v>
      </c>
    </row>
    <row r="45" spans="1:57" s="163" customFormat="1">
      <c r="A45" s="162" t="s">
        <v>3768</v>
      </c>
      <c r="B45" s="162" t="s">
        <v>3769</v>
      </c>
      <c r="C45" s="162" t="s">
        <v>3795</v>
      </c>
      <c r="D45" s="162" t="s">
        <v>3796</v>
      </c>
      <c r="E45" s="162" t="s">
        <v>197</v>
      </c>
      <c r="F45" s="162" t="s">
        <v>3797</v>
      </c>
      <c r="G45" s="162" t="s">
        <v>3812</v>
      </c>
      <c r="H45" s="162" t="s">
        <v>3813</v>
      </c>
      <c r="I45" s="162">
        <v>962</v>
      </c>
      <c r="J45" s="162" t="s">
        <v>3818</v>
      </c>
      <c r="K45" s="162">
        <v>301</v>
      </c>
      <c r="L45" s="162" t="s">
        <v>3817</v>
      </c>
      <c r="M45" s="162" t="s">
        <v>508</v>
      </c>
      <c r="N45" s="162" t="s">
        <v>3799</v>
      </c>
      <c r="O45" s="162" t="s">
        <v>510</v>
      </c>
      <c r="P45" s="162" t="s">
        <v>3777</v>
      </c>
      <c r="Q45" s="111" cm="1">
        <f t="array" ref="Q45">SUM(_xlfn._xlws.FILTER(HistoryDIPA[TOTAL],(HistoryDIPA[MAK]=SP2D[[#This Row],[Kode Akun]])*(HistoryDIPA[StatusDIPA]=$Q$3),0))</f>
        <v>373634000</v>
      </c>
      <c r="R45" s="111" cm="1">
        <f t="array" ref="R45">SUM(_xlfn._xlws.FILTER(HistoryDIPA[TOTAL],(HistoryDIPA[MAK]=SP2D[[#This Row],[Kode Akun]])*(HistoryDIPA[StatusDIPA]=$R$3),0))</f>
        <v>373634000</v>
      </c>
      <c r="S45" s="256"/>
      <c r="T45" s="256">
        <v>0</v>
      </c>
      <c r="U45" s="256">
        <f>SP2D[[#This Row],[DIPA_REVISI3]]-SUM(SP2D[[#This Row],[Blokir AA ke 1]:[Blokir AA ke 2]])</f>
        <v>373634000</v>
      </c>
      <c r="V45" s="176">
        <f>SUM('PER BULAN'!J89:L89)</f>
        <v>0</v>
      </c>
      <c r="W45" s="176">
        <f>SUM('PER BULAN'!M89:O89)</f>
        <v>0</v>
      </c>
      <c r="X45" s="176">
        <f>SUM('PER BULAN'!P89:R89)</f>
        <v>68815500</v>
      </c>
      <c r="Y45" s="176">
        <f>SUM('PER BULAN'!S89:U89)</f>
        <v>66565460</v>
      </c>
      <c r="Z45" s="176">
        <f>SUM('PER BULAN'!V89:X89)</f>
        <v>25199501</v>
      </c>
      <c r="AA45" s="176">
        <f>SUM('PER BULAN'!Y89:AA89)</f>
        <v>0</v>
      </c>
      <c r="AB45" s="176">
        <f>SUM('PER BULAN'!AB89:AD89)</f>
        <v>99743410</v>
      </c>
      <c r="AC45" s="176">
        <f>SUM('PER BULAN'!AE89:AG89)</f>
        <v>3198000</v>
      </c>
      <c r="AD45" s="176">
        <f>SUM('PER BULAN'!AH89:AJ89)</f>
        <v>0</v>
      </c>
      <c r="AE45" s="176">
        <f>SUM('PER BULAN'!AK89:AM89)</f>
        <v>0</v>
      </c>
      <c r="AF45" s="176">
        <f>SUM('PER BULAN'!AN89:AP89)</f>
        <v>0</v>
      </c>
      <c r="AG45" s="176">
        <f>SUM('PER BULAN'!AQ89:AS89)</f>
        <v>0</v>
      </c>
      <c r="AH45" s="162" t="s">
        <v>523</v>
      </c>
      <c r="AI45" s="162" t="s">
        <v>565</v>
      </c>
      <c r="AJ45" s="162" t="s">
        <v>549</v>
      </c>
      <c r="AK45" s="162" t="s">
        <v>3774</v>
      </c>
      <c r="AL45" s="162" t="s">
        <v>3775</v>
      </c>
      <c r="AM45" s="276">
        <f t="shared" si="0"/>
        <v>263521871</v>
      </c>
      <c r="AN45" s="175">
        <f t="shared" si="5"/>
        <v>70.529414079018508</v>
      </c>
      <c r="AO45" s="276">
        <f t="shared" si="2"/>
        <v>110112129</v>
      </c>
      <c r="AP45" s="175">
        <f t="shared" si="6"/>
        <v>29.470585920981495</v>
      </c>
      <c r="AQ45" s="162" t="str">
        <f t="shared" si="7"/>
        <v>WA.2378.EBA.962.301.B.524111</v>
      </c>
      <c r="AR45" s="162" t="str">
        <f>IF(ISNUMBER(SEARCH("COVID",SP2D[[#This Row],[Akun]])),"COVID","Non COVID")</f>
        <v>Non COVID</v>
      </c>
      <c r="AS4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5" s="176">
        <f>SUM('PER BULAN'!BB89)</f>
        <v>45385600</v>
      </c>
      <c r="AV45" s="176">
        <f>SUM('PER BULAN'!BC89)</f>
        <v>23429900</v>
      </c>
      <c r="AW45" s="176">
        <f>SUM('PER BULAN'!BD89)</f>
        <v>0</v>
      </c>
      <c r="AX45" s="176">
        <f>SUM('PER BULAN'!BE89)</f>
        <v>31588000</v>
      </c>
      <c r="AY45" s="176">
        <f>SUM('PER BULAN'!BF89)</f>
        <v>10477701</v>
      </c>
      <c r="AZ45" s="176">
        <f>SUM('PER BULAN'!BG89)</f>
        <v>4081050</v>
      </c>
      <c r="BA45" s="176">
        <f>SUM('PER BULAN'!BH89)</f>
        <v>10640750</v>
      </c>
      <c r="BB45" s="176">
        <f>SUM('PER BULAN'!BI89)</f>
        <v>0</v>
      </c>
      <c r="BC45" s="176">
        <f>SUM('PER BULAN'!BJ89)</f>
        <v>0</v>
      </c>
      <c r="BD45" s="176">
        <f>SUM('PER BULAN'!BK89)</f>
        <v>0</v>
      </c>
      <c r="BE45" s="176">
        <f>SUM('PER BULAN'!BL89)</f>
        <v>3198000</v>
      </c>
    </row>
    <row r="46" spans="1:57" s="163" customFormat="1">
      <c r="A46" s="162" t="s">
        <v>3768</v>
      </c>
      <c r="B46" s="162" t="s">
        <v>3769</v>
      </c>
      <c r="C46" s="162" t="s">
        <v>3795</v>
      </c>
      <c r="D46" s="162" t="s">
        <v>3796</v>
      </c>
      <c r="E46" s="162" t="s">
        <v>197</v>
      </c>
      <c r="F46" s="162" t="s">
        <v>3797</v>
      </c>
      <c r="G46" s="162" t="s">
        <v>3812</v>
      </c>
      <c r="H46" s="162" t="s">
        <v>3813</v>
      </c>
      <c r="I46" s="162">
        <v>962</v>
      </c>
      <c r="J46" s="162" t="s">
        <v>3818</v>
      </c>
      <c r="K46" s="162">
        <v>301</v>
      </c>
      <c r="L46" s="162" t="s">
        <v>3817</v>
      </c>
      <c r="M46" s="162" t="s">
        <v>509</v>
      </c>
      <c r="N46" s="162" t="s">
        <v>3819</v>
      </c>
      <c r="O46" s="162">
        <v>521211</v>
      </c>
      <c r="P46" s="162" t="s">
        <v>3773</v>
      </c>
      <c r="Q46" s="111" cm="1">
        <f t="array" ref="Q46">SUM(_xlfn._xlws.FILTER(HistoryDIPA[TOTAL],(HistoryDIPA[MAK]=SP2D[[#This Row],[Kode Akun]])*(HistoryDIPA[StatusDIPA]=$Q$3),0))</f>
        <v>33500000</v>
      </c>
      <c r="R46" s="111" cm="1">
        <f t="array" ref="R46">SUM(_xlfn._xlws.FILTER(HistoryDIPA[TOTAL],(HistoryDIPA[MAK]=SP2D[[#This Row],[Kode Akun]])*(HistoryDIPA[StatusDIPA]=$R$3),0))</f>
        <v>33500000</v>
      </c>
      <c r="S46" s="256"/>
      <c r="T46" s="256">
        <v>0</v>
      </c>
      <c r="U46" s="256">
        <f>SP2D[[#This Row],[DIPA_REVISI3]]-SUM(SP2D[[#This Row],[Blokir AA ke 1]:[Blokir AA ke 2]])</f>
        <v>33500000</v>
      </c>
      <c r="V46" s="176">
        <f>SUM('PER BULAN'!J91:L91)</f>
        <v>0</v>
      </c>
      <c r="W46" s="176">
        <f>SUM('PER BULAN'!M91:O91)</f>
        <v>0</v>
      </c>
      <c r="X46" s="176">
        <f>SUM('PER BULAN'!P91:R91)</f>
        <v>3987000</v>
      </c>
      <c r="Y46" s="176">
        <f>SUM('PER BULAN'!S91:U91)</f>
        <v>0</v>
      </c>
      <c r="Z46" s="176">
        <f>SUM('PER BULAN'!V91:X91)</f>
        <v>29384740</v>
      </c>
      <c r="AA46" s="176">
        <f>SUM('PER BULAN'!Y91:AA91)</f>
        <v>0</v>
      </c>
      <c r="AB46" s="176">
        <f>SUM('PER BULAN'!AB91:AD91)</f>
        <v>0</v>
      </c>
      <c r="AC46" s="176">
        <f>SUM('PER BULAN'!AE91:AG91)</f>
        <v>0</v>
      </c>
      <c r="AD46" s="176">
        <f>SUM('PER BULAN'!AH91:AJ91)</f>
        <v>0</v>
      </c>
      <c r="AE46" s="176">
        <f>SUM('PER BULAN'!AK91:AM91)</f>
        <v>0</v>
      </c>
      <c r="AF46" s="176">
        <f>SUM('PER BULAN'!AN91:AP91)</f>
        <v>0</v>
      </c>
      <c r="AG46" s="176">
        <f>SUM('PER BULAN'!AQ91:AS91)</f>
        <v>0</v>
      </c>
      <c r="AH46" s="162" t="s">
        <v>523</v>
      </c>
      <c r="AI46" s="162" t="s">
        <v>565</v>
      </c>
      <c r="AJ46" s="162" t="s">
        <v>549</v>
      </c>
      <c r="AK46" s="162" t="s">
        <v>3774</v>
      </c>
      <c r="AL46" s="162" t="s">
        <v>3775</v>
      </c>
      <c r="AM46" s="276">
        <f t="shared" si="0"/>
        <v>33371740</v>
      </c>
      <c r="AN46" s="175">
        <f t="shared" si="5"/>
        <v>99.617134328358219</v>
      </c>
      <c r="AO46" s="276">
        <f t="shared" si="2"/>
        <v>128260</v>
      </c>
      <c r="AP46" s="175">
        <f t="shared" si="6"/>
        <v>0.38286567164179103</v>
      </c>
      <c r="AQ46" s="162" t="str">
        <f t="shared" si="7"/>
        <v>WA.2378.EBA.962.301.C.521211</v>
      </c>
      <c r="AR46" s="162" t="str">
        <f>IF(ISNUMBER(SEARCH("COVID",SP2D[[#This Row],[Akun]])),"COVID","Non COVID")</f>
        <v>Non COVID</v>
      </c>
      <c r="AS4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4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6" s="176">
        <f>SUM('PER BULAN'!BB91)</f>
        <v>0</v>
      </c>
      <c r="AV46" s="176">
        <f>SUM('PER BULAN'!BC91)</f>
        <v>3987000</v>
      </c>
      <c r="AW46" s="176">
        <f>SUM('PER BULAN'!BD91)</f>
        <v>0</v>
      </c>
      <c r="AX46" s="176">
        <f>SUM('PER BULAN'!BE91)</f>
        <v>0</v>
      </c>
      <c r="AY46" s="176">
        <f>SUM('PER BULAN'!BF91)</f>
        <v>0</v>
      </c>
      <c r="AZ46" s="176">
        <f>SUM('PER BULAN'!BG91)</f>
        <v>0</v>
      </c>
      <c r="BA46" s="176">
        <f>SUM('PER BULAN'!BH91)</f>
        <v>29384740</v>
      </c>
      <c r="BB46" s="176">
        <f>SUM('PER BULAN'!BI91)</f>
        <v>0</v>
      </c>
      <c r="BC46" s="176">
        <f>SUM('PER BULAN'!BJ91)</f>
        <v>0</v>
      </c>
      <c r="BD46" s="176">
        <f>SUM('PER BULAN'!BK91)</f>
        <v>0</v>
      </c>
      <c r="BE46" s="176">
        <f>SUM('PER BULAN'!BL91)</f>
        <v>0</v>
      </c>
    </row>
    <row r="47" spans="1:57" s="163" customFormat="1">
      <c r="A47" s="162" t="s">
        <v>3768</v>
      </c>
      <c r="B47" s="162" t="s">
        <v>3769</v>
      </c>
      <c r="C47" s="162" t="s">
        <v>3795</v>
      </c>
      <c r="D47" s="162" t="s">
        <v>3796</v>
      </c>
      <c r="E47" s="162" t="s">
        <v>197</v>
      </c>
      <c r="F47" s="162" t="s">
        <v>3797</v>
      </c>
      <c r="G47" s="162" t="s">
        <v>3812</v>
      </c>
      <c r="H47" s="162" t="s">
        <v>3813</v>
      </c>
      <c r="I47" s="162">
        <v>962</v>
      </c>
      <c r="J47" s="162" t="s">
        <v>3818</v>
      </c>
      <c r="K47" s="162">
        <v>301</v>
      </c>
      <c r="L47" s="162" t="s">
        <v>3817</v>
      </c>
      <c r="M47" s="162" t="s">
        <v>509</v>
      </c>
      <c r="N47" s="162" t="s">
        <v>3819</v>
      </c>
      <c r="O47" s="162">
        <v>522141</v>
      </c>
      <c r="P47" s="162" t="s">
        <v>3779</v>
      </c>
      <c r="Q47" s="111" cm="1">
        <f t="array" ref="Q47">SUM(_xlfn._xlws.FILTER(HistoryDIPA[TOTAL],(HistoryDIPA[MAK]=SP2D[[#This Row],[Kode Akun]])*(HistoryDIPA[StatusDIPA]=$Q$3),0))</f>
        <v>3000000</v>
      </c>
      <c r="R47" s="111" cm="1">
        <f t="array" ref="R47">SUM(_xlfn._xlws.FILTER(HistoryDIPA[TOTAL],(HistoryDIPA[MAK]=SP2D[[#This Row],[Kode Akun]])*(HistoryDIPA[StatusDIPA]=$R$3),0))</f>
        <v>3000000</v>
      </c>
      <c r="S47" s="256"/>
      <c r="T47" s="256">
        <v>0</v>
      </c>
      <c r="U47" s="256">
        <f>SP2D[[#This Row],[DIPA_REVISI3]]-SUM(SP2D[[#This Row],[Blokir AA ke 1]:[Blokir AA ke 2]])</f>
        <v>3000000</v>
      </c>
      <c r="V47" s="176">
        <f>SUM('PER BULAN'!J92:L92)</f>
        <v>0</v>
      </c>
      <c r="W47" s="176">
        <f>SUM('PER BULAN'!M92:O92)</f>
        <v>0</v>
      </c>
      <c r="X47" s="176">
        <f>SUM('PER BULAN'!P92:R92)</f>
        <v>0</v>
      </c>
      <c r="Y47" s="176">
        <f>SUM('PER BULAN'!S92:U92)</f>
        <v>0</v>
      </c>
      <c r="Z47" s="176">
        <f>SUM('PER BULAN'!V92:X92)</f>
        <v>0</v>
      </c>
      <c r="AA47" s="176">
        <f>SUM('PER BULAN'!Y92:AA92)</f>
        <v>0</v>
      </c>
      <c r="AB47" s="176">
        <f>SUM('PER BULAN'!AB92:AD92)</f>
        <v>0</v>
      </c>
      <c r="AC47" s="176">
        <f>SUM('PER BULAN'!AE92:AG92)</f>
        <v>0</v>
      </c>
      <c r="AD47" s="176">
        <f>SUM('PER BULAN'!AH92:AJ92)</f>
        <v>0</v>
      </c>
      <c r="AE47" s="176">
        <f>SUM('PER BULAN'!AK92:AM92)</f>
        <v>0</v>
      </c>
      <c r="AF47" s="176">
        <f>SUM('PER BULAN'!AN92:AP92)</f>
        <v>0</v>
      </c>
      <c r="AG47" s="176">
        <f>SUM('PER BULAN'!AQ92:AS92)</f>
        <v>0</v>
      </c>
      <c r="AH47" s="162" t="s">
        <v>523</v>
      </c>
      <c r="AI47" s="162" t="s">
        <v>565</v>
      </c>
      <c r="AJ47" s="162" t="s">
        <v>549</v>
      </c>
      <c r="AK47" s="162" t="s">
        <v>3774</v>
      </c>
      <c r="AL47" s="162" t="s">
        <v>3775</v>
      </c>
      <c r="AM47" s="276">
        <f t="shared" si="0"/>
        <v>0</v>
      </c>
      <c r="AN47" s="175">
        <f t="shared" si="5"/>
        <v>0</v>
      </c>
      <c r="AO47" s="276">
        <f t="shared" si="2"/>
        <v>3000000</v>
      </c>
      <c r="AP47" s="175">
        <f t="shared" si="6"/>
        <v>100</v>
      </c>
      <c r="AQ47" s="162" t="str">
        <f t="shared" si="7"/>
        <v>WA.2378.EBA.962.301.C.522141</v>
      </c>
      <c r="AR47" s="162" t="str">
        <f>IF(ISNUMBER(SEARCH("COVID",SP2D[[#This Row],[Akun]])),"COVID","Non COVID")</f>
        <v>Non COVID</v>
      </c>
      <c r="AS4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4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7" s="176">
        <f>SUM('PER BULAN'!BB92)</f>
        <v>0</v>
      </c>
      <c r="AV47" s="176">
        <f>SUM('PER BULAN'!BC92)</f>
        <v>0</v>
      </c>
      <c r="AW47" s="176">
        <f>SUM('PER BULAN'!BD92)</f>
        <v>0</v>
      </c>
      <c r="AX47" s="176">
        <f>SUM('PER BULAN'!BE92)</f>
        <v>0</v>
      </c>
      <c r="AY47" s="176">
        <f>SUM('PER BULAN'!BF92)</f>
        <v>0</v>
      </c>
      <c r="AZ47" s="176">
        <f>SUM('PER BULAN'!BG92)</f>
        <v>0</v>
      </c>
      <c r="BA47" s="176">
        <f>SUM('PER BULAN'!BH92)</f>
        <v>0</v>
      </c>
      <c r="BB47" s="176">
        <f>SUM('PER BULAN'!BI92)</f>
        <v>0</v>
      </c>
      <c r="BC47" s="176">
        <f>SUM('PER BULAN'!BJ92)</f>
        <v>0</v>
      </c>
      <c r="BD47" s="176">
        <f>SUM('PER BULAN'!BK92)</f>
        <v>0</v>
      </c>
      <c r="BE47" s="176">
        <f>SUM('PER BULAN'!BL92)</f>
        <v>0</v>
      </c>
    </row>
    <row r="48" spans="1:57" s="163" customFormat="1">
      <c r="A48" s="162" t="s">
        <v>3768</v>
      </c>
      <c r="B48" s="162" t="s">
        <v>3769</v>
      </c>
      <c r="C48" s="162" t="s">
        <v>3795</v>
      </c>
      <c r="D48" s="162" t="s">
        <v>3796</v>
      </c>
      <c r="E48" s="162" t="s">
        <v>197</v>
      </c>
      <c r="F48" s="162" t="s">
        <v>3797</v>
      </c>
      <c r="G48" s="162" t="s">
        <v>3812</v>
      </c>
      <c r="H48" s="162" t="s">
        <v>3813</v>
      </c>
      <c r="I48" s="162">
        <v>962</v>
      </c>
      <c r="J48" s="162" t="s">
        <v>3818</v>
      </c>
      <c r="K48" s="162">
        <v>301</v>
      </c>
      <c r="L48" s="162" t="s">
        <v>3817</v>
      </c>
      <c r="M48" s="162" t="s">
        <v>509</v>
      </c>
      <c r="N48" s="162" t="s">
        <v>3819</v>
      </c>
      <c r="O48" s="162" t="s">
        <v>510</v>
      </c>
      <c r="P48" s="162" t="s">
        <v>3777</v>
      </c>
      <c r="Q48" s="111" cm="1">
        <f t="array" ref="Q48">SUM(_xlfn._xlws.FILTER(HistoryDIPA[TOTAL],(HistoryDIPA[MAK]=SP2D[[#This Row],[Kode Akun]])*(HistoryDIPA[StatusDIPA]=$Q$3),0))</f>
        <v>18000000</v>
      </c>
      <c r="R48" s="111" cm="1">
        <f t="array" ref="R48">SUM(_xlfn._xlws.FILTER(HistoryDIPA[TOTAL],(HistoryDIPA[MAK]=SP2D[[#This Row],[Kode Akun]])*(HistoryDIPA[StatusDIPA]=$R$3),0))</f>
        <v>18000000</v>
      </c>
      <c r="S48" s="256"/>
      <c r="T48" s="256">
        <v>0</v>
      </c>
      <c r="U48" s="256">
        <f>SP2D[[#This Row],[DIPA_REVISI3]]-SUM(SP2D[[#This Row],[Blokir AA ke 1]:[Blokir AA ke 2]])</f>
        <v>18000000</v>
      </c>
      <c r="V48" s="176">
        <f>SUM('PER BULAN'!J93:L93)</f>
        <v>0</v>
      </c>
      <c r="W48" s="176">
        <f>SUM('PER BULAN'!M93:O93)</f>
        <v>0</v>
      </c>
      <c r="X48" s="176">
        <f>SUM('PER BULAN'!P93:R93)</f>
        <v>1290000</v>
      </c>
      <c r="Y48" s="176">
        <f>SUM('PER BULAN'!S93:U93)</f>
        <v>0</v>
      </c>
      <c r="Z48" s="176">
        <f>SUM('PER BULAN'!V93:X93)</f>
        <v>7020000</v>
      </c>
      <c r="AA48" s="176">
        <f>SUM('PER BULAN'!Y93:AA93)</f>
        <v>0</v>
      </c>
      <c r="AB48" s="176">
        <f>SUM('PER BULAN'!AB93:AD93)</f>
        <v>0</v>
      </c>
      <c r="AC48" s="176">
        <f>SUM('PER BULAN'!AE93:AG93)</f>
        <v>670000</v>
      </c>
      <c r="AD48" s="176">
        <f>SUM('PER BULAN'!AH93:AJ93)</f>
        <v>0</v>
      </c>
      <c r="AE48" s="176">
        <f>SUM('PER BULAN'!AK93:AM93)</f>
        <v>0</v>
      </c>
      <c r="AF48" s="176">
        <f>SUM('PER BULAN'!AN93:AP93)</f>
        <v>0</v>
      </c>
      <c r="AG48" s="176">
        <f>SUM('PER BULAN'!AQ93:AS93)</f>
        <v>0</v>
      </c>
      <c r="AH48" s="162" t="s">
        <v>523</v>
      </c>
      <c r="AI48" s="162" t="s">
        <v>565</v>
      </c>
      <c r="AJ48" s="162" t="s">
        <v>549</v>
      </c>
      <c r="AK48" s="162" t="s">
        <v>3774</v>
      </c>
      <c r="AL48" s="162" t="s">
        <v>3775</v>
      </c>
      <c r="AM48" s="276">
        <f t="shared" si="0"/>
        <v>8980000</v>
      </c>
      <c r="AN48" s="175">
        <f t="shared" si="5"/>
        <v>49.888888888888886</v>
      </c>
      <c r="AO48" s="276">
        <f t="shared" si="2"/>
        <v>9020000</v>
      </c>
      <c r="AP48" s="175">
        <f t="shared" si="6"/>
        <v>50.111111111111107</v>
      </c>
      <c r="AQ48" s="162" t="str">
        <f t="shared" si="7"/>
        <v>WA.2378.EBA.962.301.C.524111</v>
      </c>
      <c r="AR48" s="162" t="str">
        <f>IF(ISNUMBER(SEARCH("COVID",SP2D[[#This Row],[Akun]])),"COVID","Non COVID")</f>
        <v>Non COVID</v>
      </c>
      <c r="AS4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4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8" s="176">
        <f>SUM('PER BULAN'!BB93)</f>
        <v>0</v>
      </c>
      <c r="AV48" s="176">
        <f>SUM('PER BULAN'!BC93)</f>
        <v>1290000</v>
      </c>
      <c r="AW48" s="176">
        <f>SUM('PER BULAN'!BD93)</f>
        <v>0</v>
      </c>
      <c r="AX48" s="176">
        <f>SUM('PER BULAN'!BE93)</f>
        <v>0</v>
      </c>
      <c r="AY48" s="176">
        <f>SUM('PER BULAN'!BF93)</f>
        <v>3300000</v>
      </c>
      <c r="AZ48" s="176">
        <f>SUM('PER BULAN'!BG93)</f>
        <v>3720000</v>
      </c>
      <c r="BA48" s="176">
        <f>SUM('PER BULAN'!BH93)</f>
        <v>0</v>
      </c>
      <c r="BB48" s="176">
        <f>SUM('PER BULAN'!BI93)</f>
        <v>0</v>
      </c>
      <c r="BC48" s="176">
        <f>SUM('PER BULAN'!BJ93)</f>
        <v>0</v>
      </c>
      <c r="BD48" s="176">
        <f>SUM('PER BULAN'!BK93)</f>
        <v>0</v>
      </c>
      <c r="BE48" s="176">
        <f>SUM('PER BULAN'!BL93)</f>
        <v>670000</v>
      </c>
    </row>
    <row r="49" spans="1:57" s="163" customFormat="1">
      <c r="A49" s="162" t="s">
        <v>3768</v>
      </c>
      <c r="B49" s="162" t="s">
        <v>3769</v>
      </c>
      <c r="C49" s="162" t="s">
        <v>3795</v>
      </c>
      <c r="D49" s="162" t="s">
        <v>3796</v>
      </c>
      <c r="E49" s="162" t="s">
        <v>197</v>
      </c>
      <c r="F49" s="162" t="s">
        <v>3797</v>
      </c>
      <c r="G49" s="162" t="s">
        <v>3812</v>
      </c>
      <c r="H49" s="162" t="s">
        <v>3813</v>
      </c>
      <c r="I49" s="162">
        <v>962</v>
      </c>
      <c r="J49" s="162" t="s">
        <v>3818</v>
      </c>
      <c r="K49" s="162">
        <v>301</v>
      </c>
      <c r="L49" s="162" t="s">
        <v>3817</v>
      </c>
      <c r="M49" s="162" t="s">
        <v>509</v>
      </c>
      <c r="N49" s="162" t="s">
        <v>3819</v>
      </c>
      <c r="O49" s="162" t="s">
        <v>504</v>
      </c>
      <c r="P49" s="162" t="s">
        <v>505</v>
      </c>
      <c r="Q49" s="111" cm="1">
        <f t="array" ref="Q49">SUM(_xlfn._xlws.FILTER(HistoryDIPA[TOTAL],(HistoryDIPA[MAK]=SP2D[[#This Row],[Kode Akun]])*(HistoryDIPA[StatusDIPA]=$Q$3),0))</f>
        <v>2250000</v>
      </c>
      <c r="R49" s="111" cm="1">
        <f t="array" ref="R49">SUM(_xlfn._xlws.FILTER(HistoryDIPA[TOTAL],(HistoryDIPA[MAK]=SP2D[[#This Row],[Kode Akun]])*(HistoryDIPA[StatusDIPA]=$R$3),0))</f>
        <v>2250000</v>
      </c>
      <c r="S49" s="256"/>
      <c r="T49" s="256">
        <v>0</v>
      </c>
      <c r="U49" s="256">
        <f>SP2D[[#This Row],[DIPA_REVISI3]]-SUM(SP2D[[#This Row],[Blokir AA ke 1]:[Blokir AA ke 2]])</f>
        <v>2250000</v>
      </c>
      <c r="V49" s="176">
        <f>SUM('PER BULAN'!J94:L94)</f>
        <v>0</v>
      </c>
      <c r="W49" s="176">
        <f>SUM('PER BULAN'!M94:O94)</f>
        <v>0</v>
      </c>
      <c r="X49" s="176">
        <f>SUM('PER BULAN'!P94:R94)</f>
        <v>600000</v>
      </c>
      <c r="Y49" s="176">
        <f>SUM('PER BULAN'!S94:U94)</f>
        <v>0</v>
      </c>
      <c r="Z49" s="176">
        <f>SUM('PER BULAN'!V94:X94)</f>
        <v>0</v>
      </c>
      <c r="AA49" s="176">
        <f>SUM('PER BULAN'!Y94:AA94)</f>
        <v>0</v>
      </c>
      <c r="AB49" s="176">
        <f>SUM('PER BULAN'!AB94:AD94)</f>
        <v>0</v>
      </c>
      <c r="AC49" s="176">
        <f>SUM('PER BULAN'!AE94:AG94)</f>
        <v>0</v>
      </c>
      <c r="AD49" s="176">
        <f>SUM('PER BULAN'!AH94:AJ94)</f>
        <v>0</v>
      </c>
      <c r="AE49" s="176">
        <f>SUM('PER BULAN'!AK94:AM94)</f>
        <v>0</v>
      </c>
      <c r="AF49" s="176">
        <f>SUM('PER BULAN'!AN94:AP94)</f>
        <v>0</v>
      </c>
      <c r="AG49" s="176">
        <f>SUM('PER BULAN'!AQ94:AS94)</f>
        <v>0</v>
      </c>
      <c r="AH49" s="162" t="s">
        <v>523</v>
      </c>
      <c r="AI49" s="162" t="s">
        <v>565</v>
      </c>
      <c r="AJ49" s="162" t="s">
        <v>549</v>
      </c>
      <c r="AK49" s="162" t="s">
        <v>3774</v>
      </c>
      <c r="AL49" s="162" t="s">
        <v>3775</v>
      </c>
      <c r="AM49" s="276">
        <f t="shared" si="0"/>
        <v>600000</v>
      </c>
      <c r="AN49" s="175">
        <f t="shared" si="5"/>
        <v>26.666666666666668</v>
      </c>
      <c r="AO49" s="276">
        <f t="shared" si="2"/>
        <v>1650000</v>
      </c>
      <c r="AP49" s="175">
        <f t="shared" si="6"/>
        <v>73.333333333333329</v>
      </c>
      <c r="AQ49" s="162" t="str">
        <f t="shared" si="7"/>
        <v>WA.2378.EBA.962.301.C.524113</v>
      </c>
      <c r="AR49" s="162" t="str">
        <f>IF(ISNUMBER(SEARCH("COVID",SP2D[[#This Row],[Akun]])),"COVID","Non COVID")</f>
        <v>Non COVID</v>
      </c>
      <c r="AS4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4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49" s="176">
        <f>SUM('PER BULAN'!BB94)</f>
        <v>600000</v>
      </c>
      <c r="AV49" s="176">
        <f>SUM('PER BULAN'!BC94)</f>
        <v>0</v>
      </c>
      <c r="AW49" s="176">
        <f>SUM('PER BULAN'!BD94)</f>
        <v>0</v>
      </c>
      <c r="AX49" s="176">
        <f>SUM('PER BULAN'!BE94)</f>
        <v>0</v>
      </c>
      <c r="AY49" s="176">
        <f>SUM('PER BULAN'!BF94)</f>
        <v>0</v>
      </c>
      <c r="AZ49" s="176">
        <f>SUM('PER BULAN'!BG94)</f>
        <v>0</v>
      </c>
      <c r="BA49" s="176">
        <f>SUM('PER BULAN'!BH94)</f>
        <v>0</v>
      </c>
      <c r="BB49" s="176">
        <f>SUM('PER BULAN'!BI94)</f>
        <v>0</v>
      </c>
      <c r="BC49" s="176">
        <f>SUM('PER BULAN'!BJ94)</f>
        <v>0</v>
      </c>
      <c r="BD49" s="176">
        <f>SUM('PER BULAN'!BK94)</f>
        <v>0</v>
      </c>
      <c r="BE49" s="176">
        <f>SUM('PER BULAN'!BL94)</f>
        <v>0</v>
      </c>
    </row>
    <row r="50" spans="1:57" s="163" customFormat="1">
      <c r="A50" s="162" t="s">
        <v>3768</v>
      </c>
      <c r="B50" s="162" t="s">
        <v>3769</v>
      </c>
      <c r="C50" s="162" t="s">
        <v>3795</v>
      </c>
      <c r="D50" s="162" t="s">
        <v>3796</v>
      </c>
      <c r="E50" s="162" t="s">
        <v>197</v>
      </c>
      <c r="F50" s="162" t="s">
        <v>3797</v>
      </c>
      <c r="G50" s="162" t="s">
        <v>3812</v>
      </c>
      <c r="H50" s="162" t="s">
        <v>3813</v>
      </c>
      <c r="I50" s="162">
        <v>962</v>
      </c>
      <c r="J50" s="162" t="s">
        <v>3818</v>
      </c>
      <c r="K50" s="162">
        <v>301</v>
      </c>
      <c r="L50" s="162" t="s">
        <v>3817</v>
      </c>
      <c r="M50" s="162" t="s">
        <v>511</v>
      </c>
      <c r="N50" s="162" t="s">
        <v>3800</v>
      </c>
      <c r="O50" s="162">
        <v>521211</v>
      </c>
      <c r="P50" s="162" t="s">
        <v>3773</v>
      </c>
      <c r="Q50" s="111" cm="1">
        <f t="array" ref="Q50">SUM(_xlfn._xlws.FILTER(HistoryDIPA[TOTAL],(HistoryDIPA[MAK]=SP2D[[#This Row],[Kode Akun]])*(HistoryDIPA[StatusDIPA]=$Q$3),0))</f>
        <v>13500000</v>
      </c>
      <c r="R50" s="111" cm="1">
        <f t="array" ref="R50">SUM(_xlfn._xlws.FILTER(HistoryDIPA[TOTAL],(HistoryDIPA[MAK]=SP2D[[#This Row],[Kode Akun]])*(HistoryDIPA[StatusDIPA]=$R$3),0))</f>
        <v>13500000</v>
      </c>
      <c r="S50" s="256"/>
      <c r="T50" s="256">
        <v>0</v>
      </c>
      <c r="U50" s="256">
        <f>SP2D[[#This Row],[DIPA_REVISI3]]-SUM(SP2D[[#This Row],[Blokir AA ke 1]:[Blokir AA ke 2]])</f>
        <v>13500000</v>
      </c>
      <c r="V50" s="176">
        <f>SUM('PER BULAN'!J96:L96)</f>
        <v>0</v>
      </c>
      <c r="W50" s="176">
        <f>SUM('PER BULAN'!M96:O96)</f>
        <v>0</v>
      </c>
      <c r="X50" s="176">
        <f>SUM('PER BULAN'!P96:R96)</f>
        <v>5459000</v>
      </c>
      <c r="Y50" s="176">
        <f>SUM('PER BULAN'!S96:U96)</f>
        <v>0</v>
      </c>
      <c r="Z50" s="176">
        <f>SUM('PER BULAN'!V96:X96)</f>
        <v>0</v>
      </c>
      <c r="AA50" s="176">
        <f>SUM('PER BULAN'!Y96:AA96)</f>
        <v>0</v>
      </c>
      <c r="AB50" s="176">
        <f>SUM('PER BULAN'!AB96:AD96)</f>
        <v>0</v>
      </c>
      <c r="AC50" s="176">
        <f>SUM('PER BULAN'!AE96:AG96)</f>
        <v>3989500</v>
      </c>
      <c r="AD50" s="176">
        <f>SUM('PER BULAN'!AH96:AJ96)</f>
        <v>0</v>
      </c>
      <c r="AE50" s="176">
        <f>SUM('PER BULAN'!AK96:AM96)</f>
        <v>0</v>
      </c>
      <c r="AF50" s="176">
        <f>SUM('PER BULAN'!AN96:AP96)</f>
        <v>0</v>
      </c>
      <c r="AG50" s="176">
        <f>SUM('PER BULAN'!AQ96:AS96)</f>
        <v>0</v>
      </c>
      <c r="AH50" s="162" t="s">
        <v>523</v>
      </c>
      <c r="AI50" s="162" t="s">
        <v>565</v>
      </c>
      <c r="AJ50" s="162" t="s">
        <v>549</v>
      </c>
      <c r="AK50" s="162" t="s">
        <v>3774</v>
      </c>
      <c r="AL50" s="162" t="s">
        <v>3775</v>
      </c>
      <c r="AM50" s="276">
        <f t="shared" si="0"/>
        <v>9448500</v>
      </c>
      <c r="AN50" s="175">
        <f t="shared" si="5"/>
        <v>69.988888888888894</v>
      </c>
      <c r="AO50" s="276">
        <f t="shared" si="2"/>
        <v>4051500</v>
      </c>
      <c r="AP50" s="175">
        <f t="shared" si="6"/>
        <v>30.011111111111109</v>
      </c>
      <c r="AQ50" s="162" t="str">
        <f t="shared" si="7"/>
        <v>WA.2378.EBA.962.301.D.521211</v>
      </c>
      <c r="AR50" s="162" t="str">
        <f>IF(ISNUMBER(SEARCH("COVID",SP2D[[#This Row],[Akun]])),"COVID","Non COVID")</f>
        <v>Non COVID</v>
      </c>
      <c r="AS5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0" s="176">
        <f>SUM('PER BULAN'!BB96)</f>
        <v>0</v>
      </c>
      <c r="AV50" s="176">
        <f>SUM('PER BULAN'!BC96)</f>
        <v>5459000</v>
      </c>
      <c r="AW50" s="176">
        <f>SUM('PER BULAN'!BD96)</f>
        <v>0</v>
      </c>
      <c r="AX50" s="176">
        <f>SUM('PER BULAN'!BE96)</f>
        <v>0</v>
      </c>
      <c r="AY50" s="176">
        <f>SUM('PER BULAN'!BF96)</f>
        <v>0</v>
      </c>
      <c r="AZ50" s="176">
        <f>SUM('PER BULAN'!BG96)</f>
        <v>0</v>
      </c>
      <c r="BA50" s="176">
        <f>SUM('PER BULAN'!BH96)</f>
        <v>0</v>
      </c>
      <c r="BB50" s="176">
        <f>SUM('PER BULAN'!BI96)</f>
        <v>0</v>
      </c>
      <c r="BC50" s="176">
        <f>SUM('PER BULAN'!BJ96)</f>
        <v>0</v>
      </c>
      <c r="BD50" s="176">
        <f>SUM('PER BULAN'!BK96)</f>
        <v>0</v>
      </c>
      <c r="BE50" s="176">
        <f>SUM('PER BULAN'!BL96)</f>
        <v>3989500</v>
      </c>
    </row>
    <row r="51" spans="1:57" s="163" customFormat="1">
      <c r="A51" s="162" t="s">
        <v>3768</v>
      </c>
      <c r="B51" s="162" t="s">
        <v>3769</v>
      </c>
      <c r="C51" s="162" t="s">
        <v>3795</v>
      </c>
      <c r="D51" s="162" t="s">
        <v>3796</v>
      </c>
      <c r="E51" s="162" t="s">
        <v>197</v>
      </c>
      <c r="F51" s="162" t="s">
        <v>3797</v>
      </c>
      <c r="G51" s="162" t="s">
        <v>3812</v>
      </c>
      <c r="H51" s="162" t="s">
        <v>3813</v>
      </c>
      <c r="I51" s="162">
        <v>962</v>
      </c>
      <c r="J51" s="162" t="s">
        <v>3818</v>
      </c>
      <c r="K51" s="162">
        <v>301</v>
      </c>
      <c r="L51" s="162" t="s">
        <v>3817</v>
      </c>
      <c r="M51" s="162" t="s">
        <v>511</v>
      </c>
      <c r="N51" s="162" t="s">
        <v>3800</v>
      </c>
      <c r="O51" s="162" t="s">
        <v>510</v>
      </c>
      <c r="P51" s="162" t="s">
        <v>3777</v>
      </c>
      <c r="Q51" s="111" cm="1">
        <f t="array" ref="Q51">SUM(_xlfn._xlws.FILTER(HistoryDIPA[TOTAL],(HistoryDIPA[MAK]=SP2D[[#This Row],[Kode Akun]])*(HistoryDIPA[StatusDIPA]=$Q$3),0))</f>
        <v>47693000</v>
      </c>
      <c r="R51" s="111" cm="1">
        <f t="array" ref="R51">SUM(_xlfn._xlws.FILTER(HistoryDIPA[TOTAL],(HistoryDIPA[MAK]=SP2D[[#This Row],[Kode Akun]])*(HistoryDIPA[StatusDIPA]=$R$3),0))</f>
        <v>47693000</v>
      </c>
      <c r="S51" s="256"/>
      <c r="T51" s="256">
        <v>0</v>
      </c>
      <c r="U51" s="256">
        <f>SP2D[[#This Row],[DIPA_REVISI3]]-SUM(SP2D[[#This Row],[Blokir AA ke 1]:[Blokir AA ke 2]])</f>
        <v>47693000</v>
      </c>
      <c r="V51" s="176">
        <f>SUM('PER BULAN'!J97:L97)</f>
        <v>0</v>
      </c>
      <c r="W51" s="176">
        <f>SUM('PER BULAN'!M97:O97)</f>
        <v>0</v>
      </c>
      <c r="X51" s="176">
        <f>SUM('PER BULAN'!P97:R97)</f>
        <v>8227400</v>
      </c>
      <c r="Y51" s="176">
        <f>SUM('PER BULAN'!S97:U97)</f>
        <v>15762838</v>
      </c>
      <c r="Z51" s="176">
        <f>SUM('PER BULAN'!V97:X97)</f>
        <v>3691500</v>
      </c>
      <c r="AA51" s="176">
        <f>SUM('PER BULAN'!Y97:AA97)</f>
        <v>0</v>
      </c>
      <c r="AB51" s="176">
        <f>SUM('PER BULAN'!AB97:AD97)</f>
        <v>0</v>
      </c>
      <c r="AC51" s="176">
        <f>SUM('PER BULAN'!AE97:AG97)</f>
        <v>834000</v>
      </c>
      <c r="AD51" s="176">
        <f>SUM('PER BULAN'!AH97:AJ97)</f>
        <v>0</v>
      </c>
      <c r="AE51" s="176">
        <f>SUM('PER BULAN'!AK97:AM97)</f>
        <v>0</v>
      </c>
      <c r="AF51" s="176">
        <f>SUM('PER BULAN'!AN97:AP97)</f>
        <v>0</v>
      </c>
      <c r="AG51" s="176">
        <f>SUM('PER BULAN'!AQ97:AS97)</f>
        <v>0</v>
      </c>
      <c r="AH51" s="162" t="s">
        <v>523</v>
      </c>
      <c r="AI51" s="162" t="s">
        <v>565</v>
      </c>
      <c r="AJ51" s="162" t="s">
        <v>549</v>
      </c>
      <c r="AK51" s="162" t="s">
        <v>3774</v>
      </c>
      <c r="AL51" s="162" t="s">
        <v>3775</v>
      </c>
      <c r="AM51" s="276">
        <f t="shared" si="0"/>
        <v>28515738</v>
      </c>
      <c r="AN51" s="175">
        <f t="shared" si="5"/>
        <v>59.790195626192521</v>
      </c>
      <c r="AO51" s="276">
        <f t="shared" si="2"/>
        <v>19177262</v>
      </c>
      <c r="AP51" s="175">
        <f t="shared" si="6"/>
        <v>40.209804373807479</v>
      </c>
      <c r="AQ51" s="162" t="str">
        <f t="shared" si="7"/>
        <v>WA.2378.EBA.962.301.D.524111</v>
      </c>
      <c r="AR51" s="162" t="str">
        <f>IF(ISNUMBER(SEARCH("COVID",SP2D[[#This Row],[Akun]])),"COVID","Non COVID")</f>
        <v>Non COVID</v>
      </c>
      <c r="AS5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1" s="176">
        <f>SUM('PER BULAN'!BB97)</f>
        <v>4907400</v>
      </c>
      <c r="AV51" s="176">
        <f>SUM('PER BULAN'!BC97)</f>
        <v>3320000</v>
      </c>
      <c r="AW51" s="176">
        <f>SUM('PER BULAN'!BD97)</f>
        <v>0</v>
      </c>
      <c r="AX51" s="176">
        <f>SUM('PER BULAN'!BE97)</f>
        <v>1410000</v>
      </c>
      <c r="AY51" s="176">
        <f>SUM('PER BULAN'!BF97)</f>
        <v>0</v>
      </c>
      <c r="AZ51" s="176">
        <f>SUM('PER BULAN'!BG97)</f>
        <v>0</v>
      </c>
      <c r="BA51" s="176">
        <f>SUM('PER BULAN'!BH97)</f>
        <v>3691500</v>
      </c>
      <c r="BB51" s="176">
        <f>SUM('PER BULAN'!BI97)</f>
        <v>0</v>
      </c>
      <c r="BC51" s="176">
        <f>SUM('PER BULAN'!BJ97)</f>
        <v>0</v>
      </c>
      <c r="BD51" s="176">
        <f>SUM('PER BULAN'!BK97)</f>
        <v>0</v>
      </c>
      <c r="BE51" s="176">
        <f>SUM('PER BULAN'!BL97)</f>
        <v>834000</v>
      </c>
    </row>
    <row r="52" spans="1:57" s="163" customFormat="1">
      <c r="A52" s="162" t="s">
        <v>3768</v>
      </c>
      <c r="B52" s="162" t="s">
        <v>3769</v>
      </c>
      <c r="C52" s="162" t="s">
        <v>3795</v>
      </c>
      <c r="D52" s="162" t="s">
        <v>3796</v>
      </c>
      <c r="E52" s="162" t="s">
        <v>197</v>
      </c>
      <c r="F52" s="162" t="s">
        <v>3797</v>
      </c>
      <c r="G52" s="162" t="s">
        <v>3812</v>
      </c>
      <c r="H52" s="162" t="s">
        <v>3813</v>
      </c>
      <c r="I52" s="162">
        <v>962</v>
      </c>
      <c r="J52" s="162" t="s">
        <v>3818</v>
      </c>
      <c r="K52" s="162">
        <v>301</v>
      </c>
      <c r="L52" s="162" t="s">
        <v>3817</v>
      </c>
      <c r="M52" s="162" t="s">
        <v>511</v>
      </c>
      <c r="N52" s="162" t="s">
        <v>3800</v>
      </c>
      <c r="O52" s="162" t="s">
        <v>504</v>
      </c>
      <c r="P52" s="162" t="s">
        <v>505</v>
      </c>
      <c r="Q52" s="111" cm="1">
        <f t="array" ref="Q52">SUM(_xlfn._xlws.FILTER(HistoryDIPA[TOTAL],(HistoryDIPA[MAK]=SP2D[[#This Row],[Kode Akun]])*(HistoryDIPA[StatusDIPA]=$Q$3),0))</f>
        <v>0</v>
      </c>
      <c r="R52" s="111" cm="1">
        <f t="array" ref="R52">SUM(_xlfn._xlws.FILTER(HistoryDIPA[TOTAL],(HistoryDIPA[MAK]=SP2D[[#This Row],[Kode Akun]])*(HistoryDIPA[StatusDIPA]=$R$3),0))</f>
        <v>0</v>
      </c>
      <c r="S52" s="256"/>
      <c r="T52" s="256">
        <v>0</v>
      </c>
      <c r="U52" s="256">
        <f>SP2D[[#This Row],[DIPA_REVISI3]]-SUM(SP2D[[#This Row],[Blokir AA ke 1]:[Blokir AA ke 2]])</f>
        <v>0</v>
      </c>
      <c r="V52" s="176">
        <f>SUM('PER BULAN'!J98:L98)</f>
        <v>0</v>
      </c>
      <c r="W52" s="176">
        <f>SUM('PER BULAN'!M98:O98)</f>
        <v>0</v>
      </c>
      <c r="X52" s="176">
        <f>SUM('PER BULAN'!P98:R98)</f>
        <v>0</v>
      </c>
      <c r="Y52" s="176">
        <f>SUM('PER BULAN'!S98:U98)</f>
        <v>0</v>
      </c>
      <c r="Z52" s="176">
        <f>SUM('PER BULAN'!V98:X98)</f>
        <v>0</v>
      </c>
      <c r="AA52" s="176">
        <f>SUM('PER BULAN'!Y98:AA98)</f>
        <v>0</v>
      </c>
      <c r="AB52" s="176">
        <f>SUM('PER BULAN'!AB98:AD98)</f>
        <v>0</v>
      </c>
      <c r="AC52" s="176">
        <f>SUM('PER BULAN'!AE98:AG98)</f>
        <v>0</v>
      </c>
      <c r="AD52" s="176">
        <f>SUM('PER BULAN'!AH98:AJ98)</f>
        <v>0</v>
      </c>
      <c r="AE52" s="176">
        <f>SUM('PER BULAN'!AK98:AM98)</f>
        <v>0</v>
      </c>
      <c r="AF52" s="176">
        <f>SUM('PER BULAN'!AN98:AP98)</f>
        <v>0</v>
      </c>
      <c r="AG52" s="176">
        <f>SUM('PER BULAN'!AQ98:AS98)</f>
        <v>0</v>
      </c>
      <c r="AH52" s="162" t="s">
        <v>523</v>
      </c>
      <c r="AI52" s="162" t="s">
        <v>565</v>
      </c>
      <c r="AJ52" s="162" t="s">
        <v>549</v>
      </c>
      <c r="AK52" s="162" t="s">
        <v>3774</v>
      </c>
      <c r="AL52" s="162" t="s">
        <v>3775</v>
      </c>
      <c r="AM52" s="276">
        <f t="shared" si="0"/>
        <v>0</v>
      </c>
      <c r="AN52" s="175">
        <f t="shared" si="5"/>
        <v>0</v>
      </c>
      <c r="AO52" s="276">
        <f t="shared" si="2"/>
        <v>0</v>
      </c>
      <c r="AP52" s="175">
        <f t="shared" si="6"/>
        <v>0</v>
      </c>
      <c r="AQ52" s="162" t="str">
        <f t="shared" si="7"/>
        <v>WA.2378.EBA.962.301.D.524113</v>
      </c>
      <c r="AR52" s="162" t="str">
        <f>IF(ISNUMBER(SEARCH("COVID",SP2D[[#This Row],[Akun]])),"COVID","Non COVID")</f>
        <v>Non COVID</v>
      </c>
      <c r="AS5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2" s="176">
        <f>SUM('PER BULAN'!BB98)</f>
        <v>0</v>
      </c>
      <c r="AV52" s="176">
        <f>SUM('PER BULAN'!BC98)</f>
        <v>0</v>
      </c>
      <c r="AW52" s="176">
        <f>SUM('PER BULAN'!BD98)</f>
        <v>0</v>
      </c>
      <c r="AX52" s="176">
        <f>SUM('PER BULAN'!BE98)</f>
        <v>0</v>
      </c>
      <c r="AY52" s="176">
        <f>SUM('PER BULAN'!BF98)</f>
        <v>0</v>
      </c>
      <c r="AZ52" s="176">
        <f>SUM('PER BULAN'!BG98)</f>
        <v>0</v>
      </c>
      <c r="BA52" s="176">
        <f>SUM('PER BULAN'!BH98)</f>
        <v>0</v>
      </c>
      <c r="BB52" s="176">
        <f>SUM('PER BULAN'!BI98)</f>
        <v>0</v>
      </c>
      <c r="BC52" s="176">
        <f>SUM('PER BULAN'!BJ98)</f>
        <v>0</v>
      </c>
      <c r="BD52" s="176">
        <f>SUM('PER BULAN'!BK98)</f>
        <v>0</v>
      </c>
      <c r="BE52" s="176">
        <f>SUM('PER BULAN'!BL98)</f>
        <v>0</v>
      </c>
    </row>
    <row r="53" spans="1:57" s="163" customFormat="1">
      <c r="A53" s="162" t="s">
        <v>3768</v>
      </c>
      <c r="B53" s="162" t="s">
        <v>3769</v>
      </c>
      <c r="C53" s="162" t="s">
        <v>3795</v>
      </c>
      <c r="D53" s="162" t="s">
        <v>3796</v>
      </c>
      <c r="E53" s="162" t="s">
        <v>197</v>
      </c>
      <c r="F53" s="162" t="s">
        <v>3797</v>
      </c>
      <c r="G53" s="162" t="s">
        <v>3812</v>
      </c>
      <c r="H53" s="162" t="s">
        <v>3813</v>
      </c>
      <c r="I53" s="162">
        <v>962</v>
      </c>
      <c r="J53" s="162" t="s">
        <v>3818</v>
      </c>
      <c r="K53" s="162">
        <v>301</v>
      </c>
      <c r="L53" s="162" t="s">
        <v>3817</v>
      </c>
      <c r="M53" s="162" t="s">
        <v>516</v>
      </c>
      <c r="N53" s="162" t="s">
        <v>3820</v>
      </c>
      <c r="O53" s="162">
        <v>521211</v>
      </c>
      <c r="P53" s="162" t="s">
        <v>3773</v>
      </c>
      <c r="Q53" s="111" cm="1">
        <f t="array" ref="Q53">SUM(_xlfn._xlws.FILTER(HistoryDIPA[TOTAL],(HistoryDIPA[MAK]=SP2D[[#This Row],[Kode Akun]])*(HistoryDIPA[StatusDIPA]=$Q$3),0))</f>
        <v>38100000</v>
      </c>
      <c r="R53" s="111" cm="1">
        <f t="array" ref="R53">SUM(_xlfn._xlws.FILTER(HistoryDIPA[TOTAL],(HistoryDIPA[MAK]=SP2D[[#This Row],[Kode Akun]])*(HistoryDIPA[StatusDIPA]=$R$3),0))</f>
        <v>38100000</v>
      </c>
      <c r="S53" s="256"/>
      <c r="T53" s="256">
        <v>0</v>
      </c>
      <c r="U53" s="256">
        <f>SP2D[[#This Row],[DIPA_REVISI3]]-SUM(SP2D[[#This Row],[Blokir AA ke 1]:[Blokir AA ke 2]])</f>
        <v>38100000</v>
      </c>
      <c r="V53" s="176">
        <f>SUM('PER BULAN'!J91:L91)</f>
        <v>0</v>
      </c>
      <c r="W53" s="176">
        <f>SUM('PER BULAN'!M91:O91)</f>
        <v>0</v>
      </c>
      <c r="X53" s="176">
        <f>SUM('PER BULAN'!P100:R100)</f>
        <v>31495000</v>
      </c>
      <c r="Y53" s="176">
        <f>SUM('PER BULAN'!S100:U100)</f>
        <v>0</v>
      </c>
      <c r="Z53" s="176">
        <f>SUM('PER BULAN'!V100:X100)</f>
        <v>6600000</v>
      </c>
      <c r="AA53" s="176">
        <f>SUM('PER BULAN'!Y100:AA100)</f>
        <v>0</v>
      </c>
      <c r="AB53" s="176">
        <f>SUM('PER BULAN'!AB100:AD100)</f>
        <v>0</v>
      </c>
      <c r="AC53" s="176">
        <f>SUM('PER BULAN'!AE100:AG100)</f>
        <v>0</v>
      </c>
      <c r="AD53" s="176">
        <f>SUM('PER BULAN'!AH100:AJ100)</f>
        <v>0</v>
      </c>
      <c r="AE53" s="176">
        <f>SUM('PER BULAN'!AK100:AM100)</f>
        <v>0</v>
      </c>
      <c r="AF53" s="176">
        <f>SUM('PER BULAN'!AN100:AP100)</f>
        <v>0</v>
      </c>
      <c r="AG53" s="176">
        <f>SUM('PER BULAN'!AQ100:AS100)</f>
        <v>0</v>
      </c>
      <c r="AH53" s="162" t="s">
        <v>523</v>
      </c>
      <c r="AI53" s="162" t="s">
        <v>565</v>
      </c>
      <c r="AJ53" s="162" t="s">
        <v>549</v>
      </c>
      <c r="AK53" s="162" t="s">
        <v>3774</v>
      </c>
      <c r="AL53" s="162" t="s">
        <v>3775</v>
      </c>
      <c r="AM53" s="276">
        <f t="shared" si="0"/>
        <v>38095000</v>
      </c>
      <c r="AN53" s="175">
        <f t="shared" si="5"/>
        <v>99.98687664041995</v>
      </c>
      <c r="AO53" s="276">
        <f t="shared" si="2"/>
        <v>5000</v>
      </c>
      <c r="AP53" s="175">
        <f t="shared" si="6"/>
        <v>1.3123359580052493E-2</v>
      </c>
      <c r="AQ53" s="162" t="str">
        <f t="shared" si="7"/>
        <v>WA.2378.EBA.962.301.E.521211</v>
      </c>
      <c r="AR53" s="162" t="str">
        <f>IF(ISNUMBER(SEARCH("COVID",SP2D[[#This Row],[Akun]])),"COVID","Non COVID")</f>
        <v>Non COVID</v>
      </c>
      <c r="AS5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3" s="176">
        <f>SUM('PER BULAN'!BB100)</f>
        <v>0</v>
      </c>
      <c r="AV53" s="176">
        <f>SUM('PER BULAN'!BC100)</f>
        <v>31495000</v>
      </c>
      <c r="AW53" s="176">
        <f>SUM('PER BULAN'!BD100)</f>
        <v>0</v>
      </c>
      <c r="AX53" s="176">
        <f>SUM('PER BULAN'!BE100)</f>
        <v>0</v>
      </c>
      <c r="AY53" s="176">
        <f>SUM('PER BULAN'!BF100)</f>
        <v>0</v>
      </c>
      <c r="AZ53" s="176">
        <f>SUM('PER BULAN'!BG100)</f>
        <v>0</v>
      </c>
      <c r="BA53" s="176">
        <f>SUM('PER BULAN'!BH100)</f>
        <v>6600000</v>
      </c>
      <c r="BB53" s="176">
        <f>SUM('PER BULAN'!BI100)</f>
        <v>0</v>
      </c>
      <c r="BC53" s="176">
        <f>SUM('PER BULAN'!BJ100)</f>
        <v>0</v>
      </c>
      <c r="BD53" s="176">
        <f>SUM('PER BULAN'!BK100)</f>
        <v>0</v>
      </c>
      <c r="BE53" s="176">
        <f>SUM('PER BULAN'!BL100)</f>
        <v>0</v>
      </c>
    </row>
    <row r="54" spans="1:57" s="163" customFormat="1">
      <c r="A54" s="162" t="s">
        <v>3768</v>
      </c>
      <c r="B54" s="162" t="s">
        <v>3769</v>
      </c>
      <c r="C54" s="162" t="s">
        <v>3795</v>
      </c>
      <c r="D54" s="162" t="s">
        <v>3796</v>
      </c>
      <c r="E54" s="162" t="s">
        <v>197</v>
      </c>
      <c r="F54" s="162" t="s">
        <v>3797</v>
      </c>
      <c r="G54" s="162" t="s">
        <v>3812</v>
      </c>
      <c r="H54" s="162" t="s">
        <v>3813</v>
      </c>
      <c r="I54" s="162">
        <v>962</v>
      </c>
      <c r="J54" s="162" t="s">
        <v>3818</v>
      </c>
      <c r="K54" s="162">
        <v>301</v>
      </c>
      <c r="L54" s="162" t="s">
        <v>3817</v>
      </c>
      <c r="M54" s="162" t="s">
        <v>516</v>
      </c>
      <c r="N54" s="162" t="s">
        <v>3820</v>
      </c>
      <c r="O54" s="162">
        <v>521241</v>
      </c>
      <c r="P54" s="162" t="s">
        <v>3821</v>
      </c>
      <c r="Q54" s="111" cm="1">
        <f t="array" ref="Q54">SUM(_xlfn._xlws.FILTER(HistoryDIPA[TOTAL],(HistoryDIPA[MAK]=SP2D[[#This Row],[Kode Akun]])*(HistoryDIPA[StatusDIPA]=$Q$3),0))</f>
        <v>82535000</v>
      </c>
      <c r="R54" s="111" cm="1">
        <f t="array" ref="R54">SUM(_xlfn._xlws.FILTER(HistoryDIPA[TOTAL],(HistoryDIPA[MAK]=SP2D[[#This Row],[Kode Akun]])*(HistoryDIPA[StatusDIPA]=$R$3),0))</f>
        <v>82534000</v>
      </c>
      <c r="S54" s="256"/>
      <c r="T54" s="256">
        <v>0</v>
      </c>
      <c r="U54" s="256">
        <f>SP2D[[#This Row],[DIPA_REVISI3]]-SUM(SP2D[[#This Row],[Blokir AA ke 1]:[Blokir AA ke 2]])</f>
        <v>82535000</v>
      </c>
      <c r="V54" s="176">
        <f>SUM('PER BULAN'!J101:L101)</f>
        <v>0</v>
      </c>
      <c r="W54" s="176">
        <f>SUM('PER BULAN'!M101:O101)</f>
        <v>0</v>
      </c>
      <c r="X54" s="176">
        <f>SUM('PER BULAN'!P101:R101)</f>
        <v>47132450</v>
      </c>
      <c r="Y54" s="176">
        <f>SUM('PER BULAN'!S101:U101)</f>
        <v>0</v>
      </c>
      <c r="Z54" s="176">
        <f>SUM('PER BULAN'!V101:X101)</f>
        <v>20031830</v>
      </c>
      <c r="AA54" s="176">
        <f>SUM('PER BULAN'!Y101:AA101)</f>
        <v>0</v>
      </c>
      <c r="AB54" s="176">
        <f>SUM('PER BULAN'!AB101:AD101)</f>
        <v>15370000</v>
      </c>
      <c r="AC54" s="176">
        <f>SUM('PER BULAN'!AE101:AG101)</f>
        <v>0</v>
      </c>
      <c r="AD54" s="176">
        <f>SUM('PER BULAN'!AH101:AJ101)</f>
        <v>0</v>
      </c>
      <c r="AE54" s="176">
        <f>SUM('PER BULAN'!AK101:AM101)</f>
        <v>0</v>
      </c>
      <c r="AF54" s="176">
        <f>SUM('PER BULAN'!AN101:AP101)</f>
        <v>0</v>
      </c>
      <c r="AG54" s="176">
        <f>SUM('PER BULAN'!AQ101:AS101)</f>
        <v>0</v>
      </c>
      <c r="AH54" s="162" t="s">
        <v>523</v>
      </c>
      <c r="AI54" s="162" t="s">
        <v>565</v>
      </c>
      <c r="AJ54" s="162" t="s">
        <v>549</v>
      </c>
      <c r="AK54" s="162" t="s">
        <v>3774</v>
      </c>
      <c r="AL54" s="162" t="s">
        <v>3775</v>
      </c>
      <c r="AM54" s="276">
        <f t="shared" si="0"/>
        <v>82534280</v>
      </c>
      <c r="AN54" s="175">
        <f t="shared" si="5"/>
        <v>99.999127642818195</v>
      </c>
      <c r="AO54" s="276">
        <f t="shared" si="2"/>
        <v>720</v>
      </c>
      <c r="AP54" s="175">
        <f t="shared" si="6"/>
        <v>8.7235718180165981E-4</v>
      </c>
      <c r="AQ54" s="162" t="str">
        <f t="shared" si="7"/>
        <v>WA.2378.EBA.962.301.E.521241</v>
      </c>
      <c r="AR54" s="162" t="str">
        <f>IF(ISNUMBER(SEARCH("COVID",SP2D[[#This Row],[Akun]])),"COVID","Non COVID")</f>
        <v>COVID</v>
      </c>
      <c r="AS5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5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4" s="176">
        <f>SUM('PER BULAN'!BB101)</f>
        <v>0</v>
      </c>
      <c r="AV54" s="176">
        <f>SUM('PER BULAN'!BC101)</f>
        <v>35332450</v>
      </c>
      <c r="AW54" s="176">
        <f>SUM('PER BULAN'!BD101)</f>
        <v>11800000</v>
      </c>
      <c r="AX54" s="176">
        <f>SUM('PER BULAN'!BE101)</f>
        <v>0</v>
      </c>
      <c r="AY54" s="176">
        <f>SUM('PER BULAN'!BF101)</f>
        <v>0</v>
      </c>
      <c r="AZ54" s="176">
        <f>SUM('PER BULAN'!BG101)</f>
        <v>0</v>
      </c>
      <c r="BA54" s="176">
        <f>SUM('PER BULAN'!BH101)</f>
        <v>20031830</v>
      </c>
      <c r="BB54" s="176">
        <f>SUM('PER BULAN'!BI101)</f>
        <v>0</v>
      </c>
      <c r="BC54" s="176">
        <f>SUM('PER BULAN'!BJ101)</f>
        <v>0</v>
      </c>
      <c r="BD54" s="176">
        <f>SUM('PER BULAN'!BK101)</f>
        <v>15370000</v>
      </c>
      <c r="BE54" s="176">
        <f>SUM('PER BULAN'!BL101)</f>
        <v>0</v>
      </c>
    </row>
    <row r="55" spans="1:57" s="163" customFormat="1">
      <c r="A55" s="162" t="s">
        <v>3768</v>
      </c>
      <c r="B55" s="162" t="s">
        <v>3769</v>
      </c>
      <c r="C55" s="162" t="s">
        <v>3795</v>
      </c>
      <c r="D55" s="162" t="s">
        <v>3796</v>
      </c>
      <c r="E55" s="162" t="s">
        <v>197</v>
      </c>
      <c r="F55" s="162" t="s">
        <v>3797</v>
      </c>
      <c r="G55" s="162" t="s">
        <v>3812</v>
      </c>
      <c r="H55" s="162" t="s">
        <v>3813</v>
      </c>
      <c r="I55" s="162">
        <v>962</v>
      </c>
      <c r="J55" s="162" t="s">
        <v>3818</v>
      </c>
      <c r="K55" s="162">
        <v>301</v>
      </c>
      <c r="L55" s="162" t="s">
        <v>3817</v>
      </c>
      <c r="M55" s="162" t="s">
        <v>516</v>
      </c>
      <c r="N55" s="162" t="s">
        <v>3820</v>
      </c>
      <c r="O55" s="162">
        <v>522191</v>
      </c>
      <c r="P55" s="162" t="s">
        <v>3866</v>
      </c>
      <c r="Q55" s="111" cm="1">
        <f t="array" ref="Q55">SUM(_xlfn._xlws.FILTER(HistoryDIPA[TOTAL],(HistoryDIPA[MAK]=SP2D[[#This Row],[Kode Akun]])*(HistoryDIPA[StatusDIPA]=$Q$3),0))</f>
        <v>1605000</v>
      </c>
      <c r="R55" s="111" cm="1">
        <f t="array" ref="R55">SUM(_xlfn._xlws.FILTER(HistoryDIPA[TOTAL],(HistoryDIPA[MAK]=SP2D[[#This Row],[Kode Akun]])*(HistoryDIPA[StatusDIPA]=$R$3),0))</f>
        <v>1606000</v>
      </c>
      <c r="S55" s="256"/>
      <c r="T55" s="256">
        <v>0</v>
      </c>
      <c r="U55" s="256">
        <f>SP2D[[#This Row],[DIPA_REVISI3]]-SUM(SP2D[[#This Row],[Blokir AA ke 1]:[Blokir AA ke 2]])</f>
        <v>1605000</v>
      </c>
      <c r="V55" s="176">
        <f>SUM('PER BULAN'!J102:L102)</f>
        <v>0</v>
      </c>
      <c r="W55" s="176">
        <f>SUM('PER BULAN'!M102:O102)</f>
        <v>0</v>
      </c>
      <c r="X55" s="176">
        <f>SUM('PER BULAN'!P102:R102)</f>
        <v>0</v>
      </c>
      <c r="Y55" s="176">
        <f>SUM('PER BULAN'!S102:U102)</f>
        <v>0</v>
      </c>
      <c r="Z55" s="176">
        <f>SUM('PER BULAN'!V102:X102)</f>
        <v>0</v>
      </c>
      <c r="AA55" s="176">
        <f>SUM('PER BULAN'!Y102:AA102)</f>
        <v>0</v>
      </c>
      <c r="AB55" s="176">
        <f>SUM('PER BULAN'!AB102:AD102)</f>
        <v>1600000</v>
      </c>
      <c r="AC55" s="176">
        <f>SUM('PER BULAN'!AE102:AG102)</f>
        <v>0</v>
      </c>
      <c r="AD55" s="176">
        <f>SUM('PER BULAN'!AH102:AJ102)</f>
        <v>0</v>
      </c>
      <c r="AE55" s="176">
        <f>SUM('PER BULAN'!AK102:AM102)</f>
        <v>0</v>
      </c>
      <c r="AF55" s="176">
        <f>SUM('PER BULAN'!AN102:AP102)</f>
        <v>0</v>
      </c>
      <c r="AG55" s="176">
        <f>SUM('PER BULAN'!AQ102:AS102)</f>
        <v>0</v>
      </c>
      <c r="AH55" s="162" t="s">
        <v>523</v>
      </c>
      <c r="AI55" s="162" t="s">
        <v>565</v>
      </c>
      <c r="AJ55" s="162" t="s">
        <v>549</v>
      </c>
      <c r="AK55" s="162">
        <v>52</v>
      </c>
      <c r="AL55" s="162" t="s">
        <v>3775</v>
      </c>
      <c r="AM55" s="276">
        <f t="shared" si="0"/>
        <v>1600000</v>
      </c>
      <c r="AN55" s="175">
        <f t="shared" si="5"/>
        <v>99.688473520249218</v>
      </c>
      <c r="AO55" s="276">
        <f t="shared" si="2"/>
        <v>5000</v>
      </c>
      <c r="AP55" s="175">
        <f t="shared" si="6"/>
        <v>0.3115264797507788</v>
      </c>
      <c r="AQ55" s="162" t="str">
        <f t="shared" si="7"/>
        <v>WA.2378.EBA.962.301.E.522191</v>
      </c>
      <c r="AR55" s="162" t="str">
        <f>IF(ISNUMBER(SEARCH("COVID",SP2D[[#This Row],[Akun]])),"COVID","Non COVID")</f>
        <v>Non COVID</v>
      </c>
      <c r="AS5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5" s="176">
        <f>SUM('PER BULAN'!BB102)</f>
        <v>0</v>
      </c>
      <c r="AV55" s="176">
        <f>SUM('PER BULAN'!BC102)</f>
        <v>0</v>
      </c>
      <c r="AW55" s="176">
        <f>SUM('PER BULAN'!BD102)</f>
        <v>0</v>
      </c>
      <c r="AX55" s="176">
        <f>SUM('PER BULAN'!BE102)</f>
        <v>0</v>
      </c>
      <c r="AY55" s="176">
        <f>SUM('PER BULAN'!BF102)</f>
        <v>0</v>
      </c>
      <c r="AZ55" s="176">
        <f>SUM('PER BULAN'!BG102)</f>
        <v>0</v>
      </c>
      <c r="BA55" s="176">
        <f>SUM('PER BULAN'!BH102)</f>
        <v>0</v>
      </c>
      <c r="BB55" s="176">
        <f>SUM('PER BULAN'!BI102)</f>
        <v>0</v>
      </c>
      <c r="BC55" s="176">
        <f>SUM('PER BULAN'!BJ102)</f>
        <v>0</v>
      </c>
      <c r="BD55" s="176">
        <f>SUM('PER BULAN'!BK102)</f>
        <v>1600000</v>
      </c>
      <c r="BE55" s="176">
        <f>SUM('PER BULAN'!BL102)</f>
        <v>0</v>
      </c>
    </row>
    <row r="56" spans="1:57" s="163" customFormat="1">
      <c r="A56" s="162" t="s">
        <v>3768</v>
      </c>
      <c r="B56" s="162" t="s">
        <v>3769</v>
      </c>
      <c r="C56" s="162" t="s">
        <v>3795</v>
      </c>
      <c r="D56" s="162" t="s">
        <v>3796</v>
      </c>
      <c r="E56" s="162" t="s">
        <v>197</v>
      </c>
      <c r="F56" s="162" t="s">
        <v>3797</v>
      </c>
      <c r="G56" s="162" t="s">
        <v>3812</v>
      </c>
      <c r="H56" s="162" t="s">
        <v>3813</v>
      </c>
      <c r="I56" s="162">
        <v>962</v>
      </c>
      <c r="J56" s="162" t="s">
        <v>3818</v>
      </c>
      <c r="K56" s="162">
        <v>301</v>
      </c>
      <c r="L56" s="162" t="s">
        <v>3817</v>
      </c>
      <c r="M56" s="162" t="s">
        <v>516</v>
      </c>
      <c r="N56" s="162" t="s">
        <v>3820</v>
      </c>
      <c r="O56" s="162" t="s">
        <v>515</v>
      </c>
      <c r="P56" s="162" t="s">
        <v>3778</v>
      </c>
      <c r="Q56" s="111" cm="1">
        <f t="array" ref="Q56">SUM(_xlfn._xlws.FILTER(HistoryDIPA[TOTAL],(HistoryDIPA[MAK]=SP2D[[#This Row],[Kode Akun]])*(HistoryDIPA[StatusDIPA]=$Q$3),0))</f>
        <v>4246000</v>
      </c>
      <c r="R56" s="111" cm="1">
        <f t="array" ref="R56">SUM(_xlfn._xlws.FILTER(HistoryDIPA[TOTAL],(HistoryDIPA[MAK]=SP2D[[#This Row],[Kode Akun]])*(HistoryDIPA[StatusDIPA]=$R$3),0))</f>
        <v>4246000</v>
      </c>
      <c r="S56" s="256"/>
      <c r="T56" s="256">
        <v>0</v>
      </c>
      <c r="U56" s="256">
        <f>SP2D[[#This Row],[DIPA_REVISI3]]-SUM(SP2D[[#This Row],[Blokir AA ke 1]:[Blokir AA ke 2]])</f>
        <v>4246000</v>
      </c>
      <c r="V56" s="176">
        <f>SUM('PER BULAN'!J103:L103)</f>
        <v>0</v>
      </c>
      <c r="W56" s="176">
        <f>SUM('PER BULAN'!M93:O93)</f>
        <v>0</v>
      </c>
      <c r="X56" s="176">
        <f>SUM('PER BULAN'!P103:R103)</f>
        <v>802000</v>
      </c>
      <c r="Y56" s="176">
        <f>SUM('PER BULAN'!S103:U103)</f>
        <v>3229000</v>
      </c>
      <c r="Z56" s="176">
        <f>SUM('PER BULAN'!V103:X103)</f>
        <v>215000</v>
      </c>
      <c r="AA56" s="176">
        <f>SUM('PER BULAN'!Y103:AA103)</f>
        <v>0</v>
      </c>
      <c r="AB56" s="176">
        <f>SUM('PER BULAN'!AB103:AD103)</f>
        <v>0</v>
      </c>
      <c r="AC56" s="176">
        <f>SUM('PER BULAN'!AE103:AG103)</f>
        <v>0</v>
      </c>
      <c r="AD56" s="176">
        <f>SUM('PER BULAN'!AH103:AJ103)</f>
        <v>0</v>
      </c>
      <c r="AE56" s="176">
        <f>SUM('PER BULAN'!AK103:AM103)</f>
        <v>0</v>
      </c>
      <c r="AF56" s="176">
        <f>SUM('PER BULAN'!AN103:AP103)</f>
        <v>0</v>
      </c>
      <c r="AG56" s="176">
        <f>SUM('PER BULAN'!AQ103:AS103)</f>
        <v>0</v>
      </c>
      <c r="AH56" s="162" t="s">
        <v>523</v>
      </c>
      <c r="AI56" s="162" t="s">
        <v>565</v>
      </c>
      <c r="AJ56" s="162" t="s">
        <v>549</v>
      </c>
      <c r="AK56" s="162" t="s">
        <v>3774</v>
      </c>
      <c r="AL56" s="162" t="s">
        <v>3775</v>
      </c>
      <c r="AM56" s="276">
        <f t="shared" si="0"/>
        <v>4246000</v>
      </c>
      <c r="AN56" s="175">
        <f t="shared" si="5"/>
        <v>100</v>
      </c>
      <c r="AO56" s="276">
        <f t="shared" si="2"/>
        <v>0</v>
      </c>
      <c r="AP56" s="175">
        <f t="shared" si="6"/>
        <v>0</v>
      </c>
      <c r="AQ56" s="162" t="str">
        <f t="shared" si="7"/>
        <v>WA.2378.EBA.962.301.E.522192</v>
      </c>
      <c r="AR56" s="162" t="str">
        <f>IF(ISNUMBER(SEARCH("COVID",SP2D[[#This Row],[Akun]])),"COVID","Non COVID")</f>
        <v>COVID</v>
      </c>
      <c r="AS5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5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6" s="176">
        <f>SUM('PER BULAN'!BB103)</f>
        <v>0</v>
      </c>
      <c r="AV56" s="176">
        <f>SUM('PER BULAN'!BC103)</f>
        <v>802000</v>
      </c>
      <c r="AW56" s="176">
        <f>SUM('PER BULAN'!BD103)</f>
        <v>0</v>
      </c>
      <c r="AX56" s="176">
        <f>SUM('PER BULAN'!BE103)</f>
        <v>3229000</v>
      </c>
      <c r="AY56" s="176">
        <f>SUM('PER BULAN'!BF103)</f>
        <v>0</v>
      </c>
      <c r="AZ56" s="176">
        <f>SUM('PER BULAN'!BG103)</f>
        <v>0</v>
      </c>
      <c r="BA56" s="176">
        <f>SUM('PER BULAN'!BH103)</f>
        <v>215000</v>
      </c>
      <c r="BB56" s="176">
        <f>SUM('PER BULAN'!BI103)</f>
        <v>0</v>
      </c>
      <c r="BC56" s="176">
        <f>SUM('PER BULAN'!BJ103)</f>
        <v>0</v>
      </c>
      <c r="BD56" s="176">
        <f>SUM('PER BULAN'!BK103)</f>
        <v>0</v>
      </c>
      <c r="BE56" s="176">
        <f>SUM('PER BULAN'!BL103)</f>
        <v>0</v>
      </c>
    </row>
    <row r="57" spans="1:57" s="163" customFormat="1">
      <c r="A57" s="162" t="s">
        <v>3768</v>
      </c>
      <c r="B57" s="162" t="s">
        <v>3769</v>
      </c>
      <c r="C57" s="162" t="s">
        <v>3795</v>
      </c>
      <c r="D57" s="162" t="s">
        <v>3796</v>
      </c>
      <c r="E57" s="162" t="s">
        <v>197</v>
      </c>
      <c r="F57" s="162" t="s">
        <v>3797</v>
      </c>
      <c r="G57" s="162" t="s">
        <v>3812</v>
      </c>
      <c r="H57" s="162" t="s">
        <v>3813</v>
      </c>
      <c r="I57" s="162">
        <v>962</v>
      </c>
      <c r="J57" s="162" t="s">
        <v>3818</v>
      </c>
      <c r="K57" s="162">
        <v>301</v>
      </c>
      <c r="L57" s="162" t="s">
        <v>3817</v>
      </c>
      <c r="M57" s="162" t="s">
        <v>516</v>
      </c>
      <c r="N57" s="162" t="s">
        <v>3820</v>
      </c>
      <c r="O57" s="162" t="s">
        <v>510</v>
      </c>
      <c r="P57" s="162" t="s">
        <v>3777</v>
      </c>
      <c r="Q57" s="111" cm="1">
        <f t="array" ref="Q57">SUM(_xlfn._xlws.FILTER(HistoryDIPA[TOTAL],(HistoryDIPA[MAK]=SP2D[[#This Row],[Kode Akun]])*(HistoryDIPA[StatusDIPA]=$Q$3),0))</f>
        <v>21851000</v>
      </c>
      <c r="R57" s="111" cm="1">
        <f t="array" ref="R57">SUM(_xlfn._xlws.FILTER(HistoryDIPA[TOTAL],(HistoryDIPA[MAK]=SP2D[[#This Row],[Kode Akun]])*(HistoryDIPA[StatusDIPA]=$R$3),0))</f>
        <v>21851000</v>
      </c>
      <c r="S57" s="256"/>
      <c r="T57" s="256">
        <v>0</v>
      </c>
      <c r="U57" s="256">
        <f>SP2D[[#This Row],[DIPA_REVISI3]]-SUM(SP2D[[#This Row],[Blokir AA ke 1]:[Blokir AA ke 2]])</f>
        <v>21851000</v>
      </c>
      <c r="V57" s="176">
        <f>SUM('PER BULAN'!J105:L105)</f>
        <v>0</v>
      </c>
      <c r="W57" s="176">
        <f>SUM('PER BULAN'!M104:O104)</f>
        <v>0</v>
      </c>
      <c r="X57" s="176">
        <f>SUM('PER BULAN'!P104:R104)</f>
        <v>8250000</v>
      </c>
      <c r="Y57" s="176">
        <f>SUM('PER BULAN'!S104:U104)</f>
        <v>3712700</v>
      </c>
      <c r="Z57" s="176">
        <f>SUM('PER BULAN'!V104:X104)</f>
        <v>9888000</v>
      </c>
      <c r="AA57" s="176">
        <f>SUM('PER BULAN'!Y104:AA104)</f>
        <v>0</v>
      </c>
      <c r="AB57" s="176">
        <f>SUM('PER BULAN'!AB104:AD104)</f>
        <v>0</v>
      </c>
      <c r="AC57" s="176">
        <f>SUM('PER BULAN'!AE104:AG104)</f>
        <v>0</v>
      </c>
      <c r="AD57" s="176">
        <f>SUM('PER BULAN'!AH104:AJ104)</f>
        <v>0</v>
      </c>
      <c r="AE57" s="176">
        <f>SUM('PER BULAN'!AK104:AM104)</f>
        <v>0</v>
      </c>
      <c r="AF57" s="176">
        <f>SUM('PER BULAN'!AN104:AP104)</f>
        <v>0</v>
      </c>
      <c r="AG57" s="176">
        <f>SUM('PER BULAN'!AQ104:AS104)</f>
        <v>0</v>
      </c>
      <c r="AH57" s="162" t="s">
        <v>523</v>
      </c>
      <c r="AI57" s="162" t="s">
        <v>565</v>
      </c>
      <c r="AJ57" s="162" t="s">
        <v>549</v>
      </c>
      <c r="AK57" s="162" t="s">
        <v>3774</v>
      </c>
      <c r="AL57" s="162" t="s">
        <v>3775</v>
      </c>
      <c r="AM57" s="276">
        <f t="shared" si="0"/>
        <v>21850700</v>
      </c>
      <c r="AN57" s="175">
        <f t="shared" si="5"/>
        <v>99.998627065122875</v>
      </c>
      <c r="AO57" s="276">
        <f t="shared" si="2"/>
        <v>300</v>
      </c>
      <c r="AP57" s="175">
        <f t="shared" si="6"/>
        <v>1.3729348771223285E-3</v>
      </c>
      <c r="AQ57" s="162" t="str">
        <f t="shared" si="7"/>
        <v>WA.2378.EBA.962.301.E.524111</v>
      </c>
      <c r="AR57" s="162" t="str">
        <f>IF(ISNUMBER(SEARCH("COVID",SP2D[[#This Row],[Akun]])),"COVID","Non COVID")</f>
        <v>Non COVID</v>
      </c>
      <c r="AS5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5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7" s="176">
        <f>SUM('PER BULAN'!BB104)</f>
        <v>1560000</v>
      </c>
      <c r="AV57" s="176">
        <f>SUM('PER BULAN'!BC104)</f>
        <v>6690000</v>
      </c>
      <c r="AW57" s="176">
        <f>SUM('PER BULAN'!BD104)</f>
        <v>0</v>
      </c>
      <c r="AX57" s="176">
        <f>SUM('PER BULAN'!BE104)</f>
        <v>0</v>
      </c>
      <c r="AY57" s="176">
        <f>SUM('PER BULAN'!BF104)</f>
        <v>1860000</v>
      </c>
      <c r="AZ57" s="176">
        <f>SUM('PER BULAN'!BG104)</f>
        <v>3748000</v>
      </c>
      <c r="BA57" s="176">
        <f>SUM('PER BULAN'!BH104)</f>
        <v>4280000</v>
      </c>
      <c r="BB57" s="176">
        <f>SUM('PER BULAN'!BI104)</f>
        <v>0</v>
      </c>
      <c r="BC57" s="176">
        <f>SUM('PER BULAN'!BJ104)</f>
        <v>0</v>
      </c>
      <c r="BD57" s="176">
        <f>SUM('PER BULAN'!BK104)</f>
        <v>0</v>
      </c>
      <c r="BE57" s="176">
        <f>SUM('PER BULAN'!BL104)</f>
        <v>0</v>
      </c>
    </row>
    <row r="58" spans="1:57" s="163" customFormat="1">
      <c r="A58" s="162" t="s">
        <v>3768</v>
      </c>
      <c r="B58" s="162" t="s">
        <v>3769</v>
      </c>
      <c r="C58" s="162" t="s">
        <v>3795</v>
      </c>
      <c r="D58" s="162" t="s">
        <v>3796</v>
      </c>
      <c r="E58" s="162" t="s">
        <v>197</v>
      </c>
      <c r="F58" s="162" t="s">
        <v>3797</v>
      </c>
      <c r="G58" s="162" t="s">
        <v>3812</v>
      </c>
      <c r="H58" s="162" t="s">
        <v>3813</v>
      </c>
      <c r="I58" s="162">
        <v>962</v>
      </c>
      <c r="J58" s="162" t="s">
        <v>3818</v>
      </c>
      <c r="K58" s="162">
        <v>301</v>
      </c>
      <c r="L58" s="162" t="s">
        <v>3817</v>
      </c>
      <c r="M58" s="162" t="s">
        <v>516</v>
      </c>
      <c r="N58" s="162" t="s">
        <v>3820</v>
      </c>
      <c r="O58" s="162" t="s">
        <v>504</v>
      </c>
      <c r="P58" s="162" t="s">
        <v>505</v>
      </c>
      <c r="Q58" s="111" cm="1">
        <f t="array" ref="Q58">SUM(_xlfn._xlws.FILTER(HistoryDIPA[TOTAL],(HistoryDIPA[MAK]=SP2D[[#This Row],[Kode Akun]])*(HistoryDIPA[StatusDIPA]=$Q$3),0))</f>
        <v>515818000</v>
      </c>
      <c r="R58" s="111" cm="1">
        <f t="array" ref="R58">SUM(_xlfn._xlws.FILTER(HistoryDIPA[TOTAL],(HistoryDIPA[MAK]=SP2D[[#This Row],[Kode Akun]])*(HistoryDIPA[StatusDIPA]=$R$3),0))</f>
        <v>515818000</v>
      </c>
      <c r="S58" s="256"/>
      <c r="T58" s="256">
        <v>515818000</v>
      </c>
      <c r="U58" s="256">
        <f>SP2D[[#This Row],[DIPA_REVISI3]]-SUM(SP2D[[#This Row],[Blokir AA ke 1]:[Blokir AA ke 2]])</f>
        <v>0</v>
      </c>
      <c r="V58" s="176">
        <f>SUM('PER BULAN'!J106:L106)</f>
        <v>0</v>
      </c>
      <c r="W58" s="176">
        <f>SUM('PER BULAN'!M106:O106)</f>
        <v>0</v>
      </c>
      <c r="X58" s="176">
        <f>SUM('PER BULAN'!P105:R105)</f>
        <v>0</v>
      </c>
      <c r="Y58" s="176">
        <f>SUM('PER BULAN'!S105:U105)</f>
        <v>0</v>
      </c>
      <c r="Z58" s="176">
        <f>SUM('PER BULAN'!V105:X105)</f>
        <v>0</v>
      </c>
      <c r="AA58" s="176">
        <f>SUM('PER BULAN'!Y105:AA105)</f>
        <v>0</v>
      </c>
      <c r="AB58" s="176">
        <f>SUM('PER BULAN'!AB105:AD105)</f>
        <v>0</v>
      </c>
      <c r="AC58" s="176">
        <f>SUM('PER BULAN'!AE105:AG105)</f>
        <v>0</v>
      </c>
      <c r="AD58" s="176">
        <f>SUM('PER BULAN'!AH105:AJ105)</f>
        <v>0</v>
      </c>
      <c r="AE58" s="176">
        <f>SUM('PER BULAN'!AK105:AM105)</f>
        <v>0</v>
      </c>
      <c r="AF58" s="176">
        <f>SUM('PER BULAN'!AN105:AP105)</f>
        <v>0</v>
      </c>
      <c r="AG58" s="176">
        <f>SUM('PER BULAN'!AQ105:AS105)</f>
        <v>0</v>
      </c>
      <c r="AH58" s="162" t="s">
        <v>523</v>
      </c>
      <c r="AI58" s="162" t="s">
        <v>565</v>
      </c>
      <c r="AJ58" s="162" t="s">
        <v>549</v>
      </c>
      <c r="AK58" s="162" t="s">
        <v>3774</v>
      </c>
      <c r="AL58" s="162" t="s">
        <v>3775</v>
      </c>
      <c r="AM58" s="276">
        <f t="shared" si="0"/>
        <v>0</v>
      </c>
      <c r="AN58" s="175">
        <f t="shared" si="5"/>
        <v>0</v>
      </c>
      <c r="AO58" s="276">
        <f t="shared" si="2"/>
        <v>515818000</v>
      </c>
      <c r="AP58" s="175">
        <f t="shared" si="6"/>
        <v>100</v>
      </c>
      <c r="AQ58" s="162" t="str">
        <f t="shared" si="7"/>
        <v>WA.2378.EBA.962.301.E.524113</v>
      </c>
      <c r="AR58" s="162" t="str">
        <f>IF(ISNUMBER(SEARCH("COVID",SP2D[[#This Row],[Akun]])),"COVID","Non COVID")</f>
        <v>Non COVID</v>
      </c>
      <c r="AS5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5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8" s="176">
        <f>SUM('PER BULAN'!BB105)</f>
        <v>0</v>
      </c>
      <c r="AV58" s="176">
        <f>SUM('PER BULAN'!BC105)</f>
        <v>0</v>
      </c>
      <c r="AW58" s="176">
        <f>SUM('PER BULAN'!BD105)</f>
        <v>0</v>
      </c>
      <c r="AX58" s="176">
        <f>SUM('PER BULAN'!BE105)</f>
        <v>0</v>
      </c>
      <c r="AY58" s="176">
        <f>SUM('PER BULAN'!BF105)</f>
        <v>0</v>
      </c>
      <c r="AZ58" s="176">
        <f>SUM('PER BULAN'!BG105)</f>
        <v>0</v>
      </c>
      <c r="BA58" s="176">
        <f>SUM('PER BULAN'!BH105)</f>
        <v>0</v>
      </c>
      <c r="BB58" s="176">
        <f>SUM('PER BULAN'!BI105)</f>
        <v>0</v>
      </c>
      <c r="BC58" s="176">
        <f>SUM('PER BULAN'!BJ105)</f>
        <v>0</v>
      </c>
      <c r="BD58" s="176">
        <f>SUM('PER BULAN'!BK105)</f>
        <v>0</v>
      </c>
      <c r="BE58" s="176">
        <f>SUM('PER BULAN'!BL105)</f>
        <v>0</v>
      </c>
    </row>
    <row r="59" spans="1:57" s="163" customFormat="1">
      <c r="A59" s="162" t="s">
        <v>3768</v>
      </c>
      <c r="B59" s="162" t="s">
        <v>3769</v>
      </c>
      <c r="C59" s="162" t="s">
        <v>3795</v>
      </c>
      <c r="D59" s="162" t="s">
        <v>3796</v>
      </c>
      <c r="E59" s="162" t="s">
        <v>197</v>
      </c>
      <c r="F59" s="162" t="s">
        <v>3797</v>
      </c>
      <c r="G59" s="162" t="s">
        <v>3812</v>
      </c>
      <c r="H59" s="162" t="s">
        <v>3813</v>
      </c>
      <c r="I59" s="162">
        <v>962</v>
      </c>
      <c r="J59" s="162" t="s">
        <v>3818</v>
      </c>
      <c r="K59" s="162">
        <v>301</v>
      </c>
      <c r="L59" s="162" t="s">
        <v>3817</v>
      </c>
      <c r="M59" s="162" t="s">
        <v>566</v>
      </c>
      <c r="N59" s="162" t="s">
        <v>3822</v>
      </c>
      <c r="O59" s="162">
        <v>521211</v>
      </c>
      <c r="P59" s="162" t="s">
        <v>3773</v>
      </c>
      <c r="Q59" s="111" cm="1">
        <f t="array" ref="Q59">SUM(_xlfn._xlws.FILTER(HistoryDIPA[TOTAL],(HistoryDIPA[MAK]=SP2D[[#This Row],[Kode Akun]])*(HistoryDIPA[StatusDIPA]=$Q$3),0))</f>
        <v>4000000</v>
      </c>
      <c r="R59" s="111" cm="1">
        <f t="array" ref="R59">SUM(_xlfn._xlws.FILTER(HistoryDIPA[TOTAL],(HistoryDIPA[MAK]=SP2D[[#This Row],[Kode Akun]])*(HistoryDIPA[StatusDIPA]=$R$3),0))</f>
        <v>4000000</v>
      </c>
      <c r="S59" s="256"/>
      <c r="T59" s="256">
        <v>0</v>
      </c>
      <c r="U59" s="256">
        <f>SP2D[[#This Row],[DIPA_REVISI3]]-SUM(SP2D[[#This Row],[Blokir AA ke 1]:[Blokir AA ke 2]])</f>
        <v>4000000</v>
      </c>
      <c r="V59" s="176">
        <f>SUM('PER BULAN'!J107:L107)</f>
        <v>0</v>
      </c>
      <c r="W59" s="176">
        <f>SUM('PER BULAN'!M107:O107)</f>
        <v>0</v>
      </c>
      <c r="X59" s="176">
        <f>SUM('PER BULAN'!P107:R107)</f>
        <v>3999200</v>
      </c>
      <c r="Y59" s="176">
        <f>SUM('PER BULAN'!S107:U107)</f>
        <v>0</v>
      </c>
      <c r="Z59" s="176">
        <f>SUM('PER BULAN'!V107:X107)</f>
        <v>0</v>
      </c>
      <c r="AA59" s="176">
        <f>SUM('PER BULAN'!Y107:AA107)</f>
        <v>0</v>
      </c>
      <c r="AB59" s="176">
        <f>SUM('PER BULAN'!AB107:AD107)</f>
        <v>0</v>
      </c>
      <c r="AC59" s="176">
        <f>SUM('PER BULAN'!AE107:AG107)</f>
        <v>0</v>
      </c>
      <c r="AD59" s="176">
        <f>SUM('PER BULAN'!AH107:AJ107)</f>
        <v>0</v>
      </c>
      <c r="AE59" s="176">
        <f>SUM('PER BULAN'!AK107:AM107)</f>
        <v>0</v>
      </c>
      <c r="AF59" s="176">
        <f>SUM('PER BULAN'!AN107:AP107)</f>
        <v>0</v>
      </c>
      <c r="AG59" s="176">
        <f>SUM('PER BULAN'!AQ107:AS107)</f>
        <v>0</v>
      </c>
      <c r="AH59" s="162" t="s">
        <v>523</v>
      </c>
      <c r="AI59" s="162" t="s">
        <v>528</v>
      </c>
      <c r="AJ59" s="162" t="s">
        <v>531</v>
      </c>
      <c r="AK59" s="162" t="s">
        <v>3774</v>
      </c>
      <c r="AL59" s="162" t="s">
        <v>3775</v>
      </c>
      <c r="AM59" s="276">
        <f t="shared" si="0"/>
        <v>3999200</v>
      </c>
      <c r="AN59" s="175">
        <f t="shared" si="5"/>
        <v>99.98</v>
      </c>
      <c r="AO59" s="276">
        <f t="shared" si="2"/>
        <v>800</v>
      </c>
      <c r="AP59" s="175">
        <f t="shared" si="6"/>
        <v>0.02</v>
      </c>
      <c r="AQ59" s="162" t="str">
        <f t="shared" si="7"/>
        <v>WA.2378.EBA.962.301.F.521211</v>
      </c>
      <c r="AR59" s="162" t="str">
        <f>IF(ISNUMBER(SEARCH("COVID",SP2D[[#This Row],[Akun]])),"COVID","Non COVID")</f>
        <v>Non COVID</v>
      </c>
      <c r="AS5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5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59" s="176">
        <f>SUM('PER BULAN'!BB107)</f>
        <v>0</v>
      </c>
      <c r="AV59" s="176">
        <f>SUM('PER BULAN'!BC107)</f>
        <v>2499500</v>
      </c>
      <c r="AW59" s="176">
        <f>SUM('PER BULAN'!BD107)</f>
        <v>1499700</v>
      </c>
      <c r="AX59" s="176">
        <f>SUM('PER BULAN'!BE107)</f>
        <v>0</v>
      </c>
      <c r="AY59" s="176">
        <f>SUM('PER BULAN'!BF107)</f>
        <v>0</v>
      </c>
      <c r="AZ59" s="176">
        <f>SUM('PER BULAN'!BG107)</f>
        <v>0</v>
      </c>
      <c r="BA59" s="176">
        <f>SUM('PER BULAN'!BH107)</f>
        <v>0</v>
      </c>
      <c r="BB59" s="176">
        <f>SUM('PER BULAN'!BI107)</f>
        <v>0</v>
      </c>
      <c r="BC59" s="176">
        <f>SUM('PER BULAN'!BJ107)</f>
        <v>0</v>
      </c>
      <c r="BD59" s="176">
        <f>SUM('PER BULAN'!BK107)</f>
        <v>0</v>
      </c>
      <c r="BE59" s="176">
        <f>SUM('PER BULAN'!BL107)</f>
        <v>0</v>
      </c>
    </row>
    <row r="60" spans="1:57" s="163" customFormat="1">
      <c r="A60" s="162" t="s">
        <v>3768</v>
      </c>
      <c r="B60" s="162" t="s">
        <v>3769</v>
      </c>
      <c r="C60" s="162" t="s">
        <v>3795</v>
      </c>
      <c r="D60" s="162" t="s">
        <v>3796</v>
      </c>
      <c r="E60" s="162" t="s">
        <v>197</v>
      </c>
      <c r="F60" s="162" t="s">
        <v>3797</v>
      </c>
      <c r="G60" s="162" t="s">
        <v>3812</v>
      </c>
      <c r="H60" s="162" t="s">
        <v>3813</v>
      </c>
      <c r="I60" s="162">
        <v>962</v>
      </c>
      <c r="J60" s="162" t="s">
        <v>3818</v>
      </c>
      <c r="K60" s="162">
        <v>301</v>
      </c>
      <c r="L60" s="162" t="s">
        <v>3817</v>
      </c>
      <c r="M60" s="162" t="s">
        <v>566</v>
      </c>
      <c r="N60" s="162" t="s">
        <v>3822</v>
      </c>
      <c r="O60" s="162">
        <v>521219</v>
      </c>
      <c r="P60" s="162" t="s">
        <v>3786</v>
      </c>
      <c r="Q60" s="111" cm="1">
        <f t="array" ref="Q60">SUM(_xlfn._xlws.FILTER(HistoryDIPA[TOTAL],(HistoryDIPA[MAK]=SP2D[[#This Row],[Kode Akun]])*(HistoryDIPA[StatusDIPA]=$Q$3),0))</f>
        <v>4298000</v>
      </c>
      <c r="R60" s="111" cm="1">
        <f t="array" ref="R60">SUM(_xlfn._xlws.FILTER(HistoryDIPA[TOTAL],(HistoryDIPA[MAK]=SP2D[[#This Row],[Kode Akun]])*(HistoryDIPA[StatusDIPA]=$R$3),0))</f>
        <v>4298000</v>
      </c>
      <c r="S60" s="256"/>
      <c r="T60" s="256">
        <v>0</v>
      </c>
      <c r="U60" s="256">
        <f>SP2D[[#This Row],[DIPA_REVISI3]]-SUM(SP2D[[#This Row],[Blokir AA ke 1]:[Blokir AA ke 2]])</f>
        <v>4298000</v>
      </c>
      <c r="V60" s="176">
        <f>SUM('PER BULAN'!J108:L108)</f>
        <v>0</v>
      </c>
      <c r="W60" s="176">
        <f>SUM('PER BULAN'!M108:O108)</f>
        <v>0</v>
      </c>
      <c r="X60" s="176">
        <f>SUM('PER BULAN'!P108:R108)</f>
        <v>694240</v>
      </c>
      <c r="Y60" s="176">
        <f>SUM('PER BULAN'!S108:U108)</f>
        <v>0</v>
      </c>
      <c r="Z60" s="176">
        <f>SUM('PER BULAN'!V108:X108)</f>
        <v>3603218</v>
      </c>
      <c r="AA60" s="176">
        <f>SUM('PER BULAN'!Y108:AA108)</f>
        <v>0</v>
      </c>
      <c r="AB60" s="176">
        <f>SUM('PER BULAN'!AB108:AD108)</f>
        <v>0</v>
      </c>
      <c r="AC60" s="176">
        <f>SUM('PER BULAN'!AE108:AG108)</f>
        <v>0</v>
      </c>
      <c r="AD60" s="176">
        <f>SUM('PER BULAN'!AH108:AJ108)</f>
        <v>0</v>
      </c>
      <c r="AE60" s="176">
        <f>SUM('PER BULAN'!AK108:AM108)</f>
        <v>0</v>
      </c>
      <c r="AF60" s="176">
        <f>SUM('PER BULAN'!AN108:AP108)</f>
        <v>0</v>
      </c>
      <c r="AG60" s="176">
        <f>SUM('PER BULAN'!AQ108:AS108)</f>
        <v>0</v>
      </c>
      <c r="AH60" s="162" t="s">
        <v>523</v>
      </c>
      <c r="AI60" s="162" t="s">
        <v>528</v>
      </c>
      <c r="AJ60" s="162" t="s">
        <v>531</v>
      </c>
      <c r="AK60" s="162" t="s">
        <v>3774</v>
      </c>
      <c r="AL60" s="162" t="s">
        <v>3775</v>
      </c>
      <c r="AM60" s="276">
        <f t="shared" si="0"/>
        <v>4297458</v>
      </c>
      <c r="AN60" s="175">
        <f t="shared" si="5"/>
        <v>99.987389483480698</v>
      </c>
      <c r="AO60" s="276">
        <f t="shared" si="2"/>
        <v>542</v>
      </c>
      <c r="AP60" s="175">
        <f t="shared" si="6"/>
        <v>1.2610516519311306E-2</v>
      </c>
      <c r="AQ60" s="162" t="str">
        <f t="shared" si="7"/>
        <v>WA.2378.EBA.962.301.F.521219</v>
      </c>
      <c r="AR60" s="162" t="str">
        <f>IF(ISNUMBER(SEARCH("COVID",SP2D[[#This Row],[Akun]])),"COVID","Non COVID")</f>
        <v>Non COVID</v>
      </c>
      <c r="AS6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0" s="176">
        <f>SUM('PER BULAN'!BB108)</f>
        <v>0</v>
      </c>
      <c r="AV60" s="176">
        <f>SUM('PER BULAN'!BC108)</f>
        <v>450000</v>
      </c>
      <c r="AW60" s="176">
        <f>SUM('PER BULAN'!BD108)</f>
        <v>244240</v>
      </c>
      <c r="AX60" s="176">
        <f>SUM('PER BULAN'!BE108)</f>
        <v>0</v>
      </c>
      <c r="AY60" s="176">
        <f>SUM('PER BULAN'!BF108)</f>
        <v>3351204</v>
      </c>
      <c r="AZ60" s="176">
        <f>SUM('PER BULAN'!BG108)</f>
        <v>252014</v>
      </c>
      <c r="BA60" s="176">
        <f>SUM('PER BULAN'!BH108)</f>
        <v>0</v>
      </c>
      <c r="BB60" s="176">
        <f>SUM('PER BULAN'!BI108)</f>
        <v>0</v>
      </c>
      <c r="BC60" s="176">
        <f>SUM('PER BULAN'!BJ108)</f>
        <v>0</v>
      </c>
      <c r="BD60" s="176">
        <f>SUM('PER BULAN'!BK108)</f>
        <v>0</v>
      </c>
      <c r="BE60" s="176">
        <f>SUM('PER BULAN'!BL108)</f>
        <v>0</v>
      </c>
    </row>
    <row r="61" spans="1:57" s="163" customFormat="1">
      <c r="A61" s="162" t="s">
        <v>3768</v>
      </c>
      <c r="B61" s="162" t="s">
        <v>3769</v>
      </c>
      <c r="C61" s="162" t="s">
        <v>3795</v>
      </c>
      <c r="D61" s="162" t="s">
        <v>3796</v>
      </c>
      <c r="E61" s="162" t="s">
        <v>197</v>
      </c>
      <c r="F61" s="162" t="s">
        <v>3797</v>
      </c>
      <c r="G61" s="162" t="s">
        <v>3812</v>
      </c>
      <c r="H61" s="162" t="s">
        <v>3813</v>
      </c>
      <c r="I61" s="162">
        <v>962</v>
      </c>
      <c r="J61" s="162" t="s">
        <v>3818</v>
      </c>
      <c r="K61" s="162">
        <v>301</v>
      </c>
      <c r="L61" s="162" t="s">
        <v>3817</v>
      </c>
      <c r="M61" s="162" t="s">
        <v>566</v>
      </c>
      <c r="N61" s="162" t="s">
        <v>3822</v>
      </c>
      <c r="O61" s="162">
        <v>522151</v>
      </c>
      <c r="P61" s="162" t="s">
        <v>3776</v>
      </c>
      <c r="Q61" s="111" cm="1">
        <f t="array" ref="Q61">SUM(_xlfn._xlws.FILTER(HistoryDIPA[TOTAL],(HistoryDIPA[MAK]=SP2D[[#This Row],[Kode Akun]])*(HistoryDIPA[StatusDIPA]=$Q$3),0))</f>
        <v>432643000</v>
      </c>
      <c r="R61" s="111" cm="1">
        <f t="array" ref="R61">SUM(_xlfn._xlws.FILTER(HistoryDIPA[TOTAL],(HistoryDIPA[MAK]=SP2D[[#This Row],[Kode Akun]])*(HistoryDIPA[StatusDIPA]=$R$3),0))</f>
        <v>432643000</v>
      </c>
      <c r="S61" s="256"/>
      <c r="T61" s="256">
        <v>432643000</v>
      </c>
      <c r="U61" s="256">
        <f>SP2D[[#This Row],[DIPA_REVISI3]]-SUM(SP2D[[#This Row],[Blokir AA ke 1]:[Blokir AA ke 2]])</f>
        <v>0</v>
      </c>
      <c r="V61" s="176">
        <f>SUM('PER BULAN'!J109:L109)</f>
        <v>0</v>
      </c>
      <c r="W61" s="176">
        <f>SUM('PER BULAN'!M109:O109)</f>
        <v>0</v>
      </c>
      <c r="X61" s="176">
        <f>SUM('PER BULAN'!P109:R109)</f>
        <v>0</v>
      </c>
      <c r="Y61" s="176">
        <f>SUM('PER BULAN'!S109:U109)</f>
        <v>0</v>
      </c>
      <c r="Z61" s="176">
        <f>SUM('PER BULAN'!V109:X109)</f>
        <v>0</v>
      </c>
      <c r="AA61" s="176">
        <f>SUM('PER BULAN'!Y109:AA109)</f>
        <v>0</v>
      </c>
      <c r="AB61" s="176">
        <f>SUM('PER BULAN'!AB109:AD109)</f>
        <v>0</v>
      </c>
      <c r="AC61" s="176">
        <f>SUM('PER BULAN'!AE109:AG109)</f>
        <v>0</v>
      </c>
      <c r="AD61" s="176">
        <f>SUM('PER BULAN'!AH109:AJ109)</f>
        <v>0</v>
      </c>
      <c r="AE61" s="176">
        <f>SUM('PER BULAN'!AK109:AM109)</f>
        <v>0</v>
      </c>
      <c r="AF61" s="176">
        <f>SUM('PER BULAN'!AN109:AP109)</f>
        <v>0</v>
      </c>
      <c r="AG61" s="176">
        <f>SUM('PER BULAN'!AQ109:AS109)</f>
        <v>0</v>
      </c>
      <c r="AH61" s="162" t="s">
        <v>523</v>
      </c>
      <c r="AI61" s="162" t="s">
        <v>528</v>
      </c>
      <c r="AJ61" s="162" t="s">
        <v>531</v>
      </c>
      <c r="AK61" s="162" t="s">
        <v>3774</v>
      </c>
      <c r="AL61" s="162" t="s">
        <v>3775</v>
      </c>
      <c r="AM61" s="276">
        <f t="shared" si="0"/>
        <v>0</v>
      </c>
      <c r="AN61" s="175">
        <f t="shared" si="5"/>
        <v>0</v>
      </c>
      <c r="AO61" s="276">
        <f t="shared" si="2"/>
        <v>432643000</v>
      </c>
      <c r="AP61" s="175">
        <f t="shared" si="6"/>
        <v>100</v>
      </c>
      <c r="AQ61" s="162" t="str">
        <f t="shared" si="7"/>
        <v>WA.2378.EBA.962.301.F.522151</v>
      </c>
      <c r="AR61" s="162" t="str">
        <f>IF(ISNUMBER(SEARCH("COVID",SP2D[[#This Row],[Akun]])),"COVID","Non COVID")</f>
        <v>Non COVID</v>
      </c>
      <c r="AS6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1" s="176">
        <f>SUM('PER BULAN'!BB109)</f>
        <v>0</v>
      </c>
      <c r="AV61" s="176">
        <f>SUM('PER BULAN'!BC109)</f>
        <v>0</v>
      </c>
      <c r="AW61" s="176">
        <f>SUM('PER BULAN'!BD109)</f>
        <v>0</v>
      </c>
      <c r="AX61" s="176">
        <f>SUM('PER BULAN'!BE109)</f>
        <v>0</v>
      </c>
      <c r="AY61" s="176">
        <f>SUM('PER BULAN'!BF109)</f>
        <v>0</v>
      </c>
      <c r="AZ61" s="176">
        <f>SUM('PER BULAN'!BG109)</f>
        <v>0</v>
      </c>
      <c r="BA61" s="176">
        <f>SUM('PER BULAN'!BH109)</f>
        <v>0</v>
      </c>
      <c r="BB61" s="176">
        <f>SUM('PER BULAN'!BI109)</f>
        <v>0</v>
      </c>
      <c r="BC61" s="176">
        <f>SUM('PER BULAN'!BJ109)</f>
        <v>0</v>
      </c>
      <c r="BD61" s="176">
        <f>SUM('PER BULAN'!BK109)</f>
        <v>0</v>
      </c>
      <c r="BE61" s="176">
        <f>SUM('PER BULAN'!BL109)</f>
        <v>0</v>
      </c>
    </row>
    <row r="62" spans="1:57" s="163" customFormat="1">
      <c r="A62" s="162" t="s">
        <v>3768</v>
      </c>
      <c r="B62" s="162" t="s">
        <v>3769</v>
      </c>
      <c r="C62" s="162" t="s">
        <v>3795</v>
      </c>
      <c r="D62" s="162" t="s">
        <v>3796</v>
      </c>
      <c r="E62" s="162" t="s">
        <v>197</v>
      </c>
      <c r="F62" s="162" t="s">
        <v>3797</v>
      </c>
      <c r="G62" s="162" t="s">
        <v>3812</v>
      </c>
      <c r="H62" s="162" t="s">
        <v>3813</v>
      </c>
      <c r="I62" s="162">
        <v>962</v>
      </c>
      <c r="J62" s="162" t="s">
        <v>3818</v>
      </c>
      <c r="K62" s="162">
        <v>301</v>
      </c>
      <c r="L62" s="162" t="s">
        <v>3817</v>
      </c>
      <c r="M62" s="162" t="s">
        <v>566</v>
      </c>
      <c r="N62" s="162" t="s">
        <v>3822</v>
      </c>
      <c r="O62" s="162" t="s">
        <v>515</v>
      </c>
      <c r="P62" s="162" t="s">
        <v>3778</v>
      </c>
      <c r="Q62" s="111" cm="1">
        <f t="array" ref="Q62">SUM(_xlfn._xlws.FILTER(HistoryDIPA[TOTAL],(HistoryDIPA[MAK]=SP2D[[#This Row],[Kode Akun]])*(HistoryDIPA[StatusDIPA]=$Q$3),0))</f>
        <v>0</v>
      </c>
      <c r="R62" s="111" cm="1">
        <f t="array" ref="R62">SUM(_xlfn._xlws.FILTER(HistoryDIPA[TOTAL],(HistoryDIPA[MAK]=SP2D[[#This Row],[Kode Akun]])*(HistoryDIPA[StatusDIPA]=$R$3),0))</f>
        <v>0</v>
      </c>
      <c r="S62" s="256"/>
      <c r="T62" s="256">
        <v>0</v>
      </c>
      <c r="U62" s="256">
        <f>SP2D[[#This Row],[DIPA_REVISI3]]-SUM(SP2D[[#This Row],[Blokir AA ke 1]:[Blokir AA ke 2]])</f>
        <v>0</v>
      </c>
      <c r="V62" s="176">
        <f>SUM('PER BULAN'!J110:L110)</f>
        <v>0</v>
      </c>
      <c r="W62" s="176">
        <f>SUM('PER BULAN'!M110:O110)</f>
        <v>0</v>
      </c>
      <c r="X62" s="176">
        <f>SUM('PER BULAN'!P110:R110)</f>
        <v>0</v>
      </c>
      <c r="Y62" s="176">
        <f>SUM('PER BULAN'!S110:U110)</f>
        <v>0</v>
      </c>
      <c r="Z62" s="176">
        <f>SUM('PER BULAN'!V110:X110)</f>
        <v>0</v>
      </c>
      <c r="AA62" s="176">
        <f>SUM('PER BULAN'!Y110:AA110)</f>
        <v>0</v>
      </c>
      <c r="AB62" s="176">
        <f>SUM('PER BULAN'!AB110:AD110)</f>
        <v>0</v>
      </c>
      <c r="AC62" s="176">
        <f>SUM('PER BULAN'!AE110:AG110)</f>
        <v>0</v>
      </c>
      <c r="AD62" s="176">
        <f>SUM('PER BULAN'!AH110:AJ110)</f>
        <v>0</v>
      </c>
      <c r="AE62" s="176">
        <f>SUM('PER BULAN'!AK110:AM110)</f>
        <v>0</v>
      </c>
      <c r="AF62" s="176">
        <f>SUM('PER BULAN'!AN110:AP110)</f>
        <v>0</v>
      </c>
      <c r="AG62" s="176">
        <f>SUM('PER BULAN'!AQ110:AS110)</f>
        <v>0</v>
      </c>
      <c r="AH62" s="162" t="s">
        <v>523</v>
      </c>
      <c r="AI62" s="162" t="s">
        <v>528</v>
      </c>
      <c r="AJ62" s="162" t="s">
        <v>531</v>
      </c>
      <c r="AK62" s="162" t="s">
        <v>3774</v>
      </c>
      <c r="AL62" s="162" t="s">
        <v>3775</v>
      </c>
      <c r="AM62" s="276">
        <f t="shared" si="0"/>
        <v>0</v>
      </c>
      <c r="AN62" s="175">
        <f t="shared" si="5"/>
        <v>0</v>
      </c>
      <c r="AO62" s="276">
        <f t="shared" si="2"/>
        <v>0</v>
      </c>
      <c r="AP62" s="175">
        <f t="shared" si="6"/>
        <v>0</v>
      </c>
      <c r="AQ62" s="162" t="str">
        <f t="shared" si="7"/>
        <v>WA.2378.EBA.962.301.F.522192</v>
      </c>
      <c r="AR62" s="162" t="str">
        <f>IF(ISNUMBER(SEARCH("COVID",SP2D[[#This Row],[Akun]])),"COVID","Non COVID")</f>
        <v>COVID</v>
      </c>
      <c r="AS6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2" s="176">
        <f>SUM('PER BULAN'!BB110)</f>
        <v>0</v>
      </c>
      <c r="AV62" s="176">
        <f>SUM('PER BULAN'!BC110)</f>
        <v>0</v>
      </c>
      <c r="AW62" s="176">
        <f>SUM('PER BULAN'!BD110)</f>
        <v>0</v>
      </c>
      <c r="AX62" s="176">
        <f>SUM('PER BULAN'!BE110)</f>
        <v>0</v>
      </c>
      <c r="AY62" s="176">
        <f>SUM('PER BULAN'!BF110)</f>
        <v>0</v>
      </c>
      <c r="AZ62" s="176">
        <f>SUM('PER BULAN'!BG110)</f>
        <v>0</v>
      </c>
      <c r="BA62" s="176">
        <f>SUM('PER BULAN'!BH110)</f>
        <v>0</v>
      </c>
      <c r="BB62" s="176">
        <f>SUM('PER BULAN'!BI110)</f>
        <v>0</v>
      </c>
      <c r="BC62" s="176">
        <f>SUM('PER BULAN'!BJ110)</f>
        <v>0</v>
      </c>
      <c r="BD62" s="176">
        <f>SUM('PER BULAN'!BK110)</f>
        <v>0</v>
      </c>
      <c r="BE62" s="176">
        <f>SUM('PER BULAN'!BL110)</f>
        <v>0</v>
      </c>
    </row>
    <row r="63" spans="1:57" s="163" customFormat="1">
      <c r="A63" s="162" t="s">
        <v>3768</v>
      </c>
      <c r="B63" s="162" t="s">
        <v>3769</v>
      </c>
      <c r="C63" s="162" t="s">
        <v>3795</v>
      </c>
      <c r="D63" s="162" t="s">
        <v>3796</v>
      </c>
      <c r="E63" s="162" t="s">
        <v>197</v>
      </c>
      <c r="F63" s="162" t="s">
        <v>3797</v>
      </c>
      <c r="G63" s="162" t="s">
        <v>3812</v>
      </c>
      <c r="H63" s="162" t="s">
        <v>3813</v>
      </c>
      <c r="I63" s="162">
        <v>962</v>
      </c>
      <c r="J63" s="162" t="s">
        <v>3818</v>
      </c>
      <c r="K63" s="162">
        <v>301</v>
      </c>
      <c r="L63" s="162" t="s">
        <v>3817</v>
      </c>
      <c r="M63" s="162" t="s">
        <v>566</v>
      </c>
      <c r="N63" s="162" t="s">
        <v>3822</v>
      </c>
      <c r="O63" s="162" t="s">
        <v>510</v>
      </c>
      <c r="P63" s="162" t="s">
        <v>3777</v>
      </c>
      <c r="Q63" s="111" cm="1">
        <f t="array" ref="Q63">SUM(_xlfn._xlws.FILTER(HistoryDIPA[TOTAL],(HistoryDIPA[MAK]=SP2D[[#This Row],[Kode Akun]])*(HistoryDIPA[StatusDIPA]=$Q$3),0))</f>
        <v>9059000</v>
      </c>
      <c r="R63" s="111" cm="1">
        <f t="array" ref="R63">SUM(_xlfn._xlws.FILTER(HistoryDIPA[TOTAL],(HistoryDIPA[MAK]=SP2D[[#This Row],[Kode Akun]])*(HistoryDIPA[StatusDIPA]=$R$3),0))</f>
        <v>9059000</v>
      </c>
      <c r="S63" s="256"/>
      <c r="T63" s="256">
        <v>0</v>
      </c>
      <c r="U63" s="256">
        <f>SP2D[[#This Row],[DIPA_REVISI3]]-SUM(SP2D[[#This Row],[Blokir AA ke 1]:[Blokir AA ke 2]])</f>
        <v>9059000</v>
      </c>
      <c r="V63" s="176">
        <f>SUM('PER BULAN'!J112:L112)</f>
        <v>0</v>
      </c>
      <c r="W63" s="176">
        <f>SUM('PER BULAN'!M111:O111)</f>
        <v>0</v>
      </c>
      <c r="X63" s="176">
        <f>SUM('PER BULAN'!P111:R111)</f>
        <v>0</v>
      </c>
      <c r="Y63" s="176">
        <f>SUM('PER BULAN'!S111:U111)</f>
        <v>0</v>
      </c>
      <c r="Z63" s="176">
        <f>SUM('PER BULAN'!V111:X111)</f>
        <v>0</v>
      </c>
      <c r="AA63" s="176">
        <f>SUM('PER BULAN'!Y111:AA111)</f>
        <v>5350700</v>
      </c>
      <c r="AB63" s="176">
        <f>SUM('PER BULAN'!AB111:AD111)</f>
        <v>0</v>
      </c>
      <c r="AC63" s="176">
        <f>SUM('PER BULAN'!AE111:AG111)</f>
        <v>0</v>
      </c>
      <c r="AD63" s="176">
        <f>SUM('PER BULAN'!AH111:AJ111)</f>
        <v>0</v>
      </c>
      <c r="AE63" s="176">
        <f>SUM('PER BULAN'!AK111:AM111)</f>
        <v>0</v>
      </c>
      <c r="AF63" s="176">
        <f>SUM('PER BULAN'!AN111:AP111)</f>
        <v>0</v>
      </c>
      <c r="AG63" s="176">
        <f>SUM('PER BULAN'!AQ111:AS111)</f>
        <v>0</v>
      </c>
      <c r="AH63" s="162" t="s">
        <v>523</v>
      </c>
      <c r="AI63" s="162" t="s">
        <v>528</v>
      </c>
      <c r="AJ63" s="162" t="s">
        <v>531</v>
      </c>
      <c r="AK63" s="162" t="s">
        <v>3774</v>
      </c>
      <c r="AL63" s="162" t="s">
        <v>3775</v>
      </c>
      <c r="AM63" s="276">
        <f t="shared" si="0"/>
        <v>5350700</v>
      </c>
      <c r="AN63" s="175">
        <f t="shared" si="5"/>
        <v>59.065018213930898</v>
      </c>
      <c r="AO63" s="276">
        <f t="shared" si="2"/>
        <v>3708300</v>
      </c>
      <c r="AP63" s="175">
        <f t="shared" si="6"/>
        <v>40.934981786069102</v>
      </c>
      <c r="AQ63" s="162" t="str">
        <f t="shared" si="7"/>
        <v>WA.2378.EBA.962.301.F.524111</v>
      </c>
      <c r="AR63" s="162" t="str">
        <f>IF(ISNUMBER(SEARCH("COVID",SP2D[[#This Row],[Akun]])),"COVID","Non COVID")</f>
        <v>Non COVID</v>
      </c>
      <c r="AS6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3" s="176">
        <f>SUM('PER BULAN'!BB111)</f>
        <v>0</v>
      </c>
      <c r="AV63" s="176">
        <f>SUM('PER BULAN'!BC111)</f>
        <v>0</v>
      </c>
      <c r="AW63" s="176">
        <f>SUM('PER BULAN'!BD111)</f>
        <v>0</v>
      </c>
      <c r="AX63" s="176">
        <f>SUM('PER BULAN'!BE111)</f>
        <v>0</v>
      </c>
      <c r="AY63" s="176">
        <f>SUM('PER BULAN'!BF111)</f>
        <v>0</v>
      </c>
      <c r="AZ63" s="176">
        <f>SUM('PER BULAN'!BG111)</f>
        <v>0</v>
      </c>
      <c r="BA63" s="176">
        <f>SUM('PER BULAN'!BH111)</f>
        <v>0</v>
      </c>
      <c r="BB63" s="176">
        <f>SUM('PER BULAN'!BI111)</f>
        <v>0</v>
      </c>
      <c r="BC63" s="176">
        <f>SUM('PER BULAN'!BJ111)</f>
        <v>0</v>
      </c>
      <c r="BD63" s="176">
        <f>SUM('PER BULAN'!BK111)</f>
        <v>0</v>
      </c>
      <c r="BE63" s="176">
        <f>SUM('PER BULAN'!BL111)</f>
        <v>0</v>
      </c>
    </row>
    <row r="64" spans="1:57" s="163" customFormat="1">
      <c r="A64" s="162" t="s">
        <v>3768</v>
      </c>
      <c r="B64" s="162" t="s">
        <v>3769</v>
      </c>
      <c r="C64" s="162" t="s">
        <v>3795</v>
      </c>
      <c r="D64" s="162" t="s">
        <v>3796</v>
      </c>
      <c r="E64" s="162" t="s">
        <v>197</v>
      </c>
      <c r="F64" s="162" t="s">
        <v>3797</v>
      </c>
      <c r="G64" s="162" t="s">
        <v>3812</v>
      </c>
      <c r="H64" s="162" t="s">
        <v>3813</v>
      </c>
      <c r="I64" s="162">
        <v>962</v>
      </c>
      <c r="J64" s="162" t="s">
        <v>3818</v>
      </c>
      <c r="K64" s="162">
        <v>301</v>
      </c>
      <c r="L64" s="162" t="s">
        <v>3817</v>
      </c>
      <c r="M64" s="162" t="s">
        <v>567</v>
      </c>
      <c r="N64" s="162" t="s">
        <v>3823</v>
      </c>
      <c r="O64" s="162">
        <v>521211</v>
      </c>
      <c r="P64" s="162" t="s">
        <v>3773</v>
      </c>
      <c r="Q64" s="111" cm="1">
        <f t="array" ref="Q64">SUM(_xlfn._xlws.FILTER(HistoryDIPA[TOTAL],(HistoryDIPA[MAK]=SP2D[[#This Row],[Kode Akun]])*(HistoryDIPA[StatusDIPA]=$Q$3),0))</f>
        <v>12550000</v>
      </c>
      <c r="R64" s="111" cm="1">
        <f t="array" ref="R64">SUM(_xlfn._xlws.FILTER(HistoryDIPA[TOTAL],(HistoryDIPA[MAK]=SP2D[[#This Row],[Kode Akun]])*(HistoryDIPA[StatusDIPA]=$R$3),0))</f>
        <v>12550000</v>
      </c>
      <c r="S64" s="256"/>
      <c r="T64" s="256">
        <v>0</v>
      </c>
      <c r="U64" s="256">
        <f>SP2D[[#This Row],[DIPA_REVISI3]]-SUM(SP2D[[#This Row],[Blokir AA ke 1]:[Blokir AA ke 2]])</f>
        <v>12550000</v>
      </c>
      <c r="V64" s="176">
        <f>SUM('PER BULAN'!J113:L113)</f>
        <v>0</v>
      </c>
      <c r="W64" s="176">
        <f>SUM('PER BULAN'!M113:O113)</f>
        <v>0</v>
      </c>
      <c r="X64" s="176">
        <f>SUM('PER BULAN'!P113:R113)</f>
        <v>1200000</v>
      </c>
      <c r="Y64" s="176">
        <f>SUM('PER BULAN'!S113:U113)</f>
        <v>0</v>
      </c>
      <c r="Z64" s="176">
        <f>SUM('PER BULAN'!V113:X113)</f>
        <v>10342500</v>
      </c>
      <c r="AA64" s="176">
        <f>SUM('PER BULAN'!Y113:AA113)</f>
        <v>0</v>
      </c>
      <c r="AB64" s="176">
        <f>SUM('PER BULAN'!AB113:AD113)</f>
        <v>975000</v>
      </c>
      <c r="AC64" s="176">
        <f>SUM('PER BULAN'!AE113:AG113)</f>
        <v>0</v>
      </c>
      <c r="AD64" s="176">
        <f>SUM('PER BULAN'!AH113:AJ113)</f>
        <v>0</v>
      </c>
      <c r="AE64" s="176">
        <f>SUM('PER BULAN'!AK113:AM113)</f>
        <v>0</v>
      </c>
      <c r="AF64" s="176">
        <f>SUM('PER BULAN'!AN113:AP113)</f>
        <v>0</v>
      </c>
      <c r="AG64" s="176">
        <f>SUM('PER BULAN'!AQ113:AS113)</f>
        <v>0</v>
      </c>
      <c r="AH64" s="162" t="s">
        <v>523</v>
      </c>
      <c r="AI64" s="162" t="s">
        <v>524</v>
      </c>
      <c r="AJ64" s="162" t="s">
        <v>525</v>
      </c>
      <c r="AK64" s="162" t="s">
        <v>3774</v>
      </c>
      <c r="AL64" s="162" t="s">
        <v>3775</v>
      </c>
      <c r="AM64" s="276">
        <f t="shared" si="0"/>
        <v>12517500</v>
      </c>
      <c r="AN64" s="175">
        <f t="shared" si="5"/>
        <v>99.741035856573703</v>
      </c>
      <c r="AO64" s="276">
        <f t="shared" si="2"/>
        <v>32500</v>
      </c>
      <c r="AP64" s="175">
        <f t="shared" si="6"/>
        <v>0.25896414342629481</v>
      </c>
      <c r="AQ64" s="162" t="str">
        <f t="shared" si="7"/>
        <v>WA.2378.EBA.962.301.G.521211</v>
      </c>
      <c r="AR64" s="162" t="str">
        <f>IF(ISNUMBER(SEARCH("COVID",SP2D[[#This Row],[Akun]])),"COVID","Non COVID")</f>
        <v>Non COVID</v>
      </c>
      <c r="AS6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4" s="176">
        <f>SUM('PER BULAN'!BB113)</f>
        <v>0</v>
      </c>
      <c r="AV64" s="176">
        <f>SUM('PER BULAN'!BC113)</f>
        <v>1200000</v>
      </c>
      <c r="AW64" s="176">
        <f>SUM('PER BULAN'!BD113)</f>
        <v>0</v>
      </c>
      <c r="AX64" s="176">
        <f>SUM('PER BULAN'!BE113)</f>
        <v>0</v>
      </c>
      <c r="AY64" s="176">
        <f>SUM('PER BULAN'!BF113)</f>
        <v>0</v>
      </c>
      <c r="AZ64" s="176">
        <f>SUM('PER BULAN'!BG113)</f>
        <v>7854000</v>
      </c>
      <c r="BA64" s="176">
        <f>SUM('PER BULAN'!BH113)</f>
        <v>2488500</v>
      </c>
      <c r="BB64" s="176">
        <f>SUM('PER BULAN'!BI113)</f>
        <v>0</v>
      </c>
      <c r="BC64" s="176">
        <f>SUM('PER BULAN'!BJ113)</f>
        <v>975000</v>
      </c>
      <c r="BD64" s="176">
        <f>SUM('PER BULAN'!BK113)</f>
        <v>0</v>
      </c>
      <c r="BE64" s="176">
        <f>SUM('PER BULAN'!BL113)</f>
        <v>0</v>
      </c>
    </row>
    <row r="65" spans="1:57" s="163" customFormat="1">
      <c r="A65" s="162" t="s">
        <v>3768</v>
      </c>
      <c r="B65" s="162" t="s">
        <v>3769</v>
      </c>
      <c r="C65" s="162" t="s">
        <v>3795</v>
      </c>
      <c r="D65" s="162" t="s">
        <v>3796</v>
      </c>
      <c r="E65" s="162" t="s">
        <v>197</v>
      </c>
      <c r="F65" s="162" t="s">
        <v>3797</v>
      </c>
      <c r="G65" s="162" t="s">
        <v>3812</v>
      </c>
      <c r="H65" s="162" t="s">
        <v>3813</v>
      </c>
      <c r="I65" s="162">
        <v>962</v>
      </c>
      <c r="J65" s="162" t="s">
        <v>3818</v>
      </c>
      <c r="K65" s="162">
        <v>301</v>
      </c>
      <c r="L65" s="162" t="s">
        <v>3817</v>
      </c>
      <c r="M65" s="162" t="s">
        <v>567</v>
      </c>
      <c r="N65" s="162" t="s">
        <v>3823</v>
      </c>
      <c r="O65" s="162">
        <v>521219</v>
      </c>
      <c r="P65" s="162" t="s">
        <v>3786</v>
      </c>
      <c r="Q65" s="111" cm="1">
        <f t="array" ref="Q65">SUM(_xlfn._xlws.FILTER(HistoryDIPA[TOTAL],(HistoryDIPA[MAK]=SP2D[[#This Row],[Kode Akun]])*(HistoryDIPA[StatusDIPA]=$Q$3),0))</f>
        <v>1192000</v>
      </c>
      <c r="R65" s="111" cm="1">
        <f t="array" ref="R65">SUM(_xlfn._xlws.FILTER(HistoryDIPA[TOTAL],(HistoryDIPA[MAK]=SP2D[[#This Row],[Kode Akun]])*(HistoryDIPA[StatusDIPA]=$R$3),0))</f>
        <v>1192000</v>
      </c>
      <c r="S65" s="256"/>
      <c r="T65" s="256">
        <v>0</v>
      </c>
      <c r="U65" s="256">
        <f>SP2D[[#This Row],[DIPA_REVISI3]]-SUM(SP2D[[#This Row],[Blokir AA ke 1]:[Blokir AA ke 2]])</f>
        <v>1192000</v>
      </c>
      <c r="V65" s="176">
        <f>SUM('PER BULAN'!J114:L114)</f>
        <v>0</v>
      </c>
      <c r="W65" s="176">
        <f>SUM('PER BULAN'!M114:O114)</f>
        <v>0</v>
      </c>
      <c r="X65" s="176">
        <f>SUM('PER BULAN'!P114:R114)</f>
        <v>710207</v>
      </c>
      <c r="Y65" s="176">
        <f>SUM('PER BULAN'!S114:U114)</f>
        <v>0</v>
      </c>
      <c r="Z65" s="176">
        <f>SUM('PER BULAN'!V114:X114)</f>
        <v>481211</v>
      </c>
      <c r="AA65" s="176">
        <f>SUM('PER BULAN'!Y114:AA114)</f>
        <v>0</v>
      </c>
      <c r="AB65" s="176">
        <f>SUM('PER BULAN'!AB114:AD114)</f>
        <v>0</v>
      </c>
      <c r="AC65" s="176">
        <f>SUM('PER BULAN'!AE114:AG114)</f>
        <v>0</v>
      </c>
      <c r="AD65" s="176">
        <f>SUM('PER BULAN'!AH114:AJ114)</f>
        <v>0</v>
      </c>
      <c r="AE65" s="176">
        <f>SUM('PER BULAN'!AK114:AM114)</f>
        <v>0</v>
      </c>
      <c r="AF65" s="176">
        <f>SUM('PER BULAN'!AN114:AP114)</f>
        <v>0</v>
      </c>
      <c r="AG65" s="176">
        <f>SUM('PER BULAN'!AQ114:AS114)</f>
        <v>0</v>
      </c>
      <c r="AH65" s="162" t="s">
        <v>523</v>
      </c>
      <c r="AI65" s="162" t="s">
        <v>524</v>
      </c>
      <c r="AJ65" s="162" t="s">
        <v>525</v>
      </c>
      <c r="AK65" s="162" t="s">
        <v>3774</v>
      </c>
      <c r="AL65" s="162" t="s">
        <v>3775</v>
      </c>
      <c r="AM65" s="276">
        <f t="shared" si="0"/>
        <v>1191418</v>
      </c>
      <c r="AN65" s="175">
        <f t="shared" si="5"/>
        <v>99.951174496644285</v>
      </c>
      <c r="AO65" s="276">
        <f t="shared" si="2"/>
        <v>582</v>
      </c>
      <c r="AP65" s="175">
        <f t="shared" si="6"/>
        <v>4.8825503355704701E-2</v>
      </c>
      <c r="AQ65" s="162" t="str">
        <f t="shared" si="7"/>
        <v>WA.2378.EBA.962.301.G.521219</v>
      </c>
      <c r="AR65" s="162" t="str">
        <f>IF(ISNUMBER(SEARCH("COVID",SP2D[[#This Row],[Akun]])),"COVID","Non COVID")</f>
        <v>Non COVID</v>
      </c>
      <c r="AS6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5" s="176">
        <f>SUM('PER BULAN'!BB114)</f>
        <v>0</v>
      </c>
      <c r="AV65" s="176">
        <f>SUM('PER BULAN'!BC114)</f>
        <v>236994</v>
      </c>
      <c r="AW65" s="176">
        <f>SUM('PER BULAN'!BD114)</f>
        <v>473213</v>
      </c>
      <c r="AX65" s="176">
        <f>SUM('PER BULAN'!BE114)</f>
        <v>0</v>
      </c>
      <c r="AY65" s="176">
        <f>SUM('PER BULAN'!BF114)</f>
        <v>0</v>
      </c>
      <c r="AZ65" s="176">
        <f>SUM('PER BULAN'!BG114)</f>
        <v>238833</v>
      </c>
      <c r="BA65" s="176">
        <f>SUM('PER BULAN'!BH114)</f>
        <v>242378</v>
      </c>
      <c r="BB65" s="176">
        <f>SUM('PER BULAN'!BI114)</f>
        <v>0</v>
      </c>
      <c r="BC65" s="176">
        <f>SUM('PER BULAN'!BJ114)</f>
        <v>0</v>
      </c>
      <c r="BD65" s="176">
        <f>SUM('PER BULAN'!BK114)</f>
        <v>0</v>
      </c>
      <c r="BE65" s="176">
        <f>SUM('PER BULAN'!BL114)</f>
        <v>0</v>
      </c>
    </row>
    <row r="66" spans="1:57" s="163" customFormat="1">
      <c r="A66" s="162" t="s">
        <v>3768</v>
      </c>
      <c r="B66" s="162" t="s">
        <v>3769</v>
      </c>
      <c r="C66" s="162" t="s">
        <v>3795</v>
      </c>
      <c r="D66" s="162" t="s">
        <v>3796</v>
      </c>
      <c r="E66" s="162" t="s">
        <v>197</v>
      </c>
      <c r="F66" s="162" t="s">
        <v>3797</v>
      </c>
      <c r="G66" s="162" t="s">
        <v>3812</v>
      </c>
      <c r="H66" s="162" t="s">
        <v>3813</v>
      </c>
      <c r="I66" s="162">
        <v>962</v>
      </c>
      <c r="J66" s="162" t="s">
        <v>3818</v>
      </c>
      <c r="K66" s="162">
        <v>301</v>
      </c>
      <c r="L66" s="162" t="s">
        <v>3817</v>
      </c>
      <c r="M66" s="162" t="s">
        <v>567</v>
      </c>
      <c r="N66" s="162" t="s">
        <v>3823</v>
      </c>
      <c r="O66" s="162">
        <v>522151</v>
      </c>
      <c r="P66" s="162" t="s">
        <v>3776</v>
      </c>
      <c r="Q66" s="111" cm="1">
        <f t="array" ref="Q66">SUM(_xlfn._xlws.FILTER(HistoryDIPA[TOTAL],(HistoryDIPA[MAK]=SP2D[[#This Row],[Kode Akun]])*(HistoryDIPA[StatusDIPA]=$Q$3),0))</f>
        <v>9000000</v>
      </c>
      <c r="R66" s="111" cm="1">
        <f t="array" ref="R66">SUM(_xlfn._xlws.FILTER(HistoryDIPA[TOTAL],(HistoryDIPA[MAK]=SP2D[[#This Row],[Kode Akun]])*(HistoryDIPA[StatusDIPA]=$R$3),0))</f>
        <v>9000000</v>
      </c>
      <c r="S66" s="256"/>
      <c r="T66" s="256">
        <v>0</v>
      </c>
      <c r="U66" s="256">
        <f>SP2D[[#This Row],[DIPA_REVISI3]]-SUM(SP2D[[#This Row],[Blokir AA ke 1]:[Blokir AA ke 2]])</f>
        <v>9000000</v>
      </c>
      <c r="V66" s="176">
        <f>SUM('PER BULAN'!J116:L116)</f>
        <v>0</v>
      </c>
      <c r="W66" s="176">
        <f>SUM('PER BULAN'!M116:O116)</f>
        <v>0</v>
      </c>
      <c r="X66" s="176">
        <f>SUM('PER BULAN'!P116:R116)</f>
        <v>1800000</v>
      </c>
      <c r="Y66" s="176">
        <f>SUM('PER BULAN'!S116:U116)</f>
        <v>1000000</v>
      </c>
      <c r="Z66" s="176">
        <f>SUM('PER BULAN'!V116:X116)</f>
        <v>2000000</v>
      </c>
      <c r="AA66" s="176">
        <f>SUM('PER BULAN'!Y116:AA116)</f>
        <v>0</v>
      </c>
      <c r="AB66" s="176">
        <f>SUM('PER BULAN'!AB116:AD116)</f>
        <v>1200000</v>
      </c>
      <c r="AC66" s="176">
        <f>SUM('PER BULAN'!AE116:AG116)</f>
        <v>0</v>
      </c>
      <c r="AD66" s="176">
        <f>SUM('PER BULAN'!AH116:AJ116)</f>
        <v>0</v>
      </c>
      <c r="AE66" s="176">
        <f>SUM('PER BULAN'!AK116:AM116)</f>
        <v>0</v>
      </c>
      <c r="AF66" s="176">
        <f>SUM('PER BULAN'!AN116:AP116)</f>
        <v>0</v>
      </c>
      <c r="AG66" s="176">
        <f>SUM('PER BULAN'!AQ116:AS116)</f>
        <v>0</v>
      </c>
      <c r="AH66" s="162" t="s">
        <v>523</v>
      </c>
      <c r="AI66" s="162" t="s">
        <v>524</v>
      </c>
      <c r="AJ66" s="162" t="s">
        <v>525</v>
      </c>
      <c r="AK66" s="162" t="s">
        <v>3774</v>
      </c>
      <c r="AL66" s="162" t="s">
        <v>3775</v>
      </c>
      <c r="AM66" s="276">
        <f t="shared" si="0"/>
        <v>6000000</v>
      </c>
      <c r="AN66" s="175">
        <f t="shared" si="5"/>
        <v>66.666666666666657</v>
      </c>
      <c r="AO66" s="276">
        <f t="shared" si="2"/>
        <v>3000000</v>
      </c>
      <c r="AP66" s="175">
        <f t="shared" si="6"/>
        <v>33.333333333333329</v>
      </c>
      <c r="AQ66" s="162" t="str">
        <f t="shared" si="7"/>
        <v>WA.2378.EBA.962.301.G.522151</v>
      </c>
      <c r="AR66" s="162" t="str">
        <f>IF(ISNUMBER(SEARCH("COVID",SP2D[[#This Row],[Akun]])),"COVID","Non COVID")</f>
        <v>Non COVID</v>
      </c>
      <c r="AS6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6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6" s="176">
        <f>SUM('PER BULAN'!BB116)</f>
        <v>0</v>
      </c>
      <c r="AV66" s="176">
        <f>SUM('PER BULAN'!BC116)</f>
        <v>1800000</v>
      </c>
      <c r="AW66" s="176">
        <f>SUM('PER BULAN'!BD116)</f>
        <v>0</v>
      </c>
      <c r="AX66" s="176">
        <f>SUM('PER BULAN'!BE116)</f>
        <v>0</v>
      </c>
      <c r="AY66" s="176">
        <f>SUM('PER BULAN'!BF116)</f>
        <v>0</v>
      </c>
      <c r="AZ66" s="176">
        <f>SUM('PER BULAN'!BG116)</f>
        <v>0</v>
      </c>
      <c r="BA66" s="176">
        <f>SUM('PER BULAN'!BH116)</f>
        <v>2000000</v>
      </c>
      <c r="BB66" s="176">
        <f>SUM('PER BULAN'!BI116)</f>
        <v>0</v>
      </c>
      <c r="BC66" s="176">
        <f>SUM('PER BULAN'!BJ116)</f>
        <v>1200000</v>
      </c>
      <c r="BD66" s="176">
        <f>SUM('PER BULAN'!BK116)</f>
        <v>0</v>
      </c>
      <c r="BE66" s="176">
        <f>SUM('PER BULAN'!BL116)</f>
        <v>0</v>
      </c>
    </row>
    <row r="67" spans="1:57" s="163" customFormat="1">
      <c r="A67" s="162" t="s">
        <v>3768</v>
      </c>
      <c r="B67" s="162" t="s">
        <v>3769</v>
      </c>
      <c r="C67" s="162" t="s">
        <v>3795</v>
      </c>
      <c r="D67" s="162" t="s">
        <v>3796</v>
      </c>
      <c r="E67" s="162" t="s">
        <v>197</v>
      </c>
      <c r="F67" s="162" t="s">
        <v>3797</v>
      </c>
      <c r="G67" s="162" t="s">
        <v>3812</v>
      </c>
      <c r="H67" s="162" t="s">
        <v>3813</v>
      </c>
      <c r="I67" s="162">
        <v>962</v>
      </c>
      <c r="J67" s="162" t="s">
        <v>3818</v>
      </c>
      <c r="K67" s="162">
        <v>301</v>
      </c>
      <c r="L67" s="162" t="s">
        <v>3817</v>
      </c>
      <c r="M67" s="162" t="s">
        <v>567</v>
      </c>
      <c r="N67" s="162" t="s">
        <v>3823</v>
      </c>
      <c r="O67" s="162" t="s">
        <v>510</v>
      </c>
      <c r="P67" s="162" t="s">
        <v>3777</v>
      </c>
      <c r="Q67" s="111" cm="1">
        <f t="array" ref="Q67">SUM(_xlfn._xlws.FILTER(HistoryDIPA[TOTAL],(HistoryDIPA[MAK]=SP2D[[#This Row],[Kode Akun]])*(HistoryDIPA[StatusDIPA]=$Q$3),0))</f>
        <v>60764000</v>
      </c>
      <c r="R67" s="111" cm="1">
        <f t="array" ref="R67">SUM(_xlfn._xlws.FILTER(HistoryDIPA[TOTAL],(HistoryDIPA[MAK]=SP2D[[#This Row],[Kode Akun]])*(HistoryDIPA[StatusDIPA]=$R$3),0))</f>
        <v>60764000</v>
      </c>
      <c r="S67" s="256"/>
      <c r="T67" s="256">
        <v>0</v>
      </c>
      <c r="U67" s="256">
        <f>SP2D[[#This Row],[DIPA_REVISI3]]-SUM(SP2D[[#This Row],[Blokir AA ke 1]:[Blokir AA ke 2]])</f>
        <v>60764000</v>
      </c>
      <c r="V67" s="176">
        <f>SUM('PER BULAN'!J118:L118)</f>
        <v>0</v>
      </c>
      <c r="W67" s="176">
        <f>SUM('PER BULAN'!M117:O117)</f>
        <v>0</v>
      </c>
      <c r="X67" s="176">
        <f>SUM('PER BULAN'!P117:R117)</f>
        <v>2700000</v>
      </c>
      <c r="Y67" s="176">
        <f>SUM('PER BULAN'!S117:U117)</f>
        <v>0</v>
      </c>
      <c r="Z67" s="176">
        <f>SUM('PER BULAN'!V117:X117)</f>
        <v>27528345</v>
      </c>
      <c r="AA67" s="176">
        <f>SUM('PER BULAN'!Y117:AA117)</f>
        <v>30535327</v>
      </c>
      <c r="AB67" s="176">
        <f>SUM('PER BULAN'!AB117:AD117)</f>
        <v>0</v>
      </c>
      <c r="AC67" s="176">
        <f>SUM('PER BULAN'!AE117:AG117)</f>
        <v>0</v>
      </c>
      <c r="AD67" s="176">
        <f>SUM('PER BULAN'!AH117:AJ117)</f>
        <v>0</v>
      </c>
      <c r="AE67" s="176">
        <f>SUM('PER BULAN'!AK117:AM117)</f>
        <v>0</v>
      </c>
      <c r="AF67" s="176">
        <f>SUM('PER BULAN'!AN117:AP117)</f>
        <v>0</v>
      </c>
      <c r="AG67" s="176">
        <f>SUM('PER BULAN'!AQ117:AS117)</f>
        <v>0</v>
      </c>
      <c r="AH67" s="162" t="s">
        <v>523</v>
      </c>
      <c r="AI67" s="162" t="s">
        <v>524</v>
      </c>
      <c r="AJ67" s="162" t="s">
        <v>525</v>
      </c>
      <c r="AK67" s="162" t="s">
        <v>3774</v>
      </c>
      <c r="AL67" s="162" t="s">
        <v>3775</v>
      </c>
      <c r="AM67" s="276">
        <f t="shared" si="0"/>
        <v>60763672</v>
      </c>
      <c r="AN67" s="175">
        <f t="shared" si="5"/>
        <v>99.999460206701343</v>
      </c>
      <c r="AO67" s="276">
        <f t="shared" si="2"/>
        <v>328</v>
      </c>
      <c r="AP67" s="175">
        <f t="shared" si="6"/>
        <v>5.3979329866368244E-4</v>
      </c>
      <c r="AQ67" s="162" t="str">
        <f t="shared" si="7"/>
        <v>WA.2378.EBA.962.301.G.524111</v>
      </c>
      <c r="AR67" s="162" t="str">
        <f>IF(ISNUMBER(SEARCH("COVID",SP2D[[#This Row],[Akun]])),"COVID","Non COVID")</f>
        <v>Non COVID</v>
      </c>
      <c r="AS6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6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7" s="176">
        <f>SUM('PER BULAN'!BB117)</f>
        <v>0</v>
      </c>
      <c r="AV67" s="176">
        <f>SUM('PER BULAN'!BC117)</f>
        <v>0</v>
      </c>
      <c r="AW67" s="176">
        <f>SUM('PER BULAN'!BD117)</f>
        <v>2700000</v>
      </c>
      <c r="AX67" s="176">
        <f>SUM('PER BULAN'!BE117)</f>
        <v>0</v>
      </c>
      <c r="AY67" s="176">
        <f>SUM('PER BULAN'!BF117)</f>
        <v>0</v>
      </c>
      <c r="AZ67" s="176">
        <f>SUM('PER BULAN'!BG117)</f>
        <v>0</v>
      </c>
      <c r="BA67" s="176">
        <f>SUM('PER BULAN'!BH117)</f>
        <v>8114345</v>
      </c>
      <c r="BB67" s="176">
        <f>SUM('PER BULAN'!BI117)</f>
        <v>0</v>
      </c>
      <c r="BC67" s="176">
        <f>SUM('PER BULAN'!BJ117)</f>
        <v>0</v>
      </c>
      <c r="BD67" s="176">
        <f>SUM('PER BULAN'!BK117)</f>
        <v>0</v>
      </c>
      <c r="BE67" s="176">
        <f>SUM('PER BULAN'!BL117)</f>
        <v>0</v>
      </c>
    </row>
    <row r="68" spans="1:57" s="163" customFormat="1">
      <c r="A68" s="162" t="s">
        <v>3768</v>
      </c>
      <c r="B68" s="162" t="s">
        <v>3769</v>
      </c>
      <c r="C68" s="162" t="s">
        <v>3795</v>
      </c>
      <c r="D68" s="162" t="s">
        <v>3796</v>
      </c>
      <c r="E68" s="162" t="s">
        <v>197</v>
      </c>
      <c r="F68" s="162" t="s">
        <v>3797</v>
      </c>
      <c r="G68" s="162" t="s">
        <v>3812</v>
      </c>
      <c r="H68" s="162" t="s">
        <v>3813</v>
      </c>
      <c r="I68" s="162">
        <v>962</v>
      </c>
      <c r="J68" s="162" t="s">
        <v>3818</v>
      </c>
      <c r="K68" s="162">
        <v>301</v>
      </c>
      <c r="L68" s="162" t="s">
        <v>3817</v>
      </c>
      <c r="M68" s="162" t="s">
        <v>568</v>
      </c>
      <c r="N68" s="162" t="s">
        <v>3824</v>
      </c>
      <c r="O68" s="162">
        <v>521211</v>
      </c>
      <c r="P68" s="162" t="s">
        <v>3773</v>
      </c>
      <c r="Q68" s="111" cm="1">
        <f t="array" ref="Q68">SUM(_xlfn._xlws.FILTER(HistoryDIPA[TOTAL],(HistoryDIPA[MAK]=SP2D[[#This Row],[Kode Akun]])*(HistoryDIPA[StatusDIPA]=$Q$3),0))</f>
        <v>118575000</v>
      </c>
      <c r="R68" s="111" cm="1">
        <f t="array" ref="R68">SUM(_xlfn._xlws.FILTER(HistoryDIPA[TOTAL],(HistoryDIPA[MAK]=SP2D[[#This Row],[Kode Akun]])*(HistoryDIPA[StatusDIPA]=$R$3),0))</f>
        <v>118575000</v>
      </c>
      <c r="S68" s="256"/>
      <c r="T68" s="256">
        <v>118575000</v>
      </c>
      <c r="U68" s="256">
        <f>SP2D[[#This Row],[DIPA_REVISI3]]-SUM(SP2D[[#This Row],[Blokir AA ke 1]:[Blokir AA ke 2]])</f>
        <v>0</v>
      </c>
      <c r="V68" s="176">
        <f>SUM('PER BULAN'!J119:L119)</f>
        <v>0</v>
      </c>
      <c r="W68" s="176">
        <f>SUM('PER BULAN'!M119:O119)</f>
        <v>0</v>
      </c>
      <c r="X68" s="176">
        <f>SUM('PER BULAN'!P119:R119)</f>
        <v>0</v>
      </c>
      <c r="Y68" s="176">
        <f>SUM('PER BULAN'!S119:U119)</f>
        <v>0</v>
      </c>
      <c r="Z68" s="176">
        <f>SUM('PER BULAN'!V119:X119)</f>
        <v>0</v>
      </c>
      <c r="AA68" s="176">
        <f>SUM('PER BULAN'!Y119:AA119)</f>
        <v>0</v>
      </c>
      <c r="AB68" s="176">
        <f>SUM('PER BULAN'!AB119:AD119)</f>
        <v>0</v>
      </c>
      <c r="AC68" s="176">
        <f>SUM('PER BULAN'!AE119:AG119)</f>
        <v>0</v>
      </c>
      <c r="AD68" s="176">
        <f>SUM('PER BULAN'!AH119:AJ119)</f>
        <v>0</v>
      </c>
      <c r="AE68" s="176">
        <f>SUM('PER BULAN'!AK119:AM119)</f>
        <v>0</v>
      </c>
      <c r="AF68" s="176">
        <f>SUM('PER BULAN'!AN119:AP119)</f>
        <v>0</v>
      </c>
      <c r="AG68" s="176">
        <f>SUM('PER BULAN'!AQ119:AS119)</f>
        <v>0</v>
      </c>
      <c r="AH68" s="162" t="s">
        <v>523</v>
      </c>
      <c r="AI68" s="162" t="s">
        <v>524</v>
      </c>
      <c r="AJ68" s="162" t="s">
        <v>527</v>
      </c>
      <c r="AK68" s="162" t="s">
        <v>3774</v>
      </c>
      <c r="AL68" s="162" t="s">
        <v>3775</v>
      </c>
      <c r="AM68" s="276">
        <f t="shared" ref="AM68:AM131" si="8">SUM(V68:AG68)</f>
        <v>0</v>
      </c>
      <c r="AN68" s="175">
        <f t="shared" ref="AN68:AN99" si="9">IFERROR(AM68/Q68*100,0)</f>
        <v>0</v>
      </c>
      <c r="AO68" s="276">
        <f t="shared" ref="AO68:AO131" si="10">Q68-AM68</f>
        <v>118575000</v>
      </c>
      <c r="AP68" s="175">
        <f t="shared" ref="AP68:AP99" si="11">IFERROR(AO68/Q68*100,0)</f>
        <v>100</v>
      </c>
      <c r="AQ68" s="162" t="str">
        <f t="shared" ref="AQ68:AQ99" si="12">_xlfn.TEXTJOIN(".",TRUE,C68,E68,G68,I68,K68,M68,O68)</f>
        <v>WA.2378.EBA.962.301.H.521211</v>
      </c>
      <c r="AR68" s="162" t="str">
        <f>IF(ISNUMBER(SEARCH("COVID",SP2D[[#This Row],[Akun]])),"COVID","Non COVID")</f>
        <v>Non COVID</v>
      </c>
      <c r="AS6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6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8" s="176">
        <f>SUM('PER BULAN'!BB119)</f>
        <v>0</v>
      </c>
      <c r="AV68" s="176">
        <f>SUM('PER BULAN'!BC119)</f>
        <v>0</v>
      </c>
      <c r="AW68" s="176">
        <f>SUM('PER BULAN'!BD119)</f>
        <v>0</v>
      </c>
      <c r="AX68" s="176">
        <f>SUM('PER BULAN'!BE119)</f>
        <v>0</v>
      </c>
      <c r="AY68" s="176">
        <f>SUM('PER BULAN'!BF119)</f>
        <v>0</v>
      </c>
      <c r="AZ68" s="176">
        <f>SUM('PER BULAN'!BG119)</f>
        <v>0</v>
      </c>
      <c r="BA68" s="176">
        <f>SUM('PER BULAN'!BH119)</f>
        <v>0</v>
      </c>
      <c r="BB68" s="176">
        <f>SUM('PER BULAN'!BI119)</f>
        <v>0</v>
      </c>
      <c r="BC68" s="176">
        <f>SUM('PER BULAN'!BJ119)</f>
        <v>0</v>
      </c>
      <c r="BD68" s="176">
        <f>SUM('PER BULAN'!BK119)</f>
        <v>0</v>
      </c>
      <c r="BE68" s="176">
        <f>SUM('PER BULAN'!BL119)</f>
        <v>0</v>
      </c>
    </row>
    <row r="69" spans="1:57" s="163" customFormat="1">
      <c r="A69" s="162" t="s">
        <v>3768</v>
      </c>
      <c r="B69" s="162" t="s">
        <v>3769</v>
      </c>
      <c r="C69" s="162" t="s">
        <v>3795</v>
      </c>
      <c r="D69" s="162" t="s">
        <v>3796</v>
      </c>
      <c r="E69" s="162" t="s">
        <v>197</v>
      </c>
      <c r="F69" s="162" t="s">
        <v>3797</v>
      </c>
      <c r="G69" s="162" t="s">
        <v>3812</v>
      </c>
      <c r="H69" s="162" t="s">
        <v>3813</v>
      </c>
      <c r="I69" s="162">
        <v>962</v>
      </c>
      <c r="J69" s="162" t="s">
        <v>3818</v>
      </c>
      <c r="K69" s="162">
        <v>301</v>
      </c>
      <c r="L69" s="162" t="s">
        <v>3817</v>
      </c>
      <c r="M69" s="162" t="s">
        <v>568</v>
      </c>
      <c r="N69" s="162" t="s">
        <v>3824</v>
      </c>
      <c r="O69" s="162">
        <v>521219</v>
      </c>
      <c r="P69" s="162" t="s">
        <v>3786</v>
      </c>
      <c r="Q69" s="111" cm="1">
        <f t="array" ref="Q69">SUM(_xlfn._xlws.FILTER(HistoryDIPA[TOTAL],(HistoryDIPA[MAK]=SP2D[[#This Row],[Kode Akun]])*(HistoryDIPA[StatusDIPA]=$Q$3),0))</f>
        <v>393200000</v>
      </c>
      <c r="R69" s="111" cm="1">
        <f t="array" ref="R69">SUM(_xlfn._xlws.FILTER(HistoryDIPA[TOTAL],(HistoryDIPA[MAK]=SP2D[[#This Row],[Kode Akun]])*(HistoryDIPA[StatusDIPA]=$R$3),0))</f>
        <v>393200000</v>
      </c>
      <c r="S69" s="256"/>
      <c r="T69" s="256">
        <v>393200000</v>
      </c>
      <c r="U69" s="256">
        <f>SP2D[[#This Row],[DIPA_REVISI3]]-SUM(SP2D[[#This Row],[Blokir AA ke 1]:[Blokir AA ke 2]])</f>
        <v>0</v>
      </c>
      <c r="V69" s="176">
        <f>SUM('PER BULAN'!J120:L120)</f>
        <v>0</v>
      </c>
      <c r="W69" s="176">
        <f>SUM('PER BULAN'!M120:O120)</f>
        <v>0</v>
      </c>
      <c r="X69" s="176">
        <f>SUM('PER BULAN'!P120:R120)</f>
        <v>0</v>
      </c>
      <c r="Y69" s="176">
        <f>SUM('PER BULAN'!S120:U120)</f>
        <v>0</v>
      </c>
      <c r="Z69" s="176">
        <f>SUM('PER BULAN'!V120:X120)</f>
        <v>0</v>
      </c>
      <c r="AA69" s="176">
        <f>SUM('PER BULAN'!Y120:AA120)</f>
        <v>0</v>
      </c>
      <c r="AB69" s="176">
        <f>SUM('PER BULAN'!AB120:AD120)</f>
        <v>0</v>
      </c>
      <c r="AC69" s="176">
        <f>SUM('PER BULAN'!AE120:AG120)</f>
        <v>0</v>
      </c>
      <c r="AD69" s="176">
        <f>SUM('PER BULAN'!AH120:AJ120)</f>
        <v>0</v>
      </c>
      <c r="AE69" s="176">
        <f>SUM('PER BULAN'!AK120:AM120)</f>
        <v>0</v>
      </c>
      <c r="AF69" s="176">
        <f>SUM('PER BULAN'!AN120:AP120)</f>
        <v>0</v>
      </c>
      <c r="AG69" s="176">
        <f>SUM('PER BULAN'!AQ120:AS120)</f>
        <v>0</v>
      </c>
      <c r="AH69" s="162" t="s">
        <v>523</v>
      </c>
      <c r="AI69" s="162" t="s">
        <v>524</v>
      </c>
      <c r="AJ69" s="162" t="s">
        <v>527</v>
      </c>
      <c r="AK69" s="162" t="s">
        <v>3774</v>
      </c>
      <c r="AL69" s="162" t="s">
        <v>3775</v>
      </c>
      <c r="AM69" s="276">
        <f t="shared" si="8"/>
        <v>0</v>
      </c>
      <c r="AN69" s="175">
        <f t="shared" si="9"/>
        <v>0</v>
      </c>
      <c r="AO69" s="276">
        <f t="shared" si="10"/>
        <v>393200000</v>
      </c>
      <c r="AP69" s="175">
        <f t="shared" si="11"/>
        <v>100</v>
      </c>
      <c r="AQ69" s="162" t="str">
        <f t="shared" si="12"/>
        <v>WA.2378.EBA.962.301.H.521219</v>
      </c>
      <c r="AR69" s="162" t="str">
        <f>IF(ISNUMBER(SEARCH("COVID",SP2D[[#This Row],[Akun]])),"COVID","Non COVID")</f>
        <v>Non COVID</v>
      </c>
      <c r="AS6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6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69" s="176">
        <f>SUM('PER BULAN'!BB120)</f>
        <v>0</v>
      </c>
      <c r="AV69" s="176">
        <f>SUM('PER BULAN'!BC120)</f>
        <v>0</v>
      </c>
      <c r="AW69" s="176">
        <f>SUM('PER BULAN'!BD120)</f>
        <v>0</v>
      </c>
      <c r="AX69" s="176">
        <f>SUM('PER BULAN'!BE120)</f>
        <v>0</v>
      </c>
      <c r="AY69" s="176">
        <f>SUM('PER BULAN'!BF120)</f>
        <v>0</v>
      </c>
      <c r="AZ69" s="176">
        <f>SUM('PER BULAN'!BG120)</f>
        <v>0</v>
      </c>
      <c r="BA69" s="176">
        <f>SUM('PER BULAN'!BH120)</f>
        <v>0</v>
      </c>
      <c r="BB69" s="176">
        <f>SUM('PER BULAN'!BI120)</f>
        <v>0</v>
      </c>
      <c r="BC69" s="176">
        <f>SUM('PER BULAN'!BJ120)</f>
        <v>0</v>
      </c>
      <c r="BD69" s="176">
        <f>SUM('PER BULAN'!BK120)</f>
        <v>0</v>
      </c>
      <c r="BE69" s="176">
        <f>SUM('PER BULAN'!BL120)</f>
        <v>0</v>
      </c>
    </row>
    <row r="70" spans="1:57" s="163" customFormat="1">
      <c r="A70" s="162" t="s">
        <v>3768</v>
      </c>
      <c r="B70" s="162" t="s">
        <v>3769</v>
      </c>
      <c r="C70" s="162" t="s">
        <v>3795</v>
      </c>
      <c r="D70" s="162" t="s">
        <v>3796</v>
      </c>
      <c r="E70" s="162" t="s">
        <v>197</v>
      </c>
      <c r="F70" s="162" t="s">
        <v>3797</v>
      </c>
      <c r="G70" s="162" t="s">
        <v>3812</v>
      </c>
      <c r="H70" s="162" t="s">
        <v>3813</v>
      </c>
      <c r="I70" s="162">
        <v>962</v>
      </c>
      <c r="J70" s="162" t="s">
        <v>3818</v>
      </c>
      <c r="K70" s="162">
        <v>301</v>
      </c>
      <c r="L70" s="162" t="s">
        <v>3817</v>
      </c>
      <c r="M70" s="162" t="s">
        <v>568</v>
      </c>
      <c r="N70" s="162" t="s">
        <v>3824</v>
      </c>
      <c r="O70" s="162">
        <v>522141</v>
      </c>
      <c r="P70" s="162" t="s">
        <v>3779</v>
      </c>
      <c r="Q70" s="111" cm="1">
        <f t="array" ref="Q70">SUM(_xlfn._xlws.FILTER(HistoryDIPA[TOTAL],(HistoryDIPA[MAK]=SP2D[[#This Row],[Kode Akun]])*(HistoryDIPA[StatusDIPA]=$Q$3),0))</f>
        <v>120000000</v>
      </c>
      <c r="R70" s="111" cm="1">
        <f t="array" ref="R70">SUM(_xlfn._xlws.FILTER(HistoryDIPA[TOTAL],(HistoryDIPA[MAK]=SP2D[[#This Row],[Kode Akun]])*(HistoryDIPA[StatusDIPA]=$R$3),0))</f>
        <v>120000000</v>
      </c>
      <c r="S70" s="256"/>
      <c r="T70" s="256">
        <v>120000000</v>
      </c>
      <c r="U70" s="256">
        <f>SP2D[[#This Row],[DIPA_REVISI3]]-SUM(SP2D[[#This Row],[Blokir AA ke 1]:[Blokir AA ke 2]])</f>
        <v>0</v>
      </c>
      <c r="V70" s="176">
        <f>SUM('PER BULAN'!J121:L121)</f>
        <v>0</v>
      </c>
      <c r="W70" s="176">
        <f>SUM('PER BULAN'!M121:O121)</f>
        <v>0</v>
      </c>
      <c r="X70" s="176">
        <f>SUM('PER BULAN'!P121:R121)</f>
        <v>0</v>
      </c>
      <c r="Y70" s="176">
        <f>SUM('PER BULAN'!S121:U121)</f>
        <v>0</v>
      </c>
      <c r="Z70" s="176">
        <f>SUM('PER BULAN'!V121:X121)</f>
        <v>0</v>
      </c>
      <c r="AA70" s="176">
        <f>SUM('PER BULAN'!Y121:AA121)</f>
        <v>0</v>
      </c>
      <c r="AB70" s="176">
        <f>SUM('PER BULAN'!AB121:AD121)</f>
        <v>0</v>
      </c>
      <c r="AC70" s="176">
        <f>SUM('PER BULAN'!AE121:AG121)</f>
        <v>0</v>
      </c>
      <c r="AD70" s="176">
        <f>SUM('PER BULAN'!AH121:AJ121)</f>
        <v>0</v>
      </c>
      <c r="AE70" s="176">
        <f>SUM('PER BULAN'!AK121:AM121)</f>
        <v>0</v>
      </c>
      <c r="AF70" s="176">
        <f>SUM('PER BULAN'!AN121:AP121)</f>
        <v>0</v>
      </c>
      <c r="AG70" s="176">
        <f>SUM('PER BULAN'!AQ121:AS121)</f>
        <v>0</v>
      </c>
      <c r="AH70" s="162" t="s">
        <v>523</v>
      </c>
      <c r="AI70" s="162" t="s">
        <v>524</v>
      </c>
      <c r="AJ70" s="162" t="s">
        <v>527</v>
      </c>
      <c r="AK70" s="162" t="s">
        <v>3774</v>
      </c>
      <c r="AL70" s="162" t="s">
        <v>3775</v>
      </c>
      <c r="AM70" s="276">
        <f t="shared" si="8"/>
        <v>0</v>
      </c>
      <c r="AN70" s="175">
        <f t="shared" si="9"/>
        <v>0</v>
      </c>
      <c r="AO70" s="276">
        <f t="shared" si="10"/>
        <v>120000000</v>
      </c>
      <c r="AP70" s="175">
        <f t="shared" si="11"/>
        <v>100</v>
      </c>
      <c r="AQ70" s="162" t="str">
        <f t="shared" si="12"/>
        <v>WA.2378.EBA.962.301.H.522141</v>
      </c>
      <c r="AR70" s="162" t="str">
        <f>IF(ISNUMBER(SEARCH("COVID",SP2D[[#This Row],[Akun]])),"COVID","Non COVID")</f>
        <v>Non COVID</v>
      </c>
      <c r="AS7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0" s="176">
        <f>SUM('PER BULAN'!BB121)</f>
        <v>0</v>
      </c>
      <c r="AV70" s="176">
        <f>SUM('PER BULAN'!BC121)</f>
        <v>0</v>
      </c>
      <c r="AW70" s="176">
        <f>SUM('PER BULAN'!BD121)</f>
        <v>0</v>
      </c>
      <c r="AX70" s="176">
        <f>SUM('PER BULAN'!BE121)</f>
        <v>0</v>
      </c>
      <c r="AY70" s="176">
        <f>SUM('PER BULAN'!BF121)</f>
        <v>0</v>
      </c>
      <c r="AZ70" s="176">
        <f>SUM('PER BULAN'!BG121)</f>
        <v>0</v>
      </c>
      <c r="BA70" s="176">
        <f>SUM('PER BULAN'!BH121)</f>
        <v>0</v>
      </c>
      <c r="BB70" s="176">
        <f>SUM('PER BULAN'!BI121)</f>
        <v>0</v>
      </c>
      <c r="BC70" s="176">
        <f>SUM('PER BULAN'!BJ121)</f>
        <v>0</v>
      </c>
      <c r="BD70" s="176">
        <f>SUM('PER BULAN'!BK121)</f>
        <v>0</v>
      </c>
      <c r="BE70" s="176">
        <f>SUM('PER BULAN'!BL121)</f>
        <v>0</v>
      </c>
    </row>
    <row r="71" spans="1:57" s="163" customFormat="1">
      <c r="A71" s="162" t="s">
        <v>3768</v>
      </c>
      <c r="B71" s="162" t="s">
        <v>3769</v>
      </c>
      <c r="C71" s="162" t="s">
        <v>3795</v>
      </c>
      <c r="D71" s="162" t="s">
        <v>3796</v>
      </c>
      <c r="E71" s="162" t="s">
        <v>197</v>
      </c>
      <c r="F71" s="162" t="s">
        <v>3797</v>
      </c>
      <c r="G71" s="162" t="s">
        <v>3812</v>
      </c>
      <c r="H71" s="162" t="s">
        <v>3813</v>
      </c>
      <c r="I71" s="162">
        <v>962</v>
      </c>
      <c r="J71" s="162" t="s">
        <v>3818</v>
      </c>
      <c r="K71" s="162">
        <v>301</v>
      </c>
      <c r="L71" s="162" t="s">
        <v>3817</v>
      </c>
      <c r="M71" s="162" t="s">
        <v>568</v>
      </c>
      <c r="N71" s="162" t="s">
        <v>3824</v>
      </c>
      <c r="O71" s="162" t="s">
        <v>510</v>
      </c>
      <c r="P71" s="162" t="s">
        <v>3777</v>
      </c>
      <c r="Q71" s="111" cm="1">
        <f t="array" ref="Q71">SUM(_xlfn._xlws.FILTER(HistoryDIPA[TOTAL],(HistoryDIPA[MAK]=SP2D[[#This Row],[Kode Akun]])*(HistoryDIPA[StatusDIPA]=$Q$3),0))</f>
        <v>7962000</v>
      </c>
      <c r="R71" s="111" cm="1">
        <f t="array" ref="R71">SUM(_xlfn._xlws.FILTER(HistoryDIPA[TOTAL],(HistoryDIPA[MAK]=SP2D[[#This Row],[Kode Akun]])*(HistoryDIPA[StatusDIPA]=$R$3),0))</f>
        <v>7962000</v>
      </c>
      <c r="S71" s="256"/>
      <c r="T71" s="256">
        <v>7962000</v>
      </c>
      <c r="U71" s="256">
        <f>SP2D[[#This Row],[DIPA_REVISI3]]-SUM(SP2D[[#This Row],[Blokir AA ke 1]:[Blokir AA ke 2]])</f>
        <v>0</v>
      </c>
      <c r="V71" s="176">
        <f>SUM('PER BULAN'!J123:L123)</f>
        <v>0</v>
      </c>
      <c r="W71" s="176">
        <f>SUM('PER BULAN'!M122:O122)</f>
        <v>0</v>
      </c>
      <c r="X71" s="176">
        <f>SUM('PER BULAN'!P122:R122)</f>
        <v>0</v>
      </c>
      <c r="Y71" s="176">
        <f>SUM('PER BULAN'!S122:U122)</f>
        <v>0</v>
      </c>
      <c r="Z71" s="176">
        <f>SUM('PER BULAN'!V122:X122)</f>
        <v>0</v>
      </c>
      <c r="AA71" s="176">
        <f>SUM('PER BULAN'!Y122:AA122)</f>
        <v>0</v>
      </c>
      <c r="AB71" s="176">
        <f>SUM('PER BULAN'!AB122:AD122)</f>
        <v>0</v>
      </c>
      <c r="AC71" s="176">
        <f>SUM('PER BULAN'!AE122:AG122)</f>
        <v>0</v>
      </c>
      <c r="AD71" s="176">
        <f>SUM('PER BULAN'!AH122:AJ122)</f>
        <v>0</v>
      </c>
      <c r="AE71" s="176">
        <f>SUM('PER BULAN'!AK122:AM122)</f>
        <v>0</v>
      </c>
      <c r="AF71" s="176">
        <f>SUM('PER BULAN'!AN122:AP122)</f>
        <v>0</v>
      </c>
      <c r="AG71" s="176">
        <f>SUM('PER BULAN'!AQ122:AS122)</f>
        <v>0</v>
      </c>
      <c r="AH71" s="162" t="s">
        <v>523</v>
      </c>
      <c r="AI71" s="162" t="s">
        <v>524</v>
      </c>
      <c r="AJ71" s="162" t="s">
        <v>527</v>
      </c>
      <c r="AK71" s="162" t="s">
        <v>3774</v>
      </c>
      <c r="AL71" s="162" t="s">
        <v>3775</v>
      </c>
      <c r="AM71" s="276">
        <f t="shared" si="8"/>
        <v>0</v>
      </c>
      <c r="AN71" s="175">
        <f t="shared" si="9"/>
        <v>0</v>
      </c>
      <c r="AO71" s="276">
        <f t="shared" si="10"/>
        <v>7962000</v>
      </c>
      <c r="AP71" s="175">
        <f t="shared" si="11"/>
        <v>100</v>
      </c>
      <c r="AQ71" s="162" t="str">
        <f t="shared" si="12"/>
        <v>WA.2378.EBA.962.301.H.524111</v>
      </c>
      <c r="AR71" s="162" t="str">
        <f>IF(ISNUMBER(SEARCH("COVID",SP2D[[#This Row],[Akun]])),"COVID","Non COVID")</f>
        <v>Non COVID</v>
      </c>
      <c r="AS7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1" s="176">
        <f>SUM('PER BULAN'!BB122)</f>
        <v>0</v>
      </c>
      <c r="AV71" s="176">
        <f>SUM('PER BULAN'!BC122)</f>
        <v>0</v>
      </c>
      <c r="AW71" s="176">
        <f>SUM('PER BULAN'!BD122)</f>
        <v>0</v>
      </c>
      <c r="AX71" s="176">
        <f>SUM('PER BULAN'!BE122)</f>
        <v>0</v>
      </c>
      <c r="AY71" s="176">
        <f>SUM('PER BULAN'!BF122)</f>
        <v>0</v>
      </c>
      <c r="AZ71" s="176">
        <f>SUM('PER BULAN'!BG122)</f>
        <v>0</v>
      </c>
      <c r="BA71" s="176">
        <f>SUM('PER BULAN'!BH122)</f>
        <v>0</v>
      </c>
      <c r="BB71" s="176">
        <f>SUM('PER BULAN'!BI122)</f>
        <v>0</v>
      </c>
      <c r="BC71" s="176">
        <f>SUM('PER BULAN'!BJ122)</f>
        <v>0</v>
      </c>
      <c r="BD71" s="176">
        <f>SUM('PER BULAN'!BK122)</f>
        <v>0</v>
      </c>
      <c r="BE71" s="176">
        <f>SUM('PER BULAN'!BL122)</f>
        <v>0</v>
      </c>
    </row>
    <row r="72" spans="1:57" s="163" customFormat="1">
      <c r="A72" s="162" t="s">
        <v>3768</v>
      </c>
      <c r="B72" s="162" t="s">
        <v>3769</v>
      </c>
      <c r="C72" s="162" t="s">
        <v>3795</v>
      </c>
      <c r="D72" s="162" t="s">
        <v>3796</v>
      </c>
      <c r="E72" s="162" t="s">
        <v>197</v>
      </c>
      <c r="F72" s="162" t="s">
        <v>3797</v>
      </c>
      <c r="G72" s="162" t="s">
        <v>3812</v>
      </c>
      <c r="H72" s="162" t="s">
        <v>3813</v>
      </c>
      <c r="I72" s="162">
        <v>962</v>
      </c>
      <c r="J72" s="162" t="s">
        <v>3818</v>
      </c>
      <c r="K72" s="162">
        <v>301</v>
      </c>
      <c r="L72" s="162" t="s">
        <v>3817</v>
      </c>
      <c r="M72" s="162" t="s">
        <v>569</v>
      </c>
      <c r="N72" s="162" t="s">
        <v>3825</v>
      </c>
      <c r="O72" s="162">
        <v>521211</v>
      </c>
      <c r="P72" s="162" t="s">
        <v>3773</v>
      </c>
      <c r="Q72" s="111" cm="1">
        <f t="array" ref="Q72">SUM(_xlfn._xlws.FILTER(HistoryDIPA[TOTAL],(HistoryDIPA[MAK]=SP2D[[#This Row],[Kode Akun]])*(HistoryDIPA[StatusDIPA]=$Q$3),0))</f>
        <v>17550000</v>
      </c>
      <c r="R72" s="111" cm="1">
        <f t="array" ref="R72">SUM(_xlfn._xlws.FILTER(HistoryDIPA[TOTAL],(HistoryDIPA[MAK]=SP2D[[#This Row],[Kode Akun]])*(HistoryDIPA[StatusDIPA]=$R$3),0))</f>
        <v>17550000</v>
      </c>
      <c r="S72" s="256"/>
      <c r="T72" s="256">
        <v>0</v>
      </c>
      <c r="U72" s="256">
        <f>SP2D[[#This Row],[DIPA_REVISI3]]-SUM(SP2D[[#This Row],[Blokir AA ke 1]:[Blokir AA ke 2]])</f>
        <v>17550000</v>
      </c>
      <c r="V72" s="176">
        <f>SUM('PER BULAN'!J124:L124)</f>
        <v>0</v>
      </c>
      <c r="W72" s="176">
        <f>SUM('PER BULAN'!M124:O124)</f>
        <v>0</v>
      </c>
      <c r="X72" s="176">
        <f>SUM('PER BULAN'!P124:R124)</f>
        <v>2444000</v>
      </c>
      <c r="Y72" s="176">
        <f>SUM('PER BULAN'!S124:U124)</f>
        <v>0</v>
      </c>
      <c r="Z72" s="176">
        <f>SUM('PER BULAN'!V124:X124)</f>
        <v>7025000</v>
      </c>
      <c r="AA72" s="176">
        <f>SUM('PER BULAN'!Y124:AA124)</f>
        <v>0</v>
      </c>
      <c r="AB72" s="176">
        <f>SUM('PER BULAN'!AB124:AD124)</f>
        <v>0</v>
      </c>
      <c r="AC72" s="176">
        <f>SUM('PER BULAN'!AE124:AG124)</f>
        <v>0</v>
      </c>
      <c r="AD72" s="176">
        <f>SUM('PER BULAN'!AH124:AJ124)</f>
        <v>0</v>
      </c>
      <c r="AE72" s="176">
        <f>SUM('PER BULAN'!AK124:AM124)</f>
        <v>0</v>
      </c>
      <c r="AF72" s="176">
        <f>SUM('PER BULAN'!AN124:AP124)</f>
        <v>0</v>
      </c>
      <c r="AG72" s="176">
        <f>SUM('PER BULAN'!AQ124:AS124)</f>
        <v>0</v>
      </c>
      <c r="AH72" s="162" t="s">
        <v>523</v>
      </c>
      <c r="AI72" s="162" t="s">
        <v>524</v>
      </c>
      <c r="AJ72" s="162" t="s">
        <v>527</v>
      </c>
      <c r="AK72" s="162" t="s">
        <v>3774</v>
      </c>
      <c r="AL72" s="162" t="s">
        <v>3775</v>
      </c>
      <c r="AM72" s="276">
        <f t="shared" si="8"/>
        <v>9469000</v>
      </c>
      <c r="AN72" s="175">
        <f t="shared" si="9"/>
        <v>53.954415954415957</v>
      </c>
      <c r="AO72" s="276">
        <f t="shared" si="10"/>
        <v>8081000</v>
      </c>
      <c r="AP72" s="175">
        <f t="shared" si="11"/>
        <v>46.04558404558405</v>
      </c>
      <c r="AQ72" s="162" t="str">
        <f t="shared" si="12"/>
        <v>WA.2378.EBA.962.301.I.521211</v>
      </c>
      <c r="AR72" s="162" t="str">
        <f>IF(ISNUMBER(SEARCH("COVID",SP2D[[#This Row],[Akun]])),"COVID","Non COVID")</f>
        <v>Non COVID</v>
      </c>
      <c r="AS7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7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2" s="176">
        <f>SUM('PER BULAN'!BB124)</f>
        <v>0</v>
      </c>
      <c r="AV72" s="176">
        <f>SUM('PER BULAN'!BC124)</f>
        <v>2444000</v>
      </c>
      <c r="AW72" s="176">
        <f>SUM('PER BULAN'!BD124)</f>
        <v>0</v>
      </c>
      <c r="AX72" s="176">
        <f>SUM('PER BULAN'!BE124)</f>
        <v>0</v>
      </c>
      <c r="AY72" s="176">
        <f>SUM('PER BULAN'!BF124)</f>
        <v>0</v>
      </c>
      <c r="AZ72" s="176">
        <f>SUM('PER BULAN'!BG124)</f>
        <v>528000</v>
      </c>
      <c r="BA72" s="176">
        <f>SUM('PER BULAN'!BH124)</f>
        <v>6497000</v>
      </c>
      <c r="BB72" s="176">
        <f>SUM('PER BULAN'!BI124)</f>
        <v>0</v>
      </c>
      <c r="BC72" s="176">
        <f>SUM('PER BULAN'!BJ124)</f>
        <v>0</v>
      </c>
      <c r="BD72" s="176">
        <f>SUM('PER BULAN'!BK124)</f>
        <v>0</v>
      </c>
      <c r="BE72" s="176">
        <f>SUM('PER BULAN'!BL124)</f>
        <v>0</v>
      </c>
    </row>
    <row r="73" spans="1:57" s="163" customFormat="1">
      <c r="A73" s="162" t="s">
        <v>3768</v>
      </c>
      <c r="B73" s="162" t="s">
        <v>3769</v>
      </c>
      <c r="C73" s="162" t="s">
        <v>3795</v>
      </c>
      <c r="D73" s="162" t="s">
        <v>3796</v>
      </c>
      <c r="E73" s="162" t="s">
        <v>197</v>
      </c>
      <c r="F73" s="162" t="s">
        <v>3797</v>
      </c>
      <c r="G73" s="162" t="s">
        <v>3812</v>
      </c>
      <c r="H73" s="162" t="s">
        <v>3813</v>
      </c>
      <c r="I73" s="162">
        <v>962</v>
      </c>
      <c r="J73" s="162" t="s">
        <v>3818</v>
      </c>
      <c r="K73" s="162">
        <v>301</v>
      </c>
      <c r="L73" s="162" t="s">
        <v>3817</v>
      </c>
      <c r="M73" s="162" t="s">
        <v>569</v>
      </c>
      <c r="N73" s="162" t="s">
        <v>3825</v>
      </c>
      <c r="O73" s="162">
        <v>521219</v>
      </c>
      <c r="P73" s="162" t="s">
        <v>3786</v>
      </c>
      <c r="Q73" s="111" cm="1">
        <f t="array" ref="Q73">SUM(_xlfn._xlws.FILTER(HistoryDIPA[TOTAL],(HistoryDIPA[MAK]=SP2D[[#This Row],[Kode Akun]])*(HistoryDIPA[StatusDIPA]=$Q$3),0))</f>
        <v>27651000</v>
      </c>
      <c r="R73" s="111" cm="1">
        <f t="array" ref="R73">SUM(_xlfn._xlws.FILTER(HistoryDIPA[TOTAL],(HistoryDIPA[MAK]=SP2D[[#This Row],[Kode Akun]])*(HistoryDIPA[StatusDIPA]=$R$3),0))</f>
        <v>27651000</v>
      </c>
      <c r="S73" s="256"/>
      <c r="T73" s="256">
        <v>0</v>
      </c>
      <c r="U73" s="256">
        <f>SP2D[[#This Row],[DIPA_REVISI3]]-SUM(SP2D[[#This Row],[Blokir AA ke 1]:[Blokir AA ke 2]])</f>
        <v>27651000</v>
      </c>
      <c r="V73" s="176">
        <f>SUM('PER BULAN'!J125:L125)</f>
        <v>0</v>
      </c>
      <c r="W73" s="176">
        <f>SUM('PER BULAN'!M125:O125)</f>
        <v>0</v>
      </c>
      <c r="X73" s="176">
        <f>SUM('PER BULAN'!P125:R125)</f>
        <v>370000</v>
      </c>
      <c r="Y73" s="176">
        <f>SUM('PER BULAN'!S125:U125)</f>
        <v>0</v>
      </c>
      <c r="Z73" s="176">
        <f>SUM('PER BULAN'!V125:X125)</f>
        <v>250000</v>
      </c>
      <c r="AA73" s="176">
        <f>SUM('PER BULAN'!Y125:AA125)</f>
        <v>0</v>
      </c>
      <c r="AB73" s="176">
        <f>SUM('PER BULAN'!AB125:AD125)</f>
        <v>0</v>
      </c>
      <c r="AC73" s="176">
        <f>SUM('PER BULAN'!AE125:AG125)</f>
        <v>0</v>
      </c>
      <c r="AD73" s="176">
        <f>SUM('PER BULAN'!AH125:AJ125)</f>
        <v>0</v>
      </c>
      <c r="AE73" s="176">
        <f>SUM('PER BULAN'!AK125:AM125)</f>
        <v>0</v>
      </c>
      <c r="AF73" s="176">
        <f>SUM('PER BULAN'!AN125:AP125)</f>
        <v>0</v>
      </c>
      <c r="AG73" s="176">
        <f>SUM('PER BULAN'!AQ125:AS125)</f>
        <v>0</v>
      </c>
      <c r="AH73" s="162" t="s">
        <v>523</v>
      </c>
      <c r="AI73" s="162" t="s">
        <v>524</v>
      </c>
      <c r="AJ73" s="162" t="s">
        <v>527</v>
      </c>
      <c r="AK73" s="162" t="s">
        <v>3774</v>
      </c>
      <c r="AL73" s="162" t="s">
        <v>3775</v>
      </c>
      <c r="AM73" s="276">
        <f t="shared" si="8"/>
        <v>620000</v>
      </c>
      <c r="AN73" s="175">
        <f t="shared" si="9"/>
        <v>2.2422335539401832</v>
      </c>
      <c r="AO73" s="276">
        <f t="shared" si="10"/>
        <v>27031000</v>
      </c>
      <c r="AP73" s="175">
        <f t="shared" si="11"/>
        <v>97.757766446059819</v>
      </c>
      <c r="AQ73" s="162" t="str">
        <f t="shared" si="12"/>
        <v>WA.2378.EBA.962.301.I.521219</v>
      </c>
      <c r="AR73" s="162" t="str">
        <f>IF(ISNUMBER(SEARCH("COVID",SP2D[[#This Row],[Akun]])),"COVID","Non COVID")</f>
        <v>Non COVID</v>
      </c>
      <c r="AS7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7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3" s="176">
        <f>SUM('PER BULAN'!BB125)</f>
        <v>0</v>
      </c>
      <c r="AV73" s="176">
        <f>SUM('PER BULAN'!BC125)</f>
        <v>250000</v>
      </c>
      <c r="AW73" s="176">
        <f>SUM('PER BULAN'!BD125)</f>
        <v>120000</v>
      </c>
      <c r="AX73" s="176">
        <f>SUM('PER BULAN'!BE125)</f>
        <v>0</v>
      </c>
      <c r="AY73" s="176">
        <f>SUM('PER BULAN'!BF125)</f>
        <v>0</v>
      </c>
      <c r="AZ73" s="176">
        <f>SUM('PER BULAN'!BG125)</f>
        <v>0</v>
      </c>
      <c r="BA73" s="176">
        <f>SUM('PER BULAN'!BH125)</f>
        <v>250000</v>
      </c>
      <c r="BB73" s="176">
        <f>SUM('PER BULAN'!BI125)</f>
        <v>0</v>
      </c>
      <c r="BC73" s="176">
        <f>SUM('PER BULAN'!BJ125)</f>
        <v>0</v>
      </c>
      <c r="BD73" s="176">
        <f>SUM('PER BULAN'!BK125)</f>
        <v>0</v>
      </c>
      <c r="BE73" s="176">
        <f>SUM('PER BULAN'!BL125)</f>
        <v>0</v>
      </c>
    </row>
    <row r="74" spans="1:57" s="163" customFormat="1">
      <c r="A74" s="162" t="s">
        <v>3768</v>
      </c>
      <c r="B74" s="162" t="s">
        <v>3769</v>
      </c>
      <c r="C74" s="162" t="s">
        <v>3795</v>
      </c>
      <c r="D74" s="162" t="s">
        <v>3796</v>
      </c>
      <c r="E74" s="162" t="s">
        <v>197</v>
      </c>
      <c r="F74" s="162" t="s">
        <v>3797</v>
      </c>
      <c r="G74" s="162" t="s">
        <v>3812</v>
      </c>
      <c r="H74" s="162" t="s">
        <v>3813</v>
      </c>
      <c r="I74" s="162">
        <v>962</v>
      </c>
      <c r="J74" s="162" t="s">
        <v>3818</v>
      </c>
      <c r="K74" s="162">
        <v>301</v>
      </c>
      <c r="L74" s="162" t="s">
        <v>3817</v>
      </c>
      <c r="M74" s="162" t="s">
        <v>569</v>
      </c>
      <c r="N74" s="162" t="s">
        <v>3825</v>
      </c>
      <c r="O74" s="162">
        <v>522151</v>
      </c>
      <c r="P74" s="162" t="s">
        <v>3776</v>
      </c>
      <c r="Q74" s="111" cm="1">
        <f t="array" ref="Q74">SUM(_xlfn._xlws.FILTER(HistoryDIPA[TOTAL],(HistoryDIPA[MAK]=SP2D[[#This Row],[Kode Akun]])*(HistoryDIPA[StatusDIPA]=$Q$3),0))</f>
        <v>40000000</v>
      </c>
      <c r="R74" s="111" cm="1">
        <f t="array" ref="R74">SUM(_xlfn._xlws.FILTER(HistoryDIPA[TOTAL],(HistoryDIPA[MAK]=SP2D[[#This Row],[Kode Akun]])*(HistoryDIPA[StatusDIPA]=$R$3),0))</f>
        <v>40000000</v>
      </c>
      <c r="S74" s="256"/>
      <c r="T74" s="256">
        <v>0</v>
      </c>
      <c r="U74" s="256">
        <f>SP2D[[#This Row],[DIPA_REVISI3]]-SUM(SP2D[[#This Row],[Blokir AA ke 1]:[Blokir AA ke 2]])</f>
        <v>40000000</v>
      </c>
      <c r="V74" s="176">
        <f>SUM('PER BULAN'!J126:L126)</f>
        <v>0</v>
      </c>
      <c r="W74" s="176">
        <f>SUM('PER BULAN'!M126:O126)</f>
        <v>0</v>
      </c>
      <c r="X74" s="176">
        <f>SUM('PER BULAN'!P126:R126)</f>
        <v>0</v>
      </c>
      <c r="Y74" s="176">
        <f>SUM('PER BULAN'!S126:U126)</f>
        <v>0</v>
      </c>
      <c r="Z74" s="176">
        <f>SUM('PER BULAN'!V126:X126)</f>
        <v>14000000</v>
      </c>
      <c r="AA74" s="176">
        <f>SUM('PER BULAN'!Y126:AA126)</f>
        <v>0</v>
      </c>
      <c r="AB74" s="176">
        <f>SUM('PER BULAN'!AB126:AD126)</f>
        <v>10000000</v>
      </c>
      <c r="AC74" s="176">
        <f>SUM('PER BULAN'!AE126:AG126)</f>
        <v>0</v>
      </c>
      <c r="AD74" s="176">
        <f>SUM('PER BULAN'!AH126:AJ126)</f>
        <v>0</v>
      </c>
      <c r="AE74" s="176">
        <f>SUM('PER BULAN'!AK126:AM126)</f>
        <v>0</v>
      </c>
      <c r="AF74" s="176">
        <f>SUM('PER BULAN'!AN126:AP126)</f>
        <v>0</v>
      </c>
      <c r="AG74" s="176">
        <f>SUM('PER BULAN'!AQ126:AS126)</f>
        <v>0</v>
      </c>
      <c r="AH74" s="162" t="s">
        <v>523</v>
      </c>
      <c r="AI74" s="162" t="s">
        <v>524</v>
      </c>
      <c r="AJ74" s="162" t="s">
        <v>527</v>
      </c>
      <c r="AK74" s="162" t="s">
        <v>3774</v>
      </c>
      <c r="AL74" s="162" t="s">
        <v>3775</v>
      </c>
      <c r="AM74" s="276">
        <f t="shared" si="8"/>
        <v>24000000</v>
      </c>
      <c r="AN74" s="175">
        <f t="shared" si="9"/>
        <v>60</v>
      </c>
      <c r="AO74" s="276">
        <f t="shared" si="10"/>
        <v>16000000</v>
      </c>
      <c r="AP74" s="175">
        <f t="shared" si="11"/>
        <v>40</v>
      </c>
      <c r="AQ74" s="162" t="str">
        <f t="shared" si="12"/>
        <v>WA.2378.EBA.962.301.I.522151</v>
      </c>
      <c r="AR74" s="162" t="str">
        <f>IF(ISNUMBER(SEARCH("COVID",SP2D[[#This Row],[Akun]])),"COVID","Non COVID")</f>
        <v>Non COVID</v>
      </c>
      <c r="AS7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7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4" s="176">
        <f>SUM('PER BULAN'!BB126)</f>
        <v>0</v>
      </c>
      <c r="AV74" s="176">
        <f>SUM('PER BULAN'!BC126)</f>
        <v>0</v>
      </c>
      <c r="AW74" s="176">
        <f>SUM('PER BULAN'!BD126)</f>
        <v>0</v>
      </c>
      <c r="AX74" s="176">
        <f>SUM('PER BULAN'!BE126)</f>
        <v>0</v>
      </c>
      <c r="AY74" s="176">
        <f>SUM('PER BULAN'!BF126)</f>
        <v>0</v>
      </c>
      <c r="AZ74" s="176">
        <f>SUM('PER BULAN'!BG126)</f>
        <v>0</v>
      </c>
      <c r="BA74" s="176">
        <f>SUM('PER BULAN'!BH126)</f>
        <v>14000000</v>
      </c>
      <c r="BB74" s="176">
        <f>SUM('PER BULAN'!BI126)</f>
        <v>0</v>
      </c>
      <c r="BC74" s="176">
        <f>SUM('PER BULAN'!BJ126)</f>
        <v>0</v>
      </c>
      <c r="BD74" s="176">
        <f>SUM('PER BULAN'!BK126)</f>
        <v>0</v>
      </c>
      <c r="BE74" s="176">
        <f>SUM('PER BULAN'!BL126)</f>
        <v>0</v>
      </c>
    </row>
    <row r="75" spans="1:57" s="163" customFormat="1">
      <c r="A75" s="162" t="s">
        <v>3768</v>
      </c>
      <c r="B75" s="162" t="s">
        <v>3769</v>
      </c>
      <c r="C75" s="162" t="s">
        <v>3795</v>
      </c>
      <c r="D75" s="162" t="s">
        <v>3796</v>
      </c>
      <c r="E75" s="162" t="s">
        <v>197</v>
      </c>
      <c r="F75" s="162" t="s">
        <v>3797</v>
      </c>
      <c r="G75" s="162" t="s">
        <v>3812</v>
      </c>
      <c r="H75" s="162" t="s">
        <v>3813</v>
      </c>
      <c r="I75" s="162">
        <v>962</v>
      </c>
      <c r="J75" s="162" t="s">
        <v>3818</v>
      </c>
      <c r="K75" s="162">
        <v>301</v>
      </c>
      <c r="L75" s="162" t="s">
        <v>3817</v>
      </c>
      <c r="M75" s="162" t="s">
        <v>569</v>
      </c>
      <c r="N75" s="162" t="s">
        <v>3825</v>
      </c>
      <c r="O75" s="162" t="s">
        <v>510</v>
      </c>
      <c r="P75" s="162" t="s">
        <v>3777</v>
      </c>
      <c r="Q75" s="111" cm="1">
        <f t="array" ref="Q75">SUM(_xlfn._xlws.FILTER(HistoryDIPA[TOTAL],(HistoryDIPA[MAK]=SP2D[[#This Row],[Kode Akun]])*(HistoryDIPA[StatusDIPA]=$Q$3),0))</f>
        <v>25062000</v>
      </c>
      <c r="R75" s="111" cm="1">
        <f t="array" ref="R75">SUM(_xlfn._xlws.FILTER(HistoryDIPA[TOTAL],(HistoryDIPA[MAK]=SP2D[[#This Row],[Kode Akun]])*(HistoryDIPA[StatusDIPA]=$R$3),0))</f>
        <v>25062000</v>
      </c>
      <c r="S75" s="256"/>
      <c r="T75" s="256">
        <v>0</v>
      </c>
      <c r="U75" s="256">
        <f>SP2D[[#This Row],[DIPA_REVISI3]]-SUM(SP2D[[#This Row],[Blokir AA ke 1]:[Blokir AA ke 2]])</f>
        <v>25062000</v>
      </c>
      <c r="V75" s="176">
        <f>SUM('PER BULAN'!J130:L130)</f>
        <v>0</v>
      </c>
      <c r="W75" s="176">
        <f>SUM('PER BULAN'!M127:O127)</f>
        <v>0</v>
      </c>
      <c r="X75" s="176">
        <f>SUM('PER BULAN'!P127:R127)</f>
        <v>25062000</v>
      </c>
      <c r="Y75" s="176">
        <f>SUM('PER BULAN'!S127:U127)</f>
        <v>0</v>
      </c>
      <c r="Z75" s="176">
        <f>SUM('PER BULAN'!V127:X127)</f>
        <v>0</v>
      </c>
      <c r="AA75" s="176">
        <f>SUM('PER BULAN'!Y127:AA127)</f>
        <v>0</v>
      </c>
      <c r="AB75" s="176">
        <f>SUM('PER BULAN'!AB127:AD127)</f>
        <v>0</v>
      </c>
      <c r="AC75" s="176">
        <f>SUM('PER BULAN'!AE127:AG127)</f>
        <v>0</v>
      </c>
      <c r="AD75" s="176">
        <f>SUM('PER BULAN'!AH127:AJ127)</f>
        <v>0</v>
      </c>
      <c r="AE75" s="176">
        <f>SUM('PER BULAN'!AK127:AM127)</f>
        <v>0</v>
      </c>
      <c r="AF75" s="176">
        <f>SUM('PER BULAN'!AN127:AP127)</f>
        <v>0</v>
      </c>
      <c r="AG75" s="176">
        <f>SUM('PER BULAN'!AQ127:AS127)</f>
        <v>0</v>
      </c>
      <c r="AH75" s="162" t="s">
        <v>523</v>
      </c>
      <c r="AI75" s="162" t="s">
        <v>524</v>
      </c>
      <c r="AJ75" s="162" t="s">
        <v>527</v>
      </c>
      <c r="AK75" s="162" t="s">
        <v>3774</v>
      </c>
      <c r="AL75" s="162" t="s">
        <v>3775</v>
      </c>
      <c r="AM75" s="276">
        <f t="shared" si="8"/>
        <v>25062000</v>
      </c>
      <c r="AN75" s="175">
        <f t="shared" si="9"/>
        <v>100</v>
      </c>
      <c r="AO75" s="276">
        <f t="shared" si="10"/>
        <v>0</v>
      </c>
      <c r="AP75" s="175">
        <f t="shared" si="11"/>
        <v>0</v>
      </c>
      <c r="AQ75" s="162" t="str">
        <f t="shared" si="12"/>
        <v>WA.2378.EBA.962.301.I.524111</v>
      </c>
      <c r="AR75" s="162" t="str">
        <f>IF(ISNUMBER(SEARCH("COVID",SP2D[[#This Row],[Akun]])),"COVID","Non COVID")</f>
        <v>Non COVID</v>
      </c>
      <c r="AS7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7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75" s="176">
        <f>SUM('PER BULAN'!BB127)</f>
        <v>0</v>
      </c>
      <c r="AV75" s="176">
        <f>SUM('PER BULAN'!BC127)</f>
        <v>15982000</v>
      </c>
      <c r="AW75" s="176">
        <f>SUM('PER BULAN'!BD127)</f>
        <v>9080000</v>
      </c>
      <c r="AX75" s="176">
        <f>SUM('PER BULAN'!BE127)</f>
        <v>0</v>
      </c>
      <c r="AY75" s="176">
        <f>SUM('PER BULAN'!BF127)</f>
        <v>0</v>
      </c>
      <c r="AZ75" s="176">
        <f>SUM('PER BULAN'!BG127)</f>
        <v>0</v>
      </c>
      <c r="BA75" s="176">
        <f>SUM('PER BULAN'!BH127)</f>
        <v>0</v>
      </c>
      <c r="BB75" s="176">
        <f>SUM('PER BULAN'!BI127)</f>
        <v>0</v>
      </c>
      <c r="BC75" s="176">
        <f>SUM('PER BULAN'!BJ127)</f>
        <v>0</v>
      </c>
      <c r="BD75" s="176">
        <f>SUM('PER BULAN'!BK127)</f>
        <v>0</v>
      </c>
      <c r="BE75" s="176">
        <f>SUM('PER BULAN'!BL127)</f>
        <v>0</v>
      </c>
    </row>
    <row r="76" spans="1:57" s="163" customFormat="1">
      <c r="A76" s="162" t="s">
        <v>3768</v>
      </c>
      <c r="B76" s="162" t="s">
        <v>3769</v>
      </c>
      <c r="C76" s="162" t="s">
        <v>3795</v>
      </c>
      <c r="D76" s="162" t="s">
        <v>3796</v>
      </c>
      <c r="E76" s="162" t="s">
        <v>197</v>
      </c>
      <c r="F76" s="162" t="s">
        <v>3797</v>
      </c>
      <c r="G76" s="162" t="s">
        <v>3812</v>
      </c>
      <c r="H76" s="162" t="s">
        <v>3813</v>
      </c>
      <c r="I76" s="162">
        <v>994</v>
      </c>
      <c r="J76" s="162" t="s">
        <v>4605</v>
      </c>
      <c r="K76" s="254" t="s">
        <v>546</v>
      </c>
      <c r="L76" s="162" t="s">
        <v>3734</v>
      </c>
      <c r="M76" s="162" t="s">
        <v>1786</v>
      </c>
      <c r="N76" s="162" t="s">
        <v>3827</v>
      </c>
      <c r="O76" s="162">
        <v>521111</v>
      </c>
      <c r="P76" s="162" t="s">
        <v>3828</v>
      </c>
      <c r="Q76" s="111" cm="1">
        <f t="array" ref="Q76">SUM(_xlfn._xlws.FILTER(HistoryDIPA[TOTAL],(HistoryDIPA[MAK]=SP2D[[#This Row],[Kode Akun]])*(HistoryDIPA[StatusDIPA]=$Q$3),0))</f>
        <v>1076220000</v>
      </c>
      <c r="R76" s="111" cm="1">
        <f t="array" ref="R76">SUM(_xlfn._xlws.FILTER(HistoryDIPA[TOTAL],(HistoryDIPA[MAK]=SP2D[[#This Row],[Kode Akun]])*(HistoryDIPA[StatusDIPA]=$R$3),0))</f>
        <v>1076220000</v>
      </c>
      <c r="S76" s="256"/>
      <c r="T76" s="256">
        <v>0</v>
      </c>
      <c r="U76" s="256">
        <f>SP2D[[#This Row],[DIPA_REVISI3]]-SUM(SP2D[[#This Row],[Blokir AA ke 1]:[Blokir AA ke 2]])</f>
        <v>1076220000</v>
      </c>
      <c r="V76" s="176">
        <f>SUM('PER BULAN'!J131:L131)</f>
        <v>0</v>
      </c>
      <c r="W76" s="176">
        <f>SUM('PER BULAN'!M131:O131)</f>
        <v>63640000</v>
      </c>
      <c r="X76" s="176">
        <f>SUM('PER BULAN'!P131:R131)</f>
        <v>80776487</v>
      </c>
      <c r="Y76" s="176">
        <f>SUM('PER BULAN'!S131:U131)</f>
        <v>135515096</v>
      </c>
      <c r="Z76" s="176">
        <f>SUM('PER BULAN'!V131:X131)</f>
        <v>79486568</v>
      </c>
      <c r="AA76" s="176">
        <f>SUM('PER BULAN'!Y131:AA131)</f>
        <v>63640000</v>
      </c>
      <c r="AB76" s="176">
        <f>SUM('PER BULAN'!AB131:AD131)</f>
        <v>88910853</v>
      </c>
      <c r="AC76" s="176">
        <f>SUM('PER BULAN'!AE131:AG131)</f>
        <v>63640000</v>
      </c>
      <c r="AD76" s="176">
        <f>SUM('PER BULAN'!AH131:AJ131)</f>
        <v>0</v>
      </c>
      <c r="AE76" s="176">
        <f>SUM('PER BULAN'!AK131:AM131)</f>
        <v>0</v>
      </c>
      <c r="AF76" s="176">
        <f>SUM('PER BULAN'!AN131:AP131)</f>
        <v>0</v>
      </c>
      <c r="AG76" s="176">
        <f>SUM('PER BULAN'!AQ131:AS131)</f>
        <v>0</v>
      </c>
      <c r="AH76" s="162" t="s">
        <v>523</v>
      </c>
      <c r="AI76" s="162" t="s">
        <v>565</v>
      </c>
      <c r="AJ76" s="162" t="s">
        <v>549</v>
      </c>
      <c r="AK76" s="162" t="s">
        <v>3774</v>
      </c>
      <c r="AL76" s="162" t="s">
        <v>3775</v>
      </c>
      <c r="AM76" s="276">
        <f t="shared" si="8"/>
        <v>575609004</v>
      </c>
      <c r="AN76" s="175">
        <f t="shared" si="9"/>
        <v>53.484325137982935</v>
      </c>
      <c r="AO76" s="276">
        <f t="shared" si="10"/>
        <v>500610996</v>
      </c>
      <c r="AP76" s="175">
        <f t="shared" si="11"/>
        <v>46.515674862017057</v>
      </c>
      <c r="AQ76" s="162" t="str">
        <f t="shared" si="12"/>
        <v>WA.2378.EBA.994.002.GA.521111</v>
      </c>
      <c r="AR76" s="162" t="str">
        <f>IF(ISNUMBER(SEARCH("COVID",SP2D[[#This Row],[Akun]])),"COVID","Non COVID")</f>
        <v>Non COVID</v>
      </c>
      <c r="AS7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7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6" s="176">
        <f>SUM('PER BULAN'!BB131)</f>
        <v>2178865</v>
      </c>
      <c r="AV76" s="176">
        <f>SUM('PER BULAN'!BC131)</f>
        <v>8107900</v>
      </c>
      <c r="AW76" s="176">
        <f>SUM('PER BULAN'!BD131)</f>
        <v>6849722</v>
      </c>
      <c r="AX76" s="176">
        <f>SUM('PER BULAN'!BE131)</f>
        <v>8235096</v>
      </c>
      <c r="AY76" s="176">
        <f>SUM('PER BULAN'!BF131)</f>
        <v>8616711</v>
      </c>
      <c r="AZ76" s="176">
        <f>SUM('PER BULAN'!BG131)</f>
        <v>7229857</v>
      </c>
      <c r="BA76" s="176">
        <f>SUM('PER BULAN'!BH131)</f>
        <v>0</v>
      </c>
      <c r="BB76" s="176">
        <f>SUM('PER BULAN'!BI131)</f>
        <v>0</v>
      </c>
      <c r="BC76" s="176">
        <f>SUM('PER BULAN'!BJ131)</f>
        <v>11688602</v>
      </c>
      <c r="BD76" s="176">
        <f>SUM('PER BULAN'!BK131)</f>
        <v>13582251</v>
      </c>
      <c r="BE76" s="176">
        <f>SUM('PER BULAN'!BL131)</f>
        <v>0</v>
      </c>
    </row>
    <row r="77" spans="1:57" s="163" customFormat="1">
      <c r="A77" s="162" t="s">
        <v>3768</v>
      </c>
      <c r="B77" s="162" t="s">
        <v>3769</v>
      </c>
      <c r="C77" s="162" t="s">
        <v>3795</v>
      </c>
      <c r="D77" s="162" t="s">
        <v>3796</v>
      </c>
      <c r="E77" s="162" t="s">
        <v>197</v>
      </c>
      <c r="F77" s="162" t="s">
        <v>3797</v>
      </c>
      <c r="G77" s="162" t="s">
        <v>3812</v>
      </c>
      <c r="H77" s="162" t="s">
        <v>3813</v>
      </c>
      <c r="I77" s="162">
        <v>994</v>
      </c>
      <c r="J77" s="162" t="s">
        <v>4605</v>
      </c>
      <c r="K77" s="254" t="s">
        <v>546</v>
      </c>
      <c r="L77" s="162" t="s">
        <v>3734</v>
      </c>
      <c r="M77" s="162" t="s">
        <v>1786</v>
      </c>
      <c r="N77" s="162" t="s">
        <v>3827</v>
      </c>
      <c r="O77" s="162">
        <v>521811</v>
      </c>
      <c r="P77" s="162" t="s">
        <v>3791</v>
      </c>
      <c r="Q77" s="111" cm="1">
        <f t="array" ref="Q77">SUM(_xlfn._xlws.FILTER(HistoryDIPA[TOTAL],(HistoryDIPA[MAK]=SP2D[[#This Row],[Kode Akun]])*(HistoryDIPA[StatusDIPA]=$Q$3),0))</f>
        <v>178160000</v>
      </c>
      <c r="R77" s="111" cm="1">
        <f t="array" ref="R77">SUM(_xlfn._xlws.FILTER(HistoryDIPA[TOTAL],(HistoryDIPA[MAK]=SP2D[[#This Row],[Kode Akun]])*(HistoryDIPA[StatusDIPA]=$R$3),0))</f>
        <v>178160000</v>
      </c>
      <c r="S77" s="256"/>
      <c r="T77" s="256">
        <v>0</v>
      </c>
      <c r="U77" s="256">
        <f>SP2D[[#This Row],[DIPA_REVISI3]]-SUM(SP2D[[#This Row],[Blokir AA ke 1]:[Blokir AA ke 2]])</f>
        <v>178160000</v>
      </c>
      <c r="V77" s="176">
        <f>SUM('PER BULAN'!J133:L133)</f>
        <v>0</v>
      </c>
      <c r="W77" s="176">
        <f>SUM('PER BULAN'!M132:O132)</f>
        <v>0</v>
      </c>
      <c r="X77" s="176">
        <f>SUM('PER BULAN'!P132:R132)</f>
        <v>32474000</v>
      </c>
      <c r="Y77" s="176">
        <f>SUM('PER BULAN'!S132:U132)</f>
        <v>8952000</v>
      </c>
      <c r="Z77" s="176">
        <f>SUM('PER BULAN'!V132:X132)</f>
        <v>23282000</v>
      </c>
      <c r="AA77" s="176">
        <f>SUM('PER BULAN'!Y132:AA132)</f>
        <v>0</v>
      </c>
      <c r="AB77" s="176">
        <f>SUM('PER BULAN'!AB132:AD132)</f>
        <v>4475000</v>
      </c>
      <c r="AC77" s="176">
        <f>SUM('PER BULAN'!AE132:AG132)</f>
        <v>0</v>
      </c>
      <c r="AD77" s="176">
        <f>SUM('PER BULAN'!AH132:AJ132)</f>
        <v>0</v>
      </c>
      <c r="AE77" s="176">
        <f>SUM('PER BULAN'!AK132:AM132)</f>
        <v>0</v>
      </c>
      <c r="AF77" s="176">
        <f>SUM('PER BULAN'!AN132:AP132)</f>
        <v>0</v>
      </c>
      <c r="AG77" s="176">
        <f>SUM('PER BULAN'!AQ132:AS132)</f>
        <v>0</v>
      </c>
      <c r="AH77" s="162" t="s">
        <v>523</v>
      </c>
      <c r="AI77" s="162" t="s">
        <v>565</v>
      </c>
      <c r="AJ77" s="162" t="s">
        <v>549</v>
      </c>
      <c r="AK77" s="162" t="s">
        <v>3774</v>
      </c>
      <c r="AL77" s="162" t="s">
        <v>3775</v>
      </c>
      <c r="AM77" s="276">
        <f t="shared" si="8"/>
        <v>69183000</v>
      </c>
      <c r="AN77" s="175">
        <f t="shared" si="9"/>
        <v>38.831948810058378</v>
      </c>
      <c r="AO77" s="276">
        <f t="shared" si="10"/>
        <v>108977000</v>
      </c>
      <c r="AP77" s="175">
        <f t="shared" si="11"/>
        <v>61.168051189941629</v>
      </c>
      <c r="AQ77" s="162" t="str">
        <f t="shared" si="12"/>
        <v>WA.2378.EBA.994.002.GA.521811</v>
      </c>
      <c r="AR77" s="162" t="str">
        <f>IF(ISNUMBER(SEARCH("COVID",SP2D[[#This Row],[Akun]])),"COVID","Non COVID")</f>
        <v>Non COVID</v>
      </c>
      <c r="AS7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77"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7" s="176">
        <f>SUM('PER BULAN'!BB132)</f>
        <v>13175000</v>
      </c>
      <c r="AV77" s="176">
        <f>SUM('PER BULAN'!BC132)</f>
        <v>19299000</v>
      </c>
      <c r="AW77" s="176">
        <f>SUM('PER BULAN'!BD132)</f>
        <v>0</v>
      </c>
      <c r="AX77" s="176">
        <f>SUM('PER BULAN'!BE132)</f>
        <v>8952000</v>
      </c>
      <c r="AY77" s="176">
        <f>SUM('PER BULAN'!BF132)</f>
        <v>1680000</v>
      </c>
      <c r="AZ77" s="176">
        <f>SUM('PER BULAN'!BG132)</f>
        <v>21602000</v>
      </c>
      <c r="BA77" s="176">
        <f>SUM('PER BULAN'!BH132)</f>
        <v>0</v>
      </c>
      <c r="BB77" s="176">
        <f>SUM('PER BULAN'!BI132)</f>
        <v>0</v>
      </c>
      <c r="BC77" s="176">
        <f>SUM('PER BULAN'!BJ132)</f>
        <v>0</v>
      </c>
      <c r="BD77" s="176">
        <f>SUM('PER BULAN'!BK132)</f>
        <v>4475000</v>
      </c>
      <c r="BE77" s="176">
        <f>SUM('PER BULAN'!BL132)</f>
        <v>0</v>
      </c>
    </row>
    <row r="78" spans="1:57" s="163" customFormat="1">
      <c r="A78" s="162" t="s">
        <v>3768</v>
      </c>
      <c r="B78" s="162" t="s">
        <v>3769</v>
      </c>
      <c r="C78" s="162" t="s">
        <v>3795</v>
      </c>
      <c r="D78" s="162" t="s">
        <v>3796</v>
      </c>
      <c r="E78" s="162" t="s">
        <v>197</v>
      </c>
      <c r="F78" s="162" t="s">
        <v>3797</v>
      </c>
      <c r="G78" s="162" t="s">
        <v>3812</v>
      </c>
      <c r="H78" s="162" t="s">
        <v>3813</v>
      </c>
      <c r="I78" s="162">
        <v>994</v>
      </c>
      <c r="J78" s="162" t="s">
        <v>4605</v>
      </c>
      <c r="K78" s="254" t="s">
        <v>546</v>
      </c>
      <c r="L78" s="162" t="s">
        <v>3734</v>
      </c>
      <c r="M78" s="162" t="s">
        <v>2187</v>
      </c>
      <c r="N78" s="162" t="s">
        <v>3829</v>
      </c>
      <c r="O78" s="162">
        <v>521114</v>
      </c>
      <c r="P78" s="162" t="s">
        <v>3830</v>
      </c>
      <c r="Q78" s="111" cm="1">
        <f t="array" ref="Q78">SUM(_xlfn._xlws.FILTER(HistoryDIPA[TOTAL],(HistoryDIPA[MAK]=SP2D[[#This Row],[Kode Akun]])*(HistoryDIPA[StatusDIPA]=$Q$3),0))</f>
        <v>30000000</v>
      </c>
      <c r="R78" s="111" cm="1">
        <f t="array" ref="R78">SUM(_xlfn._xlws.FILTER(HistoryDIPA[TOTAL],(HistoryDIPA[MAK]=SP2D[[#This Row],[Kode Akun]])*(HistoryDIPA[StatusDIPA]=$R$3),0))</f>
        <v>30000000</v>
      </c>
      <c r="S78" s="256"/>
      <c r="T78" s="256">
        <v>0</v>
      </c>
      <c r="U78" s="256">
        <f>SP2D[[#This Row],[DIPA_REVISI3]]-SUM(SP2D[[#This Row],[Blokir AA ke 1]:[Blokir AA ke 2]])</f>
        <v>30000000</v>
      </c>
      <c r="V78" s="176">
        <f>SUM('PER BULAN'!J134:L134)</f>
        <v>0</v>
      </c>
      <c r="W78" s="176">
        <f>SUM('PER BULAN'!M134:O134)</f>
        <v>0</v>
      </c>
      <c r="X78" s="176">
        <f>SUM('PER BULAN'!P134:R134)</f>
        <v>354050</v>
      </c>
      <c r="Y78" s="176">
        <f>SUM('PER BULAN'!S134:U134)</f>
        <v>603000</v>
      </c>
      <c r="Z78" s="176">
        <f>SUM('PER BULAN'!V134:X134)</f>
        <v>1329000</v>
      </c>
      <c r="AA78" s="176">
        <f>SUM('PER BULAN'!Y134:AA134)</f>
        <v>0</v>
      </c>
      <c r="AB78" s="176">
        <f>SUM('PER BULAN'!AB134:AD134)</f>
        <v>241000</v>
      </c>
      <c r="AC78" s="176">
        <f>SUM('PER BULAN'!AE134:AG134)</f>
        <v>0</v>
      </c>
      <c r="AD78" s="176">
        <f>SUM('PER BULAN'!AH134:AJ134)</f>
        <v>0</v>
      </c>
      <c r="AE78" s="176">
        <f>SUM('PER BULAN'!AK134:AM134)</f>
        <v>0</v>
      </c>
      <c r="AF78" s="176">
        <f>SUM('PER BULAN'!AN134:AP134)</f>
        <v>0</v>
      </c>
      <c r="AG78" s="176">
        <f>SUM('PER BULAN'!AQ134:AS134)</f>
        <v>0</v>
      </c>
      <c r="AH78" s="162" t="s">
        <v>523</v>
      </c>
      <c r="AI78" s="162" t="s">
        <v>565</v>
      </c>
      <c r="AJ78" s="162" t="s">
        <v>549</v>
      </c>
      <c r="AK78" s="162" t="s">
        <v>3774</v>
      </c>
      <c r="AL78" s="162" t="s">
        <v>3775</v>
      </c>
      <c r="AM78" s="276">
        <f t="shared" si="8"/>
        <v>2527050</v>
      </c>
      <c r="AN78" s="175">
        <f t="shared" si="9"/>
        <v>8.4235000000000007</v>
      </c>
      <c r="AO78" s="276">
        <f t="shared" si="10"/>
        <v>27472950</v>
      </c>
      <c r="AP78" s="175">
        <f t="shared" si="11"/>
        <v>91.57650000000001</v>
      </c>
      <c r="AQ78" s="162" t="str">
        <f t="shared" si="12"/>
        <v>WA.2378.EBA.994.002.GB.521114</v>
      </c>
      <c r="AR78" s="162" t="str">
        <f>IF(ISNUMBER(SEARCH("COVID",SP2D[[#This Row],[Akun]])),"COVID","Non COVID")</f>
        <v>Non COVID</v>
      </c>
      <c r="AS7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PENGIRIMAN SURAT DINAS POS PUSAT</v>
      </c>
      <c r="AT78"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8" s="176">
        <f>SUM('PER BULAN'!BB134)</f>
        <v>295050</v>
      </c>
      <c r="AV78" s="176">
        <f>SUM('PER BULAN'!BC134)</f>
        <v>0</v>
      </c>
      <c r="AW78" s="176">
        <f>SUM('PER BULAN'!BD134)</f>
        <v>59000</v>
      </c>
      <c r="AX78" s="176">
        <f>SUM('PER BULAN'!BE134)</f>
        <v>603000</v>
      </c>
      <c r="AY78" s="176">
        <f>SUM('PER BULAN'!BF134)</f>
        <v>276000</v>
      </c>
      <c r="AZ78" s="176">
        <f>SUM('PER BULAN'!BG134)</f>
        <v>1053000</v>
      </c>
      <c r="BA78" s="176">
        <f>SUM('PER BULAN'!BH134)</f>
        <v>0</v>
      </c>
      <c r="BB78" s="176">
        <f>SUM('PER BULAN'!BI134)</f>
        <v>0</v>
      </c>
      <c r="BC78" s="176">
        <f>SUM('PER BULAN'!BJ134)</f>
        <v>155000</v>
      </c>
      <c r="BD78" s="176">
        <f>SUM('PER BULAN'!BK134)</f>
        <v>86000</v>
      </c>
      <c r="BE78" s="176">
        <f>SUM('PER BULAN'!BL134)</f>
        <v>0</v>
      </c>
    </row>
    <row r="79" spans="1:57" s="163" customFormat="1">
      <c r="A79" s="162" t="s">
        <v>3768</v>
      </c>
      <c r="B79" s="162" t="s">
        <v>3769</v>
      </c>
      <c r="C79" s="162" t="s">
        <v>3795</v>
      </c>
      <c r="D79" s="162" t="s">
        <v>3796</v>
      </c>
      <c r="E79" s="162" t="s">
        <v>197</v>
      </c>
      <c r="F79" s="162" t="s">
        <v>3797</v>
      </c>
      <c r="G79" s="162" t="s">
        <v>3812</v>
      </c>
      <c r="H79" s="162" t="s">
        <v>3813</v>
      </c>
      <c r="I79" s="162">
        <v>994</v>
      </c>
      <c r="J79" s="162" t="s">
        <v>4605</v>
      </c>
      <c r="K79" s="254" t="s">
        <v>546</v>
      </c>
      <c r="L79" s="162" t="s">
        <v>3734</v>
      </c>
      <c r="M79" s="162" t="s">
        <v>2187</v>
      </c>
      <c r="N79" s="162" t="s">
        <v>3829</v>
      </c>
      <c r="O79" s="162">
        <v>522141</v>
      </c>
      <c r="P79" s="162" t="s">
        <v>3779</v>
      </c>
      <c r="Q79" s="111" cm="1">
        <f t="array" ref="Q79">SUM(_xlfn._xlws.FILTER(HistoryDIPA[TOTAL],(HistoryDIPA[MAK]=SP2D[[#This Row],[Kode Akun]])*(HistoryDIPA[StatusDIPA]=$Q$3),0))</f>
        <v>118852000</v>
      </c>
      <c r="R79" s="111" cm="1">
        <f t="array" ref="R79">SUM(_xlfn._xlws.FILTER(HistoryDIPA[TOTAL],(HistoryDIPA[MAK]=SP2D[[#This Row],[Kode Akun]])*(HistoryDIPA[StatusDIPA]=$R$3),0))</f>
        <v>118852000</v>
      </c>
      <c r="S79" s="256"/>
      <c r="T79" s="256">
        <v>0</v>
      </c>
      <c r="U79" s="256">
        <f>SP2D[[#This Row],[DIPA_REVISI3]]-SUM(SP2D[[#This Row],[Blokir AA ke 1]:[Blokir AA ke 2]])</f>
        <v>118852000</v>
      </c>
      <c r="V79" s="176">
        <f>SUM('PER BULAN'!J136:L136)</f>
        <v>0</v>
      </c>
      <c r="W79" s="176">
        <f>SUM('PER BULAN'!M135:O135)</f>
        <v>0</v>
      </c>
      <c r="X79" s="176">
        <f>SUM('PER BULAN'!P135:R135)</f>
        <v>4950000</v>
      </c>
      <c r="Y79" s="176">
        <f>SUM('PER BULAN'!S135:U135)</f>
        <v>9900000</v>
      </c>
      <c r="Z79" s="176">
        <f>SUM('PER BULAN'!V135:X135)</f>
        <v>4950000</v>
      </c>
      <c r="AA79" s="176">
        <f>SUM('PER BULAN'!Y135:AA135)</f>
        <v>0</v>
      </c>
      <c r="AB79" s="176">
        <f>SUM('PER BULAN'!AB135:AD135)</f>
        <v>59900000</v>
      </c>
      <c r="AC79" s="176">
        <f>SUM('PER BULAN'!AE135:AG135)</f>
        <v>0</v>
      </c>
      <c r="AD79" s="176">
        <f>SUM('PER BULAN'!AH135:AJ135)</f>
        <v>0</v>
      </c>
      <c r="AE79" s="176">
        <f>SUM('PER BULAN'!AK135:AM135)</f>
        <v>0</v>
      </c>
      <c r="AF79" s="176">
        <f>SUM('PER BULAN'!AN135:AP135)</f>
        <v>0</v>
      </c>
      <c r="AG79" s="176">
        <f>SUM('PER BULAN'!AQ135:AS135)</f>
        <v>0</v>
      </c>
      <c r="AH79" s="162" t="s">
        <v>523</v>
      </c>
      <c r="AI79" s="162" t="s">
        <v>565</v>
      </c>
      <c r="AJ79" s="162" t="s">
        <v>549</v>
      </c>
      <c r="AK79" s="162" t="s">
        <v>3774</v>
      </c>
      <c r="AL79" s="162" t="s">
        <v>3775</v>
      </c>
      <c r="AM79" s="276">
        <f t="shared" si="8"/>
        <v>79700000</v>
      </c>
      <c r="AN79" s="175">
        <f t="shared" si="9"/>
        <v>67.058190017837319</v>
      </c>
      <c r="AO79" s="276">
        <f t="shared" si="10"/>
        <v>39152000</v>
      </c>
      <c r="AP79" s="175">
        <f t="shared" si="11"/>
        <v>32.941809982162688</v>
      </c>
      <c r="AQ79" s="162" t="str">
        <f t="shared" si="12"/>
        <v>WA.2378.EBA.994.002.GB.522141</v>
      </c>
      <c r="AR79" s="162" t="str">
        <f>IF(ISNUMBER(SEARCH("COVID",SP2D[[#This Row],[Akun]])),"COVID","Non COVID")</f>
        <v>Non COVID</v>
      </c>
      <c r="AS7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SEWA</v>
      </c>
      <c r="AT79"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79" s="176">
        <f>SUM('PER BULAN'!BB135)</f>
        <v>0</v>
      </c>
      <c r="AV79" s="176">
        <f>SUM('PER BULAN'!BC135)</f>
        <v>4950000</v>
      </c>
      <c r="AW79" s="176">
        <f>SUM('PER BULAN'!BD135)</f>
        <v>0</v>
      </c>
      <c r="AX79" s="176">
        <f>SUM('PER BULAN'!BE135)</f>
        <v>9900000</v>
      </c>
      <c r="AY79" s="176">
        <f>SUM('PER BULAN'!BF135)</f>
        <v>0</v>
      </c>
      <c r="AZ79" s="176">
        <f>SUM('PER BULAN'!BG135)</f>
        <v>4950000</v>
      </c>
      <c r="BA79" s="176">
        <f>SUM('PER BULAN'!BH135)</f>
        <v>0</v>
      </c>
      <c r="BB79" s="176">
        <f>SUM('PER BULAN'!BI135)</f>
        <v>0</v>
      </c>
      <c r="BC79" s="176">
        <f>SUM('PER BULAN'!BJ135)</f>
        <v>50000000</v>
      </c>
      <c r="BD79" s="176">
        <f>SUM('PER BULAN'!BK135)</f>
        <v>9900000</v>
      </c>
      <c r="BE79" s="176">
        <f>SUM('PER BULAN'!BL135)</f>
        <v>0</v>
      </c>
    </row>
    <row r="80" spans="1:57" s="163" customFormat="1">
      <c r="A80" s="162" t="s">
        <v>3768</v>
      </c>
      <c r="B80" s="162" t="s">
        <v>3769</v>
      </c>
      <c r="C80" s="162" t="s">
        <v>3795</v>
      </c>
      <c r="D80" s="162" t="s">
        <v>3796</v>
      </c>
      <c r="E80" s="162" t="s">
        <v>197</v>
      </c>
      <c r="F80" s="162" t="s">
        <v>3797</v>
      </c>
      <c r="G80" s="162" t="s">
        <v>3812</v>
      </c>
      <c r="H80" s="162" t="s">
        <v>3813</v>
      </c>
      <c r="I80" s="162">
        <v>994</v>
      </c>
      <c r="J80" s="162" t="s">
        <v>4605</v>
      </c>
      <c r="K80" s="254" t="s">
        <v>546</v>
      </c>
      <c r="L80" s="162" t="s">
        <v>3734</v>
      </c>
      <c r="M80" s="162" t="s">
        <v>2198</v>
      </c>
      <c r="N80" s="162" t="s">
        <v>3831</v>
      </c>
      <c r="O80" s="162">
        <v>523121</v>
      </c>
      <c r="P80" s="162" t="s">
        <v>3832</v>
      </c>
      <c r="Q80" s="111" cm="1">
        <f t="array" ref="Q80">SUM(_xlfn._xlws.FILTER(HistoryDIPA[TOTAL],(HistoryDIPA[MAK]=SP2D[[#This Row],[Kode Akun]])*(HistoryDIPA[StatusDIPA]=$Q$3),0))</f>
        <v>497050000</v>
      </c>
      <c r="R80" s="111" cm="1">
        <f t="array" ref="R80">SUM(_xlfn._xlws.FILTER(HistoryDIPA[TOTAL],(HistoryDIPA[MAK]=SP2D[[#This Row],[Kode Akun]])*(HistoryDIPA[StatusDIPA]=$R$3),0))</f>
        <v>497050000</v>
      </c>
      <c r="S80" s="256"/>
      <c r="T80" s="256">
        <v>0</v>
      </c>
      <c r="U80" s="256">
        <f>SP2D[[#This Row],[DIPA_REVISI3]]-SUM(SP2D[[#This Row],[Blokir AA ke 1]:[Blokir AA ke 2]])</f>
        <v>497050000</v>
      </c>
      <c r="V80" s="176">
        <f>SUM('PER BULAN'!J137:L137)</f>
        <v>0</v>
      </c>
      <c r="W80" s="176">
        <f>SUM('PER BULAN'!M137:O137)</f>
        <v>0</v>
      </c>
      <c r="X80" s="176">
        <f>SUM('PER BULAN'!P137:R137)</f>
        <v>59591400</v>
      </c>
      <c r="Y80" s="176">
        <f>SUM('PER BULAN'!S137:U137)</f>
        <v>7448700</v>
      </c>
      <c r="Z80" s="176">
        <f>SUM('PER BULAN'!V137:X137)</f>
        <v>18835340</v>
      </c>
      <c r="AA80" s="176">
        <f>SUM('PER BULAN'!Y137:AA137)</f>
        <v>0</v>
      </c>
      <c r="AB80" s="176">
        <f>SUM('PER BULAN'!AB137:AD137)</f>
        <v>50029820</v>
      </c>
      <c r="AC80" s="176">
        <f>SUM('PER BULAN'!AE137:AG137)</f>
        <v>0</v>
      </c>
      <c r="AD80" s="176">
        <f>SUM('PER BULAN'!AH137:AJ137)</f>
        <v>0</v>
      </c>
      <c r="AE80" s="176">
        <f>SUM('PER BULAN'!AK137:AM137)</f>
        <v>0</v>
      </c>
      <c r="AF80" s="176">
        <f>SUM('PER BULAN'!AN137:AP137)</f>
        <v>0</v>
      </c>
      <c r="AG80" s="176">
        <f>SUM('PER BULAN'!AQ137:AS137)</f>
        <v>0</v>
      </c>
      <c r="AH80" s="162" t="s">
        <v>523</v>
      </c>
      <c r="AI80" s="162" t="s">
        <v>565</v>
      </c>
      <c r="AJ80" s="162" t="s">
        <v>549</v>
      </c>
      <c r="AK80" s="162" t="s">
        <v>3774</v>
      </c>
      <c r="AL80" s="162" t="s">
        <v>3775</v>
      </c>
      <c r="AM80" s="276">
        <f t="shared" si="8"/>
        <v>135905260</v>
      </c>
      <c r="AN80" s="175">
        <f t="shared" si="9"/>
        <v>27.342371994769138</v>
      </c>
      <c r="AO80" s="276">
        <f t="shared" si="10"/>
        <v>361144740</v>
      </c>
      <c r="AP80" s="175">
        <f t="shared" si="11"/>
        <v>72.657628005230862</v>
      </c>
      <c r="AQ80" s="162" t="str">
        <f t="shared" si="12"/>
        <v>WA.2378.EBA.994.002.GC.523121</v>
      </c>
      <c r="AR80" s="162" t="str">
        <f>IF(ISNUMBER(SEARCH("COVID",SP2D[[#This Row],[Akun]])),"COVID","Non COVID")</f>
        <v>Non COVID</v>
      </c>
      <c r="AS8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0"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0" s="176">
        <f>SUM('PER BULAN'!BB137)</f>
        <v>25004200</v>
      </c>
      <c r="AV80" s="176">
        <f>SUM('PER BULAN'!BC137)</f>
        <v>32727500</v>
      </c>
      <c r="AW80" s="176">
        <f>SUM('PER BULAN'!BD137)</f>
        <v>1859700</v>
      </c>
      <c r="AX80" s="176">
        <f>SUM('PER BULAN'!BE137)</f>
        <v>7448700</v>
      </c>
      <c r="AY80" s="176">
        <f>SUM('PER BULAN'!BF137)</f>
        <v>6968000</v>
      </c>
      <c r="AZ80" s="176">
        <f>SUM('PER BULAN'!BG137)</f>
        <v>11867340</v>
      </c>
      <c r="BA80" s="176">
        <f>SUM('PER BULAN'!BH137)</f>
        <v>0</v>
      </c>
      <c r="BB80" s="176">
        <f>SUM('PER BULAN'!BI137)</f>
        <v>0</v>
      </c>
      <c r="BC80" s="176">
        <f>SUM('PER BULAN'!BJ137)</f>
        <v>11143300</v>
      </c>
      <c r="BD80" s="176">
        <f>SUM('PER BULAN'!BK137)</f>
        <v>38886520</v>
      </c>
      <c r="BE80" s="176">
        <f>SUM('PER BULAN'!BL137)</f>
        <v>0</v>
      </c>
    </row>
    <row r="81" spans="1:57" s="163" customFormat="1">
      <c r="A81" s="162" t="s">
        <v>3768</v>
      </c>
      <c r="B81" s="162" t="s">
        <v>3769</v>
      </c>
      <c r="C81" s="162" t="s">
        <v>3795</v>
      </c>
      <c r="D81" s="162" t="s">
        <v>3796</v>
      </c>
      <c r="E81" s="162" t="s">
        <v>197</v>
      </c>
      <c r="F81" s="162" t="s">
        <v>3797</v>
      </c>
      <c r="G81" s="162" t="s">
        <v>3812</v>
      </c>
      <c r="H81" s="162" t="s">
        <v>3813</v>
      </c>
      <c r="I81" s="162">
        <v>994</v>
      </c>
      <c r="J81" s="162" t="s">
        <v>4605</v>
      </c>
      <c r="K81" s="254" t="s">
        <v>546</v>
      </c>
      <c r="L81" s="162" t="s">
        <v>3734</v>
      </c>
      <c r="M81" s="162" t="s">
        <v>2198</v>
      </c>
      <c r="N81" s="162" t="s">
        <v>3831</v>
      </c>
      <c r="O81" s="162">
        <v>523199</v>
      </c>
      <c r="P81" s="162" t="s">
        <v>3833</v>
      </c>
      <c r="Q81" s="111" cm="1">
        <f t="array" ref="Q81">SUM(_xlfn._xlws.FILTER(HistoryDIPA[TOTAL],(HistoryDIPA[MAK]=SP2D[[#This Row],[Kode Akun]])*(HistoryDIPA[StatusDIPA]=$Q$3),0))</f>
        <v>36000000</v>
      </c>
      <c r="R81" s="111" cm="1">
        <f t="array" ref="R81">SUM(_xlfn._xlws.FILTER(HistoryDIPA[TOTAL],(HistoryDIPA[MAK]=SP2D[[#This Row],[Kode Akun]])*(HistoryDIPA[StatusDIPA]=$R$3),0))</f>
        <v>36000000</v>
      </c>
      <c r="S81" s="256"/>
      <c r="T81" s="256">
        <v>0</v>
      </c>
      <c r="U81" s="256">
        <f>SP2D[[#This Row],[DIPA_REVISI3]]-SUM(SP2D[[#This Row],[Blokir AA ke 1]:[Blokir AA ke 2]])</f>
        <v>36000000</v>
      </c>
      <c r="V81" s="176">
        <f>SUM('PER BULAN'!J139:L139)</f>
        <v>0</v>
      </c>
      <c r="W81" s="176">
        <f>SUM('PER BULAN'!M138:O138)</f>
        <v>0</v>
      </c>
      <c r="X81" s="176">
        <f>SUM('PER BULAN'!P138:R138)</f>
        <v>6000000</v>
      </c>
      <c r="Y81" s="176">
        <f>SUM('PER BULAN'!S138:U138)</f>
        <v>0</v>
      </c>
      <c r="Z81" s="176">
        <f>SUM('PER BULAN'!V138:X138)</f>
        <v>3000000</v>
      </c>
      <c r="AA81" s="176">
        <f>SUM('PER BULAN'!Y138:AA138)</f>
        <v>0</v>
      </c>
      <c r="AB81" s="176">
        <f>SUM('PER BULAN'!AB138:AD138)</f>
        <v>3000000</v>
      </c>
      <c r="AC81" s="176">
        <f>SUM('PER BULAN'!AE138:AG138)</f>
        <v>0</v>
      </c>
      <c r="AD81" s="176">
        <f>SUM('PER BULAN'!AH138:AJ138)</f>
        <v>0</v>
      </c>
      <c r="AE81" s="176">
        <f>SUM('PER BULAN'!AK138:AM138)</f>
        <v>0</v>
      </c>
      <c r="AF81" s="176">
        <f>SUM('PER BULAN'!AN138:AP138)</f>
        <v>0</v>
      </c>
      <c r="AG81" s="176">
        <f>SUM('PER BULAN'!AQ138:AS138)</f>
        <v>0</v>
      </c>
      <c r="AH81" s="162" t="s">
        <v>523</v>
      </c>
      <c r="AI81" s="162" t="s">
        <v>565</v>
      </c>
      <c r="AJ81" s="162" t="s">
        <v>549</v>
      </c>
      <c r="AK81" s="162" t="s">
        <v>3774</v>
      </c>
      <c r="AL81" s="162" t="s">
        <v>3775</v>
      </c>
      <c r="AM81" s="276">
        <f t="shared" si="8"/>
        <v>12000000</v>
      </c>
      <c r="AN81" s="175">
        <f t="shared" si="9"/>
        <v>33.333333333333329</v>
      </c>
      <c r="AO81" s="276">
        <f t="shared" si="10"/>
        <v>24000000</v>
      </c>
      <c r="AP81" s="175">
        <f t="shared" si="11"/>
        <v>66.666666666666657</v>
      </c>
      <c r="AQ81" s="162" t="str">
        <f t="shared" si="12"/>
        <v>WA.2378.EBA.994.002.GC.523199</v>
      </c>
      <c r="AR81" s="162" t="str">
        <f>IF(ISNUMBER(SEARCH("COVID",SP2D[[#This Row],[Akun]])),"COVID","Non COVID")</f>
        <v>Non COVID</v>
      </c>
      <c r="AS8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1"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1" s="176">
        <f>SUM('PER BULAN'!BB138)</f>
        <v>0</v>
      </c>
      <c r="AV81" s="176">
        <f>SUM('PER BULAN'!BC138)</f>
        <v>6000000</v>
      </c>
      <c r="AW81" s="176">
        <f>SUM('PER BULAN'!BD138)</f>
        <v>0</v>
      </c>
      <c r="AX81" s="176">
        <f>SUM('PER BULAN'!BE138)</f>
        <v>0</v>
      </c>
      <c r="AY81" s="176">
        <f>SUM('PER BULAN'!BF138)</f>
        <v>3000000</v>
      </c>
      <c r="AZ81" s="176">
        <f>SUM('PER BULAN'!BG138)</f>
        <v>0</v>
      </c>
      <c r="BA81" s="176">
        <f>SUM('PER BULAN'!BH138)</f>
        <v>0</v>
      </c>
      <c r="BB81" s="176">
        <f>SUM('PER BULAN'!BI138)</f>
        <v>0</v>
      </c>
      <c r="BC81" s="176">
        <f>SUM('PER BULAN'!BJ138)</f>
        <v>0</v>
      </c>
      <c r="BD81" s="176">
        <f>SUM('PER BULAN'!BK138)</f>
        <v>3000000</v>
      </c>
      <c r="BE81" s="176">
        <f>SUM('PER BULAN'!BL138)</f>
        <v>0</v>
      </c>
    </row>
    <row r="82" spans="1:57" s="163" customFormat="1">
      <c r="A82" s="162" t="s">
        <v>3768</v>
      </c>
      <c r="B82" s="162" t="s">
        <v>3769</v>
      </c>
      <c r="C82" s="162" t="s">
        <v>3795</v>
      </c>
      <c r="D82" s="162" t="s">
        <v>3796</v>
      </c>
      <c r="E82" s="162" t="s">
        <v>197</v>
      </c>
      <c r="F82" s="162" t="s">
        <v>3797</v>
      </c>
      <c r="G82" s="162" t="s">
        <v>3812</v>
      </c>
      <c r="H82" s="162" t="s">
        <v>3813</v>
      </c>
      <c r="I82" s="162">
        <v>994</v>
      </c>
      <c r="J82" s="162" t="s">
        <v>4605</v>
      </c>
      <c r="K82" s="254" t="s">
        <v>546</v>
      </c>
      <c r="L82" s="162" t="s">
        <v>3734</v>
      </c>
      <c r="M82" s="162" t="s">
        <v>2218</v>
      </c>
      <c r="N82" s="162" t="s">
        <v>3834</v>
      </c>
      <c r="O82" s="162">
        <v>521111</v>
      </c>
      <c r="P82" s="162" t="s">
        <v>3828</v>
      </c>
      <c r="Q82" s="111" cm="1">
        <f t="array" ref="Q82">SUM(_xlfn._xlws.FILTER(HistoryDIPA[TOTAL],(HistoryDIPA[MAK]=SP2D[[#This Row],[Kode Akun]])*(HistoryDIPA[StatusDIPA]=$Q$3),0))</f>
        <v>101016000</v>
      </c>
      <c r="R82" s="111" cm="1">
        <f t="array" ref="R82">SUM(_xlfn._xlws.FILTER(HistoryDIPA[TOTAL],(HistoryDIPA[MAK]=SP2D[[#This Row],[Kode Akun]])*(HistoryDIPA[StatusDIPA]=$R$3),0))</f>
        <v>101040000</v>
      </c>
      <c r="S82" s="256"/>
      <c r="T82" s="256">
        <v>0</v>
      </c>
      <c r="U82" s="256">
        <f>SP2D[[#This Row],[DIPA_REVISI3]]-SUM(SP2D[[#This Row],[Blokir AA ke 1]:[Blokir AA ke 2]])</f>
        <v>101016000</v>
      </c>
      <c r="V82" s="176">
        <f>SUM('PER BULAN'!J140:L140)</f>
        <v>0</v>
      </c>
      <c r="W82" s="176">
        <f>SUM('PER BULAN'!M140:O140)</f>
        <v>0</v>
      </c>
      <c r="X82" s="176">
        <f>SUM('PER BULAN'!P140:R140)</f>
        <v>0</v>
      </c>
      <c r="Y82" s="176">
        <f>SUM('PER BULAN'!S140:U140)</f>
        <v>0</v>
      </c>
      <c r="Z82" s="176">
        <f>SUM('PER BULAN'!V140:X140)</f>
        <v>44410000</v>
      </c>
      <c r="AA82" s="176">
        <f>SUM('PER BULAN'!Y140:AA140)</f>
        <v>0</v>
      </c>
      <c r="AB82" s="176">
        <f>SUM('PER BULAN'!AB140:AD140)</f>
        <v>0</v>
      </c>
      <c r="AC82" s="176">
        <f>SUM('PER BULAN'!AE140:AG140)</f>
        <v>0</v>
      </c>
      <c r="AD82" s="176">
        <f>SUM('PER BULAN'!AH140:AJ140)</f>
        <v>0</v>
      </c>
      <c r="AE82" s="176">
        <f>SUM('PER BULAN'!AK140:AM140)</f>
        <v>0</v>
      </c>
      <c r="AF82" s="176">
        <f>SUM('PER BULAN'!AN140:AP140)</f>
        <v>0</v>
      </c>
      <c r="AG82" s="176">
        <f>SUM('PER BULAN'!AQ140:AS140)</f>
        <v>0</v>
      </c>
      <c r="AH82" s="162" t="s">
        <v>523</v>
      </c>
      <c r="AI82" s="162" t="s">
        <v>565</v>
      </c>
      <c r="AJ82" s="162" t="s">
        <v>549</v>
      </c>
      <c r="AK82" s="162" t="s">
        <v>3774</v>
      </c>
      <c r="AL82" s="162" t="s">
        <v>3775</v>
      </c>
      <c r="AM82" s="276">
        <f t="shared" si="8"/>
        <v>44410000</v>
      </c>
      <c r="AN82" s="175">
        <f t="shared" si="9"/>
        <v>43.963332541379586</v>
      </c>
      <c r="AO82" s="276">
        <f t="shared" si="10"/>
        <v>56606000</v>
      </c>
      <c r="AP82" s="175">
        <f t="shared" si="11"/>
        <v>56.036667458620414</v>
      </c>
      <c r="AQ82" s="162" t="str">
        <f t="shared" si="12"/>
        <v>WA.2378.EBA.994.002.GD.521111</v>
      </c>
      <c r="AR82" s="162" t="str">
        <f>IF(ISNUMBER(SEARCH("COVID",SP2D[[#This Row],[Akun]])),"COVID","Non COVID")</f>
        <v>Non COVID</v>
      </c>
      <c r="AS8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2"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2" s="176">
        <f>SUM('PER BULAN'!BB140)</f>
        <v>0</v>
      </c>
      <c r="AV82" s="176">
        <f>SUM('PER BULAN'!BC140)</f>
        <v>0</v>
      </c>
      <c r="AW82" s="176">
        <f>SUM('PER BULAN'!BD140)</f>
        <v>0</v>
      </c>
      <c r="AX82" s="176">
        <f>SUM('PER BULAN'!BE140)</f>
        <v>0</v>
      </c>
      <c r="AY82" s="176">
        <f>SUM('PER BULAN'!BF140)</f>
        <v>44410000</v>
      </c>
      <c r="AZ82" s="176">
        <f>SUM('PER BULAN'!BG140)</f>
        <v>0</v>
      </c>
      <c r="BA82" s="176">
        <f>SUM('PER BULAN'!BH140)</f>
        <v>0</v>
      </c>
      <c r="BB82" s="176">
        <f>SUM('PER BULAN'!BI140)</f>
        <v>0</v>
      </c>
      <c r="BC82" s="176">
        <f>SUM('PER BULAN'!BJ140)</f>
        <v>0</v>
      </c>
      <c r="BD82" s="176">
        <f>SUM('PER BULAN'!BK140)</f>
        <v>0</v>
      </c>
      <c r="BE82" s="176">
        <f>SUM('PER BULAN'!BL140)</f>
        <v>0</v>
      </c>
    </row>
    <row r="83" spans="1:57" s="163" customFormat="1">
      <c r="A83" s="162" t="s">
        <v>3768</v>
      </c>
      <c r="B83" s="162" t="s">
        <v>3769</v>
      </c>
      <c r="C83" s="162" t="s">
        <v>3795</v>
      </c>
      <c r="D83" s="162" t="s">
        <v>3796</v>
      </c>
      <c r="E83" s="162" t="s">
        <v>197</v>
      </c>
      <c r="F83" s="162" t="s">
        <v>3797</v>
      </c>
      <c r="G83" s="162" t="s">
        <v>3812</v>
      </c>
      <c r="H83" s="162" t="s">
        <v>3813</v>
      </c>
      <c r="I83" s="162">
        <v>994</v>
      </c>
      <c r="J83" s="162" t="s">
        <v>4605</v>
      </c>
      <c r="K83" s="254" t="s">
        <v>546</v>
      </c>
      <c r="L83" s="162" t="s">
        <v>3734</v>
      </c>
      <c r="M83" s="162" t="s">
        <v>2218</v>
      </c>
      <c r="N83" s="162" t="s">
        <v>3834</v>
      </c>
      <c r="O83" s="162">
        <v>521115</v>
      </c>
      <c r="P83" s="162" t="s">
        <v>3835</v>
      </c>
      <c r="Q83" s="111" cm="1">
        <f t="array" ref="Q83">SUM(_xlfn._xlws.FILTER(HistoryDIPA[TOTAL],(HistoryDIPA[MAK]=SP2D[[#This Row],[Kode Akun]])*(HistoryDIPA[StatusDIPA]=$Q$3),0))</f>
        <v>58360000</v>
      </c>
      <c r="R83" s="111" cm="1">
        <f t="array" ref="R83">SUM(_xlfn._xlws.FILTER(HistoryDIPA[TOTAL],(HistoryDIPA[MAK]=SP2D[[#This Row],[Kode Akun]])*(HistoryDIPA[StatusDIPA]=$R$3),0))</f>
        <v>58336000</v>
      </c>
      <c r="S83" s="256"/>
      <c r="T83" s="256">
        <v>0</v>
      </c>
      <c r="U83" s="256">
        <f>SP2D[[#This Row],[DIPA_REVISI3]]-SUM(SP2D[[#This Row],[Blokir AA ke 1]:[Blokir AA ke 2]])</f>
        <v>58360000</v>
      </c>
      <c r="V83" s="176">
        <f>SUM('PER BULAN'!J142:L142)</f>
        <v>0</v>
      </c>
      <c r="W83" s="176">
        <f>SUM('PER BULAN'!M141:O141)</f>
        <v>0</v>
      </c>
      <c r="X83" s="176">
        <f>SUM('PER BULAN'!P141:R141)</f>
        <v>9456000</v>
      </c>
      <c r="Y83" s="176">
        <f>SUM('PER BULAN'!S141:U141)</f>
        <v>0</v>
      </c>
      <c r="Z83" s="176">
        <f>SUM('PER BULAN'!V141:X141)</f>
        <v>4728000</v>
      </c>
      <c r="AA83" s="176">
        <f>SUM('PER BULAN'!Y141:AA141)</f>
        <v>0</v>
      </c>
      <c r="AB83" s="176">
        <f>SUM('PER BULAN'!AB141:AD141)</f>
        <v>14184000</v>
      </c>
      <c r="AC83" s="176">
        <f>SUM('PER BULAN'!AE141:AG141)</f>
        <v>0</v>
      </c>
      <c r="AD83" s="176">
        <f>SUM('PER BULAN'!AH141:AJ141)</f>
        <v>0</v>
      </c>
      <c r="AE83" s="176">
        <f>SUM('PER BULAN'!AK141:AM141)</f>
        <v>0</v>
      </c>
      <c r="AF83" s="176">
        <f>SUM('PER BULAN'!AN141:AP141)</f>
        <v>0</v>
      </c>
      <c r="AG83" s="176">
        <f>SUM('PER BULAN'!AQ141:AS141)</f>
        <v>0</v>
      </c>
      <c r="AH83" s="162" t="s">
        <v>523</v>
      </c>
      <c r="AI83" s="162" t="s">
        <v>565</v>
      </c>
      <c r="AJ83" s="162" t="s">
        <v>549</v>
      </c>
      <c r="AK83" s="162" t="s">
        <v>3774</v>
      </c>
      <c r="AL83" s="162" t="s">
        <v>3775</v>
      </c>
      <c r="AM83" s="276">
        <f t="shared" si="8"/>
        <v>28368000</v>
      </c>
      <c r="AN83" s="175">
        <f t="shared" si="9"/>
        <v>48.608636052090468</v>
      </c>
      <c r="AO83" s="276">
        <f t="shared" si="10"/>
        <v>29992000</v>
      </c>
      <c r="AP83" s="175">
        <f t="shared" si="11"/>
        <v>51.391363947909532</v>
      </c>
      <c r="AQ83" s="162" t="str">
        <f t="shared" si="12"/>
        <v>WA.2378.EBA.994.002.GD.521115</v>
      </c>
      <c r="AR83" s="162" t="str">
        <f>IF(ISNUMBER(SEARCH("COVID",SP2D[[#This Row],[Akun]])),"COVID","Non COVID")</f>
        <v>Non COVID</v>
      </c>
      <c r="AS8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HONOR OPERASIONAL SATKER</v>
      </c>
      <c r="AT83"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3" s="176">
        <f>SUM('PER BULAN'!BB141)</f>
        <v>0</v>
      </c>
      <c r="AV83" s="176">
        <f>SUM('PER BULAN'!BC141)</f>
        <v>9456000</v>
      </c>
      <c r="AW83" s="176">
        <f>SUM('PER BULAN'!BD141)</f>
        <v>0</v>
      </c>
      <c r="AX83" s="176">
        <f>SUM('PER BULAN'!BE141)</f>
        <v>0</v>
      </c>
      <c r="AY83" s="176">
        <f>SUM('PER BULAN'!BF141)</f>
        <v>0</v>
      </c>
      <c r="AZ83" s="176">
        <f>SUM('PER BULAN'!BG141)</f>
        <v>4728000</v>
      </c>
      <c r="BA83" s="176">
        <f>SUM('PER BULAN'!BH141)</f>
        <v>0</v>
      </c>
      <c r="BB83" s="176">
        <f>SUM('PER BULAN'!BI141)</f>
        <v>0</v>
      </c>
      <c r="BC83" s="176">
        <f>SUM('PER BULAN'!BJ141)</f>
        <v>4728000</v>
      </c>
      <c r="BD83" s="176">
        <f>SUM('PER BULAN'!BK141)</f>
        <v>9456000</v>
      </c>
      <c r="BE83" s="176">
        <f>SUM('PER BULAN'!BL141)</f>
        <v>0</v>
      </c>
    </row>
    <row r="84" spans="1:57" s="163" customFormat="1">
      <c r="A84" s="162" t="s">
        <v>3768</v>
      </c>
      <c r="B84" s="162" t="s">
        <v>3769</v>
      </c>
      <c r="C84" s="162" t="s">
        <v>3795</v>
      </c>
      <c r="D84" s="162" t="s">
        <v>3796</v>
      </c>
      <c r="E84" s="162" t="s">
        <v>197</v>
      </c>
      <c r="F84" s="162" t="s">
        <v>3797</v>
      </c>
      <c r="G84" s="162" t="s">
        <v>3812</v>
      </c>
      <c r="H84" s="162" t="s">
        <v>3813</v>
      </c>
      <c r="I84" s="162">
        <v>994</v>
      </c>
      <c r="J84" s="162" t="s">
        <v>4605</v>
      </c>
      <c r="K84" s="254" t="s">
        <v>546</v>
      </c>
      <c r="L84" s="162" t="s">
        <v>3734</v>
      </c>
      <c r="M84" s="162" t="s">
        <v>3649</v>
      </c>
      <c r="N84" s="162" t="s">
        <v>3836</v>
      </c>
      <c r="O84" s="162">
        <v>521111</v>
      </c>
      <c r="P84" s="162" t="s">
        <v>3828</v>
      </c>
      <c r="Q84" s="111" cm="1">
        <f t="array" ref="Q84">SUM(_xlfn._xlws.FILTER(HistoryDIPA[TOTAL],(HistoryDIPA[MAK]=SP2D[[#This Row],[Kode Akun]])*(HistoryDIPA[StatusDIPA]=$Q$3),0))</f>
        <v>45000000</v>
      </c>
      <c r="R84" s="111" cm="1">
        <f t="array" ref="R84">SUM(_xlfn._xlws.FILTER(HistoryDIPA[TOTAL],(HistoryDIPA[MAK]=SP2D[[#This Row],[Kode Akun]])*(HistoryDIPA[StatusDIPA]=$R$3),0))</f>
        <v>45000000</v>
      </c>
      <c r="S84" s="256">
        <v>45000000</v>
      </c>
      <c r="T84" s="256">
        <v>0</v>
      </c>
      <c r="U84" s="256">
        <f>SP2D[[#This Row],[DIPA_REVISI3]]-SUM(SP2D[[#This Row],[Blokir AA ke 1]:[Blokir AA ke 2]])</f>
        <v>0</v>
      </c>
      <c r="V84" s="176">
        <f>SUM('PER BULAN'!J143:L143)</f>
        <v>0</v>
      </c>
      <c r="W84" s="176">
        <f>SUM('PER BULAN'!M143:O143)</f>
        <v>0</v>
      </c>
      <c r="X84" s="176">
        <f>SUM('PER BULAN'!P143:R143)</f>
        <v>0</v>
      </c>
      <c r="Y84" s="176">
        <f>SUM('PER BULAN'!S143:U143)</f>
        <v>0</v>
      </c>
      <c r="Z84" s="176">
        <f>SUM('PER BULAN'!V143:X143)</f>
        <v>0</v>
      </c>
      <c r="AA84" s="176">
        <f>SUM('PER BULAN'!Y143:AA143)</f>
        <v>0</v>
      </c>
      <c r="AB84" s="176">
        <f>SUM('PER BULAN'!AB143:AD143)</f>
        <v>0</v>
      </c>
      <c r="AC84" s="176">
        <f>SUM('PER BULAN'!AE143:AG143)</f>
        <v>0</v>
      </c>
      <c r="AD84" s="176">
        <f>SUM('PER BULAN'!AH143:AJ143)</f>
        <v>0</v>
      </c>
      <c r="AE84" s="176">
        <f>SUM('PER BULAN'!AK143:AM143)</f>
        <v>0</v>
      </c>
      <c r="AF84" s="176">
        <f>SUM('PER BULAN'!AN143:AP143)</f>
        <v>0</v>
      </c>
      <c r="AG84" s="176">
        <f>SUM('PER BULAN'!AQ143:AS143)</f>
        <v>0</v>
      </c>
      <c r="AH84" s="162" t="s">
        <v>523</v>
      </c>
      <c r="AI84" s="162" t="s">
        <v>565</v>
      </c>
      <c r="AJ84" s="162" t="s">
        <v>549</v>
      </c>
      <c r="AK84" s="162" t="s">
        <v>3774</v>
      </c>
      <c r="AL84" s="162" t="s">
        <v>3775</v>
      </c>
      <c r="AM84" s="276">
        <f t="shared" si="8"/>
        <v>0</v>
      </c>
      <c r="AN84" s="175">
        <f t="shared" si="9"/>
        <v>0</v>
      </c>
      <c r="AO84" s="276">
        <f t="shared" si="10"/>
        <v>45000000</v>
      </c>
      <c r="AP84" s="175">
        <f t="shared" si="11"/>
        <v>100</v>
      </c>
      <c r="AQ84" s="162" t="str">
        <f t="shared" si="12"/>
        <v>WA.2378.EBA.994.002.GE.521111</v>
      </c>
      <c r="AR84" s="162" t="str">
        <f>IF(ISNUMBER(SEARCH("COVID",SP2D[[#This Row],[Akun]])),"COVID","Non COVID")</f>
        <v>Non COVID</v>
      </c>
      <c r="AS8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KEPERLUAN PERKANTORAN</v>
      </c>
      <c r="AT84"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4" s="176">
        <f>SUM('PER BULAN'!BB143)</f>
        <v>0</v>
      </c>
      <c r="AV84" s="176">
        <f>SUM('PER BULAN'!BC143)</f>
        <v>0</v>
      </c>
      <c r="AW84" s="176">
        <f>SUM('PER BULAN'!BD143)</f>
        <v>0</v>
      </c>
      <c r="AX84" s="176">
        <f>SUM('PER BULAN'!BE143)</f>
        <v>0</v>
      </c>
      <c r="AY84" s="176">
        <f>SUM('PER BULAN'!BF143)</f>
        <v>0</v>
      </c>
      <c r="AZ84" s="176">
        <f>SUM('PER BULAN'!BG143)</f>
        <v>0</v>
      </c>
      <c r="BA84" s="176">
        <f>SUM('PER BULAN'!BH143)</f>
        <v>0</v>
      </c>
      <c r="BB84" s="176">
        <f>SUM('PER BULAN'!BI143)</f>
        <v>0</v>
      </c>
      <c r="BC84" s="176">
        <f>SUM('PER BULAN'!BJ143)</f>
        <v>0</v>
      </c>
      <c r="BD84" s="176">
        <f>SUM('PER BULAN'!BK143)</f>
        <v>0</v>
      </c>
      <c r="BE84" s="176">
        <f>SUM('PER BULAN'!BL143)</f>
        <v>0</v>
      </c>
    </row>
    <row r="85" spans="1:57" s="163" customFormat="1">
      <c r="A85" s="162" t="s">
        <v>3768</v>
      </c>
      <c r="B85" s="162" t="s">
        <v>3769</v>
      </c>
      <c r="C85" s="162" t="s">
        <v>3795</v>
      </c>
      <c r="D85" s="162" t="s">
        <v>3796</v>
      </c>
      <c r="E85" s="162" t="s">
        <v>197</v>
      </c>
      <c r="F85" s="162" t="s">
        <v>3797</v>
      </c>
      <c r="G85" s="162" t="s">
        <v>3812</v>
      </c>
      <c r="H85" s="162" t="s">
        <v>3813</v>
      </c>
      <c r="I85" s="162">
        <v>994</v>
      </c>
      <c r="J85" s="162" t="s">
        <v>4605</v>
      </c>
      <c r="K85" s="254" t="s">
        <v>546</v>
      </c>
      <c r="L85" s="162" t="s">
        <v>3734</v>
      </c>
      <c r="M85" s="162" t="s">
        <v>3649</v>
      </c>
      <c r="N85" s="162" t="s">
        <v>3836</v>
      </c>
      <c r="O85" s="162">
        <v>521811</v>
      </c>
      <c r="P85" s="162" t="s">
        <v>3791</v>
      </c>
      <c r="Q85" s="111" cm="1">
        <f t="array" ref="Q85">SUM(_xlfn._xlws.FILTER(HistoryDIPA[TOTAL],(HistoryDIPA[MAK]=SP2D[[#This Row],[Kode Akun]])*(HistoryDIPA[StatusDIPA]=$Q$3),0))</f>
        <v>26000000</v>
      </c>
      <c r="R85" s="111" cm="1">
        <f t="array" ref="R85">SUM(_xlfn._xlws.FILTER(HistoryDIPA[TOTAL],(HistoryDIPA[MAK]=SP2D[[#This Row],[Kode Akun]])*(HistoryDIPA[StatusDIPA]=$R$3),0))</f>
        <v>26000000</v>
      </c>
      <c r="S85" s="256">
        <v>26000000</v>
      </c>
      <c r="T85" s="256">
        <v>0</v>
      </c>
      <c r="U85" s="256">
        <f>SP2D[[#This Row],[DIPA_REVISI3]]-SUM(SP2D[[#This Row],[Blokir AA ke 1]:[Blokir AA ke 2]])</f>
        <v>0</v>
      </c>
      <c r="V85" s="176">
        <f>SUM('PER BULAN'!J144:L144)</f>
        <v>0</v>
      </c>
      <c r="W85" s="176">
        <f>SUM('PER BULAN'!M144:O144)</f>
        <v>0</v>
      </c>
      <c r="X85" s="176">
        <f>SUM('PER BULAN'!P144:R144)</f>
        <v>0</v>
      </c>
      <c r="Y85" s="176">
        <f>SUM('PER BULAN'!S144:U144)</f>
        <v>0</v>
      </c>
      <c r="Z85" s="176">
        <f>SUM('PER BULAN'!V144:X144)</f>
        <v>0</v>
      </c>
      <c r="AA85" s="176">
        <f>SUM('PER BULAN'!Y144:AA144)</f>
        <v>0</v>
      </c>
      <c r="AB85" s="176">
        <f>SUM('PER BULAN'!AB144:AD144)</f>
        <v>0</v>
      </c>
      <c r="AC85" s="176">
        <f>SUM('PER BULAN'!AE144:AG144)</f>
        <v>0</v>
      </c>
      <c r="AD85" s="176">
        <f>SUM('PER BULAN'!AH144:AJ144)</f>
        <v>0</v>
      </c>
      <c r="AE85" s="176">
        <f>SUM('PER BULAN'!AK144:AM144)</f>
        <v>0</v>
      </c>
      <c r="AF85" s="176">
        <f>SUM('PER BULAN'!AN144:AP144)</f>
        <v>0</v>
      </c>
      <c r="AG85" s="176">
        <f>SUM('PER BULAN'!AQ144:AS144)</f>
        <v>0</v>
      </c>
      <c r="AH85" s="162" t="s">
        <v>523</v>
      </c>
      <c r="AI85" s="162" t="s">
        <v>565</v>
      </c>
      <c r="AJ85" s="162" t="s">
        <v>549</v>
      </c>
      <c r="AK85" s="162" t="s">
        <v>3774</v>
      </c>
      <c r="AL85" s="162" t="s">
        <v>3775</v>
      </c>
      <c r="AM85" s="276">
        <f t="shared" si="8"/>
        <v>0</v>
      </c>
      <c r="AN85" s="175">
        <f t="shared" si="9"/>
        <v>0</v>
      </c>
      <c r="AO85" s="276">
        <f t="shared" si="10"/>
        <v>26000000</v>
      </c>
      <c r="AP85" s="175">
        <f t="shared" si="11"/>
        <v>100</v>
      </c>
      <c r="AQ85" s="162" t="str">
        <f t="shared" si="12"/>
        <v>WA.2378.EBA.994.002.GE.521811</v>
      </c>
      <c r="AR85" s="162" t="str">
        <f>IF(ISNUMBER(SEARCH("COVID",SP2D[[#This Row],[Akun]])),"COVID","Non COVID")</f>
        <v>Non COVID</v>
      </c>
      <c r="AS8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85"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5" s="176">
        <f>SUM('PER BULAN'!BB144)</f>
        <v>0</v>
      </c>
      <c r="AV85" s="176">
        <f>SUM('PER BULAN'!BC144)</f>
        <v>0</v>
      </c>
      <c r="AW85" s="176">
        <f>SUM('PER BULAN'!BD144)</f>
        <v>0</v>
      </c>
      <c r="AX85" s="176">
        <f>SUM('PER BULAN'!BE144)</f>
        <v>0</v>
      </c>
      <c r="AY85" s="176">
        <f>SUM('PER BULAN'!BF144)</f>
        <v>0</v>
      </c>
      <c r="AZ85" s="176">
        <f>SUM('PER BULAN'!BG144)</f>
        <v>0</v>
      </c>
      <c r="BA85" s="176">
        <f>SUM('PER BULAN'!BH144)</f>
        <v>0</v>
      </c>
      <c r="BB85" s="176">
        <f>SUM('PER BULAN'!BI144)</f>
        <v>0</v>
      </c>
      <c r="BC85" s="176">
        <f>SUM('PER BULAN'!BJ144)</f>
        <v>0</v>
      </c>
      <c r="BD85" s="176">
        <f>SUM('PER BULAN'!BK144)</f>
        <v>0</v>
      </c>
      <c r="BE85" s="176">
        <f>SUM('PER BULAN'!BL144)</f>
        <v>0</v>
      </c>
    </row>
    <row r="86" spans="1:57" s="163" customFormat="1">
      <c r="A86" s="162" t="s">
        <v>3768</v>
      </c>
      <c r="B86" s="162" t="s">
        <v>3769</v>
      </c>
      <c r="C86" s="162" t="s">
        <v>3795</v>
      </c>
      <c r="D86" s="162" t="s">
        <v>3796</v>
      </c>
      <c r="E86" s="162" t="s">
        <v>197</v>
      </c>
      <c r="F86" s="162" t="s">
        <v>3797</v>
      </c>
      <c r="G86" s="162" t="s">
        <v>3812</v>
      </c>
      <c r="H86" s="162" t="s">
        <v>3813</v>
      </c>
      <c r="I86" s="162">
        <v>994</v>
      </c>
      <c r="J86" s="162" t="s">
        <v>4605</v>
      </c>
      <c r="K86" s="254" t="s">
        <v>546</v>
      </c>
      <c r="L86" s="162" t="s">
        <v>3734</v>
      </c>
      <c r="M86" s="162" t="s">
        <v>3649</v>
      </c>
      <c r="N86" s="162" t="s">
        <v>3836</v>
      </c>
      <c r="O86" s="162">
        <v>523121</v>
      </c>
      <c r="P86" s="162" t="s">
        <v>3832</v>
      </c>
      <c r="Q86" s="111" cm="1">
        <f t="array" ref="Q86">SUM(_xlfn._xlws.FILTER(HistoryDIPA[TOTAL],(HistoryDIPA[MAK]=SP2D[[#This Row],[Kode Akun]])*(HistoryDIPA[StatusDIPA]=$Q$3),0))</f>
        <v>29000000</v>
      </c>
      <c r="R86" s="111" cm="1">
        <f t="array" ref="R86">SUM(_xlfn._xlws.FILTER(HistoryDIPA[TOTAL],(HistoryDIPA[MAK]=SP2D[[#This Row],[Kode Akun]])*(HistoryDIPA[StatusDIPA]=$R$3),0))</f>
        <v>29000000</v>
      </c>
      <c r="S86" s="256">
        <v>29000000</v>
      </c>
      <c r="T86" s="256">
        <v>0</v>
      </c>
      <c r="U86" s="256">
        <f>SP2D[[#This Row],[DIPA_REVISI3]]-SUM(SP2D[[#This Row],[Blokir AA ke 1]:[Blokir AA ke 2]])</f>
        <v>0</v>
      </c>
      <c r="V86" s="176">
        <f>SUM('PER BULAN'!J149:L149)</f>
        <v>0</v>
      </c>
      <c r="W86" s="176">
        <f>SUM('PER BULAN'!M145:O145)</f>
        <v>0</v>
      </c>
      <c r="X86" s="176">
        <f>SUM('PER BULAN'!P145:R145)</f>
        <v>0</v>
      </c>
      <c r="Y86" s="176">
        <f>SUM('PER BULAN'!S145:U145)</f>
        <v>0</v>
      </c>
      <c r="Z86" s="176">
        <f>SUM('PER BULAN'!V145:X145)</f>
        <v>0</v>
      </c>
      <c r="AA86" s="176">
        <f>SUM('PER BULAN'!Y145:AA145)</f>
        <v>0</v>
      </c>
      <c r="AB86" s="176">
        <f>SUM('PER BULAN'!AB145:AD145)</f>
        <v>0</v>
      </c>
      <c r="AC86" s="176">
        <f>SUM('PER BULAN'!AE145:AG145)</f>
        <v>0</v>
      </c>
      <c r="AD86" s="176">
        <f>SUM('PER BULAN'!AH145:AJ145)</f>
        <v>0</v>
      </c>
      <c r="AE86" s="176">
        <f>SUM('PER BULAN'!AK145:AM145)</f>
        <v>0</v>
      </c>
      <c r="AF86" s="176">
        <f>SUM('PER BULAN'!AN145:AP145)</f>
        <v>0</v>
      </c>
      <c r="AG86" s="176">
        <f>SUM('PER BULAN'!AQ145:AS145)</f>
        <v>0</v>
      </c>
      <c r="AH86" s="162" t="s">
        <v>523</v>
      </c>
      <c r="AI86" s="162" t="s">
        <v>565</v>
      </c>
      <c r="AJ86" s="162" t="s">
        <v>549</v>
      </c>
      <c r="AK86" s="162" t="s">
        <v>3774</v>
      </c>
      <c r="AL86" s="162" t="s">
        <v>3775</v>
      </c>
      <c r="AM86" s="276">
        <f t="shared" si="8"/>
        <v>0</v>
      </c>
      <c r="AN86" s="175">
        <f t="shared" si="9"/>
        <v>0</v>
      </c>
      <c r="AO86" s="276">
        <f t="shared" si="10"/>
        <v>29000000</v>
      </c>
      <c r="AP86" s="175">
        <f t="shared" si="11"/>
        <v>100</v>
      </c>
      <c r="AQ86" s="162" t="str">
        <f t="shared" si="12"/>
        <v>WA.2378.EBA.994.002.GE.523121</v>
      </c>
      <c r="AR86" s="162" t="str">
        <f>IF(ISNUMBER(SEARCH("COVID",SP2D[[#This Row],[Akun]])),"COVID","Non COVID")</f>
        <v>Non COVID</v>
      </c>
      <c r="AS8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PEMELIHARAAN</v>
      </c>
      <c r="AT86" s="162" t="str">
        <f>IF(AND(ISNUMBER(SEARCH("OPERASIONAL",SP2D[[#This Row],[Komponen]])),ISNUMBER(SEARCH("LAYANAN PERKANTORAN",SP2D[[#This Row],[SubOutput]]))),"Belanja Barang Operasional",IF(LEFT(SP2D[[#This Row],[kdakun]],2)="53","Belanja Modal",IF(LEFT(SP2D[[#This Row],[kdakun]],2)="51","Belanja Pegawai","Belanja Barang Non Operasional")))</f>
        <v>Belanja Barang Operasional</v>
      </c>
      <c r="AU86" s="176">
        <f>SUM('PER BULAN'!BB145)</f>
        <v>0</v>
      </c>
      <c r="AV86" s="176">
        <f>SUM('PER BULAN'!BC145)</f>
        <v>0</v>
      </c>
      <c r="AW86" s="176">
        <f>SUM('PER BULAN'!BD145)</f>
        <v>0</v>
      </c>
      <c r="AX86" s="176">
        <f>SUM('PER BULAN'!BE145)</f>
        <v>0</v>
      </c>
      <c r="AY86" s="176">
        <f>SUM('PER BULAN'!BF145)</f>
        <v>0</v>
      </c>
      <c r="AZ86" s="176">
        <f>SUM('PER BULAN'!BG145)</f>
        <v>0</v>
      </c>
      <c r="BA86" s="176">
        <f>SUM('PER BULAN'!BH145)</f>
        <v>0</v>
      </c>
      <c r="BB86" s="176">
        <f>SUM('PER BULAN'!BI145)</f>
        <v>0</v>
      </c>
      <c r="BC86" s="176">
        <f>SUM('PER BULAN'!BJ145)</f>
        <v>0</v>
      </c>
      <c r="BD86" s="176">
        <f>SUM('PER BULAN'!BK145)</f>
        <v>0</v>
      </c>
      <c r="BE86" s="176">
        <f>SUM('PER BULAN'!BL145)</f>
        <v>0</v>
      </c>
    </row>
    <row r="87" spans="1:57" s="163" customFormat="1">
      <c r="A87" s="162" t="s">
        <v>3768</v>
      </c>
      <c r="B87" s="162" t="s">
        <v>3769</v>
      </c>
      <c r="C87" s="162" t="s">
        <v>3795</v>
      </c>
      <c r="D87" s="162" t="s">
        <v>3796</v>
      </c>
      <c r="E87" s="162" t="s">
        <v>197</v>
      </c>
      <c r="F87" s="162" t="s">
        <v>3797</v>
      </c>
      <c r="G87" s="162" t="s">
        <v>3837</v>
      </c>
      <c r="H87" s="162" t="s">
        <v>3838</v>
      </c>
      <c r="I87" s="162">
        <v>951</v>
      </c>
      <c r="J87" s="162" t="s">
        <v>3839</v>
      </c>
      <c r="K87" s="162">
        <v>301</v>
      </c>
      <c r="L87" s="162" t="s">
        <v>3840</v>
      </c>
      <c r="M87" s="162" t="s">
        <v>8</v>
      </c>
      <c r="N87" s="162" t="s">
        <v>3841</v>
      </c>
      <c r="O87" s="162">
        <v>532111</v>
      </c>
      <c r="P87" s="162" t="s">
        <v>3780</v>
      </c>
      <c r="Q87" s="111" cm="1">
        <f t="array" ref="Q87">SUM(_xlfn._xlws.FILTER(HistoryDIPA[TOTAL],(HistoryDIPA[MAK]=SP2D[[#This Row],[Kode Akun]])*(HistoryDIPA[StatusDIPA]=$Q$3),0))</f>
        <v>540000000</v>
      </c>
      <c r="R87" s="111" cm="1">
        <f t="array" ref="R87">SUM(_xlfn._xlws.FILTER(HistoryDIPA[TOTAL],(HistoryDIPA[MAK]=SP2D[[#This Row],[Kode Akun]])*(HistoryDIPA[StatusDIPA]=$R$3),0))</f>
        <v>540000000</v>
      </c>
      <c r="S87" s="256"/>
      <c r="T87" s="256">
        <v>0</v>
      </c>
      <c r="U87" s="256">
        <f>SP2D[[#This Row],[DIPA_REVISI3]]-SUM(SP2D[[#This Row],[Blokir AA ke 1]:[Blokir AA ke 2]])</f>
        <v>540000000</v>
      </c>
      <c r="V87" s="176">
        <f>SUM('PER BULAN'!J156:L156)</f>
        <v>0</v>
      </c>
      <c r="W87" s="176">
        <f>SUM('PER BULAN'!M150:O150)</f>
        <v>0</v>
      </c>
      <c r="X87" s="176">
        <f>SUM('PER BULAN'!P150:R150)</f>
        <v>0</v>
      </c>
      <c r="Y87" s="176">
        <f>SUM('PER BULAN'!S150:U150)</f>
        <v>0</v>
      </c>
      <c r="Z87" s="176">
        <f>SUM('PER BULAN'!V150:X150)</f>
        <v>540000000</v>
      </c>
      <c r="AA87" s="176">
        <f>SUM('PER BULAN'!Y150:AA150)</f>
        <v>0</v>
      </c>
      <c r="AB87" s="176">
        <f>SUM('PER BULAN'!AB150:AD150)</f>
        <v>0</v>
      </c>
      <c r="AC87" s="176">
        <f>SUM('PER BULAN'!AE150:AG150)</f>
        <v>0</v>
      </c>
      <c r="AD87" s="176">
        <f>SUM('PER BULAN'!AH150:AJ150)</f>
        <v>0</v>
      </c>
      <c r="AE87" s="176">
        <f>SUM('PER BULAN'!AK150:AM150)</f>
        <v>0</v>
      </c>
      <c r="AF87" s="176">
        <f>SUM('PER BULAN'!AN150:AP150)</f>
        <v>0</v>
      </c>
      <c r="AG87" s="176">
        <f>SUM('PER BULAN'!AQ150:AS150)</f>
        <v>0</v>
      </c>
      <c r="AH87" s="162" t="s">
        <v>523</v>
      </c>
      <c r="AI87" s="162" t="s">
        <v>565</v>
      </c>
      <c r="AJ87" s="162" t="s">
        <v>549</v>
      </c>
      <c r="AK87" s="162">
        <v>53</v>
      </c>
      <c r="AL87" s="162" t="s">
        <v>3775</v>
      </c>
      <c r="AM87" s="276">
        <f t="shared" si="8"/>
        <v>540000000</v>
      </c>
      <c r="AN87" s="175">
        <f t="shared" si="9"/>
        <v>100</v>
      </c>
      <c r="AO87" s="276">
        <f t="shared" si="10"/>
        <v>0</v>
      </c>
      <c r="AP87" s="175">
        <f t="shared" si="11"/>
        <v>0</v>
      </c>
      <c r="AQ87" s="162" t="str">
        <f t="shared" si="12"/>
        <v>WA.2378.EBB.951.301.A.532111</v>
      </c>
      <c r="AR87" s="162" t="str">
        <f>IF(ISNUMBER(SEARCH("COVID",SP2D[[#This Row],[Akun]])),"COVID","Non COVID")</f>
        <v>Non COVID</v>
      </c>
      <c r="AS8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87" s="162" t="str">
        <f>IF(AND(ISNUMBER(SEARCH("OPERASIONAL",SP2D[[#This Row],[Komponen]])),ISNUMBER(SEARCH("LAYANAN PERKANTORAN",SP2D[[#This Row],[SubOutput]]))),"Belanja Barang Operasional",IF(LEFT(SP2D[[#This Row],[kdakun]],2)="53","Belanja Modal",IF(LEFT(SP2D[[#This Row],[kdakun]],2)="51","Belanja Pegawai","Belanja Barang Non Operasional")))</f>
        <v>Belanja Modal</v>
      </c>
      <c r="AU87" s="176">
        <f>SUM('PER BULAN'!BB150)</f>
        <v>0</v>
      </c>
      <c r="AV87" s="176">
        <f>SUM('PER BULAN'!BC150)</f>
        <v>0</v>
      </c>
      <c r="AW87" s="176">
        <f>SUM('PER BULAN'!BD150)</f>
        <v>0</v>
      </c>
      <c r="AX87" s="176">
        <f>SUM('PER BULAN'!BE150)</f>
        <v>0</v>
      </c>
      <c r="AY87" s="176">
        <f>SUM('PER BULAN'!BF150)</f>
        <v>0</v>
      </c>
      <c r="AZ87" s="176">
        <f>SUM('PER BULAN'!BG150)</f>
        <v>0</v>
      </c>
      <c r="BA87" s="176">
        <f>SUM('PER BULAN'!BH150)</f>
        <v>0</v>
      </c>
      <c r="BB87" s="176">
        <f>SUM('PER BULAN'!BI150)</f>
        <v>0</v>
      </c>
      <c r="BC87" s="176">
        <f>SUM('PER BULAN'!BJ150)</f>
        <v>0</v>
      </c>
      <c r="BD87" s="176">
        <f>SUM('PER BULAN'!BK150)</f>
        <v>0</v>
      </c>
      <c r="BE87" s="176">
        <f>SUM('PER BULAN'!BL150)</f>
        <v>0</v>
      </c>
    </row>
    <row r="88" spans="1:57" s="163" customFormat="1">
      <c r="A88" s="162" t="s">
        <v>3768</v>
      </c>
      <c r="B88" s="162" t="s">
        <v>3769</v>
      </c>
      <c r="C88" s="162" t="s">
        <v>3795</v>
      </c>
      <c r="D88" s="162" t="s">
        <v>3796</v>
      </c>
      <c r="E88" s="162" t="s">
        <v>197</v>
      </c>
      <c r="F88" s="162" t="s">
        <v>3797</v>
      </c>
      <c r="G88" s="162" t="s">
        <v>3842</v>
      </c>
      <c r="H88" s="162" t="s">
        <v>3843</v>
      </c>
      <c r="I88" s="162">
        <v>952</v>
      </c>
      <c r="J88" s="162" t="s">
        <v>3844</v>
      </c>
      <c r="K88" s="162">
        <v>301</v>
      </c>
      <c r="L88" s="162" t="s">
        <v>3845</v>
      </c>
      <c r="M88" s="162" t="s">
        <v>8</v>
      </c>
      <c r="N88" s="162" t="s">
        <v>3846</v>
      </c>
      <c r="O88" s="162">
        <v>521211</v>
      </c>
      <c r="P88" s="162" t="s">
        <v>3773</v>
      </c>
      <c r="Q88" s="111" cm="1">
        <f t="array" ref="Q88">SUM(_xlfn._xlws.FILTER(HistoryDIPA[TOTAL],(HistoryDIPA[MAK]=SP2D[[#This Row],[Kode Akun]])*(HistoryDIPA[StatusDIPA]=$Q$3),0))</f>
        <v>6000000</v>
      </c>
      <c r="R88" s="111" cm="1">
        <f t="array" ref="R88">SUM(_xlfn._xlws.FILTER(HistoryDIPA[TOTAL],(HistoryDIPA[MAK]=SP2D[[#This Row],[Kode Akun]])*(HistoryDIPA[StatusDIPA]=$R$3),0))</f>
        <v>6000000</v>
      </c>
      <c r="S88" s="256"/>
      <c r="T88" s="256">
        <v>0</v>
      </c>
      <c r="U88" s="256">
        <f>SP2D[[#This Row],[DIPA_REVISI3]]-SUM(SP2D[[#This Row],[Blokir AA ke 1]:[Blokir AA ke 2]])</f>
        <v>6000000</v>
      </c>
      <c r="V88" s="176">
        <f>SUM('PER BULAN'!J157:L157)</f>
        <v>0</v>
      </c>
      <c r="W88" s="176">
        <f>SUM('PER BULAN'!M157:O157)</f>
        <v>0</v>
      </c>
      <c r="X88" s="176">
        <f>SUM('PER BULAN'!P157:R157)</f>
        <v>1498000</v>
      </c>
      <c r="Y88" s="176">
        <f>SUM('PER BULAN'!S157:U157)</f>
        <v>0</v>
      </c>
      <c r="Z88" s="176">
        <f>SUM('PER BULAN'!V157:X157)</f>
        <v>1493000</v>
      </c>
      <c r="AA88" s="176">
        <f>SUM('PER BULAN'!Y157:AA157)</f>
        <v>0</v>
      </c>
      <c r="AB88" s="176">
        <f>SUM('PER BULAN'!AB157:AD157)</f>
        <v>0</v>
      </c>
      <c r="AC88" s="176">
        <f>SUM('PER BULAN'!AE157:AG157)</f>
        <v>1457550</v>
      </c>
      <c r="AD88" s="176">
        <f>SUM('PER BULAN'!AH157:AJ157)</f>
        <v>0</v>
      </c>
      <c r="AE88" s="176">
        <f>SUM('PER BULAN'!AK157:AM157)</f>
        <v>0</v>
      </c>
      <c r="AF88" s="176">
        <f>SUM('PER BULAN'!AN157:AP157)</f>
        <v>0</v>
      </c>
      <c r="AG88" s="176">
        <f>SUM('PER BULAN'!AQ157:AS157)</f>
        <v>0</v>
      </c>
      <c r="AH88" s="162" t="s">
        <v>523</v>
      </c>
      <c r="AI88" s="162" t="s">
        <v>532</v>
      </c>
      <c r="AJ88" s="162" t="s">
        <v>533</v>
      </c>
      <c r="AK88" s="162" t="s">
        <v>3774</v>
      </c>
      <c r="AL88" s="162" t="s">
        <v>3775</v>
      </c>
      <c r="AM88" s="276">
        <f t="shared" si="8"/>
        <v>4448550</v>
      </c>
      <c r="AN88" s="175">
        <f t="shared" si="9"/>
        <v>74.142499999999998</v>
      </c>
      <c r="AO88" s="276">
        <f t="shared" si="10"/>
        <v>1551450</v>
      </c>
      <c r="AP88" s="175">
        <f t="shared" si="11"/>
        <v>25.857500000000002</v>
      </c>
      <c r="AQ88" s="162" t="str">
        <f t="shared" si="12"/>
        <v>WA.2378.EBD.952.301.A.521211</v>
      </c>
      <c r="AR88" s="162" t="str">
        <f>IF(ISNUMBER(SEARCH("COVID",SP2D[[#This Row],[Akun]])),"COVID","Non COVID")</f>
        <v>Non COVID</v>
      </c>
      <c r="AS8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8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8" s="176">
        <f>SUM('PER BULAN'!BB157)</f>
        <v>0</v>
      </c>
      <c r="AV88" s="176">
        <f>SUM('PER BULAN'!BC157)</f>
        <v>1498000</v>
      </c>
      <c r="AW88" s="176">
        <f>SUM('PER BULAN'!BD157)</f>
        <v>0</v>
      </c>
      <c r="AX88" s="176">
        <f>SUM('PER BULAN'!BE157)</f>
        <v>0</v>
      </c>
      <c r="AY88" s="176">
        <f>SUM('PER BULAN'!BF157)</f>
        <v>0</v>
      </c>
      <c r="AZ88" s="176">
        <f>SUM('PER BULAN'!BG157)</f>
        <v>0</v>
      </c>
      <c r="BA88" s="176">
        <f>SUM('PER BULAN'!BH157)</f>
        <v>1493000</v>
      </c>
      <c r="BB88" s="176">
        <f>SUM('PER BULAN'!BI157)</f>
        <v>0</v>
      </c>
      <c r="BC88" s="176">
        <f>SUM('PER BULAN'!BJ157)</f>
        <v>0</v>
      </c>
      <c r="BD88" s="176">
        <f>SUM('PER BULAN'!BK157)</f>
        <v>0</v>
      </c>
      <c r="BE88" s="176">
        <f>SUM('PER BULAN'!BL157)</f>
        <v>1457550</v>
      </c>
    </row>
    <row r="89" spans="1:57" s="163" customFormat="1">
      <c r="A89" s="162" t="s">
        <v>3768</v>
      </c>
      <c r="B89" s="162" t="s">
        <v>3769</v>
      </c>
      <c r="C89" s="162" t="s">
        <v>3795</v>
      </c>
      <c r="D89" s="162" t="s">
        <v>3796</v>
      </c>
      <c r="E89" s="162" t="s">
        <v>197</v>
      </c>
      <c r="F89" s="162" t="s">
        <v>3797</v>
      </c>
      <c r="G89" s="162" t="s">
        <v>3842</v>
      </c>
      <c r="H89" s="162" t="s">
        <v>3843</v>
      </c>
      <c r="I89" s="162">
        <v>952</v>
      </c>
      <c r="J89" s="162" t="s">
        <v>3844</v>
      </c>
      <c r="K89" s="162">
        <v>301</v>
      </c>
      <c r="L89" s="162" t="s">
        <v>3845</v>
      </c>
      <c r="M89" s="162" t="s">
        <v>8</v>
      </c>
      <c r="N89" s="162" t="s">
        <v>3846</v>
      </c>
      <c r="O89" s="162">
        <v>521219</v>
      </c>
      <c r="P89" s="162" t="s">
        <v>3786</v>
      </c>
      <c r="Q89" s="111" cm="1">
        <f t="array" ref="Q89">SUM(_xlfn._xlws.FILTER(HistoryDIPA[TOTAL],(HistoryDIPA[MAK]=SP2D[[#This Row],[Kode Akun]])*(HistoryDIPA[StatusDIPA]=$Q$3),0))</f>
        <v>1000000</v>
      </c>
      <c r="R89" s="111" cm="1">
        <f t="array" ref="R89">SUM(_xlfn._xlws.FILTER(HistoryDIPA[TOTAL],(HistoryDIPA[MAK]=SP2D[[#This Row],[Kode Akun]])*(HistoryDIPA[StatusDIPA]=$R$3),0))</f>
        <v>1000000</v>
      </c>
      <c r="S89" s="256"/>
      <c r="T89" s="256">
        <v>0</v>
      </c>
      <c r="U89" s="256">
        <f>SP2D[[#This Row],[DIPA_REVISI3]]-SUM(SP2D[[#This Row],[Blokir AA ke 1]:[Blokir AA ke 2]])</f>
        <v>1000000</v>
      </c>
      <c r="V89" s="176">
        <f>SUM('PER BULAN'!J158:L158)</f>
        <v>0</v>
      </c>
      <c r="W89" s="176">
        <f>SUM('PER BULAN'!M158:O158)</f>
        <v>0</v>
      </c>
      <c r="X89" s="176">
        <f>SUM('PER BULAN'!P158:R158)</f>
        <v>346915</v>
      </c>
      <c r="Y89" s="176">
        <f>SUM('PER BULAN'!S158:U158)</f>
        <v>0</v>
      </c>
      <c r="Z89" s="176">
        <f>SUM('PER BULAN'!V158:X158)</f>
        <v>355980</v>
      </c>
      <c r="AA89" s="176">
        <f>SUM('PER BULAN'!Y158:AA158)</f>
        <v>0</v>
      </c>
      <c r="AB89" s="176">
        <f>SUM('PER BULAN'!AB158:AD158)</f>
        <v>0</v>
      </c>
      <c r="AC89" s="176">
        <f>SUM('PER BULAN'!AE158:AG158)</f>
        <v>0</v>
      </c>
      <c r="AD89" s="176">
        <f>SUM('PER BULAN'!AH158:AJ158)</f>
        <v>0</v>
      </c>
      <c r="AE89" s="176">
        <f>SUM('PER BULAN'!AK158:AM158)</f>
        <v>0</v>
      </c>
      <c r="AF89" s="176">
        <f>SUM('PER BULAN'!AN158:AP158)</f>
        <v>0</v>
      </c>
      <c r="AG89" s="176">
        <f>SUM('PER BULAN'!AQ158:AS158)</f>
        <v>0</v>
      </c>
      <c r="AH89" s="162" t="s">
        <v>523</v>
      </c>
      <c r="AI89" s="162" t="s">
        <v>532</v>
      </c>
      <c r="AJ89" s="162" t="s">
        <v>533</v>
      </c>
      <c r="AK89" s="162" t="s">
        <v>3774</v>
      </c>
      <c r="AL89" s="162" t="s">
        <v>3775</v>
      </c>
      <c r="AM89" s="276">
        <f t="shared" si="8"/>
        <v>702895</v>
      </c>
      <c r="AN89" s="175">
        <f t="shared" si="9"/>
        <v>70.289500000000004</v>
      </c>
      <c r="AO89" s="276">
        <f t="shared" si="10"/>
        <v>297105</v>
      </c>
      <c r="AP89" s="175">
        <f t="shared" si="11"/>
        <v>29.7105</v>
      </c>
      <c r="AQ89" s="162" t="str">
        <f t="shared" si="12"/>
        <v>WA.2378.EBD.952.301.A.521219</v>
      </c>
      <c r="AR89" s="162" t="str">
        <f>IF(ISNUMBER(SEARCH("COVID",SP2D[[#This Row],[Akun]])),"COVID","Non COVID")</f>
        <v>Non COVID</v>
      </c>
      <c r="AS8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8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89" s="176">
        <f>SUM('PER BULAN'!BB158)</f>
        <v>0</v>
      </c>
      <c r="AV89" s="176">
        <f>SUM('PER BULAN'!BC158)</f>
        <v>346915</v>
      </c>
      <c r="AW89" s="176">
        <f>SUM('PER BULAN'!BD158)</f>
        <v>0</v>
      </c>
      <c r="AX89" s="176">
        <f>SUM('PER BULAN'!BE158)</f>
        <v>0</v>
      </c>
      <c r="AY89" s="176">
        <f>SUM('PER BULAN'!BF158)</f>
        <v>0</v>
      </c>
      <c r="AZ89" s="176">
        <f>SUM('PER BULAN'!BG158)</f>
        <v>0</v>
      </c>
      <c r="BA89" s="176">
        <f>SUM('PER BULAN'!BH158)</f>
        <v>355980</v>
      </c>
      <c r="BB89" s="176">
        <f>SUM('PER BULAN'!BI158)</f>
        <v>0</v>
      </c>
      <c r="BC89" s="176">
        <f>SUM('PER BULAN'!BJ158)</f>
        <v>0</v>
      </c>
      <c r="BD89" s="176">
        <f>SUM('PER BULAN'!BK158)</f>
        <v>0</v>
      </c>
      <c r="BE89" s="176">
        <f>SUM('PER BULAN'!BL158)</f>
        <v>0</v>
      </c>
    </row>
    <row r="90" spans="1:57" s="163" customFormat="1">
      <c r="A90" s="162" t="s">
        <v>3768</v>
      </c>
      <c r="B90" s="162" t="s">
        <v>3769</v>
      </c>
      <c r="C90" s="162" t="s">
        <v>3795</v>
      </c>
      <c r="D90" s="162" t="s">
        <v>3796</v>
      </c>
      <c r="E90" s="162" t="s">
        <v>197</v>
      </c>
      <c r="F90" s="162" t="s">
        <v>3797</v>
      </c>
      <c r="G90" s="162" t="s">
        <v>3842</v>
      </c>
      <c r="H90" s="162" t="s">
        <v>3843</v>
      </c>
      <c r="I90" s="162">
        <v>952</v>
      </c>
      <c r="J90" s="162" t="s">
        <v>3844</v>
      </c>
      <c r="K90" s="162">
        <v>301</v>
      </c>
      <c r="L90" s="162" t="s">
        <v>3845</v>
      </c>
      <c r="M90" s="162" t="s">
        <v>8</v>
      </c>
      <c r="N90" s="162" t="s">
        <v>3846</v>
      </c>
      <c r="O90" s="162">
        <v>521811</v>
      </c>
      <c r="P90" s="162" t="s">
        <v>3791</v>
      </c>
      <c r="Q90" s="111" cm="1">
        <f t="array" ref="Q90">SUM(_xlfn._xlws.FILTER(HistoryDIPA[TOTAL],(HistoryDIPA[MAK]=SP2D[[#This Row],[Kode Akun]])*(HistoryDIPA[StatusDIPA]=$Q$3),0))</f>
        <v>10000000</v>
      </c>
      <c r="R90" s="111" cm="1">
        <f t="array" ref="R90">SUM(_xlfn._xlws.FILTER(HistoryDIPA[TOTAL],(HistoryDIPA[MAK]=SP2D[[#This Row],[Kode Akun]])*(HistoryDIPA[StatusDIPA]=$R$3),0))</f>
        <v>10000000</v>
      </c>
      <c r="S90" s="256"/>
      <c r="T90" s="256">
        <v>0</v>
      </c>
      <c r="U90" s="256">
        <f>SP2D[[#This Row],[DIPA_REVISI3]]-SUM(SP2D[[#This Row],[Blokir AA ke 1]:[Blokir AA ke 2]])</f>
        <v>10000000</v>
      </c>
      <c r="V90" s="176">
        <f>SUM('PER BULAN'!J159:L159)</f>
        <v>0</v>
      </c>
      <c r="W90" s="176">
        <f>SUM('PER BULAN'!M159:O159)</f>
        <v>0</v>
      </c>
      <c r="X90" s="176">
        <f>SUM('PER BULAN'!P159:R159)</f>
        <v>2459000</v>
      </c>
      <c r="Y90" s="176">
        <f>SUM('PER BULAN'!S159:U159)</f>
        <v>0</v>
      </c>
      <c r="Z90" s="176">
        <f>SUM('PER BULAN'!V159:X159)</f>
        <v>2390000</v>
      </c>
      <c r="AA90" s="176">
        <f>SUM('PER BULAN'!Y159:AA159)</f>
        <v>0</v>
      </c>
      <c r="AB90" s="176">
        <f>SUM('PER BULAN'!AB159:AD159)</f>
        <v>0</v>
      </c>
      <c r="AC90" s="176">
        <f>SUM('PER BULAN'!AE159:AG159)</f>
        <v>1495000</v>
      </c>
      <c r="AD90" s="176">
        <f>SUM('PER BULAN'!AH159:AJ159)</f>
        <v>0</v>
      </c>
      <c r="AE90" s="176">
        <f>SUM('PER BULAN'!AK159:AM159)</f>
        <v>0</v>
      </c>
      <c r="AF90" s="176">
        <f>SUM('PER BULAN'!AN159:AP159)</f>
        <v>0</v>
      </c>
      <c r="AG90" s="176">
        <f>SUM('PER BULAN'!AQ159:AS159)</f>
        <v>0</v>
      </c>
      <c r="AH90" s="162" t="s">
        <v>523</v>
      </c>
      <c r="AI90" s="162" t="s">
        <v>532</v>
      </c>
      <c r="AJ90" s="162" t="s">
        <v>533</v>
      </c>
      <c r="AK90" s="162" t="s">
        <v>3774</v>
      </c>
      <c r="AL90" s="162" t="s">
        <v>3775</v>
      </c>
      <c r="AM90" s="276">
        <f t="shared" si="8"/>
        <v>6344000</v>
      </c>
      <c r="AN90" s="175">
        <f t="shared" si="9"/>
        <v>63.44</v>
      </c>
      <c r="AO90" s="276">
        <f t="shared" si="10"/>
        <v>3656000</v>
      </c>
      <c r="AP90" s="175">
        <f t="shared" si="11"/>
        <v>36.559999999999995</v>
      </c>
      <c r="AQ90" s="162" t="str">
        <f t="shared" si="12"/>
        <v>WA.2378.EBD.952.301.A.521811</v>
      </c>
      <c r="AR90" s="162" t="str">
        <f>IF(ISNUMBER(SEARCH("COVID",SP2D[[#This Row],[Akun]])),"COVID","Non COVID")</f>
        <v>Non COVID</v>
      </c>
      <c r="AS9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0" s="176">
        <f>SUM('PER BULAN'!BB159)</f>
        <v>0</v>
      </c>
      <c r="AV90" s="176">
        <f>SUM('PER BULAN'!BC159)</f>
        <v>2459000</v>
      </c>
      <c r="AW90" s="176">
        <f>SUM('PER BULAN'!BD159)</f>
        <v>0</v>
      </c>
      <c r="AX90" s="176">
        <f>SUM('PER BULAN'!BE159)</f>
        <v>0</v>
      </c>
      <c r="AY90" s="176">
        <f>SUM('PER BULAN'!BF159)</f>
        <v>0</v>
      </c>
      <c r="AZ90" s="176">
        <f>SUM('PER BULAN'!BG159)</f>
        <v>0</v>
      </c>
      <c r="BA90" s="176">
        <f>SUM('PER BULAN'!BH159)</f>
        <v>2390000</v>
      </c>
      <c r="BB90" s="176">
        <f>SUM('PER BULAN'!BI159)</f>
        <v>0</v>
      </c>
      <c r="BC90" s="176">
        <f>SUM('PER BULAN'!BJ159)</f>
        <v>0</v>
      </c>
      <c r="BD90" s="176">
        <f>SUM('PER BULAN'!BK159)</f>
        <v>0</v>
      </c>
      <c r="BE90" s="176">
        <f>SUM('PER BULAN'!BL159)</f>
        <v>1495000</v>
      </c>
    </row>
    <row r="91" spans="1:57" s="163" customFormat="1">
      <c r="A91" s="162" t="s">
        <v>3768</v>
      </c>
      <c r="B91" s="162" t="s">
        <v>3769</v>
      </c>
      <c r="C91" s="162" t="s">
        <v>3795</v>
      </c>
      <c r="D91" s="162" t="s">
        <v>3796</v>
      </c>
      <c r="E91" s="162" t="s">
        <v>197</v>
      </c>
      <c r="F91" s="162" t="s">
        <v>3797</v>
      </c>
      <c r="G91" s="162" t="s">
        <v>3842</v>
      </c>
      <c r="H91" s="162" t="s">
        <v>3843</v>
      </c>
      <c r="I91" s="162">
        <v>952</v>
      </c>
      <c r="J91" s="162" t="s">
        <v>3844</v>
      </c>
      <c r="K91" s="162">
        <v>301</v>
      </c>
      <c r="L91" s="162" t="s">
        <v>3845</v>
      </c>
      <c r="M91" s="162" t="s">
        <v>8</v>
      </c>
      <c r="N91" s="162" t="s">
        <v>3846</v>
      </c>
      <c r="O91" s="162">
        <v>524111</v>
      </c>
      <c r="P91" s="162" t="s">
        <v>3777</v>
      </c>
      <c r="Q91" s="111" cm="1">
        <f t="array" ref="Q91">SUM(_xlfn._xlws.FILTER(HistoryDIPA[TOTAL],(HistoryDIPA[MAK]=SP2D[[#This Row],[Kode Akun]])*(HistoryDIPA[StatusDIPA]=$Q$3),0))</f>
        <v>5164000</v>
      </c>
      <c r="R91" s="111" cm="1">
        <f t="array" ref="R91">SUM(_xlfn._xlws.FILTER(HistoryDIPA[TOTAL],(HistoryDIPA[MAK]=SP2D[[#This Row],[Kode Akun]])*(HistoryDIPA[StatusDIPA]=$R$3),0))</f>
        <v>5164000</v>
      </c>
      <c r="S91" s="256"/>
      <c r="T91" s="256">
        <v>0</v>
      </c>
      <c r="U91" s="256">
        <f>SP2D[[#This Row],[DIPA_REVISI3]]-SUM(SP2D[[#This Row],[Blokir AA ke 1]:[Blokir AA ke 2]])</f>
        <v>5164000</v>
      </c>
      <c r="V91" s="176">
        <f>SUM('PER BULAN'!J161:L161)</f>
        <v>0</v>
      </c>
      <c r="W91" s="176">
        <f>SUM('PER BULAN'!M160:O160)</f>
        <v>1010000</v>
      </c>
      <c r="X91" s="176">
        <f>SUM('PER BULAN'!P160:R160)</f>
        <v>2805000</v>
      </c>
      <c r="Y91" s="176">
        <f>SUM('PER BULAN'!S160:U160)</f>
        <v>0</v>
      </c>
      <c r="Z91" s="176">
        <f>SUM('PER BULAN'!V160:X160)</f>
        <v>1348500</v>
      </c>
      <c r="AA91" s="176">
        <f>SUM('PER BULAN'!Y160:AA160)</f>
        <v>0</v>
      </c>
      <c r="AB91" s="176">
        <f>SUM('PER BULAN'!AB160:AD160)</f>
        <v>0</v>
      </c>
      <c r="AC91" s="176">
        <f>SUM('PER BULAN'!AE160:AG160)</f>
        <v>0</v>
      </c>
      <c r="AD91" s="176">
        <f>SUM('PER BULAN'!AH160:AJ160)</f>
        <v>0</v>
      </c>
      <c r="AE91" s="176">
        <f>SUM('PER BULAN'!AK160:AM160)</f>
        <v>0</v>
      </c>
      <c r="AF91" s="176">
        <f>SUM('PER BULAN'!AN160:AP160)</f>
        <v>0</v>
      </c>
      <c r="AG91" s="176">
        <f>SUM('PER BULAN'!AQ160:AS160)</f>
        <v>0</v>
      </c>
      <c r="AH91" s="162" t="s">
        <v>523</v>
      </c>
      <c r="AI91" s="162" t="s">
        <v>532</v>
      </c>
      <c r="AJ91" s="162" t="s">
        <v>533</v>
      </c>
      <c r="AK91" s="162" t="s">
        <v>3774</v>
      </c>
      <c r="AL91" s="162" t="s">
        <v>3775</v>
      </c>
      <c r="AM91" s="276">
        <f t="shared" si="8"/>
        <v>5163500</v>
      </c>
      <c r="AN91" s="175">
        <f t="shared" si="9"/>
        <v>99.990317583268791</v>
      </c>
      <c r="AO91" s="276">
        <f t="shared" si="10"/>
        <v>500</v>
      </c>
      <c r="AP91" s="175">
        <f t="shared" si="11"/>
        <v>9.6824167312161129E-3</v>
      </c>
      <c r="AQ91" s="162" t="str">
        <f t="shared" si="12"/>
        <v>WA.2378.EBD.952.301.A.524111</v>
      </c>
      <c r="AR91" s="162" t="str">
        <f>IF(ISNUMBER(SEARCH("COVID",SP2D[[#This Row],[Akun]])),"COVID","Non COVID")</f>
        <v>Non COVID</v>
      </c>
      <c r="AS9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1" s="176">
        <f>SUM('PER BULAN'!BB160)</f>
        <v>0</v>
      </c>
      <c r="AV91" s="176">
        <f>SUM('PER BULAN'!BC160)</f>
        <v>0</v>
      </c>
      <c r="AW91" s="176">
        <f>SUM('PER BULAN'!BD160)</f>
        <v>2805000</v>
      </c>
      <c r="AX91" s="176">
        <f>SUM('PER BULAN'!BE160)</f>
        <v>0</v>
      </c>
      <c r="AY91" s="176">
        <f>SUM('PER BULAN'!BF160)</f>
        <v>0</v>
      </c>
      <c r="AZ91" s="176">
        <f>SUM('PER BULAN'!BG160)</f>
        <v>0</v>
      </c>
      <c r="BA91" s="176">
        <f>SUM('PER BULAN'!BH160)</f>
        <v>0</v>
      </c>
      <c r="BB91" s="176">
        <f>SUM('PER BULAN'!BI160)</f>
        <v>0</v>
      </c>
      <c r="BC91" s="176">
        <f>SUM('PER BULAN'!BJ160)</f>
        <v>0</v>
      </c>
      <c r="BD91" s="176">
        <f>SUM('PER BULAN'!BK160)</f>
        <v>0</v>
      </c>
      <c r="BE91" s="176">
        <f>SUM('PER BULAN'!BL160)</f>
        <v>0</v>
      </c>
    </row>
    <row r="92" spans="1:57" s="163" customFormat="1">
      <c r="A92" s="162" t="s">
        <v>3768</v>
      </c>
      <c r="B92" s="162" t="s">
        <v>3769</v>
      </c>
      <c r="C92" s="162" t="s">
        <v>3795</v>
      </c>
      <c r="D92" s="162" t="s">
        <v>3796</v>
      </c>
      <c r="E92" s="162" t="s">
        <v>197</v>
      </c>
      <c r="F92" s="162" t="s">
        <v>3797</v>
      </c>
      <c r="G92" s="162" t="s">
        <v>3842</v>
      </c>
      <c r="H92" s="162" t="s">
        <v>3843</v>
      </c>
      <c r="I92" s="162">
        <v>952</v>
      </c>
      <c r="J92" s="162" t="s">
        <v>3844</v>
      </c>
      <c r="K92" s="162">
        <v>301</v>
      </c>
      <c r="L92" s="162" t="s">
        <v>3845</v>
      </c>
      <c r="M92" s="162" t="s">
        <v>508</v>
      </c>
      <c r="N92" s="162" t="s">
        <v>3847</v>
      </c>
      <c r="O92" s="162">
        <v>521211</v>
      </c>
      <c r="P92" s="162" t="s">
        <v>3773</v>
      </c>
      <c r="Q92" s="111" cm="1">
        <f t="array" ref="Q92">SUM(_xlfn._xlws.FILTER(HistoryDIPA[TOTAL],(HistoryDIPA[MAK]=SP2D[[#This Row],[Kode Akun]])*(HistoryDIPA[StatusDIPA]=$Q$3),0))</f>
        <v>12000000</v>
      </c>
      <c r="R92" s="111" cm="1">
        <f t="array" ref="R92">SUM(_xlfn._xlws.FILTER(HistoryDIPA[TOTAL],(HistoryDIPA[MAK]=SP2D[[#This Row],[Kode Akun]])*(HistoryDIPA[StatusDIPA]=$R$3),0))</f>
        <v>12000000</v>
      </c>
      <c r="S92" s="256"/>
      <c r="T92" s="256">
        <v>0</v>
      </c>
      <c r="U92" s="256">
        <f>SP2D[[#This Row],[DIPA_REVISI3]]-SUM(SP2D[[#This Row],[Blokir AA ke 1]:[Blokir AA ke 2]])</f>
        <v>12000000</v>
      </c>
      <c r="V92" s="176">
        <f>SUM('PER BULAN'!J162:L162)</f>
        <v>0</v>
      </c>
      <c r="W92" s="176">
        <f>SUM('PER BULAN'!M162:O162)</f>
        <v>0</v>
      </c>
      <c r="X92" s="176">
        <f>SUM('PER BULAN'!P162:R162)</f>
        <v>2964000</v>
      </c>
      <c r="Y92" s="176">
        <f>SUM('PER BULAN'!S162:U162)</f>
        <v>0</v>
      </c>
      <c r="Z92" s="176">
        <f>SUM('PER BULAN'!V162:X162)</f>
        <v>2975000</v>
      </c>
      <c r="AA92" s="176">
        <f>SUM('PER BULAN'!Y162:AA162)</f>
        <v>0</v>
      </c>
      <c r="AB92" s="176">
        <f>SUM('PER BULAN'!AB162:AD162)</f>
        <v>0</v>
      </c>
      <c r="AC92" s="176">
        <f>SUM('PER BULAN'!AE162:AG162)</f>
        <v>1495850</v>
      </c>
      <c r="AD92" s="176">
        <f>SUM('PER BULAN'!AH162:AJ162)</f>
        <v>0</v>
      </c>
      <c r="AE92" s="176">
        <f>SUM('PER BULAN'!AK162:AM162)</f>
        <v>0</v>
      </c>
      <c r="AF92" s="176">
        <f>SUM('PER BULAN'!AN162:AP162)</f>
        <v>0</v>
      </c>
      <c r="AG92" s="176">
        <f>SUM('PER BULAN'!AQ162:AS162)</f>
        <v>0</v>
      </c>
      <c r="AH92" s="162" t="s">
        <v>523</v>
      </c>
      <c r="AI92" s="162" t="s">
        <v>532</v>
      </c>
      <c r="AJ92" s="162" t="s">
        <v>533</v>
      </c>
      <c r="AK92" s="162" t="s">
        <v>3774</v>
      </c>
      <c r="AL92" s="162" t="s">
        <v>3775</v>
      </c>
      <c r="AM92" s="276">
        <f t="shared" si="8"/>
        <v>7434850</v>
      </c>
      <c r="AN92" s="175">
        <f t="shared" si="9"/>
        <v>61.95708333333333</v>
      </c>
      <c r="AO92" s="276">
        <f t="shared" si="10"/>
        <v>4565150</v>
      </c>
      <c r="AP92" s="175">
        <f t="shared" si="11"/>
        <v>38.042916666666663</v>
      </c>
      <c r="AQ92" s="162" t="str">
        <f t="shared" si="12"/>
        <v>WA.2378.EBD.952.301.B.521211</v>
      </c>
      <c r="AR92" s="162" t="str">
        <f>IF(ISNUMBER(SEARCH("COVID",SP2D[[#This Row],[Akun]])),"COVID","Non COVID")</f>
        <v>Non COVID</v>
      </c>
      <c r="AS9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2" s="176">
        <f>SUM('PER BULAN'!BB162)</f>
        <v>0</v>
      </c>
      <c r="AV92" s="176">
        <f>SUM('PER BULAN'!BC162)</f>
        <v>2964000</v>
      </c>
      <c r="AW92" s="176">
        <f>SUM('PER BULAN'!BD162)</f>
        <v>0</v>
      </c>
      <c r="AX92" s="176">
        <f>SUM('PER BULAN'!BE162)</f>
        <v>0</v>
      </c>
      <c r="AY92" s="176">
        <f>SUM('PER BULAN'!BF162)</f>
        <v>0</v>
      </c>
      <c r="AZ92" s="176">
        <f>SUM('PER BULAN'!BG162)</f>
        <v>0</v>
      </c>
      <c r="BA92" s="176">
        <f>SUM('PER BULAN'!BH162)</f>
        <v>2975000</v>
      </c>
      <c r="BB92" s="176">
        <f>SUM('PER BULAN'!BI162)</f>
        <v>0</v>
      </c>
      <c r="BC92" s="176">
        <f>SUM('PER BULAN'!BJ162)</f>
        <v>0</v>
      </c>
      <c r="BD92" s="176">
        <f>SUM('PER BULAN'!BK162)</f>
        <v>0</v>
      </c>
      <c r="BE92" s="176">
        <f>SUM('PER BULAN'!BL162)</f>
        <v>1495850</v>
      </c>
    </row>
    <row r="93" spans="1:57" s="163" customFormat="1">
      <c r="A93" s="162" t="s">
        <v>3768</v>
      </c>
      <c r="B93" s="162" t="s">
        <v>3769</v>
      </c>
      <c r="C93" s="162" t="s">
        <v>3795</v>
      </c>
      <c r="D93" s="162" t="s">
        <v>3796</v>
      </c>
      <c r="E93" s="162" t="s">
        <v>197</v>
      </c>
      <c r="F93" s="162" t="s">
        <v>3797</v>
      </c>
      <c r="G93" s="162" t="s">
        <v>3842</v>
      </c>
      <c r="H93" s="162" t="s">
        <v>3843</v>
      </c>
      <c r="I93" s="162">
        <v>952</v>
      </c>
      <c r="J93" s="162" t="s">
        <v>3844</v>
      </c>
      <c r="K93" s="162">
        <v>301</v>
      </c>
      <c r="L93" s="162" t="s">
        <v>3845</v>
      </c>
      <c r="M93" s="162" t="s">
        <v>508</v>
      </c>
      <c r="N93" s="162" t="s">
        <v>3847</v>
      </c>
      <c r="O93" s="162">
        <v>521219</v>
      </c>
      <c r="P93" s="162" t="s">
        <v>3786</v>
      </c>
      <c r="Q93" s="111" cm="1">
        <f t="array" ref="Q93">SUM(_xlfn._xlws.FILTER(HistoryDIPA[TOTAL],(HistoryDIPA[MAK]=SP2D[[#This Row],[Kode Akun]])*(HistoryDIPA[StatusDIPA]=$Q$3),0))</f>
        <v>1000000</v>
      </c>
      <c r="R93" s="111" cm="1">
        <f t="array" ref="R93">SUM(_xlfn._xlws.FILTER(HistoryDIPA[TOTAL],(HistoryDIPA[MAK]=SP2D[[#This Row],[Kode Akun]])*(HistoryDIPA[StatusDIPA]=$R$3),0))</f>
        <v>1000000</v>
      </c>
      <c r="S93" s="256"/>
      <c r="T93" s="256">
        <v>0</v>
      </c>
      <c r="U93" s="256">
        <f>SP2D[[#This Row],[DIPA_REVISI3]]-SUM(SP2D[[#This Row],[Blokir AA ke 1]:[Blokir AA ke 2]])</f>
        <v>1000000</v>
      </c>
      <c r="V93" s="176">
        <f>SUM('PER BULAN'!J163:L163)</f>
        <v>0</v>
      </c>
      <c r="W93" s="176">
        <f>SUM('PER BULAN'!M163:O163)</f>
        <v>0</v>
      </c>
      <c r="X93" s="176">
        <f>SUM('PER BULAN'!P163:R163)</f>
        <v>0</v>
      </c>
      <c r="Y93" s="176">
        <f>SUM('PER BULAN'!S163:U163)</f>
        <v>0</v>
      </c>
      <c r="Z93" s="176">
        <f>SUM('PER BULAN'!V163:X163)</f>
        <v>0</v>
      </c>
      <c r="AA93" s="176">
        <f>SUM('PER BULAN'!Y163:AA163)</f>
        <v>0</v>
      </c>
      <c r="AB93" s="176">
        <f>SUM('PER BULAN'!AB163:AD163)</f>
        <v>0</v>
      </c>
      <c r="AC93" s="176">
        <f>SUM('PER BULAN'!AE163:AG163)</f>
        <v>358831</v>
      </c>
      <c r="AD93" s="176">
        <f>SUM('PER BULAN'!AH163:AJ163)</f>
        <v>0</v>
      </c>
      <c r="AE93" s="176">
        <f>SUM('PER BULAN'!AK163:AM163)</f>
        <v>0</v>
      </c>
      <c r="AF93" s="176">
        <f>SUM('PER BULAN'!AN163:AP163)</f>
        <v>0</v>
      </c>
      <c r="AG93" s="176">
        <f>SUM('PER BULAN'!AQ163:AS163)</f>
        <v>0</v>
      </c>
      <c r="AH93" s="162" t="s">
        <v>523</v>
      </c>
      <c r="AI93" s="162" t="s">
        <v>532</v>
      </c>
      <c r="AJ93" s="162" t="s">
        <v>533</v>
      </c>
      <c r="AK93" s="162" t="s">
        <v>3774</v>
      </c>
      <c r="AL93" s="162" t="s">
        <v>3775</v>
      </c>
      <c r="AM93" s="276">
        <f t="shared" si="8"/>
        <v>358831</v>
      </c>
      <c r="AN93" s="175">
        <f t="shared" si="9"/>
        <v>35.883099999999999</v>
      </c>
      <c r="AO93" s="276">
        <f t="shared" si="10"/>
        <v>641169</v>
      </c>
      <c r="AP93" s="175">
        <f t="shared" si="11"/>
        <v>64.116900000000001</v>
      </c>
      <c r="AQ93" s="162" t="str">
        <f t="shared" si="12"/>
        <v>WA.2378.EBD.952.301.B.521219</v>
      </c>
      <c r="AR93" s="162" t="str">
        <f>IF(ISNUMBER(SEARCH("COVID",SP2D[[#This Row],[Akun]])),"COVID","Non COVID")</f>
        <v>Non COVID</v>
      </c>
      <c r="AS9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9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3" s="176">
        <f>SUM('PER BULAN'!BB163)</f>
        <v>0</v>
      </c>
      <c r="AV93" s="176">
        <f>SUM('PER BULAN'!BC163)</f>
        <v>0</v>
      </c>
      <c r="AW93" s="176">
        <f>SUM('PER BULAN'!BD163)</f>
        <v>0</v>
      </c>
      <c r="AX93" s="176">
        <f>SUM('PER BULAN'!BE163)</f>
        <v>0</v>
      </c>
      <c r="AY93" s="176">
        <f>SUM('PER BULAN'!BF163)</f>
        <v>0</v>
      </c>
      <c r="AZ93" s="176">
        <f>SUM('PER BULAN'!BG163)</f>
        <v>0</v>
      </c>
      <c r="BA93" s="176">
        <f>SUM('PER BULAN'!BH163)</f>
        <v>0</v>
      </c>
      <c r="BB93" s="176">
        <f>SUM('PER BULAN'!BI163)</f>
        <v>0</v>
      </c>
      <c r="BC93" s="176">
        <f>SUM('PER BULAN'!BJ163)</f>
        <v>0</v>
      </c>
      <c r="BD93" s="176">
        <f>SUM('PER BULAN'!BK163)</f>
        <v>0</v>
      </c>
      <c r="BE93" s="176">
        <f>SUM('PER BULAN'!BL163)</f>
        <v>358831</v>
      </c>
    </row>
    <row r="94" spans="1:57" s="163" customFormat="1">
      <c r="A94" s="162" t="s">
        <v>3768</v>
      </c>
      <c r="B94" s="162" t="s">
        <v>3769</v>
      </c>
      <c r="C94" s="162" t="s">
        <v>3795</v>
      </c>
      <c r="D94" s="162" t="s">
        <v>3796</v>
      </c>
      <c r="E94" s="162" t="s">
        <v>197</v>
      </c>
      <c r="F94" s="162" t="s">
        <v>3797</v>
      </c>
      <c r="G94" s="162" t="s">
        <v>3842</v>
      </c>
      <c r="H94" s="162" t="s">
        <v>3843</v>
      </c>
      <c r="I94" s="162">
        <v>952</v>
      </c>
      <c r="J94" s="162" t="s">
        <v>3844</v>
      </c>
      <c r="K94" s="162">
        <v>301</v>
      </c>
      <c r="L94" s="162" t="s">
        <v>3845</v>
      </c>
      <c r="M94" s="162" t="s">
        <v>508</v>
      </c>
      <c r="N94" s="162" t="s">
        <v>3847</v>
      </c>
      <c r="O94" s="162">
        <v>521811</v>
      </c>
      <c r="P94" s="162" t="s">
        <v>3791</v>
      </c>
      <c r="Q94" s="111" cm="1">
        <f t="array" ref="Q94">SUM(_xlfn._xlws.FILTER(HistoryDIPA[TOTAL],(HistoryDIPA[MAK]=SP2D[[#This Row],[Kode Akun]])*(HistoryDIPA[StatusDIPA]=$Q$3),0))</f>
        <v>20000000</v>
      </c>
      <c r="R94" s="111" cm="1">
        <f t="array" ref="R94">SUM(_xlfn._xlws.FILTER(HistoryDIPA[TOTAL],(HistoryDIPA[MAK]=SP2D[[#This Row],[Kode Akun]])*(HistoryDIPA[StatusDIPA]=$R$3),0))</f>
        <v>20000000</v>
      </c>
      <c r="S94" s="256"/>
      <c r="T94" s="256">
        <v>0</v>
      </c>
      <c r="U94" s="256">
        <f>SP2D[[#This Row],[DIPA_REVISI3]]-SUM(SP2D[[#This Row],[Blokir AA ke 1]:[Blokir AA ke 2]])</f>
        <v>20000000</v>
      </c>
      <c r="V94" s="176">
        <f>SUM('PER BULAN'!J164:L164)</f>
        <v>0</v>
      </c>
      <c r="W94" s="176">
        <f>SUM('PER BULAN'!M164:O164)</f>
        <v>0</v>
      </c>
      <c r="X94" s="176">
        <f>SUM('PER BULAN'!P164:R164)</f>
        <v>4910000</v>
      </c>
      <c r="Y94" s="176">
        <f>SUM('PER BULAN'!S164:U164)</f>
        <v>0</v>
      </c>
      <c r="Z94" s="176">
        <f>SUM('PER BULAN'!V164:X164)</f>
        <v>4873000</v>
      </c>
      <c r="AA94" s="176">
        <f>SUM('PER BULAN'!Y164:AA164)</f>
        <v>0</v>
      </c>
      <c r="AB94" s="176">
        <f>SUM('PER BULAN'!AB164:AD164)</f>
        <v>0</v>
      </c>
      <c r="AC94" s="176">
        <f>SUM('PER BULAN'!AE164:AG164)</f>
        <v>2865000</v>
      </c>
      <c r="AD94" s="176">
        <f>SUM('PER BULAN'!AH164:AJ164)</f>
        <v>0</v>
      </c>
      <c r="AE94" s="176">
        <f>SUM('PER BULAN'!AK164:AM164)</f>
        <v>0</v>
      </c>
      <c r="AF94" s="176">
        <f>SUM('PER BULAN'!AN164:AP164)</f>
        <v>0</v>
      </c>
      <c r="AG94" s="176">
        <f>SUM('PER BULAN'!AQ164:AS164)</f>
        <v>0</v>
      </c>
      <c r="AH94" s="162" t="s">
        <v>523</v>
      </c>
      <c r="AI94" s="162" t="s">
        <v>532</v>
      </c>
      <c r="AJ94" s="162" t="s">
        <v>533</v>
      </c>
      <c r="AK94" s="162" t="s">
        <v>3774</v>
      </c>
      <c r="AL94" s="162" t="s">
        <v>3775</v>
      </c>
      <c r="AM94" s="276">
        <f t="shared" si="8"/>
        <v>12648000</v>
      </c>
      <c r="AN94" s="175">
        <f t="shared" si="9"/>
        <v>63.239999999999995</v>
      </c>
      <c r="AO94" s="276">
        <f t="shared" si="10"/>
        <v>7352000</v>
      </c>
      <c r="AP94" s="175">
        <f t="shared" si="11"/>
        <v>36.76</v>
      </c>
      <c r="AQ94" s="162" t="str">
        <f t="shared" si="12"/>
        <v>WA.2378.EBD.952.301.B.521811</v>
      </c>
      <c r="AR94" s="162" t="str">
        <f>IF(ISNUMBER(SEARCH("COVID",SP2D[[#This Row],[Akun]])),"COVID","Non COVID")</f>
        <v>Non COVID</v>
      </c>
      <c r="AS9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4" s="176">
        <f>SUM('PER BULAN'!BB164)</f>
        <v>0</v>
      </c>
      <c r="AV94" s="176">
        <f>SUM('PER BULAN'!BC164)</f>
        <v>4910000</v>
      </c>
      <c r="AW94" s="176">
        <f>SUM('PER BULAN'!BD164)</f>
        <v>0</v>
      </c>
      <c r="AX94" s="176">
        <f>SUM('PER BULAN'!BE164)</f>
        <v>0</v>
      </c>
      <c r="AY94" s="176">
        <f>SUM('PER BULAN'!BF164)</f>
        <v>0</v>
      </c>
      <c r="AZ94" s="176">
        <f>SUM('PER BULAN'!BG164)</f>
        <v>0</v>
      </c>
      <c r="BA94" s="176">
        <f>SUM('PER BULAN'!BH164)</f>
        <v>4873000</v>
      </c>
      <c r="BB94" s="176">
        <f>SUM('PER BULAN'!BI164)</f>
        <v>0</v>
      </c>
      <c r="BC94" s="176">
        <f>SUM('PER BULAN'!BJ164)</f>
        <v>0</v>
      </c>
      <c r="BD94" s="176">
        <f>SUM('PER BULAN'!BK164)</f>
        <v>0</v>
      </c>
      <c r="BE94" s="176">
        <f>SUM('PER BULAN'!BL164)</f>
        <v>2865000</v>
      </c>
    </row>
    <row r="95" spans="1:57" s="163" customFormat="1">
      <c r="A95" s="162" t="s">
        <v>3768</v>
      </c>
      <c r="B95" s="162" t="s">
        <v>3769</v>
      </c>
      <c r="C95" s="162" t="s">
        <v>3795</v>
      </c>
      <c r="D95" s="162" t="s">
        <v>3796</v>
      </c>
      <c r="E95" s="162" t="s">
        <v>197</v>
      </c>
      <c r="F95" s="162" t="s">
        <v>3797</v>
      </c>
      <c r="G95" s="162" t="s">
        <v>3842</v>
      </c>
      <c r="H95" s="162" t="s">
        <v>3843</v>
      </c>
      <c r="I95" s="162">
        <v>952</v>
      </c>
      <c r="J95" s="162" t="s">
        <v>3844</v>
      </c>
      <c r="K95" s="162">
        <v>301</v>
      </c>
      <c r="L95" s="162" t="s">
        <v>3845</v>
      </c>
      <c r="M95" s="162" t="s">
        <v>508</v>
      </c>
      <c r="N95" s="162" t="s">
        <v>3847</v>
      </c>
      <c r="O95" s="162">
        <v>522151</v>
      </c>
      <c r="P95" s="162" t="s">
        <v>3776</v>
      </c>
      <c r="Q95" s="111" cm="1">
        <f t="array" ref="Q95">SUM(_xlfn._xlws.FILTER(HistoryDIPA[TOTAL],(HistoryDIPA[MAK]=SP2D[[#This Row],[Kode Akun]])*(HistoryDIPA[StatusDIPA]=$Q$3),0))</f>
        <v>0</v>
      </c>
      <c r="R95" s="111" cm="1">
        <f t="array" ref="R95">SUM(_xlfn._xlws.FILTER(HistoryDIPA[TOTAL],(HistoryDIPA[MAK]=SP2D[[#This Row],[Kode Akun]])*(HistoryDIPA[StatusDIPA]=$R$3),0))</f>
        <v>0</v>
      </c>
      <c r="S95" s="256"/>
      <c r="T95" s="256">
        <v>0</v>
      </c>
      <c r="U95" s="256">
        <f>SP2D[[#This Row],[DIPA_REVISI3]]-SUM(SP2D[[#This Row],[Blokir AA ke 1]:[Blokir AA ke 2]])</f>
        <v>0</v>
      </c>
      <c r="V95" s="176">
        <f>SUM('PER BULAN'!J165:L165)</f>
        <v>0</v>
      </c>
      <c r="W95" s="176">
        <f>SUM('PER BULAN'!M165:O165)</f>
        <v>0</v>
      </c>
      <c r="X95" s="176">
        <f>SUM('PER BULAN'!P165:R165)</f>
        <v>0</v>
      </c>
      <c r="Y95" s="176">
        <f>SUM('PER BULAN'!S165:U165)</f>
        <v>0</v>
      </c>
      <c r="Z95" s="176">
        <f>SUM('PER BULAN'!V165:X165)</f>
        <v>0</v>
      </c>
      <c r="AA95" s="176">
        <f>SUM('PER BULAN'!Y165:AA165)</f>
        <v>0</v>
      </c>
      <c r="AB95" s="176">
        <f>SUM('PER BULAN'!AB165:AD165)</f>
        <v>0</v>
      </c>
      <c r="AC95" s="176">
        <f>SUM('PER BULAN'!AE165:AG165)</f>
        <v>0</v>
      </c>
      <c r="AD95" s="176">
        <f>SUM('PER BULAN'!AH165:AJ165)</f>
        <v>0</v>
      </c>
      <c r="AE95" s="176">
        <f>SUM('PER BULAN'!AK165:AM165)</f>
        <v>0</v>
      </c>
      <c r="AF95" s="176">
        <f>SUM('PER BULAN'!AN165:AP165)</f>
        <v>0</v>
      </c>
      <c r="AG95" s="176">
        <f>SUM('PER BULAN'!AQ165:AS165)</f>
        <v>0</v>
      </c>
      <c r="AH95" s="162" t="s">
        <v>523</v>
      </c>
      <c r="AI95" s="162" t="s">
        <v>532</v>
      </c>
      <c r="AJ95" s="162" t="s">
        <v>533</v>
      </c>
      <c r="AK95" s="162" t="s">
        <v>3774</v>
      </c>
      <c r="AL95" s="162" t="s">
        <v>3775</v>
      </c>
      <c r="AM95" s="276">
        <f t="shared" si="8"/>
        <v>0</v>
      </c>
      <c r="AN95" s="175">
        <f t="shared" si="9"/>
        <v>0</v>
      </c>
      <c r="AO95" s="276">
        <f t="shared" si="10"/>
        <v>0</v>
      </c>
      <c r="AP95" s="175">
        <f t="shared" si="11"/>
        <v>0</v>
      </c>
      <c r="AQ95" s="162" t="str">
        <f t="shared" si="12"/>
        <v>WA.2378.EBD.952.301.B.522151</v>
      </c>
      <c r="AR95" s="162" t="str">
        <f>IF(ISNUMBER(SEARCH("COVID",SP2D[[#This Row],[Akun]])),"COVID","Non COVID")</f>
        <v>Non COVID</v>
      </c>
      <c r="AS9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5" s="176">
        <f>SUM('PER BULAN'!BB165)</f>
        <v>0</v>
      </c>
      <c r="AV95" s="176">
        <f>SUM('PER BULAN'!BC165)</f>
        <v>0</v>
      </c>
      <c r="AW95" s="176">
        <f>SUM('PER BULAN'!BD165)</f>
        <v>0</v>
      </c>
      <c r="AX95" s="176">
        <f>SUM('PER BULAN'!BE165)</f>
        <v>0</v>
      </c>
      <c r="AY95" s="176">
        <f>SUM('PER BULAN'!BF165)</f>
        <v>0</v>
      </c>
      <c r="AZ95" s="176">
        <f>SUM('PER BULAN'!BG165)</f>
        <v>0</v>
      </c>
      <c r="BA95" s="176">
        <f>SUM('PER BULAN'!BH165)</f>
        <v>0</v>
      </c>
      <c r="BB95" s="176">
        <f>SUM('PER BULAN'!BI165)</f>
        <v>0</v>
      </c>
      <c r="BC95" s="176">
        <f>SUM('PER BULAN'!BJ165)</f>
        <v>0</v>
      </c>
      <c r="BD95" s="176">
        <f>SUM('PER BULAN'!BK165)</f>
        <v>0</v>
      </c>
      <c r="BE95" s="176">
        <f>SUM('PER BULAN'!BL165)</f>
        <v>0</v>
      </c>
    </row>
    <row r="96" spans="1:57" s="163" customFormat="1">
      <c r="A96" s="162" t="s">
        <v>3768</v>
      </c>
      <c r="B96" s="162" t="s">
        <v>3769</v>
      </c>
      <c r="C96" s="162" t="s">
        <v>3795</v>
      </c>
      <c r="D96" s="162" t="s">
        <v>3796</v>
      </c>
      <c r="E96" s="162" t="s">
        <v>197</v>
      </c>
      <c r="F96" s="162" t="s">
        <v>3797</v>
      </c>
      <c r="G96" s="162" t="s">
        <v>3842</v>
      </c>
      <c r="H96" s="162" t="s">
        <v>3843</v>
      </c>
      <c r="I96" s="162">
        <v>952</v>
      </c>
      <c r="J96" s="162" t="s">
        <v>3844</v>
      </c>
      <c r="K96" s="162">
        <v>301</v>
      </c>
      <c r="L96" s="162" t="s">
        <v>3845</v>
      </c>
      <c r="M96" s="162" t="s">
        <v>508</v>
      </c>
      <c r="N96" s="162" t="s">
        <v>3847</v>
      </c>
      <c r="O96" s="162">
        <v>524111</v>
      </c>
      <c r="P96" s="162" t="s">
        <v>3777</v>
      </c>
      <c r="Q96" s="111" cm="1">
        <f t="array" ref="Q96">SUM(_xlfn._xlws.FILTER(HistoryDIPA[TOTAL],(HistoryDIPA[MAK]=SP2D[[#This Row],[Kode Akun]])*(HistoryDIPA[StatusDIPA]=$Q$3),0))</f>
        <v>45000000</v>
      </c>
      <c r="R96" s="111" cm="1">
        <f t="array" ref="R96">SUM(_xlfn._xlws.FILTER(HistoryDIPA[TOTAL],(HistoryDIPA[MAK]=SP2D[[#This Row],[Kode Akun]])*(HistoryDIPA[StatusDIPA]=$R$3),0))</f>
        <v>45000000</v>
      </c>
      <c r="S96" s="256"/>
      <c r="T96" s="256">
        <v>0</v>
      </c>
      <c r="U96" s="256">
        <f>SP2D[[#This Row],[DIPA_REVISI3]]-SUM(SP2D[[#This Row],[Blokir AA ke 1]:[Blokir AA ke 2]])</f>
        <v>45000000</v>
      </c>
      <c r="V96" s="176">
        <f>SUM('PER BULAN'!J167:L167)</f>
        <v>0</v>
      </c>
      <c r="W96" s="176">
        <f>SUM('PER BULAN'!M166:O166)</f>
        <v>0</v>
      </c>
      <c r="X96" s="176">
        <f>SUM('PER BULAN'!P166:R166)</f>
        <v>0</v>
      </c>
      <c r="Y96" s="176">
        <f>SUM('PER BULAN'!S166:U166)</f>
        <v>205000</v>
      </c>
      <c r="Z96" s="176">
        <f>SUM('PER BULAN'!V166:X166)</f>
        <v>4224000</v>
      </c>
      <c r="AA96" s="176">
        <f>SUM('PER BULAN'!Y166:AA166)</f>
        <v>9957100</v>
      </c>
      <c r="AB96" s="176">
        <f>SUM('PER BULAN'!AB166:AD166)</f>
        <v>2778750</v>
      </c>
      <c r="AC96" s="176">
        <f>SUM('PER BULAN'!AE166:AG166)</f>
        <v>0</v>
      </c>
      <c r="AD96" s="176">
        <f>SUM('PER BULAN'!AH166:AJ166)</f>
        <v>0</v>
      </c>
      <c r="AE96" s="176">
        <f>SUM('PER BULAN'!AK166:AM166)</f>
        <v>0</v>
      </c>
      <c r="AF96" s="176">
        <f>SUM('PER BULAN'!AN166:AP166)</f>
        <v>0</v>
      </c>
      <c r="AG96" s="176">
        <f>SUM('PER BULAN'!AQ166:AS166)</f>
        <v>0</v>
      </c>
      <c r="AH96" s="162" t="s">
        <v>523</v>
      </c>
      <c r="AI96" s="162" t="s">
        <v>532</v>
      </c>
      <c r="AJ96" s="162" t="s">
        <v>533</v>
      </c>
      <c r="AK96" s="162" t="s">
        <v>3774</v>
      </c>
      <c r="AL96" s="162" t="s">
        <v>3775</v>
      </c>
      <c r="AM96" s="276">
        <f t="shared" si="8"/>
        <v>17164850</v>
      </c>
      <c r="AN96" s="175">
        <f t="shared" si="9"/>
        <v>38.144111111111116</v>
      </c>
      <c r="AO96" s="276">
        <f t="shared" si="10"/>
        <v>27835150</v>
      </c>
      <c r="AP96" s="175">
        <f t="shared" si="11"/>
        <v>61.855888888888884</v>
      </c>
      <c r="AQ96" s="162" t="str">
        <f t="shared" si="12"/>
        <v>WA.2378.EBD.952.301.B.524111</v>
      </c>
      <c r="AR96" s="162" t="str">
        <f>IF(ISNUMBER(SEARCH("COVID",SP2D[[#This Row],[Akun]])),"COVID","Non COVID")</f>
        <v>Non COVID</v>
      </c>
      <c r="AS9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9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6" s="176">
        <f>SUM('PER BULAN'!BB166)</f>
        <v>0</v>
      </c>
      <c r="AV96" s="176">
        <f>SUM('PER BULAN'!BC166)</f>
        <v>0</v>
      </c>
      <c r="AW96" s="176">
        <f>SUM('PER BULAN'!BD166)</f>
        <v>0</v>
      </c>
      <c r="AX96" s="176">
        <f>SUM('PER BULAN'!BE166)</f>
        <v>0</v>
      </c>
      <c r="AY96" s="176">
        <f>SUM('PER BULAN'!BF166)</f>
        <v>0</v>
      </c>
      <c r="AZ96" s="176">
        <f>SUM('PER BULAN'!BG166)</f>
        <v>0</v>
      </c>
      <c r="BA96" s="176">
        <f>SUM('PER BULAN'!BH166)</f>
        <v>0</v>
      </c>
      <c r="BB96" s="176">
        <f>SUM('PER BULAN'!BI166)</f>
        <v>0</v>
      </c>
      <c r="BC96" s="176">
        <f>SUM('PER BULAN'!BJ166)</f>
        <v>0</v>
      </c>
      <c r="BD96" s="176">
        <f>SUM('PER BULAN'!BK166)</f>
        <v>0</v>
      </c>
      <c r="BE96" s="176">
        <f>SUM('PER BULAN'!BL166)</f>
        <v>0</v>
      </c>
    </row>
    <row r="97" spans="1:57" s="163" customFormat="1">
      <c r="A97" s="162" t="s">
        <v>3768</v>
      </c>
      <c r="B97" s="162" t="s">
        <v>3769</v>
      </c>
      <c r="C97" s="162" t="s">
        <v>3795</v>
      </c>
      <c r="D97" s="162" t="s">
        <v>3796</v>
      </c>
      <c r="E97" s="162" t="s">
        <v>197</v>
      </c>
      <c r="F97" s="162" t="s">
        <v>3797</v>
      </c>
      <c r="G97" s="162" t="s">
        <v>3842</v>
      </c>
      <c r="H97" s="162" t="s">
        <v>3843</v>
      </c>
      <c r="I97" s="162">
        <v>952</v>
      </c>
      <c r="J97" s="162" t="s">
        <v>3844</v>
      </c>
      <c r="K97" s="162">
        <v>301</v>
      </c>
      <c r="L97" s="162" t="s">
        <v>3845</v>
      </c>
      <c r="M97" s="162" t="s">
        <v>509</v>
      </c>
      <c r="N97" s="162" t="s">
        <v>3848</v>
      </c>
      <c r="O97" s="162">
        <v>521211</v>
      </c>
      <c r="P97" s="162" t="s">
        <v>3773</v>
      </c>
      <c r="Q97" s="111" cm="1">
        <f t="array" ref="Q97">SUM(_xlfn._xlws.FILTER(HistoryDIPA[TOTAL],(HistoryDIPA[MAK]=SP2D[[#This Row],[Kode Akun]])*(HistoryDIPA[StatusDIPA]=$Q$3),0))</f>
        <v>21000000</v>
      </c>
      <c r="R97" s="111" cm="1">
        <f t="array" ref="R97">SUM(_xlfn._xlws.FILTER(HistoryDIPA[TOTAL],(HistoryDIPA[MAK]=SP2D[[#This Row],[Kode Akun]])*(HistoryDIPA[StatusDIPA]=$R$3),0))</f>
        <v>21000000</v>
      </c>
      <c r="S97" s="256"/>
      <c r="T97" s="256">
        <v>0</v>
      </c>
      <c r="U97" s="256">
        <f>SP2D[[#This Row],[DIPA_REVISI3]]-SUM(SP2D[[#This Row],[Blokir AA ke 1]:[Blokir AA ke 2]])</f>
        <v>21000000</v>
      </c>
      <c r="V97" s="176">
        <f>SUM('PER BULAN'!J168:L168)</f>
        <v>0</v>
      </c>
      <c r="W97" s="176">
        <f>SUM('PER BULAN'!M168:O168)</f>
        <v>0</v>
      </c>
      <c r="X97" s="176">
        <f>SUM('PER BULAN'!P168:R168)</f>
        <v>2955000</v>
      </c>
      <c r="Y97" s="176">
        <f>SUM('PER BULAN'!S168:U168)</f>
        <v>0</v>
      </c>
      <c r="Z97" s="176">
        <f>SUM('PER BULAN'!V168:X168)</f>
        <v>2933500</v>
      </c>
      <c r="AA97" s="176">
        <f>SUM('PER BULAN'!Y168:AA168)</f>
        <v>10500000</v>
      </c>
      <c r="AB97" s="176">
        <f>SUM('PER BULAN'!AB168:AD168)</f>
        <v>0</v>
      </c>
      <c r="AC97" s="176">
        <f>SUM('PER BULAN'!AE168:AG168)</f>
        <v>2920850</v>
      </c>
      <c r="AD97" s="176">
        <f>SUM('PER BULAN'!AH168:AJ168)</f>
        <v>0</v>
      </c>
      <c r="AE97" s="176">
        <f>SUM('PER BULAN'!AK168:AM168)</f>
        <v>0</v>
      </c>
      <c r="AF97" s="176">
        <f>SUM('PER BULAN'!AN168:AP168)</f>
        <v>0</v>
      </c>
      <c r="AG97" s="176">
        <f>SUM('PER BULAN'!AQ168:AS168)</f>
        <v>0</v>
      </c>
      <c r="AH97" s="162" t="s">
        <v>523</v>
      </c>
      <c r="AI97" s="162" t="s">
        <v>532</v>
      </c>
      <c r="AJ97" s="162" t="s">
        <v>533</v>
      </c>
      <c r="AK97" s="162" t="s">
        <v>3774</v>
      </c>
      <c r="AL97" s="162" t="s">
        <v>3775</v>
      </c>
      <c r="AM97" s="276">
        <f t="shared" si="8"/>
        <v>19309350</v>
      </c>
      <c r="AN97" s="175">
        <f t="shared" si="9"/>
        <v>91.949285714285708</v>
      </c>
      <c r="AO97" s="276">
        <f t="shared" si="10"/>
        <v>1690650</v>
      </c>
      <c r="AP97" s="175">
        <f t="shared" si="11"/>
        <v>8.0507142857142853</v>
      </c>
      <c r="AQ97" s="162" t="str">
        <f t="shared" si="12"/>
        <v>WA.2378.EBD.952.301.C.521211</v>
      </c>
      <c r="AR97" s="162" t="str">
        <f>IF(ISNUMBER(SEARCH("COVID",SP2D[[#This Row],[Akun]])),"COVID","Non COVID")</f>
        <v>Non COVID</v>
      </c>
      <c r="AS9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9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7" s="176">
        <f>SUM('PER BULAN'!BB168)</f>
        <v>0</v>
      </c>
      <c r="AV97" s="176">
        <f>SUM('PER BULAN'!BC168)</f>
        <v>2955000</v>
      </c>
      <c r="AW97" s="176">
        <f>SUM('PER BULAN'!BD168)</f>
        <v>0</v>
      </c>
      <c r="AX97" s="176">
        <f>SUM('PER BULAN'!BE168)</f>
        <v>0</v>
      </c>
      <c r="AY97" s="176">
        <f>SUM('PER BULAN'!BF168)</f>
        <v>0</v>
      </c>
      <c r="AZ97" s="176">
        <f>SUM('PER BULAN'!BG168)</f>
        <v>0</v>
      </c>
      <c r="BA97" s="176">
        <f>SUM('PER BULAN'!BH168)</f>
        <v>2933500</v>
      </c>
      <c r="BB97" s="176">
        <f>SUM('PER BULAN'!BI168)</f>
        <v>0</v>
      </c>
      <c r="BC97" s="176">
        <f>SUM('PER BULAN'!BJ168)</f>
        <v>0</v>
      </c>
      <c r="BD97" s="176">
        <f>SUM('PER BULAN'!BK168)</f>
        <v>0</v>
      </c>
      <c r="BE97" s="176">
        <f>SUM('PER BULAN'!BL168)</f>
        <v>2920850</v>
      </c>
    </row>
    <row r="98" spans="1:57" s="163" customFormat="1">
      <c r="A98" s="162" t="s">
        <v>3768</v>
      </c>
      <c r="B98" s="162" t="s">
        <v>3769</v>
      </c>
      <c r="C98" s="162" t="s">
        <v>3795</v>
      </c>
      <c r="D98" s="162" t="s">
        <v>3796</v>
      </c>
      <c r="E98" s="162" t="s">
        <v>197</v>
      </c>
      <c r="F98" s="162" t="s">
        <v>3797</v>
      </c>
      <c r="G98" s="162" t="s">
        <v>3842</v>
      </c>
      <c r="H98" s="162" t="s">
        <v>3843</v>
      </c>
      <c r="I98" s="162">
        <v>952</v>
      </c>
      <c r="J98" s="162" t="s">
        <v>3844</v>
      </c>
      <c r="K98" s="162">
        <v>301</v>
      </c>
      <c r="L98" s="162" t="s">
        <v>3845</v>
      </c>
      <c r="M98" s="162" t="s">
        <v>509</v>
      </c>
      <c r="N98" s="162" t="s">
        <v>3848</v>
      </c>
      <c r="O98" s="162">
        <v>521811</v>
      </c>
      <c r="P98" s="162" t="s">
        <v>3791</v>
      </c>
      <c r="Q98" s="111" cm="1">
        <f t="array" ref="Q98">SUM(_xlfn._xlws.FILTER(HistoryDIPA[TOTAL],(HistoryDIPA[MAK]=SP2D[[#This Row],[Kode Akun]])*(HistoryDIPA[StatusDIPA]=$Q$3),0))</f>
        <v>17500000</v>
      </c>
      <c r="R98" s="111" cm="1">
        <f t="array" ref="R98">SUM(_xlfn._xlws.FILTER(HistoryDIPA[TOTAL],(HistoryDIPA[MAK]=SP2D[[#This Row],[Kode Akun]])*(HistoryDIPA[StatusDIPA]=$R$3),0))</f>
        <v>17500000</v>
      </c>
      <c r="S98" s="256"/>
      <c r="T98" s="256">
        <v>0</v>
      </c>
      <c r="U98" s="256">
        <f>SP2D[[#This Row],[DIPA_REVISI3]]-SUM(SP2D[[#This Row],[Blokir AA ke 1]:[Blokir AA ke 2]])</f>
        <v>17500000</v>
      </c>
      <c r="V98" s="176">
        <f>SUM('PER BULAN'!J169:L169)</f>
        <v>0</v>
      </c>
      <c r="W98" s="176">
        <f>SUM('PER BULAN'!M169:O169)</f>
        <v>0</v>
      </c>
      <c r="X98" s="176">
        <f>SUM('PER BULAN'!P169:R169)</f>
        <v>4947750</v>
      </c>
      <c r="Y98" s="176">
        <f>SUM('PER BULAN'!S169:U169)</f>
        <v>0</v>
      </c>
      <c r="Z98" s="176">
        <f>SUM('PER BULAN'!V169:X169)</f>
        <v>4878000</v>
      </c>
      <c r="AA98" s="176">
        <f>SUM('PER BULAN'!Y169:AA169)</f>
        <v>0</v>
      </c>
      <c r="AB98" s="176">
        <f>SUM('PER BULAN'!AB169:AD169)</f>
        <v>0</v>
      </c>
      <c r="AC98" s="176">
        <f>SUM('PER BULAN'!AE169:AG169)</f>
        <v>1450000</v>
      </c>
      <c r="AD98" s="176">
        <f>SUM('PER BULAN'!AH169:AJ169)</f>
        <v>0</v>
      </c>
      <c r="AE98" s="176">
        <f>SUM('PER BULAN'!AK169:AM169)</f>
        <v>0</v>
      </c>
      <c r="AF98" s="176">
        <f>SUM('PER BULAN'!AN169:AP169)</f>
        <v>0</v>
      </c>
      <c r="AG98" s="176">
        <f>SUM('PER BULAN'!AQ169:AS169)</f>
        <v>0</v>
      </c>
      <c r="AH98" s="162" t="s">
        <v>523</v>
      </c>
      <c r="AI98" s="162" t="s">
        <v>532</v>
      </c>
      <c r="AJ98" s="162" t="s">
        <v>533</v>
      </c>
      <c r="AK98" s="162" t="s">
        <v>3774</v>
      </c>
      <c r="AL98" s="162" t="s">
        <v>3775</v>
      </c>
      <c r="AM98" s="276">
        <f t="shared" si="8"/>
        <v>11275750</v>
      </c>
      <c r="AN98" s="175">
        <f t="shared" si="9"/>
        <v>64.432857142857145</v>
      </c>
      <c r="AO98" s="276">
        <f t="shared" si="10"/>
        <v>6224250</v>
      </c>
      <c r="AP98" s="175">
        <f t="shared" si="11"/>
        <v>35.567142857142855</v>
      </c>
      <c r="AQ98" s="162" t="str">
        <f t="shared" si="12"/>
        <v>WA.2378.EBD.952.301.C.521811</v>
      </c>
      <c r="AR98" s="162" t="str">
        <f>IF(ISNUMBER(SEARCH("COVID",SP2D[[#This Row],[Akun]])),"COVID","Non COVID")</f>
        <v>Non COVID</v>
      </c>
      <c r="AS9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9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8" s="176">
        <f>SUM('PER BULAN'!BB169)</f>
        <v>0</v>
      </c>
      <c r="AV98" s="176">
        <f>SUM('PER BULAN'!BC169)</f>
        <v>4947750</v>
      </c>
      <c r="AW98" s="176">
        <f>SUM('PER BULAN'!BD169)</f>
        <v>0</v>
      </c>
      <c r="AX98" s="176">
        <f>SUM('PER BULAN'!BE169)</f>
        <v>0</v>
      </c>
      <c r="AY98" s="176">
        <f>SUM('PER BULAN'!BF169)</f>
        <v>0</v>
      </c>
      <c r="AZ98" s="176">
        <f>SUM('PER BULAN'!BG169)</f>
        <v>0</v>
      </c>
      <c r="BA98" s="176">
        <f>SUM('PER BULAN'!BH169)</f>
        <v>4878000</v>
      </c>
      <c r="BB98" s="176">
        <f>SUM('PER BULAN'!BI169)</f>
        <v>0</v>
      </c>
      <c r="BC98" s="176">
        <f>SUM('PER BULAN'!BJ169)</f>
        <v>0</v>
      </c>
      <c r="BD98" s="176">
        <f>SUM('PER BULAN'!BK169)</f>
        <v>0</v>
      </c>
      <c r="BE98" s="176">
        <f>SUM('PER BULAN'!BL169)</f>
        <v>1450000</v>
      </c>
    </row>
    <row r="99" spans="1:57" s="163" customFormat="1">
      <c r="A99" s="162" t="s">
        <v>3768</v>
      </c>
      <c r="B99" s="162" t="s">
        <v>3769</v>
      </c>
      <c r="C99" s="162" t="s">
        <v>3795</v>
      </c>
      <c r="D99" s="162" t="s">
        <v>3796</v>
      </c>
      <c r="E99" s="162" t="s">
        <v>197</v>
      </c>
      <c r="F99" s="162" t="s">
        <v>3797</v>
      </c>
      <c r="G99" s="162" t="s">
        <v>3842</v>
      </c>
      <c r="H99" s="162" t="s">
        <v>3843</v>
      </c>
      <c r="I99" s="162">
        <v>952</v>
      </c>
      <c r="J99" s="162" t="s">
        <v>3844</v>
      </c>
      <c r="K99" s="162">
        <v>301</v>
      </c>
      <c r="L99" s="162" t="s">
        <v>3845</v>
      </c>
      <c r="M99" s="162" t="s">
        <v>509</v>
      </c>
      <c r="N99" s="162" t="s">
        <v>3848</v>
      </c>
      <c r="O99" s="162">
        <v>522151</v>
      </c>
      <c r="P99" s="162" t="s">
        <v>3776</v>
      </c>
      <c r="Q99" s="111" cm="1">
        <f t="array" ref="Q99">SUM(_xlfn._xlws.FILTER(HistoryDIPA[TOTAL],(HistoryDIPA[MAK]=SP2D[[#This Row],[Kode Akun]])*(HistoryDIPA[StatusDIPA]=$Q$3),0))</f>
        <v>0</v>
      </c>
      <c r="R99" s="111" cm="1">
        <f t="array" ref="R99">SUM(_xlfn._xlws.FILTER(HistoryDIPA[TOTAL],(HistoryDIPA[MAK]=SP2D[[#This Row],[Kode Akun]])*(HistoryDIPA[StatusDIPA]=$R$3),0))</f>
        <v>0</v>
      </c>
      <c r="S99" s="256"/>
      <c r="T99" s="256">
        <v>0</v>
      </c>
      <c r="U99" s="256">
        <f>SP2D[[#This Row],[DIPA_REVISI3]]-SUM(SP2D[[#This Row],[Blokir AA ke 1]:[Blokir AA ke 2]])</f>
        <v>0</v>
      </c>
      <c r="V99" s="176">
        <f>SUM('PER BULAN'!J170:L170)</f>
        <v>0</v>
      </c>
      <c r="W99" s="176">
        <f>SUM('PER BULAN'!M170:O170)</f>
        <v>0</v>
      </c>
      <c r="X99" s="176">
        <f>SUM('PER BULAN'!P170:R170)</f>
        <v>0</v>
      </c>
      <c r="Y99" s="176">
        <f>SUM('PER BULAN'!S170:U170)</f>
        <v>0</v>
      </c>
      <c r="Z99" s="176">
        <f>SUM('PER BULAN'!V170:X170)</f>
        <v>0</v>
      </c>
      <c r="AA99" s="176">
        <f>SUM('PER BULAN'!Y170:AA170)</f>
        <v>0</v>
      </c>
      <c r="AB99" s="176">
        <f>SUM('PER BULAN'!AB170:AD170)</f>
        <v>0</v>
      </c>
      <c r="AC99" s="176">
        <f>SUM('PER BULAN'!AE170:AG170)</f>
        <v>0</v>
      </c>
      <c r="AD99" s="176">
        <f>SUM('PER BULAN'!AH170:AJ170)</f>
        <v>0</v>
      </c>
      <c r="AE99" s="176">
        <f>SUM('PER BULAN'!AK170:AM170)</f>
        <v>0</v>
      </c>
      <c r="AF99" s="176">
        <f>SUM('PER BULAN'!AN170:AP170)</f>
        <v>0</v>
      </c>
      <c r="AG99" s="176">
        <f>SUM('PER BULAN'!AQ170:AS170)</f>
        <v>0</v>
      </c>
      <c r="AH99" s="162" t="s">
        <v>523</v>
      </c>
      <c r="AI99" s="162" t="s">
        <v>532</v>
      </c>
      <c r="AJ99" s="162" t="s">
        <v>533</v>
      </c>
      <c r="AK99" s="162" t="s">
        <v>3774</v>
      </c>
      <c r="AL99" s="162" t="s">
        <v>3775</v>
      </c>
      <c r="AM99" s="276">
        <f t="shared" si="8"/>
        <v>0</v>
      </c>
      <c r="AN99" s="175">
        <f t="shared" si="9"/>
        <v>0</v>
      </c>
      <c r="AO99" s="276">
        <f t="shared" si="10"/>
        <v>0</v>
      </c>
      <c r="AP99" s="175">
        <f t="shared" si="11"/>
        <v>0</v>
      </c>
      <c r="AQ99" s="162" t="str">
        <f t="shared" si="12"/>
        <v>WA.2378.EBD.952.301.C.522151</v>
      </c>
      <c r="AR99" s="162" t="str">
        <f>IF(ISNUMBER(SEARCH("COVID",SP2D[[#This Row],[Akun]])),"COVID","Non COVID")</f>
        <v>Non COVID</v>
      </c>
      <c r="AS9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9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99" s="176">
        <f>SUM('PER BULAN'!BB170)</f>
        <v>0</v>
      </c>
      <c r="AV99" s="176">
        <f>SUM('PER BULAN'!BC170)</f>
        <v>0</v>
      </c>
      <c r="AW99" s="176">
        <f>SUM('PER BULAN'!BD170)</f>
        <v>0</v>
      </c>
      <c r="AX99" s="176">
        <f>SUM('PER BULAN'!BE170)</f>
        <v>0</v>
      </c>
      <c r="AY99" s="176">
        <f>SUM('PER BULAN'!BF170)</f>
        <v>0</v>
      </c>
      <c r="AZ99" s="176">
        <f>SUM('PER BULAN'!BG170)</f>
        <v>0</v>
      </c>
      <c r="BA99" s="176">
        <f>SUM('PER BULAN'!BH170)</f>
        <v>0</v>
      </c>
      <c r="BB99" s="176">
        <f>SUM('PER BULAN'!BI170)</f>
        <v>0</v>
      </c>
      <c r="BC99" s="176">
        <f>SUM('PER BULAN'!BJ170)</f>
        <v>0</v>
      </c>
      <c r="BD99" s="176">
        <f>SUM('PER BULAN'!BK170)</f>
        <v>0</v>
      </c>
      <c r="BE99" s="176">
        <f>SUM('PER BULAN'!BL170)</f>
        <v>0</v>
      </c>
    </row>
    <row r="100" spans="1:57" s="163" customFormat="1">
      <c r="A100" s="162" t="s">
        <v>3768</v>
      </c>
      <c r="B100" s="162" t="s">
        <v>3769</v>
      </c>
      <c r="C100" s="162" t="s">
        <v>3795</v>
      </c>
      <c r="D100" s="162" t="s">
        <v>3796</v>
      </c>
      <c r="E100" s="162" t="s">
        <v>197</v>
      </c>
      <c r="F100" s="162" t="s">
        <v>3797</v>
      </c>
      <c r="G100" s="162" t="s">
        <v>3842</v>
      </c>
      <c r="H100" s="162" t="s">
        <v>3843</v>
      </c>
      <c r="I100" s="162">
        <v>952</v>
      </c>
      <c r="J100" s="162" t="s">
        <v>3844</v>
      </c>
      <c r="K100" s="162">
        <v>301</v>
      </c>
      <c r="L100" s="162" t="s">
        <v>3845</v>
      </c>
      <c r="M100" s="162" t="s">
        <v>509</v>
      </c>
      <c r="N100" s="162" t="s">
        <v>3848</v>
      </c>
      <c r="O100" s="162">
        <v>524111</v>
      </c>
      <c r="P100" s="162" t="s">
        <v>3777</v>
      </c>
      <c r="Q100" s="111" cm="1">
        <f t="array" ref="Q100">SUM(_xlfn._xlws.FILTER(HistoryDIPA[TOTAL],(HistoryDIPA[MAK]=SP2D[[#This Row],[Kode Akun]])*(HistoryDIPA[StatusDIPA]=$Q$3),0))</f>
        <v>41908000</v>
      </c>
      <c r="R100" s="111" cm="1">
        <f t="array" ref="R100">SUM(_xlfn._xlws.FILTER(HistoryDIPA[TOTAL],(HistoryDIPA[MAK]=SP2D[[#This Row],[Kode Akun]])*(HistoryDIPA[StatusDIPA]=$R$3),0))</f>
        <v>41908000</v>
      </c>
      <c r="S100" s="256"/>
      <c r="T100" s="256">
        <v>0</v>
      </c>
      <c r="U100" s="256">
        <f>SP2D[[#This Row],[DIPA_REVISI3]]-SUM(SP2D[[#This Row],[Blokir AA ke 1]:[Blokir AA ke 2]])</f>
        <v>41908000</v>
      </c>
      <c r="V100" s="176">
        <f>SUM('PER BULAN'!J176:L176)</f>
        <v>0</v>
      </c>
      <c r="W100" s="176">
        <f>SUM('PER BULAN'!M171:O171)</f>
        <v>9587800</v>
      </c>
      <c r="X100" s="176">
        <f>SUM('PER BULAN'!P171:R171)</f>
        <v>22390000</v>
      </c>
      <c r="Y100" s="176">
        <f>SUM('PER BULAN'!S171:U171)</f>
        <v>6330000</v>
      </c>
      <c r="Z100" s="176">
        <f>SUM('PER BULAN'!V171:X171)</f>
        <v>3600000</v>
      </c>
      <c r="AA100" s="176">
        <f>SUM('PER BULAN'!Y171:AA171)</f>
        <v>0</v>
      </c>
      <c r="AB100" s="176">
        <f>SUM('PER BULAN'!AB171:AD171)</f>
        <v>0</v>
      </c>
      <c r="AC100" s="176">
        <f>SUM('PER BULAN'!AE171:AG171)</f>
        <v>0</v>
      </c>
      <c r="AD100" s="176">
        <f>SUM('PER BULAN'!AH171:AJ171)</f>
        <v>0</v>
      </c>
      <c r="AE100" s="176">
        <f>SUM('PER BULAN'!AK171:AM171)</f>
        <v>0</v>
      </c>
      <c r="AF100" s="176">
        <f>SUM('PER BULAN'!AN171:AP171)</f>
        <v>0</v>
      </c>
      <c r="AG100" s="176">
        <f>SUM('PER BULAN'!AQ171:AS171)</f>
        <v>0</v>
      </c>
      <c r="AH100" s="162" t="s">
        <v>523</v>
      </c>
      <c r="AI100" s="162" t="s">
        <v>532</v>
      </c>
      <c r="AJ100" s="162" t="s">
        <v>533</v>
      </c>
      <c r="AK100" s="162" t="s">
        <v>3774</v>
      </c>
      <c r="AL100" s="162" t="s">
        <v>3775</v>
      </c>
      <c r="AM100" s="276">
        <f t="shared" si="8"/>
        <v>41907800</v>
      </c>
      <c r="AN100" s="175">
        <f t="shared" ref="AN100:AN131" si="13">IFERROR(AM100/Q100*100,0)</f>
        <v>99.999522764150043</v>
      </c>
      <c r="AO100" s="276">
        <f t="shared" si="10"/>
        <v>200</v>
      </c>
      <c r="AP100" s="175">
        <f t="shared" ref="AP100:AP131" si="14">IFERROR(AO100/Q100*100,0)</f>
        <v>4.7723584995704876E-4</v>
      </c>
      <c r="AQ100" s="162" t="str">
        <f t="shared" ref="AQ100:AQ131" si="15">_xlfn.TEXTJOIN(".",TRUE,C100,E100,G100,I100,K100,M100,O100)</f>
        <v>WA.2378.EBD.952.301.C.524111</v>
      </c>
      <c r="AR100" s="162" t="str">
        <f>IF(ISNUMBER(SEARCH("COVID",SP2D[[#This Row],[Akun]])),"COVID","Non COVID")</f>
        <v>Non COVID</v>
      </c>
      <c r="AS10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0" s="176">
        <f>SUM('PER BULAN'!BB171)</f>
        <v>0</v>
      </c>
      <c r="AV100" s="176">
        <f>SUM('PER BULAN'!BC171)</f>
        <v>17350000</v>
      </c>
      <c r="AW100" s="176">
        <f>SUM('PER BULAN'!BD171)</f>
        <v>5040000</v>
      </c>
      <c r="AX100" s="176">
        <f>SUM('PER BULAN'!BE171)</f>
        <v>0</v>
      </c>
      <c r="AY100" s="176">
        <f>SUM('PER BULAN'!BF171)</f>
        <v>0</v>
      </c>
      <c r="AZ100" s="176">
        <f>SUM('PER BULAN'!BG171)</f>
        <v>0</v>
      </c>
      <c r="BA100" s="176">
        <f>SUM('PER BULAN'!BH171)</f>
        <v>0</v>
      </c>
      <c r="BB100" s="176">
        <f>SUM('PER BULAN'!BI171)</f>
        <v>0</v>
      </c>
      <c r="BC100" s="176">
        <f>SUM('PER BULAN'!BJ171)</f>
        <v>0</v>
      </c>
      <c r="BD100" s="176">
        <f>SUM('PER BULAN'!BK171)</f>
        <v>0</v>
      </c>
      <c r="BE100" s="176">
        <f>SUM('PER BULAN'!BL171)</f>
        <v>0</v>
      </c>
    </row>
    <row r="101" spans="1:57" s="163" customFormat="1">
      <c r="A101" s="162" t="s">
        <v>3768</v>
      </c>
      <c r="B101" s="162" t="s">
        <v>3769</v>
      </c>
      <c r="C101" s="162" t="s">
        <v>3795</v>
      </c>
      <c r="D101" s="162" t="s">
        <v>3796</v>
      </c>
      <c r="E101" s="162" t="s">
        <v>197</v>
      </c>
      <c r="F101" s="162" t="s">
        <v>3797</v>
      </c>
      <c r="G101" s="162" t="s">
        <v>3842</v>
      </c>
      <c r="H101" s="162" t="s">
        <v>3843</v>
      </c>
      <c r="I101" s="162">
        <v>953</v>
      </c>
      <c r="J101" s="162" t="s">
        <v>3850</v>
      </c>
      <c r="K101" s="162">
        <v>301</v>
      </c>
      <c r="L101" s="162" t="s">
        <v>3849</v>
      </c>
      <c r="M101" s="162" t="s">
        <v>8</v>
      </c>
      <c r="N101" s="162" t="s">
        <v>3801</v>
      </c>
      <c r="O101" s="162">
        <v>521211</v>
      </c>
      <c r="P101" s="162" t="s">
        <v>3773</v>
      </c>
      <c r="Q101" s="111" cm="1">
        <f t="array" ref="Q101">SUM(_xlfn._xlws.FILTER(HistoryDIPA[TOTAL],(HistoryDIPA[MAK]=SP2D[[#This Row],[Kode Akun]])*(HistoryDIPA[StatusDIPA]=$Q$3),0))</f>
        <v>23250000</v>
      </c>
      <c r="R101" s="111" cm="1">
        <f t="array" ref="R101">SUM(_xlfn._xlws.FILTER(HistoryDIPA[TOTAL],(HistoryDIPA[MAK]=SP2D[[#This Row],[Kode Akun]])*(HistoryDIPA[StatusDIPA]=$R$3),0))</f>
        <v>23250000</v>
      </c>
      <c r="S101" s="256"/>
      <c r="T101" s="256">
        <v>0</v>
      </c>
      <c r="U101" s="256">
        <f>SP2D[[#This Row],[DIPA_REVISI3]]-SUM(SP2D[[#This Row],[Blokir AA ke 1]:[Blokir AA ke 2]])</f>
        <v>23250000</v>
      </c>
      <c r="V101" s="176">
        <f>SUM('PER BULAN'!J177:L177)</f>
        <v>0</v>
      </c>
      <c r="W101" s="176">
        <f>SUM('PER BULAN'!M177:O177)</f>
        <v>0</v>
      </c>
      <c r="X101" s="176">
        <f>SUM('PER BULAN'!P177:R177)</f>
        <v>0</v>
      </c>
      <c r="Y101" s="176">
        <f>SUM('PER BULAN'!S177:U177)</f>
        <v>0</v>
      </c>
      <c r="Z101" s="176">
        <f>SUM('PER BULAN'!V177:X177)</f>
        <v>6278500</v>
      </c>
      <c r="AA101" s="176">
        <f>SUM('PER BULAN'!Y177:AA177)</f>
        <v>0</v>
      </c>
      <c r="AB101" s="176">
        <f>SUM('PER BULAN'!AB177:AD177)</f>
        <v>0</v>
      </c>
      <c r="AC101" s="176">
        <f>SUM('PER BULAN'!AE177:AG177)</f>
        <v>3918000</v>
      </c>
      <c r="AD101" s="176">
        <f>SUM('PER BULAN'!AH177:AJ177)</f>
        <v>0</v>
      </c>
      <c r="AE101" s="176">
        <f>SUM('PER BULAN'!AK177:AM177)</f>
        <v>0</v>
      </c>
      <c r="AF101" s="176">
        <f>SUM('PER BULAN'!AN177:AP177)</f>
        <v>0</v>
      </c>
      <c r="AG101" s="176">
        <f>SUM('PER BULAN'!AQ177:AS177)</f>
        <v>0</v>
      </c>
      <c r="AH101" s="162" t="s">
        <v>523</v>
      </c>
      <c r="AI101" s="162" t="s">
        <v>532</v>
      </c>
      <c r="AJ101" s="162" t="s">
        <v>570</v>
      </c>
      <c r="AK101" s="162" t="s">
        <v>3774</v>
      </c>
      <c r="AL101" s="162" t="s">
        <v>3775</v>
      </c>
      <c r="AM101" s="276">
        <f t="shared" si="8"/>
        <v>10196500</v>
      </c>
      <c r="AN101" s="175">
        <f t="shared" si="13"/>
        <v>43.855913978494627</v>
      </c>
      <c r="AO101" s="276">
        <f t="shared" si="10"/>
        <v>13053500</v>
      </c>
      <c r="AP101" s="175">
        <f t="shared" si="14"/>
        <v>56.14408602150538</v>
      </c>
      <c r="AQ101" s="162" t="str">
        <f t="shared" si="15"/>
        <v>WA.2378.EBD.953.301.A.521211</v>
      </c>
      <c r="AR101" s="162" t="str">
        <f>IF(ISNUMBER(SEARCH("COVID",SP2D[[#This Row],[Akun]])),"COVID","Non COVID")</f>
        <v>Non COVID</v>
      </c>
      <c r="AS10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1" s="176">
        <f>SUM('PER BULAN'!BB177)</f>
        <v>0</v>
      </c>
      <c r="AV101" s="176">
        <f>SUM('PER BULAN'!BC177)</f>
        <v>0</v>
      </c>
      <c r="AW101" s="176">
        <f>SUM('PER BULAN'!BD177)</f>
        <v>0</v>
      </c>
      <c r="AX101" s="176">
        <f>SUM('PER BULAN'!BE177)</f>
        <v>0</v>
      </c>
      <c r="AY101" s="176">
        <f>SUM('PER BULAN'!BF177)</f>
        <v>0</v>
      </c>
      <c r="AZ101" s="176">
        <f>SUM('PER BULAN'!BG177)</f>
        <v>0</v>
      </c>
      <c r="BA101" s="176">
        <f>SUM('PER BULAN'!BH177)</f>
        <v>6278500</v>
      </c>
      <c r="BB101" s="176">
        <f>SUM('PER BULAN'!BI177)</f>
        <v>0</v>
      </c>
      <c r="BC101" s="176">
        <f>SUM('PER BULAN'!BJ177)</f>
        <v>0</v>
      </c>
      <c r="BD101" s="176">
        <f>SUM('PER BULAN'!BK177)</f>
        <v>0</v>
      </c>
      <c r="BE101" s="176">
        <f>SUM('PER BULAN'!BL177)</f>
        <v>3918000</v>
      </c>
    </row>
    <row r="102" spans="1:57" s="163" customFormat="1">
      <c r="A102" s="162" t="s">
        <v>3768</v>
      </c>
      <c r="B102" s="162" t="s">
        <v>3769</v>
      </c>
      <c r="C102" s="162" t="s">
        <v>3795</v>
      </c>
      <c r="D102" s="162" t="s">
        <v>3796</v>
      </c>
      <c r="E102" s="162" t="s">
        <v>197</v>
      </c>
      <c r="F102" s="162" t="s">
        <v>3797</v>
      </c>
      <c r="G102" s="162" t="s">
        <v>3842</v>
      </c>
      <c r="H102" s="162" t="s">
        <v>3843</v>
      </c>
      <c r="I102" s="162">
        <v>953</v>
      </c>
      <c r="J102" s="162" t="s">
        <v>3850</v>
      </c>
      <c r="K102" s="162">
        <v>301</v>
      </c>
      <c r="L102" s="162" t="s">
        <v>3849</v>
      </c>
      <c r="M102" s="162" t="s">
        <v>8</v>
      </c>
      <c r="N102" s="162" t="s">
        <v>3801</v>
      </c>
      <c r="O102" s="162">
        <v>521219</v>
      </c>
      <c r="P102" s="162" t="s">
        <v>3786</v>
      </c>
      <c r="Q102" s="111" cm="1">
        <f t="array" ref="Q102">SUM(_xlfn._xlws.FILTER(HistoryDIPA[TOTAL],(HistoryDIPA[MAK]=SP2D[[#This Row],[Kode Akun]])*(HistoryDIPA[StatusDIPA]=$Q$3),0))</f>
        <v>2000000</v>
      </c>
      <c r="R102" s="111" cm="1">
        <f t="array" ref="R102">SUM(_xlfn._xlws.FILTER(HistoryDIPA[TOTAL],(HistoryDIPA[MAK]=SP2D[[#This Row],[Kode Akun]])*(HistoryDIPA[StatusDIPA]=$R$3),0))</f>
        <v>2000000</v>
      </c>
      <c r="S102" s="256"/>
      <c r="T102" s="256">
        <v>0</v>
      </c>
      <c r="U102" s="256">
        <f>SP2D[[#This Row],[DIPA_REVISI3]]-SUM(SP2D[[#This Row],[Blokir AA ke 1]:[Blokir AA ke 2]])</f>
        <v>2000000</v>
      </c>
      <c r="V102" s="176">
        <f>SUM('PER BULAN'!J178:L178)</f>
        <v>0</v>
      </c>
      <c r="W102" s="176">
        <f>SUM('PER BULAN'!M178:O178)</f>
        <v>0</v>
      </c>
      <c r="X102" s="176">
        <f>SUM('PER BULAN'!P178:R178)</f>
        <v>499528</v>
      </c>
      <c r="Y102" s="176">
        <f>SUM('PER BULAN'!S178:U178)</f>
        <v>0</v>
      </c>
      <c r="Z102" s="176">
        <f>SUM('PER BULAN'!V178:X178)</f>
        <v>0</v>
      </c>
      <c r="AA102" s="176">
        <f>SUM('PER BULAN'!Y178:AA178)</f>
        <v>0</v>
      </c>
      <c r="AB102" s="176">
        <f>SUM('PER BULAN'!AB178:AD178)</f>
        <v>0</v>
      </c>
      <c r="AC102" s="176">
        <f>SUM('PER BULAN'!AE178:AG178)</f>
        <v>0</v>
      </c>
      <c r="AD102" s="176">
        <f>SUM('PER BULAN'!AH178:AJ178)</f>
        <v>0</v>
      </c>
      <c r="AE102" s="176">
        <f>SUM('PER BULAN'!AK178:AM178)</f>
        <v>0</v>
      </c>
      <c r="AF102" s="176">
        <f>SUM('PER BULAN'!AN178:AP178)</f>
        <v>0</v>
      </c>
      <c r="AG102" s="176">
        <f>SUM('PER BULAN'!AQ178:AS178)</f>
        <v>0</v>
      </c>
      <c r="AH102" s="162" t="s">
        <v>523</v>
      </c>
      <c r="AI102" s="162" t="s">
        <v>532</v>
      </c>
      <c r="AJ102" s="162" t="s">
        <v>570</v>
      </c>
      <c r="AK102" s="162" t="s">
        <v>3774</v>
      </c>
      <c r="AL102" s="162" t="s">
        <v>3775</v>
      </c>
      <c r="AM102" s="276">
        <f t="shared" si="8"/>
        <v>499528</v>
      </c>
      <c r="AN102" s="175">
        <f t="shared" si="13"/>
        <v>24.976400000000002</v>
      </c>
      <c r="AO102" s="276">
        <f t="shared" si="10"/>
        <v>1500472</v>
      </c>
      <c r="AP102" s="175">
        <f t="shared" si="14"/>
        <v>75.023600000000002</v>
      </c>
      <c r="AQ102" s="162" t="str">
        <f t="shared" si="15"/>
        <v>WA.2378.EBD.953.301.A.521219</v>
      </c>
      <c r="AR102" s="162" t="str">
        <f>IF(ISNUMBER(SEARCH("COVID",SP2D[[#This Row],[Akun]])),"COVID","Non COVID")</f>
        <v>Non COVID</v>
      </c>
      <c r="AS10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2" s="176">
        <f>SUM('PER BULAN'!BB178)</f>
        <v>0</v>
      </c>
      <c r="AV102" s="176">
        <f>SUM('PER BULAN'!BC178)</f>
        <v>499528</v>
      </c>
      <c r="AW102" s="176">
        <f>SUM('PER BULAN'!BD178)</f>
        <v>0</v>
      </c>
      <c r="AX102" s="176">
        <f>SUM('PER BULAN'!BE178)</f>
        <v>0</v>
      </c>
      <c r="AY102" s="176">
        <f>SUM('PER BULAN'!BF178)</f>
        <v>0</v>
      </c>
      <c r="AZ102" s="176">
        <f>SUM('PER BULAN'!BG178)</f>
        <v>0</v>
      </c>
      <c r="BA102" s="176">
        <f>SUM('PER BULAN'!BH178)</f>
        <v>0</v>
      </c>
      <c r="BB102" s="176">
        <f>SUM('PER BULAN'!BI178)</f>
        <v>0</v>
      </c>
      <c r="BC102" s="176">
        <f>SUM('PER BULAN'!BJ178)</f>
        <v>0</v>
      </c>
      <c r="BD102" s="176">
        <f>SUM('PER BULAN'!BK178)</f>
        <v>0</v>
      </c>
      <c r="BE102" s="176">
        <f>SUM('PER BULAN'!BL178)</f>
        <v>0</v>
      </c>
    </row>
    <row r="103" spans="1:57" s="163" customFormat="1">
      <c r="A103" s="162" t="s">
        <v>3768</v>
      </c>
      <c r="B103" s="162" t="s">
        <v>3769</v>
      </c>
      <c r="C103" s="162" t="s">
        <v>3795</v>
      </c>
      <c r="D103" s="162" t="s">
        <v>3796</v>
      </c>
      <c r="E103" s="162" t="s">
        <v>197</v>
      </c>
      <c r="F103" s="162" t="s">
        <v>3797</v>
      </c>
      <c r="G103" s="162" t="s">
        <v>3842</v>
      </c>
      <c r="H103" s="162" t="s">
        <v>3843</v>
      </c>
      <c r="I103" s="162">
        <v>953</v>
      </c>
      <c r="J103" s="162" t="s">
        <v>3850</v>
      </c>
      <c r="K103" s="162">
        <v>301</v>
      </c>
      <c r="L103" s="162" t="s">
        <v>3849</v>
      </c>
      <c r="M103" s="162" t="s">
        <v>8</v>
      </c>
      <c r="N103" s="162" t="s">
        <v>3801</v>
      </c>
      <c r="O103" s="162">
        <v>524111</v>
      </c>
      <c r="P103" s="162" t="s">
        <v>3777</v>
      </c>
      <c r="Q103" s="111" cm="1">
        <f t="array" ref="Q103">SUM(_xlfn._xlws.FILTER(HistoryDIPA[TOTAL],(HistoryDIPA[MAK]=SP2D[[#This Row],[Kode Akun]])*(HistoryDIPA[StatusDIPA]=$Q$3),0))</f>
        <v>18539000</v>
      </c>
      <c r="R103" s="111" cm="1">
        <f t="array" ref="R103">SUM(_xlfn._xlws.FILTER(HistoryDIPA[TOTAL],(HistoryDIPA[MAK]=SP2D[[#This Row],[Kode Akun]])*(HistoryDIPA[StatusDIPA]=$R$3),0))</f>
        <v>18539000</v>
      </c>
      <c r="S103" s="256"/>
      <c r="T103" s="256">
        <v>0</v>
      </c>
      <c r="U103" s="256">
        <f>SP2D[[#This Row],[DIPA_REVISI3]]-SUM(SP2D[[#This Row],[Blokir AA ke 1]:[Blokir AA ke 2]])</f>
        <v>18539000</v>
      </c>
      <c r="V103" s="176">
        <f>SUM('PER BULAN'!J180:L180)</f>
        <v>0</v>
      </c>
      <c r="W103" s="176">
        <f>SUM('PER BULAN'!M179:O179)</f>
        <v>0</v>
      </c>
      <c r="X103" s="176">
        <f>SUM('PER BULAN'!P179:R179)</f>
        <v>0</v>
      </c>
      <c r="Y103" s="176">
        <f>SUM('PER BULAN'!S179:U179)</f>
        <v>0</v>
      </c>
      <c r="Z103" s="176">
        <f>SUM('PER BULAN'!V179:X179)</f>
        <v>0</v>
      </c>
      <c r="AA103" s="176">
        <f>SUM('PER BULAN'!Y179:AA179)</f>
        <v>0</v>
      </c>
      <c r="AB103" s="176">
        <f>SUM('PER BULAN'!AB179:AD179)</f>
        <v>0</v>
      </c>
      <c r="AC103" s="176">
        <f>SUM('PER BULAN'!AE179:AG179)</f>
        <v>0</v>
      </c>
      <c r="AD103" s="176">
        <f>SUM('PER BULAN'!AH179:AJ179)</f>
        <v>0</v>
      </c>
      <c r="AE103" s="176">
        <f>SUM('PER BULAN'!AK179:AM179)</f>
        <v>0</v>
      </c>
      <c r="AF103" s="176">
        <f>SUM('PER BULAN'!AN179:AP179)</f>
        <v>0</v>
      </c>
      <c r="AG103" s="176">
        <f>SUM('PER BULAN'!AQ179:AS179)</f>
        <v>0</v>
      </c>
      <c r="AH103" s="162" t="s">
        <v>523</v>
      </c>
      <c r="AI103" s="162" t="s">
        <v>532</v>
      </c>
      <c r="AJ103" s="162" t="s">
        <v>570</v>
      </c>
      <c r="AK103" s="162" t="s">
        <v>3774</v>
      </c>
      <c r="AL103" s="162" t="s">
        <v>3775</v>
      </c>
      <c r="AM103" s="276">
        <f t="shared" si="8"/>
        <v>0</v>
      </c>
      <c r="AN103" s="175">
        <f t="shared" si="13"/>
        <v>0</v>
      </c>
      <c r="AO103" s="276">
        <f t="shared" si="10"/>
        <v>18539000</v>
      </c>
      <c r="AP103" s="175">
        <f t="shared" si="14"/>
        <v>100</v>
      </c>
      <c r="AQ103" s="162" t="str">
        <f t="shared" si="15"/>
        <v>WA.2378.EBD.953.301.A.524111</v>
      </c>
      <c r="AR103" s="162" t="str">
        <f>IF(ISNUMBER(SEARCH("COVID",SP2D[[#This Row],[Akun]])),"COVID","Non COVID")</f>
        <v>Non COVID</v>
      </c>
      <c r="AS10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3" s="176">
        <f>SUM('PER BULAN'!BB179)</f>
        <v>0</v>
      </c>
      <c r="AV103" s="176">
        <f>SUM('PER BULAN'!BC179)</f>
        <v>0</v>
      </c>
      <c r="AW103" s="176">
        <f>SUM('PER BULAN'!BD179)</f>
        <v>0</v>
      </c>
      <c r="AX103" s="176">
        <f>SUM('PER BULAN'!BE179)</f>
        <v>0</v>
      </c>
      <c r="AY103" s="176">
        <f>SUM('PER BULAN'!BF179)</f>
        <v>0</v>
      </c>
      <c r="AZ103" s="176">
        <f>SUM('PER BULAN'!BG179)</f>
        <v>0</v>
      </c>
      <c r="BA103" s="176">
        <f>SUM('PER BULAN'!BH179)</f>
        <v>0</v>
      </c>
      <c r="BB103" s="176">
        <f>SUM('PER BULAN'!BI179)</f>
        <v>0</v>
      </c>
      <c r="BC103" s="176">
        <f>SUM('PER BULAN'!BJ179)</f>
        <v>0</v>
      </c>
      <c r="BD103" s="176">
        <f>SUM('PER BULAN'!BK179)</f>
        <v>0</v>
      </c>
      <c r="BE103" s="176">
        <f>SUM('PER BULAN'!BL179)</f>
        <v>0</v>
      </c>
    </row>
    <row r="104" spans="1:57" s="163" customFormat="1">
      <c r="A104" s="162" t="s">
        <v>3768</v>
      </c>
      <c r="B104" s="162" t="s">
        <v>3769</v>
      </c>
      <c r="C104" s="162" t="s">
        <v>3795</v>
      </c>
      <c r="D104" s="162" t="s">
        <v>3796</v>
      </c>
      <c r="E104" s="162" t="s">
        <v>197</v>
      </c>
      <c r="F104" s="162" t="s">
        <v>3797</v>
      </c>
      <c r="G104" s="162" t="s">
        <v>3842</v>
      </c>
      <c r="H104" s="162" t="s">
        <v>3843</v>
      </c>
      <c r="I104" s="162">
        <v>953</v>
      </c>
      <c r="J104" s="162" t="s">
        <v>3850</v>
      </c>
      <c r="K104" s="162">
        <v>301</v>
      </c>
      <c r="L104" s="162" t="s">
        <v>3849</v>
      </c>
      <c r="M104" s="162" t="s">
        <v>508</v>
      </c>
      <c r="N104" s="162" t="s">
        <v>3802</v>
      </c>
      <c r="O104" s="162">
        <v>521211</v>
      </c>
      <c r="P104" s="162" t="s">
        <v>3773</v>
      </c>
      <c r="Q104" s="111" cm="1">
        <f t="array" ref="Q104">SUM(_xlfn._xlws.FILTER(HistoryDIPA[TOTAL],(HistoryDIPA[MAK]=SP2D[[#This Row],[Kode Akun]])*(HistoryDIPA[StatusDIPA]=$Q$3),0))</f>
        <v>13525000</v>
      </c>
      <c r="R104" s="111" cm="1">
        <f t="array" ref="R104">SUM(_xlfn._xlws.FILTER(HistoryDIPA[TOTAL],(HistoryDIPA[MAK]=SP2D[[#This Row],[Kode Akun]])*(HistoryDIPA[StatusDIPA]=$R$3),0))</f>
        <v>13525000</v>
      </c>
      <c r="S104" s="256"/>
      <c r="T104" s="256">
        <v>0</v>
      </c>
      <c r="U104" s="256">
        <f>SP2D[[#This Row],[DIPA_REVISI3]]-SUM(SP2D[[#This Row],[Blokir AA ke 1]:[Blokir AA ke 2]])</f>
        <v>13525000</v>
      </c>
      <c r="V104" s="176">
        <f>SUM('PER BULAN'!J181:L181)</f>
        <v>0</v>
      </c>
      <c r="W104" s="176">
        <f>SUM('PER BULAN'!M181:O181)</f>
        <v>0</v>
      </c>
      <c r="X104" s="176">
        <f>SUM('PER BULAN'!P181:R181)</f>
        <v>3379000</v>
      </c>
      <c r="Y104" s="176">
        <f>SUM('PER BULAN'!S181:U181)</f>
        <v>0</v>
      </c>
      <c r="Z104" s="176">
        <f>SUM('PER BULAN'!V181:X181)</f>
        <v>3500000</v>
      </c>
      <c r="AA104" s="176">
        <f>SUM('PER BULAN'!Y181:AA181)</f>
        <v>2640000</v>
      </c>
      <c r="AB104" s="176">
        <f>SUM('PER BULAN'!AB181:AD181)</f>
        <v>0</v>
      </c>
      <c r="AC104" s="176">
        <f>SUM('PER BULAN'!AE181:AG181)</f>
        <v>0</v>
      </c>
      <c r="AD104" s="176">
        <f>SUM('PER BULAN'!AH181:AJ181)</f>
        <v>0</v>
      </c>
      <c r="AE104" s="176">
        <f>SUM('PER BULAN'!AK181:AM181)</f>
        <v>0</v>
      </c>
      <c r="AF104" s="176">
        <f>SUM('PER BULAN'!AN181:AP181)</f>
        <v>0</v>
      </c>
      <c r="AG104" s="176">
        <f>SUM('PER BULAN'!AQ181:AS181)</f>
        <v>0</v>
      </c>
      <c r="AH104" s="162" t="s">
        <v>523</v>
      </c>
      <c r="AI104" s="162" t="s">
        <v>532</v>
      </c>
      <c r="AJ104" s="162" t="s">
        <v>570</v>
      </c>
      <c r="AK104" s="162" t="s">
        <v>3774</v>
      </c>
      <c r="AL104" s="162" t="s">
        <v>3775</v>
      </c>
      <c r="AM104" s="276">
        <f t="shared" si="8"/>
        <v>9519000</v>
      </c>
      <c r="AN104" s="175">
        <f t="shared" si="13"/>
        <v>70.380776340110913</v>
      </c>
      <c r="AO104" s="276">
        <f t="shared" si="10"/>
        <v>4006000</v>
      </c>
      <c r="AP104" s="175">
        <f t="shared" si="14"/>
        <v>29.619223659889094</v>
      </c>
      <c r="AQ104" s="162" t="str">
        <f t="shared" si="15"/>
        <v>WA.2378.EBD.953.301.B.521211</v>
      </c>
      <c r="AR104" s="162" t="str">
        <f>IF(ISNUMBER(SEARCH("COVID",SP2D[[#This Row],[Akun]])),"COVID","Non COVID")</f>
        <v>Non COVID</v>
      </c>
      <c r="AS10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4" s="176">
        <f>SUM('PER BULAN'!BB181)</f>
        <v>0</v>
      </c>
      <c r="AV104" s="176">
        <f>SUM('PER BULAN'!BC181)</f>
        <v>2499000</v>
      </c>
      <c r="AW104" s="176">
        <f>SUM('PER BULAN'!BD181)</f>
        <v>880000</v>
      </c>
      <c r="AX104" s="176">
        <f>SUM('PER BULAN'!BE181)</f>
        <v>0</v>
      </c>
      <c r="AY104" s="176">
        <f>SUM('PER BULAN'!BF181)</f>
        <v>0</v>
      </c>
      <c r="AZ104" s="176">
        <f>SUM('PER BULAN'!BG181)</f>
        <v>0</v>
      </c>
      <c r="BA104" s="176">
        <f>SUM('PER BULAN'!BH181)</f>
        <v>3500000</v>
      </c>
      <c r="BB104" s="176">
        <f>SUM('PER BULAN'!BI181)</f>
        <v>2640000</v>
      </c>
      <c r="BC104" s="176">
        <f>SUM('PER BULAN'!BJ181)</f>
        <v>0</v>
      </c>
      <c r="BD104" s="176">
        <f>SUM('PER BULAN'!BK181)</f>
        <v>0</v>
      </c>
      <c r="BE104" s="176">
        <f>SUM('PER BULAN'!BL181)</f>
        <v>0</v>
      </c>
    </row>
    <row r="105" spans="1:57" s="163" customFormat="1">
      <c r="A105" s="162" t="s">
        <v>3768</v>
      </c>
      <c r="B105" s="162" t="s">
        <v>3769</v>
      </c>
      <c r="C105" s="162" t="s">
        <v>3795</v>
      </c>
      <c r="D105" s="162" t="s">
        <v>3796</v>
      </c>
      <c r="E105" s="162" t="s">
        <v>197</v>
      </c>
      <c r="F105" s="162" t="s">
        <v>3797</v>
      </c>
      <c r="G105" s="162" t="s">
        <v>3842</v>
      </c>
      <c r="H105" s="162" t="s">
        <v>3843</v>
      </c>
      <c r="I105" s="162">
        <v>953</v>
      </c>
      <c r="J105" s="162" t="s">
        <v>3850</v>
      </c>
      <c r="K105" s="162">
        <v>301</v>
      </c>
      <c r="L105" s="162" t="s">
        <v>3849</v>
      </c>
      <c r="M105" s="162" t="s">
        <v>508</v>
      </c>
      <c r="N105" s="162" t="s">
        <v>3802</v>
      </c>
      <c r="O105" s="162">
        <v>521219</v>
      </c>
      <c r="P105" s="162" t="s">
        <v>3786</v>
      </c>
      <c r="Q105" s="111" cm="1">
        <f t="array" ref="Q105">SUM(_xlfn._xlws.FILTER(HistoryDIPA[TOTAL],(HistoryDIPA[MAK]=SP2D[[#This Row],[Kode Akun]])*(HistoryDIPA[StatusDIPA]=$Q$3),0))</f>
        <v>2000000</v>
      </c>
      <c r="R105" s="111" cm="1">
        <f t="array" ref="R105">SUM(_xlfn._xlws.FILTER(HistoryDIPA[TOTAL],(HistoryDIPA[MAK]=SP2D[[#This Row],[Kode Akun]])*(HistoryDIPA[StatusDIPA]=$R$3),0))</f>
        <v>2000000</v>
      </c>
      <c r="S105" s="256"/>
      <c r="T105" s="256">
        <v>0</v>
      </c>
      <c r="U105" s="256">
        <f>SP2D[[#This Row],[DIPA_REVISI3]]-SUM(SP2D[[#This Row],[Blokir AA ke 1]:[Blokir AA ke 2]])</f>
        <v>2000000</v>
      </c>
      <c r="V105" s="176">
        <f>SUM('PER BULAN'!J182:L182)</f>
        <v>0</v>
      </c>
      <c r="W105" s="176">
        <f>SUM('PER BULAN'!M182:O182)</f>
        <v>0</v>
      </c>
      <c r="X105" s="176">
        <f>SUM('PER BULAN'!P182:R182)</f>
        <v>0</v>
      </c>
      <c r="Y105" s="176">
        <f>SUM('PER BULAN'!S182:U182)</f>
        <v>0</v>
      </c>
      <c r="Z105" s="176">
        <f>SUM('PER BULAN'!V182:X182)</f>
        <v>603014</v>
      </c>
      <c r="AA105" s="176">
        <f>SUM('PER BULAN'!Y182:AA182)</f>
        <v>0</v>
      </c>
      <c r="AB105" s="176">
        <f>SUM('PER BULAN'!AB182:AD182)</f>
        <v>0</v>
      </c>
      <c r="AC105" s="176">
        <f>SUM('PER BULAN'!AE182:AG182)</f>
        <v>310659</v>
      </c>
      <c r="AD105" s="176">
        <f>SUM('PER BULAN'!AH182:AJ182)</f>
        <v>0</v>
      </c>
      <c r="AE105" s="176">
        <f>SUM('PER BULAN'!AK182:AM182)</f>
        <v>0</v>
      </c>
      <c r="AF105" s="176">
        <f>SUM('PER BULAN'!AN182:AP182)</f>
        <v>0</v>
      </c>
      <c r="AG105" s="176">
        <f>SUM('PER BULAN'!AQ182:AS182)</f>
        <v>0</v>
      </c>
      <c r="AH105" s="162" t="s">
        <v>523</v>
      </c>
      <c r="AI105" s="162" t="s">
        <v>532</v>
      </c>
      <c r="AJ105" s="162" t="s">
        <v>570</v>
      </c>
      <c r="AK105" s="162" t="s">
        <v>3774</v>
      </c>
      <c r="AL105" s="162" t="s">
        <v>3775</v>
      </c>
      <c r="AM105" s="276">
        <f t="shared" si="8"/>
        <v>913673</v>
      </c>
      <c r="AN105" s="175">
        <f t="shared" si="13"/>
        <v>45.68365</v>
      </c>
      <c r="AO105" s="276">
        <f t="shared" si="10"/>
        <v>1086327</v>
      </c>
      <c r="AP105" s="175">
        <f t="shared" si="14"/>
        <v>54.31635</v>
      </c>
      <c r="AQ105" s="162" t="str">
        <f t="shared" si="15"/>
        <v>WA.2378.EBD.953.301.B.521219</v>
      </c>
      <c r="AR105" s="162" t="str">
        <f>IF(ISNUMBER(SEARCH("COVID",SP2D[[#This Row],[Akun]])),"COVID","Non COVID")</f>
        <v>Non COVID</v>
      </c>
      <c r="AS10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0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5" s="176">
        <f>SUM('PER BULAN'!BB182)</f>
        <v>0</v>
      </c>
      <c r="AV105" s="176">
        <f>SUM('PER BULAN'!BC182)</f>
        <v>0</v>
      </c>
      <c r="AW105" s="176">
        <f>SUM('PER BULAN'!BD182)</f>
        <v>0</v>
      </c>
      <c r="AX105" s="176">
        <f>SUM('PER BULAN'!BE182)</f>
        <v>0</v>
      </c>
      <c r="AY105" s="176">
        <f>SUM('PER BULAN'!BF182)</f>
        <v>0</v>
      </c>
      <c r="AZ105" s="176">
        <f>SUM('PER BULAN'!BG182)</f>
        <v>300383</v>
      </c>
      <c r="BA105" s="176">
        <f>SUM('PER BULAN'!BH182)</f>
        <v>302631</v>
      </c>
      <c r="BB105" s="176">
        <f>SUM('PER BULAN'!BI182)</f>
        <v>0</v>
      </c>
      <c r="BC105" s="176">
        <f>SUM('PER BULAN'!BJ182)</f>
        <v>0</v>
      </c>
      <c r="BD105" s="176">
        <f>SUM('PER BULAN'!BK182)</f>
        <v>0</v>
      </c>
      <c r="BE105" s="176">
        <f>SUM('PER BULAN'!BL182)</f>
        <v>310659</v>
      </c>
    </row>
    <row r="106" spans="1:57" s="163" customFormat="1">
      <c r="A106" s="162" t="s">
        <v>3768</v>
      </c>
      <c r="B106" s="162" t="s">
        <v>3769</v>
      </c>
      <c r="C106" s="162" t="s">
        <v>3795</v>
      </c>
      <c r="D106" s="162" t="s">
        <v>3796</v>
      </c>
      <c r="E106" s="162" t="s">
        <v>197</v>
      </c>
      <c r="F106" s="162" t="s">
        <v>3797</v>
      </c>
      <c r="G106" s="162" t="s">
        <v>3842</v>
      </c>
      <c r="H106" s="162" t="s">
        <v>3843</v>
      </c>
      <c r="I106" s="162">
        <v>953</v>
      </c>
      <c r="J106" s="162" t="s">
        <v>3850</v>
      </c>
      <c r="K106" s="162">
        <v>301</v>
      </c>
      <c r="L106" s="162" t="s">
        <v>3849</v>
      </c>
      <c r="M106" s="162" t="s">
        <v>508</v>
      </c>
      <c r="N106" s="162" t="s">
        <v>3802</v>
      </c>
      <c r="O106" s="162">
        <v>522151</v>
      </c>
      <c r="P106" s="162" t="s">
        <v>3776</v>
      </c>
      <c r="Q106" s="111" cm="1">
        <f t="array" ref="Q106">SUM(_xlfn._xlws.FILTER(HistoryDIPA[TOTAL],(HistoryDIPA[MAK]=SP2D[[#This Row],[Kode Akun]])*(HistoryDIPA[StatusDIPA]=$Q$3),0))</f>
        <v>0</v>
      </c>
      <c r="R106" s="111" cm="1">
        <f t="array" ref="R106">SUM(_xlfn._xlws.FILTER(HistoryDIPA[TOTAL],(HistoryDIPA[MAK]=SP2D[[#This Row],[Kode Akun]])*(HistoryDIPA[StatusDIPA]=$R$3),0))</f>
        <v>0</v>
      </c>
      <c r="S106" s="256"/>
      <c r="T106" s="256">
        <v>0</v>
      </c>
      <c r="U106" s="256">
        <f>SP2D[[#This Row],[DIPA_REVISI3]]-SUM(SP2D[[#This Row],[Blokir AA ke 1]:[Blokir AA ke 2]])</f>
        <v>0</v>
      </c>
      <c r="V106" s="176">
        <f>SUM('PER BULAN'!J183:L183)</f>
        <v>0</v>
      </c>
      <c r="W106" s="176">
        <f>SUM('PER BULAN'!M183:O183)</f>
        <v>0</v>
      </c>
      <c r="X106" s="176">
        <f>SUM('PER BULAN'!P183:R183)</f>
        <v>0</v>
      </c>
      <c r="Y106" s="176">
        <f>SUM('PER BULAN'!S183:U183)</f>
        <v>0</v>
      </c>
      <c r="Z106" s="176">
        <f>SUM('PER BULAN'!V183:X183)</f>
        <v>0</v>
      </c>
      <c r="AA106" s="176">
        <f>SUM('PER BULAN'!Y183:AA183)</f>
        <v>0</v>
      </c>
      <c r="AB106" s="176">
        <f>SUM('PER BULAN'!AB183:AD183)</f>
        <v>0</v>
      </c>
      <c r="AC106" s="176">
        <f>SUM('PER BULAN'!AE183:AG183)</f>
        <v>0</v>
      </c>
      <c r="AD106" s="176">
        <f>SUM('PER BULAN'!AH183:AJ183)</f>
        <v>0</v>
      </c>
      <c r="AE106" s="176">
        <f>SUM('PER BULAN'!AK183:AM183)</f>
        <v>0</v>
      </c>
      <c r="AF106" s="176">
        <f>SUM('PER BULAN'!AN183:AP183)</f>
        <v>0</v>
      </c>
      <c r="AG106" s="176">
        <f>SUM('PER BULAN'!AQ183:AS183)</f>
        <v>0</v>
      </c>
      <c r="AH106" s="162" t="s">
        <v>523</v>
      </c>
      <c r="AI106" s="162" t="s">
        <v>532</v>
      </c>
      <c r="AJ106" s="162" t="s">
        <v>570</v>
      </c>
      <c r="AK106" s="162" t="s">
        <v>3774</v>
      </c>
      <c r="AL106" s="162" t="s">
        <v>3775</v>
      </c>
      <c r="AM106" s="276">
        <f t="shared" si="8"/>
        <v>0</v>
      </c>
      <c r="AN106" s="175">
        <f t="shared" si="13"/>
        <v>0</v>
      </c>
      <c r="AO106" s="276">
        <f t="shared" si="10"/>
        <v>0</v>
      </c>
      <c r="AP106" s="175">
        <f t="shared" si="14"/>
        <v>0</v>
      </c>
      <c r="AQ106" s="162" t="str">
        <f t="shared" si="15"/>
        <v>WA.2378.EBD.953.301.B.522151</v>
      </c>
      <c r="AR106" s="162" t="str">
        <f>IF(ISNUMBER(SEARCH("COVID",SP2D[[#This Row],[Akun]])),"COVID","Non COVID")</f>
        <v>Non COVID</v>
      </c>
      <c r="AS10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0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6" s="176">
        <f>SUM('PER BULAN'!BB183)</f>
        <v>0</v>
      </c>
      <c r="AV106" s="176">
        <f>SUM('PER BULAN'!BC183)</f>
        <v>0</v>
      </c>
      <c r="AW106" s="176">
        <f>SUM('PER BULAN'!BD183)</f>
        <v>0</v>
      </c>
      <c r="AX106" s="176">
        <f>SUM('PER BULAN'!BE183)</f>
        <v>0</v>
      </c>
      <c r="AY106" s="176">
        <f>SUM('PER BULAN'!BF183)</f>
        <v>0</v>
      </c>
      <c r="AZ106" s="176">
        <f>SUM('PER BULAN'!BG183)</f>
        <v>0</v>
      </c>
      <c r="BA106" s="176">
        <f>SUM('PER BULAN'!BH183)</f>
        <v>0</v>
      </c>
      <c r="BB106" s="176">
        <f>SUM('PER BULAN'!BI183)</f>
        <v>0</v>
      </c>
      <c r="BC106" s="176">
        <f>SUM('PER BULAN'!BJ183)</f>
        <v>0</v>
      </c>
      <c r="BD106" s="176">
        <f>SUM('PER BULAN'!BK183)</f>
        <v>0</v>
      </c>
      <c r="BE106" s="176">
        <f>SUM('PER BULAN'!BL183)</f>
        <v>0</v>
      </c>
    </row>
    <row r="107" spans="1:57" s="163" customFormat="1">
      <c r="A107" s="162" t="s">
        <v>3768</v>
      </c>
      <c r="B107" s="162" t="s">
        <v>3769</v>
      </c>
      <c r="C107" s="162" t="s">
        <v>3795</v>
      </c>
      <c r="D107" s="162" t="s">
        <v>3796</v>
      </c>
      <c r="E107" s="162" t="s">
        <v>197</v>
      </c>
      <c r="F107" s="162" t="s">
        <v>3797</v>
      </c>
      <c r="G107" s="162" t="s">
        <v>3842</v>
      </c>
      <c r="H107" s="162" t="s">
        <v>3843</v>
      </c>
      <c r="I107" s="162">
        <v>953</v>
      </c>
      <c r="J107" s="162" t="s">
        <v>3850</v>
      </c>
      <c r="K107" s="162">
        <v>301</v>
      </c>
      <c r="L107" s="162" t="s">
        <v>3849</v>
      </c>
      <c r="M107" s="162" t="s">
        <v>508</v>
      </c>
      <c r="N107" s="162" t="s">
        <v>3802</v>
      </c>
      <c r="O107" s="162">
        <v>524111</v>
      </c>
      <c r="P107" s="162" t="s">
        <v>3777</v>
      </c>
      <c r="Q107" s="111" cm="1">
        <f t="array" ref="Q107">SUM(_xlfn._xlws.FILTER(HistoryDIPA[TOTAL],(HistoryDIPA[MAK]=SP2D[[#This Row],[Kode Akun]])*(HistoryDIPA[StatusDIPA]=$Q$3),0))</f>
        <v>60415000</v>
      </c>
      <c r="R107" s="111" cm="1">
        <f t="array" ref="R107">SUM(_xlfn._xlws.FILTER(HistoryDIPA[TOTAL],(HistoryDIPA[MAK]=SP2D[[#This Row],[Kode Akun]])*(HistoryDIPA[StatusDIPA]=$R$3),0))</f>
        <v>60415000</v>
      </c>
      <c r="S107" s="256"/>
      <c r="T107" s="256">
        <v>0</v>
      </c>
      <c r="U107" s="256">
        <f>SP2D[[#This Row],[DIPA_REVISI3]]-SUM(SP2D[[#This Row],[Blokir AA ke 1]:[Blokir AA ke 2]])</f>
        <v>60415000</v>
      </c>
      <c r="V107" s="176">
        <f>SUM('PER BULAN'!J184:L184)</f>
        <v>0</v>
      </c>
      <c r="W107" s="176">
        <f>SUM('PER BULAN'!M184:O184)</f>
        <v>0</v>
      </c>
      <c r="X107" s="176">
        <f>SUM('PER BULAN'!P184:R184)</f>
        <v>0</v>
      </c>
      <c r="Y107" s="176">
        <f>SUM('PER BULAN'!S184:U184)</f>
        <v>524500</v>
      </c>
      <c r="Z107" s="176">
        <f>SUM('PER BULAN'!V184:X184)</f>
        <v>21422224</v>
      </c>
      <c r="AA107" s="176">
        <f>SUM('PER BULAN'!Y184:AA184)</f>
        <v>38467531</v>
      </c>
      <c r="AB107" s="176">
        <f>SUM('PER BULAN'!AB184:AD184)</f>
        <v>0</v>
      </c>
      <c r="AC107" s="176">
        <f>SUM('PER BULAN'!AE184:AG184)</f>
        <v>0</v>
      </c>
      <c r="AD107" s="176">
        <f>SUM('PER BULAN'!AH184:AJ184)</f>
        <v>0</v>
      </c>
      <c r="AE107" s="176">
        <f>SUM('PER BULAN'!AK184:AM184)</f>
        <v>0</v>
      </c>
      <c r="AF107" s="176">
        <f>SUM('PER BULAN'!AN184:AP184)</f>
        <v>0</v>
      </c>
      <c r="AG107" s="176">
        <f>SUM('PER BULAN'!AQ184:AS184)</f>
        <v>0</v>
      </c>
      <c r="AH107" s="162" t="s">
        <v>523</v>
      </c>
      <c r="AI107" s="162" t="s">
        <v>532</v>
      </c>
      <c r="AJ107" s="162" t="s">
        <v>570</v>
      </c>
      <c r="AK107" s="162" t="s">
        <v>3774</v>
      </c>
      <c r="AL107" s="162" t="s">
        <v>3775</v>
      </c>
      <c r="AM107" s="276">
        <f t="shared" si="8"/>
        <v>60414255</v>
      </c>
      <c r="AN107" s="175">
        <f t="shared" si="13"/>
        <v>99.99876686253414</v>
      </c>
      <c r="AO107" s="276">
        <f t="shared" si="10"/>
        <v>745</v>
      </c>
      <c r="AP107" s="175">
        <f t="shared" si="14"/>
        <v>1.2331374658611273E-3</v>
      </c>
      <c r="AQ107" s="162" t="str">
        <f t="shared" si="15"/>
        <v>WA.2378.EBD.953.301.B.524111</v>
      </c>
      <c r="AR107" s="162" t="str">
        <f>IF(ISNUMBER(SEARCH("COVID",SP2D[[#This Row],[Akun]])),"COVID","Non COVID")</f>
        <v>Non COVID</v>
      </c>
      <c r="AS10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0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7" s="176">
        <f>SUM('PER BULAN'!BB184)</f>
        <v>0</v>
      </c>
      <c r="AV107" s="176">
        <f>SUM('PER BULAN'!BC184)</f>
        <v>0</v>
      </c>
      <c r="AW107" s="176">
        <f>SUM('PER BULAN'!BD184)</f>
        <v>0</v>
      </c>
      <c r="AX107" s="176">
        <f>SUM('PER BULAN'!BE184)</f>
        <v>0</v>
      </c>
      <c r="AY107" s="176">
        <f>SUM('PER BULAN'!BF184)</f>
        <v>0</v>
      </c>
      <c r="AZ107" s="176">
        <f>SUM('PER BULAN'!BG184)</f>
        <v>0</v>
      </c>
      <c r="BA107" s="176">
        <f>SUM('PER BULAN'!BH184)</f>
        <v>21422224</v>
      </c>
      <c r="BB107" s="176">
        <f>SUM('PER BULAN'!BI184)</f>
        <v>0</v>
      </c>
      <c r="BC107" s="176">
        <f>SUM('PER BULAN'!BJ184)</f>
        <v>0</v>
      </c>
      <c r="BD107" s="176">
        <f>SUM('PER BULAN'!BK184)</f>
        <v>0</v>
      </c>
      <c r="BE107" s="176">
        <f>SUM('PER BULAN'!BL184)</f>
        <v>0</v>
      </c>
    </row>
    <row r="108" spans="1:57" s="163" customFormat="1">
      <c r="A108" s="162" t="s">
        <v>3768</v>
      </c>
      <c r="B108" s="162" t="s">
        <v>3769</v>
      </c>
      <c r="C108" s="162" t="s">
        <v>3795</v>
      </c>
      <c r="D108" s="162" t="s">
        <v>3796</v>
      </c>
      <c r="E108" s="162" t="s">
        <v>197</v>
      </c>
      <c r="F108" s="162" t="s">
        <v>3797</v>
      </c>
      <c r="G108" s="162" t="s">
        <v>3842</v>
      </c>
      <c r="H108" s="162" t="s">
        <v>3843</v>
      </c>
      <c r="I108" s="162">
        <v>953</v>
      </c>
      <c r="J108" s="162" t="s">
        <v>3850</v>
      </c>
      <c r="K108" s="162">
        <v>301</v>
      </c>
      <c r="L108" s="162" t="s">
        <v>3849</v>
      </c>
      <c r="M108" s="162" t="s">
        <v>508</v>
      </c>
      <c r="N108" s="162" t="s">
        <v>3802</v>
      </c>
      <c r="O108" s="162">
        <v>524113</v>
      </c>
      <c r="P108" s="162" t="s">
        <v>505</v>
      </c>
      <c r="Q108" s="111" cm="1">
        <f t="array" ref="Q108">SUM(_xlfn._xlws.FILTER(HistoryDIPA[TOTAL],(HistoryDIPA[MAK]=SP2D[[#This Row],[Kode Akun]])*(HistoryDIPA[StatusDIPA]=$Q$3),0))</f>
        <v>0</v>
      </c>
      <c r="R108" s="111" cm="1">
        <f t="array" ref="R108">SUM(_xlfn._xlws.FILTER(HistoryDIPA[TOTAL],(HistoryDIPA[MAK]=SP2D[[#This Row],[Kode Akun]])*(HistoryDIPA[StatusDIPA]=$R$3),0))</f>
        <v>0</v>
      </c>
      <c r="S108" s="256"/>
      <c r="T108" s="256">
        <v>0</v>
      </c>
      <c r="U108" s="256">
        <f>SP2D[[#This Row],[DIPA_REVISI3]]-SUM(SP2D[[#This Row],[Blokir AA ke 1]:[Blokir AA ke 2]])</f>
        <v>0</v>
      </c>
      <c r="V108" s="176">
        <f>SUM('PER BULAN'!J189:L189)</f>
        <v>0</v>
      </c>
      <c r="W108" s="176">
        <f>SUM('PER BULAN'!M185:O185)</f>
        <v>0</v>
      </c>
      <c r="X108" s="176">
        <f>SUM('PER BULAN'!P185:R185)</f>
        <v>0</v>
      </c>
      <c r="Y108" s="176">
        <f>SUM('PER BULAN'!S185:U185)</f>
        <v>0</v>
      </c>
      <c r="Z108" s="176">
        <f>SUM('PER BULAN'!V185:X185)</f>
        <v>0</v>
      </c>
      <c r="AA108" s="176">
        <f>SUM('PER BULAN'!Y185:AA185)</f>
        <v>0</v>
      </c>
      <c r="AB108" s="176">
        <f>SUM('PER BULAN'!AB185:AD185)</f>
        <v>0</v>
      </c>
      <c r="AC108" s="176">
        <f>SUM('PER BULAN'!AE185:AG185)</f>
        <v>0</v>
      </c>
      <c r="AD108" s="176">
        <f>SUM('PER BULAN'!AH185:AJ185)</f>
        <v>0</v>
      </c>
      <c r="AE108" s="176">
        <f>SUM('PER BULAN'!AK185:AM185)</f>
        <v>0</v>
      </c>
      <c r="AF108" s="176">
        <f>SUM('PER BULAN'!AN185:AP185)</f>
        <v>0</v>
      </c>
      <c r="AG108" s="176">
        <f>SUM('PER BULAN'!AQ185:AS185)</f>
        <v>0</v>
      </c>
      <c r="AH108" s="162" t="s">
        <v>523</v>
      </c>
      <c r="AI108" s="162" t="s">
        <v>532</v>
      </c>
      <c r="AJ108" s="162" t="s">
        <v>570</v>
      </c>
      <c r="AK108" s="162" t="s">
        <v>3774</v>
      </c>
      <c r="AL108" s="162" t="s">
        <v>3775</v>
      </c>
      <c r="AM108" s="276">
        <f t="shared" si="8"/>
        <v>0</v>
      </c>
      <c r="AN108" s="175">
        <f t="shared" si="13"/>
        <v>0</v>
      </c>
      <c r="AO108" s="276">
        <f t="shared" si="10"/>
        <v>0</v>
      </c>
      <c r="AP108" s="175">
        <f t="shared" si="14"/>
        <v>0</v>
      </c>
      <c r="AQ108" s="162" t="str">
        <f t="shared" si="15"/>
        <v>WA.2378.EBD.953.301.B.524113</v>
      </c>
      <c r="AR108" s="162" t="str">
        <f>IF(ISNUMBER(SEARCH("COVID",SP2D[[#This Row],[Akun]])),"COVID","Non COVID")</f>
        <v>Non COVID</v>
      </c>
      <c r="AS10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TRANSPORT LOKAL</v>
      </c>
      <c r="AT10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8" s="176">
        <f>SUM('PER BULAN'!BB185)</f>
        <v>0</v>
      </c>
      <c r="AV108" s="176">
        <f>SUM('PER BULAN'!BC185)</f>
        <v>0</v>
      </c>
      <c r="AW108" s="176">
        <f>SUM('PER BULAN'!BD185)</f>
        <v>0</v>
      </c>
      <c r="AX108" s="176">
        <f>SUM('PER BULAN'!BE185)</f>
        <v>0</v>
      </c>
      <c r="AY108" s="176">
        <f>SUM('PER BULAN'!BF185)</f>
        <v>0</v>
      </c>
      <c r="AZ108" s="176">
        <f>SUM('PER BULAN'!BG185)</f>
        <v>0</v>
      </c>
      <c r="BA108" s="176">
        <f>SUM('PER BULAN'!BH185)</f>
        <v>0</v>
      </c>
      <c r="BB108" s="176">
        <f>SUM('PER BULAN'!BI185)</f>
        <v>0</v>
      </c>
      <c r="BC108" s="176">
        <f>SUM('PER BULAN'!BJ185)</f>
        <v>0</v>
      </c>
      <c r="BD108" s="176">
        <f>SUM('PER BULAN'!BK185)</f>
        <v>0</v>
      </c>
      <c r="BE108" s="176">
        <f>SUM('PER BULAN'!BL185)</f>
        <v>0</v>
      </c>
    </row>
    <row r="109" spans="1:57" s="163" customFormat="1">
      <c r="A109" s="162" t="s">
        <v>3768</v>
      </c>
      <c r="B109" s="162" t="s">
        <v>3769</v>
      </c>
      <c r="C109" s="162" t="s">
        <v>3795</v>
      </c>
      <c r="D109" s="162" t="s">
        <v>3796</v>
      </c>
      <c r="E109" s="162" t="s">
        <v>197</v>
      </c>
      <c r="F109" s="162" t="s">
        <v>3797</v>
      </c>
      <c r="G109" s="162" t="s">
        <v>3842</v>
      </c>
      <c r="H109" s="162" t="s">
        <v>3843</v>
      </c>
      <c r="I109" s="162">
        <v>953</v>
      </c>
      <c r="J109" s="162" t="s">
        <v>3850</v>
      </c>
      <c r="K109" s="162">
        <v>302</v>
      </c>
      <c r="L109" s="162" t="s">
        <v>3851</v>
      </c>
      <c r="M109" s="162" t="s">
        <v>8</v>
      </c>
      <c r="N109" s="162" t="s">
        <v>3852</v>
      </c>
      <c r="O109" s="162">
        <v>521211</v>
      </c>
      <c r="P109" s="162" t="s">
        <v>3773</v>
      </c>
      <c r="Q109" s="111" cm="1">
        <f t="array" ref="Q109">SUM(_xlfn._xlws.FILTER(HistoryDIPA[TOTAL],(HistoryDIPA[MAK]=SP2D[[#This Row],[Kode Akun]])*(HistoryDIPA[StatusDIPA]=$Q$3),0))</f>
        <v>17900000</v>
      </c>
      <c r="R109" s="111" cm="1">
        <f t="array" ref="R109">SUM(_xlfn._xlws.FILTER(HistoryDIPA[TOTAL],(HistoryDIPA[MAK]=SP2D[[#This Row],[Kode Akun]])*(HistoryDIPA[StatusDIPA]=$R$3),0))</f>
        <v>17900000</v>
      </c>
      <c r="S109" s="256"/>
      <c r="T109" s="256">
        <v>0</v>
      </c>
      <c r="U109" s="256">
        <f>SP2D[[#This Row],[DIPA_REVISI3]]-SUM(SP2D[[#This Row],[Blokir AA ke 1]:[Blokir AA ke 2]])</f>
        <v>17900000</v>
      </c>
      <c r="V109" s="176">
        <f>SUM('PER BULAN'!J190:L190)</f>
        <v>0</v>
      </c>
      <c r="W109" s="176">
        <f>SUM('PER BULAN'!M190:O190)</f>
        <v>0</v>
      </c>
      <c r="X109" s="176">
        <f>SUM('PER BULAN'!P190:R190)</f>
        <v>3358000</v>
      </c>
      <c r="Y109" s="176">
        <f>SUM('PER BULAN'!S190:U190)</f>
        <v>0</v>
      </c>
      <c r="Z109" s="176">
        <f>SUM('PER BULAN'!V190:X190)</f>
        <v>4986000</v>
      </c>
      <c r="AA109" s="176">
        <f>SUM('PER BULAN'!Y190:AA190)</f>
        <v>0</v>
      </c>
      <c r="AB109" s="176">
        <f>SUM('PER BULAN'!AB190:AD190)</f>
        <v>0</v>
      </c>
      <c r="AC109" s="176">
        <f>SUM('PER BULAN'!AE190:AG190)</f>
        <v>2925000</v>
      </c>
      <c r="AD109" s="176">
        <f>SUM('PER BULAN'!AH190:AJ190)</f>
        <v>0</v>
      </c>
      <c r="AE109" s="176">
        <f>SUM('PER BULAN'!AK190:AM190)</f>
        <v>0</v>
      </c>
      <c r="AF109" s="176">
        <f>SUM('PER BULAN'!AN190:AP190)</f>
        <v>0</v>
      </c>
      <c r="AG109" s="176">
        <f>SUM('PER BULAN'!AQ190:AS190)</f>
        <v>0</v>
      </c>
      <c r="AH109" s="162" t="s">
        <v>523</v>
      </c>
      <c r="AI109" s="162" t="s">
        <v>532</v>
      </c>
      <c r="AJ109" s="162" t="s">
        <v>570</v>
      </c>
      <c r="AK109" s="162" t="s">
        <v>3774</v>
      </c>
      <c r="AL109" s="162" t="s">
        <v>3775</v>
      </c>
      <c r="AM109" s="276">
        <f t="shared" si="8"/>
        <v>11269000</v>
      </c>
      <c r="AN109" s="175">
        <f t="shared" si="13"/>
        <v>62.955307262569839</v>
      </c>
      <c r="AO109" s="276">
        <f t="shared" si="10"/>
        <v>6631000</v>
      </c>
      <c r="AP109" s="175">
        <f t="shared" si="14"/>
        <v>37.044692737430168</v>
      </c>
      <c r="AQ109" s="162" t="str">
        <f t="shared" si="15"/>
        <v>WA.2378.EBD.953.302.A.521211</v>
      </c>
      <c r="AR109" s="162" t="str">
        <f>IF(ISNUMBER(SEARCH("COVID",SP2D[[#This Row],[Akun]])),"COVID","Non COVID")</f>
        <v>Non COVID</v>
      </c>
      <c r="AS10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0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09" s="176">
        <f>SUM('PER BULAN'!BB190)</f>
        <v>0</v>
      </c>
      <c r="AV109" s="176">
        <f>SUM('PER BULAN'!BC190)</f>
        <v>2498000</v>
      </c>
      <c r="AW109" s="176">
        <f>SUM('PER BULAN'!BD190)</f>
        <v>860000</v>
      </c>
      <c r="AX109" s="176">
        <f>SUM('PER BULAN'!BE190)</f>
        <v>0</v>
      </c>
      <c r="AY109" s="176">
        <f>SUM('PER BULAN'!BF190)</f>
        <v>0</v>
      </c>
      <c r="AZ109" s="176">
        <f>SUM('PER BULAN'!BG190)</f>
        <v>0</v>
      </c>
      <c r="BA109" s="176">
        <f>SUM('PER BULAN'!BH190)</f>
        <v>4986000</v>
      </c>
      <c r="BB109" s="176">
        <f>SUM('PER BULAN'!BI190)</f>
        <v>0</v>
      </c>
      <c r="BC109" s="176">
        <f>SUM('PER BULAN'!BJ190)</f>
        <v>0</v>
      </c>
      <c r="BD109" s="176">
        <f>SUM('PER BULAN'!BK190)</f>
        <v>0</v>
      </c>
      <c r="BE109" s="176">
        <f>SUM('PER BULAN'!BL190)</f>
        <v>2925000</v>
      </c>
    </row>
    <row r="110" spans="1:57" s="163" customFormat="1">
      <c r="A110" s="162" t="s">
        <v>3768</v>
      </c>
      <c r="B110" s="162" t="s">
        <v>3769</v>
      </c>
      <c r="C110" s="162" t="s">
        <v>3795</v>
      </c>
      <c r="D110" s="162" t="s">
        <v>3796</v>
      </c>
      <c r="E110" s="162" t="s">
        <v>197</v>
      </c>
      <c r="F110" s="162" t="s">
        <v>3797</v>
      </c>
      <c r="G110" s="162" t="s">
        <v>3842</v>
      </c>
      <c r="H110" s="162" t="s">
        <v>3843</v>
      </c>
      <c r="I110" s="162">
        <v>953</v>
      </c>
      <c r="J110" s="162" t="s">
        <v>3850</v>
      </c>
      <c r="K110" s="162">
        <v>302</v>
      </c>
      <c r="L110" s="162" t="s">
        <v>3851</v>
      </c>
      <c r="M110" s="162" t="s">
        <v>8</v>
      </c>
      <c r="N110" s="162" t="s">
        <v>3852</v>
      </c>
      <c r="O110" s="162">
        <v>521219</v>
      </c>
      <c r="P110" s="162" t="s">
        <v>3786</v>
      </c>
      <c r="Q110" s="111" cm="1">
        <f t="array" ref="Q110">SUM(_xlfn._xlws.FILTER(HistoryDIPA[TOTAL],(HistoryDIPA[MAK]=SP2D[[#This Row],[Kode Akun]])*(HistoryDIPA[StatusDIPA]=$Q$3),0))</f>
        <v>2000000</v>
      </c>
      <c r="R110" s="111" cm="1">
        <f t="array" ref="R110">SUM(_xlfn._xlws.FILTER(HistoryDIPA[TOTAL],(HistoryDIPA[MAK]=SP2D[[#This Row],[Kode Akun]])*(HistoryDIPA[StatusDIPA]=$R$3),0))</f>
        <v>2000000</v>
      </c>
      <c r="S110" s="256"/>
      <c r="T110" s="256">
        <v>0</v>
      </c>
      <c r="U110" s="256">
        <f>SP2D[[#This Row],[DIPA_REVISI3]]-SUM(SP2D[[#This Row],[Blokir AA ke 1]:[Blokir AA ke 2]])</f>
        <v>2000000</v>
      </c>
      <c r="V110" s="176">
        <f>SUM('PER BULAN'!J191:L191)</f>
        <v>0</v>
      </c>
      <c r="W110" s="176">
        <f>SUM('PER BULAN'!M191:O191)</f>
        <v>0</v>
      </c>
      <c r="X110" s="176">
        <f>SUM('PER BULAN'!P191:R191)</f>
        <v>0</v>
      </c>
      <c r="Y110" s="176">
        <f>SUM('PER BULAN'!S191:U191)</f>
        <v>0</v>
      </c>
      <c r="Z110" s="176">
        <f>SUM('PER BULAN'!V191:X191)</f>
        <v>0</v>
      </c>
      <c r="AA110" s="176">
        <f>SUM('PER BULAN'!Y191:AA191)</f>
        <v>0</v>
      </c>
      <c r="AB110" s="176">
        <f>SUM('PER BULAN'!AB191:AD191)</f>
        <v>0</v>
      </c>
      <c r="AC110" s="176">
        <f>SUM('PER BULAN'!AE191:AG191)</f>
        <v>0</v>
      </c>
      <c r="AD110" s="176">
        <f>SUM('PER BULAN'!AH191:AJ191)</f>
        <v>0</v>
      </c>
      <c r="AE110" s="176">
        <f>SUM('PER BULAN'!AK191:AM191)</f>
        <v>0</v>
      </c>
      <c r="AF110" s="176">
        <f>SUM('PER BULAN'!AN191:AP191)</f>
        <v>0</v>
      </c>
      <c r="AG110" s="176">
        <f>SUM('PER BULAN'!AQ191:AS191)</f>
        <v>0</v>
      </c>
      <c r="AH110" s="162" t="s">
        <v>523</v>
      </c>
      <c r="AI110" s="162" t="s">
        <v>532</v>
      </c>
      <c r="AJ110" s="162" t="s">
        <v>570</v>
      </c>
      <c r="AK110" s="162" t="s">
        <v>3774</v>
      </c>
      <c r="AL110" s="162" t="s">
        <v>3775</v>
      </c>
      <c r="AM110" s="276">
        <f t="shared" si="8"/>
        <v>0</v>
      </c>
      <c r="AN110" s="175">
        <f t="shared" si="13"/>
        <v>0</v>
      </c>
      <c r="AO110" s="276">
        <f t="shared" si="10"/>
        <v>2000000</v>
      </c>
      <c r="AP110" s="175">
        <f t="shared" si="14"/>
        <v>100</v>
      </c>
      <c r="AQ110" s="162" t="str">
        <f t="shared" si="15"/>
        <v>WA.2378.EBD.953.302.A.521219</v>
      </c>
      <c r="AR110" s="162" t="str">
        <f>IF(ISNUMBER(SEARCH("COVID",SP2D[[#This Row],[Akun]])),"COVID","Non COVID")</f>
        <v>Non COVID</v>
      </c>
      <c r="AS11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1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0" s="176">
        <f>SUM('PER BULAN'!BB191)</f>
        <v>0</v>
      </c>
      <c r="AV110" s="176">
        <f>SUM('PER BULAN'!BC191)</f>
        <v>0</v>
      </c>
      <c r="AW110" s="176">
        <f>SUM('PER BULAN'!BD191)</f>
        <v>0</v>
      </c>
      <c r="AX110" s="176">
        <f>SUM('PER BULAN'!BE191)</f>
        <v>0</v>
      </c>
      <c r="AY110" s="176">
        <f>SUM('PER BULAN'!BF191)</f>
        <v>0</v>
      </c>
      <c r="AZ110" s="176">
        <f>SUM('PER BULAN'!BG191)</f>
        <v>0</v>
      </c>
      <c r="BA110" s="176">
        <f>SUM('PER BULAN'!BH191)</f>
        <v>0</v>
      </c>
      <c r="BB110" s="176">
        <f>SUM('PER BULAN'!BI191)</f>
        <v>0</v>
      </c>
      <c r="BC110" s="176">
        <f>SUM('PER BULAN'!BJ191)</f>
        <v>0</v>
      </c>
      <c r="BD110" s="176">
        <f>SUM('PER BULAN'!BK191)</f>
        <v>0</v>
      </c>
      <c r="BE110" s="176">
        <f>SUM('PER BULAN'!BL191)</f>
        <v>0</v>
      </c>
    </row>
    <row r="111" spans="1:57" s="163" customFormat="1">
      <c r="A111" s="162" t="s">
        <v>3768</v>
      </c>
      <c r="B111" s="162" t="s">
        <v>3769</v>
      </c>
      <c r="C111" s="162" t="s">
        <v>3795</v>
      </c>
      <c r="D111" s="162" t="s">
        <v>3796</v>
      </c>
      <c r="E111" s="162" t="s">
        <v>197</v>
      </c>
      <c r="F111" s="162" t="s">
        <v>3797</v>
      </c>
      <c r="G111" s="162" t="s">
        <v>3842</v>
      </c>
      <c r="H111" s="162" t="s">
        <v>3843</v>
      </c>
      <c r="I111" s="162">
        <v>953</v>
      </c>
      <c r="J111" s="162" t="s">
        <v>3850</v>
      </c>
      <c r="K111" s="162">
        <v>302</v>
      </c>
      <c r="L111" s="162" t="s">
        <v>3851</v>
      </c>
      <c r="M111" s="162" t="s">
        <v>8</v>
      </c>
      <c r="N111" s="162" t="s">
        <v>3852</v>
      </c>
      <c r="O111" s="162">
        <v>524111</v>
      </c>
      <c r="P111" s="162" t="s">
        <v>3777</v>
      </c>
      <c r="Q111" s="111" cm="1">
        <f t="array" ref="Q111">SUM(_xlfn._xlws.FILTER(HistoryDIPA[TOTAL],(HistoryDIPA[MAK]=SP2D[[#This Row],[Kode Akun]])*(HistoryDIPA[StatusDIPA]=$Q$3),0))</f>
        <v>30169000</v>
      </c>
      <c r="R111" s="111" cm="1">
        <f t="array" ref="R111">SUM(_xlfn._xlws.FILTER(HistoryDIPA[TOTAL],(HistoryDIPA[MAK]=SP2D[[#This Row],[Kode Akun]])*(HistoryDIPA[StatusDIPA]=$R$3),0))</f>
        <v>30169000</v>
      </c>
      <c r="S111" s="256"/>
      <c r="T111" s="256">
        <v>0</v>
      </c>
      <c r="U111" s="256">
        <f>SP2D[[#This Row],[DIPA_REVISI3]]-SUM(SP2D[[#This Row],[Blokir AA ke 1]:[Blokir AA ke 2]])</f>
        <v>30169000</v>
      </c>
      <c r="V111" s="176">
        <f>SUM('PER BULAN'!J197:L197)</f>
        <v>0</v>
      </c>
      <c r="W111" s="176">
        <f>SUM('PER BULAN'!M192:O192)</f>
        <v>0</v>
      </c>
      <c r="X111" s="176">
        <f>SUM('PER BULAN'!P192:R192)</f>
        <v>2490000</v>
      </c>
      <c r="Y111" s="176">
        <f>SUM('PER BULAN'!S192:U192)</f>
        <v>15530000</v>
      </c>
      <c r="Z111" s="176">
        <f>SUM('PER BULAN'!V192:X192)</f>
        <v>0</v>
      </c>
      <c r="AA111" s="176">
        <f>SUM('PER BULAN'!Y192:AA192)</f>
        <v>2118000</v>
      </c>
      <c r="AB111" s="176">
        <f>SUM('PER BULAN'!AB192:AD192)</f>
        <v>4256000</v>
      </c>
      <c r="AC111" s="176">
        <f>SUM('PER BULAN'!AE192:AG192)</f>
        <v>5185000</v>
      </c>
      <c r="AD111" s="176">
        <f>SUM('PER BULAN'!AH192:AJ192)</f>
        <v>0</v>
      </c>
      <c r="AE111" s="176">
        <f>SUM('PER BULAN'!AK192:AM192)</f>
        <v>0</v>
      </c>
      <c r="AF111" s="176">
        <f>SUM('PER BULAN'!AN192:AP192)</f>
        <v>0</v>
      </c>
      <c r="AG111" s="176">
        <f>SUM('PER BULAN'!AQ192:AS192)</f>
        <v>0</v>
      </c>
      <c r="AH111" s="162" t="s">
        <v>523</v>
      </c>
      <c r="AI111" s="162" t="s">
        <v>532</v>
      </c>
      <c r="AJ111" s="162" t="s">
        <v>570</v>
      </c>
      <c r="AK111" s="162" t="s">
        <v>3774</v>
      </c>
      <c r="AL111" s="162" t="s">
        <v>3775</v>
      </c>
      <c r="AM111" s="276">
        <f t="shared" si="8"/>
        <v>29579000</v>
      </c>
      <c r="AN111" s="175">
        <f t="shared" si="13"/>
        <v>98.044350160761056</v>
      </c>
      <c r="AO111" s="276">
        <f t="shared" si="10"/>
        <v>590000</v>
      </c>
      <c r="AP111" s="175">
        <f t="shared" si="14"/>
        <v>1.9556498392389539</v>
      </c>
      <c r="AQ111" s="162" t="str">
        <f t="shared" si="15"/>
        <v>WA.2378.EBD.953.302.A.524111</v>
      </c>
      <c r="AR111" s="162" t="str">
        <f>IF(ISNUMBER(SEARCH("COVID",SP2D[[#This Row],[Akun]])),"COVID","Non COVID")</f>
        <v>Non COVID</v>
      </c>
      <c r="AS11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1" s="176">
        <f>SUM('PER BULAN'!BB192)</f>
        <v>0</v>
      </c>
      <c r="AV111" s="176">
        <f>SUM('PER BULAN'!BC192)</f>
        <v>0</v>
      </c>
      <c r="AW111" s="176">
        <f>SUM('PER BULAN'!BD192)</f>
        <v>2490000</v>
      </c>
      <c r="AX111" s="176">
        <f>SUM('PER BULAN'!BE192)</f>
        <v>0</v>
      </c>
      <c r="AY111" s="176">
        <f>SUM('PER BULAN'!BF192)</f>
        <v>0</v>
      </c>
      <c r="AZ111" s="176">
        <f>SUM('PER BULAN'!BG192)</f>
        <v>0</v>
      </c>
      <c r="BA111" s="176">
        <f>SUM('PER BULAN'!BH192)</f>
        <v>0</v>
      </c>
      <c r="BB111" s="176">
        <f>SUM('PER BULAN'!BI192)</f>
        <v>0</v>
      </c>
      <c r="BC111" s="176">
        <f>SUM('PER BULAN'!BJ192)</f>
        <v>0</v>
      </c>
      <c r="BD111" s="176">
        <f>SUM('PER BULAN'!BK192)</f>
        <v>0</v>
      </c>
      <c r="BE111" s="176">
        <f>SUM('PER BULAN'!BL192)</f>
        <v>5185000</v>
      </c>
    </row>
    <row r="112" spans="1:57" s="163" customFormat="1">
      <c r="A112" s="162" t="s">
        <v>3768</v>
      </c>
      <c r="B112" s="162" t="s">
        <v>3769</v>
      </c>
      <c r="C112" s="162" t="s">
        <v>3795</v>
      </c>
      <c r="D112" s="162" t="s">
        <v>3796</v>
      </c>
      <c r="E112" s="162" t="s">
        <v>197</v>
      </c>
      <c r="F112" s="162" t="s">
        <v>3797</v>
      </c>
      <c r="G112" s="162" t="s">
        <v>3842</v>
      </c>
      <c r="H112" s="162" t="s">
        <v>3843</v>
      </c>
      <c r="I112" s="162">
        <v>955</v>
      </c>
      <c r="J112" s="162" t="s">
        <v>3853</v>
      </c>
      <c r="K112" s="162">
        <v>301</v>
      </c>
      <c r="L112" s="162" t="s">
        <v>3854</v>
      </c>
      <c r="M112" s="162" t="s">
        <v>8</v>
      </c>
      <c r="N112" s="162" t="s">
        <v>3855</v>
      </c>
      <c r="O112" s="162">
        <v>521211</v>
      </c>
      <c r="P112" s="162" t="s">
        <v>3773</v>
      </c>
      <c r="Q112" s="111" cm="1">
        <f t="array" ref="Q112">SUM(_xlfn._xlws.FILTER(HistoryDIPA[TOTAL],(HistoryDIPA[MAK]=SP2D[[#This Row],[Kode Akun]])*(HistoryDIPA[StatusDIPA]=$Q$3),0))</f>
        <v>18400000</v>
      </c>
      <c r="R112" s="111" cm="1">
        <f t="array" ref="R112">SUM(_xlfn._xlws.FILTER(HistoryDIPA[TOTAL],(HistoryDIPA[MAK]=SP2D[[#This Row],[Kode Akun]])*(HistoryDIPA[StatusDIPA]=$R$3),0))</f>
        <v>18400000</v>
      </c>
      <c r="S112" s="256"/>
      <c r="T112" s="256">
        <v>0</v>
      </c>
      <c r="U112" s="256">
        <f>SP2D[[#This Row],[DIPA_REVISI3]]-SUM(SP2D[[#This Row],[Blokir AA ke 1]:[Blokir AA ke 2]])</f>
        <v>18400000</v>
      </c>
      <c r="V112" s="176">
        <f>SUM('PER BULAN'!J198:L198)</f>
        <v>0</v>
      </c>
      <c r="W112" s="176">
        <f>SUM('PER BULAN'!M198:O198)</f>
        <v>0</v>
      </c>
      <c r="X112" s="176">
        <f>SUM('PER BULAN'!P198:R198)</f>
        <v>5725000</v>
      </c>
      <c r="Y112" s="176">
        <f>SUM('PER BULAN'!S198:U198)</f>
        <v>2446000</v>
      </c>
      <c r="Z112" s="176">
        <f>SUM('PER BULAN'!V198:X198)</f>
        <v>5660000</v>
      </c>
      <c r="AA112" s="176">
        <f>SUM('PER BULAN'!Y198:AA198)</f>
        <v>0</v>
      </c>
      <c r="AB112" s="176">
        <f>SUM('PER BULAN'!AB198:AD198)</f>
        <v>2290000</v>
      </c>
      <c r="AC112" s="176">
        <f>SUM('PER BULAN'!AE198:AG198)</f>
        <v>700000</v>
      </c>
      <c r="AD112" s="176">
        <f>SUM('PER BULAN'!AH198:AJ198)</f>
        <v>0</v>
      </c>
      <c r="AE112" s="176">
        <f>SUM('PER BULAN'!AK198:AM198)</f>
        <v>0</v>
      </c>
      <c r="AF112" s="176">
        <f>SUM('PER BULAN'!AN198:AP198)</f>
        <v>0</v>
      </c>
      <c r="AG112" s="176">
        <f>SUM('PER BULAN'!AQ198:AS198)</f>
        <v>0</v>
      </c>
      <c r="AH112" s="162" t="s">
        <v>523</v>
      </c>
      <c r="AI112" s="162" t="s">
        <v>565</v>
      </c>
      <c r="AJ112" s="162" t="s">
        <v>535</v>
      </c>
      <c r="AK112" s="162" t="s">
        <v>3774</v>
      </c>
      <c r="AL112" s="162" t="s">
        <v>3775</v>
      </c>
      <c r="AM112" s="276">
        <f t="shared" si="8"/>
        <v>16821000</v>
      </c>
      <c r="AN112" s="175">
        <f t="shared" si="13"/>
        <v>91.418478260869563</v>
      </c>
      <c r="AO112" s="276">
        <f t="shared" si="10"/>
        <v>1579000</v>
      </c>
      <c r="AP112" s="175">
        <f t="shared" si="14"/>
        <v>8.5815217391304355</v>
      </c>
      <c r="AQ112" s="162" t="str">
        <f t="shared" si="15"/>
        <v>WA.2378.EBD.955.301.A.521211</v>
      </c>
      <c r="AR112" s="162" t="str">
        <f>IF(ISNUMBER(SEARCH("COVID",SP2D[[#This Row],[Akun]])),"COVID","Non COVID")</f>
        <v>Non COVID</v>
      </c>
      <c r="AS11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2" s="176">
        <f>SUM('PER BULAN'!BB198)</f>
        <v>0</v>
      </c>
      <c r="AV112" s="176">
        <f>SUM('PER BULAN'!BC198)</f>
        <v>3275000</v>
      </c>
      <c r="AW112" s="176">
        <f>SUM('PER BULAN'!BD198)</f>
        <v>2450000</v>
      </c>
      <c r="AX112" s="176">
        <f>SUM('PER BULAN'!BE198)</f>
        <v>2446000</v>
      </c>
      <c r="AY112" s="176">
        <f>SUM('PER BULAN'!BF198)</f>
        <v>1810000</v>
      </c>
      <c r="AZ112" s="176">
        <f>SUM('PER BULAN'!BG198)</f>
        <v>0</v>
      </c>
      <c r="BA112" s="176">
        <f>SUM('PER BULAN'!BH198)</f>
        <v>3850000</v>
      </c>
      <c r="BB112" s="176">
        <f>SUM('PER BULAN'!BI198)</f>
        <v>0</v>
      </c>
      <c r="BC112" s="176">
        <f>SUM('PER BULAN'!BJ198)</f>
        <v>2290000</v>
      </c>
      <c r="BD112" s="176">
        <f>SUM('PER BULAN'!BK198)</f>
        <v>0</v>
      </c>
      <c r="BE112" s="176">
        <f>SUM('PER BULAN'!BL198)</f>
        <v>700000</v>
      </c>
    </row>
    <row r="113" spans="1:57" s="163" customFormat="1">
      <c r="A113" s="162" t="s">
        <v>3768</v>
      </c>
      <c r="B113" s="162" t="s">
        <v>3769</v>
      </c>
      <c r="C113" s="162" t="s">
        <v>3795</v>
      </c>
      <c r="D113" s="162" t="s">
        <v>3796</v>
      </c>
      <c r="E113" s="162" t="s">
        <v>197</v>
      </c>
      <c r="F113" s="162" t="s">
        <v>3797</v>
      </c>
      <c r="G113" s="162" t="s">
        <v>3842</v>
      </c>
      <c r="H113" s="162" t="s">
        <v>3843</v>
      </c>
      <c r="I113" s="162">
        <v>955</v>
      </c>
      <c r="J113" s="162" t="s">
        <v>3853</v>
      </c>
      <c r="K113" s="162">
        <v>301</v>
      </c>
      <c r="L113" s="162" t="s">
        <v>3854</v>
      </c>
      <c r="M113" s="162" t="s">
        <v>8</v>
      </c>
      <c r="N113" s="162" t="s">
        <v>3855</v>
      </c>
      <c r="O113" s="162">
        <v>524111</v>
      </c>
      <c r="P113" s="162" t="s">
        <v>3777</v>
      </c>
      <c r="Q113" s="111" cm="1">
        <f t="array" ref="Q113">SUM(_xlfn._xlws.FILTER(HistoryDIPA[TOTAL],(HistoryDIPA[MAK]=SP2D[[#This Row],[Kode Akun]])*(HistoryDIPA[StatusDIPA]=$Q$3),0))</f>
        <v>8702000</v>
      </c>
      <c r="R113" s="111" cm="1">
        <f t="array" ref="R113">SUM(_xlfn._xlws.FILTER(HistoryDIPA[TOTAL],(HistoryDIPA[MAK]=SP2D[[#This Row],[Kode Akun]])*(HistoryDIPA[StatusDIPA]=$R$3),0))</f>
        <v>8702000</v>
      </c>
      <c r="S113" s="256"/>
      <c r="T113" s="256">
        <v>0</v>
      </c>
      <c r="U113" s="256">
        <f>SP2D[[#This Row],[DIPA_REVISI3]]-SUM(SP2D[[#This Row],[Blokir AA ke 1]:[Blokir AA ke 2]])</f>
        <v>8702000</v>
      </c>
      <c r="V113" s="176">
        <f>SUM('PER BULAN'!J200:L200)</f>
        <v>0</v>
      </c>
      <c r="W113" s="176">
        <f>SUM('PER BULAN'!M199:O199)</f>
        <v>0</v>
      </c>
      <c r="X113" s="176">
        <f>SUM('PER BULAN'!P199:R199)</f>
        <v>0</v>
      </c>
      <c r="Y113" s="176">
        <f>SUM('PER BULAN'!S199:U199)</f>
        <v>0</v>
      </c>
      <c r="Z113" s="176">
        <f>SUM('PER BULAN'!V199:X199)</f>
        <v>8701552</v>
      </c>
      <c r="AA113" s="176">
        <f>SUM('PER BULAN'!Y199:AA199)</f>
        <v>0</v>
      </c>
      <c r="AB113" s="176">
        <f>SUM('PER BULAN'!AB199:AD199)</f>
        <v>0</v>
      </c>
      <c r="AC113" s="176">
        <f>SUM('PER BULAN'!AE199:AG199)</f>
        <v>0</v>
      </c>
      <c r="AD113" s="176">
        <f>SUM('PER BULAN'!AH199:AJ199)</f>
        <v>0</v>
      </c>
      <c r="AE113" s="176">
        <f>SUM('PER BULAN'!AK199:AM199)</f>
        <v>0</v>
      </c>
      <c r="AF113" s="176">
        <f>SUM('PER BULAN'!AN199:AP199)</f>
        <v>0</v>
      </c>
      <c r="AG113" s="176">
        <f>SUM('PER BULAN'!AQ199:AS199)</f>
        <v>0</v>
      </c>
      <c r="AH113" s="162" t="s">
        <v>523</v>
      </c>
      <c r="AI113" s="162" t="s">
        <v>565</v>
      </c>
      <c r="AJ113" s="162" t="s">
        <v>535</v>
      </c>
      <c r="AK113" s="162" t="s">
        <v>3774</v>
      </c>
      <c r="AL113" s="162" t="s">
        <v>3775</v>
      </c>
      <c r="AM113" s="276">
        <f t="shared" si="8"/>
        <v>8701552</v>
      </c>
      <c r="AN113" s="175">
        <f t="shared" si="13"/>
        <v>99.994851758216498</v>
      </c>
      <c r="AO113" s="276">
        <f t="shared" si="10"/>
        <v>448</v>
      </c>
      <c r="AP113" s="175">
        <f t="shared" si="14"/>
        <v>5.1482417834980464E-3</v>
      </c>
      <c r="AQ113" s="162" t="str">
        <f t="shared" si="15"/>
        <v>WA.2378.EBD.955.301.A.524111</v>
      </c>
      <c r="AR113" s="162" t="str">
        <f>IF(ISNUMBER(SEARCH("COVID",SP2D[[#This Row],[Akun]])),"COVID","Non COVID")</f>
        <v>Non COVID</v>
      </c>
      <c r="AS11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3" s="176">
        <f>SUM('PER BULAN'!BB199)</f>
        <v>0</v>
      </c>
      <c r="AV113" s="176">
        <f>SUM('PER BULAN'!BC199)</f>
        <v>0</v>
      </c>
      <c r="AW113" s="176">
        <f>SUM('PER BULAN'!BD199)</f>
        <v>0</v>
      </c>
      <c r="AX113" s="176">
        <f>SUM('PER BULAN'!BE199)</f>
        <v>0</v>
      </c>
      <c r="AY113" s="176">
        <f>SUM('PER BULAN'!BF199)</f>
        <v>0</v>
      </c>
      <c r="AZ113" s="176">
        <f>SUM('PER BULAN'!BG199)</f>
        <v>0</v>
      </c>
      <c r="BA113" s="176">
        <f>SUM('PER BULAN'!BH199)</f>
        <v>8701552</v>
      </c>
      <c r="BB113" s="176">
        <f>SUM('PER BULAN'!BI199)</f>
        <v>0</v>
      </c>
      <c r="BC113" s="176">
        <f>SUM('PER BULAN'!BJ199)</f>
        <v>0</v>
      </c>
      <c r="BD113" s="176">
        <f>SUM('PER BULAN'!BK199)</f>
        <v>0</v>
      </c>
      <c r="BE113" s="176">
        <f>SUM('PER BULAN'!BL199)</f>
        <v>0</v>
      </c>
    </row>
    <row r="114" spans="1:57" s="163" customFormat="1">
      <c r="A114" s="162" t="s">
        <v>3768</v>
      </c>
      <c r="B114" s="162" t="s">
        <v>3769</v>
      </c>
      <c r="C114" s="162" t="s">
        <v>3795</v>
      </c>
      <c r="D114" s="162" t="s">
        <v>3796</v>
      </c>
      <c r="E114" s="162" t="s">
        <v>197</v>
      </c>
      <c r="F114" s="162" t="s">
        <v>3797</v>
      </c>
      <c r="G114" s="162" t="s">
        <v>3842</v>
      </c>
      <c r="H114" s="162" t="s">
        <v>3843</v>
      </c>
      <c r="I114" s="162">
        <v>955</v>
      </c>
      <c r="J114" s="162" t="s">
        <v>3853</v>
      </c>
      <c r="K114" s="162">
        <v>301</v>
      </c>
      <c r="L114" s="162" t="s">
        <v>3854</v>
      </c>
      <c r="M114" s="162" t="s">
        <v>508</v>
      </c>
      <c r="N114" s="162" t="s">
        <v>3856</v>
      </c>
      <c r="O114" s="162">
        <v>521211</v>
      </c>
      <c r="P114" s="162" t="s">
        <v>3773</v>
      </c>
      <c r="Q114" s="111" cm="1">
        <f t="array" ref="Q114">SUM(_xlfn._xlws.FILTER(HistoryDIPA[TOTAL],(HistoryDIPA[MAK]=SP2D[[#This Row],[Kode Akun]])*(HistoryDIPA[StatusDIPA]=$Q$3),0))</f>
        <v>7500000</v>
      </c>
      <c r="R114" s="111" cm="1">
        <f t="array" ref="R114">SUM(_xlfn._xlws.FILTER(HistoryDIPA[TOTAL],(HistoryDIPA[MAK]=SP2D[[#This Row],[Kode Akun]])*(HistoryDIPA[StatusDIPA]=$R$3),0))</f>
        <v>7500000</v>
      </c>
      <c r="S114" s="256"/>
      <c r="T114" s="256">
        <v>0</v>
      </c>
      <c r="U114" s="256">
        <f>SP2D[[#This Row],[DIPA_REVISI3]]-SUM(SP2D[[#This Row],[Blokir AA ke 1]:[Blokir AA ke 2]])</f>
        <v>7500000</v>
      </c>
      <c r="V114" s="176">
        <f>SUM('PER BULAN'!J201:L201)</f>
        <v>0</v>
      </c>
      <c r="W114" s="176">
        <f>SUM('PER BULAN'!M201:O201)</f>
        <v>0</v>
      </c>
      <c r="X114" s="176">
        <f>SUM('PER BULAN'!P201:R201)</f>
        <v>2500000</v>
      </c>
      <c r="Y114" s="176">
        <f>SUM('PER BULAN'!S201:U201)</f>
        <v>0</v>
      </c>
      <c r="Z114" s="176">
        <f>SUM('PER BULAN'!V201:X201)</f>
        <v>2444000</v>
      </c>
      <c r="AA114" s="176">
        <f>SUM('PER BULAN'!Y201:AA201)</f>
        <v>0</v>
      </c>
      <c r="AB114" s="176">
        <f>SUM('PER BULAN'!AB201:AD201)</f>
        <v>0</v>
      </c>
      <c r="AC114" s="176">
        <f>SUM('PER BULAN'!AE201:AG201)</f>
        <v>0</v>
      </c>
      <c r="AD114" s="176">
        <f>SUM('PER BULAN'!AH201:AJ201)</f>
        <v>0</v>
      </c>
      <c r="AE114" s="176">
        <f>SUM('PER BULAN'!AK201:AM201)</f>
        <v>0</v>
      </c>
      <c r="AF114" s="176">
        <f>SUM('PER BULAN'!AN201:AP201)</f>
        <v>0</v>
      </c>
      <c r="AG114" s="176">
        <f>SUM('PER BULAN'!AQ201:AS201)</f>
        <v>0</v>
      </c>
      <c r="AH114" s="162" t="s">
        <v>523</v>
      </c>
      <c r="AI114" s="162" t="s">
        <v>565</v>
      </c>
      <c r="AJ114" s="162" t="s">
        <v>535</v>
      </c>
      <c r="AK114" s="162" t="s">
        <v>3774</v>
      </c>
      <c r="AL114" s="162" t="s">
        <v>3775</v>
      </c>
      <c r="AM114" s="276">
        <f t="shared" si="8"/>
        <v>4944000</v>
      </c>
      <c r="AN114" s="175">
        <f t="shared" si="13"/>
        <v>65.92</v>
      </c>
      <c r="AO114" s="276">
        <f t="shared" si="10"/>
        <v>2556000</v>
      </c>
      <c r="AP114" s="175">
        <f t="shared" si="14"/>
        <v>34.08</v>
      </c>
      <c r="AQ114" s="162" t="str">
        <f t="shared" si="15"/>
        <v>WA.2378.EBD.955.301.B.521211</v>
      </c>
      <c r="AR114" s="162" t="str">
        <f>IF(ISNUMBER(SEARCH("COVID",SP2D[[#This Row],[Akun]])),"COVID","Non COVID")</f>
        <v>Non COVID</v>
      </c>
      <c r="AS11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4" s="176">
        <f>SUM('PER BULAN'!BB201)</f>
        <v>0</v>
      </c>
      <c r="AV114" s="176">
        <f>SUM('PER BULAN'!BC201)</f>
        <v>2500000</v>
      </c>
      <c r="AW114" s="176">
        <f>SUM('PER BULAN'!BD201)</f>
        <v>0</v>
      </c>
      <c r="AX114" s="176">
        <f>SUM('PER BULAN'!BE201)</f>
        <v>0</v>
      </c>
      <c r="AY114" s="176">
        <f>SUM('PER BULAN'!BF201)</f>
        <v>0</v>
      </c>
      <c r="AZ114" s="176">
        <f>SUM('PER BULAN'!BG201)</f>
        <v>2444000</v>
      </c>
      <c r="BA114" s="176">
        <f>SUM('PER BULAN'!BH201)</f>
        <v>0</v>
      </c>
      <c r="BB114" s="176">
        <f>SUM('PER BULAN'!BI201)</f>
        <v>0</v>
      </c>
      <c r="BC114" s="176">
        <f>SUM('PER BULAN'!BJ201)</f>
        <v>0</v>
      </c>
      <c r="BD114" s="176">
        <f>SUM('PER BULAN'!BK201)</f>
        <v>0</v>
      </c>
      <c r="BE114" s="176">
        <f>SUM('PER BULAN'!BL201)</f>
        <v>0</v>
      </c>
    </row>
    <row r="115" spans="1:57" s="163" customFormat="1">
      <c r="A115" s="162" t="s">
        <v>3768</v>
      </c>
      <c r="B115" s="162" t="s">
        <v>3769</v>
      </c>
      <c r="C115" s="162" t="s">
        <v>3795</v>
      </c>
      <c r="D115" s="162" t="s">
        <v>3796</v>
      </c>
      <c r="E115" s="162" t="s">
        <v>197</v>
      </c>
      <c r="F115" s="162" t="s">
        <v>3797</v>
      </c>
      <c r="G115" s="162" t="s">
        <v>3842</v>
      </c>
      <c r="H115" s="162" t="s">
        <v>3843</v>
      </c>
      <c r="I115" s="162">
        <v>955</v>
      </c>
      <c r="J115" s="162" t="s">
        <v>3853</v>
      </c>
      <c r="K115" s="162">
        <v>301</v>
      </c>
      <c r="L115" s="162" t="s">
        <v>3854</v>
      </c>
      <c r="M115" s="162" t="s">
        <v>508</v>
      </c>
      <c r="N115" s="162" t="s">
        <v>3856</v>
      </c>
      <c r="O115" s="162">
        <v>524111</v>
      </c>
      <c r="P115" s="162" t="s">
        <v>3777</v>
      </c>
      <c r="Q115" s="111" cm="1">
        <f t="array" ref="Q115">SUM(_xlfn._xlws.FILTER(HistoryDIPA[TOTAL],(HistoryDIPA[MAK]=SP2D[[#This Row],[Kode Akun]])*(HistoryDIPA[StatusDIPA]=$Q$3),0))</f>
        <v>5350000</v>
      </c>
      <c r="R115" s="111" cm="1">
        <f t="array" ref="R115">SUM(_xlfn._xlws.FILTER(HistoryDIPA[TOTAL],(HistoryDIPA[MAK]=SP2D[[#This Row],[Kode Akun]])*(HistoryDIPA[StatusDIPA]=$R$3),0))</f>
        <v>5350000</v>
      </c>
      <c r="S115" s="256"/>
      <c r="T115" s="256">
        <v>0</v>
      </c>
      <c r="U115" s="256">
        <f>SP2D[[#This Row],[DIPA_REVISI3]]-SUM(SP2D[[#This Row],[Blokir AA ke 1]:[Blokir AA ke 2]])</f>
        <v>5350000</v>
      </c>
      <c r="V115" s="176">
        <f>SUM('PER BULAN'!J203:L203)</f>
        <v>0</v>
      </c>
      <c r="W115" s="176">
        <f>SUM('PER BULAN'!M202:O202)</f>
        <v>0</v>
      </c>
      <c r="X115" s="176">
        <f>SUM('PER BULAN'!P202:R202)</f>
        <v>2850000</v>
      </c>
      <c r="Y115" s="176">
        <f>SUM('PER BULAN'!S202:U202)</f>
        <v>0</v>
      </c>
      <c r="Z115" s="176">
        <f>SUM('PER BULAN'!V202:X202)</f>
        <v>0</v>
      </c>
      <c r="AA115" s="176">
        <f>SUM('PER BULAN'!Y202:AA202)</f>
        <v>0</v>
      </c>
      <c r="AB115" s="176">
        <f>SUM('PER BULAN'!AB202:AD202)</f>
        <v>0</v>
      </c>
      <c r="AC115" s="176">
        <f>SUM('PER BULAN'!AE202:AG202)</f>
        <v>0</v>
      </c>
      <c r="AD115" s="176">
        <f>SUM('PER BULAN'!AH202:AJ202)</f>
        <v>0</v>
      </c>
      <c r="AE115" s="176">
        <f>SUM('PER BULAN'!AK202:AM202)</f>
        <v>0</v>
      </c>
      <c r="AF115" s="176">
        <f>SUM('PER BULAN'!AN202:AP202)</f>
        <v>0</v>
      </c>
      <c r="AG115" s="176">
        <f>SUM('PER BULAN'!AQ202:AS202)</f>
        <v>0</v>
      </c>
      <c r="AH115" s="162" t="s">
        <v>523</v>
      </c>
      <c r="AI115" s="162" t="s">
        <v>565</v>
      </c>
      <c r="AJ115" s="162" t="s">
        <v>535</v>
      </c>
      <c r="AK115" s="162" t="s">
        <v>3774</v>
      </c>
      <c r="AL115" s="162" t="s">
        <v>3775</v>
      </c>
      <c r="AM115" s="276">
        <f t="shared" si="8"/>
        <v>2850000</v>
      </c>
      <c r="AN115" s="175">
        <f t="shared" si="13"/>
        <v>53.271028037383175</v>
      </c>
      <c r="AO115" s="276">
        <f t="shared" si="10"/>
        <v>2500000</v>
      </c>
      <c r="AP115" s="175">
        <f t="shared" si="14"/>
        <v>46.728971962616825</v>
      </c>
      <c r="AQ115" s="162" t="str">
        <f t="shared" si="15"/>
        <v>WA.2378.EBD.955.301.B.524111</v>
      </c>
      <c r="AR115" s="162" t="str">
        <f>IF(ISNUMBER(SEARCH("COVID",SP2D[[#This Row],[Akun]])),"COVID","Non COVID")</f>
        <v>Non COVID</v>
      </c>
      <c r="AS11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5" s="176">
        <f>SUM('PER BULAN'!BB202)</f>
        <v>0</v>
      </c>
      <c r="AV115" s="176">
        <f>SUM('PER BULAN'!BC202)</f>
        <v>2850000</v>
      </c>
      <c r="AW115" s="176">
        <f>SUM('PER BULAN'!BD202)</f>
        <v>0</v>
      </c>
      <c r="AX115" s="176">
        <f>SUM('PER BULAN'!BE202)</f>
        <v>0</v>
      </c>
      <c r="AY115" s="176">
        <f>SUM('PER BULAN'!BF202)</f>
        <v>0</v>
      </c>
      <c r="AZ115" s="176">
        <f>SUM('PER BULAN'!BG202)</f>
        <v>0</v>
      </c>
      <c r="BA115" s="176">
        <f>SUM('PER BULAN'!BH202)</f>
        <v>0</v>
      </c>
      <c r="BB115" s="176">
        <f>SUM('PER BULAN'!BI202)</f>
        <v>0</v>
      </c>
      <c r="BC115" s="176">
        <f>SUM('PER BULAN'!BJ202)</f>
        <v>0</v>
      </c>
      <c r="BD115" s="176">
        <f>SUM('PER BULAN'!BK202)</f>
        <v>0</v>
      </c>
      <c r="BE115" s="176">
        <f>SUM('PER BULAN'!BL202)</f>
        <v>0</v>
      </c>
    </row>
    <row r="116" spans="1:57" s="163" customFormat="1">
      <c r="A116" s="162" t="s">
        <v>3768</v>
      </c>
      <c r="B116" s="162" t="s">
        <v>3769</v>
      </c>
      <c r="C116" s="162" t="s">
        <v>3795</v>
      </c>
      <c r="D116" s="162" t="s">
        <v>3796</v>
      </c>
      <c r="E116" s="162" t="s">
        <v>197</v>
      </c>
      <c r="F116" s="162" t="s">
        <v>3797</v>
      </c>
      <c r="G116" s="162" t="s">
        <v>3842</v>
      </c>
      <c r="H116" s="162" t="s">
        <v>3843</v>
      </c>
      <c r="I116" s="162">
        <v>955</v>
      </c>
      <c r="J116" s="162" t="s">
        <v>3853</v>
      </c>
      <c r="K116" s="162">
        <v>301</v>
      </c>
      <c r="L116" s="162" t="s">
        <v>3854</v>
      </c>
      <c r="M116" s="162" t="s">
        <v>509</v>
      </c>
      <c r="N116" s="162" t="s">
        <v>3857</v>
      </c>
      <c r="O116" s="162">
        <v>521211</v>
      </c>
      <c r="P116" s="162" t="s">
        <v>3773</v>
      </c>
      <c r="Q116" s="111" cm="1">
        <f t="array" ref="Q116">SUM(_xlfn._xlws.FILTER(HistoryDIPA[TOTAL],(HistoryDIPA[MAK]=SP2D[[#This Row],[Kode Akun]])*(HistoryDIPA[StatusDIPA]=$Q$3),0))</f>
        <v>7500000</v>
      </c>
      <c r="R116" s="111" cm="1">
        <f t="array" ref="R116">SUM(_xlfn._xlws.FILTER(HistoryDIPA[TOTAL],(HistoryDIPA[MAK]=SP2D[[#This Row],[Kode Akun]])*(HistoryDIPA[StatusDIPA]=$R$3),0))</f>
        <v>7500000</v>
      </c>
      <c r="S116" s="256"/>
      <c r="T116" s="256">
        <v>0</v>
      </c>
      <c r="U116" s="256">
        <f>SP2D[[#This Row],[DIPA_REVISI3]]-SUM(SP2D[[#This Row],[Blokir AA ke 1]:[Blokir AA ke 2]])</f>
        <v>7500000</v>
      </c>
      <c r="V116" s="176">
        <f>SUM('PER BULAN'!J204:L204)</f>
        <v>0</v>
      </c>
      <c r="W116" s="176">
        <f>SUM('PER BULAN'!M204:O204)</f>
        <v>0</v>
      </c>
      <c r="X116" s="176">
        <f>SUM('PER BULAN'!P204:R204)</f>
        <v>2469500</v>
      </c>
      <c r="Y116" s="176">
        <f>SUM('PER BULAN'!S204:U204)</f>
        <v>0</v>
      </c>
      <c r="Z116" s="176">
        <f>SUM('PER BULAN'!V204:X204)</f>
        <v>2499000</v>
      </c>
      <c r="AA116" s="176">
        <f>SUM('PER BULAN'!Y204:AA204)</f>
        <v>0</v>
      </c>
      <c r="AB116" s="176">
        <f>SUM('PER BULAN'!AB204:AD204)</f>
        <v>2499000</v>
      </c>
      <c r="AC116" s="176">
        <f>SUM('PER BULAN'!AE204:AG204)</f>
        <v>0</v>
      </c>
      <c r="AD116" s="176">
        <f>SUM('PER BULAN'!AH204:AJ204)</f>
        <v>0</v>
      </c>
      <c r="AE116" s="176">
        <f>SUM('PER BULAN'!AK204:AM204)</f>
        <v>0</v>
      </c>
      <c r="AF116" s="176">
        <f>SUM('PER BULAN'!AN204:AP204)</f>
        <v>0</v>
      </c>
      <c r="AG116" s="176">
        <f>SUM('PER BULAN'!AQ204:AS204)</f>
        <v>0</v>
      </c>
      <c r="AH116" s="162" t="s">
        <v>523</v>
      </c>
      <c r="AI116" s="162" t="s">
        <v>565</v>
      </c>
      <c r="AJ116" s="162" t="s">
        <v>535</v>
      </c>
      <c r="AK116" s="162" t="s">
        <v>3774</v>
      </c>
      <c r="AL116" s="162" t="s">
        <v>3775</v>
      </c>
      <c r="AM116" s="276">
        <f t="shared" si="8"/>
        <v>7467500</v>
      </c>
      <c r="AN116" s="175">
        <f t="shared" si="13"/>
        <v>99.566666666666663</v>
      </c>
      <c r="AO116" s="276">
        <f t="shared" si="10"/>
        <v>32500</v>
      </c>
      <c r="AP116" s="175">
        <f t="shared" si="14"/>
        <v>0.43333333333333329</v>
      </c>
      <c r="AQ116" s="162" t="str">
        <f t="shared" si="15"/>
        <v>WA.2378.EBD.955.301.C.521211</v>
      </c>
      <c r="AR116" s="162" t="str">
        <f>IF(ISNUMBER(SEARCH("COVID",SP2D[[#This Row],[Akun]])),"COVID","Non COVID")</f>
        <v>Non COVID</v>
      </c>
      <c r="AS11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6" s="176">
        <f>SUM('PER BULAN'!BB204)</f>
        <v>0</v>
      </c>
      <c r="AV116" s="176">
        <f>SUM('PER BULAN'!BC204)</f>
        <v>0</v>
      </c>
      <c r="AW116" s="176">
        <f>SUM('PER BULAN'!BD204)</f>
        <v>2469500</v>
      </c>
      <c r="AX116" s="176">
        <f>SUM('PER BULAN'!BE204)</f>
        <v>0</v>
      </c>
      <c r="AY116" s="176">
        <f>SUM('PER BULAN'!BF204)</f>
        <v>0</v>
      </c>
      <c r="AZ116" s="176">
        <f>SUM('PER BULAN'!BG204)</f>
        <v>2499000</v>
      </c>
      <c r="BA116" s="176">
        <f>SUM('PER BULAN'!BH204)</f>
        <v>0</v>
      </c>
      <c r="BB116" s="176">
        <f>SUM('PER BULAN'!BI204)</f>
        <v>0</v>
      </c>
      <c r="BC116" s="176">
        <f>SUM('PER BULAN'!BJ204)</f>
        <v>2499000</v>
      </c>
      <c r="BD116" s="176">
        <f>SUM('PER BULAN'!BK204)</f>
        <v>0</v>
      </c>
      <c r="BE116" s="176">
        <f>SUM('PER BULAN'!BL204)</f>
        <v>0</v>
      </c>
    </row>
    <row r="117" spans="1:57" s="163" customFormat="1">
      <c r="A117" s="162" t="s">
        <v>3768</v>
      </c>
      <c r="B117" s="162" t="s">
        <v>3769</v>
      </c>
      <c r="C117" s="162" t="s">
        <v>3795</v>
      </c>
      <c r="D117" s="162" t="s">
        <v>3796</v>
      </c>
      <c r="E117" s="162" t="s">
        <v>197</v>
      </c>
      <c r="F117" s="162" t="s">
        <v>3797</v>
      </c>
      <c r="G117" s="162" t="s">
        <v>3842</v>
      </c>
      <c r="H117" s="162" t="s">
        <v>3843</v>
      </c>
      <c r="I117" s="162">
        <v>955</v>
      </c>
      <c r="J117" s="162" t="s">
        <v>3853</v>
      </c>
      <c r="K117" s="162">
        <v>301</v>
      </c>
      <c r="L117" s="162" t="s">
        <v>3854</v>
      </c>
      <c r="M117" s="162" t="s">
        <v>509</v>
      </c>
      <c r="N117" s="162" t="s">
        <v>3857</v>
      </c>
      <c r="O117" s="162">
        <v>524111</v>
      </c>
      <c r="P117" s="162" t="s">
        <v>3777</v>
      </c>
      <c r="Q117" s="111" cm="1">
        <f t="array" ref="Q117">SUM(_xlfn._xlws.FILTER(HistoryDIPA[TOTAL],(HistoryDIPA[MAK]=SP2D[[#This Row],[Kode Akun]])*(HistoryDIPA[StatusDIPA]=$Q$3),0))</f>
        <v>0</v>
      </c>
      <c r="R117" s="111" cm="1">
        <f t="array" ref="R117">SUM(_xlfn._xlws.FILTER(HistoryDIPA[TOTAL],(HistoryDIPA[MAK]=SP2D[[#This Row],[Kode Akun]])*(HistoryDIPA[StatusDIPA]=$R$3),0))</f>
        <v>0</v>
      </c>
      <c r="S117" s="256"/>
      <c r="T117" s="256">
        <v>0</v>
      </c>
      <c r="U117" s="256">
        <f>SP2D[[#This Row],[DIPA_REVISI3]]-SUM(SP2D[[#This Row],[Blokir AA ke 1]:[Blokir AA ke 2]])</f>
        <v>0</v>
      </c>
      <c r="V117" s="176">
        <f>SUM('PER BULAN'!J206:L206)</f>
        <v>0</v>
      </c>
      <c r="W117" s="176">
        <f>SUM('PER BULAN'!M205:O205)</f>
        <v>0</v>
      </c>
      <c r="X117" s="176">
        <f>SUM('PER BULAN'!P205:R205)</f>
        <v>0</v>
      </c>
      <c r="Y117" s="176">
        <f>SUM('PER BULAN'!S205:U205)</f>
        <v>0</v>
      </c>
      <c r="Z117" s="176">
        <f>SUM('PER BULAN'!V205:X205)</f>
        <v>0</v>
      </c>
      <c r="AA117" s="176">
        <f>SUM('PER BULAN'!Y205:AA205)</f>
        <v>0</v>
      </c>
      <c r="AB117" s="176">
        <f>SUM('PER BULAN'!AB205:AD205)</f>
        <v>0</v>
      </c>
      <c r="AC117" s="176">
        <f>SUM('PER BULAN'!AE205:AG205)</f>
        <v>0</v>
      </c>
      <c r="AD117" s="176">
        <f>SUM('PER BULAN'!AH205:AJ205)</f>
        <v>0</v>
      </c>
      <c r="AE117" s="176">
        <f>SUM('PER BULAN'!AK205:AM205)</f>
        <v>0</v>
      </c>
      <c r="AF117" s="176">
        <f>SUM('PER BULAN'!AN205:AP205)</f>
        <v>0</v>
      </c>
      <c r="AG117" s="176">
        <f>SUM('PER BULAN'!AQ205:AS205)</f>
        <v>0</v>
      </c>
      <c r="AH117" s="162" t="s">
        <v>523</v>
      </c>
      <c r="AI117" s="162" t="s">
        <v>565</v>
      </c>
      <c r="AJ117" s="162" t="s">
        <v>535</v>
      </c>
      <c r="AK117" s="162" t="s">
        <v>3774</v>
      </c>
      <c r="AL117" s="162" t="s">
        <v>3775</v>
      </c>
      <c r="AM117" s="276">
        <f t="shared" si="8"/>
        <v>0</v>
      </c>
      <c r="AN117" s="175">
        <f t="shared" si="13"/>
        <v>0</v>
      </c>
      <c r="AO117" s="276">
        <f t="shared" si="10"/>
        <v>0</v>
      </c>
      <c r="AP117" s="175">
        <f t="shared" si="14"/>
        <v>0</v>
      </c>
      <c r="AQ117" s="162" t="str">
        <f t="shared" si="15"/>
        <v>WA.2378.EBD.955.301.C.524111</v>
      </c>
      <c r="AR117" s="162" t="str">
        <f>IF(ISNUMBER(SEARCH("COVID",SP2D[[#This Row],[Akun]])),"COVID","Non COVID")</f>
        <v>Non COVID</v>
      </c>
      <c r="AS11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1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7" s="176">
        <f>SUM('PER BULAN'!BB205)</f>
        <v>0</v>
      </c>
      <c r="AV117" s="176">
        <f>SUM('PER BULAN'!BC205)</f>
        <v>0</v>
      </c>
      <c r="AW117" s="176">
        <f>SUM('PER BULAN'!BD205)</f>
        <v>0</v>
      </c>
      <c r="AX117" s="176">
        <f>SUM('PER BULAN'!BE205)</f>
        <v>0</v>
      </c>
      <c r="AY117" s="176">
        <f>SUM('PER BULAN'!BF205)</f>
        <v>0</v>
      </c>
      <c r="AZ117" s="176">
        <f>SUM('PER BULAN'!BG205)</f>
        <v>0</v>
      </c>
      <c r="BA117" s="176">
        <f>SUM('PER BULAN'!BH205)</f>
        <v>0</v>
      </c>
      <c r="BB117" s="176">
        <f>SUM('PER BULAN'!BI205)</f>
        <v>0</v>
      </c>
      <c r="BC117" s="176">
        <f>SUM('PER BULAN'!BJ205)</f>
        <v>0</v>
      </c>
      <c r="BD117" s="176">
        <f>SUM('PER BULAN'!BK205)</f>
        <v>0</v>
      </c>
      <c r="BE117" s="176">
        <f>SUM('PER BULAN'!BL205)</f>
        <v>0</v>
      </c>
    </row>
    <row r="118" spans="1:57" s="163" customFormat="1">
      <c r="A118" s="162" t="s">
        <v>3768</v>
      </c>
      <c r="B118" s="162" t="s">
        <v>3769</v>
      </c>
      <c r="C118" s="162" t="s">
        <v>3795</v>
      </c>
      <c r="D118" s="162" t="s">
        <v>3796</v>
      </c>
      <c r="E118" s="162" t="s">
        <v>197</v>
      </c>
      <c r="F118" s="162" t="s">
        <v>3797</v>
      </c>
      <c r="G118" s="162" t="s">
        <v>3842</v>
      </c>
      <c r="H118" s="162" t="s">
        <v>3843</v>
      </c>
      <c r="I118" s="162">
        <v>955</v>
      </c>
      <c r="J118" s="162" t="s">
        <v>3853</v>
      </c>
      <c r="K118" s="162">
        <v>301</v>
      </c>
      <c r="L118" s="162" t="s">
        <v>3854</v>
      </c>
      <c r="M118" s="162" t="s">
        <v>511</v>
      </c>
      <c r="N118" s="162" t="s">
        <v>3858</v>
      </c>
      <c r="O118" s="162">
        <v>521211</v>
      </c>
      <c r="P118" s="162" t="s">
        <v>3773</v>
      </c>
      <c r="Q118" s="111" cm="1">
        <f t="array" ref="Q118">SUM(_xlfn._xlws.FILTER(HistoryDIPA[TOTAL],(HistoryDIPA[MAK]=SP2D[[#This Row],[Kode Akun]])*(HistoryDIPA[StatusDIPA]=$Q$3),0))</f>
        <v>14000000</v>
      </c>
      <c r="R118" s="111" cm="1">
        <f t="array" ref="R118">SUM(_xlfn._xlws.FILTER(HistoryDIPA[TOTAL],(HistoryDIPA[MAK]=SP2D[[#This Row],[Kode Akun]])*(HistoryDIPA[StatusDIPA]=$R$3),0))</f>
        <v>14000000</v>
      </c>
      <c r="S118" s="256"/>
      <c r="T118" s="256">
        <v>0</v>
      </c>
      <c r="U118" s="256">
        <f>SP2D[[#This Row],[DIPA_REVISI3]]-SUM(SP2D[[#This Row],[Blokir AA ke 1]:[Blokir AA ke 2]])</f>
        <v>14000000</v>
      </c>
      <c r="V118" s="176">
        <f>SUM('PER BULAN'!J207:L207)</f>
        <v>0</v>
      </c>
      <c r="W118" s="176">
        <f>SUM('PER BULAN'!M207:O207)</f>
        <v>0</v>
      </c>
      <c r="X118" s="176">
        <f>SUM('PER BULAN'!P207:R207)</f>
        <v>2500000</v>
      </c>
      <c r="Y118" s="176">
        <f>SUM('PER BULAN'!S207:U207)</f>
        <v>3400000</v>
      </c>
      <c r="Z118" s="176">
        <f>SUM('PER BULAN'!V207:X207)</f>
        <v>5085000</v>
      </c>
      <c r="AA118" s="176">
        <f>SUM('PER BULAN'!Y207:AA207)</f>
        <v>0</v>
      </c>
      <c r="AB118" s="176">
        <f>SUM('PER BULAN'!AB207:AD207)</f>
        <v>1480000</v>
      </c>
      <c r="AC118" s="176">
        <f>SUM('PER BULAN'!AE207:AG207)</f>
        <v>0</v>
      </c>
      <c r="AD118" s="176">
        <f>SUM('PER BULAN'!AH207:AJ207)</f>
        <v>0</v>
      </c>
      <c r="AE118" s="176">
        <f>SUM('PER BULAN'!AK207:AM207)</f>
        <v>0</v>
      </c>
      <c r="AF118" s="176">
        <f>SUM('PER BULAN'!AN207:AP207)</f>
        <v>0</v>
      </c>
      <c r="AG118" s="176">
        <f>SUM('PER BULAN'!AQ207:AS207)</f>
        <v>0</v>
      </c>
      <c r="AH118" s="162" t="s">
        <v>523</v>
      </c>
      <c r="AI118" s="162" t="s">
        <v>565</v>
      </c>
      <c r="AJ118" s="162" t="s">
        <v>535</v>
      </c>
      <c r="AK118" s="162" t="s">
        <v>3774</v>
      </c>
      <c r="AL118" s="162" t="s">
        <v>3775</v>
      </c>
      <c r="AM118" s="276">
        <f t="shared" si="8"/>
        <v>12465000</v>
      </c>
      <c r="AN118" s="175">
        <f t="shared" si="13"/>
        <v>89.035714285714278</v>
      </c>
      <c r="AO118" s="276">
        <f t="shared" si="10"/>
        <v>1535000</v>
      </c>
      <c r="AP118" s="175">
        <f t="shared" si="14"/>
        <v>10.964285714285714</v>
      </c>
      <c r="AQ118" s="162" t="str">
        <f t="shared" si="15"/>
        <v>WA.2378.EBD.955.301.D.521211</v>
      </c>
      <c r="AR118" s="162" t="str">
        <f>IF(ISNUMBER(SEARCH("COVID",SP2D[[#This Row],[Akun]])),"COVID","Non COVID")</f>
        <v>Non COVID</v>
      </c>
      <c r="AS11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1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8" s="176">
        <f>SUM('PER BULAN'!BB207)</f>
        <v>0</v>
      </c>
      <c r="AV118" s="176">
        <f>SUM('PER BULAN'!BC207)</f>
        <v>2500000</v>
      </c>
      <c r="AW118" s="176">
        <f>SUM('PER BULAN'!BD207)</f>
        <v>0</v>
      </c>
      <c r="AX118" s="176">
        <f>SUM('PER BULAN'!BE207)</f>
        <v>3400000</v>
      </c>
      <c r="AY118" s="176">
        <f>SUM('PER BULAN'!BF207)</f>
        <v>2590000</v>
      </c>
      <c r="AZ118" s="176">
        <f>SUM('PER BULAN'!BG207)</f>
        <v>2495000</v>
      </c>
      <c r="BA118" s="176">
        <f>SUM('PER BULAN'!BH207)</f>
        <v>0</v>
      </c>
      <c r="BB118" s="176">
        <f>SUM('PER BULAN'!BI207)</f>
        <v>0</v>
      </c>
      <c r="BC118" s="176">
        <f>SUM('PER BULAN'!BJ207)</f>
        <v>1480000</v>
      </c>
      <c r="BD118" s="176">
        <f>SUM('PER BULAN'!BK207)</f>
        <v>0</v>
      </c>
      <c r="BE118" s="176">
        <f>SUM('PER BULAN'!BL207)</f>
        <v>0</v>
      </c>
    </row>
    <row r="119" spans="1:57" s="163" customFormat="1">
      <c r="A119" s="162" t="s">
        <v>3768</v>
      </c>
      <c r="B119" s="162" t="s">
        <v>3769</v>
      </c>
      <c r="C119" s="162" t="s">
        <v>3795</v>
      </c>
      <c r="D119" s="162" t="s">
        <v>3796</v>
      </c>
      <c r="E119" s="162" t="s">
        <v>197</v>
      </c>
      <c r="F119" s="162" t="s">
        <v>3797</v>
      </c>
      <c r="G119" s="162" t="s">
        <v>3842</v>
      </c>
      <c r="H119" s="162" t="s">
        <v>3843</v>
      </c>
      <c r="I119" s="162">
        <v>955</v>
      </c>
      <c r="J119" s="162" t="s">
        <v>3853</v>
      </c>
      <c r="K119" s="162">
        <v>301</v>
      </c>
      <c r="L119" s="162" t="s">
        <v>3854</v>
      </c>
      <c r="M119" s="162" t="s">
        <v>511</v>
      </c>
      <c r="N119" s="162" t="s">
        <v>3858</v>
      </c>
      <c r="O119" s="162">
        <v>522151</v>
      </c>
      <c r="P119" s="162" t="s">
        <v>3776</v>
      </c>
      <c r="Q119" s="111" cm="1">
        <f t="array" ref="Q119">SUM(_xlfn._xlws.FILTER(HistoryDIPA[TOTAL],(HistoryDIPA[MAK]=SP2D[[#This Row],[Kode Akun]])*(HistoryDIPA[StatusDIPA]=$Q$3),0))</f>
        <v>0</v>
      </c>
      <c r="R119" s="111" cm="1">
        <f t="array" ref="R119">SUM(_xlfn._xlws.FILTER(HistoryDIPA[TOTAL],(HistoryDIPA[MAK]=SP2D[[#This Row],[Kode Akun]])*(HistoryDIPA[StatusDIPA]=$R$3),0))</f>
        <v>0</v>
      </c>
      <c r="S119" s="256"/>
      <c r="T119" s="256">
        <v>0</v>
      </c>
      <c r="U119" s="256">
        <f>SP2D[[#This Row],[DIPA_REVISI3]]-SUM(SP2D[[#This Row],[Blokir AA ke 1]:[Blokir AA ke 2]])</f>
        <v>0</v>
      </c>
      <c r="V119" s="176">
        <f>SUM('PER BULAN'!J208:L208)</f>
        <v>0</v>
      </c>
      <c r="W119" s="176">
        <f>SUM('PER BULAN'!M208:O208)</f>
        <v>0</v>
      </c>
      <c r="X119" s="176">
        <f>SUM('PER BULAN'!P208:R208)</f>
        <v>0</v>
      </c>
      <c r="Y119" s="176">
        <f>SUM('PER BULAN'!S208:U208)</f>
        <v>0</v>
      </c>
      <c r="Z119" s="176">
        <f>SUM('PER BULAN'!V208:X208)</f>
        <v>0</v>
      </c>
      <c r="AA119" s="176">
        <f>SUM('PER BULAN'!Y208:AA208)</f>
        <v>0</v>
      </c>
      <c r="AB119" s="176">
        <f>SUM('PER BULAN'!AB208:AD208)</f>
        <v>0</v>
      </c>
      <c r="AC119" s="176">
        <f>SUM('PER BULAN'!AE208:AG208)</f>
        <v>0</v>
      </c>
      <c r="AD119" s="176">
        <f>SUM('PER BULAN'!AH208:AJ208)</f>
        <v>0</v>
      </c>
      <c r="AE119" s="176">
        <f>SUM('PER BULAN'!AK208:AM208)</f>
        <v>0</v>
      </c>
      <c r="AF119" s="176">
        <f>SUM('PER BULAN'!AN208:AP208)</f>
        <v>0</v>
      </c>
      <c r="AG119" s="176">
        <f>SUM('PER BULAN'!AQ208:AS208)</f>
        <v>0</v>
      </c>
      <c r="AH119" s="162" t="s">
        <v>523</v>
      </c>
      <c r="AI119" s="162" t="s">
        <v>565</v>
      </c>
      <c r="AJ119" s="162" t="s">
        <v>535</v>
      </c>
      <c r="AK119" s="162" t="s">
        <v>3774</v>
      </c>
      <c r="AL119" s="162" t="s">
        <v>3775</v>
      </c>
      <c r="AM119" s="276">
        <f t="shared" si="8"/>
        <v>0</v>
      </c>
      <c r="AN119" s="175">
        <f t="shared" si="13"/>
        <v>0</v>
      </c>
      <c r="AO119" s="276">
        <f t="shared" si="10"/>
        <v>0</v>
      </c>
      <c r="AP119" s="175">
        <f t="shared" si="14"/>
        <v>0</v>
      </c>
      <c r="AQ119" s="162" t="str">
        <f t="shared" si="15"/>
        <v>WA.2378.EBD.955.301.D.522151</v>
      </c>
      <c r="AR119" s="162" t="str">
        <f>IF(ISNUMBER(SEARCH("COVID",SP2D[[#This Row],[Akun]])),"COVID","Non COVID")</f>
        <v>Non COVID</v>
      </c>
      <c r="AS11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1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19" s="176">
        <f>SUM('PER BULAN'!BB208)</f>
        <v>0</v>
      </c>
      <c r="AV119" s="176">
        <f>SUM('PER BULAN'!BC208)</f>
        <v>0</v>
      </c>
      <c r="AW119" s="176">
        <f>SUM('PER BULAN'!BD208)</f>
        <v>0</v>
      </c>
      <c r="AX119" s="176">
        <f>SUM('PER BULAN'!BE208)</f>
        <v>0</v>
      </c>
      <c r="AY119" s="176">
        <f>SUM('PER BULAN'!BF208)</f>
        <v>0</v>
      </c>
      <c r="AZ119" s="176">
        <f>SUM('PER BULAN'!BG208)</f>
        <v>0</v>
      </c>
      <c r="BA119" s="176">
        <f>SUM('PER BULAN'!BH208)</f>
        <v>0</v>
      </c>
      <c r="BB119" s="176">
        <f>SUM('PER BULAN'!BI208)</f>
        <v>0</v>
      </c>
      <c r="BC119" s="176">
        <f>SUM('PER BULAN'!BJ208)</f>
        <v>0</v>
      </c>
      <c r="BD119" s="176">
        <f>SUM('PER BULAN'!BK208)</f>
        <v>0</v>
      </c>
      <c r="BE119" s="176">
        <f>SUM('PER BULAN'!BL208)</f>
        <v>0</v>
      </c>
    </row>
    <row r="120" spans="1:57" s="163" customFormat="1">
      <c r="A120" s="162" t="s">
        <v>3768</v>
      </c>
      <c r="B120" s="162" t="s">
        <v>3769</v>
      </c>
      <c r="C120" s="162" t="s">
        <v>3795</v>
      </c>
      <c r="D120" s="162" t="s">
        <v>3796</v>
      </c>
      <c r="E120" s="162" t="s">
        <v>197</v>
      </c>
      <c r="F120" s="162" t="s">
        <v>3797</v>
      </c>
      <c r="G120" s="162" t="s">
        <v>3842</v>
      </c>
      <c r="H120" s="162" t="s">
        <v>3843</v>
      </c>
      <c r="I120" s="162">
        <v>955</v>
      </c>
      <c r="J120" s="162" t="s">
        <v>3853</v>
      </c>
      <c r="K120" s="162">
        <v>301</v>
      </c>
      <c r="L120" s="162" t="s">
        <v>3854</v>
      </c>
      <c r="M120" s="162" t="s">
        <v>511</v>
      </c>
      <c r="N120" s="162" t="s">
        <v>3858</v>
      </c>
      <c r="O120" s="162">
        <v>524111</v>
      </c>
      <c r="P120" s="162" t="s">
        <v>3777</v>
      </c>
      <c r="Q120" s="111" cm="1">
        <f t="array" ref="Q120">SUM(_xlfn._xlws.FILTER(HistoryDIPA[TOTAL],(HistoryDIPA[MAK]=SP2D[[#This Row],[Kode Akun]])*(HistoryDIPA[StatusDIPA]=$Q$3),0))</f>
        <v>20635000</v>
      </c>
      <c r="R120" s="111" cm="1">
        <f t="array" ref="R120">SUM(_xlfn._xlws.FILTER(HistoryDIPA[TOTAL],(HistoryDIPA[MAK]=SP2D[[#This Row],[Kode Akun]])*(HistoryDIPA[StatusDIPA]=$R$3),0))</f>
        <v>20635000</v>
      </c>
      <c r="S120" s="256"/>
      <c r="T120" s="256">
        <v>0</v>
      </c>
      <c r="U120" s="256">
        <f>SP2D[[#This Row],[DIPA_REVISI3]]-SUM(SP2D[[#This Row],[Blokir AA ke 1]:[Blokir AA ke 2]])</f>
        <v>20635000</v>
      </c>
      <c r="V120" s="176">
        <f>SUM('PER BULAN'!J210:L210)</f>
        <v>0</v>
      </c>
      <c r="W120" s="176">
        <f>SUM('PER BULAN'!M209:O209)</f>
        <v>0</v>
      </c>
      <c r="X120" s="176">
        <f>SUM('PER BULAN'!P209:R209)</f>
        <v>0</v>
      </c>
      <c r="Y120" s="176">
        <f>SUM('PER BULAN'!S209:U209)</f>
        <v>11593200</v>
      </c>
      <c r="Z120" s="176">
        <f>SUM('PER BULAN'!V209:X209)</f>
        <v>9041268</v>
      </c>
      <c r="AA120" s="176">
        <f>SUM('PER BULAN'!Y209:AA209)</f>
        <v>0</v>
      </c>
      <c r="AB120" s="176">
        <f>SUM('PER BULAN'!AB209:AD209)</f>
        <v>0</v>
      </c>
      <c r="AC120" s="176">
        <f>SUM('PER BULAN'!AE209:AG209)</f>
        <v>0</v>
      </c>
      <c r="AD120" s="176">
        <f>SUM('PER BULAN'!AH209:AJ209)</f>
        <v>0</v>
      </c>
      <c r="AE120" s="176">
        <f>SUM('PER BULAN'!AK209:AM209)</f>
        <v>0</v>
      </c>
      <c r="AF120" s="176">
        <f>SUM('PER BULAN'!AN209:AP209)</f>
        <v>0</v>
      </c>
      <c r="AG120" s="176">
        <f>SUM('PER BULAN'!AQ209:AS209)</f>
        <v>0</v>
      </c>
      <c r="AH120" s="162" t="s">
        <v>523</v>
      </c>
      <c r="AI120" s="162" t="s">
        <v>565</v>
      </c>
      <c r="AJ120" s="162" t="s">
        <v>535</v>
      </c>
      <c r="AK120" s="162" t="s">
        <v>3774</v>
      </c>
      <c r="AL120" s="162" t="s">
        <v>3775</v>
      </c>
      <c r="AM120" s="276">
        <f t="shared" si="8"/>
        <v>20634468</v>
      </c>
      <c r="AN120" s="175">
        <f t="shared" si="13"/>
        <v>99.997421856069778</v>
      </c>
      <c r="AO120" s="276">
        <f t="shared" si="10"/>
        <v>532</v>
      </c>
      <c r="AP120" s="175">
        <f t="shared" si="14"/>
        <v>2.578143930215653E-3</v>
      </c>
      <c r="AQ120" s="162" t="str">
        <f t="shared" si="15"/>
        <v>WA.2378.EBD.955.301.D.524111</v>
      </c>
      <c r="AR120" s="162" t="str">
        <f>IF(ISNUMBER(SEARCH("COVID",SP2D[[#This Row],[Akun]])),"COVID","Non COVID")</f>
        <v>Non COVID</v>
      </c>
      <c r="AS12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0" s="176">
        <f>SUM('PER BULAN'!BB209)</f>
        <v>0</v>
      </c>
      <c r="AV120" s="176">
        <f>SUM('PER BULAN'!BC209)</f>
        <v>0</v>
      </c>
      <c r="AW120" s="176">
        <f>SUM('PER BULAN'!BD209)</f>
        <v>0</v>
      </c>
      <c r="AX120" s="176">
        <f>SUM('PER BULAN'!BE209)</f>
        <v>11593200</v>
      </c>
      <c r="AY120" s="176">
        <f>SUM('PER BULAN'!BF209)</f>
        <v>0</v>
      </c>
      <c r="AZ120" s="176">
        <f>SUM('PER BULAN'!BG209)</f>
        <v>0</v>
      </c>
      <c r="BA120" s="176">
        <f>SUM('PER BULAN'!BH209)</f>
        <v>9041268</v>
      </c>
      <c r="BB120" s="176">
        <f>SUM('PER BULAN'!BI209)</f>
        <v>0</v>
      </c>
      <c r="BC120" s="176">
        <f>SUM('PER BULAN'!BJ209)</f>
        <v>0</v>
      </c>
      <c r="BD120" s="176">
        <f>SUM('PER BULAN'!BK209)</f>
        <v>0</v>
      </c>
      <c r="BE120" s="176">
        <f>SUM('PER BULAN'!BL209)</f>
        <v>0</v>
      </c>
    </row>
    <row r="121" spans="1:57" s="163" customFormat="1">
      <c r="A121" s="162" t="s">
        <v>3768</v>
      </c>
      <c r="B121" s="162" t="s">
        <v>3769</v>
      </c>
      <c r="C121" s="162" t="s">
        <v>3795</v>
      </c>
      <c r="D121" s="162" t="s">
        <v>3796</v>
      </c>
      <c r="E121" s="162" t="s">
        <v>197</v>
      </c>
      <c r="F121" s="162" t="s">
        <v>3797</v>
      </c>
      <c r="G121" s="162" t="s">
        <v>3842</v>
      </c>
      <c r="H121" s="162" t="s">
        <v>3843</v>
      </c>
      <c r="I121" s="162">
        <v>955</v>
      </c>
      <c r="J121" s="162" t="s">
        <v>3853</v>
      </c>
      <c r="K121" s="162">
        <v>301</v>
      </c>
      <c r="L121" s="162" t="s">
        <v>3854</v>
      </c>
      <c r="M121" s="162" t="s">
        <v>516</v>
      </c>
      <c r="N121" s="162" t="s">
        <v>3859</v>
      </c>
      <c r="O121" s="162">
        <v>521211</v>
      </c>
      <c r="P121" s="162" t="s">
        <v>3773</v>
      </c>
      <c r="Q121" s="111" cm="1">
        <f t="array" ref="Q121">SUM(_xlfn._xlws.FILTER(HistoryDIPA[TOTAL],(HistoryDIPA[MAK]=SP2D[[#This Row],[Kode Akun]])*(HistoryDIPA[StatusDIPA]=$Q$3),0))</f>
        <v>7500000</v>
      </c>
      <c r="R121" s="111" cm="1">
        <f t="array" ref="R121">SUM(_xlfn._xlws.FILTER(HistoryDIPA[TOTAL],(HistoryDIPA[MAK]=SP2D[[#This Row],[Kode Akun]])*(HistoryDIPA[StatusDIPA]=$R$3),0))</f>
        <v>7500000</v>
      </c>
      <c r="S121" s="256"/>
      <c r="T121" s="256">
        <v>0</v>
      </c>
      <c r="U121" s="256">
        <f>SP2D[[#This Row],[DIPA_REVISI3]]-SUM(SP2D[[#This Row],[Blokir AA ke 1]:[Blokir AA ke 2]])</f>
        <v>7500000</v>
      </c>
      <c r="V121" s="176">
        <f>SUM('PER BULAN'!J211:L211)</f>
        <v>0</v>
      </c>
      <c r="W121" s="176">
        <f>SUM('PER BULAN'!M211:O211)</f>
        <v>0</v>
      </c>
      <c r="X121" s="176">
        <f>SUM('PER BULAN'!P211:R211)</f>
        <v>2499500</v>
      </c>
      <c r="Y121" s="176">
        <f>SUM('PER BULAN'!S211:U211)</f>
        <v>0</v>
      </c>
      <c r="Z121" s="176">
        <f>SUM('PER BULAN'!V211:X211)</f>
        <v>2444500</v>
      </c>
      <c r="AA121" s="176">
        <f>SUM('PER BULAN'!Y211:AA211)</f>
        <v>0</v>
      </c>
      <c r="AB121" s="176">
        <f>SUM('PER BULAN'!AB211:AD211)</f>
        <v>0</v>
      </c>
      <c r="AC121" s="176">
        <f>SUM('PER BULAN'!AE211:AG211)</f>
        <v>0</v>
      </c>
      <c r="AD121" s="176">
        <f>SUM('PER BULAN'!AH211:AJ211)</f>
        <v>0</v>
      </c>
      <c r="AE121" s="176">
        <f>SUM('PER BULAN'!AK211:AM211)</f>
        <v>0</v>
      </c>
      <c r="AF121" s="176">
        <f>SUM('PER BULAN'!AN211:AP211)</f>
        <v>0</v>
      </c>
      <c r="AG121" s="176">
        <f>SUM('PER BULAN'!AQ211:AS211)</f>
        <v>0</v>
      </c>
      <c r="AH121" s="162" t="s">
        <v>523</v>
      </c>
      <c r="AI121" s="162" t="s">
        <v>565</v>
      </c>
      <c r="AJ121" s="162" t="s">
        <v>535</v>
      </c>
      <c r="AK121" s="162" t="s">
        <v>3774</v>
      </c>
      <c r="AL121" s="162" t="s">
        <v>3775</v>
      </c>
      <c r="AM121" s="276">
        <f t="shared" si="8"/>
        <v>4944000</v>
      </c>
      <c r="AN121" s="175">
        <f t="shared" si="13"/>
        <v>65.92</v>
      </c>
      <c r="AO121" s="276">
        <f t="shared" si="10"/>
        <v>2556000</v>
      </c>
      <c r="AP121" s="175">
        <f t="shared" si="14"/>
        <v>34.08</v>
      </c>
      <c r="AQ121" s="162" t="str">
        <f t="shared" si="15"/>
        <v>WA.2378.EBD.955.301.E.521211</v>
      </c>
      <c r="AR121" s="162" t="str">
        <f>IF(ISNUMBER(SEARCH("COVID",SP2D[[#This Row],[Akun]])),"COVID","Non COVID")</f>
        <v>Non COVID</v>
      </c>
      <c r="AS12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1" s="176">
        <f>SUM('PER BULAN'!BB211)</f>
        <v>0</v>
      </c>
      <c r="AV121" s="176">
        <f>SUM('PER BULAN'!BC211)</f>
        <v>2499500</v>
      </c>
      <c r="AW121" s="176">
        <f>SUM('PER BULAN'!BD211)</f>
        <v>0</v>
      </c>
      <c r="AX121" s="176">
        <f>SUM('PER BULAN'!BE211)</f>
        <v>0</v>
      </c>
      <c r="AY121" s="176">
        <f>SUM('PER BULAN'!BF211)</f>
        <v>0</v>
      </c>
      <c r="AZ121" s="176">
        <f>SUM('PER BULAN'!BG211)</f>
        <v>2444500</v>
      </c>
      <c r="BA121" s="176">
        <f>SUM('PER BULAN'!BH211)</f>
        <v>0</v>
      </c>
      <c r="BB121" s="176">
        <f>SUM('PER BULAN'!BI211)</f>
        <v>0</v>
      </c>
      <c r="BC121" s="176">
        <f>SUM('PER BULAN'!BJ211)</f>
        <v>0</v>
      </c>
      <c r="BD121" s="176">
        <f>SUM('PER BULAN'!BK211)</f>
        <v>0</v>
      </c>
      <c r="BE121" s="176">
        <f>SUM('PER BULAN'!BL211)</f>
        <v>0</v>
      </c>
    </row>
    <row r="122" spans="1:57" s="163" customFormat="1">
      <c r="A122" s="162" t="s">
        <v>3768</v>
      </c>
      <c r="B122" s="162" t="s">
        <v>3769</v>
      </c>
      <c r="C122" s="162" t="s">
        <v>3795</v>
      </c>
      <c r="D122" s="162" t="s">
        <v>3796</v>
      </c>
      <c r="E122" s="162" t="s">
        <v>197</v>
      </c>
      <c r="F122" s="162" t="s">
        <v>3797</v>
      </c>
      <c r="G122" s="162" t="s">
        <v>3842</v>
      </c>
      <c r="H122" s="162" t="s">
        <v>3843</v>
      </c>
      <c r="I122" s="162">
        <v>955</v>
      </c>
      <c r="J122" s="162" t="s">
        <v>3853</v>
      </c>
      <c r="K122" s="162">
        <v>301</v>
      </c>
      <c r="L122" s="162" t="s">
        <v>3854</v>
      </c>
      <c r="M122" s="162" t="s">
        <v>516</v>
      </c>
      <c r="N122" s="162" t="s">
        <v>3859</v>
      </c>
      <c r="O122" s="162">
        <v>524111</v>
      </c>
      <c r="P122" s="162" t="s">
        <v>3777</v>
      </c>
      <c r="Q122" s="111" cm="1">
        <f t="array" ref="Q122">SUM(_xlfn._xlws.FILTER(HistoryDIPA[TOTAL],(HistoryDIPA[MAK]=SP2D[[#This Row],[Kode Akun]])*(HistoryDIPA[StatusDIPA]=$Q$3),0))</f>
        <v>0</v>
      </c>
      <c r="R122" s="111" cm="1">
        <f t="array" ref="R122">SUM(_xlfn._xlws.FILTER(HistoryDIPA[TOTAL],(HistoryDIPA[MAK]=SP2D[[#This Row],[Kode Akun]])*(HistoryDIPA[StatusDIPA]=$R$3),0))</f>
        <v>0</v>
      </c>
      <c r="S122" s="256"/>
      <c r="T122" s="256">
        <v>0</v>
      </c>
      <c r="U122" s="256">
        <f>SP2D[[#This Row],[DIPA_REVISI3]]-SUM(SP2D[[#This Row],[Blokir AA ke 1]:[Blokir AA ke 2]])</f>
        <v>0</v>
      </c>
      <c r="V122" s="176">
        <f>SUM('PER BULAN'!J213:L213)</f>
        <v>0</v>
      </c>
      <c r="W122" s="176">
        <f>SUM('PER BULAN'!M212:O212)</f>
        <v>0</v>
      </c>
      <c r="X122" s="176">
        <f>SUM('PER BULAN'!P212:R212)</f>
        <v>0</v>
      </c>
      <c r="Y122" s="176">
        <f>SUM('PER BULAN'!S212:U212)</f>
        <v>0</v>
      </c>
      <c r="Z122" s="176">
        <f>SUM('PER BULAN'!V212:X212)</f>
        <v>0</v>
      </c>
      <c r="AA122" s="176">
        <f>SUM('PER BULAN'!Y212:AA212)</f>
        <v>0</v>
      </c>
      <c r="AB122" s="176">
        <f>SUM('PER BULAN'!AB212:AD212)</f>
        <v>0</v>
      </c>
      <c r="AC122" s="176">
        <f>SUM('PER BULAN'!AE212:AG212)</f>
        <v>0</v>
      </c>
      <c r="AD122" s="176">
        <f>SUM('PER BULAN'!AH212:AJ212)</f>
        <v>0</v>
      </c>
      <c r="AE122" s="176">
        <f>SUM('PER BULAN'!AK212:AM212)</f>
        <v>0</v>
      </c>
      <c r="AF122" s="176">
        <f>SUM('PER BULAN'!AN212:AP212)</f>
        <v>0</v>
      </c>
      <c r="AG122" s="176">
        <f>SUM('PER BULAN'!AQ212:AS212)</f>
        <v>0</v>
      </c>
      <c r="AH122" s="162" t="s">
        <v>523</v>
      </c>
      <c r="AI122" s="162" t="s">
        <v>565</v>
      </c>
      <c r="AJ122" s="162" t="s">
        <v>535</v>
      </c>
      <c r="AK122" s="162" t="s">
        <v>3774</v>
      </c>
      <c r="AL122" s="162" t="s">
        <v>3775</v>
      </c>
      <c r="AM122" s="276">
        <f t="shared" si="8"/>
        <v>0</v>
      </c>
      <c r="AN122" s="175">
        <f t="shared" si="13"/>
        <v>0</v>
      </c>
      <c r="AO122" s="276">
        <f t="shared" si="10"/>
        <v>0</v>
      </c>
      <c r="AP122" s="175">
        <f t="shared" si="14"/>
        <v>0</v>
      </c>
      <c r="AQ122" s="162" t="str">
        <f t="shared" si="15"/>
        <v>WA.2378.EBD.955.301.E.524111</v>
      </c>
      <c r="AR122" s="162" t="str">
        <f>IF(ISNUMBER(SEARCH("COVID",SP2D[[#This Row],[Akun]])),"COVID","Non COVID")</f>
        <v>Non COVID</v>
      </c>
      <c r="AS12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2" s="176">
        <f>SUM('PER BULAN'!BB212)</f>
        <v>0</v>
      </c>
      <c r="AV122" s="176">
        <f>SUM('PER BULAN'!BC212)</f>
        <v>0</v>
      </c>
      <c r="AW122" s="176">
        <f>SUM('PER BULAN'!BD212)</f>
        <v>0</v>
      </c>
      <c r="AX122" s="176">
        <f>SUM('PER BULAN'!BE212)</f>
        <v>0</v>
      </c>
      <c r="AY122" s="176">
        <f>SUM('PER BULAN'!BF212)</f>
        <v>0</v>
      </c>
      <c r="AZ122" s="176">
        <f>SUM('PER BULAN'!BG212)</f>
        <v>0</v>
      </c>
      <c r="BA122" s="176">
        <f>SUM('PER BULAN'!BH212)</f>
        <v>0</v>
      </c>
      <c r="BB122" s="176">
        <f>SUM('PER BULAN'!BI212)</f>
        <v>0</v>
      </c>
      <c r="BC122" s="176">
        <f>SUM('PER BULAN'!BJ212)</f>
        <v>0</v>
      </c>
      <c r="BD122" s="176">
        <f>SUM('PER BULAN'!BK212)</f>
        <v>0</v>
      </c>
      <c r="BE122" s="176">
        <f>SUM('PER BULAN'!BL212)</f>
        <v>0</v>
      </c>
    </row>
    <row r="123" spans="1:57" s="163" customFormat="1">
      <c r="A123" s="162" t="s">
        <v>3768</v>
      </c>
      <c r="B123" s="162" t="s">
        <v>3769</v>
      </c>
      <c r="C123" s="162" t="s">
        <v>3795</v>
      </c>
      <c r="D123" s="162" t="s">
        <v>3796</v>
      </c>
      <c r="E123" s="162" t="s">
        <v>197</v>
      </c>
      <c r="F123" s="162" t="s">
        <v>3797</v>
      </c>
      <c r="G123" s="162" t="s">
        <v>3842</v>
      </c>
      <c r="H123" s="162" t="s">
        <v>3843</v>
      </c>
      <c r="I123" s="162">
        <v>955</v>
      </c>
      <c r="J123" s="162" t="s">
        <v>3853</v>
      </c>
      <c r="K123" s="162">
        <v>301</v>
      </c>
      <c r="L123" s="162" t="s">
        <v>3854</v>
      </c>
      <c r="M123" s="162" t="s">
        <v>566</v>
      </c>
      <c r="N123" s="162" t="s">
        <v>3860</v>
      </c>
      <c r="O123" s="162">
        <v>521211</v>
      </c>
      <c r="P123" s="162" t="s">
        <v>3773</v>
      </c>
      <c r="Q123" s="111" cm="1">
        <f t="array" ref="Q123">SUM(_xlfn._xlws.FILTER(HistoryDIPA[TOTAL],(HistoryDIPA[MAK]=SP2D[[#This Row],[Kode Akun]])*(HistoryDIPA[StatusDIPA]=$Q$3),0))</f>
        <v>4800000</v>
      </c>
      <c r="R123" s="111" cm="1">
        <f t="array" ref="R123">SUM(_xlfn._xlws.FILTER(HistoryDIPA[TOTAL],(HistoryDIPA[MAK]=SP2D[[#This Row],[Kode Akun]])*(HistoryDIPA[StatusDIPA]=$R$3),0))</f>
        <v>4800000</v>
      </c>
      <c r="S123" s="256"/>
      <c r="T123" s="256">
        <v>0</v>
      </c>
      <c r="U123" s="256">
        <f>SP2D[[#This Row],[DIPA_REVISI3]]-SUM(SP2D[[#This Row],[Blokir AA ke 1]:[Blokir AA ke 2]])</f>
        <v>4800000</v>
      </c>
      <c r="V123" s="176">
        <f>SUM('PER BULAN'!J214:L214)</f>
        <v>0</v>
      </c>
      <c r="W123" s="176">
        <f>SUM('PER BULAN'!M214:O214)</f>
        <v>0</v>
      </c>
      <c r="X123" s="176">
        <f>SUM('PER BULAN'!P214:R214)</f>
        <v>0</v>
      </c>
      <c r="Y123" s="176">
        <f>SUM('PER BULAN'!S214:U214)</f>
        <v>0</v>
      </c>
      <c r="Z123" s="176">
        <f>SUM('PER BULAN'!V214:X214)</f>
        <v>0</v>
      </c>
      <c r="AA123" s="176">
        <f>SUM('PER BULAN'!Y214:AA214)</f>
        <v>0</v>
      </c>
      <c r="AB123" s="176">
        <f>SUM('PER BULAN'!AB214:AD214)</f>
        <v>0</v>
      </c>
      <c r="AC123" s="176">
        <f>SUM('PER BULAN'!AE214:AG214)</f>
        <v>575000</v>
      </c>
      <c r="AD123" s="176">
        <f>SUM('PER BULAN'!AH214:AJ214)</f>
        <v>0</v>
      </c>
      <c r="AE123" s="176">
        <f>SUM('PER BULAN'!AK214:AM214)</f>
        <v>0</v>
      </c>
      <c r="AF123" s="176">
        <f>SUM('PER BULAN'!AN214:AP214)</f>
        <v>0</v>
      </c>
      <c r="AG123" s="176">
        <f>SUM('PER BULAN'!AQ214:AS214)</f>
        <v>0</v>
      </c>
      <c r="AH123" s="162" t="s">
        <v>523</v>
      </c>
      <c r="AI123" s="162" t="s">
        <v>565</v>
      </c>
      <c r="AJ123" s="162" t="s">
        <v>535</v>
      </c>
      <c r="AK123" s="162" t="s">
        <v>3774</v>
      </c>
      <c r="AL123" s="162" t="s">
        <v>3775</v>
      </c>
      <c r="AM123" s="276">
        <f t="shared" si="8"/>
        <v>575000</v>
      </c>
      <c r="AN123" s="175">
        <f t="shared" si="13"/>
        <v>11.979166666666668</v>
      </c>
      <c r="AO123" s="276">
        <f t="shared" si="10"/>
        <v>4225000</v>
      </c>
      <c r="AP123" s="175">
        <f t="shared" si="14"/>
        <v>88.020833333333343</v>
      </c>
      <c r="AQ123" s="162" t="str">
        <f t="shared" si="15"/>
        <v>WA.2378.EBD.955.301.F.521211</v>
      </c>
      <c r="AR123" s="162" t="str">
        <f>IF(ISNUMBER(SEARCH("COVID",SP2D[[#This Row],[Akun]])),"COVID","Non COVID")</f>
        <v>Non COVID</v>
      </c>
      <c r="AS12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3" s="176">
        <f>SUM('PER BULAN'!BB214)</f>
        <v>0</v>
      </c>
      <c r="AV123" s="176">
        <f>SUM('PER BULAN'!BC214)</f>
        <v>0</v>
      </c>
      <c r="AW123" s="176">
        <f>SUM('PER BULAN'!BD214)</f>
        <v>0</v>
      </c>
      <c r="AX123" s="176">
        <f>SUM('PER BULAN'!BE214)</f>
        <v>0</v>
      </c>
      <c r="AY123" s="176">
        <f>SUM('PER BULAN'!BF214)</f>
        <v>0</v>
      </c>
      <c r="AZ123" s="176">
        <f>SUM('PER BULAN'!BG214)</f>
        <v>0</v>
      </c>
      <c r="BA123" s="176">
        <f>SUM('PER BULAN'!BH214)</f>
        <v>0</v>
      </c>
      <c r="BB123" s="176">
        <f>SUM('PER BULAN'!BI214)</f>
        <v>0</v>
      </c>
      <c r="BC123" s="176">
        <f>SUM('PER BULAN'!BJ214)</f>
        <v>0</v>
      </c>
      <c r="BD123" s="176">
        <f>SUM('PER BULAN'!BK214)</f>
        <v>0</v>
      </c>
      <c r="BE123" s="176">
        <f>SUM('PER BULAN'!BL214)</f>
        <v>575000</v>
      </c>
    </row>
    <row r="124" spans="1:57" s="163" customFormat="1">
      <c r="A124" s="162" t="s">
        <v>3768</v>
      </c>
      <c r="B124" s="162" t="s">
        <v>3769</v>
      </c>
      <c r="C124" s="162" t="s">
        <v>3795</v>
      </c>
      <c r="D124" s="162" t="s">
        <v>3796</v>
      </c>
      <c r="E124" s="162" t="s">
        <v>197</v>
      </c>
      <c r="F124" s="162" t="s">
        <v>3797</v>
      </c>
      <c r="G124" s="162" t="s">
        <v>3842</v>
      </c>
      <c r="H124" s="162" t="s">
        <v>3843</v>
      </c>
      <c r="I124" s="162">
        <v>955</v>
      </c>
      <c r="J124" s="162" t="s">
        <v>3853</v>
      </c>
      <c r="K124" s="162">
        <v>301</v>
      </c>
      <c r="L124" s="162" t="s">
        <v>3854</v>
      </c>
      <c r="M124" s="162" t="s">
        <v>566</v>
      </c>
      <c r="N124" s="162" t="s">
        <v>3860</v>
      </c>
      <c r="O124" s="162">
        <v>521811</v>
      </c>
      <c r="P124" s="162" t="s">
        <v>3791</v>
      </c>
      <c r="Q124" s="111" cm="1">
        <f t="array" ref="Q124">SUM(_xlfn._xlws.FILTER(HistoryDIPA[TOTAL],(HistoryDIPA[MAK]=SP2D[[#This Row],[Kode Akun]])*(HistoryDIPA[StatusDIPA]=$Q$3),0))</f>
        <v>27500000</v>
      </c>
      <c r="R124" s="111" cm="1">
        <f t="array" ref="R124">SUM(_xlfn._xlws.FILTER(HistoryDIPA[TOTAL],(HistoryDIPA[MAK]=SP2D[[#This Row],[Kode Akun]])*(HistoryDIPA[StatusDIPA]=$R$3),0))</f>
        <v>27500000</v>
      </c>
      <c r="S124" s="256"/>
      <c r="T124" s="256">
        <v>0</v>
      </c>
      <c r="U124" s="256">
        <f>SP2D[[#This Row],[DIPA_REVISI3]]-SUM(SP2D[[#This Row],[Blokir AA ke 1]:[Blokir AA ke 2]])</f>
        <v>27500000</v>
      </c>
      <c r="V124" s="176">
        <f>SUM('PER BULAN'!J215:L215)</f>
        <v>0</v>
      </c>
      <c r="W124" s="176">
        <f>SUM('PER BULAN'!M215:O215)</f>
        <v>0</v>
      </c>
      <c r="X124" s="176">
        <f>SUM('PER BULAN'!P215:R215)</f>
        <v>4980000</v>
      </c>
      <c r="Y124" s="176">
        <f>SUM('PER BULAN'!S215:U215)</f>
        <v>2490000</v>
      </c>
      <c r="Z124" s="176">
        <f>SUM('PER BULAN'!V215:X215)</f>
        <v>2490000</v>
      </c>
      <c r="AA124" s="176">
        <f>SUM('PER BULAN'!Y215:AA215)</f>
        <v>0</v>
      </c>
      <c r="AB124" s="176">
        <f>SUM('PER BULAN'!AB215:AD215)</f>
        <v>4940000</v>
      </c>
      <c r="AC124" s="176">
        <f>SUM('PER BULAN'!AE215:AG215)</f>
        <v>0</v>
      </c>
      <c r="AD124" s="176">
        <f>SUM('PER BULAN'!AH215:AJ215)</f>
        <v>0</v>
      </c>
      <c r="AE124" s="176">
        <f>SUM('PER BULAN'!AK215:AM215)</f>
        <v>0</v>
      </c>
      <c r="AF124" s="176">
        <f>SUM('PER BULAN'!AN215:AP215)</f>
        <v>0</v>
      </c>
      <c r="AG124" s="176">
        <f>SUM('PER BULAN'!AQ215:AS215)</f>
        <v>0</v>
      </c>
      <c r="AH124" s="162" t="s">
        <v>523</v>
      </c>
      <c r="AI124" s="162" t="s">
        <v>565</v>
      </c>
      <c r="AJ124" s="162" t="s">
        <v>535</v>
      </c>
      <c r="AK124" s="162" t="s">
        <v>3774</v>
      </c>
      <c r="AL124" s="162" t="s">
        <v>3775</v>
      </c>
      <c r="AM124" s="276">
        <f t="shared" si="8"/>
        <v>14900000</v>
      </c>
      <c r="AN124" s="175">
        <f t="shared" si="13"/>
        <v>54.181818181818187</v>
      </c>
      <c r="AO124" s="276">
        <f t="shared" si="10"/>
        <v>12600000</v>
      </c>
      <c r="AP124" s="175">
        <f t="shared" si="14"/>
        <v>45.81818181818182</v>
      </c>
      <c r="AQ124" s="162" t="str">
        <f t="shared" si="15"/>
        <v>WA.2378.EBD.955.301.F.521811</v>
      </c>
      <c r="AR124" s="162" t="str">
        <f>IF(ISNUMBER(SEARCH("COVID",SP2D[[#This Row],[Akun]])),"COVID","Non COVID")</f>
        <v>Non COVID</v>
      </c>
      <c r="AS12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4" s="176">
        <f>SUM('PER BULAN'!BB215)</f>
        <v>0</v>
      </c>
      <c r="AV124" s="176">
        <f>SUM('PER BULAN'!BC215)</f>
        <v>2490000</v>
      </c>
      <c r="AW124" s="176">
        <f>SUM('PER BULAN'!BD215)</f>
        <v>2490000</v>
      </c>
      <c r="AX124" s="176">
        <f>SUM('PER BULAN'!BE215)</f>
        <v>2490000</v>
      </c>
      <c r="AY124" s="176">
        <f>SUM('PER BULAN'!BF215)</f>
        <v>0</v>
      </c>
      <c r="AZ124" s="176">
        <f>SUM('PER BULAN'!BG215)</f>
        <v>0</v>
      </c>
      <c r="BA124" s="176">
        <f>SUM('PER BULAN'!BH215)</f>
        <v>2490000</v>
      </c>
      <c r="BB124" s="176">
        <f>SUM('PER BULAN'!BI215)</f>
        <v>0</v>
      </c>
      <c r="BC124" s="176">
        <f>SUM('PER BULAN'!BJ215)</f>
        <v>4940000</v>
      </c>
      <c r="BD124" s="176">
        <f>SUM('PER BULAN'!BK215)</f>
        <v>0</v>
      </c>
      <c r="BE124" s="176">
        <f>SUM('PER BULAN'!BL215)</f>
        <v>0</v>
      </c>
    </row>
    <row r="125" spans="1:57" s="163" customFormat="1">
      <c r="A125" s="162" t="s">
        <v>3768</v>
      </c>
      <c r="B125" s="162" t="s">
        <v>3769</v>
      </c>
      <c r="C125" s="162" t="s">
        <v>3795</v>
      </c>
      <c r="D125" s="162" t="s">
        <v>3796</v>
      </c>
      <c r="E125" s="162" t="s">
        <v>197</v>
      </c>
      <c r="F125" s="162" t="s">
        <v>3797</v>
      </c>
      <c r="G125" s="162" t="s">
        <v>3842</v>
      </c>
      <c r="H125" s="162" t="s">
        <v>3843</v>
      </c>
      <c r="I125" s="162">
        <v>955</v>
      </c>
      <c r="J125" s="162" t="s">
        <v>3853</v>
      </c>
      <c r="K125" s="162">
        <v>301</v>
      </c>
      <c r="L125" s="162" t="s">
        <v>3854</v>
      </c>
      <c r="M125" s="162" t="s">
        <v>566</v>
      </c>
      <c r="N125" s="162" t="s">
        <v>3860</v>
      </c>
      <c r="O125" s="162">
        <v>524111</v>
      </c>
      <c r="P125" s="162" t="s">
        <v>3777</v>
      </c>
      <c r="Q125" s="111" cm="1">
        <f t="array" ref="Q125">SUM(_xlfn._xlws.FILTER(HistoryDIPA[TOTAL],(HistoryDIPA[MAK]=SP2D[[#This Row],[Kode Akun]])*(HistoryDIPA[StatusDIPA]=$Q$3),0))</f>
        <v>76033000</v>
      </c>
      <c r="R125" s="111" cm="1">
        <f t="array" ref="R125">SUM(_xlfn._xlws.FILTER(HistoryDIPA[TOTAL],(HistoryDIPA[MAK]=SP2D[[#This Row],[Kode Akun]])*(HistoryDIPA[StatusDIPA]=$R$3),0))</f>
        <v>76033000</v>
      </c>
      <c r="S125" s="256"/>
      <c r="T125" s="256">
        <v>0</v>
      </c>
      <c r="U125" s="256">
        <f>SP2D[[#This Row],[DIPA_REVISI3]]-SUM(SP2D[[#This Row],[Blokir AA ke 1]:[Blokir AA ke 2]])</f>
        <v>76033000</v>
      </c>
      <c r="V125" s="176">
        <f>SUM('PER BULAN'!J223:L223)</f>
        <v>0</v>
      </c>
      <c r="W125" s="176">
        <f>SUM('PER BULAN'!M216:O216)</f>
        <v>0</v>
      </c>
      <c r="X125" s="176">
        <f>SUM('PER BULAN'!P216:R216)</f>
        <v>45420000</v>
      </c>
      <c r="Y125" s="176">
        <f>SUM('PER BULAN'!S216:U216)</f>
        <v>0</v>
      </c>
      <c r="Z125" s="176">
        <f>SUM('PER BULAN'!V216:X216)</f>
        <v>7280000</v>
      </c>
      <c r="AA125" s="176">
        <f>SUM('PER BULAN'!Y216:AA216)</f>
        <v>2030000</v>
      </c>
      <c r="AB125" s="176">
        <f>SUM('PER BULAN'!AB216:AD216)</f>
        <v>2010000</v>
      </c>
      <c r="AC125" s="176">
        <f>SUM('PER BULAN'!AE216:AG216)</f>
        <v>1640000</v>
      </c>
      <c r="AD125" s="176">
        <f>SUM('PER BULAN'!AH216:AJ216)</f>
        <v>0</v>
      </c>
      <c r="AE125" s="176">
        <f>SUM('PER BULAN'!AK216:AM216)</f>
        <v>0</v>
      </c>
      <c r="AF125" s="176">
        <f>SUM('PER BULAN'!AN216:AP216)</f>
        <v>0</v>
      </c>
      <c r="AG125" s="176">
        <f>SUM('PER BULAN'!AQ216:AS216)</f>
        <v>0</v>
      </c>
      <c r="AH125" s="162" t="s">
        <v>523</v>
      </c>
      <c r="AI125" s="162" t="s">
        <v>565</v>
      </c>
      <c r="AJ125" s="162" t="s">
        <v>535</v>
      </c>
      <c r="AK125" s="162" t="s">
        <v>3774</v>
      </c>
      <c r="AL125" s="162" t="s">
        <v>3775</v>
      </c>
      <c r="AM125" s="276">
        <f t="shared" si="8"/>
        <v>58380000</v>
      </c>
      <c r="AN125" s="175">
        <f t="shared" si="13"/>
        <v>76.782449725776971</v>
      </c>
      <c r="AO125" s="276">
        <f t="shared" si="10"/>
        <v>17653000</v>
      </c>
      <c r="AP125" s="175">
        <f t="shared" si="14"/>
        <v>23.217550274223033</v>
      </c>
      <c r="AQ125" s="162" t="str">
        <f t="shared" si="15"/>
        <v>WA.2378.EBD.955.301.F.524111</v>
      </c>
      <c r="AR125" s="162" t="str">
        <f>IF(ISNUMBER(SEARCH("COVID",SP2D[[#This Row],[Akun]])),"COVID","Non COVID")</f>
        <v>Non COVID</v>
      </c>
      <c r="AS12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2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5" s="176">
        <f>SUM('PER BULAN'!BB216)</f>
        <v>0</v>
      </c>
      <c r="AV125" s="176">
        <f>SUM('PER BULAN'!BC216)</f>
        <v>34560000</v>
      </c>
      <c r="AW125" s="176">
        <f>SUM('PER BULAN'!BD216)</f>
        <v>10860000</v>
      </c>
      <c r="AX125" s="176">
        <f>SUM('PER BULAN'!BE216)</f>
        <v>0</v>
      </c>
      <c r="AY125" s="176">
        <f>SUM('PER BULAN'!BF216)</f>
        <v>5600000</v>
      </c>
      <c r="AZ125" s="176">
        <f>SUM('PER BULAN'!BG216)</f>
        <v>0</v>
      </c>
      <c r="BA125" s="176">
        <f>SUM('PER BULAN'!BH216)</f>
        <v>1680000</v>
      </c>
      <c r="BB125" s="176">
        <f>SUM('PER BULAN'!BI216)</f>
        <v>2030000</v>
      </c>
      <c r="BC125" s="176">
        <f>SUM('PER BULAN'!BJ216)</f>
        <v>0</v>
      </c>
      <c r="BD125" s="176">
        <f>SUM('PER BULAN'!BK216)</f>
        <v>2010000</v>
      </c>
      <c r="BE125" s="176">
        <f>SUM('PER BULAN'!BL216)</f>
        <v>1640000</v>
      </c>
    </row>
    <row r="126" spans="1:57" s="163" customFormat="1">
      <c r="A126" s="162" t="s">
        <v>3768</v>
      </c>
      <c r="B126" s="162" t="s">
        <v>3769</v>
      </c>
      <c r="C126" s="162" t="s">
        <v>3795</v>
      </c>
      <c r="D126" s="162" t="s">
        <v>3796</v>
      </c>
      <c r="E126" s="162" t="s">
        <v>198</v>
      </c>
      <c r="F126" s="162" t="s">
        <v>3803</v>
      </c>
      <c r="G126" s="162" t="s">
        <v>3861</v>
      </c>
      <c r="H126" s="162" t="s">
        <v>3862</v>
      </c>
      <c r="I126" s="162">
        <v>996</v>
      </c>
      <c r="J126" s="162" t="s">
        <v>3863</v>
      </c>
      <c r="K126" s="162">
        <v>301</v>
      </c>
      <c r="L126" s="162" t="s">
        <v>3864</v>
      </c>
      <c r="M126" s="162" t="s">
        <v>8</v>
      </c>
      <c r="N126" s="162" t="s">
        <v>3865</v>
      </c>
      <c r="O126" s="162">
        <v>521211</v>
      </c>
      <c r="P126" s="162" t="s">
        <v>3773</v>
      </c>
      <c r="Q126" s="111" cm="1">
        <f t="array" ref="Q126">SUM(_xlfn._xlws.FILTER(HistoryDIPA[TOTAL],(HistoryDIPA[MAK]=SP2D[[#This Row],[Kode Akun]])*(HistoryDIPA[StatusDIPA]=$Q$3),0))</f>
        <v>99100000</v>
      </c>
      <c r="R126" s="111" cm="1">
        <f t="array" ref="R126">SUM(_xlfn._xlws.FILTER(HistoryDIPA[TOTAL],(HistoryDIPA[MAK]=SP2D[[#This Row],[Kode Akun]])*(HistoryDIPA[StatusDIPA]=$R$3),0))</f>
        <v>99100000</v>
      </c>
      <c r="S126" s="256"/>
      <c r="T126" s="256">
        <v>0</v>
      </c>
      <c r="U126" s="256">
        <f>SP2D[[#This Row],[DIPA_REVISI3]]-SUM(SP2D[[#This Row],[Blokir AA ke 1]:[Blokir AA ke 2]])</f>
        <v>99100000</v>
      </c>
      <c r="V126" s="176">
        <f>SUM('PER BULAN'!J224:L224)</f>
        <v>0</v>
      </c>
      <c r="W126" s="176">
        <f>SUM('PER BULAN'!M224:O224)</f>
        <v>0</v>
      </c>
      <c r="X126" s="176">
        <f>SUM('PER BULAN'!P224:R224)</f>
        <v>0</v>
      </c>
      <c r="Y126" s="176">
        <f>SUM('PER BULAN'!S224:U224)</f>
        <v>0</v>
      </c>
      <c r="Z126" s="176">
        <f>SUM('PER BULAN'!V224:X224)</f>
        <v>0</v>
      </c>
      <c r="AA126" s="176">
        <f>SUM('PER BULAN'!Y224:AA224)</f>
        <v>0</v>
      </c>
      <c r="AB126" s="176">
        <f>SUM('PER BULAN'!AB224:AD224)</f>
        <v>0</v>
      </c>
      <c r="AC126" s="176">
        <f>SUM('PER BULAN'!AE224:AG224)</f>
        <v>0</v>
      </c>
      <c r="AD126" s="176">
        <f>SUM('PER BULAN'!AH224:AJ224)</f>
        <v>0</v>
      </c>
      <c r="AE126" s="176">
        <f>SUM('PER BULAN'!AK224:AM224)</f>
        <v>0</v>
      </c>
      <c r="AF126" s="176">
        <f>SUM('PER BULAN'!AN224:AP224)</f>
        <v>0</v>
      </c>
      <c r="AG126" s="176">
        <f>SUM('PER BULAN'!AQ224:AS224)</f>
        <v>0</v>
      </c>
      <c r="AH126" s="162" t="s">
        <v>523</v>
      </c>
      <c r="AI126" s="162" t="s">
        <v>532</v>
      </c>
      <c r="AJ126" s="162" t="s">
        <v>533</v>
      </c>
      <c r="AK126" s="162" t="s">
        <v>3774</v>
      </c>
      <c r="AL126" s="162" t="s">
        <v>3775</v>
      </c>
      <c r="AM126" s="276">
        <f t="shared" si="8"/>
        <v>0</v>
      </c>
      <c r="AN126" s="175">
        <f t="shared" si="13"/>
        <v>0</v>
      </c>
      <c r="AO126" s="276">
        <f t="shared" si="10"/>
        <v>99100000</v>
      </c>
      <c r="AP126" s="175">
        <f t="shared" si="14"/>
        <v>100</v>
      </c>
      <c r="AQ126" s="162" t="str">
        <f t="shared" si="15"/>
        <v>WA.4345.EBC.996.301.A.521211</v>
      </c>
      <c r="AR126" s="162" t="str">
        <f>IF(ISNUMBER(SEARCH("COVID",SP2D[[#This Row],[Akun]])),"COVID","Non COVID")</f>
        <v>Non COVID</v>
      </c>
      <c r="AS12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2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6" s="176">
        <f>SUM('PER BULAN'!BB224)</f>
        <v>0</v>
      </c>
      <c r="AV126" s="176">
        <f>SUM('PER BULAN'!BC224)</f>
        <v>0</v>
      </c>
      <c r="AW126" s="176">
        <f>SUM('PER BULAN'!BD224)</f>
        <v>0</v>
      </c>
      <c r="AX126" s="176">
        <f>SUM('PER BULAN'!BE224)</f>
        <v>0</v>
      </c>
      <c r="AY126" s="176">
        <f>SUM('PER BULAN'!BF224)</f>
        <v>0</v>
      </c>
      <c r="AZ126" s="176">
        <f>SUM('PER BULAN'!BG224)</f>
        <v>0</v>
      </c>
      <c r="BA126" s="176">
        <f>SUM('PER BULAN'!BH224)</f>
        <v>0</v>
      </c>
      <c r="BB126" s="176">
        <f>SUM('PER BULAN'!BI224)</f>
        <v>0</v>
      </c>
      <c r="BC126" s="176">
        <f>SUM('PER BULAN'!BJ224)</f>
        <v>0</v>
      </c>
      <c r="BD126" s="176">
        <f>SUM('PER BULAN'!BK224)</f>
        <v>0</v>
      </c>
      <c r="BE126" s="176">
        <f>SUM('PER BULAN'!BL224)</f>
        <v>0</v>
      </c>
    </row>
    <row r="127" spans="1:57" s="163" customFormat="1">
      <c r="A127" s="162" t="s">
        <v>3768</v>
      </c>
      <c r="B127" s="162" t="s">
        <v>3769</v>
      </c>
      <c r="C127" s="162" t="s">
        <v>3795</v>
      </c>
      <c r="D127" s="162" t="s">
        <v>3796</v>
      </c>
      <c r="E127" s="162" t="s">
        <v>198</v>
      </c>
      <c r="F127" s="162" t="s">
        <v>3803</v>
      </c>
      <c r="G127" s="162" t="s">
        <v>3861</v>
      </c>
      <c r="H127" s="162" t="s">
        <v>3862</v>
      </c>
      <c r="I127" s="162">
        <v>996</v>
      </c>
      <c r="J127" s="162" t="s">
        <v>3863</v>
      </c>
      <c r="K127" s="162">
        <v>301</v>
      </c>
      <c r="L127" s="162" t="s">
        <v>3864</v>
      </c>
      <c r="M127" s="162" t="s">
        <v>8</v>
      </c>
      <c r="N127" s="162" t="s">
        <v>3865</v>
      </c>
      <c r="O127" s="162">
        <v>521219</v>
      </c>
      <c r="P127" s="162" t="s">
        <v>3786</v>
      </c>
      <c r="Q127" s="111" cm="1">
        <f t="array" ref="Q127">SUM(_xlfn._xlws.FILTER(HistoryDIPA[TOTAL],(HistoryDIPA[MAK]=SP2D[[#This Row],[Kode Akun]])*(HistoryDIPA[StatusDIPA]=$Q$3),0))</f>
        <v>1333864000</v>
      </c>
      <c r="R127" s="111" cm="1">
        <f t="array" ref="R127">SUM(_xlfn._xlws.FILTER(HistoryDIPA[TOTAL],(HistoryDIPA[MAK]=SP2D[[#This Row],[Kode Akun]])*(HistoryDIPA[StatusDIPA]=$R$3),0))</f>
        <v>1333864000</v>
      </c>
      <c r="S127" s="256"/>
      <c r="T127" s="256">
        <v>0</v>
      </c>
      <c r="U127" s="256">
        <f>SP2D[[#This Row],[DIPA_REVISI3]]-SUM(SP2D[[#This Row],[Blokir AA ke 1]:[Blokir AA ke 2]])</f>
        <v>1333864000</v>
      </c>
      <c r="V127" s="176">
        <f>SUM('PER BULAN'!J225:L225)</f>
        <v>0</v>
      </c>
      <c r="W127" s="176">
        <f>SUM('PER BULAN'!M225:O225)</f>
        <v>0</v>
      </c>
      <c r="X127" s="176">
        <f>SUM('PER BULAN'!P225:R225)</f>
        <v>0</v>
      </c>
      <c r="Y127" s="176">
        <f>SUM('PER BULAN'!S225:U225)</f>
        <v>0</v>
      </c>
      <c r="Z127" s="176">
        <f>SUM('PER BULAN'!V225:X225)</f>
        <v>0</v>
      </c>
      <c r="AA127" s="176">
        <f>SUM('PER BULAN'!Y225:AA225)</f>
        <v>0</v>
      </c>
      <c r="AB127" s="176">
        <f>SUM('PER BULAN'!AB225:AD225)</f>
        <v>0</v>
      </c>
      <c r="AC127" s="176">
        <f>SUM('PER BULAN'!AE225:AG225)</f>
        <v>0</v>
      </c>
      <c r="AD127" s="176">
        <f>SUM('PER BULAN'!AH225:AJ225)</f>
        <v>0</v>
      </c>
      <c r="AE127" s="176">
        <f>SUM('PER BULAN'!AK225:AM225)</f>
        <v>0</v>
      </c>
      <c r="AF127" s="176">
        <f>SUM('PER BULAN'!AN225:AP225)</f>
        <v>0</v>
      </c>
      <c r="AG127" s="176">
        <f>SUM('PER BULAN'!AQ225:AS225)</f>
        <v>0</v>
      </c>
      <c r="AH127" s="162" t="s">
        <v>523</v>
      </c>
      <c r="AI127" s="162" t="s">
        <v>532</v>
      </c>
      <c r="AJ127" s="162" t="s">
        <v>533</v>
      </c>
      <c r="AK127" s="162" t="s">
        <v>3774</v>
      </c>
      <c r="AL127" s="162" t="s">
        <v>3775</v>
      </c>
      <c r="AM127" s="276">
        <f t="shared" si="8"/>
        <v>0</v>
      </c>
      <c r="AN127" s="175">
        <f t="shared" si="13"/>
        <v>0</v>
      </c>
      <c r="AO127" s="276">
        <f t="shared" si="10"/>
        <v>1333864000</v>
      </c>
      <c r="AP127" s="175">
        <f t="shared" si="14"/>
        <v>100</v>
      </c>
      <c r="AQ127" s="162" t="str">
        <f t="shared" si="15"/>
        <v>WA.4345.EBC.996.301.A.521219</v>
      </c>
      <c r="AR127" s="162" t="str">
        <f>IF(ISNUMBER(SEARCH("COVID",SP2D[[#This Row],[Akun]])),"COVID","Non COVID")</f>
        <v>Non COVID</v>
      </c>
      <c r="AS12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2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7" s="176">
        <f>SUM('PER BULAN'!BB225)</f>
        <v>0</v>
      </c>
      <c r="AV127" s="176">
        <f>SUM('PER BULAN'!BC225)</f>
        <v>0</v>
      </c>
      <c r="AW127" s="176">
        <f>SUM('PER BULAN'!BD225)</f>
        <v>0</v>
      </c>
      <c r="AX127" s="176">
        <f>SUM('PER BULAN'!BE225)</f>
        <v>0</v>
      </c>
      <c r="AY127" s="176">
        <f>SUM('PER BULAN'!BF225)</f>
        <v>0</v>
      </c>
      <c r="AZ127" s="176">
        <f>SUM('PER BULAN'!BG225)</f>
        <v>0</v>
      </c>
      <c r="BA127" s="176">
        <f>SUM('PER BULAN'!BH225)</f>
        <v>0</v>
      </c>
      <c r="BB127" s="176">
        <f>SUM('PER BULAN'!BI225)</f>
        <v>0</v>
      </c>
      <c r="BC127" s="176">
        <f>SUM('PER BULAN'!BJ225)</f>
        <v>0</v>
      </c>
      <c r="BD127" s="176">
        <f>SUM('PER BULAN'!BK225)</f>
        <v>0</v>
      </c>
      <c r="BE127" s="176">
        <f>SUM('PER BULAN'!BL225)</f>
        <v>0</v>
      </c>
    </row>
    <row r="128" spans="1:57" s="163" customFormat="1">
      <c r="A128" s="162" t="s">
        <v>3768</v>
      </c>
      <c r="B128" s="162" t="s">
        <v>3769</v>
      </c>
      <c r="C128" s="162" t="s">
        <v>3795</v>
      </c>
      <c r="D128" s="162" t="s">
        <v>3796</v>
      </c>
      <c r="E128" s="162" t="s">
        <v>198</v>
      </c>
      <c r="F128" s="162" t="s">
        <v>3803</v>
      </c>
      <c r="G128" s="162" t="s">
        <v>3861</v>
      </c>
      <c r="H128" s="162" t="s">
        <v>3862</v>
      </c>
      <c r="I128" s="162">
        <v>996</v>
      </c>
      <c r="J128" s="162" t="s">
        <v>3863</v>
      </c>
      <c r="K128" s="162">
        <v>301</v>
      </c>
      <c r="L128" s="162" t="s">
        <v>3864</v>
      </c>
      <c r="M128" s="162" t="s">
        <v>8</v>
      </c>
      <c r="N128" s="162" t="s">
        <v>3865</v>
      </c>
      <c r="O128" s="162">
        <v>521811</v>
      </c>
      <c r="P128" s="162" t="s">
        <v>3791</v>
      </c>
      <c r="Q128" s="111" cm="1">
        <f t="array" ref="Q128">SUM(_xlfn._xlws.FILTER(HistoryDIPA[TOTAL],(HistoryDIPA[MAK]=SP2D[[#This Row],[Kode Akun]])*(HistoryDIPA[StatusDIPA]=$Q$3),0))</f>
        <v>25000000</v>
      </c>
      <c r="R128" s="111" cm="1">
        <f t="array" ref="R128">SUM(_xlfn._xlws.FILTER(HistoryDIPA[TOTAL],(HistoryDIPA[MAK]=SP2D[[#This Row],[Kode Akun]])*(HistoryDIPA[StatusDIPA]=$R$3),0))</f>
        <v>25000000</v>
      </c>
      <c r="S128" s="256"/>
      <c r="T128" s="256">
        <v>0</v>
      </c>
      <c r="U128" s="256">
        <f>SP2D[[#This Row],[DIPA_REVISI3]]-SUM(SP2D[[#This Row],[Blokir AA ke 1]:[Blokir AA ke 2]])</f>
        <v>25000000</v>
      </c>
      <c r="V128" s="176">
        <f>SUM('PER BULAN'!J226:L226)</f>
        <v>0</v>
      </c>
      <c r="W128" s="176">
        <f>SUM('PER BULAN'!M226:O226)</f>
        <v>0</v>
      </c>
      <c r="X128" s="176">
        <f>SUM('PER BULAN'!P226:R226)</f>
        <v>0</v>
      </c>
      <c r="Y128" s="176">
        <f>SUM('PER BULAN'!S226:U226)</f>
        <v>0</v>
      </c>
      <c r="Z128" s="176">
        <f>SUM('PER BULAN'!V226:X226)</f>
        <v>4855000</v>
      </c>
      <c r="AA128" s="176">
        <f>SUM('PER BULAN'!Y226:AA226)</f>
        <v>0</v>
      </c>
      <c r="AB128" s="176">
        <f>SUM('PER BULAN'!AB226:AD226)</f>
        <v>0</v>
      </c>
      <c r="AC128" s="176">
        <f>SUM('PER BULAN'!AE226:AG226)</f>
        <v>4835000</v>
      </c>
      <c r="AD128" s="176">
        <f>SUM('PER BULAN'!AH226:AJ226)</f>
        <v>0</v>
      </c>
      <c r="AE128" s="176">
        <f>SUM('PER BULAN'!AK226:AM226)</f>
        <v>0</v>
      </c>
      <c r="AF128" s="176">
        <f>SUM('PER BULAN'!AN226:AP226)</f>
        <v>0</v>
      </c>
      <c r="AG128" s="176">
        <f>SUM('PER BULAN'!AQ226:AS226)</f>
        <v>0</v>
      </c>
      <c r="AH128" s="162" t="s">
        <v>523</v>
      </c>
      <c r="AI128" s="162" t="s">
        <v>532</v>
      </c>
      <c r="AJ128" s="162" t="s">
        <v>533</v>
      </c>
      <c r="AK128" s="162" t="s">
        <v>3774</v>
      </c>
      <c r="AL128" s="162" t="s">
        <v>3775</v>
      </c>
      <c r="AM128" s="276">
        <f t="shared" si="8"/>
        <v>9690000</v>
      </c>
      <c r="AN128" s="175">
        <f t="shared" si="13"/>
        <v>38.76</v>
      </c>
      <c r="AO128" s="276">
        <f t="shared" si="10"/>
        <v>15310000</v>
      </c>
      <c r="AP128" s="175">
        <f t="shared" si="14"/>
        <v>61.240000000000009</v>
      </c>
      <c r="AQ128" s="162" t="str">
        <f t="shared" si="15"/>
        <v>WA.4345.EBC.996.301.A.521811</v>
      </c>
      <c r="AR128" s="162" t="str">
        <f>IF(ISNUMBER(SEARCH("COVID",SP2D[[#This Row],[Akun]])),"COVID","Non COVID")</f>
        <v>Non COVID</v>
      </c>
      <c r="AS12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2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8" s="176">
        <f>SUM('PER BULAN'!BB226)</f>
        <v>0</v>
      </c>
      <c r="AV128" s="176">
        <f>SUM('PER BULAN'!BC226)</f>
        <v>0</v>
      </c>
      <c r="AW128" s="176">
        <f>SUM('PER BULAN'!BD226)</f>
        <v>0</v>
      </c>
      <c r="AX128" s="176">
        <f>SUM('PER BULAN'!BE226)</f>
        <v>0</v>
      </c>
      <c r="AY128" s="176">
        <f>SUM('PER BULAN'!BF226)</f>
        <v>0</v>
      </c>
      <c r="AZ128" s="176">
        <f>SUM('PER BULAN'!BG226)</f>
        <v>0</v>
      </c>
      <c r="BA128" s="176">
        <f>SUM('PER BULAN'!BH226)</f>
        <v>4855000</v>
      </c>
      <c r="BB128" s="176">
        <f>SUM('PER BULAN'!BI226)</f>
        <v>0</v>
      </c>
      <c r="BC128" s="176">
        <f>SUM('PER BULAN'!BJ226)</f>
        <v>0</v>
      </c>
      <c r="BD128" s="176">
        <f>SUM('PER BULAN'!BK226)</f>
        <v>0</v>
      </c>
      <c r="BE128" s="176">
        <f>SUM('PER BULAN'!BL226)</f>
        <v>4835000</v>
      </c>
    </row>
    <row r="129" spans="1:57" s="163" customFormat="1">
      <c r="A129" s="162" t="s">
        <v>3768</v>
      </c>
      <c r="B129" s="162" t="s">
        <v>3769</v>
      </c>
      <c r="C129" s="162" t="s">
        <v>3795</v>
      </c>
      <c r="D129" s="162" t="s">
        <v>3796</v>
      </c>
      <c r="E129" s="162" t="s">
        <v>198</v>
      </c>
      <c r="F129" s="162" t="s">
        <v>3803</v>
      </c>
      <c r="G129" s="162" t="s">
        <v>3861</v>
      </c>
      <c r="H129" s="162" t="s">
        <v>3862</v>
      </c>
      <c r="I129" s="162">
        <v>996</v>
      </c>
      <c r="J129" s="162" t="s">
        <v>3863</v>
      </c>
      <c r="K129" s="162">
        <v>301</v>
      </c>
      <c r="L129" s="162" t="s">
        <v>3864</v>
      </c>
      <c r="M129" s="162" t="s">
        <v>8</v>
      </c>
      <c r="N129" s="162" t="s">
        <v>3865</v>
      </c>
      <c r="O129" s="162">
        <v>522151</v>
      </c>
      <c r="P129" s="162" t="s">
        <v>3776</v>
      </c>
      <c r="Q129" s="111" cm="1">
        <f t="array" ref="Q129">SUM(_xlfn._xlws.FILTER(HistoryDIPA[TOTAL],(HistoryDIPA[MAK]=SP2D[[#This Row],[Kode Akun]])*(HistoryDIPA[StatusDIPA]=$Q$3),0))</f>
        <v>15000000</v>
      </c>
      <c r="R129" s="111" cm="1">
        <f t="array" ref="R129">SUM(_xlfn._xlws.FILTER(HistoryDIPA[TOTAL],(HistoryDIPA[MAK]=SP2D[[#This Row],[Kode Akun]])*(HistoryDIPA[StatusDIPA]=$R$3),0))</f>
        <v>15000000</v>
      </c>
      <c r="S129" s="256"/>
      <c r="T129" s="256">
        <v>0</v>
      </c>
      <c r="U129" s="256">
        <f>SP2D[[#This Row],[DIPA_REVISI3]]-SUM(SP2D[[#This Row],[Blokir AA ke 1]:[Blokir AA ke 2]])</f>
        <v>15000000</v>
      </c>
      <c r="V129" s="176">
        <f>SUM('PER BULAN'!J227:L227)</f>
        <v>0</v>
      </c>
      <c r="W129" s="176">
        <f>SUM('PER BULAN'!M227:O227)</f>
        <v>0</v>
      </c>
      <c r="X129" s="176">
        <f>SUM('PER BULAN'!P227:R227)</f>
        <v>0</v>
      </c>
      <c r="Y129" s="176">
        <f>SUM('PER BULAN'!S227:U227)</f>
        <v>0</v>
      </c>
      <c r="Z129" s="176">
        <f>SUM('PER BULAN'!V227:X227)</f>
        <v>0</v>
      </c>
      <c r="AA129" s="176">
        <f>SUM('PER BULAN'!Y227:AA227)</f>
        <v>0</v>
      </c>
      <c r="AB129" s="176">
        <f>SUM('PER BULAN'!AB227:AD227)</f>
        <v>0</v>
      </c>
      <c r="AC129" s="176">
        <f>SUM('PER BULAN'!AE227:AG227)</f>
        <v>0</v>
      </c>
      <c r="AD129" s="176">
        <f>SUM('PER BULAN'!AH227:AJ227)</f>
        <v>0</v>
      </c>
      <c r="AE129" s="176">
        <f>SUM('PER BULAN'!AK227:AM227)</f>
        <v>0</v>
      </c>
      <c r="AF129" s="176">
        <f>SUM('PER BULAN'!AN227:AP227)</f>
        <v>0</v>
      </c>
      <c r="AG129" s="176">
        <f>SUM('PER BULAN'!AQ227:AS227)</f>
        <v>0</v>
      </c>
      <c r="AH129" s="162" t="s">
        <v>523</v>
      </c>
      <c r="AI129" s="162" t="s">
        <v>532</v>
      </c>
      <c r="AJ129" s="162" t="s">
        <v>533</v>
      </c>
      <c r="AK129" s="162" t="s">
        <v>3774</v>
      </c>
      <c r="AL129" s="162" t="s">
        <v>3775</v>
      </c>
      <c r="AM129" s="276">
        <f t="shared" si="8"/>
        <v>0</v>
      </c>
      <c r="AN129" s="175">
        <f t="shared" si="13"/>
        <v>0</v>
      </c>
      <c r="AO129" s="276">
        <f t="shared" si="10"/>
        <v>15000000</v>
      </c>
      <c r="AP129" s="175">
        <f t="shared" si="14"/>
        <v>100</v>
      </c>
      <c r="AQ129" s="162" t="str">
        <f t="shared" si="15"/>
        <v>WA.4345.EBC.996.301.A.522151</v>
      </c>
      <c r="AR129" s="162" t="str">
        <f>IF(ISNUMBER(SEARCH("COVID",SP2D[[#This Row],[Akun]])),"COVID","Non COVID")</f>
        <v>Non COVID</v>
      </c>
      <c r="AS12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2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29" s="176">
        <f>SUM('PER BULAN'!BB227)</f>
        <v>0</v>
      </c>
      <c r="AV129" s="176">
        <f>SUM('PER BULAN'!BC227)</f>
        <v>0</v>
      </c>
      <c r="AW129" s="176">
        <f>SUM('PER BULAN'!BD227)</f>
        <v>0</v>
      </c>
      <c r="AX129" s="176">
        <f>SUM('PER BULAN'!BE227)</f>
        <v>0</v>
      </c>
      <c r="AY129" s="176">
        <f>SUM('PER BULAN'!BF227)</f>
        <v>0</v>
      </c>
      <c r="AZ129" s="176">
        <f>SUM('PER BULAN'!BG227)</f>
        <v>0</v>
      </c>
      <c r="BA129" s="176">
        <f>SUM('PER BULAN'!BH227)</f>
        <v>0</v>
      </c>
      <c r="BB129" s="176">
        <f>SUM('PER BULAN'!BI227)</f>
        <v>0</v>
      </c>
      <c r="BC129" s="176">
        <f>SUM('PER BULAN'!BJ227)</f>
        <v>0</v>
      </c>
      <c r="BD129" s="176">
        <f>SUM('PER BULAN'!BK227)</f>
        <v>0</v>
      </c>
      <c r="BE129" s="176">
        <f>SUM('PER BULAN'!BL227)</f>
        <v>0</v>
      </c>
    </row>
    <row r="130" spans="1:57" s="163" customFormat="1">
      <c r="A130" s="162" t="s">
        <v>3768</v>
      </c>
      <c r="B130" s="162" t="s">
        <v>3769</v>
      </c>
      <c r="C130" s="162" t="s">
        <v>3795</v>
      </c>
      <c r="D130" s="162" t="s">
        <v>3796</v>
      </c>
      <c r="E130" s="162" t="s">
        <v>198</v>
      </c>
      <c r="F130" s="162" t="s">
        <v>3803</v>
      </c>
      <c r="G130" s="162" t="s">
        <v>3861</v>
      </c>
      <c r="H130" s="162" t="s">
        <v>3862</v>
      </c>
      <c r="I130" s="162">
        <v>996</v>
      </c>
      <c r="J130" s="162" t="s">
        <v>3863</v>
      </c>
      <c r="K130" s="162">
        <v>301</v>
      </c>
      <c r="L130" s="162" t="s">
        <v>3864</v>
      </c>
      <c r="M130" s="162" t="s">
        <v>8</v>
      </c>
      <c r="N130" s="162" t="s">
        <v>3865</v>
      </c>
      <c r="O130" s="162">
        <v>522191</v>
      </c>
      <c r="P130" s="162" t="s">
        <v>3866</v>
      </c>
      <c r="Q130" s="111" cm="1">
        <f t="array" ref="Q130">SUM(_xlfn._xlws.FILTER(HistoryDIPA[TOTAL],(HistoryDIPA[MAK]=SP2D[[#This Row],[Kode Akun]])*(HistoryDIPA[StatusDIPA]=$Q$3),0))</f>
        <v>102600000</v>
      </c>
      <c r="R130" s="111" cm="1">
        <f t="array" ref="R130">SUM(_xlfn._xlws.FILTER(HistoryDIPA[TOTAL],(HistoryDIPA[MAK]=SP2D[[#This Row],[Kode Akun]])*(HistoryDIPA[StatusDIPA]=$R$3),0))</f>
        <v>102600000</v>
      </c>
      <c r="S130" s="256"/>
      <c r="T130" s="256">
        <v>0</v>
      </c>
      <c r="U130" s="256">
        <f>SP2D[[#This Row],[DIPA_REVISI3]]-SUM(SP2D[[#This Row],[Blokir AA ke 1]:[Blokir AA ke 2]])</f>
        <v>102600000</v>
      </c>
      <c r="V130" s="176">
        <f>SUM('PER BULAN'!J228:L228)</f>
        <v>0</v>
      </c>
      <c r="W130" s="176">
        <f>SUM('PER BULAN'!M228:O228)</f>
        <v>0</v>
      </c>
      <c r="X130" s="176">
        <f>SUM('PER BULAN'!P228:R228)</f>
        <v>0</v>
      </c>
      <c r="Y130" s="176">
        <f>SUM('PER BULAN'!S228:U228)</f>
        <v>0</v>
      </c>
      <c r="Z130" s="176">
        <f>SUM('PER BULAN'!V228:X228)</f>
        <v>0</v>
      </c>
      <c r="AA130" s="176">
        <f>SUM('PER BULAN'!Y228:AA228)</f>
        <v>0</v>
      </c>
      <c r="AB130" s="176">
        <f>SUM('PER BULAN'!AB228:AD228)</f>
        <v>0</v>
      </c>
      <c r="AC130" s="176">
        <f>SUM('PER BULAN'!AE228:AG228)</f>
        <v>0</v>
      </c>
      <c r="AD130" s="176">
        <f>SUM('PER BULAN'!AH228:AJ228)</f>
        <v>0</v>
      </c>
      <c r="AE130" s="176">
        <f>SUM('PER BULAN'!AK228:AM228)</f>
        <v>0</v>
      </c>
      <c r="AF130" s="176">
        <f>SUM('PER BULAN'!AN228:AP228)</f>
        <v>0</v>
      </c>
      <c r="AG130" s="176">
        <f>SUM('PER BULAN'!AQ228:AS228)</f>
        <v>0</v>
      </c>
      <c r="AH130" s="162" t="s">
        <v>523</v>
      </c>
      <c r="AI130" s="162" t="s">
        <v>532</v>
      </c>
      <c r="AJ130" s="162" t="s">
        <v>533</v>
      </c>
      <c r="AK130" s="162" t="s">
        <v>3774</v>
      </c>
      <c r="AL130" s="162" t="s">
        <v>3775</v>
      </c>
      <c r="AM130" s="276">
        <f t="shared" si="8"/>
        <v>0</v>
      </c>
      <c r="AN130" s="175">
        <f t="shared" si="13"/>
        <v>0</v>
      </c>
      <c r="AO130" s="276">
        <f t="shared" si="10"/>
        <v>102600000</v>
      </c>
      <c r="AP130" s="175">
        <f t="shared" si="14"/>
        <v>100</v>
      </c>
      <c r="AQ130" s="162" t="str">
        <f t="shared" si="15"/>
        <v>WA.4345.EBC.996.301.A.522191</v>
      </c>
      <c r="AR130" s="162" t="str">
        <f>IF(ISNUMBER(SEARCH("COVID",SP2D[[#This Row],[Akun]])),"COVID","Non COVID")</f>
        <v>Non COVID</v>
      </c>
      <c r="AS13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0" s="176">
        <f>SUM('PER BULAN'!BB228)</f>
        <v>0</v>
      </c>
      <c r="AV130" s="176">
        <f>SUM('PER BULAN'!BC228)</f>
        <v>0</v>
      </c>
      <c r="AW130" s="176">
        <f>SUM('PER BULAN'!BD228)</f>
        <v>0</v>
      </c>
      <c r="AX130" s="176">
        <f>SUM('PER BULAN'!BE228)</f>
        <v>0</v>
      </c>
      <c r="AY130" s="176">
        <f>SUM('PER BULAN'!BF228)</f>
        <v>0</v>
      </c>
      <c r="AZ130" s="176">
        <f>SUM('PER BULAN'!BG228)</f>
        <v>0</v>
      </c>
      <c r="BA130" s="176">
        <f>SUM('PER BULAN'!BH228)</f>
        <v>0</v>
      </c>
      <c r="BB130" s="176">
        <f>SUM('PER BULAN'!BI228)</f>
        <v>0</v>
      </c>
      <c r="BC130" s="176">
        <f>SUM('PER BULAN'!BJ228)</f>
        <v>0</v>
      </c>
      <c r="BD130" s="176">
        <f>SUM('PER BULAN'!BK228)</f>
        <v>0</v>
      </c>
      <c r="BE130" s="176">
        <f>SUM('PER BULAN'!BL228)</f>
        <v>0</v>
      </c>
    </row>
    <row r="131" spans="1:57" s="163" customFormat="1">
      <c r="A131" s="162" t="s">
        <v>3768</v>
      </c>
      <c r="B131" s="162" t="s">
        <v>3769</v>
      </c>
      <c r="C131" s="162" t="s">
        <v>3795</v>
      </c>
      <c r="D131" s="162" t="s">
        <v>3796</v>
      </c>
      <c r="E131" s="162" t="s">
        <v>198</v>
      </c>
      <c r="F131" s="162" t="s">
        <v>3803</v>
      </c>
      <c r="G131" s="162" t="s">
        <v>3861</v>
      </c>
      <c r="H131" s="162" t="s">
        <v>3862</v>
      </c>
      <c r="I131" s="162">
        <v>996</v>
      </c>
      <c r="J131" s="162" t="s">
        <v>3863</v>
      </c>
      <c r="K131" s="162">
        <v>301</v>
      </c>
      <c r="L131" s="162" t="s">
        <v>3864</v>
      </c>
      <c r="M131" s="162" t="s">
        <v>8</v>
      </c>
      <c r="N131" s="162" t="s">
        <v>3865</v>
      </c>
      <c r="O131" s="162">
        <v>524111</v>
      </c>
      <c r="P131" s="162" t="s">
        <v>3777</v>
      </c>
      <c r="Q131" s="111" cm="1">
        <f t="array" ref="Q131">SUM(_xlfn._xlws.FILTER(HistoryDIPA[TOTAL],(HistoryDIPA[MAK]=SP2D[[#This Row],[Kode Akun]])*(HistoryDIPA[StatusDIPA]=$Q$3),0))</f>
        <v>138000000</v>
      </c>
      <c r="R131" s="111" cm="1">
        <f t="array" ref="R131">SUM(_xlfn._xlws.FILTER(HistoryDIPA[TOTAL],(HistoryDIPA[MAK]=SP2D[[#This Row],[Kode Akun]])*(HistoryDIPA[StatusDIPA]=$R$3),0))</f>
        <v>138000000</v>
      </c>
      <c r="S131" s="256"/>
      <c r="T131" s="256">
        <v>0</v>
      </c>
      <c r="U131" s="256">
        <f>SP2D[[#This Row],[DIPA_REVISI3]]-SUM(SP2D[[#This Row],[Blokir AA ke 1]:[Blokir AA ke 2]])</f>
        <v>138000000</v>
      </c>
      <c r="V131" s="176">
        <f>SUM('PER BULAN'!J230:L230)</f>
        <v>0</v>
      </c>
      <c r="W131" s="176">
        <f>SUM('PER BULAN'!M229:O229)</f>
        <v>0</v>
      </c>
      <c r="X131" s="176">
        <f>SUM('PER BULAN'!P229:R229)</f>
        <v>0</v>
      </c>
      <c r="Y131" s="176">
        <f>SUM('PER BULAN'!S229:U229)</f>
        <v>5900000</v>
      </c>
      <c r="Z131" s="176">
        <f>SUM('PER BULAN'!V229:X229)</f>
        <v>0</v>
      </c>
      <c r="AA131" s="176">
        <f>SUM('PER BULAN'!Y229:AA229)</f>
        <v>14635000</v>
      </c>
      <c r="AB131" s="176">
        <f>SUM('PER BULAN'!AB229:AD229)</f>
        <v>0</v>
      </c>
      <c r="AC131" s="176">
        <f>SUM('PER BULAN'!AE229:AG229)</f>
        <v>0</v>
      </c>
      <c r="AD131" s="176">
        <f>SUM('PER BULAN'!AH229:AJ229)</f>
        <v>0</v>
      </c>
      <c r="AE131" s="176">
        <f>SUM('PER BULAN'!AK229:AM229)</f>
        <v>0</v>
      </c>
      <c r="AF131" s="176">
        <f>SUM('PER BULAN'!AN229:AP229)</f>
        <v>0</v>
      </c>
      <c r="AG131" s="176">
        <f>SUM('PER BULAN'!AQ229:AS229)</f>
        <v>0</v>
      </c>
      <c r="AH131" s="162" t="s">
        <v>523</v>
      </c>
      <c r="AI131" s="162" t="s">
        <v>532</v>
      </c>
      <c r="AJ131" s="162" t="s">
        <v>533</v>
      </c>
      <c r="AK131" s="162" t="s">
        <v>3774</v>
      </c>
      <c r="AL131" s="162" t="s">
        <v>3775</v>
      </c>
      <c r="AM131" s="276">
        <f t="shared" si="8"/>
        <v>20535000</v>
      </c>
      <c r="AN131" s="175">
        <f t="shared" si="13"/>
        <v>14.880434782608695</v>
      </c>
      <c r="AO131" s="276">
        <f t="shared" si="10"/>
        <v>117465000</v>
      </c>
      <c r="AP131" s="175">
        <f t="shared" si="14"/>
        <v>85.119565217391298</v>
      </c>
      <c r="AQ131" s="162" t="str">
        <f t="shared" si="15"/>
        <v>WA.4345.EBC.996.301.A.524111</v>
      </c>
      <c r="AR131" s="162" t="str">
        <f>IF(ISNUMBER(SEARCH("COVID",SP2D[[#This Row],[Akun]])),"COVID","Non COVID")</f>
        <v>Non COVID</v>
      </c>
      <c r="AS13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1" s="176">
        <f>SUM('PER BULAN'!BB229)</f>
        <v>0</v>
      </c>
      <c r="AV131" s="176">
        <f>SUM('PER BULAN'!BC229)</f>
        <v>0</v>
      </c>
      <c r="AW131" s="176">
        <f>SUM('PER BULAN'!BD229)</f>
        <v>0</v>
      </c>
      <c r="AX131" s="176">
        <f>SUM('PER BULAN'!BE229)</f>
        <v>0</v>
      </c>
      <c r="AY131" s="176">
        <f>SUM('PER BULAN'!BF229)</f>
        <v>0</v>
      </c>
      <c r="AZ131" s="176">
        <f>SUM('PER BULAN'!BG229)</f>
        <v>0</v>
      </c>
      <c r="BA131" s="176">
        <f>SUM('PER BULAN'!BH229)</f>
        <v>0</v>
      </c>
      <c r="BB131" s="176">
        <f>SUM('PER BULAN'!BI229)</f>
        <v>0</v>
      </c>
      <c r="BC131" s="176">
        <f>SUM('PER BULAN'!BJ229)</f>
        <v>0</v>
      </c>
      <c r="BD131" s="176">
        <f>SUM('PER BULAN'!BK229)</f>
        <v>0</v>
      </c>
      <c r="BE131" s="176">
        <f>SUM('PER BULAN'!BL229)</f>
        <v>0</v>
      </c>
    </row>
    <row r="132" spans="1:57" s="163" customFormat="1">
      <c r="A132" s="162" t="s">
        <v>3768</v>
      </c>
      <c r="B132" s="162" t="s">
        <v>3769</v>
      </c>
      <c r="C132" s="162" t="s">
        <v>3795</v>
      </c>
      <c r="D132" s="162" t="s">
        <v>3796</v>
      </c>
      <c r="E132" s="162" t="s">
        <v>198</v>
      </c>
      <c r="F132" s="162" t="s">
        <v>3803</v>
      </c>
      <c r="G132" s="162" t="s">
        <v>3861</v>
      </c>
      <c r="H132" s="162" t="s">
        <v>3862</v>
      </c>
      <c r="I132" s="162">
        <v>996</v>
      </c>
      <c r="J132" s="162" t="s">
        <v>3863</v>
      </c>
      <c r="K132" s="162">
        <v>301</v>
      </c>
      <c r="L132" s="162" t="s">
        <v>3864</v>
      </c>
      <c r="M132" s="162" t="s">
        <v>508</v>
      </c>
      <c r="N132" s="162" t="s">
        <v>3867</v>
      </c>
      <c r="O132" s="162">
        <v>521211</v>
      </c>
      <c r="P132" s="162" t="s">
        <v>3773</v>
      </c>
      <c r="Q132" s="111" cm="1">
        <f t="array" ref="Q132">SUM(_xlfn._xlws.FILTER(HistoryDIPA[TOTAL],(HistoryDIPA[MAK]=SP2D[[#This Row],[Kode Akun]])*(HistoryDIPA[StatusDIPA]=$Q$3),0))</f>
        <v>25000000</v>
      </c>
      <c r="R132" s="111" cm="1">
        <f t="array" ref="R132">SUM(_xlfn._xlws.FILTER(HistoryDIPA[TOTAL],(HistoryDIPA[MAK]=SP2D[[#This Row],[Kode Akun]])*(HistoryDIPA[StatusDIPA]=$R$3),0))</f>
        <v>25000000</v>
      </c>
      <c r="S132" s="256"/>
      <c r="T132" s="256">
        <v>0</v>
      </c>
      <c r="U132" s="256">
        <f>SP2D[[#This Row],[DIPA_REVISI3]]-SUM(SP2D[[#This Row],[Blokir AA ke 1]:[Blokir AA ke 2]])</f>
        <v>25000000</v>
      </c>
      <c r="V132" s="176">
        <f>SUM('PER BULAN'!J231:L231)</f>
        <v>0</v>
      </c>
      <c r="W132" s="176">
        <f>SUM('PER BULAN'!M231:O231)</f>
        <v>0</v>
      </c>
      <c r="X132" s="176">
        <f>SUM('PER BULAN'!P231:R231)</f>
        <v>0</v>
      </c>
      <c r="Y132" s="176">
        <f>SUM('PER BULAN'!S231:U231)</f>
        <v>0</v>
      </c>
      <c r="Z132" s="176">
        <f>SUM('PER BULAN'!V231:X231)</f>
        <v>1475000</v>
      </c>
      <c r="AA132" s="176">
        <f>SUM('PER BULAN'!Y231:AA231)</f>
        <v>1442500</v>
      </c>
      <c r="AB132" s="176">
        <f>SUM('PER BULAN'!AB231:AD231)</f>
        <v>0</v>
      </c>
      <c r="AC132" s="176">
        <f>SUM('PER BULAN'!AE231:AG231)</f>
        <v>2922100</v>
      </c>
      <c r="AD132" s="176">
        <f>SUM('PER BULAN'!AH231:AJ231)</f>
        <v>0</v>
      </c>
      <c r="AE132" s="176">
        <f>SUM('PER BULAN'!AK231:AM231)</f>
        <v>0</v>
      </c>
      <c r="AF132" s="176">
        <f>SUM('PER BULAN'!AN231:AP231)</f>
        <v>0</v>
      </c>
      <c r="AG132" s="176">
        <f>SUM('PER BULAN'!AQ231:AS231)</f>
        <v>0</v>
      </c>
      <c r="AH132" s="162" t="s">
        <v>523</v>
      </c>
      <c r="AI132" s="162" t="s">
        <v>532</v>
      </c>
      <c r="AJ132" s="162" t="s">
        <v>533</v>
      </c>
      <c r="AK132" s="162" t="s">
        <v>3774</v>
      </c>
      <c r="AL132" s="162" t="s">
        <v>3775</v>
      </c>
      <c r="AM132" s="276">
        <f t="shared" ref="AM132:AM151" si="16">SUM(V132:AG132)</f>
        <v>5839600</v>
      </c>
      <c r="AN132" s="175">
        <f t="shared" ref="AN132:AN151" si="17">IFERROR(AM132/Q132*100,0)</f>
        <v>23.358400000000003</v>
      </c>
      <c r="AO132" s="276">
        <f t="shared" ref="AO132:AO151" si="18">Q132-AM132</f>
        <v>19160400</v>
      </c>
      <c r="AP132" s="175">
        <f t="shared" ref="AP132:AP151" si="19">IFERROR(AO132/Q132*100,0)</f>
        <v>76.641599999999997</v>
      </c>
      <c r="AQ132" s="162" t="str">
        <f t="shared" ref="AQ132:AQ151" si="20">_xlfn.TEXTJOIN(".",TRUE,C132,E132,G132,I132,K132,M132,O132)</f>
        <v>WA.4345.EBC.996.301.B.521211</v>
      </c>
      <c r="AR132" s="162" t="str">
        <f>IF(ISNUMBER(SEARCH("COVID",SP2D[[#This Row],[Akun]])),"COVID","Non COVID")</f>
        <v>Non COVID</v>
      </c>
      <c r="AS13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2" s="176">
        <f>SUM('PER BULAN'!BB231)</f>
        <v>0</v>
      </c>
      <c r="AV132" s="176">
        <f>SUM('PER BULAN'!BC231)</f>
        <v>0</v>
      </c>
      <c r="AW132" s="176">
        <f>SUM('PER BULAN'!BD231)</f>
        <v>0</v>
      </c>
      <c r="AX132" s="176">
        <f>SUM('PER BULAN'!BE231)</f>
        <v>0</v>
      </c>
      <c r="AY132" s="176">
        <f>SUM('PER BULAN'!BF231)</f>
        <v>0</v>
      </c>
      <c r="AZ132" s="176">
        <f>SUM('PER BULAN'!BG231)</f>
        <v>0</v>
      </c>
      <c r="BA132" s="176">
        <f>SUM('PER BULAN'!BH231)</f>
        <v>1475000</v>
      </c>
      <c r="BB132" s="176">
        <f>SUM('PER BULAN'!BI231)</f>
        <v>1442500</v>
      </c>
      <c r="BC132" s="176">
        <f>SUM('PER BULAN'!BJ231)</f>
        <v>0</v>
      </c>
      <c r="BD132" s="176">
        <f>SUM('PER BULAN'!BK231)</f>
        <v>0</v>
      </c>
      <c r="BE132" s="176">
        <f>SUM('PER BULAN'!BL231)</f>
        <v>2922100</v>
      </c>
    </row>
    <row r="133" spans="1:57" s="163" customFormat="1">
      <c r="A133" s="162" t="s">
        <v>3768</v>
      </c>
      <c r="B133" s="162" t="s">
        <v>3769</v>
      </c>
      <c r="C133" s="162" t="s">
        <v>3795</v>
      </c>
      <c r="D133" s="162" t="s">
        <v>3796</v>
      </c>
      <c r="E133" s="162" t="s">
        <v>198</v>
      </c>
      <c r="F133" s="162" t="s">
        <v>3803</v>
      </c>
      <c r="G133" s="162" t="s">
        <v>3861</v>
      </c>
      <c r="H133" s="162" t="s">
        <v>3862</v>
      </c>
      <c r="I133" s="162">
        <v>996</v>
      </c>
      <c r="J133" s="162" t="s">
        <v>3863</v>
      </c>
      <c r="K133" s="162">
        <v>301</v>
      </c>
      <c r="L133" s="162" t="s">
        <v>3864</v>
      </c>
      <c r="M133" s="162" t="s">
        <v>508</v>
      </c>
      <c r="N133" s="162" t="s">
        <v>3867</v>
      </c>
      <c r="O133" s="162">
        <v>521219</v>
      </c>
      <c r="P133" s="162" t="s">
        <v>3786</v>
      </c>
      <c r="Q133" s="111" cm="1">
        <f t="array" ref="Q133">SUM(_xlfn._xlws.FILTER(HistoryDIPA[TOTAL],(HistoryDIPA[MAK]=SP2D[[#This Row],[Kode Akun]])*(HistoryDIPA[StatusDIPA]=$Q$3),0))</f>
        <v>6308695000</v>
      </c>
      <c r="R133" s="111" cm="1">
        <f t="array" ref="R133">SUM(_xlfn._xlws.FILTER(HistoryDIPA[TOTAL],(HistoryDIPA[MAK]=SP2D[[#This Row],[Kode Akun]])*(HistoryDIPA[StatusDIPA]=$R$3),0))</f>
        <v>6308695000</v>
      </c>
      <c r="S133" s="256"/>
      <c r="T133" s="256">
        <v>0</v>
      </c>
      <c r="U133" s="256">
        <f>SP2D[[#This Row],[DIPA_REVISI3]]-SUM(SP2D[[#This Row],[Blokir AA ke 1]:[Blokir AA ke 2]])</f>
        <v>6308695000</v>
      </c>
      <c r="V133" s="176">
        <f>SUM('PER BULAN'!J232:L232)</f>
        <v>0</v>
      </c>
      <c r="W133" s="176">
        <f>SUM('PER BULAN'!M232:O232)</f>
        <v>0</v>
      </c>
      <c r="X133" s="176">
        <f>SUM('PER BULAN'!P232:R232)</f>
        <v>0</v>
      </c>
      <c r="Y133" s="176">
        <f>SUM('PER BULAN'!S232:U232)</f>
        <v>1549795356</v>
      </c>
      <c r="Z133" s="176">
        <f>SUM('PER BULAN'!V232:X232)</f>
        <v>0</v>
      </c>
      <c r="AA133" s="176">
        <f>SUM('PER BULAN'!Y232:AA232)</f>
        <v>2247825850</v>
      </c>
      <c r="AB133" s="176">
        <f>SUM('PER BULAN'!AB232:AD232)</f>
        <v>1009938886</v>
      </c>
      <c r="AC133" s="176">
        <f>SUM('PER BULAN'!AE232:AG232)</f>
        <v>16200000</v>
      </c>
      <c r="AD133" s="176">
        <f>SUM('PER BULAN'!AH232:AJ232)</f>
        <v>0</v>
      </c>
      <c r="AE133" s="176">
        <f>SUM('PER BULAN'!AK232:AM232)</f>
        <v>0</v>
      </c>
      <c r="AF133" s="176">
        <f>SUM('PER BULAN'!AN232:AP232)</f>
        <v>0</v>
      </c>
      <c r="AG133" s="176">
        <f>SUM('PER BULAN'!AQ232:AS232)</f>
        <v>0</v>
      </c>
      <c r="AH133" s="162" t="s">
        <v>523</v>
      </c>
      <c r="AI133" s="162" t="s">
        <v>532</v>
      </c>
      <c r="AJ133" s="162" t="s">
        <v>533</v>
      </c>
      <c r="AK133" s="162" t="s">
        <v>3774</v>
      </c>
      <c r="AL133" s="162" t="s">
        <v>3775</v>
      </c>
      <c r="AM133" s="276">
        <f t="shared" si="16"/>
        <v>4823760092</v>
      </c>
      <c r="AN133" s="175">
        <f t="shared" si="17"/>
        <v>76.462090685950102</v>
      </c>
      <c r="AO133" s="276">
        <f t="shared" si="18"/>
        <v>1484934908</v>
      </c>
      <c r="AP133" s="175">
        <f t="shared" si="19"/>
        <v>23.537909314049895</v>
      </c>
      <c r="AQ133" s="162" t="str">
        <f t="shared" si="20"/>
        <v>WA.4345.EBC.996.301.B.521219</v>
      </c>
      <c r="AR133" s="162" t="str">
        <f>IF(ISNUMBER(SEARCH("COVID",SP2D[[#This Row],[Akun]])),"COVID","Non COVID")</f>
        <v>Non COVID</v>
      </c>
      <c r="AS13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3" s="176">
        <f>SUM('PER BULAN'!BB232)</f>
        <v>0</v>
      </c>
      <c r="AV133" s="176">
        <f>SUM('PER BULAN'!BC232)</f>
        <v>0</v>
      </c>
      <c r="AW133" s="176">
        <f>SUM('PER BULAN'!BD232)</f>
        <v>0</v>
      </c>
      <c r="AX133" s="176">
        <f>SUM('PER BULAN'!BE232)</f>
        <v>0</v>
      </c>
      <c r="AY133" s="176">
        <f>SUM('PER BULAN'!BF232)</f>
        <v>0</v>
      </c>
      <c r="AZ133" s="176">
        <f>SUM('PER BULAN'!BG232)</f>
        <v>0</v>
      </c>
      <c r="BA133" s="176">
        <f>SUM('PER BULAN'!BH232)</f>
        <v>0</v>
      </c>
      <c r="BB133" s="176">
        <f>SUM('PER BULAN'!BI232)</f>
        <v>0</v>
      </c>
      <c r="BC133" s="176">
        <f>SUM('PER BULAN'!BJ232)</f>
        <v>0</v>
      </c>
      <c r="BD133" s="176">
        <f>SUM('PER BULAN'!BK232)</f>
        <v>0</v>
      </c>
      <c r="BE133" s="176">
        <f>SUM('PER BULAN'!BL232)</f>
        <v>0</v>
      </c>
    </row>
    <row r="134" spans="1:57" s="163" customFormat="1">
      <c r="A134" s="162" t="s">
        <v>3768</v>
      </c>
      <c r="B134" s="162" t="s">
        <v>3769</v>
      </c>
      <c r="C134" s="162" t="s">
        <v>3795</v>
      </c>
      <c r="D134" s="162" t="s">
        <v>3796</v>
      </c>
      <c r="E134" s="162" t="s">
        <v>198</v>
      </c>
      <c r="F134" s="162" t="s">
        <v>3803</v>
      </c>
      <c r="G134" s="162" t="s">
        <v>3861</v>
      </c>
      <c r="H134" s="162" t="s">
        <v>3862</v>
      </c>
      <c r="I134" s="162">
        <v>996</v>
      </c>
      <c r="J134" s="162" t="s">
        <v>3863</v>
      </c>
      <c r="K134" s="162">
        <v>301</v>
      </c>
      <c r="L134" s="162" t="s">
        <v>3864</v>
      </c>
      <c r="M134" s="162" t="s">
        <v>508</v>
      </c>
      <c r="N134" s="162" t="s">
        <v>3867</v>
      </c>
      <c r="O134" s="162">
        <v>521811</v>
      </c>
      <c r="P134" s="162" t="s">
        <v>3791</v>
      </c>
      <c r="Q134" s="111" cm="1">
        <f t="array" ref="Q134">SUM(_xlfn._xlws.FILTER(HistoryDIPA[TOTAL],(HistoryDIPA[MAK]=SP2D[[#This Row],[Kode Akun]])*(HistoryDIPA[StatusDIPA]=$Q$3),0))</f>
        <v>30000000</v>
      </c>
      <c r="R134" s="111" cm="1">
        <f t="array" ref="R134">SUM(_xlfn._xlws.FILTER(HistoryDIPA[TOTAL],(HistoryDIPA[MAK]=SP2D[[#This Row],[Kode Akun]])*(HistoryDIPA[StatusDIPA]=$R$3),0))</f>
        <v>30000000</v>
      </c>
      <c r="S134" s="256"/>
      <c r="T134" s="256">
        <v>0</v>
      </c>
      <c r="U134" s="256">
        <f>SP2D[[#This Row],[DIPA_REVISI3]]-SUM(SP2D[[#This Row],[Blokir AA ke 1]:[Blokir AA ke 2]])</f>
        <v>30000000</v>
      </c>
      <c r="V134" s="176">
        <f>SUM('PER BULAN'!J233:L233)</f>
        <v>0</v>
      </c>
      <c r="W134" s="176">
        <f>SUM('PER BULAN'!M233:O233)</f>
        <v>0</v>
      </c>
      <c r="X134" s="176">
        <f>SUM('PER BULAN'!P233:R233)</f>
        <v>0</v>
      </c>
      <c r="Y134" s="176">
        <f>SUM('PER BULAN'!S233:U233)</f>
        <v>0</v>
      </c>
      <c r="Z134" s="176">
        <f>SUM('PER BULAN'!V233:X233)</f>
        <v>3364000</v>
      </c>
      <c r="AA134" s="176">
        <f>SUM('PER BULAN'!Y233:AA233)</f>
        <v>1447000</v>
      </c>
      <c r="AB134" s="176">
        <f>SUM('PER BULAN'!AB233:AD233)</f>
        <v>0</v>
      </c>
      <c r="AC134" s="176">
        <f>SUM('PER BULAN'!AE233:AG233)</f>
        <v>4867000</v>
      </c>
      <c r="AD134" s="176">
        <f>SUM('PER BULAN'!AH233:AJ233)</f>
        <v>0</v>
      </c>
      <c r="AE134" s="176">
        <f>SUM('PER BULAN'!AK233:AM233)</f>
        <v>0</v>
      </c>
      <c r="AF134" s="176">
        <f>SUM('PER BULAN'!AN233:AP233)</f>
        <v>0</v>
      </c>
      <c r="AG134" s="176">
        <f>SUM('PER BULAN'!AQ233:AS233)</f>
        <v>0</v>
      </c>
      <c r="AH134" s="162" t="s">
        <v>523</v>
      </c>
      <c r="AI134" s="162" t="s">
        <v>532</v>
      </c>
      <c r="AJ134" s="162" t="s">
        <v>533</v>
      </c>
      <c r="AK134" s="162" t="s">
        <v>3774</v>
      </c>
      <c r="AL134" s="162" t="s">
        <v>3775</v>
      </c>
      <c r="AM134" s="276">
        <f t="shared" si="16"/>
        <v>9678000</v>
      </c>
      <c r="AN134" s="175">
        <f t="shared" si="17"/>
        <v>32.26</v>
      </c>
      <c r="AO134" s="276">
        <f t="shared" si="18"/>
        <v>20322000</v>
      </c>
      <c r="AP134" s="175">
        <f t="shared" si="19"/>
        <v>67.739999999999995</v>
      </c>
      <c r="AQ134" s="162" t="str">
        <f t="shared" si="20"/>
        <v>WA.4345.EBC.996.301.B.521811</v>
      </c>
      <c r="AR134" s="162" t="str">
        <f>IF(ISNUMBER(SEARCH("COVID",SP2D[[#This Row],[Akun]])),"COVID","Non COVID")</f>
        <v>Non COVID</v>
      </c>
      <c r="AS134"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34"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4" s="176">
        <f>SUM('PER BULAN'!BB233)</f>
        <v>0</v>
      </c>
      <c r="AV134" s="176">
        <f>SUM('PER BULAN'!BC233)</f>
        <v>0</v>
      </c>
      <c r="AW134" s="176">
        <f>SUM('PER BULAN'!BD233)</f>
        <v>0</v>
      </c>
      <c r="AX134" s="176">
        <f>SUM('PER BULAN'!BE233)</f>
        <v>0</v>
      </c>
      <c r="AY134" s="176">
        <f>SUM('PER BULAN'!BF233)</f>
        <v>0</v>
      </c>
      <c r="AZ134" s="176">
        <f>SUM('PER BULAN'!BG233)</f>
        <v>0</v>
      </c>
      <c r="BA134" s="176">
        <f>SUM('PER BULAN'!BH233)</f>
        <v>3364000</v>
      </c>
      <c r="BB134" s="176">
        <f>SUM('PER BULAN'!BI233)</f>
        <v>1447000</v>
      </c>
      <c r="BC134" s="176">
        <f>SUM('PER BULAN'!BJ233)</f>
        <v>0</v>
      </c>
      <c r="BD134" s="176">
        <f>SUM('PER BULAN'!BK233)</f>
        <v>0</v>
      </c>
      <c r="BE134" s="176">
        <f>SUM('PER BULAN'!BL233)</f>
        <v>4867000</v>
      </c>
    </row>
    <row r="135" spans="1:57" s="163" customFormat="1">
      <c r="A135" s="162" t="s">
        <v>3768</v>
      </c>
      <c r="B135" s="162" t="s">
        <v>3769</v>
      </c>
      <c r="C135" s="162" t="s">
        <v>3795</v>
      </c>
      <c r="D135" s="162" t="s">
        <v>3796</v>
      </c>
      <c r="E135" s="162" t="s">
        <v>198</v>
      </c>
      <c r="F135" s="162" t="s">
        <v>3803</v>
      </c>
      <c r="G135" s="162" t="s">
        <v>3861</v>
      </c>
      <c r="H135" s="162" t="s">
        <v>3862</v>
      </c>
      <c r="I135" s="162">
        <v>996</v>
      </c>
      <c r="J135" s="162" t="s">
        <v>3863</v>
      </c>
      <c r="K135" s="162">
        <v>301</v>
      </c>
      <c r="L135" s="162" t="s">
        <v>3864</v>
      </c>
      <c r="M135" s="162" t="s">
        <v>508</v>
      </c>
      <c r="N135" s="162" t="s">
        <v>3867</v>
      </c>
      <c r="O135" s="162">
        <v>522151</v>
      </c>
      <c r="P135" s="162" t="s">
        <v>3776</v>
      </c>
      <c r="Q135" s="111" cm="1">
        <f t="array" ref="Q135">SUM(_xlfn._xlws.FILTER(HistoryDIPA[TOTAL],(HistoryDIPA[MAK]=SP2D[[#This Row],[Kode Akun]])*(HistoryDIPA[StatusDIPA]=$Q$3),0))</f>
        <v>6000000</v>
      </c>
      <c r="R135" s="111" cm="1">
        <f t="array" ref="R135">SUM(_xlfn._xlws.FILTER(HistoryDIPA[TOTAL],(HistoryDIPA[MAK]=SP2D[[#This Row],[Kode Akun]])*(HistoryDIPA[StatusDIPA]=$R$3),0))</f>
        <v>6000000</v>
      </c>
      <c r="S135" s="256"/>
      <c r="T135" s="256">
        <v>0</v>
      </c>
      <c r="U135" s="256">
        <f>SP2D[[#This Row],[DIPA_REVISI3]]-SUM(SP2D[[#This Row],[Blokir AA ke 1]:[Blokir AA ke 2]])</f>
        <v>6000000</v>
      </c>
      <c r="V135" s="176">
        <f>SUM('PER BULAN'!J234:L234)</f>
        <v>0</v>
      </c>
      <c r="W135" s="176">
        <f>SUM('PER BULAN'!M234:O234)</f>
        <v>0</v>
      </c>
      <c r="X135" s="176">
        <f>SUM('PER BULAN'!P234:R234)</f>
        <v>0</v>
      </c>
      <c r="Y135" s="176">
        <f>SUM('PER BULAN'!S234:U234)</f>
        <v>0</v>
      </c>
      <c r="Z135" s="176">
        <f>SUM('PER BULAN'!V234:X234)</f>
        <v>0</v>
      </c>
      <c r="AA135" s="176">
        <f>SUM('PER BULAN'!Y234:AA234)</f>
        <v>0</v>
      </c>
      <c r="AB135" s="176">
        <f>SUM('PER BULAN'!AB234:AD234)</f>
        <v>0</v>
      </c>
      <c r="AC135" s="176">
        <f>SUM('PER BULAN'!AE234:AG234)</f>
        <v>0</v>
      </c>
      <c r="AD135" s="176">
        <f>SUM('PER BULAN'!AH234:AJ234)</f>
        <v>0</v>
      </c>
      <c r="AE135" s="176">
        <f>SUM('PER BULAN'!AK234:AM234)</f>
        <v>0</v>
      </c>
      <c r="AF135" s="176">
        <f>SUM('PER BULAN'!AN234:AP234)</f>
        <v>0</v>
      </c>
      <c r="AG135" s="176">
        <f>SUM('PER BULAN'!AQ234:AS234)</f>
        <v>0</v>
      </c>
      <c r="AH135" s="162" t="s">
        <v>523</v>
      </c>
      <c r="AI135" s="162" t="s">
        <v>532</v>
      </c>
      <c r="AJ135" s="162" t="s">
        <v>533</v>
      </c>
      <c r="AK135" s="162" t="s">
        <v>3774</v>
      </c>
      <c r="AL135" s="162" t="s">
        <v>3775</v>
      </c>
      <c r="AM135" s="276">
        <f t="shared" si="16"/>
        <v>0</v>
      </c>
      <c r="AN135" s="175">
        <f t="shared" si="17"/>
        <v>0</v>
      </c>
      <c r="AO135" s="276">
        <f t="shared" si="18"/>
        <v>6000000</v>
      </c>
      <c r="AP135" s="175">
        <f t="shared" si="19"/>
        <v>100</v>
      </c>
      <c r="AQ135" s="162" t="str">
        <f t="shared" si="20"/>
        <v>WA.4345.EBC.996.301.B.522151</v>
      </c>
      <c r="AR135" s="162" t="str">
        <f>IF(ISNUMBER(SEARCH("COVID",SP2D[[#This Row],[Akun]])),"COVID","Non COVID")</f>
        <v>Non COVID</v>
      </c>
      <c r="AS135"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35"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5" s="176">
        <f>SUM('PER BULAN'!BB234)</f>
        <v>0</v>
      </c>
      <c r="AV135" s="176">
        <f>SUM('PER BULAN'!BC234)</f>
        <v>0</v>
      </c>
      <c r="AW135" s="176">
        <f>SUM('PER BULAN'!BD234)</f>
        <v>0</v>
      </c>
      <c r="AX135" s="176">
        <f>SUM('PER BULAN'!BE234)</f>
        <v>0</v>
      </c>
      <c r="AY135" s="176">
        <f>SUM('PER BULAN'!BF234)</f>
        <v>0</v>
      </c>
      <c r="AZ135" s="176">
        <f>SUM('PER BULAN'!BG234)</f>
        <v>0</v>
      </c>
      <c r="BA135" s="176">
        <f>SUM('PER BULAN'!BH234)</f>
        <v>0</v>
      </c>
      <c r="BB135" s="176">
        <f>SUM('PER BULAN'!BI234)</f>
        <v>0</v>
      </c>
      <c r="BC135" s="176">
        <f>SUM('PER BULAN'!BJ234)</f>
        <v>0</v>
      </c>
      <c r="BD135" s="176">
        <f>SUM('PER BULAN'!BK234)</f>
        <v>0</v>
      </c>
      <c r="BE135" s="176">
        <f>SUM('PER BULAN'!BL234)</f>
        <v>0</v>
      </c>
    </row>
    <row r="136" spans="1:57" s="163" customFormat="1">
      <c r="A136" s="162" t="s">
        <v>3768</v>
      </c>
      <c r="B136" s="162" t="s">
        <v>3769</v>
      </c>
      <c r="C136" s="162" t="s">
        <v>3795</v>
      </c>
      <c r="D136" s="162" t="s">
        <v>3796</v>
      </c>
      <c r="E136" s="162" t="s">
        <v>198</v>
      </c>
      <c r="F136" s="162" t="s">
        <v>3803</v>
      </c>
      <c r="G136" s="162" t="s">
        <v>3861</v>
      </c>
      <c r="H136" s="162" t="s">
        <v>3862</v>
      </c>
      <c r="I136" s="162">
        <v>996</v>
      </c>
      <c r="J136" s="162" t="s">
        <v>3863</v>
      </c>
      <c r="K136" s="162">
        <v>301</v>
      </c>
      <c r="L136" s="162" t="s">
        <v>3864</v>
      </c>
      <c r="M136" s="162" t="s">
        <v>508</v>
      </c>
      <c r="N136" s="162" t="s">
        <v>3867</v>
      </c>
      <c r="O136" s="162">
        <v>524111</v>
      </c>
      <c r="P136" s="162" t="s">
        <v>3777</v>
      </c>
      <c r="Q136" s="111" cm="1">
        <f t="array" ref="Q136">SUM(_xlfn._xlws.FILTER(HistoryDIPA[TOTAL],(HistoryDIPA[MAK]=SP2D[[#This Row],[Kode Akun]])*(HistoryDIPA[StatusDIPA]=$Q$3),0))</f>
        <v>216000000</v>
      </c>
      <c r="R136" s="111" cm="1">
        <f t="array" ref="R136">SUM(_xlfn._xlws.FILTER(HistoryDIPA[TOTAL],(HistoryDIPA[MAK]=SP2D[[#This Row],[Kode Akun]])*(HistoryDIPA[StatusDIPA]=$R$3),0))</f>
        <v>216000000</v>
      </c>
      <c r="S136" s="256"/>
      <c r="T136" s="256">
        <v>0</v>
      </c>
      <c r="U136" s="256">
        <f>SP2D[[#This Row],[DIPA_REVISI3]]-SUM(SP2D[[#This Row],[Blokir AA ke 1]:[Blokir AA ke 2]])</f>
        <v>216000000</v>
      </c>
      <c r="V136" s="176">
        <f>SUM('PER BULAN'!J236:L236)</f>
        <v>0</v>
      </c>
      <c r="W136" s="176">
        <f>SUM('PER BULAN'!M235:O235)</f>
        <v>0</v>
      </c>
      <c r="X136" s="176">
        <f>SUM('PER BULAN'!P235:R235)</f>
        <v>0</v>
      </c>
      <c r="Y136" s="176">
        <f>SUM('PER BULAN'!S235:U235)</f>
        <v>0</v>
      </c>
      <c r="Z136" s="176">
        <f>SUM('PER BULAN'!V235:X235)</f>
        <v>20392633</v>
      </c>
      <c r="AA136" s="176">
        <f>SUM('PER BULAN'!Y235:AA235)</f>
        <v>22330573</v>
      </c>
      <c r="AB136" s="176">
        <f>SUM('PER BULAN'!AB235:AD235)</f>
        <v>13278300</v>
      </c>
      <c r="AC136" s="176">
        <f>SUM('PER BULAN'!AE235:AG235)</f>
        <v>0</v>
      </c>
      <c r="AD136" s="176">
        <f>SUM('PER BULAN'!AH235:AJ235)</f>
        <v>0</v>
      </c>
      <c r="AE136" s="176">
        <f>SUM('PER BULAN'!AK235:AM235)</f>
        <v>0</v>
      </c>
      <c r="AF136" s="176">
        <f>SUM('PER BULAN'!AN235:AP235)</f>
        <v>0</v>
      </c>
      <c r="AG136" s="176">
        <f>SUM('PER BULAN'!AQ235:AS235)</f>
        <v>0</v>
      </c>
      <c r="AH136" s="162" t="s">
        <v>523</v>
      </c>
      <c r="AI136" s="162" t="s">
        <v>532</v>
      </c>
      <c r="AJ136" s="162" t="s">
        <v>533</v>
      </c>
      <c r="AK136" s="162" t="s">
        <v>3774</v>
      </c>
      <c r="AL136" s="162" t="s">
        <v>3775</v>
      </c>
      <c r="AM136" s="276">
        <f t="shared" si="16"/>
        <v>56001506</v>
      </c>
      <c r="AN136" s="175">
        <f t="shared" si="17"/>
        <v>25.926623148148149</v>
      </c>
      <c r="AO136" s="276">
        <f t="shared" si="18"/>
        <v>159998494</v>
      </c>
      <c r="AP136" s="175">
        <f t="shared" si="19"/>
        <v>74.073376851851847</v>
      </c>
      <c r="AQ136" s="162" t="str">
        <f t="shared" si="20"/>
        <v>WA.4345.EBC.996.301.B.524111</v>
      </c>
      <c r="AR136" s="162" t="str">
        <f>IF(ISNUMBER(SEARCH("COVID",SP2D[[#This Row],[Akun]])),"COVID","Non COVID")</f>
        <v>Non COVID</v>
      </c>
      <c r="AS136"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6"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6" s="176">
        <f>SUM('PER BULAN'!BB235)</f>
        <v>0</v>
      </c>
      <c r="AV136" s="176">
        <f>SUM('PER BULAN'!BC235)</f>
        <v>0</v>
      </c>
      <c r="AW136" s="176">
        <f>SUM('PER BULAN'!BD235)</f>
        <v>0</v>
      </c>
      <c r="AX136" s="176">
        <f>SUM('PER BULAN'!BE235)</f>
        <v>0</v>
      </c>
      <c r="AY136" s="176">
        <f>SUM('PER BULAN'!BF235)</f>
        <v>0</v>
      </c>
      <c r="AZ136" s="176">
        <f>SUM('PER BULAN'!BG235)</f>
        <v>0</v>
      </c>
      <c r="BA136" s="176">
        <f>SUM('PER BULAN'!BH235)</f>
        <v>20392633</v>
      </c>
      <c r="BB136" s="176">
        <f>SUM('PER BULAN'!BI235)</f>
        <v>0</v>
      </c>
      <c r="BC136" s="176">
        <f>SUM('PER BULAN'!BJ235)</f>
        <v>0</v>
      </c>
      <c r="BD136" s="176">
        <f>SUM('PER BULAN'!BK235)</f>
        <v>0</v>
      </c>
      <c r="BE136" s="176">
        <f>SUM('PER BULAN'!BL235)</f>
        <v>0</v>
      </c>
    </row>
    <row r="137" spans="1:57" s="163" customFormat="1">
      <c r="A137" s="162" t="s">
        <v>3768</v>
      </c>
      <c r="B137" s="162" t="s">
        <v>3769</v>
      </c>
      <c r="C137" s="162" t="s">
        <v>3795</v>
      </c>
      <c r="D137" s="162" t="s">
        <v>3796</v>
      </c>
      <c r="E137" s="162" t="s">
        <v>198</v>
      </c>
      <c r="F137" s="162" t="s">
        <v>3803</v>
      </c>
      <c r="G137" s="162" t="s">
        <v>3861</v>
      </c>
      <c r="H137" s="162" t="s">
        <v>3862</v>
      </c>
      <c r="I137" s="162">
        <v>996</v>
      </c>
      <c r="J137" s="162" t="s">
        <v>3863</v>
      </c>
      <c r="K137" s="162">
        <v>301</v>
      </c>
      <c r="L137" s="162" t="s">
        <v>3864</v>
      </c>
      <c r="M137" s="162" t="s">
        <v>509</v>
      </c>
      <c r="N137" s="162" t="s">
        <v>3868</v>
      </c>
      <c r="O137" s="162">
        <v>521211</v>
      </c>
      <c r="P137" s="162" t="s">
        <v>3773</v>
      </c>
      <c r="Q137" s="111" cm="1">
        <f t="array" ref="Q137">SUM(_xlfn._xlws.FILTER(HistoryDIPA[TOTAL],(HistoryDIPA[MAK]=SP2D[[#This Row],[Kode Akun]])*(HistoryDIPA[StatusDIPA]=$Q$3),0))</f>
        <v>12000000</v>
      </c>
      <c r="R137" s="111" cm="1">
        <f t="array" ref="R137">SUM(_xlfn._xlws.FILTER(HistoryDIPA[TOTAL],(HistoryDIPA[MAK]=SP2D[[#This Row],[Kode Akun]])*(HistoryDIPA[StatusDIPA]=$R$3),0))</f>
        <v>12000000</v>
      </c>
      <c r="S137" s="256"/>
      <c r="T137" s="256">
        <v>0</v>
      </c>
      <c r="U137" s="256">
        <f>SP2D[[#This Row],[DIPA_REVISI3]]-SUM(SP2D[[#This Row],[Blokir AA ke 1]:[Blokir AA ke 2]])</f>
        <v>12000000</v>
      </c>
      <c r="V137" s="176">
        <f>SUM('PER BULAN'!J237:L237)</f>
        <v>0</v>
      </c>
      <c r="W137" s="176">
        <f>SUM('PER BULAN'!M237:O237)</f>
        <v>0</v>
      </c>
      <c r="X137" s="176">
        <f>SUM('PER BULAN'!P237:R237)</f>
        <v>0</v>
      </c>
      <c r="Y137" s="176">
        <f>SUM('PER BULAN'!S237:U237)</f>
        <v>0</v>
      </c>
      <c r="Z137" s="176">
        <f>SUM('PER BULAN'!V237:X237)</f>
        <v>0</v>
      </c>
      <c r="AA137" s="176">
        <f>SUM('PER BULAN'!Y237:AA237)</f>
        <v>0</v>
      </c>
      <c r="AB137" s="176">
        <f>SUM('PER BULAN'!AB237:AD237)</f>
        <v>0</v>
      </c>
      <c r="AC137" s="176">
        <f>SUM('PER BULAN'!AE237:AG237)</f>
        <v>0</v>
      </c>
      <c r="AD137" s="176">
        <f>SUM('PER BULAN'!AH237:AJ237)</f>
        <v>0</v>
      </c>
      <c r="AE137" s="176">
        <f>SUM('PER BULAN'!AK237:AM237)</f>
        <v>0</v>
      </c>
      <c r="AF137" s="176">
        <f>SUM('PER BULAN'!AN237:AP237)</f>
        <v>0</v>
      </c>
      <c r="AG137" s="176">
        <f>SUM('PER BULAN'!AQ237:AS237)</f>
        <v>0</v>
      </c>
      <c r="AH137" s="162" t="s">
        <v>523</v>
      </c>
      <c r="AI137" s="162" t="s">
        <v>532</v>
      </c>
      <c r="AJ137" s="162" t="s">
        <v>533</v>
      </c>
      <c r="AK137" s="162" t="s">
        <v>3774</v>
      </c>
      <c r="AL137" s="162" t="s">
        <v>3775</v>
      </c>
      <c r="AM137" s="276">
        <f t="shared" si="16"/>
        <v>0</v>
      </c>
      <c r="AN137" s="175">
        <f t="shared" si="17"/>
        <v>0</v>
      </c>
      <c r="AO137" s="276">
        <f t="shared" si="18"/>
        <v>12000000</v>
      </c>
      <c r="AP137" s="175">
        <f t="shared" si="19"/>
        <v>100</v>
      </c>
      <c r="AQ137" s="162" t="str">
        <f t="shared" si="20"/>
        <v>WA.4345.EBC.996.301.C.521211</v>
      </c>
      <c r="AR137" s="162" t="str">
        <f>IF(ISNUMBER(SEARCH("COVID",SP2D[[#This Row],[Akun]])),"COVID","Non COVID")</f>
        <v>Non COVID</v>
      </c>
      <c r="AS137"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37"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7" s="176">
        <f>SUM('PER BULAN'!BB237)</f>
        <v>0</v>
      </c>
      <c r="AV137" s="176">
        <f>SUM('PER BULAN'!BC237)</f>
        <v>0</v>
      </c>
      <c r="AW137" s="176">
        <f>SUM('PER BULAN'!BD237)</f>
        <v>0</v>
      </c>
      <c r="AX137" s="176">
        <f>SUM('PER BULAN'!BE237)</f>
        <v>0</v>
      </c>
      <c r="AY137" s="176">
        <f>SUM('PER BULAN'!BF237)</f>
        <v>0</v>
      </c>
      <c r="AZ137" s="176">
        <f>SUM('PER BULAN'!BG237)</f>
        <v>0</v>
      </c>
      <c r="BA137" s="176">
        <f>SUM('PER BULAN'!BH237)</f>
        <v>0</v>
      </c>
      <c r="BB137" s="176">
        <f>SUM('PER BULAN'!BI237)</f>
        <v>0</v>
      </c>
      <c r="BC137" s="176">
        <f>SUM('PER BULAN'!BJ237)</f>
        <v>0</v>
      </c>
      <c r="BD137" s="176">
        <f>SUM('PER BULAN'!BK237)</f>
        <v>0</v>
      </c>
      <c r="BE137" s="176">
        <f>SUM('PER BULAN'!BL237)</f>
        <v>0</v>
      </c>
    </row>
    <row r="138" spans="1:57" s="163" customFormat="1">
      <c r="A138" s="162" t="s">
        <v>3768</v>
      </c>
      <c r="B138" s="162" t="s">
        <v>3769</v>
      </c>
      <c r="C138" s="162" t="s">
        <v>3795</v>
      </c>
      <c r="D138" s="162" t="s">
        <v>3796</v>
      </c>
      <c r="E138" s="162" t="s">
        <v>198</v>
      </c>
      <c r="F138" s="162" t="s">
        <v>3803</v>
      </c>
      <c r="G138" s="162" t="s">
        <v>3861</v>
      </c>
      <c r="H138" s="162" t="s">
        <v>3862</v>
      </c>
      <c r="I138" s="162">
        <v>996</v>
      </c>
      <c r="J138" s="162" t="s">
        <v>3863</v>
      </c>
      <c r="K138" s="162">
        <v>301</v>
      </c>
      <c r="L138" s="162" t="s">
        <v>3864</v>
      </c>
      <c r="M138" s="162" t="s">
        <v>509</v>
      </c>
      <c r="N138" s="162" t="s">
        <v>3868</v>
      </c>
      <c r="O138" s="162">
        <v>521219</v>
      </c>
      <c r="P138" s="162" t="s">
        <v>3786</v>
      </c>
      <c r="Q138" s="111" cm="1">
        <f t="array" ref="Q138">SUM(_xlfn._xlws.FILTER(HistoryDIPA[TOTAL],(HistoryDIPA[MAK]=SP2D[[#This Row],[Kode Akun]])*(HistoryDIPA[StatusDIPA]=$Q$3),0))</f>
        <v>20000000</v>
      </c>
      <c r="R138" s="111" cm="1">
        <f t="array" ref="R138">SUM(_xlfn._xlws.FILTER(HistoryDIPA[TOTAL],(HistoryDIPA[MAK]=SP2D[[#This Row],[Kode Akun]])*(HistoryDIPA[StatusDIPA]=$R$3),0))</f>
        <v>20000000</v>
      </c>
      <c r="S138" s="256"/>
      <c r="T138" s="256">
        <v>0</v>
      </c>
      <c r="U138" s="256">
        <f>SP2D[[#This Row],[DIPA_REVISI3]]-SUM(SP2D[[#This Row],[Blokir AA ke 1]:[Blokir AA ke 2]])</f>
        <v>20000000</v>
      </c>
      <c r="V138" s="176">
        <f>SUM('PER BULAN'!J238:L238)</f>
        <v>0</v>
      </c>
      <c r="W138" s="176">
        <f>SUM('PER BULAN'!M238:O238)</f>
        <v>0</v>
      </c>
      <c r="X138" s="176">
        <f>SUM('PER BULAN'!P238:R238)</f>
        <v>0</v>
      </c>
      <c r="Y138" s="176">
        <f>SUM('PER BULAN'!S238:U238)</f>
        <v>0</v>
      </c>
      <c r="Z138" s="176">
        <f>SUM('PER BULAN'!V238:X238)</f>
        <v>0</v>
      </c>
      <c r="AA138" s="176">
        <f>SUM('PER BULAN'!Y238:AA238)</f>
        <v>0</v>
      </c>
      <c r="AB138" s="176">
        <f>SUM('PER BULAN'!AB238:AD238)</f>
        <v>0</v>
      </c>
      <c r="AC138" s="176">
        <f>SUM('PER BULAN'!AE238:AG238)</f>
        <v>0</v>
      </c>
      <c r="AD138" s="176">
        <f>SUM('PER BULAN'!AH238:AJ238)</f>
        <v>0</v>
      </c>
      <c r="AE138" s="176">
        <f>SUM('PER BULAN'!AK238:AM238)</f>
        <v>0</v>
      </c>
      <c r="AF138" s="176">
        <f>SUM('PER BULAN'!AN238:AP238)</f>
        <v>0</v>
      </c>
      <c r="AG138" s="176">
        <f>SUM('PER BULAN'!AQ238:AS238)</f>
        <v>0</v>
      </c>
      <c r="AH138" s="162" t="s">
        <v>523</v>
      </c>
      <c r="AI138" s="162" t="s">
        <v>532</v>
      </c>
      <c r="AJ138" s="162" t="s">
        <v>533</v>
      </c>
      <c r="AK138" s="162" t="s">
        <v>3774</v>
      </c>
      <c r="AL138" s="162" t="s">
        <v>3775</v>
      </c>
      <c r="AM138" s="276">
        <f t="shared" si="16"/>
        <v>0</v>
      </c>
      <c r="AN138" s="175">
        <f t="shared" si="17"/>
        <v>0</v>
      </c>
      <c r="AO138" s="276">
        <f t="shared" si="18"/>
        <v>20000000</v>
      </c>
      <c r="AP138" s="175">
        <f t="shared" si="19"/>
        <v>100</v>
      </c>
      <c r="AQ138" s="162" t="str">
        <f t="shared" si="20"/>
        <v>WA.4345.EBC.996.301.C.521219</v>
      </c>
      <c r="AR138" s="162" t="str">
        <f>IF(ISNUMBER(SEARCH("COVID",SP2D[[#This Row],[Akun]])),"COVID","Non COVID")</f>
        <v>Non COVID</v>
      </c>
      <c r="AS138"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38"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8" s="176">
        <f>SUM('PER BULAN'!BB238)</f>
        <v>0</v>
      </c>
      <c r="AV138" s="176">
        <f>SUM('PER BULAN'!BC238)</f>
        <v>0</v>
      </c>
      <c r="AW138" s="176">
        <f>SUM('PER BULAN'!BD238)</f>
        <v>0</v>
      </c>
      <c r="AX138" s="176">
        <f>SUM('PER BULAN'!BE238)</f>
        <v>0</v>
      </c>
      <c r="AY138" s="176">
        <f>SUM('PER BULAN'!BF238)</f>
        <v>0</v>
      </c>
      <c r="AZ138" s="176">
        <f>SUM('PER BULAN'!BG238)</f>
        <v>0</v>
      </c>
      <c r="BA138" s="176">
        <f>SUM('PER BULAN'!BH238)</f>
        <v>0</v>
      </c>
      <c r="BB138" s="176">
        <f>SUM('PER BULAN'!BI238)</f>
        <v>0</v>
      </c>
      <c r="BC138" s="176">
        <f>SUM('PER BULAN'!BJ238)</f>
        <v>0</v>
      </c>
      <c r="BD138" s="176">
        <f>SUM('PER BULAN'!BK238)</f>
        <v>0</v>
      </c>
      <c r="BE138" s="176">
        <f>SUM('PER BULAN'!BL238)</f>
        <v>0</v>
      </c>
    </row>
    <row r="139" spans="1:57" s="163" customFormat="1">
      <c r="A139" s="162" t="s">
        <v>3768</v>
      </c>
      <c r="B139" s="162" t="s">
        <v>3769</v>
      </c>
      <c r="C139" s="162" t="s">
        <v>3795</v>
      </c>
      <c r="D139" s="162" t="s">
        <v>3796</v>
      </c>
      <c r="E139" s="162" t="s">
        <v>198</v>
      </c>
      <c r="F139" s="162" t="s">
        <v>3803</v>
      </c>
      <c r="G139" s="162" t="s">
        <v>3861</v>
      </c>
      <c r="H139" s="162" t="s">
        <v>3862</v>
      </c>
      <c r="I139" s="162">
        <v>996</v>
      </c>
      <c r="J139" s="162" t="s">
        <v>3863</v>
      </c>
      <c r="K139" s="162">
        <v>301</v>
      </c>
      <c r="L139" s="162" t="s">
        <v>3864</v>
      </c>
      <c r="M139" s="162" t="s">
        <v>509</v>
      </c>
      <c r="N139" s="162" t="s">
        <v>3868</v>
      </c>
      <c r="O139" s="162">
        <v>524211</v>
      </c>
      <c r="P139" s="162" t="s">
        <v>3870</v>
      </c>
      <c r="Q139" s="111" cm="1">
        <f t="array" ref="Q139">SUM(_xlfn._xlws.FILTER(HistoryDIPA[TOTAL],(HistoryDIPA[MAK]=SP2D[[#This Row],[Kode Akun]])*(HistoryDIPA[StatusDIPA]=$Q$3),0))</f>
        <v>142041000</v>
      </c>
      <c r="R139" s="111" cm="1">
        <f t="array" ref="R139">SUM(_xlfn._xlws.FILTER(HistoryDIPA[TOTAL],(HistoryDIPA[MAK]=SP2D[[#This Row],[Kode Akun]])*(HistoryDIPA[StatusDIPA]=$R$3),0))</f>
        <v>142041000</v>
      </c>
      <c r="S139" s="256"/>
      <c r="T139" s="256">
        <v>0</v>
      </c>
      <c r="U139" s="256">
        <f>SP2D[[#This Row],[DIPA_REVISI3]]-SUM(SP2D[[#This Row],[Blokir AA ke 1]:[Blokir AA ke 2]])</f>
        <v>142041000</v>
      </c>
      <c r="V139" s="176">
        <f>SUM('PER BULAN'!J240:L240)</f>
        <v>0</v>
      </c>
      <c r="W139" s="176">
        <f>SUM('PER BULAN'!M239:O239)</f>
        <v>0</v>
      </c>
      <c r="X139" s="176">
        <f>SUM('PER BULAN'!P239:R239)</f>
        <v>0</v>
      </c>
      <c r="Y139" s="176">
        <f>SUM('PER BULAN'!S239:U239)</f>
        <v>0</v>
      </c>
      <c r="Z139" s="176">
        <f>SUM('PER BULAN'!V239:X239)</f>
        <v>0</v>
      </c>
      <c r="AA139" s="176">
        <f>SUM('PER BULAN'!Y239:AA239)</f>
        <v>0</v>
      </c>
      <c r="AB139" s="176">
        <f>SUM('PER BULAN'!AB239:AD239)</f>
        <v>0</v>
      </c>
      <c r="AC139" s="176">
        <f>SUM('PER BULAN'!AE239:AG239)</f>
        <v>0</v>
      </c>
      <c r="AD139" s="176">
        <f>SUM('PER BULAN'!AH239:AJ239)</f>
        <v>0</v>
      </c>
      <c r="AE139" s="176">
        <f>SUM('PER BULAN'!AK239:AM239)</f>
        <v>0</v>
      </c>
      <c r="AF139" s="176">
        <f>SUM('PER BULAN'!AN239:AP239)</f>
        <v>0</v>
      </c>
      <c r="AG139" s="176">
        <f>SUM('PER BULAN'!AQ239:AS239)</f>
        <v>0</v>
      </c>
      <c r="AH139" s="162" t="s">
        <v>523</v>
      </c>
      <c r="AI139" s="162" t="s">
        <v>532</v>
      </c>
      <c r="AJ139" s="162" t="s">
        <v>533</v>
      </c>
      <c r="AK139" s="162" t="s">
        <v>3774</v>
      </c>
      <c r="AL139" s="162" t="s">
        <v>3775</v>
      </c>
      <c r="AM139" s="276">
        <f t="shared" si="16"/>
        <v>0</v>
      </c>
      <c r="AN139" s="175">
        <f t="shared" si="17"/>
        <v>0</v>
      </c>
      <c r="AO139" s="276">
        <f t="shared" si="18"/>
        <v>142041000</v>
      </c>
      <c r="AP139" s="175">
        <f t="shared" si="19"/>
        <v>100</v>
      </c>
      <c r="AQ139" s="162" t="str">
        <f t="shared" si="20"/>
        <v>WA.4345.EBC.996.301.C.524211</v>
      </c>
      <c r="AR139" s="162" t="str">
        <f>IF(ISNUMBER(SEARCH("COVID",SP2D[[#This Row],[Akun]])),"COVID","Non COVID")</f>
        <v>Non COVID</v>
      </c>
      <c r="AS139"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39"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39" s="176">
        <f>SUM('PER BULAN'!BB239)</f>
        <v>0</v>
      </c>
      <c r="AV139" s="176">
        <f>SUM('PER BULAN'!BC239)</f>
        <v>0</v>
      </c>
      <c r="AW139" s="176">
        <f>SUM('PER BULAN'!BD239)</f>
        <v>0</v>
      </c>
      <c r="AX139" s="176">
        <f>SUM('PER BULAN'!BE239)</f>
        <v>0</v>
      </c>
      <c r="AY139" s="176">
        <f>SUM('PER BULAN'!BF239)</f>
        <v>0</v>
      </c>
      <c r="AZ139" s="176">
        <f>SUM('PER BULAN'!BG239)</f>
        <v>0</v>
      </c>
      <c r="BA139" s="176">
        <f>SUM('PER BULAN'!BH239)</f>
        <v>0</v>
      </c>
      <c r="BB139" s="176">
        <f>SUM('PER BULAN'!BI239)</f>
        <v>0</v>
      </c>
      <c r="BC139" s="176">
        <f>SUM('PER BULAN'!BJ239)</f>
        <v>0</v>
      </c>
      <c r="BD139" s="176">
        <f>SUM('PER BULAN'!BK239)</f>
        <v>0</v>
      </c>
      <c r="BE139" s="176">
        <f>SUM('PER BULAN'!BL239)</f>
        <v>0</v>
      </c>
    </row>
    <row r="140" spans="1:57" s="163" customFormat="1">
      <c r="A140" s="162" t="s">
        <v>3768</v>
      </c>
      <c r="B140" s="162" t="s">
        <v>3769</v>
      </c>
      <c r="C140" s="162" t="s">
        <v>3795</v>
      </c>
      <c r="D140" s="162" t="s">
        <v>3796</v>
      </c>
      <c r="E140" s="162" t="s">
        <v>198</v>
      </c>
      <c r="F140" s="162" t="s">
        <v>3803</v>
      </c>
      <c r="G140" s="162" t="s">
        <v>3861</v>
      </c>
      <c r="H140" s="162" t="s">
        <v>3862</v>
      </c>
      <c r="I140" s="162">
        <v>996</v>
      </c>
      <c r="J140" s="162" t="s">
        <v>3863</v>
      </c>
      <c r="K140" s="162">
        <v>301</v>
      </c>
      <c r="L140" s="162" t="s">
        <v>3864</v>
      </c>
      <c r="M140" s="162" t="s">
        <v>511</v>
      </c>
      <c r="N140" s="162" t="s">
        <v>3869</v>
      </c>
      <c r="O140" s="162">
        <v>522192</v>
      </c>
      <c r="P140" s="162" t="s">
        <v>3778</v>
      </c>
      <c r="Q140" s="111" cm="1">
        <f t="array" ref="Q140">SUM(_xlfn._xlws.FILTER(HistoryDIPA[TOTAL],(HistoryDIPA[MAK]=SP2D[[#This Row],[Kode Akun]])*(HistoryDIPA[StatusDIPA]=$Q$3),0))</f>
        <v>0</v>
      </c>
      <c r="R140" s="111" cm="1">
        <f t="array" ref="R140">SUM(_xlfn._xlws.FILTER(HistoryDIPA[TOTAL],(HistoryDIPA[MAK]=SP2D[[#This Row],[Kode Akun]])*(HistoryDIPA[StatusDIPA]=$R$3),0))</f>
        <v>0</v>
      </c>
      <c r="S140" s="256"/>
      <c r="T140" s="256">
        <v>0</v>
      </c>
      <c r="U140" s="256">
        <f>SP2D[[#This Row],[DIPA_REVISI3]]-SUM(SP2D[[#This Row],[Blokir AA ke 1]:[Blokir AA ke 2]])</f>
        <v>0</v>
      </c>
      <c r="V140" s="176">
        <f>SUM('PER BULAN'!J243:L243)</f>
        <v>0</v>
      </c>
      <c r="W140" s="176">
        <f>SUM('PER BULAN'!M241:O241)</f>
        <v>0</v>
      </c>
      <c r="X140" s="176">
        <f>SUM('PER BULAN'!P241:R241)</f>
        <v>0</v>
      </c>
      <c r="Y140" s="176">
        <f>SUM('PER BULAN'!S241:U241)</f>
        <v>0</v>
      </c>
      <c r="Z140" s="176">
        <f>SUM('PER BULAN'!V241:X241)</f>
        <v>0</v>
      </c>
      <c r="AA140" s="176">
        <f>SUM('PER BULAN'!Y241:AA241)</f>
        <v>0</v>
      </c>
      <c r="AB140" s="176">
        <f>SUM('PER BULAN'!AB241:AD241)</f>
        <v>0</v>
      </c>
      <c r="AC140" s="176">
        <f>SUM('PER BULAN'!AE241:AG241)</f>
        <v>0</v>
      </c>
      <c r="AD140" s="176">
        <f>SUM('PER BULAN'!AH241:AJ241)</f>
        <v>0</v>
      </c>
      <c r="AE140" s="176">
        <f>SUM('PER BULAN'!AK241:AM241)</f>
        <v>0</v>
      </c>
      <c r="AF140" s="176">
        <f>SUM('PER BULAN'!AN241:AP241)</f>
        <v>0</v>
      </c>
      <c r="AG140" s="176">
        <f>SUM('PER BULAN'!AQ241:AS241)</f>
        <v>0</v>
      </c>
      <c r="AH140" s="162" t="s">
        <v>523</v>
      </c>
      <c r="AI140" s="162" t="s">
        <v>532</v>
      </c>
      <c r="AJ140" s="162" t="s">
        <v>533</v>
      </c>
      <c r="AK140" s="162" t="s">
        <v>3774</v>
      </c>
      <c r="AL140" s="162" t="s">
        <v>3775</v>
      </c>
      <c r="AM140" s="276">
        <f t="shared" si="16"/>
        <v>0</v>
      </c>
      <c r="AN140" s="175">
        <f t="shared" si="17"/>
        <v>0</v>
      </c>
      <c r="AO140" s="276">
        <f t="shared" si="18"/>
        <v>0</v>
      </c>
      <c r="AP140" s="175">
        <f t="shared" si="19"/>
        <v>0</v>
      </c>
      <c r="AQ140" s="162" t="str">
        <f t="shared" si="20"/>
        <v>WA.4345.EBC.996.301.D.522192</v>
      </c>
      <c r="AR140" s="162" t="str">
        <f>IF(ISNUMBER(SEARCH("COVID",SP2D[[#This Row],[Akun]])),"COVID","Non COVID")</f>
        <v>COVID</v>
      </c>
      <c r="AS140"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JASA</v>
      </c>
      <c r="AT140"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0" s="176">
        <f>SUM('PER BULAN'!BB241)</f>
        <v>0</v>
      </c>
      <c r="AV140" s="176">
        <f>SUM('PER BULAN'!BC241)</f>
        <v>0</v>
      </c>
      <c r="AW140" s="176">
        <f>SUM('PER BULAN'!BD241)</f>
        <v>0</v>
      </c>
      <c r="AX140" s="176">
        <f>SUM('PER BULAN'!BE241)</f>
        <v>0</v>
      </c>
      <c r="AY140" s="176">
        <f>SUM('PER BULAN'!BF241)</f>
        <v>0</v>
      </c>
      <c r="AZ140" s="176">
        <f>SUM('PER BULAN'!BG241)</f>
        <v>0</v>
      </c>
      <c r="BA140" s="176">
        <f>SUM('PER BULAN'!BH241)</f>
        <v>0</v>
      </c>
      <c r="BB140" s="176">
        <f>SUM('PER BULAN'!BI241)</f>
        <v>0</v>
      </c>
      <c r="BC140" s="176">
        <f>SUM('PER BULAN'!BJ241)</f>
        <v>0</v>
      </c>
      <c r="BD140" s="176">
        <f>SUM('PER BULAN'!BK241)</f>
        <v>0</v>
      </c>
      <c r="BE140" s="176">
        <f>SUM('PER BULAN'!BL241)</f>
        <v>0</v>
      </c>
    </row>
    <row r="141" spans="1:57" s="163" customFormat="1">
      <c r="A141" s="162" t="s">
        <v>3768</v>
      </c>
      <c r="B141" s="162" t="s">
        <v>3769</v>
      </c>
      <c r="C141" s="162" t="s">
        <v>3795</v>
      </c>
      <c r="D141" s="162" t="s">
        <v>3796</v>
      </c>
      <c r="E141" s="162" t="s">
        <v>198</v>
      </c>
      <c r="F141" s="162" t="s">
        <v>3803</v>
      </c>
      <c r="G141" s="162" t="s">
        <v>3861</v>
      </c>
      <c r="H141" s="162" t="s">
        <v>3862</v>
      </c>
      <c r="I141" s="162">
        <v>996</v>
      </c>
      <c r="J141" s="162" t="s">
        <v>3863</v>
      </c>
      <c r="K141" s="162">
        <v>302</v>
      </c>
      <c r="L141" s="162" t="s">
        <v>3879</v>
      </c>
      <c r="M141" s="162" t="s">
        <v>8</v>
      </c>
      <c r="N141" s="162" t="s">
        <v>3880</v>
      </c>
      <c r="O141" s="162">
        <v>521211</v>
      </c>
      <c r="P141" s="162" t="s">
        <v>3773</v>
      </c>
      <c r="Q141" s="111" cm="1">
        <f t="array" ref="Q141">SUM(_xlfn._xlws.FILTER(HistoryDIPA[TOTAL],(HistoryDIPA[MAK]=SP2D[[#This Row],[Kode Akun]])*(HistoryDIPA[StatusDIPA]=$Q$3),0))</f>
        <v>25000000</v>
      </c>
      <c r="R141" s="111" cm="1">
        <f t="array" ref="R141">SUM(_xlfn._xlws.FILTER(HistoryDIPA[TOTAL],(HistoryDIPA[MAK]=SP2D[[#This Row],[Kode Akun]])*(HistoryDIPA[StatusDIPA]=$R$3),0))</f>
        <v>25000000</v>
      </c>
      <c r="S141" s="256"/>
      <c r="T141" s="256">
        <v>0</v>
      </c>
      <c r="U141" s="256">
        <f>SP2D[[#This Row],[DIPA_REVISI3]]-SUM(SP2D[[#This Row],[Blokir AA ke 1]:[Blokir AA ke 2]])</f>
        <v>25000000</v>
      </c>
      <c r="V141" s="176">
        <f>SUM('PER BULAN'!J244:L244)</f>
        <v>0</v>
      </c>
      <c r="W141" s="176">
        <f>SUM('PER BULAN'!M244:O244)</f>
        <v>0</v>
      </c>
      <c r="X141" s="176">
        <f>SUM('PER BULAN'!P244:R244)</f>
        <v>0</v>
      </c>
      <c r="Y141" s="176">
        <f>SUM('PER BULAN'!S244:U244)</f>
        <v>0</v>
      </c>
      <c r="Z141" s="176">
        <f>SUM('PER BULAN'!V244:X244)</f>
        <v>2961000</v>
      </c>
      <c r="AA141" s="176">
        <f>SUM('PER BULAN'!Y244:AA244)</f>
        <v>0</v>
      </c>
      <c r="AB141" s="176">
        <f>SUM('PER BULAN'!AB244:AD244)</f>
        <v>0</v>
      </c>
      <c r="AC141" s="176">
        <f>SUM('PER BULAN'!AE244:AG244)</f>
        <v>2959400</v>
      </c>
      <c r="AD141" s="176">
        <f>SUM('PER BULAN'!AH244:AJ244)</f>
        <v>0</v>
      </c>
      <c r="AE141" s="176">
        <f>SUM('PER BULAN'!AK244:AM244)</f>
        <v>0</v>
      </c>
      <c r="AF141" s="176">
        <f>SUM('PER BULAN'!AN244:AP244)</f>
        <v>0</v>
      </c>
      <c r="AG141" s="176">
        <f>SUM('PER BULAN'!AQ244:AS244)</f>
        <v>0</v>
      </c>
      <c r="AH141" s="162" t="s">
        <v>523</v>
      </c>
      <c r="AI141" s="162" t="s">
        <v>532</v>
      </c>
      <c r="AJ141" s="162" t="s">
        <v>533</v>
      </c>
      <c r="AK141" s="162" t="s">
        <v>3774</v>
      </c>
      <c r="AL141" s="162" t="s">
        <v>3775</v>
      </c>
      <c r="AM141" s="276">
        <f t="shared" si="16"/>
        <v>5920400</v>
      </c>
      <c r="AN141" s="175">
        <f t="shared" si="17"/>
        <v>23.6816</v>
      </c>
      <c r="AO141" s="276">
        <f t="shared" si="18"/>
        <v>19079600</v>
      </c>
      <c r="AP141" s="175">
        <f t="shared" si="19"/>
        <v>76.318399999999997</v>
      </c>
      <c r="AQ141" s="162" t="str">
        <f t="shared" si="20"/>
        <v>WA.4345.EBC.996.302.A.521211</v>
      </c>
      <c r="AR141" s="162" t="str">
        <f>IF(ISNUMBER(SEARCH("COVID",SP2D[[#This Row],[Akun]])),"COVID","Non COVID")</f>
        <v>Non COVID</v>
      </c>
      <c r="AS141"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BELANJA BAHAN</v>
      </c>
      <c r="AT141"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1" s="176">
        <f>SUM('PER BULAN'!BB244)</f>
        <v>0</v>
      </c>
      <c r="AV141" s="176">
        <f>SUM('PER BULAN'!BC244)</f>
        <v>0</v>
      </c>
      <c r="AW141" s="176">
        <f>SUM('PER BULAN'!BD244)</f>
        <v>0</v>
      </c>
      <c r="AX141" s="176">
        <f>SUM('PER BULAN'!BE244)</f>
        <v>0</v>
      </c>
      <c r="AY141" s="176">
        <f>SUM('PER BULAN'!BF244)</f>
        <v>0</v>
      </c>
      <c r="AZ141" s="176">
        <f>SUM('PER BULAN'!BG244)</f>
        <v>0</v>
      </c>
      <c r="BA141" s="176">
        <f>SUM('PER BULAN'!BH244)</f>
        <v>2961000</v>
      </c>
      <c r="BB141" s="176">
        <f>SUM('PER BULAN'!BI244)</f>
        <v>0</v>
      </c>
      <c r="BC141" s="176">
        <f>SUM('PER BULAN'!BJ244)</f>
        <v>0</v>
      </c>
      <c r="BD141" s="176">
        <f>SUM('PER BULAN'!BK244)</f>
        <v>0</v>
      </c>
      <c r="BE141" s="176">
        <f>SUM('PER BULAN'!BL244)</f>
        <v>2959400</v>
      </c>
    </row>
    <row r="142" spans="1:57" s="163" customFormat="1">
      <c r="A142" s="162" t="s">
        <v>3768</v>
      </c>
      <c r="B142" s="162" t="s">
        <v>3769</v>
      </c>
      <c r="C142" s="162" t="s">
        <v>3795</v>
      </c>
      <c r="D142" s="162" t="s">
        <v>3796</v>
      </c>
      <c r="E142" s="162" t="s">
        <v>198</v>
      </c>
      <c r="F142" s="162" t="s">
        <v>3803</v>
      </c>
      <c r="G142" s="162" t="s">
        <v>3861</v>
      </c>
      <c r="H142" s="162" t="s">
        <v>3862</v>
      </c>
      <c r="I142" s="162">
        <v>996</v>
      </c>
      <c r="J142" s="162" t="s">
        <v>3863</v>
      </c>
      <c r="K142" s="162">
        <v>302</v>
      </c>
      <c r="L142" s="162" t="s">
        <v>3879</v>
      </c>
      <c r="M142" s="162" t="s">
        <v>8</v>
      </c>
      <c r="N142" s="162" t="s">
        <v>3880</v>
      </c>
      <c r="O142" s="162">
        <v>521811</v>
      </c>
      <c r="P142" s="162" t="s">
        <v>3791</v>
      </c>
      <c r="Q142" s="111" cm="1">
        <f t="array" ref="Q142">SUM(_xlfn._xlws.FILTER(HistoryDIPA[TOTAL],(HistoryDIPA[MAK]=SP2D[[#This Row],[Kode Akun]])*(HistoryDIPA[StatusDIPA]=$Q$3),0))</f>
        <v>30000000</v>
      </c>
      <c r="R142" s="111" cm="1">
        <f t="array" ref="R142">SUM(_xlfn._xlws.FILTER(HistoryDIPA[TOTAL],(HistoryDIPA[MAK]=SP2D[[#This Row],[Kode Akun]])*(HistoryDIPA[StatusDIPA]=$R$3),0))</f>
        <v>30000000</v>
      </c>
      <c r="S142" s="256"/>
      <c r="T142" s="256">
        <v>0</v>
      </c>
      <c r="U142" s="256">
        <f>SP2D[[#This Row],[DIPA_REVISI3]]-SUM(SP2D[[#This Row],[Blokir AA ke 1]:[Blokir AA ke 2]])</f>
        <v>30000000</v>
      </c>
      <c r="V142" s="176">
        <f>SUM('PER BULAN'!J245:L245)</f>
        <v>0</v>
      </c>
      <c r="W142" s="176">
        <f>SUM('PER BULAN'!M245:O245)</f>
        <v>0</v>
      </c>
      <c r="X142" s="176">
        <f>SUM('PER BULAN'!P245:R245)</f>
        <v>0</v>
      </c>
      <c r="Y142" s="176">
        <f>SUM('PER BULAN'!S245:U245)</f>
        <v>0</v>
      </c>
      <c r="Z142" s="176">
        <f>SUM('PER BULAN'!V245:X245)</f>
        <v>4845000</v>
      </c>
      <c r="AA142" s="176">
        <f>SUM('PER BULAN'!Y245:AA245)</f>
        <v>0</v>
      </c>
      <c r="AB142" s="176">
        <f>SUM('PER BULAN'!AB245:AD245)</f>
        <v>0</v>
      </c>
      <c r="AC142" s="176">
        <f>SUM('PER BULAN'!AE245:AG245)</f>
        <v>3375000</v>
      </c>
      <c r="AD142" s="176">
        <f>SUM('PER BULAN'!AH245:AJ245)</f>
        <v>0</v>
      </c>
      <c r="AE142" s="176">
        <f>SUM('PER BULAN'!AK245:AM245)</f>
        <v>0</v>
      </c>
      <c r="AF142" s="176">
        <f>SUM('PER BULAN'!AN245:AP245)</f>
        <v>0</v>
      </c>
      <c r="AG142" s="176">
        <f>SUM('PER BULAN'!AQ245:AS245)</f>
        <v>0</v>
      </c>
      <c r="AH142" s="162" t="s">
        <v>523</v>
      </c>
      <c r="AI142" s="162" t="s">
        <v>532</v>
      </c>
      <c r="AJ142" s="162" t="s">
        <v>533</v>
      </c>
      <c r="AK142" s="162" t="s">
        <v>3774</v>
      </c>
      <c r="AL142" s="162" t="s">
        <v>3775</v>
      </c>
      <c r="AM142" s="276">
        <f t="shared" si="16"/>
        <v>8220000</v>
      </c>
      <c r="AN142" s="175">
        <f t="shared" si="17"/>
        <v>27.400000000000002</v>
      </c>
      <c r="AO142" s="276">
        <f t="shared" si="18"/>
        <v>21780000</v>
      </c>
      <c r="AP142" s="175">
        <f t="shared" si="19"/>
        <v>72.599999999999994</v>
      </c>
      <c r="AQ142" s="162" t="str">
        <f t="shared" si="20"/>
        <v>WA.4345.EBC.996.302.A.521811</v>
      </c>
      <c r="AR142" s="162" t="str">
        <f>IF(ISNUMBER(SEARCH("COVID",SP2D[[#This Row],[Akun]])),"COVID","Non COVID")</f>
        <v>Non COVID</v>
      </c>
      <c r="AS142"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2"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2" s="176">
        <f>SUM('PER BULAN'!BB245)</f>
        <v>0</v>
      </c>
      <c r="AV142" s="176">
        <f>SUM('PER BULAN'!BC245)</f>
        <v>0</v>
      </c>
      <c r="AW142" s="176">
        <f>SUM('PER BULAN'!BD245)</f>
        <v>0</v>
      </c>
      <c r="AX142" s="176">
        <f>SUM('PER BULAN'!BE245)</f>
        <v>0</v>
      </c>
      <c r="AY142" s="176">
        <f>SUM('PER BULAN'!BF245)</f>
        <v>0</v>
      </c>
      <c r="AZ142" s="176">
        <f>SUM('PER BULAN'!BG245)</f>
        <v>0</v>
      </c>
      <c r="BA142" s="176">
        <f>SUM('PER BULAN'!BH245)</f>
        <v>4845000</v>
      </c>
      <c r="BB142" s="176">
        <f>SUM('PER BULAN'!BI245)</f>
        <v>0</v>
      </c>
      <c r="BC142" s="176">
        <f>SUM('PER BULAN'!BJ245)</f>
        <v>0</v>
      </c>
      <c r="BD142" s="176">
        <f>SUM('PER BULAN'!BK245)</f>
        <v>0</v>
      </c>
      <c r="BE142" s="176">
        <f>SUM('PER BULAN'!BL245)</f>
        <v>3375000</v>
      </c>
    </row>
    <row r="143" spans="1:57" s="163" customFormat="1">
      <c r="A143" s="162" t="s">
        <v>3768</v>
      </c>
      <c r="B143" s="162" t="s">
        <v>3769</v>
      </c>
      <c r="C143" s="162" t="s">
        <v>3795</v>
      </c>
      <c r="D143" s="162" t="s">
        <v>3796</v>
      </c>
      <c r="E143" s="162" t="s">
        <v>198</v>
      </c>
      <c r="F143" s="162" t="s">
        <v>3803</v>
      </c>
      <c r="G143" s="162" t="s">
        <v>3861</v>
      </c>
      <c r="H143" s="162" t="s">
        <v>3862</v>
      </c>
      <c r="I143" s="162">
        <v>996</v>
      </c>
      <c r="J143" s="162" t="s">
        <v>3863</v>
      </c>
      <c r="K143" s="162">
        <v>302</v>
      </c>
      <c r="L143" s="162" t="s">
        <v>3879</v>
      </c>
      <c r="M143" s="162" t="s">
        <v>8</v>
      </c>
      <c r="N143" s="162" t="s">
        <v>3880</v>
      </c>
      <c r="O143" s="162">
        <v>524111</v>
      </c>
      <c r="P143" s="162" t="s">
        <v>3777</v>
      </c>
      <c r="Q143" s="111" cm="1">
        <f t="array" ref="Q143">SUM(_xlfn._xlws.FILTER(HistoryDIPA[TOTAL],(HistoryDIPA[MAK]=SP2D[[#This Row],[Kode Akun]])*(HistoryDIPA[StatusDIPA]=$Q$3),0))</f>
        <v>54200000</v>
      </c>
      <c r="R143" s="111" cm="1">
        <f t="array" ref="R143">SUM(_xlfn._xlws.FILTER(HistoryDIPA[TOTAL],(HistoryDIPA[MAK]=SP2D[[#This Row],[Kode Akun]])*(HistoryDIPA[StatusDIPA]=$R$3),0))</f>
        <v>54200000</v>
      </c>
      <c r="S143" s="256"/>
      <c r="T143" s="256">
        <v>0</v>
      </c>
      <c r="U143" s="256">
        <f>SP2D[[#This Row],[DIPA_REVISI3]]-SUM(SP2D[[#This Row],[Blokir AA ke 1]:[Blokir AA ke 2]])</f>
        <v>54200000</v>
      </c>
      <c r="V143" s="176">
        <f>SUM('PER BULAN'!J246:L246)</f>
        <v>0</v>
      </c>
      <c r="W143" s="176">
        <f>SUM('PER BULAN'!M246:O246)</f>
        <v>0</v>
      </c>
      <c r="X143" s="176">
        <f>SUM('PER BULAN'!P246:R246)</f>
        <v>0</v>
      </c>
      <c r="Y143" s="176">
        <f>SUM('PER BULAN'!S246:U246)</f>
        <v>0</v>
      </c>
      <c r="Z143" s="176">
        <f>SUM('PER BULAN'!V246:X246)</f>
        <v>0</v>
      </c>
      <c r="AA143" s="176">
        <f>SUM('PER BULAN'!Y246:AA246)</f>
        <v>0</v>
      </c>
      <c r="AB143" s="176">
        <f>SUM('PER BULAN'!AB246:AD246)</f>
        <v>0</v>
      </c>
      <c r="AC143" s="176">
        <f>SUM('PER BULAN'!AE246:AG246)</f>
        <v>0</v>
      </c>
      <c r="AD143" s="176">
        <f>SUM('PER BULAN'!AH246:AJ246)</f>
        <v>0</v>
      </c>
      <c r="AE143" s="176">
        <f>SUM('PER BULAN'!AK246:AM246)</f>
        <v>0</v>
      </c>
      <c r="AF143" s="176">
        <f>SUM('PER BULAN'!AN246:AP246)</f>
        <v>0</v>
      </c>
      <c r="AG143" s="176">
        <f>SUM('PER BULAN'!AQ246:AS246)</f>
        <v>0</v>
      </c>
      <c r="AH143" s="162" t="s">
        <v>523</v>
      </c>
      <c r="AI143" s="162" t="s">
        <v>532</v>
      </c>
      <c r="AJ143" s="162" t="s">
        <v>533</v>
      </c>
      <c r="AK143" s="162" t="s">
        <v>3774</v>
      </c>
      <c r="AL143" s="162" t="s">
        <v>3775</v>
      </c>
      <c r="AM143" s="276">
        <f t="shared" si="16"/>
        <v>0</v>
      </c>
      <c r="AN143" s="175">
        <f t="shared" si="17"/>
        <v>0</v>
      </c>
      <c r="AO143" s="276">
        <f t="shared" si="18"/>
        <v>54200000</v>
      </c>
      <c r="AP143" s="175">
        <f t="shared" si="19"/>
        <v>100</v>
      </c>
      <c r="AQ143" s="162" t="str">
        <f t="shared" si="20"/>
        <v>WA.4345.EBC.996.302.A.524111</v>
      </c>
      <c r="AR143" s="162" t="str">
        <f>IF(ISNUMBER(SEARCH("COVID",SP2D[[#This Row],[Akun]])),"COVID","Non COVID")</f>
        <v>Non COVID</v>
      </c>
      <c r="AS143" s="162"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3" s="162"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3" s="176">
        <f>SUM('PER BULAN'!BB246)</f>
        <v>0</v>
      </c>
      <c r="AV143" s="176">
        <f>SUM('PER BULAN'!BC246)</f>
        <v>0</v>
      </c>
      <c r="AW143" s="176">
        <f>SUM('PER BULAN'!BD246)</f>
        <v>0</v>
      </c>
      <c r="AX143" s="176">
        <f>SUM('PER BULAN'!BE246)</f>
        <v>0</v>
      </c>
      <c r="AY143" s="176">
        <f>SUM('PER BULAN'!BF246)</f>
        <v>0</v>
      </c>
      <c r="AZ143" s="176">
        <f>SUM('PER BULAN'!BG246)</f>
        <v>0</v>
      </c>
      <c r="BA143" s="176">
        <f>SUM('PER BULAN'!BH246)</f>
        <v>0</v>
      </c>
      <c r="BB143" s="176">
        <f>SUM('PER BULAN'!BI246)</f>
        <v>0</v>
      </c>
      <c r="BC143" s="176">
        <f>SUM('PER BULAN'!BJ246)</f>
        <v>0</v>
      </c>
      <c r="BD143" s="176">
        <f>SUM('PER BULAN'!BK246)</f>
        <v>0</v>
      </c>
      <c r="BE143" s="176">
        <f>SUM('PER BULAN'!BL246)</f>
        <v>0</v>
      </c>
    </row>
    <row r="144" spans="1:57" s="163" customFormat="1">
      <c r="A144" s="303" t="s">
        <v>3768</v>
      </c>
      <c r="B144" s="303" t="s">
        <v>3769</v>
      </c>
      <c r="C144" s="303" t="s">
        <v>3795</v>
      </c>
      <c r="D144" s="303" t="s">
        <v>3796</v>
      </c>
      <c r="E144" s="303" t="s">
        <v>197</v>
      </c>
      <c r="F144" s="303" t="s">
        <v>3797</v>
      </c>
      <c r="G144" s="303" t="s">
        <v>3807</v>
      </c>
      <c r="H144" s="303" t="s">
        <v>3808</v>
      </c>
      <c r="I144" s="303" t="s">
        <v>501</v>
      </c>
      <c r="J144" s="303" t="s">
        <v>3809</v>
      </c>
      <c r="K144" s="303">
        <v>301</v>
      </c>
      <c r="L144" s="303" t="s">
        <v>3811</v>
      </c>
      <c r="M144" s="303" t="s">
        <v>508</v>
      </c>
      <c r="N144" s="303" t="s">
        <v>4870</v>
      </c>
      <c r="O144" s="303">
        <v>532111</v>
      </c>
      <c r="P144" s="303" t="s">
        <v>3780</v>
      </c>
      <c r="Q144" s="479" cm="1">
        <f t="array" ref="Q144">SUM(_xlfn._xlws.FILTER(HistoryDIPA[TOTAL],(HistoryDIPA[MAK]=SP2D[[#This Row],[Kode Akun]])*(HistoryDIPA[StatusDIPA]=$Q$3),0))</f>
        <v>800000</v>
      </c>
      <c r="R144" s="179" cm="1">
        <f t="array" ref="R144">SUM(_xlfn._xlws.FILTER(HistoryDIPA[TOTAL],(HistoryDIPA[MAK]=SP2D[[#This Row],[Kode Akun]])*(HistoryDIPA[StatusDIPA]=$R$3),0))</f>
        <v>800000</v>
      </c>
      <c r="S144" s="308"/>
      <c r="T144" s="438">
        <v>800000</v>
      </c>
      <c r="U144" s="438">
        <f>SP2D[[#This Row],[DIPA_REVISI3]]-SUM(SP2D[[#This Row],[Blokir AA ke 1]:[Blokir AA ke 2]])</f>
        <v>0</v>
      </c>
      <c r="V144" s="306"/>
      <c r="W144" s="306"/>
      <c r="X144" s="306"/>
      <c r="Y144" s="306"/>
      <c r="Z144" s="306"/>
      <c r="AA144" s="306"/>
      <c r="AB144" s="306"/>
      <c r="AC144" s="306"/>
      <c r="AD144" s="306"/>
      <c r="AE144" s="306"/>
      <c r="AF144" s="306"/>
      <c r="AG144" s="306"/>
      <c r="AH144" s="303" t="s">
        <v>523</v>
      </c>
      <c r="AI144" s="303" t="s">
        <v>565</v>
      </c>
      <c r="AJ144" s="303" t="s">
        <v>549</v>
      </c>
      <c r="AK144" s="303">
        <v>53</v>
      </c>
      <c r="AL144" s="303" t="s">
        <v>3775</v>
      </c>
      <c r="AM144" s="276">
        <f t="shared" si="16"/>
        <v>0</v>
      </c>
      <c r="AN144" s="309">
        <f t="shared" si="17"/>
        <v>0</v>
      </c>
      <c r="AO144" s="276">
        <f t="shared" si="18"/>
        <v>800000</v>
      </c>
      <c r="AP144" s="309">
        <f t="shared" si="19"/>
        <v>100</v>
      </c>
      <c r="AQ144" s="303" t="str">
        <f t="shared" si="20"/>
        <v>WA.2378.CAN.001.301.B.532111</v>
      </c>
      <c r="AR144" s="303" t="str">
        <f>IF(ISNUMBER(SEARCH("COVID",SP2D[[#This Row],[Akun]])),"COVID","Non COVID")</f>
        <v>Non COVID</v>
      </c>
      <c r="AS144"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4"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4" s="306"/>
      <c r="AV144" s="306"/>
      <c r="AW144" s="306"/>
      <c r="AX144" s="306"/>
      <c r="AY144" s="306"/>
      <c r="AZ144" s="306"/>
      <c r="BA144" s="306"/>
      <c r="BB144" s="306"/>
      <c r="BC144" s="176"/>
      <c r="BD144" s="176"/>
      <c r="BE144" s="176"/>
    </row>
    <row r="145" spans="1:57" s="163" customFormat="1">
      <c r="A145" s="303" t="s">
        <v>3768</v>
      </c>
      <c r="B145" s="303" t="s">
        <v>3769</v>
      </c>
      <c r="C145" s="303" t="s">
        <v>3795</v>
      </c>
      <c r="D145" s="303" t="s">
        <v>3796</v>
      </c>
      <c r="E145" s="303" t="s">
        <v>197</v>
      </c>
      <c r="F145" s="303" t="s">
        <v>3797</v>
      </c>
      <c r="G145" s="303" t="s">
        <v>3812</v>
      </c>
      <c r="H145" s="303" t="s">
        <v>3813</v>
      </c>
      <c r="I145" s="303">
        <v>958</v>
      </c>
      <c r="J145" s="303" t="s">
        <v>3816</v>
      </c>
      <c r="K145" s="303">
        <v>311</v>
      </c>
      <c r="L145" s="303" t="s">
        <v>3815</v>
      </c>
      <c r="M145" s="436" t="s">
        <v>508</v>
      </c>
      <c r="N145" s="436" t="s">
        <v>4870</v>
      </c>
      <c r="O145" s="436">
        <v>521219</v>
      </c>
      <c r="P145" s="436" t="s">
        <v>3786</v>
      </c>
      <c r="Q145" s="437" cm="1">
        <f t="array" ref="Q145">SUM(_xlfn._xlws.FILTER(HistoryDIPA[TOTAL],(HistoryDIPA[MAK]=SP2D[[#This Row],[Kode Akun]])*(HistoryDIPA[StatusDIPA]=$Q$3),0))</f>
        <v>40434000</v>
      </c>
      <c r="R145" s="111" cm="1">
        <f t="array" ref="R145">SUM(_xlfn._xlws.FILTER(HistoryDIPA[TOTAL],(HistoryDIPA[MAK]=SP2D[[#This Row],[Kode Akun]])*(HistoryDIPA[StatusDIPA]=$R$3),0))</f>
        <v>40434000</v>
      </c>
      <c r="S145" s="308"/>
      <c r="T145" s="438">
        <v>40434000</v>
      </c>
      <c r="U145" s="438">
        <f>SP2D[[#This Row],[DIPA_REVISI3]]-SUM(SP2D[[#This Row],[Blokir AA ke 1]:[Blokir AA ke 2]])</f>
        <v>0</v>
      </c>
      <c r="V145" s="306"/>
      <c r="W145" s="306"/>
      <c r="X145" s="306"/>
      <c r="Y145" s="306"/>
      <c r="Z145" s="306"/>
      <c r="AA145" s="306"/>
      <c r="AB145" s="306"/>
      <c r="AC145" s="306"/>
      <c r="AD145" s="306"/>
      <c r="AE145" s="306"/>
      <c r="AF145" s="306"/>
      <c r="AG145" s="306"/>
      <c r="AH145" s="303" t="s">
        <v>523</v>
      </c>
      <c r="AI145" s="303" t="s">
        <v>532</v>
      </c>
      <c r="AJ145" s="303" t="s">
        <v>533</v>
      </c>
      <c r="AK145" s="303" t="s">
        <v>3774</v>
      </c>
      <c r="AL145" s="303" t="s">
        <v>3775</v>
      </c>
      <c r="AM145" s="276">
        <f t="shared" si="16"/>
        <v>0</v>
      </c>
      <c r="AN145" s="309">
        <f t="shared" si="17"/>
        <v>0</v>
      </c>
      <c r="AO145" s="276">
        <f t="shared" si="18"/>
        <v>40434000</v>
      </c>
      <c r="AP145" s="309">
        <f t="shared" si="19"/>
        <v>100</v>
      </c>
      <c r="AQ145" s="303" t="str">
        <f t="shared" si="20"/>
        <v>WA.2378.EBA.958.311.B.521219</v>
      </c>
      <c r="AR145" s="303" t="str">
        <f>IF(ISNUMBER(SEARCH("COVID",SP2D[[#This Row],[Akun]])),"COVID","Non COVID")</f>
        <v>Non COVID</v>
      </c>
      <c r="AS145"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45"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5" s="439"/>
      <c r="AV145" s="439"/>
      <c r="AW145" s="439"/>
      <c r="AX145" s="439"/>
      <c r="AY145" s="439"/>
      <c r="AZ145" s="439"/>
      <c r="BA145" s="439"/>
      <c r="BB145" s="439"/>
      <c r="BC145" s="440"/>
      <c r="BD145" s="440"/>
      <c r="BE145" s="440"/>
    </row>
    <row r="146" spans="1:57" s="163" customFormat="1">
      <c r="A146" s="303" t="s">
        <v>3768</v>
      </c>
      <c r="B146" s="303" t="s">
        <v>3769</v>
      </c>
      <c r="C146" s="303" t="s">
        <v>3795</v>
      </c>
      <c r="D146" s="303" t="s">
        <v>3796</v>
      </c>
      <c r="E146" s="303" t="s">
        <v>197</v>
      </c>
      <c r="F146" s="303" t="s">
        <v>3797</v>
      </c>
      <c r="G146" s="303" t="s">
        <v>3812</v>
      </c>
      <c r="H146" s="303" t="s">
        <v>3813</v>
      </c>
      <c r="I146" s="303">
        <v>962</v>
      </c>
      <c r="J146" s="303" t="s">
        <v>3818</v>
      </c>
      <c r="K146" s="303">
        <v>301</v>
      </c>
      <c r="L146" s="303" t="s">
        <v>3817</v>
      </c>
      <c r="M146" s="303" t="s">
        <v>567</v>
      </c>
      <c r="N146" s="303" t="s">
        <v>3823</v>
      </c>
      <c r="O146" s="436">
        <v>521811</v>
      </c>
      <c r="P146" s="436" t="s">
        <v>3791</v>
      </c>
      <c r="Q146" s="437" cm="1">
        <f t="array" ref="Q146">SUM(_xlfn._xlws.FILTER(HistoryDIPA[TOTAL],(HistoryDIPA[MAK]=SP2D[[#This Row],[Kode Akun]])*(HistoryDIPA[StatusDIPA]=$Q$3),0))</f>
        <v>266494000</v>
      </c>
      <c r="R146" s="111" cm="1">
        <f t="array" ref="R146">SUM(_xlfn._xlws.FILTER(HistoryDIPA[TOTAL],(HistoryDIPA[MAK]=SP2D[[#This Row],[Kode Akun]])*(HistoryDIPA[StatusDIPA]=$R$3),0))</f>
        <v>266494000</v>
      </c>
      <c r="S146" s="308"/>
      <c r="T146" s="438">
        <v>266494000</v>
      </c>
      <c r="U146" s="438">
        <f>SP2D[[#This Row],[DIPA_REVISI3]]-SUM(SP2D[[#This Row],[Blokir AA ke 1]:[Blokir AA ke 2]])</f>
        <v>0</v>
      </c>
      <c r="V146" s="306"/>
      <c r="W146" s="306"/>
      <c r="X146" s="306"/>
      <c r="Y146" s="306"/>
      <c r="Z146" s="306"/>
      <c r="AA146" s="306"/>
      <c r="AB146" s="306"/>
      <c r="AC146" s="306"/>
      <c r="AD146" s="306"/>
      <c r="AE146" s="306"/>
      <c r="AF146" s="306"/>
      <c r="AG146" s="306"/>
      <c r="AH146" s="303" t="s">
        <v>523</v>
      </c>
      <c r="AI146" s="303" t="s">
        <v>524</v>
      </c>
      <c r="AJ146" s="303" t="s">
        <v>525</v>
      </c>
      <c r="AK146" s="303" t="s">
        <v>3774</v>
      </c>
      <c r="AL146" s="303" t="s">
        <v>3775</v>
      </c>
      <c r="AM146" s="276">
        <f t="shared" si="16"/>
        <v>0</v>
      </c>
      <c r="AN146" s="309">
        <f t="shared" si="17"/>
        <v>0</v>
      </c>
      <c r="AO146" s="276">
        <f t="shared" si="18"/>
        <v>266494000</v>
      </c>
      <c r="AP146" s="309">
        <f t="shared" si="19"/>
        <v>100</v>
      </c>
      <c r="AQ146" s="303" t="str">
        <f t="shared" si="20"/>
        <v>WA.2378.EBA.962.301.G.521811</v>
      </c>
      <c r="AR146" s="303" t="str">
        <f>IF(ISNUMBER(SEARCH("COVID",SP2D[[#This Row],[Akun]])),"COVID","Non COVID")</f>
        <v>Non COVID</v>
      </c>
      <c r="AS146"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PERSEDIAAN</v>
      </c>
      <c r="AT146"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6" s="439"/>
      <c r="AV146" s="439"/>
      <c r="AW146" s="439"/>
      <c r="AX146" s="439"/>
      <c r="AY146" s="439"/>
      <c r="AZ146" s="439"/>
      <c r="BA146" s="439"/>
      <c r="BB146" s="439"/>
      <c r="BC146" s="440"/>
      <c r="BD146" s="440"/>
      <c r="BE146" s="440"/>
    </row>
    <row r="147" spans="1:57" s="163" customFormat="1">
      <c r="A147" s="303" t="s">
        <v>3768</v>
      </c>
      <c r="B147" s="303" t="s">
        <v>3769</v>
      </c>
      <c r="C147" s="303" t="s">
        <v>3795</v>
      </c>
      <c r="D147" s="303" t="s">
        <v>3796</v>
      </c>
      <c r="E147" s="303" t="s">
        <v>197</v>
      </c>
      <c r="F147" s="303" t="s">
        <v>3797</v>
      </c>
      <c r="G147" s="303" t="s">
        <v>3837</v>
      </c>
      <c r="H147" s="303" t="s">
        <v>3838</v>
      </c>
      <c r="I147" s="303">
        <v>951</v>
      </c>
      <c r="J147" s="303" t="s">
        <v>3839</v>
      </c>
      <c r="K147" s="303">
        <v>301</v>
      </c>
      <c r="L147" s="303" t="s">
        <v>3840</v>
      </c>
      <c r="M147" s="436" t="s">
        <v>508</v>
      </c>
      <c r="N147" s="436" t="s">
        <v>4870</v>
      </c>
      <c r="O147" s="303">
        <v>532111</v>
      </c>
      <c r="P147" s="303" t="s">
        <v>3780</v>
      </c>
      <c r="Q147" s="437" cm="1">
        <f t="array" ref="Q147">SUM(_xlfn._xlws.FILTER(HistoryDIPA[TOTAL],(HistoryDIPA[MAK]=SP2D[[#This Row],[Kode Akun]])*(HistoryDIPA[StatusDIPA]=$Q$3),0))</f>
        <v>934000</v>
      </c>
      <c r="R147" s="111" cm="1">
        <f t="array" ref="R147">SUM(_xlfn._xlws.FILTER(HistoryDIPA[TOTAL],(HistoryDIPA[MAK]=SP2D[[#This Row],[Kode Akun]])*(HistoryDIPA[StatusDIPA]=$R$3),0))</f>
        <v>934000</v>
      </c>
      <c r="S147" s="308"/>
      <c r="T147" s="438">
        <v>934000</v>
      </c>
      <c r="U147" s="438">
        <f>SP2D[[#This Row],[DIPA_REVISI3]]-SUM(SP2D[[#This Row],[Blokir AA ke 1]:[Blokir AA ke 2]])</f>
        <v>0</v>
      </c>
      <c r="V147" s="306"/>
      <c r="W147" s="306"/>
      <c r="X147" s="306"/>
      <c r="Y147" s="306"/>
      <c r="Z147" s="306"/>
      <c r="AA147" s="306"/>
      <c r="AB147" s="306"/>
      <c r="AC147" s="306"/>
      <c r="AD147" s="306"/>
      <c r="AE147" s="306"/>
      <c r="AF147" s="306"/>
      <c r="AG147" s="306"/>
      <c r="AH147" s="303" t="s">
        <v>523</v>
      </c>
      <c r="AI147" s="303" t="s">
        <v>565</v>
      </c>
      <c r="AJ147" s="303" t="s">
        <v>549</v>
      </c>
      <c r="AK147" s="303">
        <v>53</v>
      </c>
      <c r="AL147" s="303" t="s">
        <v>3775</v>
      </c>
      <c r="AM147" s="276">
        <f t="shared" si="16"/>
        <v>0</v>
      </c>
      <c r="AN147" s="309">
        <f t="shared" si="17"/>
        <v>0</v>
      </c>
      <c r="AO147" s="276">
        <f t="shared" si="18"/>
        <v>934000</v>
      </c>
      <c r="AP147" s="309">
        <f t="shared" si="19"/>
        <v>100</v>
      </c>
      <c r="AQ147" s="303" t="str">
        <f t="shared" si="20"/>
        <v>WA.2378.EBB.951.301.B.532111</v>
      </c>
      <c r="AR147" s="303" t="str">
        <f>IF(ISNUMBER(SEARCH("COVID",SP2D[[#This Row],[Akun]])),"COVID","Non COVID")</f>
        <v>Non COVID</v>
      </c>
      <c r="AS147"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MODAL</v>
      </c>
      <c r="AT147" s="310" t="str">
        <f>IF(AND(ISNUMBER(SEARCH("OPERASIONAL",SP2D[[#This Row],[Komponen]])),ISNUMBER(SEARCH("LAYANAN PERKANTORAN",SP2D[[#This Row],[SubOutput]]))),"Belanja Barang Operasional",IF(LEFT(SP2D[[#This Row],[kdakun]],2)="53","Belanja Modal",IF(LEFT(SP2D[[#This Row],[kdakun]],2)="51","Belanja Pegawai","Belanja Barang Non Operasional")))</f>
        <v>Belanja Modal</v>
      </c>
      <c r="AU147" s="439"/>
      <c r="AV147" s="439"/>
      <c r="AW147" s="439"/>
      <c r="AX147" s="439"/>
      <c r="AY147" s="439"/>
      <c r="AZ147" s="439"/>
      <c r="BA147" s="439"/>
      <c r="BB147" s="439"/>
      <c r="BC147" s="440"/>
      <c r="BD147" s="440"/>
      <c r="BE147" s="440"/>
    </row>
    <row r="148" spans="1:57" s="163" customFormat="1">
      <c r="A148" s="303" t="s">
        <v>3768</v>
      </c>
      <c r="B148" s="303" t="s">
        <v>3769</v>
      </c>
      <c r="C148" s="303" t="s">
        <v>3795</v>
      </c>
      <c r="D148" s="303" t="s">
        <v>3796</v>
      </c>
      <c r="E148" s="303" t="s">
        <v>197</v>
      </c>
      <c r="F148" s="303" t="s">
        <v>3797</v>
      </c>
      <c r="G148" s="303" t="s">
        <v>3842</v>
      </c>
      <c r="H148" s="303" t="s">
        <v>3843</v>
      </c>
      <c r="I148" s="303">
        <v>952</v>
      </c>
      <c r="J148" s="303" t="s">
        <v>3844</v>
      </c>
      <c r="K148" s="303">
        <v>301</v>
      </c>
      <c r="L148" s="303" t="s">
        <v>3845</v>
      </c>
      <c r="M148" s="303" t="s">
        <v>511</v>
      </c>
      <c r="N148" s="436" t="s">
        <v>4871</v>
      </c>
      <c r="O148" s="303">
        <v>524111</v>
      </c>
      <c r="P148" s="303" t="s">
        <v>3777</v>
      </c>
      <c r="Q148" s="437" cm="1">
        <f t="array" ref="Q148">SUM(_xlfn._xlws.FILTER(HistoryDIPA[TOTAL],(HistoryDIPA[MAK]=SP2D[[#This Row],[Kode Akun]])*(HistoryDIPA[StatusDIPA]=$Q$3),0))</f>
        <v>434566000</v>
      </c>
      <c r="R148" s="111" cm="1">
        <f t="array" ref="R148">SUM(_xlfn._xlws.FILTER(HistoryDIPA[TOTAL],(HistoryDIPA[MAK]=SP2D[[#This Row],[Kode Akun]])*(HistoryDIPA[StatusDIPA]=$R$3),0))</f>
        <v>434566000</v>
      </c>
      <c r="S148" s="308"/>
      <c r="T148" s="438">
        <v>434566000</v>
      </c>
      <c r="U148" s="438">
        <f>SP2D[[#This Row],[DIPA_REVISI3]]-SUM(SP2D[[#This Row],[Blokir AA ke 1]:[Blokir AA ke 2]])</f>
        <v>0</v>
      </c>
      <c r="V148" s="306"/>
      <c r="W148" s="306"/>
      <c r="X148" s="306"/>
      <c r="Y148" s="306"/>
      <c r="Z148" s="306"/>
      <c r="AA148" s="306"/>
      <c r="AB148" s="306"/>
      <c r="AC148" s="306"/>
      <c r="AD148" s="306"/>
      <c r="AE148" s="306"/>
      <c r="AF148" s="306"/>
      <c r="AG148" s="306"/>
      <c r="AH148" s="303" t="s">
        <v>523</v>
      </c>
      <c r="AI148" s="303" t="s">
        <v>532</v>
      </c>
      <c r="AJ148" s="303" t="s">
        <v>533</v>
      </c>
      <c r="AK148" s="303" t="s">
        <v>3774</v>
      </c>
      <c r="AL148" s="303" t="s">
        <v>3775</v>
      </c>
      <c r="AM148" s="276">
        <f t="shared" si="16"/>
        <v>0</v>
      </c>
      <c r="AN148" s="309">
        <f t="shared" si="17"/>
        <v>0</v>
      </c>
      <c r="AO148" s="276">
        <f t="shared" si="18"/>
        <v>434566000</v>
      </c>
      <c r="AP148" s="309">
        <f t="shared" si="19"/>
        <v>100</v>
      </c>
      <c r="AQ148" s="303" t="str">
        <f t="shared" si="20"/>
        <v>WA.2378.EBD.952.301.D.524111</v>
      </c>
      <c r="AR148" s="303" t="str">
        <f>IF(ISNUMBER(SEARCH("COVID",SP2D[[#This Row],[Akun]])),"COVID","Non COVID")</f>
        <v>Non COVID</v>
      </c>
      <c r="AS148"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8"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8" s="439"/>
      <c r="AV148" s="439"/>
      <c r="AW148" s="439"/>
      <c r="AX148" s="439"/>
      <c r="AY148" s="439"/>
      <c r="AZ148" s="439"/>
      <c r="BA148" s="439"/>
      <c r="BB148" s="439"/>
      <c r="BC148" s="440"/>
      <c r="BD148" s="440"/>
      <c r="BE148" s="440"/>
    </row>
    <row r="149" spans="1:57" s="163" customFormat="1">
      <c r="A149" s="303" t="s">
        <v>3768</v>
      </c>
      <c r="B149" s="303" t="s">
        <v>3769</v>
      </c>
      <c r="C149" s="303" t="s">
        <v>3795</v>
      </c>
      <c r="D149" s="303" t="s">
        <v>3796</v>
      </c>
      <c r="E149" s="303" t="s">
        <v>197</v>
      </c>
      <c r="F149" s="303" t="s">
        <v>3797</v>
      </c>
      <c r="G149" s="303" t="s">
        <v>3842</v>
      </c>
      <c r="H149" s="303" t="s">
        <v>3843</v>
      </c>
      <c r="I149" s="303">
        <v>953</v>
      </c>
      <c r="J149" s="303" t="s">
        <v>3850</v>
      </c>
      <c r="K149" s="303">
        <v>301</v>
      </c>
      <c r="L149" s="303" t="s">
        <v>3849</v>
      </c>
      <c r="M149" s="303" t="s">
        <v>509</v>
      </c>
      <c r="N149" s="436" t="s">
        <v>4872</v>
      </c>
      <c r="O149" s="303">
        <v>524111</v>
      </c>
      <c r="P149" s="303" t="s">
        <v>3777</v>
      </c>
      <c r="Q149" s="437" cm="1">
        <f t="array" ref="Q149">SUM(_xlfn._xlws.FILTER(HistoryDIPA[TOTAL],(HistoryDIPA[MAK]=SP2D[[#This Row],[Kode Akun]])*(HistoryDIPA[StatusDIPA]=$Q$3),0))</f>
        <v>387471000</v>
      </c>
      <c r="R149" s="111" cm="1">
        <f t="array" ref="R149">SUM(_xlfn._xlws.FILTER(HistoryDIPA[TOTAL],(HistoryDIPA[MAK]=SP2D[[#This Row],[Kode Akun]])*(HistoryDIPA[StatusDIPA]=$R$3),0))</f>
        <v>387471000</v>
      </c>
      <c r="S149" s="308"/>
      <c r="T149" s="438">
        <v>387471000</v>
      </c>
      <c r="U149" s="438">
        <f>SP2D[[#This Row],[DIPA_REVISI3]]-SUM(SP2D[[#This Row],[Blokir AA ke 1]:[Blokir AA ke 2]])</f>
        <v>0</v>
      </c>
      <c r="V149" s="306"/>
      <c r="W149" s="306"/>
      <c r="X149" s="306"/>
      <c r="Y149" s="306"/>
      <c r="Z149" s="306"/>
      <c r="AA149" s="306"/>
      <c r="AB149" s="306"/>
      <c r="AC149" s="306"/>
      <c r="AD149" s="306"/>
      <c r="AE149" s="306"/>
      <c r="AF149" s="306"/>
      <c r="AG149" s="306"/>
      <c r="AH149" s="303" t="s">
        <v>523</v>
      </c>
      <c r="AI149" s="303" t="s">
        <v>532</v>
      </c>
      <c r="AJ149" s="303" t="s">
        <v>570</v>
      </c>
      <c r="AK149" s="303" t="s">
        <v>3774</v>
      </c>
      <c r="AL149" s="303" t="s">
        <v>3775</v>
      </c>
      <c r="AM149" s="276">
        <f t="shared" si="16"/>
        <v>0</v>
      </c>
      <c r="AN149" s="309">
        <f t="shared" si="17"/>
        <v>0</v>
      </c>
      <c r="AO149" s="276">
        <f t="shared" si="18"/>
        <v>387471000</v>
      </c>
      <c r="AP149" s="309">
        <f t="shared" si="19"/>
        <v>100</v>
      </c>
      <c r="AQ149" s="303" t="str">
        <f t="shared" si="20"/>
        <v>WA.2378.EBD.953.301.C.524111</v>
      </c>
      <c r="AR149" s="303" t="str">
        <f>IF(ISNUMBER(SEARCH("COVID",SP2D[[#This Row],[Akun]])),"COVID","Non COVID")</f>
        <v>Non COVID</v>
      </c>
      <c r="AS149"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PERJALANAN DINAS</v>
      </c>
      <c r="AT149"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49" s="439"/>
      <c r="AV149" s="439"/>
      <c r="AW149" s="439"/>
      <c r="AX149" s="439"/>
      <c r="AY149" s="439"/>
      <c r="AZ149" s="439"/>
      <c r="BA149" s="439"/>
      <c r="BB149" s="439"/>
      <c r="BC149" s="440"/>
      <c r="BD149" s="440"/>
      <c r="BE149" s="440"/>
    </row>
    <row r="150" spans="1:57" s="163" customFormat="1">
      <c r="A150" s="303" t="s">
        <v>3768</v>
      </c>
      <c r="B150" s="303" t="s">
        <v>3769</v>
      </c>
      <c r="C150" s="303" t="s">
        <v>3795</v>
      </c>
      <c r="D150" s="303" t="s">
        <v>3796</v>
      </c>
      <c r="E150" s="303" t="s">
        <v>197</v>
      </c>
      <c r="F150" s="303" t="s">
        <v>3797</v>
      </c>
      <c r="G150" s="303" t="s">
        <v>3842</v>
      </c>
      <c r="H150" s="303" t="s">
        <v>3843</v>
      </c>
      <c r="I150" s="303">
        <v>953</v>
      </c>
      <c r="J150" s="303" t="s">
        <v>3850</v>
      </c>
      <c r="K150" s="303">
        <v>302</v>
      </c>
      <c r="L150" s="303" t="s">
        <v>3851</v>
      </c>
      <c r="M150" s="303" t="s">
        <v>508</v>
      </c>
      <c r="N150" s="436" t="s">
        <v>4870</v>
      </c>
      <c r="O150" s="436">
        <v>521219</v>
      </c>
      <c r="P150" s="436" t="s">
        <v>3786</v>
      </c>
      <c r="Q150" s="437" cm="1">
        <f t="array" ref="Q150">SUM(_xlfn._xlws.FILTER(HistoryDIPA[TOTAL],(HistoryDIPA[MAK]=SP2D[[#This Row],[Kode Akun]])*(HistoryDIPA[StatusDIPA]=$Q$3),0))</f>
        <v>76463000</v>
      </c>
      <c r="R150" s="111" cm="1">
        <f t="array" ref="R150">SUM(_xlfn._xlws.FILTER(HistoryDIPA[TOTAL],(HistoryDIPA[MAK]=SP2D[[#This Row],[Kode Akun]])*(HistoryDIPA[StatusDIPA]=$R$3),0))</f>
        <v>76463000</v>
      </c>
      <c r="S150" s="308"/>
      <c r="T150" s="438">
        <v>76463000</v>
      </c>
      <c r="U150" s="438">
        <f>SP2D[[#This Row],[DIPA_REVISI3]]-SUM(SP2D[[#This Row],[Blokir AA ke 1]:[Blokir AA ke 2]])</f>
        <v>0</v>
      </c>
      <c r="V150" s="306"/>
      <c r="W150" s="306"/>
      <c r="X150" s="306"/>
      <c r="Y150" s="306"/>
      <c r="Z150" s="306"/>
      <c r="AA150" s="306"/>
      <c r="AB150" s="306"/>
      <c r="AC150" s="306"/>
      <c r="AD150" s="306"/>
      <c r="AE150" s="306"/>
      <c r="AF150" s="306"/>
      <c r="AG150" s="306"/>
      <c r="AH150" s="303" t="s">
        <v>523</v>
      </c>
      <c r="AI150" s="303" t="s">
        <v>532</v>
      </c>
      <c r="AJ150" s="303" t="s">
        <v>570</v>
      </c>
      <c r="AK150" s="303" t="s">
        <v>3774</v>
      </c>
      <c r="AL150" s="303" t="s">
        <v>3775</v>
      </c>
      <c r="AM150" s="276">
        <f t="shared" si="16"/>
        <v>0</v>
      </c>
      <c r="AN150" s="309">
        <f t="shared" si="17"/>
        <v>0</v>
      </c>
      <c r="AO150" s="276">
        <f t="shared" si="18"/>
        <v>76463000</v>
      </c>
      <c r="AP150" s="309">
        <f t="shared" si="19"/>
        <v>100</v>
      </c>
      <c r="AQ150" s="303" t="str">
        <f t="shared" si="20"/>
        <v>WA.2378.EBD.953.302.B.521219</v>
      </c>
      <c r="AR150" s="303" t="str">
        <f>IF(ISNUMBER(SEARCH("COVID",SP2D[[#This Row],[Akun]])),"COVID","Non COVID")</f>
        <v>Non COVID</v>
      </c>
      <c r="AS150"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0"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0" s="439"/>
      <c r="AV150" s="439"/>
      <c r="AW150" s="439"/>
      <c r="AX150" s="439"/>
      <c r="AY150" s="439"/>
      <c r="AZ150" s="439"/>
      <c r="BA150" s="439"/>
      <c r="BB150" s="439"/>
      <c r="BC150" s="440"/>
      <c r="BD150" s="440"/>
      <c r="BE150" s="440"/>
    </row>
    <row r="151" spans="1:57" s="163" customFormat="1">
      <c r="A151" s="303" t="s">
        <v>3768</v>
      </c>
      <c r="B151" s="303" t="s">
        <v>3769</v>
      </c>
      <c r="C151" s="303" t="s">
        <v>3795</v>
      </c>
      <c r="D151" s="303" t="s">
        <v>3796</v>
      </c>
      <c r="E151" s="303" t="s">
        <v>197</v>
      </c>
      <c r="F151" s="303" t="s">
        <v>3797</v>
      </c>
      <c r="G151" s="303" t="s">
        <v>3842</v>
      </c>
      <c r="H151" s="303" t="s">
        <v>3843</v>
      </c>
      <c r="I151" s="303">
        <v>955</v>
      </c>
      <c r="J151" s="303" t="s">
        <v>3853</v>
      </c>
      <c r="K151" s="303">
        <v>301</v>
      </c>
      <c r="L151" s="303" t="s">
        <v>3854</v>
      </c>
      <c r="M151" s="303" t="s">
        <v>567</v>
      </c>
      <c r="N151" s="436" t="s">
        <v>4873</v>
      </c>
      <c r="O151" s="436">
        <v>521219</v>
      </c>
      <c r="P151" s="436" t="s">
        <v>3786</v>
      </c>
      <c r="Q151" s="437" cm="1">
        <f t="array" ref="Q151">SUM(_xlfn._xlws.FILTER(HistoryDIPA[TOTAL],(HistoryDIPA[MAK]=SP2D[[#This Row],[Kode Akun]])*(HistoryDIPA[StatusDIPA]=$Q$3),0))</f>
        <v>92000000</v>
      </c>
      <c r="R151" s="111" cm="1">
        <f t="array" ref="R151">SUM(_xlfn._xlws.FILTER(HistoryDIPA[TOTAL],(HistoryDIPA[MAK]=SP2D[[#This Row],[Kode Akun]])*(HistoryDIPA[StatusDIPA]=$R$3),0))</f>
        <v>92000000</v>
      </c>
      <c r="S151" s="308"/>
      <c r="T151" s="438">
        <v>92000000</v>
      </c>
      <c r="U151" s="438">
        <f>SP2D[[#This Row],[DIPA_REVISI3]]-SUM(SP2D[[#This Row],[Blokir AA ke 1]:[Blokir AA ke 2]])</f>
        <v>0</v>
      </c>
      <c r="V151" s="306"/>
      <c r="W151" s="306"/>
      <c r="X151" s="306"/>
      <c r="Y151" s="306"/>
      <c r="Z151" s="306"/>
      <c r="AA151" s="306"/>
      <c r="AB151" s="306"/>
      <c r="AC151" s="306"/>
      <c r="AD151" s="306"/>
      <c r="AE151" s="306"/>
      <c r="AF151" s="306"/>
      <c r="AG151" s="306"/>
      <c r="AH151" s="303" t="s">
        <v>523</v>
      </c>
      <c r="AI151" s="303" t="s">
        <v>565</v>
      </c>
      <c r="AJ151" s="303" t="s">
        <v>535</v>
      </c>
      <c r="AK151" s="303" t="s">
        <v>3774</v>
      </c>
      <c r="AL151" s="303" t="s">
        <v>3775</v>
      </c>
      <c r="AM151" s="276">
        <f t="shared" si="16"/>
        <v>0</v>
      </c>
      <c r="AN151" s="309">
        <f t="shared" si="17"/>
        <v>0</v>
      </c>
      <c r="AO151" s="276">
        <f t="shared" si="18"/>
        <v>92000000</v>
      </c>
      <c r="AP151" s="309">
        <f t="shared" si="19"/>
        <v>100</v>
      </c>
      <c r="AQ151" s="303" t="str">
        <f t="shared" si="20"/>
        <v>WA.2378.EBD.955.301.G.521219</v>
      </c>
      <c r="AR151" s="303" t="str">
        <f>IF(ISNUMBER(SEARCH("COVID",SP2D[[#This Row],[Akun]])),"COVID","Non COVID")</f>
        <v>Non COVID</v>
      </c>
      <c r="AS151" s="303" t="str">
        <f>IF(LEFT(SP2D[[#This Row],[kdakun]],2)="53","MODAL",IF(LEFT(SP2D[[#This Row],[kdakun]],2)="51","GAJI DAN TUNJANGAN",IF(ISNUMBER(SEARCH("521213",SP2D[[#This Row],[Akun]])),"HONOR OUTPUT KEGIATAN",IF(ISNUMBER(SEARCH("521115",SP2D[[#This Row],[Akun]])),"HONOR OPERASIONAL SATKER",IF(ISNUMBER(SEARCH("521111",SP2D[[#This Row],[Akun]])),"KEPERLUAN PERKANTORAN",IF(ISNUMBER(SEARCH("522141",SP2D[[#This Row],[Akun]])),"BELANJA SEWA",IF(ISNUMBER(SEARCH("521114",SP2D[[#This Row],[Akun]])),"PENGIRIMAN SURAT DINAS POS PUSAT",IF(ISNUMBER(SEARCH("524114",SP2D[[#This Row],[Akun]])),"PAKET MEETING DLM KOTA",IF(ISNUMBER(SEARCH("524113",SP2D[[#This Row],[Akun]])),"TRANSPORT LOKAL",IF(OR(ISNUMBER(SEARCH("PERJALANAN BIASA",SP2D[[#This Row],[Akun]])),ISNUMBER(SEARCH("PERJALANAN DINAS",SP2D[[#This Row],[Akun]]))),"PERJALANAN DINAS",IF(ISNUMBER(SEARCH("JASA",SP2D[[#This Row],[Akun]])),"BELANJA JASA",IF(ISNUMBER(SEARCH("BAHAN",SP2D[[#This Row],[Akun]])),"BELANJA BAHAN",IF(ISNUMBER(SEARCH("NON OPERASIONAL",SP2D[[#This Row],[Akun]])),"NON OPS LAINNYA",IF(ISNUMBER(SEARCH("5218",SP2D[[#This Row],[kdakun]])),"PERSEDIAAN",IF(ISNUMBER(SEARCH("pemeliharaan",SP2D[[#This Row],[Akun]])),"BELANJA PEMELIHARAAN",IF(AND(ISNUMBER(SEARCH("OPERASIONAL",SP2D[[#This Row],[Komponen]])),ISNUMBER(SEARCH("LAYANAN PERKANTORAN",SP2D[[#This Row],[SubOutput]]))),"BELANJA OPERASIONAL LAINNYA",IF(ISNUMBER(SEARCH("Belanja Barang Operasional",SP2D[[#This Row],[Akun]])),"BELANJA OPERASIONAL",IF(ISNUMBER(SEARCH("SEWA",SP2D[[#This Row],[Akun]])),"BELANJA SEWA"))))))))))))))))))</f>
        <v>NON OPS LAINNYA</v>
      </c>
      <c r="AT151" s="310" t="str">
        <f>IF(AND(ISNUMBER(SEARCH("OPERASIONAL",SP2D[[#This Row],[Komponen]])),ISNUMBER(SEARCH("LAYANAN PERKANTORAN",SP2D[[#This Row],[SubOutput]]))),"Belanja Barang Operasional",IF(LEFT(SP2D[[#This Row],[kdakun]],2)="53","Belanja Modal",IF(LEFT(SP2D[[#This Row],[kdakun]],2)="51","Belanja Pegawai","Belanja Barang Non Operasional")))</f>
        <v>Belanja Barang Non Operasional</v>
      </c>
      <c r="AU151" s="439"/>
      <c r="AV151" s="439"/>
      <c r="AW151" s="439"/>
      <c r="AX151" s="439"/>
      <c r="AY151" s="439"/>
      <c r="AZ151" s="439"/>
      <c r="BA151" s="439"/>
      <c r="BB151" s="439"/>
      <c r="BC151" s="440"/>
      <c r="BD151" s="440"/>
      <c r="BE151" s="440"/>
    </row>
    <row r="152" spans="1:57">
      <c r="Q152" s="435">
        <f t="shared" ref="Q152:S152" si="21">SUM(Q4:Q151)</f>
        <v>16863164000</v>
      </c>
      <c r="R152" s="435">
        <f t="shared" si="21"/>
        <v>16863164000</v>
      </c>
      <c r="S152" s="435">
        <f t="shared" si="21"/>
        <v>100000000</v>
      </c>
      <c r="T152" s="435">
        <f>SUM(T4:T151)</f>
        <v>2887360000</v>
      </c>
      <c r="U152" s="435">
        <f>SUM(U4:U151)</f>
        <v>13875804000</v>
      </c>
      <c r="V152" s="435">
        <f t="shared" ref="V152:AG152" si="22">SUM(V4:V151)</f>
        <v>0</v>
      </c>
      <c r="W152" s="435">
        <f t="shared" si="22"/>
        <v>74237800</v>
      </c>
      <c r="X152" s="435">
        <f t="shared" si="22"/>
        <v>672277677</v>
      </c>
      <c r="Y152" s="435">
        <f t="shared" si="22"/>
        <v>1892688850</v>
      </c>
      <c r="Z152" s="435">
        <f t="shared" si="22"/>
        <v>1260934024</v>
      </c>
      <c r="AA152" s="435">
        <f t="shared" si="22"/>
        <v>2582833681</v>
      </c>
      <c r="AB152" s="435">
        <f t="shared" si="22"/>
        <v>1491274054</v>
      </c>
      <c r="AC152" s="435">
        <f t="shared" si="22"/>
        <v>229237390</v>
      </c>
      <c r="AD152" s="435">
        <f t="shared" si="22"/>
        <v>0</v>
      </c>
      <c r="AE152" s="435">
        <f t="shared" si="22"/>
        <v>0</v>
      </c>
      <c r="AF152" s="435">
        <f t="shared" si="22"/>
        <v>0</v>
      </c>
      <c r="AG152" s="435">
        <f t="shared" si="22"/>
        <v>0</v>
      </c>
      <c r="AM152" s="435">
        <f>SUM(AM4:AM151)</f>
        <v>8203483476</v>
      </c>
      <c r="AN152" s="178">
        <f>AM152/Q152*100</f>
        <v>48.647356308697468</v>
      </c>
      <c r="AO152" s="435">
        <f>SUM(AO4:AO151)</f>
        <v>8659680524</v>
      </c>
      <c r="AP152" s="178">
        <f>AO152/Q152*100</f>
        <v>51.352643691302532</v>
      </c>
      <c r="AU152" s="435">
        <f>SUM(AU4:AU151)</f>
        <v>99961115</v>
      </c>
      <c r="AV152" s="435">
        <f>SUM(AV4:AV151)</f>
        <v>410500187</v>
      </c>
      <c r="AW152" s="177">
        <f t="shared" ref="AW152:BB152" si="23">SUM(AW4:AW143)</f>
        <v>98176375</v>
      </c>
      <c r="AX152" s="177">
        <f t="shared" si="23"/>
        <v>95254996</v>
      </c>
      <c r="AY152" s="177">
        <f t="shared" si="23"/>
        <v>95439616</v>
      </c>
      <c r="AZ152" s="177">
        <f t="shared" si="23"/>
        <v>93838577</v>
      </c>
      <c r="BA152" s="177">
        <f t="shared" si="23"/>
        <v>312088731</v>
      </c>
      <c r="BB152" s="177">
        <f t="shared" si="23"/>
        <v>7559500</v>
      </c>
      <c r="BC152" s="177">
        <f>SUM(BC4:BC143)</f>
        <v>93423902</v>
      </c>
      <c r="BD152" s="177">
        <f>SUM(BD4:BD143)</f>
        <v>99715771</v>
      </c>
      <c r="BE152" s="177">
        <f t="shared" ref="BE152" si="24">SUM(BE4:BE143)</f>
        <v>149397390</v>
      </c>
    </row>
    <row r="153" spans="1:57">
      <c r="X153" s="161"/>
    </row>
  </sheetData>
  <phoneticPr fontId="26" type="noConversion"/>
  <pageMargins left="0.7" right="0.7" top="0.75" bottom="0.75" header="0.3" footer="0.3"/>
  <pageSetup orientation="portrait" horizontalDpi="0" verticalDpi="0"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7AE7-563C-408F-88D0-54285231161C}">
  <sheetPr codeName="Sheet4"/>
  <dimension ref="A1:BA15"/>
  <sheetViews>
    <sheetView showGridLines="0" topLeftCell="G1" zoomScale="85" zoomScaleNormal="85" workbookViewId="0">
      <pane ySplit="1" topLeftCell="A2" activePane="bottomLeft" state="frozen"/>
      <selection activeCell="N1" sqref="N1"/>
      <selection pane="bottomLeft" activeCell="U8" sqref="U8"/>
    </sheetView>
  </sheetViews>
  <sheetFormatPr defaultRowHeight="15"/>
  <cols>
    <col min="1" max="1" width="9.28515625" customWidth="1"/>
    <col min="2" max="2" width="8.7109375" customWidth="1"/>
    <col min="3" max="3" width="12.7109375" customWidth="1"/>
    <col min="4" max="4" width="44.140625" bestFit="1" customWidth="1"/>
    <col min="5" max="5" width="8.42578125" customWidth="1"/>
    <col min="6" max="6" width="105.140625" bestFit="1" customWidth="1"/>
    <col min="7" max="7" width="11.28515625" style="160" customWidth="1"/>
    <col min="8" max="8" width="59.85546875" style="160" bestFit="1" customWidth="1"/>
    <col min="9" max="9" width="12.140625" style="160" customWidth="1"/>
    <col min="10" max="10" width="115.42578125" style="160" bestFit="1" customWidth="1"/>
    <col min="11" max="11" width="12.42578125" style="160" customWidth="1"/>
    <col min="12" max="12" width="86.85546875" style="160" bestFit="1" customWidth="1"/>
    <col min="13" max="13" width="13.28515625" style="160" customWidth="1"/>
    <col min="14" max="14" width="79" style="160" bestFit="1" customWidth="1"/>
    <col min="15" max="15" width="9.5703125" customWidth="1"/>
    <col min="16" max="16" width="55.7109375" style="160" bestFit="1" customWidth="1"/>
    <col min="17" max="17" width="15.28515625" style="159" customWidth="1"/>
    <col min="18" max="20" width="15.7109375" style="159" customWidth="1"/>
    <col min="21" max="22" width="12.7109375" bestFit="1" customWidth="1"/>
    <col min="23" max="23" width="13.85546875" customWidth="1"/>
    <col min="24" max="25" width="14.28515625" customWidth="1"/>
    <col min="26" max="26" width="14.28515625" bestFit="1" customWidth="1"/>
    <col min="27" max="27" width="12.5703125" bestFit="1" customWidth="1"/>
    <col min="28" max="28" width="11.5703125" customWidth="1"/>
    <col min="29" max="32" width="10.7109375" customWidth="1"/>
    <col min="33" max="33" width="20" style="160" customWidth="1"/>
    <col min="34" max="34" width="29.85546875" style="160" customWidth="1"/>
    <col min="35" max="35" width="35.140625" style="160" customWidth="1"/>
    <col min="36" max="36" width="13.140625" style="160" customWidth="1"/>
    <col min="37" max="37" width="77.85546875" style="160" customWidth="1"/>
    <col min="38" max="38" width="14.28515625" style="255" customWidth="1"/>
    <col min="39" max="39" width="9.85546875" style="160" customWidth="1"/>
    <col min="40" max="40" width="15.28515625" style="255" customWidth="1"/>
    <col min="41" max="41" width="9.7109375" style="160" customWidth="1"/>
    <col min="42" max="42" width="29.42578125" style="160" customWidth="1"/>
    <col min="43" max="43" width="14" style="160" customWidth="1"/>
    <col min="44" max="44" width="22.140625" style="160" customWidth="1"/>
    <col min="45" max="45" width="32.140625" style="160" customWidth="1"/>
    <col min="46" max="46" width="13.7109375" style="160" customWidth="1"/>
    <col min="47" max="47" width="12.5703125" style="160" customWidth="1"/>
    <col min="48" max="48" width="11.5703125" style="160" customWidth="1"/>
    <col min="49" max="49" width="13.5703125" style="160" customWidth="1"/>
    <col min="50" max="51" width="11.5703125" bestFit="1" customWidth="1"/>
    <col min="52" max="52" width="12.5703125" bestFit="1" customWidth="1"/>
    <col min="53" max="53" width="11.28515625" customWidth="1"/>
    <col min="54" max="54" width="22.28515625" bestFit="1" customWidth="1"/>
  </cols>
  <sheetData>
    <row r="1" spans="1:53">
      <c r="Y1" t="s">
        <v>3726</v>
      </c>
    </row>
    <row r="2" spans="1:53">
      <c r="W2" s="161"/>
    </row>
    <row r="3" spans="1:53" s="160" customFormat="1">
      <c r="A3" s="160" t="s">
        <v>3736</v>
      </c>
      <c r="B3" s="160" t="s">
        <v>3737</v>
      </c>
      <c r="C3" s="160" t="s">
        <v>3738</v>
      </c>
      <c r="D3" s="160" t="s">
        <v>496</v>
      </c>
      <c r="E3" s="160" t="s">
        <v>3739</v>
      </c>
      <c r="F3" s="160" t="s">
        <v>497</v>
      </c>
      <c r="G3" s="160" t="s">
        <v>3740</v>
      </c>
      <c r="H3" s="160" t="s">
        <v>3741</v>
      </c>
      <c r="I3" s="160" t="s">
        <v>3742</v>
      </c>
      <c r="J3" s="160" t="s">
        <v>3743</v>
      </c>
      <c r="K3" s="160" t="s">
        <v>3744</v>
      </c>
      <c r="L3" s="160" t="s">
        <v>498</v>
      </c>
      <c r="M3" s="160" t="s">
        <v>3745</v>
      </c>
      <c r="N3" s="160" t="s">
        <v>3746</v>
      </c>
      <c r="O3" s="160" t="s">
        <v>3747</v>
      </c>
      <c r="P3" s="160" t="s">
        <v>499</v>
      </c>
      <c r="Q3" s="255" t="s">
        <v>3731</v>
      </c>
      <c r="R3" s="255" t="s">
        <v>4603</v>
      </c>
      <c r="S3" s="255" t="s">
        <v>4645</v>
      </c>
      <c r="T3" s="255" t="s">
        <v>4646</v>
      </c>
      <c r="U3" s="160" t="s">
        <v>3748</v>
      </c>
      <c r="V3" s="160" t="s">
        <v>3749</v>
      </c>
      <c r="W3" s="160" t="s">
        <v>3750</v>
      </c>
      <c r="X3" s="160" t="s">
        <v>3751</v>
      </c>
      <c r="Y3" s="160" t="s">
        <v>3752</v>
      </c>
      <c r="Z3" s="160" t="s">
        <v>3753</v>
      </c>
      <c r="AA3" s="160" t="s">
        <v>3754</v>
      </c>
      <c r="AB3" s="160" t="s">
        <v>3755</v>
      </c>
      <c r="AC3" s="160" t="s">
        <v>3756</v>
      </c>
      <c r="AD3" s="160" t="s">
        <v>3757</v>
      </c>
      <c r="AE3" s="160" t="s">
        <v>3758</v>
      </c>
      <c r="AF3" s="160" t="s">
        <v>3759</v>
      </c>
      <c r="AG3" s="160" t="s">
        <v>3760</v>
      </c>
      <c r="AH3" s="160" t="s">
        <v>3761</v>
      </c>
      <c r="AI3" s="160" t="s">
        <v>500</v>
      </c>
      <c r="AJ3" s="160" t="s">
        <v>3762</v>
      </c>
      <c r="AK3" s="160" t="s">
        <v>3763</v>
      </c>
      <c r="AL3" s="255" t="s">
        <v>3732</v>
      </c>
      <c r="AM3" s="160" t="s">
        <v>3888</v>
      </c>
      <c r="AN3" s="255" t="s">
        <v>3733</v>
      </c>
      <c r="AO3" s="160" t="s">
        <v>4604</v>
      </c>
      <c r="AP3" s="160" t="s">
        <v>3764</v>
      </c>
      <c r="AQ3" s="160" t="s">
        <v>3765</v>
      </c>
      <c r="AR3" s="160" t="s">
        <v>3766</v>
      </c>
      <c r="AS3" s="160" t="s">
        <v>3767</v>
      </c>
      <c r="AT3" s="160" t="s">
        <v>3894</v>
      </c>
      <c r="AU3" s="160" t="s">
        <v>3895</v>
      </c>
      <c r="AV3" s="160" t="s">
        <v>3896</v>
      </c>
      <c r="AW3" s="160" t="s">
        <v>3904</v>
      </c>
      <c r="AX3" s="160" t="s">
        <v>4221</v>
      </c>
      <c r="AY3" s="160" t="s">
        <v>4256</v>
      </c>
      <c r="AZ3" s="160" t="s">
        <v>4257</v>
      </c>
      <c r="BA3" s="160" t="s">
        <v>4410</v>
      </c>
    </row>
    <row r="4" spans="1:53">
      <c r="A4" s="162" t="s">
        <v>3768</v>
      </c>
      <c r="B4" s="162" t="s">
        <v>3769</v>
      </c>
      <c r="C4" s="162" t="s">
        <v>3795</v>
      </c>
      <c r="D4" s="162" t="s">
        <v>3796</v>
      </c>
      <c r="E4" s="162" t="s">
        <v>197</v>
      </c>
      <c r="F4" s="162" t="s">
        <v>3797</v>
      </c>
      <c r="G4" s="162" t="s">
        <v>3812</v>
      </c>
      <c r="H4" s="162" t="s">
        <v>3813</v>
      </c>
      <c r="I4" s="254">
        <v>994</v>
      </c>
      <c r="J4" s="162" t="s">
        <v>3826</v>
      </c>
      <c r="K4" s="162" t="s">
        <v>501</v>
      </c>
      <c r="L4" s="162" t="s">
        <v>4067</v>
      </c>
      <c r="M4" s="162" t="s">
        <v>1786</v>
      </c>
      <c r="N4" s="162" t="s">
        <v>4644</v>
      </c>
      <c r="O4" s="162">
        <v>511111</v>
      </c>
      <c r="P4" s="162" t="s">
        <v>4633</v>
      </c>
      <c r="Q4" s="111" cm="1">
        <f t="array" ref="Q4">SUM(_xlfn._xlws.FILTER(DIPA3[PaguRevisi],DIPA3[Akun]=SP2D_GAJI[[#This Row],[Kode Akun]],0))</f>
        <v>2483477000</v>
      </c>
      <c r="R4" s="276">
        <v>2483477000</v>
      </c>
      <c r="S4" s="276"/>
      <c r="T4" s="276"/>
      <c r="U4" s="176">
        <f>SUM('PER BULAN'!J253:L253)</f>
        <v>165683660</v>
      </c>
      <c r="V4" s="176">
        <f>SUM('PER BULAN'!M253:O253)</f>
        <v>164673160</v>
      </c>
      <c r="W4" s="176">
        <f>SUM('PER BULAN'!P253:R253)</f>
        <v>178479060</v>
      </c>
      <c r="X4" s="176">
        <f>SUM('PER BULAN'!S253:U253)</f>
        <v>333776320</v>
      </c>
      <c r="Y4" s="176">
        <f>SUM('PER BULAN'!V253:X253)</f>
        <v>167793300</v>
      </c>
      <c r="Z4" s="176">
        <f>SUM('PER BULAN'!Y253:AA253)</f>
        <v>171645600</v>
      </c>
      <c r="AA4" s="176">
        <f>SUM('PER BULAN'!AB253:AD253)</f>
        <v>347877500</v>
      </c>
      <c r="AB4" s="176">
        <f>SUM('PER BULAN'!AE253:AG253)</f>
        <v>163059300</v>
      </c>
      <c r="AC4" s="176">
        <f>SUM('PER BULAN'!AH253:AJ253)</f>
        <v>0</v>
      </c>
      <c r="AD4" s="176">
        <f>SUM('PER BULAN'!AK253:AM253)</f>
        <v>0</v>
      </c>
      <c r="AE4" s="176">
        <f>SUM('PER BULAN'!AN253:AP253)</f>
        <v>0</v>
      </c>
      <c r="AF4" s="161">
        <f>SUM('PER BULAN'!AQ253:AS253)</f>
        <v>0</v>
      </c>
      <c r="AG4" s="162" t="s">
        <v>523</v>
      </c>
      <c r="AH4" s="162" t="s">
        <v>565</v>
      </c>
      <c r="AI4" s="162" t="s">
        <v>535</v>
      </c>
      <c r="AJ4" s="162">
        <v>51</v>
      </c>
      <c r="AK4" s="162" t="s">
        <v>3775</v>
      </c>
      <c r="AL4" s="276">
        <f t="shared" ref="AL4:AL14" si="0">SUM(U4:AF4)</f>
        <v>1692987900</v>
      </c>
      <c r="AM4" s="175">
        <f t="shared" ref="AM4:AM14" si="1">IFERROR(AL4/Q4*100,0)</f>
        <v>68.170065597547307</v>
      </c>
      <c r="AN4" s="276">
        <f t="shared" ref="AN4:AN14" si="2">Q4-AL4</f>
        <v>790489100</v>
      </c>
      <c r="AO4" s="175">
        <f t="shared" ref="AO4:AO14" si="3">IFERROR(AN4/Q4*100,0)</f>
        <v>31.829934402452693</v>
      </c>
      <c r="AP4" s="162" t="str">
        <f t="shared" ref="AP4:AP14" si="4">_xlfn.TEXTJOIN(".",TRUE,C4,E4,G4,I4,K4,M4,O4)</f>
        <v>WA.2378.EBA.994.001.GA.511111</v>
      </c>
      <c r="AQ4" s="162" t="str">
        <f>IF(ISNUMBER(SEARCH("COVID",SP2D_GAJI[[#This Row],[Akun]])),"COVID","Non COVID")</f>
        <v>Non COVID</v>
      </c>
      <c r="AR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4" s="162"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4" s="176"/>
      <c r="AU4" s="176"/>
      <c r="AV4" s="176"/>
      <c r="AW4" s="162"/>
      <c r="AX4" s="162"/>
      <c r="AY4" s="162"/>
    </row>
    <row r="5" spans="1:53">
      <c r="A5" s="162" t="s">
        <v>3768</v>
      </c>
      <c r="B5" s="162" t="s">
        <v>3769</v>
      </c>
      <c r="C5" s="162" t="s">
        <v>3795</v>
      </c>
      <c r="D5" s="162" t="s">
        <v>3796</v>
      </c>
      <c r="E5" s="162" t="s">
        <v>197</v>
      </c>
      <c r="F5" s="162" t="s">
        <v>3797</v>
      </c>
      <c r="G5" s="162" t="s">
        <v>3812</v>
      </c>
      <c r="H5" s="162" t="s">
        <v>3813</v>
      </c>
      <c r="I5" s="254">
        <v>994</v>
      </c>
      <c r="J5" s="162" t="s">
        <v>3826</v>
      </c>
      <c r="K5" s="162" t="s">
        <v>501</v>
      </c>
      <c r="L5" s="162" t="s">
        <v>4067</v>
      </c>
      <c r="M5" s="162" t="s">
        <v>1786</v>
      </c>
      <c r="N5" s="162" t="s">
        <v>4644</v>
      </c>
      <c r="O5" s="162">
        <v>511119</v>
      </c>
      <c r="P5" s="162" t="s">
        <v>4634</v>
      </c>
      <c r="Q5" s="111" cm="1">
        <f t="array" ref="Q5">SUM(_xlfn._xlws.FILTER(DIPA3[PaguRevisi],DIPA3[Akun]=SP2D_GAJI[[#This Row],[Kode Akun]],0))</f>
        <v>38000</v>
      </c>
      <c r="R5" s="276">
        <v>38000</v>
      </c>
      <c r="S5" s="276"/>
      <c r="T5" s="276"/>
      <c r="U5" s="176">
        <f>SUM('PER BULAN'!J254:L254)</f>
        <v>2296</v>
      </c>
      <c r="V5" s="176">
        <f>SUM('PER BULAN'!M254:O254)</f>
        <v>2382</v>
      </c>
      <c r="W5" s="176">
        <f>SUM('PER BULAN'!P254:R254)</f>
        <v>3161</v>
      </c>
      <c r="X5" s="176">
        <f>SUM('PER BULAN'!S254:U254)</f>
        <v>5493</v>
      </c>
      <c r="Y5" s="176">
        <f>SUM('PER BULAN'!V254:X254)</f>
        <v>2489</v>
      </c>
      <c r="Z5" s="176">
        <f>SUM('PER BULAN'!Y254:AA254)</f>
        <v>2518</v>
      </c>
      <c r="AA5" s="176">
        <f>SUM('PER BULAN'!AB254:AD254)</f>
        <v>5248</v>
      </c>
      <c r="AB5" s="176">
        <f>SUM('PER BULAN'!AE254:AG254)</f>
        <v>2487</v>
      </c>
      <c r="AC5" s="176">
        <f>SUM('PER BULAN'!AH254:AJ254)</f>
        <v>0</v>
      </c>
      <c r="AD5" s="176">
        <f>SUM('PER BULAN'!AK254:AM254)</f>
        <v>0</v>
      </c>
      <c r="AE5" s="176">
        <f>SUM('PER BULAN'!AN254:AP254)</f>
        <v>0</v>
      </c>
      <c r="AF5" s="161">
        <f>SUM('PER BULAN'!AQ254:AS254)</f>
        <v>0</v>
      </c>
      <c r="AG5" s="162" t="s">
        <v>523</v>
      </c>
      <c r="AH5" s="162" t="s">
        <v>565</v>
      </c>
      <c r="AI5" s="162" t="s">
        <v>535</v>
      </c>
      <c r="AJ5" s="162">
        <v>51</v>
      </c>
      <c r="AK5" s="162" t="s">
        <v>3775</v>
      </c>
      <c r="AL5" s="256">
        <f t="shared" si="0"/>
        <v>26074</v>
      </c>
      <c r="AM5" s="175">
        <f t="shared" si="1"/>
        <v>68.615789473684202</v>
      </c>
      <c r="AN5" s="256">
        <f t="shared" si="2"/>
        <v>11926</v>
      </c>
      <c r="AO5" s="175">
        <f t="shared" si="3"/>
        <v>31.38421052631579</v>
      </c>
      <c r="AP5" s="162" t="str">
        <f t="shared" si="4"/>
        <v>WA.2378.EBA.994.001.GA.511119</v>
      </c>
      <c r="AQ5" s="162" t="str">
        <f>IF(ISNUMBER(SEARCH("COVID",SP2D_GAJI[[#This Row],[Akun]])),"COVID","Non COVID")</f>
        <v>Non COVID</v>
      </c>
      <c r="AR5"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5"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5" s="176"/>
      <c r="AU5" s="176"/>
      <c r="AV5" s="176"/>
      <c r="AW5" s="162"/>
      <c r="AX5" s="162"/>
      <c r="AY5" s="162"/>
    </row>
    <row r="6" spans="1:53">
      <c r="A6" s="162" t="s">
        <v>3768</v>
      </c>
      <c r="B6" s="162" t="s">
        <v>3769</v>
      </c>
      <c r="C6" s="162" t="s">
        <v>3795</v>
      </c>
      <c r="D6" s="162" t="s">
        <v>3796</v>
      </c>
      <c r="E6" s="162" t="s">
        <v>197</v>
      </c>
      <c r="F6" s="162" t="s">
        <v>3797</v>
      </c>
      <c r="G6" s="162" t="s">
        <v>3812</v>
      </c>
      <c r="H6" s="162" t="s">
        <v>3813</v>
      </c>
      <c r="I6" s="254">
        <v>994</v>
      </c>
      <c r="J6" s="162" t="s">
        <v>3826</v>
      </c>
      <c r="K6" s="162" t="s">
        <v>501</v>
      </c>
      <c r="L6" s="162" t="s">
        <v>4067</v>
      </c>
      <c r="M6" s="162" t="s">
        <v>1786</v>
      </c>
      <c r="N6" s="162" t="s">
        <v>4644</v>
      </c>
      <c r="O6" s="162">
        <v>511121</v>
      </c>
      <c r="P6" s="162" t="s">
        <v>4635</v>
      </c>
      <c r="Q6" s="111" cm="1">
        <f t="array" ref="Q6">SUM(_xlfn._xlws.FILTER(DIPA3[PaguRevisi],DIPA3[Akun]=SP2D_GAJI[[#This Row],[Kode Akun]],0))</f>
        <v>171959000</v>
      </c>
      <c r="R6" s="276">
        <v>171959000</v>
      </c>
      <c r="S6" s="276"/>
      <c r="T6" s="276"/>
      <c r="U6" s="176">
        <f>SUM('PER BULAN'!J255:L255)</f>
        <v>11298990</v>
      </c>
      <c r="V6" s="176">
        <f>SUM('PER BULAN'!M255:O255)</f>
        <v>10479130</v>
      </c>
      <c r="W6" s="176">
        <f>SUM('PER BULAN'!P255:R255)</f>
        <v>11369370</v>
      </c>
      <c r="X6" s="176">
        <f>SUM('PER BULAN'!S255:U255)</f>
        <v>21754920</v>
      </c>
      <c r="Y6" s="176">
        <f>SUM('PER BULAN'!V255:X255)</f>
        <v>10849200</v>
      </c>
      <c r="Z6" s="176">
        <f>SUM('PER BULAN'!Y255:AA255)</f>
        <v>11193750</v>
      </c>
      <c r="AA6" s="176">
        <f>SUM('PER BULAN'!AB255:AD255)</f>
        <v>22757540</v>
      </c>
      <c r="AB6" s="176">
        <f>SUM('PER BULAN'!AE255:AG255)</f>
        <v>11128310</v>
      </c>
      <c r="AC6" s="176">
        <f>SUM('PER BULAN'!AH255:AJ255)</f>
        <v>0</v>
      </c>
      <c r="AD6" s="176">
        <f>SUM('PER BULAN'!AK255:AM255)</f>
        <v>0</v>
      </c>
      <c r="AE6" s="176">
        <f>SUM('PER BULAN'!AN255:AP255)</f>
        <v>0</v>
      </c>
      <c r="AF6" s="161">
        <f>SUM('PER BULAN'!AQ255:AS255)</f>
        <v>0</v>
      </c>
      <c r="AG6" s="162" t="s">
        <v>523</v>
      </c>
      <c r="AH6" s="162" t="s">
        <v>565</v>
      </c>
      <c r="AI6" s="162" t="s">
        <v>535</v>
      </c>
      <c r="AJ6" s="162">
        <v>51</v>
      </c>
      <c r="AK6" s="162" t="s">
        <v>3775</v>
      </c>
      <c r="AL6" s="256">
        <f t="shared" si="0"/>
        <v>110831210</v>
      </c>
      <c r="AM6" s="175">
        <f t="shared" si="1"/>
        <v>64.452113585215073</v>
      </c>
      <c r="AN6" s="256">
        <f t="shared" si="2"/>
        <v>61127790</v>
      </c>
      <c r="AO6" s="175">
        <f t="shared" si="3"/>
        <v>35.547886414784919</v>
      </c>
      <c r="AP6" s="162" t="str">
        <f t="shared" si="4"/>
        <v>WA.2378.EBA.994.001.GA.511121</v>
      </c>
      <c r="AQ6" s="162" t="str">
        <f>IF(ISNUMBER(SEARCH("COVID",SP2D_GAJI[[#This Row],[Akun]])),"COVID","Non COVID")</f>
        <v>Non COVID</v>
      </c>
      <c r="AR6"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6"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6" s="176"/>
      <c r="AU6" s="176"/>
      <c r="AV6" s="176"/>
      <c r="AW6" s="162"/>
      <c r="AX6" s="162"/>
      <c r="AY6" s="162"/>
    </row>
    <row r="7" spans="1:53">
      <c r="A7" s="162" t="s">
        <v>3768</v>
      </c>
      <c r="B7" s="162" t="s">
        <v>3769</v>
      </c>
      <c r="C7" s="162" t="s">
        <v>3795</v>
      </c>
      <c r="D7" s="162" t="s">
        <v>3796</v>
      </c>
      <c r="E7" s="162" t="s">
        <v>197</v>
      </c>
      <c r="F7" s="162" t="s">
        <v>3797</v>
      </c>
      <c r="G7" s="162" t="s">
        <v>3812</v>
      </c>
      <c r="H7" s="162" t="s">
        <v>3813</v>
      </c>
      <c r="I7" s="254">
        <v>994</v>
      </c>
      <c r="J7" s="162" t="s">
        <v>3826</v>
      </c>
      <c r="K7" s="162" t="s">
        <v>501</v>
      </c>
      <c r="L7" s="162" t="s">
        <v>4067</v>
      </c>
      <c r="M7" s="162" t="s">
        <v>1786</v>
      </c>
      <c r="N7" s="162" t="s">
        <v>4644</v>
      </c>
      <c r="O7" s="162">
        <v>511122</v>
      </c>
      <c r="P7" s="162" t="s">
        <v>4636</v>
      </c>
      <c r="Q7" s="111" cm="1">
        <f t="array" ref="Q7">SUM(_xlfn._xlws.FILTER(DIPA3[PaguRevisi],DIPA3[Akun]=SP2D_GAJI[[#This Row],[Kode Akun]],0))</f>
        <v>46700000</v>
      </c>
      <c r="R7" s="276">
        <v>46700000</v>
      </c>
      <c r="S7" s="276"/>
      <c r="T7" s="276"/>
      <c r="U7" s="176">
        <f>SUM('PER BULAN'!J256:L256)</f>
        <v>3180974</v>
      </c>
      <c r="V7" s="176">
        <f>SUM('PER BULAN'!M256:O256)</f>
        <v>3106994</v>
      </c>
      <c r="W7" s="176">
        <f>SUM('PER BULAN'!P256:R256)</f>
        <v>3451660</v>
      </c>
      <c r="X7" s="176">
        <f>SUM('PER BULAN'!S256:U256)</f>
        <v>6510188</v>
      </c>
      <c r="Y7" s="176">
        <f>SUM('PER BULAN'!V256:X256)</f>
        <v>3249442</v>
      </c>
      <c r="Z7" s="176">
        <f>SUM('PER BULAN'!Y256:AA256)</f>
        <v>3387262</v>
      </c>
      <c r="AA7" s="176">
        <f>SUM('PER BULAN'!AB256:AD256)</f>
        <v>6942856</v>
      </c>
      <c r="AB7" s="176">
        <f>SUM('PER BULAN'!AE256:AG256)</f>
        <v>3435240</v>
      </c>
      <c r="AC7" s="176">
        <f>SUM('PER BULAN'!AH256:AJ256)</f>
        <v>0</v>
      </c>
      <c r="AD7" s="176">
        <f>SUM('PER BULAN'!AK256:AM256)</f>
        <v>0</v>
      </c>
      <c r="AE7" s="176">
        <f>SUM('PER BULAN'!AN256:AP256)</f>
        <v>0</v>
      </c>
      <c r="AF7" s="161">
        <f>SUM('PER BULAN'!AQ256:AS256)</f>
        <v>0</v>
      </c>
      <c r="AG7" s="162" t="s">
        <v>523</v>
      </c>
      <c r="AH7" s="162" t="s">
        <v>565</v>
      </c>
      <c r="AI7" s="162" t="s">
        <v>535</v>
      </c>
      <c r="AJ7" s="162">
        <v>51</v>
      </c>
      <c r="AK7" s="162" t="s">
        <v>3775</v>
      </c>
      <c r="AL7" s="256">
        <f t="shared" si="0"/>
        <v>33264616</v>
      </c>
      <c r="AM7" s="175">
        <f t="shared" si="1"/>
        <v>71.230441113490357</v>
      </c>
      <c r="AN7" s="256">
        <f t="shared" si="2"/>
        <v>13435384</v>
      </c>
      <c r="AO7" s="175">
        <f t="shared" si="3"/>
        <v>28.769558886509639</v>
      </c>
      <c r="AP7" s="162" t="str">
        <f t="shared" si="4"/>
        <v>WA.2378.EBA.994.001.GA.511122</v>
      </c>
      <c r="AQ7" s="162" t="str">
        <f>IF(ISNUMBER(SEARCH("COVID",SP2D_GAJI[[#This Row],[Akun]])),"COVID","Non COVID")</f>
        <v>Non COVID</v>
      </c>
      <c r="AR7"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7"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7" s="176"/>
      <c r="AU7" s="176"/>
      <c r="AV7" s="176"/>
      <c r="AW7" s="162"/>
      <c r="AX7" s="162"/>
      <c r="AY7" s="162"/>
    </row>
    <row r="8" spans="1:53">
      <c r="A8" s="162" t="s">
        <v>3768</v>
      </c>
      <c r="B8" s="162" t="s">
        <v>3769</v>
      </c>
      <c r="C8" s="162" t="s">
        <v>3795</v>
      </c>
      <c r="D8" s="162" t="s">
        <v>3796</v>
      </c>
      <c r="E8" s="162" t="s">
        <v>197</v>
      </c>
      <c r="F8" s="162" t="s">
        <v>3797</v>
      </c>
      <c r="G8" s="162" t="s">
        <v>3812</v>
      </c>
      <c r="H8" s="162" t="s">
        <v>3813</v>
      </c>
      <c r="I8" s="254">
        <v>994</v>
      </c>
      <c r="J8" s="162" t="s">
        <v>3826</v>
      </c>
      <c r="K8" s="162" t="s">
        <v>501</v>
      </c>
      <c r="L8" s="162" t="s">
        <v>4067</v>
      </c>
      <c r="M8" s="162" t="s">
        <v>1786</v>
      </c>
      <c r="N8" s="162" t="s">
        <v>4644</v>
      </c>
      <c r="O8" s="162">
        <v>511123</v>
      </c>
      <c r="P8" s="162" t="s">
        <v>4637</v>
      </c>
      <c r="Q8" s="111" cm="1">
        <f t="array" ref="Q8">SUM(_xlfn._xlws.FILTER(DIPA3[PaguRevisi],DIPA3[Akun]=SP2D_GAJI[[#This Row],[Kode Akun]],0))</f>
        <v>158000000</v>
      </c>
      <c r="R8" s="276">
        <v>158000000</v>
      </c>
      <c r="S8" s="276"/>
      <c r="T8" s="276"/>
      <c r="U8" s="176">
        <f>SUM('PER BULAN'!J257:L257)</f>
        <v>9730000</v>
      </c>
      <c r="V8" s="176">
        <f>SUM('PER BULAN'!M257:O257)</f>
        <v>9730000</v>
      </c>
      <c r="W8" s="176">
        <f>SUM('PER BULAN'!P257:R257)</f>
        <v>9730000</v>
      </c>
      <c r="X8" s="176">
        <f>SUM('PER BULAN'!S257:U257)</f>
        <v>19460000</v>
      </c>
      <c r="Y8" s="176">
        <f>SUM('PER BULAN'!V257:X257)</f>
        <v>9730000</v>
      </c>
      <c r="Z8" s="176">
        <f>SUM('PER BULAN'!Y257:AA257)</f>
        <v>9730000</v>
      </c>
      <c r="AA8" s="176">
        <f>SUM('PER BULAN'!AB257:AD257)</f>
        <v>19460000</v>
      </c>
      <c r="AB8" s="176">
        <f>SUM('PER BULAN'!AE257:AG257)</f>
        <v>9730000</v>
      </c>
      <c r="AC8" s="176">
        <f>SUM('PER BULAN'!AH257:AJ257)</f>
        <v>0</v>
      </c>
      <c r="AD8" s="176">
        <f>SUM('PER BULAN'!AK257:AM257)</f>
        <v>0</v>
      </c>
      <c r="AE8" s="176">
        <f>SUM('PER BULAN'!AN257:AP257)</f>
        <v>0</v>
      </c>
      <c r="AF8" s="161">
        <f>SUM('PER BULAN'!AQ257:AS257)</f>
        <v>0</v>
      </c>
      <c r="AG8" s="162" t="s">
        <v>523</v>
      </c>
      <c r="AH8" s="162" t="s">
        <v>565</v>
      </c>
      <c r="AI8" s="162" t="s">
        <v>535</v>
      </c>
      <c r="AJ8" s="162">
        <v>51</v>
      </c>
      <c r="AK8" s="162" t="s">
        <v>3775</v>
      </c>
      <c r="AL8" s="256">
        <f t="shared" si="0"/>
        <v>97300000</v>
      </c>
      <c r="AM8" s="175">
        <f t="shared" si="1"/>
        <v>61.582278481012651</v>
      </c>
      <c r="AN8" s="256">
        <f t="shared" si="2"/>
        <v>60700000</v>
      </c>
      <c r="AO8" s="175">
        <f t="shared" si="3"/>
        <v>38.417721518987342</v>
      </c>
      <c r="AP8" s="162" t="str">
        <f t="shared" si="4"/>
        <v>WA.2378.EBA.994.001.GA.511123</v>
      </c>
      <c r="AQ8" s="162" t="str">
        <f>IF(ISNUMBER(SEARCH("COVID",SP2D_GAJI[[#This Row],[Akun]])),"COVID","Non COVID")</f>
        <v>Non COVID</v>
      </c>
      <c r="AR8"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8"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8" s="176"/>
      <c r="AU8" s="176"/>
      <c r="AV8" s="176"/>
      <c r="AW8" s="162"/>
      <c r="AX8" s="162"/>
      <c r="AY8" s="162"/>
    </row>
    <row r="9" spans="1:53">
      <c r="A9" s="162" t="s">
        <v>3768</v>
      </c>
      <c r="B9" s="162" t="s">
        <v>3769</v>
      </c>
      <c r="C9" s="162" t="s">
        <v>3795</v>
      </c>
      <c r="D9" s="162" t="s">
        <v>3796</v>
      </c>
      <c r="E9" s="162" t="s">
        <v>197</v>
      </c>
      <c r="F9" s="162" t="s">
        <v>3797</v>
      </c>
      <c r="G9" s="162" t="s">
        <v>3812</v>
      </c>
      <c r="H9" s="162" t="s">
        <v>3813</v>
      </c>
      <c r="I9" s="254">
        <v>994</v>
      </c>
      <c r="J9" s="162" t="s">
        <v>3826</v>
      </c>
      <c r="K9" s="162" t="s">
        <v>501</v>
      </c>
      <c r="L9" s="162" t="s">
        <v>4067</v>
      </c>
      <c r="M9" s="162" t="s">
        <v>1786</v>
      </c>
      <c r="N9" s="162" t="s">
        <v>4644</v>
      </c>
      <c r="O9" s="162">
        <v>511124</v>
      </c>
      <c r="P9" s="162" t="s">
        <v>4638</v>
      </c>
      <c r="Q9" s="111" cm="1">
        <f t="array" ref="Q9">SUM(_xlfn._xlws.FILTER(DIPA3[PaguRevisi],DIPA3[Akun]=SP2D_GAJI[[#This Row],[Kode Akun]],0))</f>
        <v>48180000</v>
      </c>
      <c r="R9" s="276">
        <v>48180000</v>
      </c>
      <c r="S9" s="276"/>
      <c r="T9" s="276"/>
      <c r="U9" s="176">
        <f>SUM('PER BULAN'!J258:L258)</f>
        <v>4480000</v>
      </c>
      <c r="V9" s="176">
        <f>SUM('PER BULAN'!M258:O258)</f>
        <v>4480000</v>
      </c>
      <c r="W9" s="176">
        <f>SUM('PER BULAN'!P258:R258)</f>
        <v>5134000</v>
      </c>
      <c r="X9" s="176">
        <f>SUM('PER BULAN'!S258:U258)</f>
        <v>9614000</v>
      </c>
      <c r="Y9" s="176">
        <f>SUM('PER BULAN'!V258:X258)</f>
        <v>4807000</v>
      </c>
      <c r="Z9" s="176">
        <f>SUM('PER BULAN'!Y258:AA258)</f>
        <v>5287000</v>
      </c>
      <c r="AA9" s="176">
        <f>SUM('PER BULAN'!AB258:AD258)</f>
        <v>10574000</v>
      </c>
      <c r="AB9" s="176">
        <f>SUM('PER BULAN'!AE258:AG258)</f>
        <v>4960000</v>
      </c>
      <c r="AC9" s="176">
        <f>SUM('PER BULAN'!AH258:AJ258)</f>
        <v>0</v>
      </c>
      <c r="AD9" s="176">
        <f>SUM('PER BULAN'!AK258:AM258)</f>
        <v>0</v>
      </c>
      <c r="AE9" s="176">
        <f>SUM('PER BULAN'!AN258:AP258)</f>
        <v>0</v>
      </c>
      <c r="AF9" s="161">
        <f>SUM('PER BULAN'!AQ258:AS258)</f>
        <v>0</v>
      </c>
      <c r="AG9" s="162" t="s">
        <v>523</v>
      </c>
      <c r="AH9" s="162" t="s">
        <v>565</v>
      </c>
      <c r="AI9" s="162" t="s">
        <v>535</v>
      </c>
      <c r="AJ9" s="162">
        <v>51</v>
      </c>
      <c r="AK9" s="162" t="s">
        <v>3775</v>
      </c>
      <c r="AL9" s="256">
        <f t="shared" si="0"/>
        <v>49336000</v>
      </c>
      <c r="AM9" s="175">
        <f t="shared" si="1"/>
        <v>102.39933582399337</v>
      </c>
      <c r="AN9" s="256">
        <f t="shared" si="2"/>
        <v>-1156000</v>
      </c>
      <c r="AO9" s="175">
        <f t="shared" si="3"/>
        <v>-2.3993358239933582</v>
      </c>
      <c r="AP9" s="162" t="str">
        <f t="shared" si="4"/>
        <v>WA.2378.EBA.994.001.GA.511124</v>
      </c>
      <c r="AQ9" s="162" t="str">
        <f>IF(ISNUMBER(SEARCH("COVID",SP2D_GAJI[[#This Row],[Akun]])),"COVID","Non COVID")</f>
        <v>Non COVID</v>
      </c>
      <c r="AR9"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9"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9" s="176"/>
      <c r="AU9" s="176"/>
      <c r="AV9" s="176"/>
      <c r="AW9" s="162"/>
      <c r="AX9" s="162"/>
      <c r="AY9" s="162"/>
    </row>
    <row r="10" spans="1:53">
      <c r="A10" s="162" t="s">
        <v>3768</v>
      </c>
      <c r="B10" s="162" t="s">
        <v>3769</v>
      </c>
      <c r="C10" s="162" t="s">
        <v>3795</v>
      </c>
      <c r="D10" s="162" t="s">
        <v>3796</v>
      </c>
      <c r="E10" s="162" t="s">
        <v>197</v>
      </c>
      <c r="F10" s="162" t="s">
        <v>3797</v>
      </c>
      <c r="G10" s="162" t="s">
        <v>3812</v>
      </c>
      <c r="H10" s="162" t="s">
        <v>3813</v>
      </c>
      <c r="I10" s="254">
        <v>994</v>
      </c>
      <c r="J10" s="162" t="s">
        <v>3826</v>
      </c>
      <c r="K10" s="162" t="s">
        <v>501</v>
      </c>
      <c r="L10" s="162" t="s">
        <v>4067</v>
      </c>
      <c r="M10" s="162" t="s">
        <v>1786</v>
      </c>
      <c r="N10" s="162" t="s">
        <v>4644</v>
      </c>
      <c r="O10" s="162">
        <v>511125</v>
      </c>
      <c r="P10" s="162" t="s">
        <v>4639</v>
      </c>
      <c r="Q10" s="111" cm="1">
        <f t="array" ref="Q10">SUM(_xlfn._xlws.FILTER(DIPA3[PaguRevisi],DIPA3[Akun]=SP2D_GAJI[[#This Row],[Kode Akun]],0))</f>
        <v>13133000</v>
      </c>
      <c r="R10" s="276">
        <v>13133000</v>
      </c>
      <c r="S10" s="276"/>
      <c r="T10" s="276"/>
      <c r="U10" s="176">
        <f>SUM('PER BULAN'!J259:L259)</f>
        <v>265559</v>
      </c>
      <c r="V10" s="176">
        <f>SUM('PER BULAN'!M259:O259)</f>
        <v>273792</v>
      </c>
      <c r="W10" s="176">
        <f>SUM('PER BULAN'!P259:R259)</f>
        <v>399758</v>
      </c>
      <c r="X10" s="176">
        <f>SUM('PER BULAN'!S259:U259)</f>
        <v>2872401</v>
      </c>
      <c r="Y10" s="176">
        <f>SUM('PER BULAN'!V259:X259)</f>
        <v>283217</v>
      </c>
      <c r="Z10" s="176">
        <f>SUM('PER BULAN'!Y259:AA259)</f>
        <v>273209</v>
      </c>
      <c r="AA10" s="176">
        <f>SUM('PER BULAN'!AB259:AD259)</f>
        <v>2882409</v>
      </c>
      <c r="AB10" s="176">
        <f>SUM('PER BULAN'!AE259:AG259)</f>
        <v>277571</v>
      </c>
      <c r="AC10" s="176">
        <f>SUM('PER BULAN'!AH259:AJ259)</f>
        <v>0</v>
      </c>
      <c r="AD10" s="176">
        <f>SUM('PER BULAN'!AK259:AM259)</f>
        <v>0</v>
      </c>
      <c r="AE10" s="176">
        <f>SUM('PER BULAN'!AN259:AP259)</f>
        <v>0</v>
      </c>
      <c r="AF10" s="161">
        <f>SUM('PER BULAN'!AQ259:AS259)</f>
        <v>0</v>
      </c>
      <c r="AG10" s="162" t="s">
        <v>523</v>
      </c>
      <c r="AH10" s="162" t="s">
        <v>565</v>
      </c>
      <c r="AI10" s="162" t="s">
        <v>535</v>
      </c>
      <c r="AJ10" s="162">
        <v>51</v>
      </c>
      <c r="AK10" s="162" t="s">
        <v>3775</v>
      </c>
      <c r="AL10" s="256">
        <f t="shared" si="0"/>
        <v>7527916</v>
      </c>
      <c r="AM10" s="175">
        <f t="shared" si="1"/>
        <v>57.320612198279143</v>
      </c>
      <c r="AN10" s="256">
        <f t="shared" si="2"/>
        <v>5605084</v>
      </c>
      <c r="AO10" s="175">
        <f t="shared" si="3"/>
        <v>42.679387801720857</v>
      </c>
      <c r="AP10" s="162" t="str">
        <f t="shared" si="4"/>
        <v>WA.2378.EBA.994.001.GA.511125</v>
      </c>
      <c r="AQ10" s="162" t="str">
        <f>IF(ISNUMBER(SEARCH("COVID",SP2D_GAJI[[#This Row],[Akun]])),"COVID","Non COVID")</f>
        <v>Non COVID</v>
      </c>
      <c r="AR10"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0"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0" s="176"/>
      <c r="AU10" s="176"/>
      <c r="AV10" s="176"/>
      <c r="AW10" s="162"/>
      <c r="AX10" s="162"/>
      <c r="AY10" s="162"/>
    </row>
    <row r="11" spans="1:53">
      <c r="A11" s="162" t="s">
        <v>3768</v>
      </c>
      <c r="B11" s="162" t="s">
        <v>3769</v>
      </c>
      <c r="C11" s="162" t="s">
        <v>3795</v>
      </c>
      <c r="D11" s="162" t="s">
        <v>3796</v>
      </c>
      <c r="E11" s="162" t="s">
        <v>197</v>
      </c>
      <c r="F11" s="162" t="s">
        <v>3797</v>
      </c>
      <c r="G11" s="162" t="s">
        <v>3812</v>
      </c>
      <c r="H11" s="162" t="s">
        <v>3813</v>
      </c>
      <c r="I11" s="254">
        <v>994</v>
      </c>
      <c r="J11" s="162" t="s">
        <v>3826</v>
      </c>
      <c r="K11" s="162" t="s">
        <v>501</v>
      </c>
      <c r="L11" s="162" t="s">
        <v>4067</v>
      </c>
      <c r="M11" s="162" t="s">
        <v>1786</v>
      </c>
      <c r="N11" s="162" t="s">
        <v>4644</v>
      </c>
      <c r="O11" s="162">
        <v>511126</v>
      </c>
      <c r="P11" s="162" t="s">
        <v>4640</v>
      </c>
      <c r="Q11" s="111" cm="1">
        <f t="array" ref="Q11">SUM(_xlfn._xlws.FILTER(DIPA3[PaguRevisi],DIPA3[Akun]=SP2D_GAJI[[#This Row],[Kode Akun]],0))</f>
        <v>130333000</v>
      </c>
      <c r="R11" s="276">
        <v>130333000</v>
      </c>
      <c r="S11" s="276"/>
      <c r="T11" s="276"/>
      <c r="U11" s="176">
        <f>SUM('PER BULAN'!J260:L260)</f>
        <v>8762820</v>
      </c>
      <c r="V11" s="176">
        <f>SUM('PER BULAN'!M260:O260)</f>
        <v>8545560</v>
      </c>
      <c r="W11" s="176">
        <f>SUM('PER BULAN'!P260:R260)</f>
        <v>9197340</v>
      </c>
      <c r="X11" s="176">
        <f>SUM('PER BULAN'!S260:U260)</f>
        <v>17670480</v>
      </c>
      <c r="Y11" s="176">
        <f>SUM('PER BULAN'!V260:X260)</f>
        <v>8835240</v>
      </c>
      <c r="Z11" s="176">
        <f>SUM('PER BULAN'!Y260:AA260)</f>
        <v>9124920</v>
      </c>
      <c r="AA11" s="176">
        <f>SUM('PER BULAN'!AB260:AD260)</f>
        <v>18105000</v>
      </c>
      <c r="AB11" s="176">
        <f>SUM('PER BULAN'!AE260:AG260)</f>
        <v>8980080</v>
      </c>
      <c r="AC11" s="176">
        <f>SUM('PER BULAN'!AH260:AJ260)</f>
        <v>0</v>
      </c>
      <c r="AD11" s="176">
        <f>SUM('PER BULAN'!AK260:AM260)</f>
        <v>0</v>
      </c>
      <c r="AE11" s="176">
        <f>SUM('PER BULAN'!AN260:AP260)</f>
        <v>0</v>
      </c>
      <c r="AF11" s="161">
        <f>SUM('PER BULAN'!AQ260:AS260)</f>
        <v>0</v>
      </c>
      <c r="AG11" s="162" t="s">
        <v>523</v>
      </c>
      <c r="AH11" s="162" t="s">
        <v>565</v>
      </c>
      <c r="AI11" s="162" t="s">
        <v>535</v>
      </c>
      <c r="AJ11" s="162">
        <v>51</v>
      </c>
      <c r="AK11" s="162" t="s">
        <v>3775</v>
      </c>
      <c r="AL11" s="256">
        <f t="shared" si="0"/>
        <v>89221440</v>
      </c>
      <c r="AM11" s="276">
        <f t="shared" si="1"/>
        <v>68.456522906708202</v>
      </c>
      <c r="AN11" s="256">
        <f t="shared" si="2"/>
        <v>41111560</v>
      </c>
      <c r="AO11" s="175">
        <f t="shared" si="3"/>
        <v>31.543477093291798</v>
      </c>
      <c r="AP11" s="162" t="str">
        <f t="shared" si="4"/>
        <v>WA.2378.EBA.994.001.GA.511126</v>
      </c>
      <c r="AQ11" s="162" t="str">
        <f>IF(ISNUMBER(SEARCH("COVID",SP2D_GAJI[[#This Row],[Akun]])),"COVID","Non COVID")</f>
        <v>Non COVID</v>
      </c>
      <c r="AR11"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1"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1" s="176"/>
      <c r="AU11" s="176"/>
      <c r="AV11" s="176"/>
      <c r="AW11" s="162"/>
      <c r="AX11" s="162"/>
      <c r="AY11" s="162"/>
    </row>
    <row r="12" spans="1:53">
      <c r="A12" s="162" t="s">
        <v>3768</v>
      </c>
      <c r="B12" s="162" t="s">
        <v>3769</v>
      </c>
      <c r="C12" s="162" t="s">
        <v>3795</v>
      </c>
      <c r="D12" s="162" t="s">
        <v>3796</v>
      </c>
      <c r="E12" s="162" t="s">
        <v>197</v>
      </c>
      <c r="F12" s="162" t="s">
        <v>3797</v>
      </c>
      <c r="G12" s="162" t="s">
        <v>3812</v>
      </c>
      <c r="H12" s="162" t="s">
        <v>3813</v>
      </c>
      <c r="I12" s="254">
        <v>994</v>
      </c>
      <c r="J12" s="162" t="s">
        <v>3826</v>
      </c>
      <c r="K12" s="162" t="s">
        <v>501</v>
      </c>
      <c r="L12" s="162" t="s">
        <v>4067</v>
      </c>
      <c r="M12" s="162" t="s">
        <v>1786</v>
      </c>
      <c r="N12" s="162" t="s">
        <v>4644</v>
      </c>
      <c r="O12" s="162">
        <v>511129</v>
      </c>
      <c r="P12" s="162" t="s">
        <v>4641</v>
      </c>
      <c r="Q12" s="111" cm="1">
        <f t="array" ref="Q12">SUM(_xlfn._xlws.FILTER(DIPA3[PaguRevisi],DIPA3[Akun]=SP2D_GAJI[[#This Row],[Kode Akun]],0))</f>
        <v>379379000</v>
      </c>
      <c r="R12" s="276">
        <v>379379000</v>
      </c>
      <c r="S12" s="276"/>
      <c r="T12" s="276"/>
      <c r="U12" s="176">
        <f>SUM('PER BULAN'!J261:L261)</f>
        <v>0</v>
      </c>
      <c r="V12" s="176">
        <f>SUM('PER BULAN'!M261:O261)</f>
        <v>31515000</v>
      </c>
      <c r="W12" s="176">
        <f>SUM('PER BULAN'!P261:R261)</f>
        <v>24572000</v>
      </c>
      <c r="X12" s="176">
        <f>SUM('PER BULAN'!S261:U261)</f>
        <v>27330000</v>
      </c>
      <c r="Y12" s="176">
        <f>SUM('PER BULAN'!V261:X261)</f>
        <v>26312000</v>
      </c>
      <c r="Z12" s="176">
        <f>SUM('PER BULAN'!Y261:AA261)</f>
        <v>16698000</v>
      </c>
      <c r="AA12" s="176">
        <f>SUM('PER BULAN'!AB261:AD261)</f>
        <v>28309000</v>
      </c>
      <c r="AB12" s="176">
        <f>SUM('PER BULAN'!AE261:AG261)</f>
        <v>26666000</v>
      </c>
      <c r="AC12" s="176">
        <f>SUM('PER BULAN'!AH261:AJ261)</f>
        <v>0</v>
      </c>
      <c r="AD12" s="176">
        <f>SUM('PER BULAN'!AK261:AM261)</f>
        <v>0</v>
      </c>
      <c r="AE12" s="176">
        <f>SUM('PER BULAN'!AN261:AP261)</f>
        <v>0</v>
      </c>
      <c r="AF12" s="161">
        <f>SUM('PER BULAN'!AQ261:AS261)</f>
        <v>0</v>
      </c>
      <c r="AG12" s="162" t="s">
        <v>523</v>
      </c>
      <c r="AH12" s="162" t="s">
        <v>565</v>
      </c>
      <c r="AI12" s="162" t="s">
        <v>535</v>
      </c>
      <c r="AJ12" s="162">
        <v>51</v>
      </c>
      <c r="AK12" s="162" t="s">
        <v>3775</v>
      </c>
      <c r="AL12" s="256">
        <f t="shared" si="0"/>
        <v>181402000</v>
      </c>
      <c r="AM12" s="175">
        <f t="shared" si="1"/>
        <v>47.815509029229347</v>
      </c>
      <c r="AN12" s="256">
        <f t="shared" si="2"/>
        <v>197977000</v>
      </c>
      <c r="AO12" s="175">
        <f t="shared" si="3"/>
        <v>52.184490970770661</v>
      </c>
      <c r="AP12" s="162" t="str">
        <f t="shared" si="4"/>
        <v>WA.2378.EBA.994.001.GA.511129</v>
      </c>
      <c r="AQ12" s="162" t="str">
        <f>IF(ISNUMBER(SEARCH("COVID",SP2D_GAJI[[#This Row],[Akun]])),"COVID","Non COVID")</f>
        <v>Non COVID</v>
      </c>
      <c r="AR12"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2"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2" s="176"/>
      <c r="AU12" s="176"/>
      <c r="AV12" s="176"/>
      <c r="AW12" s="162"/>
      <c r="AX12" s="162"/>
      <c r="AY12" s="162"/>
    </row>
    <row r="13" spans="1:53">
      <c r="A13" s="162" t="s">
        <v>3768</v>
      </c>
      <c r="B13" s="162" t="s">
        <v>3769</v>
      </c>
      <c r="C13" s="162" t="s">
        <v>3795</v>
      </c>
      <c r="D13" s="162" t="s">
        <v>3796</v>
      </c>
      <c r="E13" s="162" t="s">
        <v>197</v>
      </c>
      <c r="F13" s="162" t="s">
        <v>3797</v>
      </c>
      <c r="G13" s="162" t="s">
        <v>3812</v>
      </c>
      <c r="H13" s="162" t="s">
        <v>3813</v>
      </c>
      <c r="I13" s="254">
        <v>994</v>
      </c>
      <c r="J13" s="162" t="s">
        <v>3826</v>
      </c>
      <c r="K13" s="162" t="s">
        <v>501</v>
      </c>
      <c r="L13" s="162" t="s">
        <v>4067</v>
      </c>
      <c r="M13" s="162" t="s">
        <v>1786</v>
      </c>
      <c r="N13" s="162" t="s">
        <v>4644</v>
      </c>
      <c r="O13" s="162">
        <v>511151</v>
      </c>
      <c r="P13" s="162" t="s">
        <v>4642</v>
      </c>
      <c r="Q13" s="111" cm="1">
        <f t="array" ref="Q13">SUM(_xlfn._xlws.FILTER(DIPA3[PaguRevisi],DIPA3[Akun]=SP2D_GAJI[[#This Row],[Kode Akun]],0))</f>
        <v>88360000</v>
      </c>
      <c r="R13" s="276">
        <v>88360000</v>
      </c>
      <c r="S13" s="276"/>
      <c r="T13" s="276"/>
      <c r="U13" s="176">
        <f>SUM('PER BULAN'!J262:L262)</f>
        <v>5545000</v>
      </c>
      <c r="V13" s="176">
        <f>SUM('PER BULAN'!M262:O262)</f>
        <v>5545000</v>
      </c>
      <c r="W13" s="176">
        <f>SUM('PER BULAN'!P262:R262)</f>
        <v>5735000</v>
      </c>
      <c r="X13" s="176">
        <f>SUM('PER BULAN'!S262:U262)</f>
        <v>11070000</v>
      </c>
      <c r="Y13" s="176">
        <f>SUM('PER BULAN'!V262:X262)</f>
        <v>5535000</v>
      </c>
      <c r="Z13" s="176">
        <f>SUM('PER BULAN'!Y262:AA262)</f>
        <v>5535000</v>
      </c>
      <c r="AA13" s="176">
        <f>SUM('PER BULAN'!AB262:AD262)</f>
        <v>10895000</v>
      </c>
      <c r="AB13" s="176">
        <f>SUM('PER BULAN'!AE262:AG262)</f>
        <v>5355000</v>
      </c>
      <c r="AC13" s="176">
        <f>SUM('PER BULAN'!AH262:AJ262)</f>
        <v>0</v>
      </c>
      <c r="AD13" s="176">
        <f>SUM('PER BULAN'!AK262:AM262)</f>
        <v>0</v>
      </c>
      <c r="AE13" s="176">
        <f>SUM('PER BULAN'!AN262:AP262)</f>
        <v>0</v>
      </c>
      <c r="AF13" s="161">
        <f>SUM('PER BULAN'!AQ262:AS262)</f>
        <v>0</v>
      </c>
      <c r="AG13" s="162" t="s">
        <v>523</v>
      </c>
      <c r="AH13" s="162" t="s">
        <v>565</v>
      </c>
      <c r="AI13" s="162" t="s">
        <v>535</v>
      </c>
      <c r="AJ13" s="162">
        <v>51</v>
      </c>
      <c r="AK13" s="162" t="s">
        <v>3775</v>
      </c>
      <c r="AL13" s="256">
        <f t="shared" si="0"/>
        <v>55215000</v>
      </c>
      <c r="AM13" s="175">
        <f t="shared" si="1"/>
        <v>62.488682661837935</v>
      </c>
      <c r="AN13" s="256">
        <f t="shared" si="2"/>
        <v>33145000</v>
      </c>
      <c r="AO13" s="175">
        <f t="shared" si="3"/>
        <v>37.511317338162065</v>
      </c>
      <c r="AP13" s="162" t="str">
        <f t="shared" si="4"/>
        <v>WA.2378.EBA.994.001.GA.511151</v>
      </c>
      <c r="AQ13" s="162" t="str">
        <f>IF(ISNUMBER(SEARCH("COVID",SP2D_GAJI[[#This Row],[Akun]])),"COVID","Non COVID")</f>
        <v>Non COVID</v>
      </c>
      <c r="AR13"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3"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3" s="176"/>
      <c r="AU13" s="176"/>
      <c r="AV13" s="176"/>
      <c r="AW13" s="162"/>
      <c r="AX13" s="162"/>
      <c r="AY13" s="162"/>
    </row>
    <row r="14" spans="1:53">
      <c r="A14" s="162" t="s">
        <v>3768</v>
      </c>
      <c r="B14" s="162" t="s">
        <v>3769</v>
      </c>
      <c r="C14" s="162" t="s">
        <v>3795</v>
      </c>
      <c r="D14" s="162" t="s">
        <v>3796</v>
      </c>
      <c r="E14" s="162" t="s">
        <v>197</v>
      </c>
      <c r="F14" s="162" t="s">
        <v>3797</v>
      </c>
      <c r="G14" s="162" t="s">
        <v>3812</v>
      </c>
      <c r="H14" s="162" t="s">
        <v>3813</v>
      </c>
      <c r="I14" s="254">
        <v>994</v>
      </c>
      <c r="J14" s="162" t="s">
        <v>3826</v>
      </c>
      <c r="K14" s="162" t="s">
        <v>501</v>
      </c>
      <c r="L14" s="162" t="s">
        <v>4067</v>
      </c>
      <c r="M14" s="162" t="s">
        <v>1786</v>
      </c>
      <c r="N14" s="162" t="s">
        <v>4644</v>
      </c>
      <c r="O14" s="162">
        <v>512411</v>
      </c>
      <c r="P14" s="162" t="s">
        <v>4643</v>
      </c>
      <c r="Q14" s="111" cm="1">
        <f t="array" ref="Q14">SUM(_xlfn._xlws.FILTER(DIPA3[PaguRevisi],DIPA3[Akun]=SP2D_GAJI[[#This Row],[Kode Akun]],0))</f>
        <v>2635488000</v>
      </c>
      <c r="R14" s="276">
        <v>2635488000</v>
      </c>
      <c r="S14" s="276"/>
      <c r="T14" s="276"/>
      <c r="U14" s="176">
        <f>SUM('PER BULAN'!J263:L263)</f>
        <v>0</v>
      </c>
      <c r="V14" s="176">
        <f>SUM('PER BULAN'!M263:O263)</f>
        <v>233065910</v>
      </c>
      <c r="W14" s="176">
        <f>SUM('PER BULAN'!P263:R263)</f>
        <v>245174765</v>
      </c>
      <c r="X14" s="176">
        <f>SUM('PER BULAN'!S263:U263)</f>
        <v>361130227</v>
      </c>
      <c r="Y14" s="176">
        <f>SUM('PER BULAN'!V263:X263)</f>
        <v>243208345</v>
      </c>
      <c r="Z14" s="176">
        <f>SUM('PER BULAN'!Y263:AA263)</f>
        <v>242093442</v>
      </c>
      <c r="AA14" s="176">
        <f>SUM('PER BULAN'!AB263:AD263)</f>
        <v>363240742</v>
      </c>
      <c r="AB14" s="176">
        <f>SUM('PER BULAN'!AE263:AG263)</f>
        <v>237142610</v>
      </c>
      <c r="AC14" s="176">
        <f>SUM('PER BULAN'!AH263:AJ263)</f>
        <v>0</v>
      </c>
      <c r="AD14" s="176">
        <f>SUM('PER BULAN'!AK263:AM263)</f>
        <v>0</v>
      </c>
      <c r="AE14" s="176">
        <f>SUM('PER BULAN'!AN263:AP263)</f>
        <v>0</v>
      </c>
      <c r="AF14" s="161">
        <f>SUM('PER BULAN'!AQ263:AS263)</f>
        <v>0</v>
      </c>
      <c r="AG14" s="162" t="s">
        <v>523</v>
      </c>
      <c r="AH14" s="162" t="s">
        <v>565</v>
      </c>
      <c r="AI14" s="162" t="s">
        <v>535</v>
      </c>
      <c r="AJ14" s="162">
        <v>51</v>
      </c>
      <c r="AK14" s="162" t="s">
        <v>3775</v>
      </c>
      <c r="AL14" s="256">
        <f t="shared" si="0"/>
        <v>1925056041</v>
      </c>
      <c r="AM14" s="175">
        <f t="shared" si="1"/>
        <v>73.043627631770661</v>
      </c>
      <c r="AN14" s="256">
        <f t="shared" si="2"/>
        <v>710431959</v>
      </c>
      <c r="AO14" s="175">
        <f t="shared" si="3"/>
        <v>26.956372368229335</v>
      </c>
      <c r="AP14" s="162" t="str">
        <f t="shared" si="4"/>
        <v>WA.2378.EBA.994.001.GA.512411</v>
      </c>
      <c r="AQ14" s="162" t="str">
        <f>IF(ISNUMBER(SEARCH("COVID",SP2D_GAJI[[#This Row],[Akun]])),"COVID","Non COVID")</f>
        <v>Non COVID</v>
      </c>
      <c r="AR14" s="162"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4" s="275"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4" s="176"/>
      <c r="AU14" s="176"/>
      <c r="AV14" s="176"/>
      <c r="AW14" s="162"/>
      <c r="AX14" s="162"/>
      <c r="AY14" s="162"/>
    </row>
    <row r="15" spans="1:53">
      <c r="A15" s="303" t="s">
        <v>3768</v>
      </c>
      <c r="B15" s="303" t="s">
        <v>3769</v>
      </c>
      <c r="C15" s="303" t="s">
        <v>3795</v>
      </c>
      <c r="D15" s="303" t="s">
        <v>3796</v>
      </c>
      <c r="E15" s="303" t="s">
        <v>197</v>
      </c>
      <c r="F15" s="303" t="s">
        <v>3797</v>
      </c>
      <c r="G15" s="303" t="s">
        <v>3812</v>
      </c>
      <c r="H15" s="303" t="s">
        <v>3813</v>
      </c>
      <c r="I15" s="303">
        <v>994</v>
      </c>
      <c r="J15" s="303" t="s">
        <v>3826</v>
      </c>
      <c r="K15" s="303" t="s">
        <v>501</v>
      </c>
      <c r="L15" s="303" t="s">
        <v>4067</v>
      </c>
      <c r="M15" s="303" t="s">
        <v>2187</v>
      </c>
      <c r="N15" s="303" t="s">
        <v>4680</v>
      </c>
      <c r="O15" s="303">
        <v>512411</v>
      </c>
      <c r="P15" s="303" t="s">
        <v>4643</v>
      </c>
      <c r="Q15" s="304" cm="1">
        <f t="array" ref="Q15">SUM(_xlfn._xlws.FILTER(DIPA3[PaguRevisi],DIPA3[Akun]=SP2D_GAJI[[#This Row],[Kode Akun]],0))</f>
        <v>0</v>
      </c>
      <c r="R15" s="305">
        <v>323949000</v>
      </c>
      <c r="S15" s="305">
        <v>323949000</v>
      </c>
      <c r="T15" s="305"/>
      <c r="U15" s="306">
        <f>SUM('PER BULAN'!J264:L264)</f>
        <v>0</v>
      </c>
      <c r="V15" s="306">
        <f>SUM('PER BULAN'!M264:O264)</f>
        <v>0</v>
      </c>
      <c r="W15" s="306">
        <f>SUM('PER BULAN'!P264:R264)</f>
        <v>0</v>
      </c>
      <c r="X15" s="306">
        <f>SUM('PER BULAN'!S264:U264)</f>
        <v>0</v>
      </c>
      <c r="Y15" s="306">
        <f>SUM('PER BULAN'!V264:X264)</f>
        <v>0</v>
      </c>
      <c r="Z15" s="306">
        <f>SUM('PER BULAN'!Y264:AA264)</f>
        <v>0</v>
      </c>
      <c r="AA15" s="306">
        <f>SUM('PER BULAN'!AB264:AD264)</f>
        <v>0</v>
      </c>
      <c r="AB15" s="306">
        <f>SUM('PER BULAN'!AE264:AG264)</f>
        <v>0</v>
      </c>
      <c r="AC15" s="306">
        <f>SUM('PER BULAN'!AH264:AJ264)</f>
        <v>0</v>
      </c>
      <c r="AD15" s="306">
        <f>SUM('PER BULAN'!AK264:AM264)</f>
        <v>0</v>
      </c>
      <c r="AE15" s="306">
        <f>SUM('PER BULAN'!AN264:AP264)</f>
        <v>0</v>
      </c>
      <c r="AF15" s="307">
        <f>SUM('PER BULAN'!AQ264:AS264)</f>
        <v>0</v>
      </c>
      <c r="AG15" s="303"/>
      <c r="AH15" s="303"/>
      <c r="AI15" s="303"/>
      <c r="AJ15" s="303"/>
      <c r="AK15" s="303"/>
      <c r="AL15" s="308">
        <f>SUM(U15:AF15)</f>
        <v>0</v>
      </c>
      <c r="AM15" s="309">
        <f>IFERROR(AL15/Q15*100,0)</f>
        <v>0</v>
      </c>
      <c r="AN15" s="308">
        <f>Q15-AL15</f>
        <v>0</v>
      </c>
      <c r="AO15" s="309">
        <f>IFERROR(AN15/Q15*100,0)</f>
        <v>0</v>
      </c>
      <c r="AP15" s="310" t="str">
        <f>_xlfn.TEXTJOIN(".",TRUE,C15,E15,G15,I15,K15,M15,O15)</f>
        <v>WA.2378.EBA.994.001.GB.512411</v>
      </c>
      <c r="AQ15" s="310" t="str">
        <f>IF(ISNUMBER(SEARCH("COVID",SP2D_GAJI[[#This Row],[Akun]])),"COVID","Non COVID")</f>
        <v>Non COVID</v>
      </c>
      <c r="AR15" s="310" t="str">
        <f>IF(LEFT(SP2D_GAJI[[#This Row],[kdakun]],2)="53","MODAL",IF(LEFT(SP2D_GAJI[[#This Row],[kdakun]],2)="51","GAJI DAN TUNJANGAN",IF(ISNUMBER(SEARCH("521213",SP2D_GAJI[[#This Row],[Akun]])),"HONOR OUTPUT KEGIATAN",IF(ISNUMBER(SEARCH("521115",SP2D_GAJI[[#This Row],[Akun]])),"HONOR OPERASIONAL SATKER",IF(ISNUMBER(SEARCH("521111",SP2D_GAJI[[#This Row],[Akun]])),"KEPERLUAN PERKANTORAN",IF(ISNUMBER(SEARCH("522141",SP2D_GAJI[[#This Row],[Akun]])),"BELANJA SEWA",IF(ISNUMBER(SEARCH("521114",SP2D_GAJI[[#This Row],[Akun]])),"PENGIRIMAN SURAT DINAS POS PUSAT",IF(ISNUMBER(SEARCH("524114",SP2D_GAJI[[#This Row],[Akun]])),"PAKET MEETING DLM KOTA",IF(ISNUMBER(SEARCH("524113",SP2D_GAJI[[#This Row],[Akun]])),"TRANSPORT LOKAL",IF(OR(ISNUMBER(SEARCH("PERJALANAN BIASA",SP2D_GAJI[[#This Row],[Akun]])),ISNUMBER(SEARCH("PERJALANAN DINAS",SP2D_GAJI[[#This Row],[Akun]]))),"PERJALANAN DINAS",IF(ISNUMBER(SEARCH("JASA",SP2D_GAJI[[#This Row],[Akun]])),"BELANJA JASA",IF(ISNUMBER(SEARCH("BAHAN",SP2D_GAJI[[#This Row],[Akun]])),"BELANJA BAHAN",IF(ISNUMBER(SEARCH("NON OPERASIONAL",SP2D_GAJI[[#This Row],[Akun]])),"NON OPS LAINNYA",IF(ISNUMBER(SEARCH("5218",SP2D_GAJI[[#This Row],[kdakun]])),"PERSEDIAAN",IF(ISNUMBER(SEARCH("pemeliharaan",SP2D_GAJI[[#This Row],[Akun]])),"BELANJA PEMELIHARAAN",IF(AND(ISNUMBER(SEARCH("OPERASIONAL",SP2D_GAJI[[#This Row],[Komponen]])),ISNUMBER(SEARCH("LAYANAN PERKANTORAN",SP2D_GAJI[[#This Row],[SubOutput]]))),"BELANJA OPERASIONAL LAINNYA",IF(ISNUMBER(SEARCH("Belanja Barang Operasional",SP2D_GAJI[[#This Row],[Akun]])),"BELANJA OPERASIONAL",IF(ISNUMBER(SEARCH("SEWA",SP2D_GAJI[[#This Row],[Akun]])),"BELANJA SEWA"))))))))))))))))))</f>
        <v>GAJI DAN TUNJANGAN</v>
      </c>
      <c r="AS15" s="310" t="str">
        <f>IF(AND(ISNUMBER(SEARCH("OPERASIONAL",SP2D_GAJI[[#This Row],[Komponen]])),ISNUMBER(SEARCH("LAYANAN PERKANTORAN",SP2D_GAJI[[#This Row],[SubOutput]]))),"Belanja Barang Operasional",IF(LEFT(SP2D_GAJI[[#This Row],[kdakun]],2)="53","Belanja Modal",IF(LEFT(SP2D_GAJI[[#This Row],[kdakun]],2)="51","Belanja Pegawai","Belanja Barang Non Operasional")))</f>
        <v>Belanja Pegawai</v>
      </c>
      <c r="AT15" s="306"/>
      <c r="AU15" s="306"/>
      <c r="AV15" s="306"/>
      <c r="AW15" s="303"/>
      <c r="AX15" s="303"/>
      <c r="AY15" s="303"/>
      <c r="AZ15" s="171"/>
      <c r="BA15" s="171"/>
    </row>
  </sheetData>
  <phoneticPr fontId="26" type="noConversion"/>
  <pageMargins left="0.7" right="0.7" top="0.75" bottom="0.75" header="0.3" footer="0.3"/>
  <pageSetup orientation="portrait" horizontalDpi="0"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0A0AF-EFE7-4050-AFDE-970D0A0520C8}">
  <sheetPr codeName="Sheet7">
    <pageSetUpPr fitToPage="1"/>
  </sheetPr>
  <dimension ref="B4:BP282"/>
  <sheetViews>
    <sheetView showGridLines="0" zoomScale="70" zoomScaleNormal="70" workbookViewId="0">
      <pane xSplit="3" ySplit="14" topLeftCell="P109" activePane="bottomRight" state="frozen"/>
      <selection pane="topRight" activeCell="D1" sqref="D1"/>
      <selection pane="bottomLeft" activeCell="A15" sqref="A15"/>
      <selection pane="bottomRight" activeCell="B6" sqref="B6"/>
    </sheetView>
  </sheetViews>
  <sheetFormatPr defaultRowHeight="15"/>
  <cols>
    <col min="1" max="1" width="8.7109375" customWidth="1"/>
    <col min="2" max="2" width="16.28515625" customWidth="1"/>
    <col min="3" max="3" width="62.42578125" customWidth="1"/>
    <col min="4" max="4" width="9.140625" customWidth="1"/>
    <col min="5" max="5" width="10.140625" style="208" customWidth="1"/>
    <col min="6" max="6" width="17.42578125" customWidth="1"/>
    <col min="7" max="7" width="20.140625" customWidth="1"/>
    <col min="8" max="9" width="17.42578125" customWidth="1"/>
    <col min="10" max="10" width="13.42578125" customWidth="1"/>
    <col min="11" max="11" width="15.42578125" customWidth="1"/>
    <col min="12" max="12" width="16.42578125" customWidth="1"/>
    <col min="13" max="13" width="13.42578125" customWidth="1"/>
    <col min="14" max="15" width="10.7109375" customWidth="1"/>
    <col min="16" max="16" width="13" customWidth="1"/>
    <col min="17" max="18" width="15.7109375" customWidth="1"/>
    <col min="19" max="19" width="14.28515625" customWidth="1"/>
    <col min="20" max="21" width="11.85546875" customWidth="1"/>
    <col min="22" max="22" width="13" customWidth="1"/>
    <col min="23" max="23" width="15.140625" customWidth="1"/>
    <col min="24" max="24" width="13.28515625" customWidth="1"/>
    <col min="25" max="25" width="14.85546875" customWidth="1"/>
    <col min="26" max="26" width="11.85546875" customWidth="1"/>
    <col min="27" max="27" width="12.140625" customWidth="1"/>
    <col min="28" max="28" width="14.85546875" customWidth="1"/>
    <col min="29" max="29" width="16" customWidth="1"/>
    <col min="30" max="30" width="11.85546875" customWidth="1"/>
    <col min="31" max="31" width="15.140625" bestFit="1" customWidth="1"/>
    <col min="32" max="32" width="11.85546875" customWidth="1"/>
    <col min="33" max="33" width="13.140625" customWidth="1"/>
    <col min="34" max="34" width="12.85546875" hidden="1" customWidth="1"/>
    <col min="35" max="36" width="11.85546875" hidden="1" customWidth="1"/>
    <col min="37" max="37" width="11.140625" hidden="1" customWidth="1"/>
    <col min="38" max="39" width="11.85546875" hidden="1" customWidth="1"/>
    <col min="40" max="40" width="13" hidden="1" customWidth="1"/>
    <col min="41" max="42" width="11.85546875" hidden="1" customWidth="1"/>
    <col min="43" max="43" width="12.140625" hidden="1" customWidth="1"/>
    <col min="44" max="44" width="11.85546875" hidden="1" customWidth="1"/>
    <col min="45" max="46" width="15" hidden="1" customWidth="1"/>
    <col min="47" max="47" width="15.85546875" customWidth="1"/>
    <col min="48" max="48" width="9" customWidth="1"/>
    <col min="49" max="49" width="18.42578125" customWidth="1"/>
    <col min="50" max="50" width="8.5703125" customWidth="1"/>
    <col min="51" max="51" width="28.140625" customWidth="1"/>
    <col min="52" max="52" width="33" customWidth="1"/>
    <col min="53" max="53" width="34.140625" customWidth="1"/>
    <col min="54" max="54" width="12.28515625" customWidth="1"/>
    <col min="55" max="55" width="13.28515625" style="159" customWidth="1"/>
    <col min="56" max="56" width="11.85546875" customWidth="1"/>
    <col min="57" max="57" width="11.85546875" style="159" customWidth="1"/>
    <col min="58" max="58" width="12.7109375" customWidth="1"/>
    <col min="59" max="59" width="15.85546875" customWidth="1"/>
    <col min="60" max="60" width="13.5703125" customWidth="1"/>
    <col min="61" max="61" width="12.85546875" customWidth="1"/>
    <col min="62" max="63" width="12" customWidth="1"/>
    <col min="64" max="64" width="13" bestFit="1" customWidth="1"/>
  </cols>
  <sheetData>
    <row r="4" spans="2:64">
      <c r="B4" s="133" t="s">
        <v>577</v>
      </c>
      <c r="C4" s="133"/>
    </row>
    <row r="5" spans="2:64">
      <c r="B5" s="133" t="s">
        <v>4822</v>
      </c>
      <c r="C5" s="133"/>
    </row>
    <row r="6" spans="2:64">
      <c r="B6" s="133" t="s">
        <v>7778</v>
      </c>
      <c r="C6" s="133"/>
    </row>
    <row r="7" spans="2:64">
      <c r="B7" s="133" t="s">
        <v>578</v>
      </c>
      <c r="C7" s="133" t="s">
        <v>579</v>
      </c>
    </row>
    <row r="8" spans="2:64">
      <c r="B8" s="133" t="s">
        <v>580</v>
      </c>
      <c r="C8" s="133" t="s">
        <v>581</v>
      </c>
      <c r="I8" s="161"/>
    </row>
    <row r="9" spans="2:64">
      <c r="B9" s="133" t="s">
        <v>582</v>
      </c>
      <c r="C9" s="133" t="s">
        <v>583</v>
      </c>
      <c r="AU9" s="161" t="e">
        <f>SUM('SP2D ON'!#REF!)</f>
        <v>#REF!</v>
      </c>
    </row>
    <row r="10" spans="2:64">
      <c r="B10" s="133" t="s">
        <v>584</v>
      </c>
      <c r="C10" s="133" t="s">
        <v>3886</v>
      </c>
      <c r="AU10" s="161" t="e">
        <f>AU14-AU9</f>
        <v>#REF!</v>
      </c>
      <c r="AW10" s="159">
        <v>6741589414</v>
      </c>
    </row>
    <row r="11" spans="2:64">
      <c r="AW11" s="161" t="e">
        <f>AW10-AU10</f>
        <v>#REF!</v>
      </c>
    </row>
    <row r="12" spans="2:64" s="109" customFormat="1">
      <c r="B12" s="184" t="s">
        <v>585</v>
      </c>
      <c r="C12" s="184" t="s">
        <v>586</v>
      </c>
      <c r="D12" s="184" t="s">
        <v>587</v>
      </c>
      <c r="E12" s="357" t="s">
        <v>588</v>
      </c>
      <c r="F12" s="184" t="s">
        <v>4602</v>
      </c>
      <c r="G12" s="253" t="s">
        <v>4603</v>
      </c>
      <c r="H12" s="259" t="s">
        <v>4645</v>
      </c>
      <c r="I12" s="259" t="s">
        <v>4646</v>
      </c>
      <c r="J12" s="534" t="s">
        <v>3711</v>
      </c>
      <c r="K12" s="534"/>
      <c r="L12" s="534"/>
      <c r="M12" s="534" t="s">
        <v>3712</v>
      </c>
      <c r="N12" s="534"/>
      <c r="O12" s="534"/>
      <c r="P12" s="534" t="s">
        <v>3713</v>
      </c>
      <c r="Q12" s="534"/>
      <c r="R12" s="534"/>
      <c r="S12" s="534" t="s">
        <v>3714</v>
      </c>
      <c r="T12" s="534"/>
      <c r="U12" s="534"/>
      <c r="V12" s="534" t="s">
        <v>3715</v>
      </c>
      <c r="W12" s="534"/>
      <c r="X12" s="534"/>
      <c r="Y12" s="534" t="s">
        <v>3716</v>
      </c>
      <c r="Z12" s="534"/>
      <c r="AA12" s="534"/>
      <c r="AB12" s="534" t="s">
        <v>3717</v>
      </c>
      <c r="AC12" s="534"/>
      <c r="AD12" s="534"/>
      <c r="AE12" s="534" t="s">
        <v>3718</v>
      </c>
      <c r="AF12" s="534"/>
      <c r="AG12" s="534"/>
      <c r="AH12" s="534" t="s">
        <v>3719</v>
      </c>
      <c r="AI12" s="534"/>
      <c r="AJ12" s="534"/>
      <c r="AK12" s="534" t="s">
        <v>3720</v>
      </c>
      <c r="AL12" s="534"/>
      <c r="AM12" s="534"/>
      <c r="AN12" s="534" t="s">
        <v>3721</v>
      </c>
      <c r="AO12" s="534"/>
      <c r="AP12" s="534"/>
      <c r="AQ12" s="534" t="s">
        <v>3722</v>
      </c>
      <c r="AR12" s="534"/>
      <c r="AS12" s="534"/>
      <c r="AT12" s="358"/>
      <c r="AU12" s="536" t="s">
        <v>3728</v>
      </c>
      <c r="AV12" s="537" t="s">
        <v>3729</v>
      </c>
      <c r="AW12" s="535" t="s">
        <v>3730</v>
      </c>
      <c r="AX12" s="535" t="s">
        <v>3729</v>
      </c>
      <c r="AY12" s="183" t="s">
        <v>3898</v>
      </c>
      <c r="AZ12" s="183" t="s">
        <v>500</v>
      </c>
      <c r="BA12" s="183" t="s">
        <v>3884</v>
      </c>
      <c r="BB12" s="182" t="s">
        <v>3897</v>
      </c>
      <c r="BC12" s="182"/>
      <c r="BD12" s="182"/>
      <c r="BE12" s="182"/>
      <c r="BF12" s="182"/>
      <c r="BG12" s="182"/>
      <c r="BH12" s="182"/>
      <c r="BI12" s="182"/>
      <c r="BJ12" s="182"/>
      <c r="BK12" s="182"/>
      <c r="BL12" s="182"/>
    </row>
    <row r="13" spans="2:64">
      <c r="B13" s="184"/>
      <c r="C13" s="184"/>
      <c r="D13" s="184"/>
      <c r="E13" s="357"/>
      <c r="F13" s="184"/>
      <c r="G13" s="253"/>
      <c r="H13" s="259"/>
      <c r="I13" s="259"/>
      <c r="J13" s="185" t="s">
        <v>3725</v>
      </c>
      <c r="K13" s="185" t="s">
        <v>3723</v>
      </c>
      <c r="L13" s="185" t="s">
        <v>3724</v>
      </c>
      <c r="M13" s="185" t="s">
        <v>3725</v>
      </c>
      <c r="N13" s="185" t="s">
        <v>3723</v>
      </c>
      <c r="O13" s="185" t="s">
        <v>3724</v>
      </c>
      <c r="P13" s="185" t="s">
        <v>3725</v>
      </c>
      <c r="Q13" s="185" t="s">
        <v>3723</v>
      </c>
      <c r="R13" s="185" t="s">
        <v>3724</v>
      </c>
      <c r="S13" s="185" t="s">
        <v>3725</v>
      </c>
      <c r="T13" s="185" t="s">
        <v>3723</v>
      </c>
      <c r="U13" s="185" t="s">
        <v>3724</v>
      </c>
      <c r="V13" s="185" t="s">
        <v>3725</v>
      </c>
      <c r="W13" s="185" t="s">
        <v>3723</v>
      </c>
      <c r="X13" s="185" t="s">
        <v>3724</v>
      </c>
      <c r="Y13" s="185" t="s">
        <v>3725</v>
      </c>
      <c r="Z13" s="185" t="s">
        <v>3723</v>
      </c>
      <c r="AA13" s="185" t="s">
        <v>3724</v>
      </c>
      <c r="AB13" s="185" t="s">
        <v>3725</v>
      </c>
      <c r="AC13" s="185" t="s">
        <v>3723</v>
      </c>
      <c r="AD13" s="185" t="s">
        <v>3724</v>
      </c>
      <c r="AE13" s="185" t="s">
        <v>3725</v>
      </c>
      <c r="AF13" s="185" t="s">
        <v>3723</v>
      </c>
      <c r="AG13" s="185" t="s">
        <v>3724</v>
      </c>
      <c r="AH13" s="185" t="s">
        <v>3725</v>
      </c>
      <c r="AI13" s="185" t="s">
        <v>3723</v>
      </c>
      <c r="AJ13" s="185" t="s">
        <v>3724</v>
      </c>
      <c r="AK13" s="185" t="s">
        <v>3725</v>
      </c>
      <c r="AL13" s="185" t="s">
        <v>3723</v>
      </c>
      <c r="AM13" s="185" t="s">
        <v>3724</v>
      </c>
      <c r="AN13" s="185" t="s">
        <v>3725</v>
      </c>
      <c r="AO13" s="185" t="s">
        <v>3723</v>
      </c>
      <c r="AP13" s="185" t="s">
        <v>3724</v>
      </c>
      <c r="AQ13" s="185" t="s">
        <v>3725</v>
      </c>
      <c r="AR13" s="185" t="s">
        <v>3723</v>
      </c>
      <c r="AS13" s="185" t="s">
        <v>3724</v>
      </c>
      <c r="AT13" s="358"/>
      <c r="AU13" s="536"/>
      <c r="AV13" s="537"/>
      <c r="AW13" s="535"/>
      <c r="AX13" s="535"/>
      <c r="AY13" s="183"/>
      <c r="AZ13" s="183"/>
      <c r="BA13" s="183"/>
      <c r="BB13" s="181" t="s">
        <v>3894</v>
      </c>
      <c r="BC13" s="180" t="s">
        <v>3895</v>
      </c>
      <c r="BD13" s="181" t="s">
        <v>3896</v>
      </c>
      <c r="BE13" s="180" t="s">
        <v>3904</v>
      </c>
      <c r="BF13" s="181" t="s">
        <v>4221</v>
      </c>
      <c r="BG13" s="181" t="s">
        <v>4256</v>
      </c>
      <c r="BH13" s="181" t="s">
        <v>4257</v>
      </c>
      <c r="BI13" s="181" t="s">
        <v>4410</v>
      </c>
      <c r="BJ13" s="181" t="s">
        <v>4738</v>
      </c>
      <c r="BK13" s="181" t="s">
        <v>4817</v>
      </c>
      <c r="BL13" s="181" t="s">
        <v>7745</v>
      </c>
    </row>
    <row r="14" spans="2:64">
      <c r="B14" s="186" t="s">
        <v>3727</v>
      </c>
      <c r="C14" s="187" t="s">
        <v>592</v>
      </c>
      <c r="D14" s="187"/>
      <c r="E14" s="362"/>
      <c r="F14" s="188">
        <f t="shared" ref="F14:K14" si="0">F15+F60</f>
        <v>16863164000</v>
      </c>
      <c r="G14" s="188">
        <f t="shared" si="0"/>
        <v>16863164000</v>
      </c>
      <c r="H14" s="188">
        <f>H15+H60</f>
        <v>100000000</v>
      </c>
      <c r="I14" s="188">
        <f t="shared" si="0"/>
        <v>2887360000</v>
      </c>
      <c r="J14" s="188">
        <f t="shared" si="0"/>
        <v>0</v>
      </c>
      <c r="K14" s="188">
        <f t="shared" si="0"/>
        <v>0</v>
      </c>
      <c r="L14" s="188">
        <f t="shared" ref="L14:AS14" si="1">L15+L60</f>
        <v>0</v>
      </c>
      <c r="M14" s="188">
        <f t="shared" si="1"/>
        <v>74237800</v>
      </c>
      <c r="N14" s="188">
        <f t="shared" si="1"/>
        <v>0</v>
      </c>
      <c r="O14" s="188">
        <f t="shared" si="1"/>
        <v>0</v>
      </c>
      <c r="P14" s="188">
        <f t="shared" si="1"/>
        <v>63640000</v>
      </c>
      <c r="Q14" s="188">
        <f t="shared" si="1"/>
        <v>198137490</v>
      </c>
      <c r="R14" s="188">
        <f t="shared" si="1"/>
        <v>410500187</v>
      </c>
      <c r="S14" s="188">
        <f>S15+S60</f>
        <v>1797433854</v>
      </c>
      <c r="T14" s="188">
        <f t="shared" si="1"/>
        <v>95254996</v>
      </c>
      <c r="U14" s="188">
        <f t="shared" si="1"/>
        <v>0</v>
      </c>
      <c r="V14" s="188">
        <f t="shared" si="1"/>
        <v>759567100</v>
      </c>
      <c r="W14" s="188">
        <f t="shared" si="1"/>
        <v>189278193</v>
      </c>
      <c r="X14" s="188">
        <f t="shared" si="1"/>
        <v>312088731</v>
      </c>
      <c r="Y14" s="188">
        <f t="shared" si="1"/>
        <v>2575274181</v>
      </c>
      <c r="Z14" s="188">
        <f t="shared" si="1"/>
        <v>0</v>
      </c>
      <c r="AA14" s="188">
        <f t="shared" si="1"/>
        <v>7559500</v>
      </c>
      <c r="AB14" s="188">
        <f t="shared" si="1"/>
        <v>1298134381</v>
      </c>
      <c r="AC14" s="188">
        <f t="shared" si="1"/>
        <v>193139673</v>
      </c>
      <c r="AD14" s="188">
        <f t="shared" si="1"/>
        <v>0</v>
      </c>
      <c r="AE14" s="188">
        <f t="shared" si="1"/>
        <v>79840000</v>
      </c>
      <c r="AF14" s="188">
        <f t="shared" si="1"/>
        <v>0</v>
      </c>
      <c r="AG14" s="188">
        <f t="shared" si="1"/>
        <v>149397390</v>
      </c>
      <c r="AH14" s="188">
        <f t="shared" si="1"/>
        <v>0</v>
      </c>
      <c r="AI14" s="188">
        <f t="shared" si="1"/>
        <v>0</v>
      </c>
      <c r="AJ14" s="188">
        <f t="shared" si="1"/>
        <v>0</v>
      </c>
      <c r="AK14" s="188">
        <f t="shared" si="1"/>
        <v>0</v>
      </c>
      <c r="AL14" s="188">
        <f t="shared" si="1"/>
        <v>0</v>
      </c>
      <c r="AM14" s="188">
        <f t="shared" si="1"/>
        <v>0</v>
      </c>
      <c r="AN14" s="188">
        <f t="shared" si="1"/>
        <v>0</v>
      </c>
      <c r="AO14" s="188">
        <f>AO15+AO60</f>
        <v>0</v>
      </c>
      <c r="AP14" s="188">
        <f t="shared" si="1"/>
        <v>0</v>
      </c>
      <c r="AQ14" s="188">
        <f>AQ15+AQ60</f>
        <v>0</v>
      </c>
      <c r="AR14" s="188">
        <f>AR15+AR60</f>
        <v>0</v>
      </c>
      <c r="AS14" s="188">
        <f t="shared" si="1"/>
        <v>0</v>
      </c>
      <c r="AT14" s="188"/>
      <c r="AU14" s="188">
        <f>SUM(J14:AS14)</f>
        <v>8203483476</v>
      </c>
      <c r="AV14" s="189">
        <f>IFERROR(AU14/F14*100,0)</f>
        <v>48.647356308697468</v>
      </c>
      <c r="AW14" s="190">
        <f>F14-AU14</f>
        <v>8659680524</v>
      </c>
      <c r="AX14" s="189">
        <f>AW14/F14*100</f>
        <v>51.352643691302532</v>
      </c>
      <c r="AY14" s="110"/>
      <c r="AZ14" s="110"/>
      <c r="BA14" s="110" t="s">
        <v>3804</v>
      </c>
      <c r="BB14" s="188">
        <f>BB15+BB60</f>
        <v>99961115</v>
      </c>
      <c r="BC14" s="188">
        <f>BC15+BC60</f>
        <v>410500187</v>
      </c>
      <c r="BD14" s="188">
        <f>BD15+BD60</f>
        <v>98176375</v>
      </c>
      <c r="BE14" s="188">
        <f>BE15+BE60</f>
        <v>95254996</v>
      </c>
      <c r="BF14" s="188">
        <f t="shared" ref="BF14" si="2">BF15+BF60</f>
        <v>95439616</v>
      </c>
      <c r="BG14" s="188">
        <f t="shared" ref="BG14:BH14" si="3">BG15+BG60</f>
        <v>93838577</v>
      </c>
      <c r="BH14" s="188">
        <f t="shared" si="3"/>
        <v>312088731</v>
      </c>
      <c r="BI14" s="188">
        <f t="shared" ref="BI14:BJ14" si="4">BI15+BI60</f>
        <v>7559500</v>
      </c>
      <c r="BJ14" s="188">
        <f t="shared" si="4"/>
        <v>93423902</v>
      </c>
      <c r="BK14" s="188">
        <f t="shared" ref="BK14:BL14" si="5">BK15+BK60</f>
        <v>99715771</v>
      </c>
      <c r="BL14" s="188">
        <f t="shared" si="5"/>
        <v>149397390</v>
      </c>
    </row>
    <row r="15" spans="2:64">
      <c r="B15" s="134" t="s">
        <v>0</v>
      </c>
      <c r="C15" s="135" t="s">
        <v>1</v>
      </c>
      <c r="D15" s="135"/>
      <c r="E15" s="223"/>
      <c r="F15" s="136">
        <f>F16</f>
        <v>1000000000</v>
      </c>
      <c r="G15" s="136">
        <f>G16</f>
        <v>1000000000</v>
      </c>
      <c r="H15" s="136">
        <f>H16</f>
        <v>0</v>
      </c>
      <c r="I15" s="136">
        <f>I16</f>
        <v>0</v>
      </c>
      <c r="J15" s="136">
        <f t="shared" ref="J15:AS17" si="6">J16</f>
        <v>0</v>
      </c>
      <c r="K15" s="136">
        <f t="shared" si="6"/>
        <v>0</v>
      </c>
      <c r="L15" s="136">
        <f t="shared" si="6"/>
        <v>0</v>
      </c>
      <c r="M15" s="136">
        <f t="shared" si="6"/>
        <v>0</v>
      </c>
      <c r="N15" s="136">
        <f t="shared" si="6"/>
        <v>0</v>
      </c>
      <c r="O15" s="136">
        <f t="shared" si="6"/>
        <v>0</v>
      </c>
      <c r="P15" s="136">
        <f t="shared" si="6"/>
        <v>0</v>
      </c>
      <c r="Q15" s="136">
        <f t="shared" si="6"/>
        <v>30802300</v>
      </c>
      <c r="R15" s="136">
        <f t="shared" si="6"/>
        <v>89962700</v>
      </c>
      <c r="S15" s="136">
        <f t="shared" si="6"/>
        <v>34256000</v>
      </c>
      <c r="T15" s="136">
        <f t="shared" si="6"/>
        <v>0</v>
      </c>
      <c r="U15" s="136">
        <f t="shared" si="6"/>
        <v>0</v>
      </c>
      <c r="V15" s="136">
        <f t="shared" si="6"/>
        <v>2180000</v>
      </c>
      <c r="W15" s="136">
        <f t="shared" si="6"/>
        <v>10260100</v>
      </c>
      <c r="X15" s="136">
        <f t="shared" si="6"/>
        <v>76123900</v>
      </c>
      <c r="Y15" s="136">
        <f t="shared" si="6"/>
        <v>124937100</v>
      </c>
      <c r="Z15" s="136">
        <f t="shared" si="6"/>
        <v>0</v>
      </c>
      <c r="AA15" s="136">
        <f t="shared" si="6"/>
        <v>0</v>
      </c>
      <c r="AB15" s="136">
        <f t="shared" si="6"/>
        <v>94499035</v>
      </c>
      <c r="AC15" s="136">
        <f t="shared" si="6"/>
        <v>2325000</v>
      </c>
      <c r="AD15" s="136">
        <f t="shared" si="6"/>
        <v>0</v>
      </c>
      <c r="AE15" s="136">
        <f t="shared" si="6"/>
        <v>0</v>
      </c>
      <c r="AF15" s="136">
        <f t="shared" si="6"/>
        <v>0</v>
      </c>
      <c r="AG15" s="136">
        <f t="shared" si="6"/>
        <v>89077750</v>
      </c>
      <c r="AH15" s="136">
        <f t="shared" si="6"/>
        <v>0</v>
      </c>
      <c r="AI15" s="136">
        <f t="shared" si="6"/>
        <v>0</v>
      </c>
      <c r="AJ15" s="136">
        <f t="shared" si="6"/>
        <v>0</v>
      </c>
      <c r="AK15" s="136">
        <f t="shared" si="6"/>
        <v>0</v>
      </c>
      <c r="AL15" s="136">
        <f t="shared" si="6"/>
        <v>0</v>
      </c>
      <c r="AM15" s="136">
        <f t="shared" si="6"/>
        <v>0</v>
      </c>
      <c r="AN15" s="136">
        <f t="shared" si="6"/>
        <v>0</v>
      </c>
      <c r="AO15" s="136">
        <f t="shared" si="6"/>
        <v>0</v>
      </c>
      <c r="AP15" s="136">
        <f t="shared" si="6"/>
        <v>0</v>
      </c>
      <c r="AQ15" s="136">
        <f t="shared" si="6"/>
        <v>0</v>
      </c>
      <c r="AR15" s="136">
        <f t="shared" si="6"/>
        <v>0</v>
      </c>
      <c r="AS15" s="136">
        <f t="shared" si="6"/>
        <v>0</v>
      </c>
      <c r="AT15" s="136"/>
      <c r="AU15" s="136">
        <f>SUM(J15:AS15)</f>
        <v>554423885</v>
      </c>
      <c r="AV15" s="137">
        <f t="shared" ref="AV15:AV82" si="7">IFERROR(AU15/F15*100,0)</f>
        <v>55.442388499999993</v>
      </c>
      <c r="AW15" s="138">
        <f t="shared" ref="AW15:AW82" si="8">F15-AU15</f>
        <v>445576115</v>
      </c>
      <c r="AX15" s="137">
        <f>AW15/F15*100</f>
        <v>44.5576115</v>
      </c>
      <c r="AY15" s="110"/>
      <c r="AZ15" s="110"/>
      <c r="BA15" s="110" t="s">
        <v>3804</v>
      </c>
      <c r="BB15" s="136">
        <f t="shared" ref="BB15:BL17" si="9">BB16</f>
        <v>0</v>
      </c>
      <c r="BC15" s="136">
        <f t="shared" si="9"/>
        <v>89962700</v>
      </c>
      <c r="BD15" s="136">
        <f t="shared" si="9"/>
        <v>30802300</v>
      </c>
      <c r="BE15" s="136">
        <f t="shared" si="9"/>
        <v>0</v>
      </c>
      <c r="BF15" s="136">
        <f t="shared" si="9"/>
        <v>1500000</v>
      </c>
      <c r="BG15" s="136">
        <f t="shared" si="9"/>
        <v>8760100</v>
      </c>
      <c r="BH15" s="136">
        <f t="shared" si="9"/>
        <v>76123900</v>
      </c>
      <c r="BI15" s="136">
        <f t="shared" si="9"/>
        <v>0</v>
      </c>
      <c r="BJ15" s="136">
        <f t="shared" si="9"/>
        <v>2325000</v>
      </c>
      <c r="BK15" s="136">
        <f t="shared" si="9"/>
        <v>0</v>
      </c>
      <c r="BL15" s="136">
        <f t="shared" si="9"/>
        <v>89077750</v>
      </c>
    </row>
    <row r="16" spans="2:64">
      <c r="B16" s="128">
        <v>2376</v>
      </c>
      <c r="C16" s="129" t="s">
        <v>47</v>
      </c>
      <c r="D16" s="129"/>
      <c r="E16" s="363"/>
      <c r="F16" s="130">
        <f t="shared" ref="F16:X17" si="10">F17</f>
        <v>1000000000</v>
      </c>
      <c r="G16" s="130">
        <f t="shared" si="10"/>
        <v>1000000000</v>
      </c>
      <c r="H16" s="130">
        <f t="shared" si="10"/>
        <v>0</v>
      </c>
      <c r="I16" s="130">
        <f t="shared" si="10"/>
        <v>0</v>
      </c>
      <c r="J16" s="130">
        <f t="shared" si="10"/>
        <v>0</v>
      </c>
      <c r="K16" s="130">
        <f t="shared" si="10"/>
        <v>0</v>
      </c>
      <c r="L16" s="130">
        <f t="shared" si="10"/>
        <v>0</v>
      </c>
      <c r="M16" s="130">
        <f t="shared" si="10"/>
        <v>0</v>
      </c>
      <c r="N16" s="130">
        <f t="shared" si="10"/>
        <v>0</v>
      </c>
      <c r="O16" s="130">
        <f t="shared" si="10"/>
        <v>0</v>
      </c>
      <c r="P16" s="130">
        <f t="shared" si="10"/>
        <v>0</v>
      </c>
      <c r="Q16" s="130">
        <f t="shared" si="10"/>
        <v>30802300</v>
      </c>
      <c r="R16" s="130">
        <f t="shared" si="10"/>
        <v>89962700</v>
      </c>
      <c r="S16" s="130">
        <f t="shared" si="10"/>
        <v>34256000</v>
      </c>
      <c r="T16" s="130">
        <f t="shared" si="10"/>
        <v>0</v>
      </c>
      <c r="U16" s="130">
        <f t="shared" si="10"/>
        <v>0</v>
      </c>
      <c r="V16" s="130">
        <f t="shared" si="10"/>
        <v>2180000</v>
      </c>
      <c r="W16" s="130">
        <f t="shared" si="10"/>
        <v>10260100</v>
      </c>
      <c r="X16" s="130">
        <f t="shared" si="10"/>
        <v>76123900</v>
      </c>
      <c r="Y16" s="130">
        <f t="shared" si="6"/>
        <v>124937100</v>
      </c>
      <c r="Z16" s="130">
        <f t="shared" si="6"/>
        <v>0</v>
      </c>
      <c r="AA16" s="130">
        <f t="shared" si="6"/>
        <v>0</v>
      </c>
      <c r="AB16" s="130">
        <f t="shared" si="6"/>
        <v>94499035</v>
      </c>
      <c r="AC16" s="130">
        <f t="shared" si="6"/>
        <v>2325000</v>
      </c>
      <c r="AD16" s="130">
        <f t="shared" si="6"/>
        <v>0</v>
      </c>
      <c r="AE16" s="130">
        <f t="shared" si="6"/>
        <v>0</v>
      </c>
      <c r="AF16" s="130">
        <f t="shared" si="6"/>
        <v>0</v>
      </c>
      <c r="AG16" s="130">
        <f t="shared" si="6"/>
        <v>89077750</v>
      </c>
      <c r="AH16" s="130">
        <f t="shared" si="6"/>
        <v>0</v>
      </c>
      <c r="AI16" s="130">
        <f t="shared" si="6"/>
        <v>0</v>
      </c>
      <c r="AJ16" s="130">
        <f t="shared" si="6"/>
        <v>0</v>
      </c>
      <c r="AK16" s="130">
        <f t="shared" si="6"/>
        <v>0</v>
      </c>
      <c r="AL16" s="130">
        <f t="shared" si="6"/>
        <v>0</v>
      </c>
      <c r="AM16" s="130">
        <f t="shared" si="6"/>
        <v>0</v>
      </c>
      <c r="AN16" s="130">
        <f t="shared" si="6"/>
        <v>0</v>
      </c>
      <c r="AO16" s="130">
        <f t="shared" si="6"/>
        <v>0</v>
      </c>
      <c r="AP16" s="130">
        <f t="shared" si="6"/>
        <v>0</v>
      </c>
      <c r="AQ16" s="130">
        <f t="shared" si="6"/>
        <v>0</v>
      </c>
      <c r="AR16" s="130">
        <f t="shared" si="6"/>
        <v>0</v>
      </c>
      <c r="AS16" s="130">
        <f t="shared" si="6"/>
        <v>0</v>
      </c>
      <c r="AT16" s="130"/>
      <c r="AU16" s="130">
        <f>SUM(J16:AS16)</f>
        <v>554423885</v>
      </c>
      <c r="AV16" s="131">
        <f t="shared" si="7"/>
        <v>55.442388499999993</v>
      </c>
      <c r="AW16" s="132">
        <f t="shared" si="8"/>
        <v>445576115</v>
      </c>
      <c r="AX16" s="131">
        <f t="shared" ref="AX16:AX82" si="11">AW16/F16*100</f>
        <v>44.5576115</v>
      </c>
      <c r="AY16" s="110"/>
      <c r="AZ16" s="110"/>
      <c r="BA16" s="110" t="s">
        <v>3804</v>
      </c>
      <c r="BB16" s="130">
        <f t="shared" si="9"/>
        <v>0</v>
      </c>
      <c r="BC16" s="130">
        <f t="shared" si="9"/>
        <v>89962700</v>
      </c>
      <c r="BD16" s="130">
        <f t="shared" si="9"/>
        <v>30802300</v>
      </c>
      <c r="BE16" s="130">
        <f t="shared" si="9"/>
        <v>0</v>
      </c>
      <c r="BF16" s="130">
        <f t="shared" si="9"/>
        <v>1500000</v>
      </c>
      <c r="BG16" s="130">
        <f t="shared" si="9"/>
        <v>8760100</v>
      </c>
      <c r="BH16" s="130">
        <f t="shared" si="9"/>
        <v>76123900</v>
      </c>
      <c r="BI16" s="130">
        <f t="shared" si="9"/>
        <v>0</v>
      </c>
      <c r="BJ16" s="130">
        <f t="shared" si="9"/>
        <v>2325000</v>
      </c>
      <c r="BK16" s="130">
        <f t="shared" si="9"/>
        <v>0</v>
      </c>
      <c r="BL16" s="130">
        <f t="shared" si="9"/>
        <v>89077750</v>
      </c>
    </row>
    <row r="17" spans="2:68">
      <c r="B17" s="124" t="s">
        <v>48</v>
      </c>
      <c r="C17" s="125" t="s">
        <v>594</v>
      </c>
      <c r="D17" s="125">
        <v>4</v>
      </c>
      <c r="E17" s="364" t="s">
        <v>3528</v>
      </c>
      <c r="F17" s="123">
        <f t="shared" si="10"/>
        <v>1000000000</v>
      </c>
      <c r="G17" s="123">
        <f t="shared" si="10"/>
        <v>1000000000</v>
      </c>
      <c r="H17" s="123">
        <f t="shared" si="10"/>
        <v>0</v>
      </c>
      <c r="I17" s="123">
        <f t="shared" si="10"/>
        <v>0</v>
      </c>
      <c r="J17" s="123">
        <f t="shared" si="6"/>
        <v>0</v>
      </c>
      <c r="K17" s="123">
        <f t="shared" si="6"/>
        <v>0</v>
      </c>
      <c r="L17" s="123">
        <f t="shared" si="6"/>
        <v>0</v>
      </c>
      <c r="M17" s="123">
        <f t="shared" si="6"/>
        <v>0</v>
      </c>
      <c r="N17" s="123">
        <f t="shared" si="6"/>
        <v>0</v>
      </c>
      <c r="O17" s="123">
        <f t="shared" si="6"/>
        <v>0</v>
      </c>
      <c r="P17" s="123">
        <f t="shared" si="6"/>
        <v>0</v>
      </c>
      <c r="Q17" s="123">
        <f t="shared" si="6"/>
        <v>30802300</v>
      </c>
      <c r="R17" s="123">
        <f t="shared" si="6"/>
        <v>89962700</v>
      </c>
      <c r="S17" s="123">
        <f t="shared" si="6"/>
        <v>34256000</v>
      </c>
      <c r="T17" s="123">
        <f t="shared" si="6"/>
        <v>0</v>
      </c>
      <c r="U17" s="123">
        <f t="shared" si="6"/>
        <v>0</v>
      </c>
      <c r="V17" s="123">
        <f t="shared" si="6"/>
        <v>2180000</v>
      </c>
      <c r="W17" s="123">
        <f t="shared" si="6"/>
        <v>10260100</v>
      </c>
      <c r="X17" s="123">
        <f t="shared" si="6"/>
        <v>76123900</v>
      </c>
      <c r="Y17" s="123">
        <f t="shared" si="6"/>
        <v>124937100</v>
      </c>
      <c r="Z17" s="123">
        <f t="shared" si="6"/>
        <v>0</v>
      </c>
      <c r="AA17" s="123">
        <f t="shared" si="6"/>
        <v>0</v>
      </c>
      <c r="AB17" s="123">
        <f t="shared" si="6"/>
        <v>94499035</v>
      </c>
      <c r="AC17" s="123">
        <f t="shared" si="6"/>
        <v>2325000</v>
      </c>
      <c r="AD17" s="123">
        <f t="shared" si="6"/>
        <v>0</v>
      </c>
      <c r="AE17" s="123">
        <f t="shared" si="6"/>
        <v>0</v>
      </c>
      <c r="AF17" s="123">
        <f t="shared" si="6"/>
        <v>0</v>
      </c>
      <c r="AG17" s="123">
        <f t="shared" si="6"/>
        <v>89077750</v>
      </c>
      <c r="AH17" s="123">
        <f t="shared" si="6"/>
        <v>0</v>
      </c>
      <c r="AI17" s="123">
        <f t="shared" si="6"/>
        <v>0</v>
      </c>
      <c r="AJ17" s="123">
        <f t="shared" si="6"/>
        <v>0</v>
      </c>
      <c r="AK17" s="123">
        <f t="shared" si="6"/>
        <v>0</v>
      </c>
      <c r="AL17" s="123">
        <f t="shared" si="6"/>
        <v>0</v>
      </c>
      <c r="AM17" s="123">
        <f t="shared" si="6"/>
        <v>0</v>
      </c>
      <c r="AN17" s="123">
        <f t="shared" si="6"/>
        <v>0</v>
      </c>
      <c r="AO17" s="123">
        <f t="shared" si="6"/>
        <v>0</v>
      </c>
      <c r="AP17" s="123">
        <f t="shared" si="6"/>
        <v>0</v>
      </c>
      <c r="AQ17" s="123">
        <f t="shared" si="6"/>
        <v>0</v>
      </c>
      <c r="AR17" s="123">
        <f t="shared" si="6"/>
        <v>0</v>
      </c>
      <c r="AS17" s="123">
        <f t="shared" si="6"/>
        <v>0</v>
      </c>
      <c r="AT17" s="123"/>
      <c r="AU17" s="123">
        <f>SUM(J17:AS17)</f>
        <v>554423885</v>
      </c>
      <c r="AV17" s="126">
        <f t="shared" si="7"/>
        <v>55.442388499999993</v>
      </c>
      <c r="AW17" s="127">
        <f t="shared" si="8"/>
        <v>445576115</v>
      </c>
      <c r="AX17" s="126">
        <f>AW17/F17*100</f>
        <v>44.5576115</v>
      </c>
      <c r="AY17" s="110"/>
      <c r="AZ17" s="110"/>
      <c r="BA17" s="110" t="s">
        <v>3804</v>
      </c>
      <c r="BB17" s="123">
        <f t="shared" si="9"/>
        <v>0</v>
      </c>
      <c r="BC17" s="123">
        <f t="shared" si="9"/>
        <v>89962700</v>
      </c>
      <c r="BD17" s="123">
        <f t="shared" si="9"/>
        <v>30802300</v>
      </c>
      <c r="BE17" s="123">
        <f t="shared" si="9"/>
        <v>0</v>
      </c>
      <c r="BF17" s="123">
        <f t="shared" si="9"/>
        <v>1500000</v>
      </c>
      <c r="BG17" s="123">
        <f t="shared" si="9"/>
        <v>8760100</v>
      </c>
      <c r="BH17" s="123">
        <f t="shared" si="9"/>
        <v>76123900</v>
      </c>
      <c r="BI17" s="123">
        <f t="shared" si="9"/>
        <v>0</v>
      </c>
      <c r="BJ17" s="123">
        <f t="shared" si="9"/>
        <v>2325000</v>
      </c>
      <c r="BK17" s="123">
        <f t="shared" si="9"/>
        <v>0</v>
      </c>
      <c r="BL17" s="123">
        <f t="shared" si="9"/>
        <v>89077750</v>
      </c>
    </row>
    <row r="18" spans="2:68">
      <c r="B18" s="116" t="s">
        <v>3540</v>
      </c>
      <c r="C18" s="117" t="s">
        <v>49</v>
      </c>
      <c r="D18" s="117">
        <v>4</v>
      </c>
      <c r="E18" s="365" t="s">
        <v>3528</v>
      </c>
      <c r="F18" s="118">
        <f>F19+F28+F32+F53</f>
        <v>1000000000</v>
      </c>
      <c r="G18" s="118">
        <f>G19+G28+G32+G53</f>
        <v>1000000000</v>
      </c>
      <c r="H18" s="118">
        <f>H19+H28+H32+H53</f>
        <v>0</v>
      </c>
      <c r="I18" s="118">
        <f>I19+I28+I32+I53</f>
        <v>0</v>
      </c>
      <c r="J18" s="118">
        <f t="shared" ref="J18:AS18" si="12">J19+J28+J32+J53</f>
        <v>0</v>
      </c>
      <c r="K18" s="118">
        <f t="shared" si="12"/>
        <v>0</v>
      </c>
      <c r="L18" s="118">
        <f t="shared" si="12"/>
        <v>0</v>
      </c>
      <c r="M18" s="118">
        <f t="shared" si="12"/>
        <v>0</v>
      </c>
      <c r="N18" s="118">
        <f t="shared" si="12"/>
        <v>0</v>
      </c>
      <c r="O18" s="118">
        <f t="shared" si="12"/>
        <v>0</v>
      </c>
      <c r="P18" s="118">
        <f t="shared" si="12"/>
        <v>0</v>
      </c>
      <c r="Q18" s="118">
        <f t="shared" si="12"/>
        <v>30802300</v>
      </c>
      <c r="R18" s="118">
        <f t="shared" si="12"/>
        <v>89962700</v>
      </c>
      <c r="S18" s="118">
        <f t="shared" si="12"/>
        <v>34256000</v>
      </c>
      <c r="T18" s="118">
        <f t="shared" si="12"/>
        <v>0</v>
      </c>
      <c r="U18" s="118">
        <f t="shared" si="12"/>
        <v>0</v>
      </c>
      <c r="V18" s="118">
        <f t="shared" si="12"/>
        <v>2180000</v>
      </c>
      <c r="W18" s="118">
        <f t="shared" si="12"/>
        <v>10260100</v>
      </c>
      <c r="X18" s="118">
        <f t="shared" si="12"/>
        <v>76123900</v>
      </c>
      <c r="Y18" s="118">
        <f t="shared" si="12"/>
        <v>124937100</v>
      </c>
      <c r="Z18" s="118">
        <f t="shared" si="12"/>
        <v>0</v>
      </c>
      <c r="AA18" s="118">
        <f t="shared" si="12"/>
        <v>0</v>
      </c>
      <c r="AB18" s="118">
        <f t="shared" si="12"/>
        <v>94499035</v>
      </c>
      <c r="AC18" s="118">
        <f t="shared" si="12"/>
        <v>2325000</v>
      </c>
      <c r="AD18" s="118">
        <f t="shared" si="12"/>
        <v>0</v>
      </c>
      <c r="AE18" s="118">
        <f t="shared" si="12"/>
        <v>0</v>
      </c>
      <c r="AF18" s="118">
        <f t="shared" si="12"/>
        <v>0</v>
      </c>
      <c r="AG18" s="118">
        <f t="shared" si="12"/>
        <v>89077750</v>
      </c>
      <c r="AH18" s="118">
        <f t="shared" si="12"/>
        <v>0</v>
      </c>
      <c r="AI18" s="118">
        <f t="shared" si="12"/>
        <v>0</v>
      </c>
      <c r="AJ18" s="118">
        <f t="shared" si="12"/>
        <v>0</v>
      </c>
      <c r="AK18" s="118">
        <f t="shared" si="12"/>
        <v>0</v>
      </c>
      <c r="AL18" s="118">
        <f t="shared" si="12"/>
        <v>0</v>
      </c>
      <c r="AM18" s="118">
        <f t="shared" si="12"/>
        <v>0</v>
      </c>
      <c r="AN18" s="118">
        <f t="shared" si="12"/>
        <v>0</v>
      </c>
      <c r="AO18" s="118">
        <f t="shared" si="12"/>
        <v>0</v>
      </c>
      <c r="AP18" s="118">
        <f t="shared" si="12"/>
        <v>0</v>
      </c>
      <c r="AQ18" s="118">
        <f t="shared" si="12"/>
        <v>0</v>
      </c>
      <c r="AR18" s="118">
        <f t="shared" si="12"/>
        <v>0</v>
      </c>
      <c r="AS18" s="118">
        <f t="shared" si="12"/>
        <v>0</v>
      </c>
      <c r="AT18" s="118"/>
      <c r="AU18" s="118">
        <f>SUM(J18:AS18)</f>
        <v>554423885</v>
      </c>
      <c r="AV18" s="119">
        <f t="shared" si="7"/>
        <v>55.442388499999993</v>
      </c>
      <c r="AW18" s="120">
        <f t="shared" si="8"/>
        <v>445576115</v>
      </c>
      <c r="AX18" s="119">
        <f t="shared" si="11"/>
        <v>44.5576115</v>
      </c>
      <c r="AY18" s="110"/>
      <c r="AZ18" s="110"/>
      <c r="BA18" s="110" t="s">
        <v>3804</v>
      </c>
      <c r="BB18" s="118">
        <f>BB19+BB28+BB32+BB53</f>
        <v>0</v>
      </c>
      <c r="BC18" s="118">
        <f>BC19+BC28+BC32+BC53</f>
        <v>89962700</v>
      </c>
      <c r="BD18" s="118">
        <f>BD19+BD28+BD32+BD53</f>
        <v>30802300</v>
      </c>
      <c r="BE18" s="118">
        <f>BE19+BE28+BE32+BE53</f>
        <v>0</v>
      </c>
      <c r="BF18" s="118">
        <f t="shared" ref="BF18" si="13">BF19+BF28+BF32+BF53</f>
        <v>1500000</v>
      </c>
      <c r="BG18" s="118">
        <f t="shared" ref="BG18:BH18" si="14">BG19+BG28+BG32+BG53</f>
        <v>8760100</v>
      </c>
      <c r="BH18" s="118">
        <f t="shared" si="14"/>
        <v>76123900</v>
      </c>
      <c r="BI18" s="118">
        <f t="shared" ref="BI18:BJ18" si="15">BI19+BI28+BI32+BI53</f>
        <v>0</v>
      </c>
      <c r="BJ18" s="118">
        <f t="shared" si="15"/>
        <v>2325000</v>
      </c>
      <c r="BK18" s="118">
        <f t="shared" ref="BK18:BL18" si="16">BK19+BK28+BK32+BK53</f>
        <v>0</v>
      </c>
      <c r="BL18" s="118">
        <f t="shared" si="16"/>
        <v>89077750</v>
      </c>
    </row>
    <row r="19" spans="2:68">
      <c r="B19" s="140" t="s">
        <v>502</v>
      </c>
      <c r="C19" s="141" t="s">
        <v>50</v>
      </c>
      <c r="D19" s="141"/>
      <c r="E19" s="366"/>
      <c r="F19" s="142">
        <f>F20+F24</f>
        <v>124100000</v>
      </c>
      <c r="G19" s="142">
        <f>G20+G24</f>
        <v>124100000</v>
      </c>
      <c r="H19" s="142">
        <f>H20+H24</f>
        <v>0</v>
      </c>
      <c r="I19" s="142">
        <f>I20+I24</f>
        <v>0</v>
      </c>
      <c r="J19" s="142">
        <f t="shared" ref="J19:AS19" si="17">J20+J24</f>
        <v>0</v>
      </c>
      <c r="K19" s="142">
        <f t="shared" si="17"/>
        <v>0</v>
      </c>
      <c r="L19" s="142">
        <f t="shared" si="17"/>
        <v>0</v>
      </c>
      <c r="M19" s="142">
        <f t="shared" si="17"/>
        <v>0</v>
      </c>
      <c r="N19" s="142">
        <f t="shared" si="17"/>
        <v>0</v>
      </c>
      <c r="O19" s="142">
        <f t="shared" si="17"/>
        <v>0</v>
      </c>
      <c r="P19" s="142">
        <f t="shared" si="17"/>
        <v>0</v>
      </c>
      <c r="Q19" s="142">
        <f t="shared" si="17"/>
        <v>6196000</v>
      </c>
      <c r="R19" s="142">
        <f t="shared" si="17"/>
        <v>28225000</v>
      </c>
      <c r="S19" s="142">
        <f t="shared" si="17"/>
        <v>11716000</v>
      </c>
      <c r="T19" s="142">
        <f t="shared" si="17"/>
        <v>0</v>
      </c>
      <c r="U19" s="142">
        <f t="shared" si="17"/>
        <v>0</v>
      </c>
      <c r="V19" s="142">
        <f t="shared" si="17"/>
        <v>0</v>
      </c>
      <c r="W19" s="142">
        <f t="shared" si="17"/>
        <v>3406000</v>
      </c>
      <c r="X19" s="142">
        <f t="shared" si="17"/>
        <v>2965000</v>
      </c>
      <c r="Y19" s="142">
        <f t="shared" si="17"/>
        <v>3010000</v>
      </c>
      <c r="Z19" s="142">
        <f t="shared" si="17"/>
        <v>0</v>
      </c>
      <c r="AA19" s="142">
        <f t="shared" si="17"/>
        <v>0</v>
      </c>
      <c r="AB19" s="142">
        <f t="shared" si="17"/>
        <v>7100000</v>
      </c>
      <c r="AC19" s="142">
        <f t="shared" si="17"/>
        <v>825000</v>
      </c>
      <c r="AD19" s="142">
        <f t="shared" si="17"/>
        <v>0</v>
      </c>
      <c r="AE19" s="142">
        <f t="shared" si="17"/>
        <v>0</v>
      </c>
      <c r="AF19" s="142">
        <f t="shared" si="17"/>
        <v>0</v>
      </c>
      <c r="AG19" s="142">
        <f t="shared" si="17"/>
        <v>12895000</v>
      </c>
      <c r="AH19" s="142">
        <f t="shared" si="17"/>
        <v>0</v>
      </c>
      <c r="AI19" s="142">
        <f t="shared" si="17"/>
        <v>0</v>
      </c>
      <c r="AJ19" s="142">
        <f t="shared" si="17"/>
        <v>0</v>
      </c>
      <c r="AK19" s="142">
        <f t="shared" si="17"/>
        <v>0</v>
      </c>
      <c r="AL19" s="142">
        <f t="shared" si="17"/>
        <v>0</v>
      </c>
      <c r="AM19" s="142">
        <f t="shared" si="17"/>
        <v>0</v>
      </c>
      <c r="AN19" s="142">
        <f t="shared" si="17"/>
        <v>0</v>
      </c>
      <c r="AO19" s="142">
        <f t="shared" si="17"/>
        <v>0</v>
      </c>
      <c r="AP19" s="142">
        <f t="shared" si="17"/>
        <v>0</v>
      </c>
      <c r="AQ19" s="142">
        <f t="shared" si="17"/>
        <v>0</v>
      </c>
      <c r="AR19" s="142">
        <f t="shared" si="17"/>
        <v>0</v>
      </c>
      <c r="AS19" s="142">
        <f t="shared" si="17"/>
        <v>0</v>
      </c>
      <c r="AT19" s="142"/>
      <c r="AU19" s="142">
        <f t="shared" ref="AU19:AU23" si="18">SUM(J19:AS19)</f>
        <v>76338000</v>
      </c>
      <c r="AV19" s="143">
        <f t="shared" si="7"/>
        <v>61.513295729250608</v>
      </c>
      <c r="AW19" s="144">
        <f t="shared" si="8"/>
        <v>47762000</v>
      </c>
      <c r="AX19" s="143">
        <f t="shared" si="11"/>
        <v>38.486704270749392</v>
      </c>
      <c r="AY19" s="110" t="s">
        <v>524</v>
      </c>
      <c r="AZ19" s="110" t="s">
        <v>525</v>
      </c>
      <c r="BA19" s="110" t="s">
        <v>3804</v>
      </c>
      <c r="BB19" s="142">
        <f t="shared" ref="BB19:BC19" si="19">BB20+BB24</f>
        <v>0</v>
      </c>
      <c r="BC19" s="142">
        <f t="shared" si="19"/>
        <v>28225000</v>
      </c>
      <c r="BD19" s="142">
        <f t="shared" ref="BD19:BE19" si="20">BD20+BD24</f>
        <v>6196000</v>
      </c>
      <c r="BE19" s="142">
        <f t="shared" si="20"/>
        <v>0</v>
      </c>
      <c r="BF19" s="142">
        <f t="shared" ref="BF19" si="21">BF20+BF24</f>
        <v>0</v>
      </c>
      <c r="BG19" s="142">
        <f t="shared" ref="BG19:BH19" si="22">BG20+BG24</f>
        <v>3406000</v>
      </c>
      <c r="BH19" s="142">
        <f t="shared" si="22"/>
        <v>2965000</v>
      </c>
      <c r="BI19" s="142">
        <f t="shared" ref="BI19:BJ19" si="23">BI20+BI24</f>
        <v>0</v>
      </c>
      <c r="BJ19" s="142">
        <f t="shared" si="23"/>
        <v>825000</v>
      </c>
      <c r="BK19" s="142">
        <f t="shared" ref="BK19:BL19" si="24">BK20+BK24</f>
        <v>0</v>
      </c>
      <c r="BL19" s="142">
        <f t="shared" si="24"/>
        <v>12895000</v>
      </c>
    </row>
    <row r="20" spans="2:68">
      <c r="B20" s="174" t="s">
        <v>8</v>
      </c>
      <c r="C20" s="112" t="s">
        <v>51</v>
      </c>
      <c r="D20" s="112"/>
      <c r="E20" s="359"/>
      <c r="F20" s="113">
        <f>SUM(F21:F23)</f>
        <v>83135000</v>
      </c>
      <c r="G20" s="113">
        <f>SUM(G21:G23)</f>
        <v>83135000</v>
      </c>
      <c r="H20" s="113">
        <f>SUM(H21:H23)</f>
        <v>0</v>
      </c>
      <c r="I20" s="113">
        <f>SUM(I21:I23)</f>
        <v>0</v>
      </c>
      <c r="J20" s="113">
        <f>SUM(J21:J23)</f>
        <v>0</v>
      </c>
      <c r="K20" s="113">
        <f t="shared" ref="K20:AS20" si="25">SUM(K21:K23)</f>
        <v>0</v>
      </c>
      <c r="L20" s="113">
        <f t="shared" si="25"/>
        <v>0</v>
      </c>
      <c r="M20" s="113">
        <f t="shared" si="25"/>
        <v>0</v>
      </c>
      <c r="N20" s="113">
        <f t="shared" si="25"/>
        <v>0</v>
      </c>
      <c r="O20" s="113">
        <f t="shared" si="25"/>
        <v>0</v>
      </c>
      <c r="P20" s="113">
        <f t="shared" si="25"/>
        <v>0</v>
      </c>
      <c r="Q20" s="113">
        <f t="shared" si="25"/>
        <v>1500000</v>
      </c>
      <c r="R20" s="113">
        <f t="shared" si="25"/>
        <v>12840000</v>
      </c>
      <c r="S20" s="113">
        <f t="shared" si="25"/>
        <v>11716000</v>
      </c>
      <c r="T20" s="113">
        <f t="shared" si="25"/>
        <v>0</v>
      </c>
      <c r="U20" s="113">
        <f t="shared" si="25"/>
        <v>0</v>
      </c>
      <c r="V20" s="113">
        <f t="shared" si="25"/>
        <v>0</v>
      </c>
      <c r="W20" s="113">
        <f t="shared" si="25"/>
        <v>3406000</v>
      </c>
      <c r="X20" s="113">
        <f t="shared" si="25"/>
        <v>1485000</v>
      </c>
      <c r="Y20" s="113">
        <f t="shared" si="25"/>
        <v>3010000</v>
      </c>
      <c r="Z20" s="113">
        <f t="shared" si="25"/>
        <v>0</v>
      </c>
      <c r="AA20" s="113">
        <f t="shared" si="25"/>
        <v>0</v>
      </c>
      <c r="AB20" s="113">
        <f t="shared" si="25"/>
        <v>7100000</v>
      </c>
      <c r="AC20" s="113">
        <f t="shared" si="25"/>
        <v>825000</v>
      </c>
      <c r="AD20" s="113">
        <f t="shared" si="25"/>
        <v>0</v>
      </c>
      <c r="AE20" s="113">
        <f t="shared" si="25"/>
        <v>0</v>
      </c>
      <c r="AF20" s="113">
        <f t="shared" si="25"/>
        <v>0</v>
      </c>
      <c r="AG20" s="113">
        <f t="shared" si="25"/>
        <v>9585000</v>
      </c>
      <c r="AH20" s="113">
        <f t="shared" si="25"/>
        <v>0</v>
      </c>
      <c r="AI20" s="113">
        <f t="shared" si="25"/>
        <v>0</v>
      </c>
      <c r="AJ20" s="113">
        <f t="shared" si="25"/>
        <v>0</v>
      </c>
      <c r="AK20" s="113">
        <f t="shared" si="25"/>
        <v>0</v>
      </c>
      <c r="AL20" s="113">
        <f t="shared" si="25"/>
        <v>0</v>
      </c>
      <c r="AM20" s="113">
        <f t="shared" si="25"/>
        <v>0</v>
      </c>
      <c r="AN20" s="113">
        <f t="shared" si="25"/>
        <v>0</v>
      </c>
      <c r="AO20" s="113">
        <f t="shared" si="25"/>
        <v>0</v>
      </c>
      <c r="AP20" s="113">
        <f t="shared" si="25"/>
        <v>0</v>
      </c>
      <c r="AQ20" s="113">
        <f t="shared" si="25"/>
        <v>0</v>
      </c>
      <c r="AR20" s="113">
        <f t="shared" si="25"/>
        <v>0</v>
      </c>
      <c r="AS20" s="113">
        <f t="shared" si="25"/>
        <v>0</v>
      </c>
      <c r="AT20" s="113"/>
      <c r="AU20" s="113">
        <f>SUM(J20:AS20)</f>
        <v>51467000</v>
      </c>
      <c r="AV20" s="121">
        <f t="shared" si="7"/>
        <v>61.907740422204846</v>
      </c>
      <c r="AW20" s="122">
        <f t="shared" si="8"/>
        <v>31668000</v>
      </c>
      <c r="AX20" s="121">
        <f t="shared" si="11"/>
        <v>38.092259577795154</v>
      </c>
      <c r="AY20" s="110" t="s">
        <v>524</v>
      </c>
      <c r="AZ20" s="110" t="s">
        <v>525</v>
      </c>
      <c r="BA20" s="110" t="s">
        <v>3804</v>
      </c>
      <c r="BB20" s="113">
        <f>SUM(BB21:BB23)</f>
        <v>0</v>
      </c>
      <c r="BC20" s="113">
        <f>SUM(BC21:BC23)</f>
        <v>12840000</v>
      </c>
      <c r="BD20" s="113">
        <f>SUM(BD21:BD23)</f>
        <v>1500000</v>
      </c>
      <c r="BE20" s="113">
        <f>SUM(BE21:BE23)</f>
        <v>0</v>
      </c>
      <c r="BF20" s="113">
        <f t="shared" ref="BF20" si="26">SUM(BF21:BF23)</f>
        <v>0</v>
      </c>
      <c r="BG20" s="113">
        <f t="shared" ref="BG20:BH20" si="27">SUM(BG21:BG23)</f>
        <v>3406000</v>
      </c>
      <c r="BH20" s="113">
        <f t="shared" si="27"/>
        <v>1485000</v>
      </c>
      <c r="BI20" s="113">
        <f t="shared" ref="BI20:BJ20" si="28">SUM(BI21:BI23)</f>
        <v>0</v>
      </c>
      <c r="BJ20" s="113">
        <f t="shared" si="28"/>
        <v>825000</v>
      </c>
      <c r="BK20" s="113">
        <f t="shared" ref="BK20:BL20" si="29">SUM(BK21:BK23)</f>
        <v>0</v>
      </c>
      <c r="BL20" s="113">
        <f t="shared" si="29"/>
        <v>9585000</v>
      </c>
    </row>
    <row r="21" spans="2:68">
      <c r="B21" s="172">
        <v>521211</v>
      </c>
      <c r="C21" s="110" t="s">
        <v>7</v>
      </c>
      <c r="D21" s="110"/>
      <c r="E21" s="367"/>
      <c r="F21" s="111">
        <v>19875000</v>
      </c>
      <c r="G21" s="111">
        <v>19875000</v>
      </c>
      <c r="H21" s="111"/>
      <c r="I21" s="111">
        <f>G21-F21</f>
        <v>0</v>
      </c>
      <c r="J21" s="111"/>
      <c r="K21" s="111"/>
      <c r="L21" s="111"/>
      <c r="M21" s="111"/>
      <c r="N21" s="111"/>
      <c r="O21" s="111"/>
      <c r="P21" s="111"/>
      <c r="Q21" s="179">
        <v>1500000</v>
      </c>
      <c r="R21" s="179">
        <v>990000</v>
      </c>
      <c r="S21" s="111"/>
      <c r="T21" s="111"/>
      <c r="U21" s="111"/>
      <c r="V21" s="111"/>
      <c r="W21" s="111">
        <v>1606000</v>
      </c>
      <c r="X21" s="111">
        <v>1485000</v>
      </c>
      <c r="Y21" s="111"/>
      <c r="Z21" s="111"/>
      <c r="AA21" s="111"/>
      <c r="AB21" s="111"/>
      <c r="AC21" s="111">
        <v>825000</v>
      </c>
      <c r="AD21" s="111"/>
      <c r="AE21" s="111"/>
      <c r="AF21" s="111"/>
      <c r="AG21" s="111">
        <v>3975000</v>
      </c>
      <c r="AH21" s="111"/>
      <c r="AI21" s="111"/>
      <c r="AJ21" s="111"/>
      <c r="AK21" s="111"/>
      <c r="AL21" s="111"/>
      <c r="AM21" s="111"/>
      <c r="AN21" s="111"/>
      <c r="AO21" s="111"/>
      <c r="AP21" s="111"/>
      <c r="AQ21" s="111"/>
      <c r="AR21" s="111"/>
      <c r="AS21" s="111"/>
      <c r="AT21" s="111"/>
      <c r="AU21" s="111">
        <f>SUM(J21:AS21)</f>
        <v>10381000</v>
      </c>
      <c r="AV21" s="114">
        <f t="shared" si="7"/>
        <v>52.231446540880498</v>
      </c>
      <c r="AW21" s="115">
        <f t="shared" si="8"/>
        <v>9494000</v>
      </c>
      <c r="AX21" s="114">
        <f t="shared" si="11"/>
        <v>47.768553459119495</v>
      </c>
      <c r="AY21" s="110" t="s">
        <v>524</v>
      </c>
      <c r="AZ21" s="110" t="s">
        <v>525</v>
      </c>
      <c r="BA21" s="110" t="s">
        <v>3804</v>
      </c>
      <c r="BB21" s="111"/>
      <c r="BC21" s="179">
        <v>990000</v>
      </c>
      <c r="BD21" s="179">
        <v>1500000</v>
      </c>
      <c r="BE21" s="111"/>
      <c r="BF21" s="111"/>
      <c r="BG21" s="111">
        <v>1606000</v>
      </c>
      <c r="BH21" s="111">
        <v>1485000</v>
      </c>
      <c r="BI21" s="111"/>
      <c r="BJ21" s="111">
        <v>825000</v>
      </c>
      <c r="BK21" s="111"/>
      <c r="BL21" s="111">
        <v>3975000</v>
      </c>
    </row>
    <row r="22" spans="2:68">
      <c r="B22" s="172">
        <v>522151</v>
      </c>
      <c r="C22" s="110" t="s">
        <v>11</v>
      </c>
      <c r="D22" s="110"/>
      <c r="E22" s="367"/>
      <c r="F22" s="111">
        <v>20000000</v>
      </c>
      <c r="G22" s="111">
        <v>20000000</v>
      </c>
      <c r="H22" s="111"/>
      <c r="I22" s="111">
        <f t="shared" ref="I22:I23" si="30">G22-F22</f>
        <v>0</v>
      </c>
      <c r="J22" s="111"/>
      <c r="K22" s="111"/>
      <c r="L22" s="111"/>
      <c r="M22" s="111"/>
      <c r="N22" s="111"/>
      <c r="O22" s="111"/>
      <c r="P22" s="111"/>
      <c r="Q22" s="111"/>
      <c r="R22" s="179">
        <v>900000</v>
      </c>
      <c r="S22" s="111"/>
      <c r="T22" s="111"/>
      <c r="U22" s="111"/>
      <c r="V22" s="111"/>
      <c r="W22" s="111"/>
      <c r="X22" s="111"/>
      <c r="Y22" s="111">
        <v>1200000</v>
      </c>
      <c r="Z22" s="111"/>
      <c r="AA22" s="111"/>
      <c r="AB22" s="111">
        <v>1800000</v>
      </c>
      <c r="AC22" s="111"/>
      <c r="AD22" s="111"/>
      <c r="AE22" s="111"/>
      <c r="AF22" s="111"/>
      <c r="AG22" s="111">
        <v>2400000</v>
      </c>
      <c r="AH22" s="111"/>
      <c r="AI22" s="111"/>
      <c r="AJ22" s="111"/>
      <c r="AK22" s="111"/>
      <c r="AL22" s="111"/>
      <c r="AM22" s="111"/>
      <c r="AN22" s="111"/>
      <c r="AO22" s="111"/>
      <c r="AP22" s="111"/>
      <c r="AQ22" s="111"/>
      <c r="AR22" s="111"/>
      <c r="AS22" s="111"/>
      <c r="AT22" s="111"/>
      <c r="AU22" s="111">
        <f t="shared" si="18"/>
        <v>6300000</v>
      </c>
      <c r="AV22" s="114">
        <f t="shared" si="7"/>
        <v>31.5</v>
      </c>
      <c r="AW22" s="115">
        <f t="shared" si="8"/>
        <v>13700000</v>
      </c>
      <c r="AX22" s="114">
        <f t="shared" si="11"/>
        <v>68.5</v>
      </c>
      <c r="AY22" s="110" t="s">
        <v>524</v>
      </c>
      <c r="AZ22" s="110" t="s">
        <v>525</v>
      </c>
      <c r="BA22" s="110" t="s">
        <v>3804</v>
      </c>
      <c r="BB22" s="111"/>
      <c r="BC22" s="179">
        <v>900000</v>
      </c>
      <c r="BD22" s="179"/>
      <c r="BE22" s="111"/>
      <c r="BF22" s="111"/>
      <c r="BG22" s="111"/>
      <c r="BH22" s="111"/>
      <c r="BI22" s="111"/>
      <c r="BJ22" s="111"/>
      <c r="BK22" s="111"/>
      <c r="BL22" s="111">
        <v>2400000</v>
      </c>
    </row>
    <row r="23" spans="2:68">
      <c r="B23" s="172">
        <v>524111</v>
      </c>
      <c r="C23" s="110" t="s">
        <v>19</v>
      </c>
      <c r="D23" s="110"/>
      <c r="E23" s="367"/>
      <c r="F23" s="111">
        <v>43260000</v>
      </c>
      <c r="G23" s="111">
        <v>43260000</v>
      </c>
      <c r="H23" s="111"/>
      <c r="I23" s="111">
        <f t="shared" si="30"/>
        <v>0</v>
      </c>
      <c r="J23" s="111"/>
      <c r="K23" s="111"/>
      <c r="L23" s="111"/>
      <c r="M23" s="111"/>
      <c r="N23" s="111"/>
      <c r="O23" s="111"/>
      <c r="P23" s="111"/>
      <c r="Q23" s="111"/>
      <c r="R23" s="179">
        <v>10950000</v>
      </c>
      <c r="S23" s="111">
        <f>6060000+5656000</f>
        <v>11716000</v>
      </c>
      <c r="T23" s="111"/>
      <c r="U23" s="111"/>
      <c r="V23" s="111"/>
      <c r="W23" s="111">
        <v>1800000</v>
      </c>
      <c r="X23" s="111"/>
      <c r="Y23" s="111">
        <v>1810000</v>
      </c>
      <c r="Z23" s="111"/>
      <c r="AA23" s="111"/>
      <c r="AB23" s="111">
        <f>1120000+1120000+1530000+1530000</f>
        <v>5300000</v>
      </c>
      <c r="AC23" s="111"/>
      <c r="AD23" s="111"/>
      <c r="AE23" s="111"/>
      <c r="AF23" s="111"/>
      <c r="AG23" s="111">
        <v>3210000</v>
      </c>
      <c r="AH23" s="111"/>
      <c r="AI23" s="111"/>
      <c r="AJ23" s="111"/>
      <c r="AK23" s="111"/>
      <c r="AL23" s="111"/>
      <c r="AM23" s="111"/>
      <c r="AN23" s="111"/>
      <c r="AO23" s="111"/>
      <c r="AP23" s="111"/>
      <c r="AQ23" s="111"/>
      <c r="AR23" s="111"/>
      <c r="AS23" s="111"/>
      <c r="AT23" s="111"/>
      <c r="AU23" s="111">
        <f t="shared" si="18"/>
        <v>34786000</v>
      </c>
      <c r="AV23" s="114">
        <f t="shared" si="7"/>
        <v>80.411465557096633</v>
      </c>
      <c r="AW23" s="115">
        <f t="shared" si="8"/>
        <v>8474000</v>
      </c>
      <c r="AX23" s="114">
        <f t="shared" si="11"/>
        <v>19.588534442903374</v>
      </c>
      <c r="AY23" s="110" t="s">
        <v>524</v>
      </c>
      <c r="AZ23" s="110" t="s">
        <v>525</v>
      </c>
      <c r="BA23" s="110" t="s">
        <v>3804</v>
      </c>
      <c r="BB23" s="111"/>
      <c r="BC23" s="179">
        <v>10950000</v>
      </c>
      <c r="BD23" s="179"/>
      <c r="BE23" s="111"/>
      <c r="BF23" s="111"/>
      <c r="BG23" s="111">
        <v>1800000</v>
      </c>
      <c r="BH23" s="111"/>
      <c r="BI23" s="111"/>
      <c r="BJ23" s="111"/>
      <c r="BK23" s="111"/>
      <c r="BL23" s="111">
        <v>3210000</v>
      </c>
    </row>
    <row r="24" spans="2:68">
      <c r="B24" s="174" t="s">
        <v>508</v>
      </c>
      <c r="C24" s="112" t="s">
        <v>55</v>
      </c>
      <c r="D24" s="112"/>
      <c r="E24" s="359"/>
      <c r="F24" s="113">
        <f>SUM(F25:F27)</f>
        <v>40965000</v>
      </c>
      <c r="G24" s="113">
        <f>SUM(G25:G27)</f>
        <v>40965000</v>
      </c>
      <c r="H24" s="113">
        <f>SUM(H25:H27)</f>
        <v>0</v>
      </c>
      <c r="I24" s="113">
        <f>SUM(I25:I27)</f>
        <v>0</v>
      </c>
      <c r="J24" s="113">
        <f t="shared" ref="J24:AS24" si="31">SUM(J25:J27)</f>
        <v>0</v>
      </c>
      <c r="K24" s="113">
        <f t="shared" si="31"/>
        <v>0</v>
      </c>
      <c r="L24" s="113">
        <f t="shared" si="31"/>
        <v>0</v>
      </c>
      <c r="M24" s="113">
        <f t="shared" si="31"/>
        <v>0</v>
      </c>
      <c r="N24" s="113">
        <f t="shared" si="31"/>
        <v>0</v>
      </c>
      <c r="O24" s="113">
        <f t="shared" si="31"/>
        <v>0</v>
      </c>
      <c r="P24" s="113">
        <f t="shared" si="31"/>
        <v>0</v>
      </c>
      <c r="Q24" s="113">
        <f t="shared" si="31"/>
        <v>4696000</v>
      </c>
      <c r="R24" s="113">
        <f t="shared" si="31"/>
        <v>15385000</v>
      </c>
      <c r="S24" s="113">
        <f t="shared" si="31"/>
        <v>0</v>
      </c>
      <c r="T24" s="113">
        <f t="shared" si="31"/>
        <v>0</v>
      </c>
      <c r="U24" s="113">
        <f t="shared" si="31"/>
        <v>0</v>
      </c>
      <c r="V24" s="113">
        <f t="shared" si="31"/>
        <v>0</v>
      </c>
      <c r="W24" s="113">
        <f t="shared" si="31"/>
        <v>0</v>
      </c>
      <c r="X24" s="113">
        <f t="shared" si="31"/>
        <v>1480000</v>
      </c>
      <c r="Y24" s="113">
        <f t="shared" si="31"/>
        <v>0</v>
      </c>
      <c r="Z24" s="113">
        <f t="shared" si="31"/>
        <v>0</v>
      </c>
      <c r="AA24" s="113">
        <f t="shared" si="31"/>
        <v>0</v>
      </c>
      <c r="AB24" s="113">
        <f t="shared" si="31"/>
        <v>0</v>
      </c>
      <c r="AC24" s="113">
        <f t="shared" si="31"/>
        <v>0</v>
      </c>
      <c r="AD24" s="113">
        <f t="shared" si="31"/>
        <v>0</v>
      </c>
      <c r="AE24" s="113">
        <f t="shared" si="31"/>
        <v>0</v>
      </c>
      <c r="AF24" s="113">
        <f t="shared" si="31"/>
        <v>0</v>
      </c>
      <c r="AG24" s="113">
        <f t="shared" si="31"/>
        <v>3310000</v>
      </c>
      <c r="AH24" s="113">
        <f t="shared" si="31"/>
        <v>0</v>
      </c>
      <c r="AI24" s="113">
        <f t="shared" si="31"/>
        <v>0</v>
      </c>
      <c r="AJ24" s="113">
        <f t="shared" si="31"/>
        <v>0</v>
      </c>
      <c r="AK24" s="113">
        <f t="shared" si="31"/>
        <v>0</v>
      </c>
      <c r="AL24" s="113">
        <f t="shared" si="31"/>
        <v>0</v>
      </c>
      <c r="AM24" s="113">
        <f t="shared" si="31"/>
        <v>0</v>
      </c>
      <c r="AN24" s="113">
        <f t="shared" si="31"/>
        <v>0</v>
      </c>
      <c r="AO24" s="113">
        <f t="shared" si="31"/>
        <v>0</v>
      </c>
      <c r="AP24" s="113">
        <f t="shared" si="31"/>
        <v>0</v>
      </c>
      <c r="AQ24" s="113">
        <f t="shared" si="31"/>
        <v>0</v>
      </c>
      <c r="AR24" s="113">
        <f t="shared" si="31"/>
        <v>0</v>
      </c>
      <c r="AS24" s="113">
        <f t="shared" si="31"/>
        <v>0</v>
      </c>
      <c r="AT24" s="113"/>
      <c r="AU24" s="113">
        <f>SUM(J24:AS24)</f>
        <v>24871000</v>
      </c>
      <c r="AV24" s="121">
        <f t="shared" si="7"/>
        <v>60.712803612840226</v>
      </c>
      <c r="AW24" s="122">
        <f t="shared" si="8"/>
        <v>16094000</v>
      </c>
      <c r="AX24" s="121">
        <f t="shared" si="11"/>
        <v>39.287196387159774</v>
      </c>
      <c r="AY24" s="110" t="s">
        <v>524</v>
      </c>
      <c r="AZ24" s="110" t="s">
        <v>525</v>
      </c>
      <c r="BA24" s="110" t="s">
        <v>3804</v>
      </c>
      <c r="BB24" s="113">
        <f t="shared" ref="BB24:BE24" si="32">SUM(BB25:BB27)</f>
        <v>0</v>
      </c>
      <c r="BC24" s="113">
        <f t="shared" si="32"/>
        <v>15385000</v>
      </c>
      <c r="BD24" s="113">
        <f t="shared" si="32"/>
        <v>4696000</v>
      </c>
      <c r="BE24" s="113">
        <f t="shared" si="32"/>
        <v>0</v>
      </c>
      <c r="BF24" s="113">
        <f t="shared" ref="BF24" si="33">SUM(BF25:BF27)</f>
        <v>0</v>
      </c>
      <c r="BG24" s="113">
        <f t="shared" ref="BG24:BH24" si="34">SUM(BG25:BG27)</f>
        <v>0</v>
      </c>
      <c r="BH24" s="113">
        <f t="shared" si="34"/>
        <v>1480000</v>
      </c>
      <c r="BI24" s="113">
        <f t="shared" ref="BI24:BJ24" si="35">SUM(BI25:BI27)</f>
        <v>0</v>
      </c>
      <c r="BJ24" s="113">
        <f t="shared" si="35"/>
        <v>0</v>
      </c>
      <c r="BK24" s="113">
        <f t="shared" ref="BK24:BL24" si="36">SUM(BK25:BK27)</f>
        <v>0</v>
      </c>
      <c r="BL24" s="113">
        <f t="shared" si="36"/>
        <v>3310000</v>
      </c>
    </row>
    <row r="25" spans="2:68">
      <c r="B25" s="172">
        <v>521211</v>
      </c>
      <c r="C25" s="110" t="s">
        <v>7</v>
      </c>
      <c r="D25" s="110"/>
      <c r="E25" s="367"/>
      <c r="F25" s="111">
        <v>19500000</v>
      </c>
      <c r="G25" s="111">
        <v>19500000</v>
      </c>
      <c r="H25" s="111"/>
      <c r="I25" s="111">
        <f t="shared" ref="I25:I27" si="37">G25-F25</f>
        <v>0</v>
      </c>
      <c r="J25" s="111"/>
      <c r="K25" s="111"/>
      <c r="L25" s="111"/>
      <c r="M25" s="111"/>
      <c r="N25" s="111"/>
      <c r="O25" s="111"/>
      <c r="P25" s="111"/>
      <c r="Q25" s="179">
        <v>1036000</v>
      </c>
      <c r="R25" s="179">
        <v>1525000</v>
      </c>
      <c r="S25" s="111"/>
      <c r="T25" s="111"/>
      <c r="U25" s="111"/>
      <c r="V25" s="111"/>
      <c r="W25" s="111"/>
      <c r="X25" s="111">
        <v>1480000</v>
      </c>
      <c r="Y25" s="111"/>
      <c r="Z25" s="111"/>
      <c r="AA25" s="111"/>
      <c r="AB25" s="111"/>
      <c r="AC25" s="111"/>
      <c r="AD25" s="111"/>
      <c r="AE25" s="111"/>
      <c r="AF25" s="111"/>
      <c r="AG25" s="111">
        <v>2470000</v>
      </c>
      <c r="AH25" s="111"/>
      <c r="AI25" s="111"/>
      <c r="AJ25" s="111"/>
      <c r="AK25" s="111"/>
      <c r="AL25" s="111"/>
      <c r="AM25" s="111"/>
      <c r="AN25" s="111"/>
      <c r="AO25" s="111"/>
      <c r="AP25" s="111"/>
      <c r="AQ25" s="111"/>
      <c r="AR25" s="111"/>
      <c r="AS25" s="111"/>
      <c r="AT25" s="111"/>
      <c r="AU25" s="111">
        <f t="shared" ref="AU25:AU82" si="38">SUM(J25:AS25)</f>
        <v>6511000</v>
      </c>
      <c r="AV25" s="114">
        <f t="shared" si="7"/>
        <v>33.389743589743595</v>
      </c>
      <c r="AW25" s="115">
        <f t="shared" si="8"/>
        <v>12989000</v>
      </c>
      <c r="AX25" s="114">
        <f t="shared" si="11"/>
        <v>66.610256410256412</v>
      </c>
      <c r="AY25" s="110" t="s">
        <v>524</v>
      </c>
      <c r="AZ25" s="110" t="s">
        <v>525</v>
      </c>
      <c r="BA25" s="110" t="s">
        <v>3804</v>
      </c>
      <c r="BB25" s="111"/>
      <c r="BC25" s="179">
        <v>1525000</v>
      </c>
      <c r="BD25" s="179">
        <v>1036000</v>
      </c>
      <c r="BE25" s="111"/>
      <c r="BF25" s="111"/>
      <c r="BG25" s="111"/>
      <c r="BH25" s="111">
        <v>1480000</v>
      </c>
      <c r="BI25" s="111"/>
      <c r="BJ25" s="111"/>
      <c r="BK25" s="111"/>
      <c r="BL25" s="111">
        <v>2470000</v>
      </c>
    </row>
    <row r="26" spans="2:68">
      <c r="B26" s="172">
        <v>522151</v>
      </c>
      <c r="C26" s="110" t="s">
        <v>11</v>
      </c>
      <c r="D26" s="110"/>
      <c r="E26" s="367"/>
      <c r="F26" s="111">
        <v>4000000</v>
      </c>
      <c r="G26" s="111">
        <v>4000000</v>
      </c>
      <c r="H26" s="111"/>
      <c r="I26" s="111">
        <f t="shared" si="37"/>
        <v>0</v>
      </c>
      <c r="J26" s="111"/>
      <c r="K26" s="111"/>
      <c r="L26" s="111"/>
      <c r="M26" s="111"/>
      <c r="N26" s="111"/>
      <c r="O26" s="111"/>
      <c r="P26" s="111"/>
      <c r="Q26" s="179"/>
      <c r="R26" s="179">
        <v>900000</v>
      </c>
      <c r="S26" s="111"/>
      <c r="T26" s="111"/>
      <c r="U26" s="111"/>
      <c r="V26" s="111"/>
      <c r="W26" s="111"/>
      <c r="X26" s="111"/>
      <c r="Y26" s="111"/>
      <c r="Z26" s="111"/>
      <c r="AA26" s="111"/>
      <c r="AB26" s="111"/>
      <c r="AC26" s="111"/>
      <c r="AD26" s="111"/>
      <c r="AE26" s="111"/>
      <c r="AF26" s="111"/>
      <c r="AG26" s="111"/>
      <c r="AH26" s="111"/>
      <c r="AI26" s="111"/>
      <c r="AJ26" s="111"/>
      <c r="AK26" s="111"/>
      <c r="AL26" s="111"/>
      <c r="AM26" s="111"/>
      <c r="AN26" s="111"/>
      <c r="AO26" s="111"/>
      <c r="AP26" s="111"/>
      <c r="AQ26" s="111"/>
      <c r="AR26" s="111"/>
      <c r="AS26" s="111"/>
      <c r="AT26" s="111"/>
      <c r="AU26" s="111">
        <f t="shared" si="38"/>
        <v>900000</v>
      </c>
      <c r="AV26" s="114">
        <f t="shared" si="7"/>
        <v>22.5</v>
      </c>
      <c r="AW26" s="115">
        <f t="shared" si="8"/>
        <v>3100000</v>
      </c>
      <c r="AX26" s="114">
        <f t="shared" si="11"/>
        <v>77.5</v>
      </c>
      <c r="AY26" s="110" t="s">
        <v>524</v>
      </c>
      <c r="AZ26" s="110" t="s">
        <v>525</v>
      </c>
      <c r="BA26" s="110" t="s">
        <v>3804</v>
      </c>
      <c r="BB26" s="111"/>
      <c r="BC26" s="179">
        <v>900000</v>
      </c>
      <c r="BD26" s="179"/>
      <c r="BE26" s="111"/>
      <c r="BF26" s="111"/>
      <c r="BG26" s="111"/>
      <c r="BH26" s="111"/>
      <c r="BI26" s="111"/>
      <c r="BJ26" s="111"/>
      <c r="BK26" s="111"/>
      <c r="BL26" s="111"/>
    </row>
    <row r="27" spans="2:68">
      <c r="B27" s="172">
        <v>524111</v>
      </c>
      <c r="C27" s="110" t="s">
        <v>19</v>
      </c>
      <c r="D27" s="110"/>
      <c r="E27" s="367"/>
      <c r="F27" s="111">
        <v>17465000</v>
      </c>
      <c r="G27" s="111">
        <v>17465000</v>
      </c>
      <c r="H27" s="111"/>
      <c r="I27" s="111">
        <f t="shared" si="37"/>
        <v>0</v>
      </c>
      <c r="J27" s="111"/>
      <c r="K27" s="111"/>
      <c r="L27" s="111"/>
      <c r="M27" s="111"/>
      <c r="N27" s="111"/>
      <c r="O27" s="111"/>
      <c r="P27" s="111"/>
      <c r="Q27" s="179">
        <v>3660000</v>
      </c>
      <c r="R27" s="179">
        <v>12960000</v>
      </c>
      <c r="S27" s="111"/>
      <c r="T27" s="111"/>
      <c r="U27" s="111"/>
      <c r="V27" s="111"/>
      <c r="W27" s="111"/>
      <c r="X27" s="111"/>
      <c r="Y27" s="111"/>
      <c r="Z27" s="111"/>
      <c r="AA27" s="111"/>
      <c r="AB27" s="111"/>
      <c r="AC27" s="111"/>
      <c r="AD27" s="111"/>
      <c r="AE27" s="111"/>
      <c r="AF27" s="111"/>
      <c r="AG27" s="111">
        <v>840000</v>
      </c>
      <c r="AH27" s="111"/>
      <c r="AI27" s="111"/>
      <c r="AJ27" s="111"/>
      <c r="AK27" s="111"/>
      <c r="AL27" s="111"/>
      <c r="AM27" s="111"/>
      <c r="AN27" s="111"/>
      <c r="AO27" s="111"/>
      <c r="AP27" s="111"/>
      <c r="AQ27" s="111"/>
      <c r="AR27" s="111"/>
      <c r="AS27" s="111"/>
      <c r="AT27" s="111"/>
      <c r="AU27" s="111">
        <f t="shared" si="38"/>
        <v>17460000</v>
      </c>
      <c r="AV27" s="114">
        <f t="shared" si="7"/>
        <v>99.971371314056682</v>
      </c>
      <c r="AW27" s="115">
        <f t="shared" si="8"/>
        <v>5000</v>
      </c>
      <c r="AX27" s="114">
        <f t="shared" si="11"/>
        <v>2.8628685943315198E-2</v>
      </c>
      <c r="AY27" s="110" t="s">
        <v>524</v>
      </c>
      <c r="AZ27" s="110" t="s">
        <v>525</v>
      </c>
      <c r="BA27" s="110" t="s">
        <v>3804</v>
      </c>
      <c r="BB27" s="111"/>
      <c r="BC27" s="179">
        <v>12960000</v>
      </c>
      <c r="BD27" s="179">
        <v>3660000</v>
      </c>
      <c r="BE27" s="111"/>
      <c r="BF27" s="111"/>
      <c r="BG27" s="111"/>
      <c r="BH27" s="111"/>
      <c r="BI27" s="111"/>
      <c r="BJ27" s="111"/>
      <c r="BK27" s="111"/>
      <c r="BL27" s="111">
        <v>840000</v>
      </c>
      <c r="BP27" t="s">
        <v>3726</v>
      </c>
    </row>
    <row r="28" spans="2:68">
      <c r="B28" s="140" t="s">
        <v>517</v>
      </c>
      <c r="C28" s="141" t="s">
        <v>57</v>
      </c>
      <c r="D28" s="141"/>
      <c r="E28" s="366"/>
      <c r="F28" s="142">
        <f>F29</f>
        <v>54500000</v>
      </c>
      <c r="G28" s="142">
        <f>G29</f>
        <v>54500000</v>
      </c>
      <c r="H28" s="142">
        <f>H29</f>
        <v>0</v>
      </c>
      <c r="I28" s="142">
        <f>I29</f>
        <v>0</v>
      </c>
      <c r="J28" s="142">
        <f t="shared" ref="J28:AR28" si="39">J29</f>
        <v>0</v>
      </c>
      <c r="K28" s="142">
        <f t="shared" si="39"/>
        <v>0</v>
      </c>
      <c r="L28" s="142">
        <f t="shared" si="39"/>
        <v>0</v>
      </c>
      <c r="M28" s="142">
        <f t="shared" si="39"/>
        <v>0</v>
      </c>
      <c r="N28" s="142">
        <f t="shared" si="39"/>
        <v>0</v>
      </c>
      <c r="O28" s="142">
        <f t="shared" si="39"/>
        <v>0</v>
      </c>
      <c r="P28" s="142">
        <f t="shared" si="39"/>
        <v>0</v>
      </c>
      <c r="Q28" s="142">
        <f t="shared" si="39"/>
        <v>2700000</v>
      </c>
      <c r="R28" s="142">
        <f t="shared" si="39"/>
        <v>3540000</v>
      </c>
      <c r="S28" s="142">
        <f t="shared" si="39"/>
        <v>2840000</v>
      </c>
      <c r="T28" s="142">
        <f t="shared" si="39"/>
        <v>0</v>
      </c>
      <c r="U28" s="142">
        <f t="shared" si="39"/>
        <v>0</v>
      </c>
      <c r="V28" s="142">
        <f t="shared" si="39"/>
        <v>1250000</v>
      </c>
      <c r="W28" s="142">
        <f t="shared" si="39"/>
        <v>4280000</v>
      </c>
      <c r="X28" s="142">
        <f t="shared" si="39"/>
        <v>9244500</v>
      </c>
      <c r="Y28" s="142">
        <f t="shared" si="39"/>
        <v>360000</v>
      </c>
      <c r="Z28" s="142">
        <f t="shared" si="39"/>
        <v>0</v>
      </c>
      <c r="AA28" s="142">
        <f t="shared" si="39"/>
        <v>0</v>
      </c>
      <c r="AB28" s="142">
        <f t="shared" si="39"/>
        <v>4801085</v>
      </c>
      <c r="AC28" s="142">
        <f t="shared" si="39"/>
        <v>1500000</v>
      </c>
      <c r="AD28" s="142">
        <f t="shared" si="39"/>
        <v>0</v>
      </c>
      <c r="AE28" s="142">
        <f t="shared" si="39"/>
        <v>0</v>
      </c>
      <c r="AF28" s="142">
        <f t="shared" si="39"/>
        <v>0</v>
      </c>
      <c r="AG28" s="142">
        <f t="shared" si="39"/>
        <v>0</v>
      </c>
      <c r="AH28" s="142">
        <f t="shared" si="39"/>
        <v>0</v>
      </c>
      <c r="AI28" s="142">
        <f t="shared" si="39"/>
        <v>0</v>
      </c>
      <c r="AJ28" s="142">
        <f t="shared" si="39"/>
        <v>0</v>
      </c>
      <c r="AK28" s="142">
        <f t="shared" si="39"/>
        <v>0</v>
      </c>
      <c r="AL28" s="142">
        <f t="shared" si="39"/>
        <v>0</v>
      </c>
      <c r="AM28" s="142">
        <f t="shared" si="39"/>
        <v>0</v>
      </c>
      <c r="AN28" s="142">
        <f t="shared" si="39"/>
        <v>0</v>
      </c>
      <c r="AO28" s="142">
        <f t="shared" si="39"/>
        <v>0</v>
      </c>
      <c r="AP28" s="142">
        <f t="shared" si="39"/>
        <v>0</v>
      </c>
      <c r="AQ28" s="142">
        <f t="shared" si="39"/>
        <v>0</v>
      </c>
      <c r="AR28" s="142">
        <f t="shared" si="39"/>
        <v>0</v>
      </c>
      <c r="AS28" s="142">
        <f>AS29</f>
        <v>0</v>
      </c>
      <c r="AT28" s="142"/>
      <c r="AU28" s="142">
        <f>SUM(J28:AS28)</f>
        <v>30515585</v>
      </c>
      <c r="AV28" s="143">
        <f t="shared" si="7"/>
        <v>55.991899082568807</v>
      </c>
      <c r="AW28" s="144">
        <f>F28-AU28</f>
        <v>23984415</v>
      </c>
      <c r="AX28" s="143">
        <f t="shared" si="11"/>
        <v>44.008100917431193</v>
      </c>
      <c r="AY28" s="110" t="s">
        <v>524</v>
      </c>
      <c r="AZ28" s="110" t="s">
        <v>527</v>
      </c>
      <c r="BA28" s="110" t="s">
        <v>3804</v>
      </c>
      <c r="BB28" s="142">
        <f t="shared" ref="BB28:BL28" si="40">BB29</f>
        <v>0</v>
      </c>
      <c r="BC28" s="142">
        <f t="shared" si="40"/>
        <v>3540000</v>
      </c>
      <c r="BD28" s="142">
        <f t="shared" si="40"/>
        <v>2700000</v>
      </c>
      <c r="BE28" s="142">
        <f t="shared" si="40"/>
        <v>0</v>
      </c>
      <c r="BF28" s="142">
        <f t="shared" si="40"/>
        <v>0</v>
      </c>
      <c r="BG28" s="142">
        <f t="shared" si="40"/>
        <v>4280000</v>
      </c>
      <c r="BH28" s="142">
        <f t="shared" si="40"/>
        <v>9244500</v>
      </c>
      <c r="BI28" s="142">
        <f t="shared" si="40"/>
        <v>0</v>
      </c>
      <c r="BJ28" s="142">
        <f t="shared" si="40"/>
        <v>1500000</v>
      </c>
      <c r="BK28" s="142">
        <f t="shared" si="40"/>
        <v>0</v>
      </c>
      <c r="BL28" s="142">
        <f t="shared" si="40"/>
        <v>0</v>
      </c>
    </row>
    <row r="29" spans="2:68">
      <c r="B29" s="174" t="s">
        <v>8</v>
      </c>
      <c r="C29" s="112" t="s">
        <v>59</v>
      </c>
      <c r="D29" s="112"/>
      <c r="E29" s="359"/>
      <c r="F29" s="113">
        <f>SUM(F30:F31)</f>
        <v>54500000</v>
      </c>
      <c r="G29" s="113">
        <f>SUM(G30:G31)</f>
        <v>54500000</v>
      </c>
      <c r="H29" s="113">
        <f>SUM(H30:H31)</f>
        <v>0</v>
      </c>
      <c r="I29" s="113">
        <f>SUM(I30:I31)</f>
        <v>0</v>
      </c>
      <c r="J29" s="113">
        <f t="shared" ref="J29:AS29" si="41">SUM(J30:J31)</f>
        <v>0</v>
      </c>
      <c r="K29" s="113">
        <f t="shared" si="41"/>
        <v>0</v>
      </c>
      <c r="L29" s="113">
        <f t="shared" si="41"/>
        <v>0</v>
      </c>
      <c r="M29" s="113">
        <f t="shared" si="41"/>
        <v>0</v>
      </c>
      <c r="N29" s="113">
        <f t="shared" si="41"/>
        <v>0</v>
      </c>
      <c r="O29" s="113">
        <f t="shared" si="41"/>
        <v>0</v>
      </c>
      <c r="P29" s="113">
        <f t="shared" si="41"/>
        <v>0</v>
      </c>
      <c r="Q29" s="113">
        <f t="shared" si="41"/>
        <v>2700000</v>
      </c>
      <c r="R29" s="113">
        <f t="shared" si="41"/>
        <v>3540000</v>
      </c>
      <c r="S29" s="113">
        <f t="shared" si="41"/>
        <v>2840000</v>
      </c>
      <c r="T29" s="113">
        <f t="shared" si="41"/>
        <v>0</v>
      </c>
      <c r="U29" s="113">
        <f t="shared" si="41"/>
        <v>0</v>
      </c>
      <c r="V29" s="113">
        <f t="shared" si="41"/>
        <v>1250000</v>
      </c>
      <c r="W29" s="113">
        <f t="shared" si="41"/>
        <v>4280000</v>
      </c>
      <c r="X29" s="113">
        <f t="shared" si="41"/>
        <v>9244500</v>
      </c>
      <c r="Y29" s="113">
        <f t="shared" si="41"/>
        <v>360000</v>
      </c>
      <c r="Z29" s="113">
        <f t="shared" si="41"/>
        <v>0</v>
      </c>
      <c r="AA29" s="113">
        <f t="shared" si="41"/>
        <v>0</v>
      </c>
      <c r="AB29" s="113">
        <f t="shared" si="41"/>
        <v>4801085</v>
      </c>
      <c r="AC29" s="113">
        <f t="shared" si="41"/>
        <v>1500000</v>
      </c>
      <c r="AD29" s="113">
        <f t="shared" si="41"/>
        <v>0</v>
      </c>
      <c r="AE29" s="113">
        <f t="shared" si="41"/>
        <v>0</v>
      </c>
      <c r="AF29" s="113">
        <f t="shared" si="41"/>
        <v>0</v>
      </c>
      <c r="AG29" s="113">
        <f t="shared" si="41"/>
        <v>0</v>
      </c>
      <c r="AH29" s="113">
        <f t="shared" si="41"/>
        <v>0</v>
      </c>
      <c r="AI29" s="113">
        <f t="shared" si="41"/>
        <v>0</v>
      </c>
      <c r="AJ29" s="113">
        <f t="shared" si="41"/>
        <v>0</v>
      </c>
      <c r="AK29" s="113">
        <f t="shared" si="41"/>
        <v>0</v>
      </c>
      <c r="AL29" s="113">
        <f t="shared" si="41"/>
        <v>0</v>
      </c>
      <c r="AM29" s="113">
        <f t="shared" si="41"/>
        <v>0</v>
      </c>
      <c r="AN29" s="113">
        <f t="shared" si="41"/>
        <v>0</v>
      </c>
      <c r="AO29" s="113">
        <f t="shared" si="41"/>
        <v>0</v>
      </c>
      <c r="AP29" s="113">
        <f t="shared" si="41"/>
        <v>0</v>
      </c>
      <c r="AQ29" s="113">
        <f t="shared" si="41"/>
        <v>0</v>
      </c>
      <c r="AR29" s="113">
        <f t="shared" si="41"/>
        <v>0</v>
      </c>
      <c r="AS29" s="113">
        <f t="shared" si="41"/>
        <v>0</v>
      </c>
      <c r="AT29" s="113"/>
      <c r="AU29" s="113">
        <f t="shared" si="38"/>
        <v>30515585</v>
      </c>
      <c r="AV29" s="121">
        <f t="shared" si="7"/>
        <v>55.991899082568807</v>
      </c>
      <c r="AW29" s="122">
        <f t="shared" si="8"/>
        <v>23984415</v>
      </c>
      <c r="AX29" s="121">
        <f t="shared" si="11"/>
        <v>44.008100917431193</v>
      </c>
      <c r="AY29" s="110" t="s">
        <v>524</v>
      </c>
      <c r="AZ29" s="110" t="s">
        <v>527</v>
      </c>
      <c r="BA29" s="110" t="s">
        <v>3804</v>
      </c>
      <c r="BB29" s="113">
        <f t="shared" ref="BB29" si="42">SUM(BB30:BB31)</f>
        <v>0</v>
      </c>
      <c r="BC29" s="113">
        <f t="shared" ref="BC29:BD29" si="43">SUM(BC30:BC31)</f>
        <v>3540000</v>
      </c>
      <c r="BD29" s="113">
        <f t="shared" si="43"/>
        <v>2700000</v>
      </c>
      <c r="BE29" s="113">
        <f t="shared" ref="BE29" si="44">SUM(BE30:BE31)</f>
        <v>0</v>
      </c>
      <c r="BF29" s="113">
        <f t="shared" ref="BF29" si="45">SUM(BF30:BF31)</f>
        <v>0</v>
      </c>
      <c r="BG29" s="113">
        <f t="shared" ref="BG29:BH29" si="46">SUM(BG30:BG31)</f>
        <v>4280000</v>
      </c>
      <c r="BH29" s="113">
        <f t="shared" si="46"/>
        <v>9244500</v>
      </c>
      <c r="BI29" s="113">
        <f t="shared" ref="BI29:BJ29" si="47">SUM(BI30:BI31)</f>
        <v>0</v>
      </c>
      <c r="BJ29" s="113">
        <f t="shared" si="47"/>
        <v>1500000</v>
      </c>
      <c r="BK29" s="113">
        <f t="shared" ref="BK29:BL29" si="48">SUM(BK30:BK31)</f>
        <v>0</v>
      </c>
      <c r="BL29" s="113">
        <f t="shared" si="48"/>
        <v>0</v>
      </c>
    </row>
    <row r="30" spans="2:68">
      <c r="B30" s="172">
        <v>521211</v>
      </c>
      <c r="C30" s="110" t="s">
        <v>7</v>
      </c>
      <c r="D30" s="110"/>
      <c r="E30" s="367"/>
      <c r="F30" s="111">
        <v>21250000</v>
      </c>
      <c r="G30" s="111">
        <v>21250000</v>
      </c>
      <c r="H30" s="111"/>
      <c r="I30" s="111">
        <f t="shared" ref="I30:I31" si="49">G30-F30</f>
        <v>0</v>
      </c>
      <c r="J30" s="111"/>
      <c r="K30" s="111"/>
      <c r="L30" s="111"/>
      <c r="M30" s="111"/>
      <c r="N30" s="111"/>
      <c r="O30" s="111"/>
      <c r="P30" s="111"/>
      <c r="Q30" s="111"/>
      <c r="R30" s="179">
        <v>2460000</v>
      </c>
      <c r="S30" s="111"/>
      <c r="T30" s="111"/>
      <c r="U30" s="111"/>
      <c r="V30" s="111"/>
      <c r="W30" s="111">
        <v>660000</v>
      </c>
      <c r="X30" s="111"/>
      <c r="Y30" s="111"/>
      <c r="Z30" s="111"/>
      <c r="AA30" s="111"/>
      <c r="AB30" s="111"/>
      <c r="AC30" s="111">
        <v>1500000</v>
      </c>
      <c r="AD30" s="111"/>
      <c r="AE30" s="111"/>
      <c r="AF30" s="111"/>
      <c r="AG30" s="111"/>
      <c r="AH30" s="111"/>
      <c r="AI30" s="111"/>
      <c r="AJ30" s="111"/>
      <c r="AK30" s="111"/>
      <c r="AL30" s="111"/>
      <c r="AM30" s="111"/>
      <c r="AN30" s="111"/>
      <c r="AO30" s="111"/>
      <c r="AP30" s="111"/>
      <c r="AQ30" s="111"/>
      <c r="AR30" s="111"/>
      <c r="AS30" s="111"/>
      <c r="AT30" s="111"/>
      <c r="AU30" s="111">
        <f t="shared" si="38"/>
        <v>4620000</v>
      </c>
      <c r="AV30" s="114">
        <f t="shared" si="7"/>
        <v>21.741176470588236</v>
      </c>
      <c r="AW30" s="115">
        <f>F30-AU30</f>
        <v>16630000</v>
      </c>
      <c r="AX30" s="114">
        <f t="shared" si="11"/>
        <v>78.258823529411771</v>
      </c>
      <c r="AY30" s="110" t="s">
        <v>524</v>
      </c>
      <c r="AZ30" s="110" t="s">
        <v>527</v>
      </c>
      <c r="BA30" s="110" t="s">
        <v>3804</v>
      </c>
      <c r="BB30" s="111"/>
      <c r="BC30" s="179">
        <v>2460000</v>
      </c>
      <c r="BD30" s="179"/>
      <c r="BE30" s="111"/>
      <c r="BF30" s="111"/>
      <c r="BG30" s="111">
        <v>660000</v>
      </c>
      <c r="BH30" s="111"/>
      <c r="BI30" s="111"/>
      <c r="BJ30" s="111">
        <v>1500000</v>
      </c>
      <c r="BK30" s="111"/>
      <c r="BL30" s="111"/>
    </row>
    <row r="31" spans="2:68">
      <c r="B31" s="172">
        <v>524111</v>
      </c>
      <c r="C31" s="110" t="s">
        <v>19</v>
      </c>
      <c r="D31" s="110"/>
      <c r="E31" s="367"/>
      <c r="F31" s="111">
        <v>33250000</v>
      </c>
      <c r="G31" s="111">
        <v>33250000</v>
      </c>
      <c r="H31" s="111"/>
      <c r="I31" s="111">
        <f t="shared" si="49"/>
        <v>0</v>
      </c>
      <c r="J31" s="111"/>
      <c r="K31" s="111"/>
      <c r="L31" s="111"/>
      <c r="M31" s="111"/>
      <c r="N31" s="111"/>
      <c r="O31" s="111"/>
      <c r="P31" s="111"/>
      <c r="Q31" s="179">
        <v>2700000</v>
      </c>
      <c r="R31" s="179">
        <v>1080000</v>
      </c>
      <c r="S31" s="111">
        <f>1800000+1040000</f>
        <v>2840000</v>
      </c>
      <c r="T31" s="111"/>
      <c r="U31" s="111"/>
      <c r="V31" s="111">
        <v>1250000</v>
      </c>
      <c r="W31" s="111">
        <v>3620000</v>
      </c>
      <c r="X31" s="111">
        <v>9244500</v>
      </c>
      <c r="Y31" s="111">
        <v>360000</v>
      </c>
      <c r="Z31" s="111"/>
      <c r="AA31" s="111"/>
      <c r="AB31" s="111">
        <f>1360000+3441085</f>
        <v>4801085</v>
      </c>
      <c r="AC31" s="111"/>
      <c r="AD31" s="111"/>
      <c r="AE31" s="111"/>
      <c r="AF31" s="111"/>
      <c r="AG31" s="111"/>
      <c r="AH31" s="111"/>
      <c r="AI31" s="111"/>
      <c r="AJ31" s="111"/>
      <c r="AK31" s="111"/>
      <c r="AL31" s="111"/>
      <c r="AM31" s="111"/>
      <c r="AN31" s="111"/>
      <c r="AO31" s="111"/>
      <c r="AP31" s="111"/>
      <c r="AQ31" s="111"/>
      <c r="AR31" s="111"/>
      <c r="AS31" s="111"/>
      <c r="AT31" s="111"/>
      <c r="AU31" s="111">
        <f t="shared" si="38"/>
        <v>25895585</v>
      </c>
      <c r="AV31" s="114">
        <f t="shared" si="7"/>
        <v>77.881458646616537</v>
      </c>
      <c r="AW31" s="115">
        <f t="shared" si="8"/>
        <v>7354415</v>
      </c>
      <c r="AX31" s="114">
        <f t="shared" si="11"/>
        <v>22.11854135338346</v>
      </c>
      <c r="AY31" s="110" t="s">
        <v>524</v>
      </c>
      <c r="AZ31" s="110" t="s">
        <v>527</v>
      </c>
      <c r="BA31" s="110" t="s">
        <v>3804</v>
      </c>
      <c r="BB31" s="111"/>
      <c r="BC31" s="179">
        <v>1080000</v>
      </c>
      <c r="BD31" s="179">
        <v>2700000</v>
      </c>
      <c r="BE31" s="111"/>
      <c r="BF31" s="111"/>
      <c r="BG31" s="111">
        <v>3620000</v>
      </c>
      <c r="BH31" s="111">
        <v>9244500</v>
      </c>
      <c r="BI31" s="111"/>
      <c r="BJ31" s="111"/>
      <c r="BK31" s="111"/>
      <c r="BL31" s="111"/>
    </row>
    <row r="32" spans="2:68">
      <c r="B32" s="140" t="s">
        <v>519</v>
      </c>
      <c r="C32" s="141" t="s">
        <v>61</v>
      </c>
      <c r="D32" s="141"/>
      <c r="E32" s="366"/>
      <c r="F32" s="142">
        <f>F33+F41+F48</f>
        <v>686300000</v>
      </c>
      <c r="G32" s="142">
        <f>G33+G41+G48</f>
        <v>686300000</v>
      </c>
      <c r="H32" s="142">
        <f>H33+H41+H48</f>
        <v>0</v>
      </c>
      <c r="I32" s="142">
        <f>I33+I41+I48</f>
        <v>0</v>
      </c>
      <c r="J32" s="142">
        <f t="shared" ref="J32:AS32" si="50">J33+J41+J48</f>
        <v>0</v>
      </c>
      <c r="K32" s="142">
        <f t="shared" si="50"/>
        <v>0</v>
      </c>
      <c r="L32" s="142">
        <f t="shared" si="50"/>
        <v>0</v>
      </c>
      <c r="M32" s="142">
        <f t="shared" si="50"/>
        <v>0</v>
      </c>
      <c r="N32" s="142">
        <f t="shared" si="50"/>
        <v>0</v>
      </c>
      <c r="O32" s="142">
        <f t="shared" si="50"/>
        <v>0</v>
      </c>
      <c r="P32" s="142">
        <f t="shared" si="50"/>
        <v>0</v>
      </c>
      <c r="Q32" s="142">
        <f t="shared" si="50"/>
        <v>7572800</v>
      </c>
      <c r="R32" s="142">
        <f t="shared" si="50"/>
        <v>35690450</v>
      </c>
      <c r="S32" s="142">
        <f t="shared" si="50"/>
        <v>6180000</v>
      </c>
      <c r="T32" s="142">
        <f t="shared" si="50"/>
        <v>0</v>
      </c>
      <c r="U32" s="142">
        <f t="shared" si="50"/>
        <v>0</v>
      </c>
      <c r="V32" s="142">
        <f t="shared" si="50"/>
        <v>930000</v>
      </c>
      <c r="W32" s="142">
        <f t="shared" si="50"/>
        <v>1074100</v>
      </c>
      <c r="X32" s="142">
        <f t="shared" si="50"/>
        <v>63914400</v>
      </c>
      <c r="Y32" s="142">
        <f t="shared" si="50"/>
        <v>98818490</v>
      </c>
      <c r="Z32" s="142">
        <f t="shared" si="50"/>
        <v>0</v>
      </c>
      <c r="AA32" s="142">
        <f t="shared" si="50"/>
        <v>0</v>
      </c>
      <c r="AB32" s="142">
        <f t="shared" si="50"/>
        <v>79603950</v>
      </c>
      <c r="AC32" s="142">
        <f t="shared" si="50"/>
        <v>0</v>
      </c>
      <c r="AD32" s="142">
        <f t="shared" si="50"/>
        <v>0</v>
      </c>
      <c r="AE32" s="142">
        <f t="shared" si="50"/>
        <v>0</v>
      </c>
      <c r="AF32" s="142">
        <f t="shared" si="50"/>
        <v>0</v>
      </c>
      <c r="AG32" s="142">
        <f t="shared" si="50"/>
        <v>72184250</v>
      </c>
      <c r="AH32" s="142">
        <f t="shared" si="50"/>
        <v>0</v>
      </c>
      <c r="AI32" s="142">
        <f t="shared" si="50"/>
        <v>0</v>
      </c>
      <c r="AJ32" s="142">
        <f t="shared" si="50"/>
        <v>0</v>
      </c>
      <c r="AK32" s="142">
        <f t="shared" si="50"/>
        <v>0</v>
      </c>
      <c r="AL32" s="142">
        <f t="shared" si="50"/>
        <v>0</v>
      </c>
      <c r="AM32" s="142">
        <f t="shared" si="50"/>
        <v>0</v>
      </c>
      <c r="AN32" s="142">
        <f t="shared" si="50"/>
        <v>0</v>
      </c>
      <c r="AO32" s="142">
        <f t="shared" si="50"/>
        <v>0</v>
      </c>
      <c r="AP32" s="142">
        <f t="shared" si="50"/>
        <v>0</v>
      </c>
      <c r="AQ32" s="142">
        <f t="shared" si="50"/>
        <v>0</v>
      </c>
      <c r="AR32" s="142">
        <f t="shared" si="50"/>
        <v>0</v>
      </c>
      <c r="AS32" s="142">
        <f t="shared" si="50"/>
        <v>0</v>
      </c>
      <c r="AT32" s="142"/>
      <c r="AU32" s="142">
        <f>SUM(J32:AS32)</f>
        <v>365968440</v>
      </c>
      <c r="AV32" s="143">
        <f t="shared" si="7"/>
        <v>53.324849191315749</v>
      </c>
      <c r="AW32" s="144">
        <f t="shared" si="8"/>
        <v>320331560</v>
      </c>
      <c r="AX32" s="143">
        <f t="shared" si="11"/>
        <v>46.675150808684251</v>
      </c>
      <c r="AY32" s="110" t="s">
        <v>528</v>
      </c>
      <c r="AZ32" s="110" t="s">
        <v>529</v>
      </c>
      <c r="BA32" s="110" t="s">
        <v>3804</v>
      </c>
      <c r="BB32" s="142">
        <f t="shared" ref="BB32" si="51">BB33+BB41+BB48</f>
        <v>0</v>
      </c>
      <c r="BC32" s="142">
        <f t="shared" ref="BC32:BD32" si="52">BC33+BC41+BC48</f>
        <v>35690450</v>
      </c>
      <c r="BD32" s="142">
        <f t="shared" si="52"/>
        <v>7572800</v>
      </c>
      <c r="BE32" s="142">
        <f t="shared" ref="BE32" si="53">BE33+BE41+BE48</f>
        <v>0</v>
      </c>
      <c r="BF32" s="142">
        <f t="shared" ref="BF32" si="54">BF33+BF41+BF48</f>
        <v>0</v>
      </c>
      <c r="BG32" s="142">
        <f t="shared" ref="BG32:BH32" si="55">BG33+BG41+BG48</f>
        <v>1074100</v>
      </c>
      <c r="BH32" s="142">
        <f t="shared" si="55"/>
        <v>63914400</v>
      </c>
      <c r="BI32" s="142">
        <f t="shared" ref="BI32:BJ32" si="56">BI33+BI41+BI48</f>
        <v>0</v>
      </c>
      <c r="BJ32" s="142">
        <f t="shared" si="56"/>
        <v>0</v>
      </c>
      <c r="BK32" s="142">
        <f t="shared" ref="BK32:BL32" si="57">BK33+BK41+BK48</f>
        <v>0</v>
      </c>
      <c r="BL32" s="142">
        <f t="shared" si="57"/>
        <v>72184250</v>
      </c>
    </row>
    <row r="33" spans="2:64">
      <c r="B33" s="174" t="s">
        <v>8</v>
      </c>
      <c r="C33" s="112" t="s">
        <v>62</v>
      </c>
      <c r="D33" s="112"/>
      <c r="E33" s="359"/>
      <c r="F33" s="113">
        <f>SUM(F34:F40)</f>
        <v>386924000</v>
      </c>
      <c r="G33" s="113">
        <f>SUM(G34:G40)</f>
        <v>386924000</v>
      </c>
      <c r="H33" s="113">
        <f>SUM(H34:H40)</f>
        <v>0</v>
      </c>
      <c r="I33" s="113">
        <f>SUM(I34:I40)</f>
        <v>0</v>
      </c>
      <c r="J33" s="113">
        <f t="shared" ref="J33:AS33" si="58">SUM(J34:J40)</f>
        <v>0</v>
      </c>
      <c r="K33" s="113">
        <f t="shared" si="58"/>
        <v>0</v>
      </c>
      <c r="L33" s="113">
        <f t="shared" si="58"/>
        <v>0</v>
      </c>
      <c r="M33" s="113">
        <f t="shared" si="58"/>
        <v>0</v>
      </c>
      <c r="N33" s="113">
        <f t="shared" si="58"/>
        <v>0</v>
      </c>
      <c r="O33" s="113">
        <f t="shared" si="58"/>
        <v>0</v>
      </c>
      <c r="P33" s="113">
        <f t="shared" si="58"/>
        <v>0</v>
      </c>
      <c r="Q33" s="113">
        <f t="shared" si="58"/>
        <v>7572800</v>
      </c>
      <c r="R33" s="113">
        <f t="shared" si="58"/>
        <v>16947450</v>
      </c>
      <c r="S33" s="113">
        <f t="shared" si="58"/>
        <v>6180000</v>
      </c>
      <c r="T33" s="113">
        <f t="shared" si="58"/>
        <v>0</v>
      </c>
      <c r="U33" s="113">
        <f t="shared" si="58"/>
        <v>0</v>
      </c>
      <c r="V33" s="113">
        <f t="shared" si="58"/>
        <v>930000</v>
      </c>
      <c r="W33" s="113">
        <f t="shared" si="58"/>
        <v>771250</v>
      </c>
      <c r="X33" s="113">
        <f t="shared" si="58"/>
        <v>3813500</v>
      </c>
      <c r="Y33" s="113">
        <f t="shared" si="58"/>
        <v>22708650</v>
      </c>
      <c r="Z33" s="113">
        <f t="shared" si="58"/>
        <v>0</v>
      </c>
      <c r="AA33" s="113">
        <f t="shared" si="58"/>
        <v>0</v>
      </c>
      <c r="AB33" s="113">
        <f t="shared" si="58"/>
        <v>79603950</v>
      </c>
      <c r="AC33" s="113">
        <f t="shared" si="58"/>
        <v>0</v>
      </c>
      <c r="AD33" s="113">
        <f t="shared" si="58"/>
        <v>0</v>
      </c>
      <c r="AE33" s="113">
        <f t="shared" si="58"/>
        <v>0</v>
      </c>
      <c r="AF33" s="113">
        <f t="shared" si="58"/>
        <v>0</v>
      </c>
      <c r="AG33" s="113">
        <f t="shared" si="58"/>
        <v>72184250</v>
      </c>
      <c r="AH33" s="113">
        <f t="shared" si="58"/>
        <v>0</v>
      </c>
      <c r="AI33" s="113">
        <f t="shared" si="58"/>
        <v>0</v>
      </c>
      <c r="AJ33" s="113">
        <f t="shared" si="58"/>
        <v>0</v>
      </c>
      <c r="AK33" s="113">
        <f t="shared" si="58"/>
        <v>0</v>
      </c>
      <c r="AL33" s="113">
        <f t="shared" si="58"/>
        <v>0</v>
      </c>
      <c r="AM33" s="113">
        <f t="shared" si="58"/>
        <v>0</v>
      </c>
      <c r="AN33" s="113">
        <f t="shared" si="58"/>
        <v>0</v>
      </c>
      <c r="AO33" s="113">
        <f t="shared" si="58"/>
        <v>0</v>
      </c>
      <c r="AP33" s="113">
        <f t="shared" si="58"/>
        <v>0</v>
      </c>
      <c r="AQ33" s="113">
        <f t="shared" si="58"/>
        <v>0</v>
      </c>
      <c r="AR33" s="113">
        <f t="shared" si="58"/>
        <v>0</v>
      </c>
      <c r="AS33" s="113">
        <f t="shared" si="58"/>
        <v>0</v>
      </c>
      <c r="AT33" s="113"/>
      <c r="AU33" s="113">
        <f t="shared" si="38"/>
        <v>210711850</v>
      </c>
      <c r="AV33" s="121">
        <f t="shared" si="7"/>
        <v>54.458201093754845</v>
      </c>
      <c r="AW33" s="122">
        <f t="shared" si="8"/>
        <v>176212150</v>
      </c>
      <c r="AX33" s="121">
        <f t="shared" si="11"/>
        <v>45.541798906245155</v>
      </c>
      <c r="AY33" s="110" t="s">
        <v>528</v>
      </c>
      <c r="AZ33" s="110" t="s">
        <v>529</v>
      </c>
      <c r="BA33" s="110" t="s">
        <v>3804</v>
      </c>
      <c r="BB33" s="113">
        <f t="shared" ref="BB33" si="59">SUM(BB34:BB40)</f>
        <v>0</v>
      </c>
      <c r="BC33" s="113">
        <f t="shared" ref="BC33:BD33" si="60">SUM(BC34:BC40)</f>
        <v>16947450</v>
      </c>
      <c r="BD33" s="113">
        <f t="shared" si="60"/>
        <v>7572800</v>
      </c>
      <c r="BE33" s="113">
        <f t="shared" ref="BE33" si="61">SUM(BE34:BE40)</f>
        <v>0</v>
      </c>
      <c r="BF33" s="113">
        <f t="shared" ref="BF33" si="62">SUM(BF34:BF40)</f>
        <v>0</v>
      </c>
      <c r="BG33" s="113">
        <f t="shared" ref="BG33:BH33" si="63">SUM(BG34:BG40)</f>
        <v>771250</v>
      </c>
      <c r="BH33" s="113">
        <f t="shared" si="63"/>
        <v>3813500</v>
      </c>
      <c r="BI33" s="113">
        <f t="shared" ref="BI33:BJ33" si="64">SUM(BI34:BI40)</f>
        <v>0</v>
      </c>
      <c r="BJ33" s="113">
        <f t="shared" si="64"/>
        <v>0</v>
      </c>
      <c r="BK33" s="113">
        <f t="shared" ref="BK33:BL33" si="65">SUM(BK34:BK40)</f>
        <v>0</v>
      </c>
      <c r="BL33" s="113">
        <f t="shared" si="65"/>
        <v>72184250</v>
      </c>
    </row>
    <row r="34" spans="2:64">
      <c r="B34" s="172">
        <v>521211</v>
      </c>
      <c r="C34" s="110" t="s">
        <v>7</v>
      </c>
      <c r="D34" s="110"/>
      <c r="E34" s="367"/>
      <c r="F34" s="111">
        <v>64900000</v>
      </c>
      <c r="G34" s="111">
        <v>64900000</v>
      </c>
      <c r="H34" s="111"/>
      <c r="I34" s="111">
        <f t="shared" ref="I34:I40" si="66">G34-F34</f>
        <v>0</v>
      </c>
      <c r="J34" s="111"/>
      <c r="K34" s="111"/>
      <c r="L34" s="111"/>
      <c r="M34" s="111"/>
      <c r="N34" s="111"/>
      <c r="O34" s="111"/>
      <c r="P34" s="111"/>
      <c r="Q34" s="179">
        <v>1461500</v>
      </c>
      <c r="R34" s="179">
        <v>2871000</v>
      </c>
      <c r="S34" s="111"/>
      <c r="T34" s="111"/>
      <c r="U34" s="111"/>
      <c r="V34" s="111"/>
      <c r="W34" s="111">
        <v>440000</v>
      </c>
      <c r="X34" s="111">
        <v>1422500</v>
      </c>
      <c r="Y34" s="111"/>
      <c r="Z34" s="111"/>
      <c r="AA34" s="111"/>
      <c r="AB34" s="111"/>
      <c r="AC34" s="111"/>
      <c r="AD34" s="111"/>
      <c r="AE34" s="111"/>
      <c r="AF34" s="111"/>
      <c r="AG34" s="111">
        <v>29245750</v>
      </c>
      <c r="AH34" s="111"/>
      <c r="AI34" s="111"/>
      <c r="AJ34" s="111"/>
      <c r="AK34" s="111"/>
      <c r="AL34" s="111"/>
      <c r="AM34" s="111"/>
      <c r="AN34" s="111"/>
      <c r="AO34" s="111"/>
      <c r="AP34" s="111"/>
      <c r="AQ34" s="111"/>
      <c r="AR34" s="111"/>
      <c r="AS34" s="111"/>
      <c r="AT34" s="111"/>
      <c r="AU34" s="111">
        <f t="shared" si="38"/>
        <v>35440750</v>
      </c>
      <c r="AV34" s="114">
        <f t="shared" si="7"/>
        <v>54.608243451463792</v>
      </c>
      <c r="AW34" s="115">
        <f>F34-AU34</f>
        <v>29459250</v>
      </c>
      <c r="AX34" s="114">
        <f t="shared" si="11"/>
        <v>45.391756548536208</v>
      </c>
      <c r="AY34" s="110" t="s">
        <v>528</v>
      </c>
      <c r="AZ34" s="110" t="s">
        <v>529</v>
      </c>
      <c r="BA34" s="110" t="s">
        <v>3804</v>
      </c>
      <c r="BB34" s="111"/>
      <c r="BC34" s="179">
        <v>2871000</v>
      </c>
      <c r="BD34" s="179">
        <v>1461500</v>
      </c>
      <c r="BE34" s="111"/>
      <c r="BF34" s="111"/>
      <c r="BG34" s="111">
        <v>440000</v>
      </c>
      <c r="BH34" s="111">
        <v>1422500</v>
      </c>
      <c r="BI34" s="111"/>
      <c r="BJ34" s="111"/>
      <c r="BK34" s="111"/>
      <c r="BL34" s="111">
        <v>29245750</v>
      </c>
    </row>
    <row r="35" spans="2:64">
      <c r="B35" s="172">
        <v>521219</v>
      </c>
      <c r="C35" s="110" t="s">
        <v>53</v>
      </c>
      <c r="D35" s="110"/>
      <c r="E35" s="367"/>
      <c r="F35" s="111">
        <v>6000000</v>
      </c>
      <c r="G35" s="111">
        <v>6000000</v>
      </c>
      <c r="H35" s="111"/>
      <c r="I35" s="111">
        <f t="shared" si="66"/>
        <v>0</v>
      </c>
      <c r="J35" s="111"/>
      <c r="K35" s="111"/>
      <c r="L35" s="111"/>
      <c r="M35" s="111"/>
      <c r="N35" s="111"/>
      <c r="O35" s="111"/>
      <c r="P35" s="111"/>
      <c r="Q35" s="179">
        <v>331300</v>
      </c>
      <c r="R35" s="179">
        <v>300450</v>
      </c>
      <c r="S35" s="111"/>
      <c r="T35" s="111"/>
      <c r="U35" s="111"/>
      <c r="V35" s="111"/>
      <c r="W35" s="111">
        <v>331250</v>
      </c>
      <c r="X35" s="111"/>
      <c r="Y35" s="111"/>
      <c r="Z35" s="111"/>
      <c r="AA35" s="111"/>
      <c r="AB35" s="111"/>
      <c r="AC35" s="111"/>
      <c r="AD35" s="111"/>
      <c r="AE35" s="111"/>
      <c r="AF35" s="111"/>
      <c r="AG35" s="111"/>
      <c r="AH35" s="111"/>
      <c r="AI35" s="111"/>
      <c r="AJ35" s="111"/>
      <c r="AK35" s="111"/>
      <c r="AL35" s="111"/>
      <c r="AM35" s="111"/>
      <c r="AN35" s="111"/>
      <c r="AO35" s="111"/>
      <c r="AP35" s="111"/>
      <c r="AQ35" s="111"/>
      <c r="AR35" s="111"/>
      <c r="AS35" s="111"/>
      <c r="AT35" s="111"/>
      <c r="AU35" s="111">
        <f t="shared" si="38"/>
        <v>963000</v>
      </c>
      <c r="AV35" s="114">
        <f t="shared" si="7"/>
        <v>16.05</v>
      </c>
      <c r="AW35" s="115">
        <f t="shared" si="8"/>
        <v>5037000</v>
      </c>
      <c r="AX35" s="114">
        <f t="shared" si="11"/>
        <v>83.95</v>
      </c>
      <c r="AY35" s="110" t="s">
        <v>528</v>
      </c>
      <c r="AZ35" s="110" t="s">
        <v>529</v>
      </c>
      <c r="BA35" s="110" t="s">
        <v>3804</v>
      </c>
      <c r="BB35" s="111"/>
      <c r="BC35" s="179">
        <v>300450</v>
      </c>
      <c r="BD35" s="179">
        <v>331300</v>
      </c>
      <c r="BE35" s="111"/>
      <c r="BF35" s="111"/>
      <c r="BG35" s="111">
        <v>331250</v>
      </c>
      <c r="BH35" s="111"/>
      <c r="BI35" s="111"/>
      <c r="BJ35" s="111"/>
      <c r="BK35" s="111"/>
      <c r="BL35" s="111"/>
    </row>
    <row r="36" spans="2:64">
      <c r="B36" s="172">
        <v>521811</v>
      </c>
      <c r="C36" s="110" t="s">
        <v>64</v>
      </c>
      <c r="D36" s="110"/>
      <c r="E36" s="367"/>
      <c r="F36" s="111">
        <v>30000000</v>
      </c>
      <c r="G36" s="111">
        <v>30000000</v>
      </c>
      <c r="H36" s="111"/>
      <c r="I36" s="111">
        <f t="shared" si="66"/>
        <v>0</v>
      </c>
      <c r="J36" s="111"/>
      <c r="K36" s="111"/>
      <c r="L36" s="111"/>
      <c r="M36" s="111"/>
      <c r="N36" s="111"/>
      <c r="O36" s="111"/>
      <c r="P36" s="111"/>
      <c r="Q36" s="179">
        <v>2300000</v>
      </c>
      <c r="R36" s="179">
        <v>4846000</v>
      </c>
      <c r="S36" s="111"/>
      <c r="T36" s="111"/>
      <c r="U36" s="111"/>
      <c r="V36" s="111"/>
      <c r="W36" s="111"/>
      <c r="X36" s="111">
        <v>2391000</v>
      </c>
      <c r="Y36" s="111"/>
      <c r="Z36" s="111"/>
      <c r="AA36" s="111"/>
      <c r="AB36" s="111"/>
      <c r="AC36" s="111"/>
      <c r="AD36" s="111"/>
      <c r="AE36" s="111"/>
      <c r="AF36" s="111"/>
      <c r="AG36" s="111">
        <v>2469500</v>
      </c>
      <c r="AH36" s="111"/>
      <c r="AI36" s="111"/>
      <c r="AJ36" s="111"/>
      <c r="AK36" s="111"/>
      <c r="AL36" s="111"/>
      <c r="AM36" s="111"/>
      <c r="AN36" s="111"/>
      <c r="AO36" s="111"/>
      <c r="AP36" s="111"/>
      <c r="AQ36" s="111"/>
      <c r="AR36" s="111"/>
      <c r="AS36" s="111"/>
      <c r="AT36" s="111"/>
      <c r="AU36" s="111">
        <f t="shared" si="38"/>
        <v>12006500</v>
      </c>
      <c r="AV36" s="114">
        <f t="shared" si="7"/>
        <v>40.021666666666668</v>
      </c>
      <c r="AW36" s="115">
        <f t="shared" si="8"/>
        <v>17993500</v>
      </c>
      <c r="AX36" s="114">
        <f t="shared" si="11"/>
        <v>59.978333333333332</v>
      </c>
      <c r="AY36" s="110" t="s">
        <v>528</v>
      </c>
      <c r="AZ36" s="110" t="s">
        <v>529</v>
      </c>
      <c r="BA36" s="110" t="s">
        <v>3804</v>
      </c>
      <c r="BB36" s="111"/>
      <c r="BC36" s="179">
        <v>4846000</v>
      </c>
      <c r="BD36" s="179">
        <v>2300000</v>
      </c>
      <c r="BE36" s="111"/>
      <c r="BF36" s="111"/>
      <c r="BG36" s="111"/>
      <c r="BH36" s="111">
        <v>2391000</v>
      </c>
      <c r="BI36" s="111"/>
      <c r="BJ36" s="111"/>
      <c r="BK36" s="111"/>
      <c r="BL36" s="111">
        <v>2469500</v>
      </c>
    </row>
    <row r="37" spans="2:64">
      <c r="B37" s="173">
        <v>522151</v>
      </c>
      <c r="C37" s="110" t="s">
        <v>11</v>
      </c>
      <c r="D37" s="110"/>
      <c r="E37" s="367"/>
      <c r="F37" s="111">
        <v>25200000</v>
      </c>
      <c r="G37" s="111">
        <v>25200000</v>
      </c>
      <c r="H37" s="111"/>
      <c r="I37" s="111">
        <f t="shared" si="66"/>
        <v>0</v>
      </c>
      <c r="J37" s="111"/>
      <c r="K37" s="111"/>
      <c r="L37" s="111"/>
      <c r="M37" s="111"/>
      <c r="N37" s="111"/>
      <c r="O37" s="111"/>
      <c r="P37" s="111"/>
      <c r="Q37" s="111"/>
      <c r="R37" s="179">
        <v>1800000</v>
      </c>
      <c r="S37" s="111"/>
      <c r="T37" s="111"/>
      <c r="U37" s="111"/>
      <c r="V37" s="111"/>
      <c r="W37" s="111"/>
      <c r="X37" s="111"/>
      <c r="Y37" s="111">
        <v>7200000</v>
      </c>
      <c r="Z37" s="111"/>
      <c r="AA37" s="111"/>
      <c r="AB37" s="111"/>
      <c r="AC37" s="111"/>
      <c r="AD37" s="111"/>
      <c r="AE37" s="111"/>
      <c r="AF37" s="111"/>
      <c r="AG37" s="111"/>
      <c r="AH37" s="111"/>
      <c r="AI37" s="111"/>
      <c r="AJ37" s="111"/>
      <c r="AK37" s="111"/>
      <c r="AL37" s="111"/>
      <c r="AM37" s="111"/>
      <c r="AN37" s="111"/>
      <c r="AO37" s="111"/>
      <c r="AP37" s="111"/>
      <c r="AQ37" s="111"/>
      <c r="AR37" s="111"/>
      <c r="AS37" s="111"/>
      <c r="AT37" s="111"/>
      <c r="AU37" s="111">
        <f t="shared" si="38"/>
        <v>9000000</v>
      </c>
      <c r="AV37" s="114">
        <f t="shared" si="7"/>
        <v>35.714285714285715</v>
      </c>
      <c r="AW37" s="115">
        <f t="shared" si="8"/>
        <v>16200000</v>
      </c>
      <c r="AX37" s="114">
        <f t="shared" si="11"/>
        <v>64.285714285714292</v>
      </c>
      <c r="AY37" s="110" t="s">
        <v>528</v>
      </c>
      <c r="AZ37" s="110" t="s">
        <v>529</v>
      </c>
      <c r="BA37" s="110" t="s">
        <v>3804</v>
      </c>
      <c r="BB37" s="111"/>
      <c r="BC37" s="179">
        <v>1800000</v>
      </c>
      <c r="BD37" s="179"/>
      <c r="BE37" s="111"/>
      <c r="BF37" s="111"/>
      <c r="BG37" s="111"/>
      <c r="BH37" s="111"/>
      <c r="BI37" s="111"/>
      <c r="BJ37" s="111"/>
      <c r="BK37" s="111"/>
      <c r="BL37" s="111"/>
    </row>
    <row r="38" spans="2:64">
      <c r="B38" s="172">
        <v>522192</v>
      </c>
      <c r="C38" s="110" t="s">
        <v>24</v>
      </c>
      <c r="D38" s="110"/>
      <c r="E38" s="367"/>
      <c r="F38" s="111">
        <v>6000000</v>
      </c>
      <c r="G38" s="111">
        <v>6000000</v>
      </c>
      <c r="H38" s="111"/>
      <c r="I38" s="111">
        <f t="shared" si="66"/>
        <v>0</v>
      </c>
      <c r="J38" s="111"/>
      <c r="K38" s="111"/>
      <c r="L38" s="111"/>
      <c r="M38" s="111"/>
      <c r="N38" s="111"/>
      <c r="O38" s="111"/>
      <c r="P38" s="111"/>
      <c r="Q38" s="111"/>
      <c r="R38" s="179"/>
      <c r="S38" s="111"/>
      <c r="T38" s="111"/>
      <c r="U38" s="111"/>
      <c r="V38" s="111"/>
      <c r="W38" s="111"/>
      <c r="X38" s="111"/>
      <c r="Y38" s="111"/>
      <c r="Z38" s="111"/>
      <c r="AA38" s="111"/>
      <c r="AB38" s="111"/>
      <c r="AC38" s="111"/>
      <c r="AD38" s="111"/>
      <c r="AE38" s="111"/>
      <c r="AF38" s="111"/>
      <c r="AG38" s="111"/>
      <c r="AH38" s="111"/>
      <c r="AI38" s="111"/>
      <c r="AJ38" s="111"/>
      <c r="AK38" s="111"/>
      <c r="AL38" s="111"/>
      <c r="AM38" s="111"/>
      <c r="AN38" s="111"/>
      <c r="AO38" s="111"/>
      <c r="AP38" s="111"/>
      <c r="AQ38" s="111"/>
      <c r="AR38" s="111"/>
      <c r="AS38" s="111"/>
      <c r="AT38" s="111"/>
      <c r="AU38" s="111">
        <f t="shared" si="38"/>
        <v>0</v>
      </c>
      <c r="AV38" s="114">
        <f t="shared" si="7"/>
        <v>0</v>
      </c>
      <c r="AW38" s="115">
        <f t="shared" si="8"/>
        <v>6000000</v>
      </c>
      <c r="AX38" s="114">
        <f t="shared" si="11"/>
        <v>100</v>
      </c>
      <c r="AY38" s="110" t="s">
        <v>528</v>
      </c>
      <c r="AZ38" s="110" t="s">
        <v>529</v>
      </c>
      <c r="BA38" s="110" t="s">
        <v>3804</v>
      </c>
      <c r="BB38" s="111"/>
      <c r="BC38" s="179"/>
      <c r="BD38" s="179"/>
      <c r="BE38" s="111"/>
      <c r="BF38" s="111"/>
      <c r="BG38" s="111"/>
      <c r="BH38" s="111"/>
      <c r="BI38" s="111"/>
      <c r="BJ38" s="111"/>
      <c r="BK38" s="111"/>
      <c r="BL38" s="111"/>
    </row>
    <row r="39" spans="2:64">
      <c r="B39" s="172">
        <v>524111</v>
      </c>
      <c r="C39" s="110" t="s">
        <v>19</v>
      </c>
      <c r="D39" s="110"/>
      <c r="E39" s="367"/>
      <c r="F39" s="111">
        <v>253324000</v>
      </c>
      <c r="G39" s="111">
        <v>253324000</v>
      </c>
      <c r="H39" s="111"/>
      <c r="I39" s="111">
        <f t="shared" si="66"/>
        <v>0</v>
      </c>
      <c r="J39" s="111"/>
      <c r="K39" s="111"/>
      <c r="L39" s="111"/>
      <c r="M39" s="111"/>
      <c r="N39" s="111"/>
      <c r="O39" s="111"/>
      <c r="P39" s="111"/>
      <c r="Q39" s="179">
        <v>3480000</v>
      </c>
      <c r="R39" s="179">
        <v>7130000</v>
      </c>
      <c r="S39" s="111">
        <v>6180000</v>
      </c>
      <c r="T39" s="111"/>
      <c r="U39" s="111"/>
      <c r="V39" s="111">
        <v>930000</v>
      </c>
      <c r="W39" s="111"/>
      <c r="X39" s="111"/>
      <c r="Y39" s="111">
        <v>15508650</v>
      </c>
      <c r="Z39" s="111"/>
      <c r="AA39" s="111"/>
      <c r="AB39" s="111">
        <f>33484900+9690500+24583450+8245100+3600000</f>
        <v>79603950</v>
      </c>
      <c r="AC39" s="111"/>
      <c r="AD39" s="111"/>
      <c r="AE39" s="111"/>
      <c r="AF39" s="111"/>
      <c r="AG39" s="111">
        <v>40469000</v>
      </c>
      <c r="AH39" s="111"/>
      <c r="AI39" s="111"/>
      <c r="AJ39" s="111"/>
      <c r="AK39" s="111"/>
      <c r="AL39" s="111"/>
      <c r="AM39" s="111"/>
      <c r="AN39" s="111"/>
      <c r="AO39" s="111"/>
      <c r="AP39" s="111"/>
      <c r="AQ39" s="111"/>
      <c r="AR39" s="111"/>
      <c r="AS39" s="111"/>
      <c r="AT39" s="111"/>
      <c r="AU39" s="111">
        <f t="shared" si="38"/>
        <v>153301600</v>
      </c>
      <c r="AV39" s="114">
        <f t="shared" si="7"/>
        <v>60.516019011226732</v>
      </c>
      <c r="AW39" s="115">
        <f>F39-AU39</f>
        <v>100022400</v>
      </c>
      <c r="AX39" s="114">
        <f t="shared" si="11"/>
        <v>39.483980988773268</v>
      </c>
      <c r="AY39" s="110" t="s">
        <v>528</v>
      </c>
      <c r="AZ39" s="110" t="s">
        <v>529</v>
      </c>
      <c r="BA39" s="110" t="s">
        <v>3804</v>
      </c>
      <c r="BB39" s="111"/>
      <c r="BC39" s="179">
        <v>7130000</v>
      </c>
      <c r="BD39" s="179">
        <v>3480000</v>
      </c>
      <c r="BE39" s="111"/>
      <c r="BF39" s="111"/>
      <c r="BG39" s="111"/>
      <c r="BH39" s="111"/>
      <c r="BI39" s="111"/>
      <c r="BJ39" s="111"/>
      <c r="BK39" s="111"/>
      <c r="BL39" s="111">
        <v>40469000</v>
      </c>
    </row>
    <row r="40" spans="2:64">
      <c r="B40" s="172">
        <v>524113</v>
      </c>
      <c r="C40" s="110" t="s">
        <v>13</v>
      </c>
      <c r="D40" s="110"/>
      <c r="E40" s="367"/>
      <c r="F40" s="111">
        <v>1500000</v>
      </c>
      <c r="G40" s="111">
        <v>1500000</v>
      </c>
      <c r="H40" s="111"/>
      <c r="I40" s="111">
        <f t="shared" si="66"/>
        <v>0</v>
      </c>
      <c r="J40" s="111"/>
      <c r="K40" s="111"/>
      <c r="L40" s="111"/>
      <c r="M40" s="111"/>
      <c r="N40" s="111"/>
      <c r="O40" s="111"/>
      <c r="P40" s="111"/>
      <c r="Q40" s="111"/>
      <c r="R40" s="179"/>
      <c r="S40" s="111"/>
      <c r="T40" s="111"/>
      <c r="U40" s="111"/>
      <c r="V40" s="111"/>
      <c r="W40" s="111"/>
      <c r="X40" s="111"/>
      <c r="Y40" s="111"/>
      <c r="Z40" s="111"/>
      <c r="AA40" s="111"/>
      <c r="AB40" s="111"/>
      <c r="AC40" s="111"/>
      <c r="AD40" s="111"/>
      <c r="AE40" s="111"/>
      <c r="AF40" s="111"/>
      <c r="AG40" s="111"/>
      <c r="AH40" s="111"/>
      <c r="AI40" s="111"/>
      <c r="AJ40" s="111"/>
      <c r="AK40" s="111"/>
      <c r="AL40" s="111"/>
      <c r="AM40" s="111"/>
      <c r="AN40" s="111"/>
      <c r="AO40" s="111"/>
      <c r="AP40" s="111"/>
      <c r="AQ40" s="111"/>
      <c r="AR40" s="111"/>
      <c r="AS40" s="111"/>
      <c r="AT40" s="111"/>
      <c r="AU40" s="111">
        <f t="shared" si="38"/>
        <v>0</v>
      </c>
      <c r="AV40" s="114">
        <f t="shared" si="7"/>
        <v>0</v>
      </c>
      <c r="AW40" s="115">
        <f t="shared" si="8"/>
        <v>1500000</v>
      </c>
      <c r="AX40" s="114">
        <f t="shared" si="11"/>
        <v>100</v>
      </c>
      <c r="AY40" s="110" t="s">
        <v>528</v>
      </c>
      <c r="AZ40" s="110" t="s">
        <v>529</v>
      </c>
      <c r="BA40" s="110" t="s">
        <v>3804</v>
      </c>
      <c r="BB40" s="111"/>
      <c r="BC40" s="179"/>
      <c r="BD40" s="179"/>
      <c r="BE40" s="111"/>
      <c r="BF40" s="111"/>
      <c r="BG40" s="111"/>
      <c r="BH40" s="111"/>
      <c r="BI40" s="111"/>
      <c r="BJ40" s="111"/>
      <c r="BK40" s="111"/>
      <c r="BL40" s="111"/>
    </row>
    <row r="41" spans="2:64">
      <c r="B41" s="174" t="s">
        <v>508</v>
      </c>
      <c r="C41" s="112" t="s">
        <v>65</v>
      </c>
      <c r="D41" s="112"/>
      <c r="E41" s="359"/>
      <c r="F41" s="113">
        <f>SUM(F42:F47)</f>
        <v>247816000</v>
      </c>
      <c r="G41" s="113">
        <f>SUM(G42:G47)</f>
        <v>247816000</v>
      </c>
      <c r="H41" s="113">
        <f>SUM(H42:H47)</f>
        <v>0</v>
      </c>
      <c r="I41" s="113">
        <f>SUM(I42:I47)</f>
        <v>0</v>
      </c>
      <c r="J41" s="113">
        <f t="shared" ref="J41:AS41" si="67">SUM(J42:J47)</f>
        <v>0</v>
      </c>
      <c r="K41" s="113">
        <f t="shared" si="67"/>
        <v>0</v>
      </c>
      <c r="L41" s="113">
        <f t="shared" si="67"/>
        <v>0</v>
      </c>
      <c r="M41" s="113">
        <f t="shared" si="67"/>
        <v>0</v>
      </c>
      <c r="N41" s="113">
        <f t="shared" si="67"/>
        <v>0</v>
      </c>
      <c r="O41" s="113">
        <f t="shared" si="67"/>
        <v>0</v>
      </c>
      <c r="P41" s="113">
        <f t="shared" si="67"/>
        <v>0</v>
      </c>
      <c r="Q41" s="113">
        <f t="shared" si="67"/>
        <v>0</v>
      </c>
      <c r="R41" s="113">
        <f t="shared" si="67"/>
        <v>18743000</v>
      </c>
      <c r="S41" s="113">
        <f t="shared" si="67"/>
        <v>0</v>
      </c>
      <c r="T41" s="113">
        <f t="shared" si="67"/>
        <v>0</v>
      </c>
      <c r="U41" s="113">
        <f t="shared" si="67"/>
        <v>0</v>
      </c>
      <c r="V41" s="113">
        <f t="shared" si="67"/>
        <v>0</v>
      </c>
      <c r="W41" s="113">
        <f t="shared" si="67"/>
        <v>302850</v>
      </c>
      <c r="X41" s="113">
        <f t="shared" si="67"/>
        <v>60100900</v>
      </c>
      <c r="Y41" s="113">
        <f t="shared" si="67"/>
        <v>76109840</v>
      </c>
      <c r="Z41" s="113">
        <f t="shared" si="67"/>
        <v>0</v>
      </c>
      <c r="AA41" s="113">
        <f t="shared" si="67"/>
        <v>0</v>
      </c>
      <c r="AB41" s="113">
        <f t="shared" si="67"/>
        <v>0</v>
      </c>
      <c r="AC41" s="113">
        <f t="shared" si="67"/>
        <v>0</v>
      </c>
      <c r="AD41" s="113">
        <f t="shared" si="67"/>
        <v>0</v>
      </c>
      <c r="AE41" s="113">
        <f t="shared" si="67"/>
        <v>0</v>
      </c>
      <c r="AF41" s="113">
        <f t="shared" si="67"/>
        <v>0</v>
      </c>
      <c r="AG41" s="113">
        <f t="shared" si="67"/>
        <v>0</v>
      </c>
      <c r="AH41" s="113">
        <f t="shared" si="67"/>
        <v>0</v>
      </c>
      <c r="AI41" s="113">
        <f t="shared" si="67"/>
        <v>0</v>
      </c>
      <c r="AJ41" s="113">
        <f t="shared" si="67"/>
        <v>0</v>
      </c>
      <c r="AK41" s="113">
        <f t="shared" si="67"/>
        <v>0</v>
      </c>
      <c r="AL41" s="113">
        <f t="shared" si="67"/>
        <v>0</v>
      </c>
      <c r="AM41" s="113">
        <f t="shared" si="67"/>
        <v>0</v>
      </c>
      <c r="AN41" s="113">
        <f t="shared" si="67"/>
        <v>0</v>
      </c>
      <c r="AO41" s="113">
        <f t="shared" si="67"/>
        <v>0</v>
      </c>
      <c r="AP41" s="113">
        <f t="shared" si="67"/>
        <v>0</v>
      </c>
      <c r="AQ41" s="113">
        <f t="shared" si="67"/>
        <v>0</v>
      </c>
      <c r="AR41" s="113">
        <f t="shared" si="67"/>
        <v>0</v>
      </c>
      <c r="AS41" s="113">
        <f t="shared" si="67"/>
        <v>0</v>
      </c>
      <c r="AT41" s="113"/>
      <c r="AU41" s="113">
        <f>SUM(J41:AS41)</f>
        <v>155256590</v>
      </c>
      <c r="AV41" s="121">
        <f t="shared" si="7"/>
        <v>62.649945927623719</v>
      </c>
      <c r="AW41" s="122">
        <f t="shared" si="8"/>
        <v>92559410</v>
      </c>
      <c r="AX41" s="121">
        <f t="shared" si="11"/>
        <v>37.350054072376281</v>
      </c>
      <c r="AY41" s="110" t="s">
        <v>528</v>
      </c>
      <c r="AZ41" s="110" t="s">
        <v>529</v>
      </c>
      <c r="BA41" s="110" t="s">
        <v>3804</v>
      </c>
      <c r="BB41" s="113">
        <f t="shared" ref="BB41:BE41" si="68">SUM(BB42:BB47)</f>
        <v>0</v>
      </c>
      <c r="BC41" s="113">
        <f t="shared" si="68"/>
        <v>18743000</v>
      </c>
      <c r="BD41" s="113">
        <f t="shared" si="68"/>
        <v>0</v>
      </c>
      <c r="BE41" s="113">
        <f t="shared" si="68"/>
        <v>0</v>
      </c>
      <c r="BF41" s="113">
        <f t="shared" ref="BF41" si="69">SUM(BF42:BF47)</f>
        <v>0</v>
      </c>
      <c r="BG41" s="113">
        <f t="shared" ref="BG41:BH41" si="70">SUM(BG42:BG47)</f>
        <v>302850</v>
      </c>
      <c r="BH41" s="113">
        <f t="shared" si="70"/>
        <v>60100900</v>
      </c>
      <c r="BI41" s="113">
        <f t="shared" ref="BI41:BJ41" si="71">SUM(BI42:BI47)</f>
        <v>0</v>
      </c>
      <c r="BJ41" s="113">
        <f t="shared" si="71"/>
        <v>0</v>
      </c>
      <c r="BK41" s="113">
        <f t="shared" ref="BK41:BL41" si="72">SUM(BK42:BK47)</f>
        <v>0</v>
      </c>
      <c r="BL41" s="113">
        <f t="shared" si="72"/>
        <v>0</v>
      </c>
    </row>
    <row r="42" spans="2:64">
      <c r="B42" s="172">
        <v>521211</v>
      </c>
      <c r="C42" s="110" t="s">
        <v>7</v>
      </c>
      <c r="D42" s="110"/>
      <c r="E42" s="367"/>
      <c r="F42" s="111">
        <v>71456000</v>
      </c>
      <c r="G42" s="111">
        <v>71456000</v>
      </c>
      <c r="H42" s="111"/>
      <c r="I42" s="111">
        <f t="shared" ref="I42:I47" si="73">G42-F42</f>
        <v>0</v>
      </c>
      <c r="J42" s="111"/>
      <c r="K42" s="111"/>
      <c r="L42" s="111"/>
      <c r="M42" s="111"/>
      <c r="N42" s="111"/>
      <c r="O42" s="111"/>
      <c r="P42" s="111"/>
      <c r="Q42" s="111"/>
      <c r="R42" s="111"/>
      <c r="S42" s="111"/>
      <c r="T42" s="111"/>
      <c r="U42" s="111"/>
      <c r="V42" s="111"/>
      <c r="W42" s="111"/>
      <c r="X42" s="111">
        <v>10438550</v>
      </c>
      <c r="Y42" s="111"/>
      <c r="Z42" s="111"/>
      <c r="AA42" s="111"/>
      <c r="AB42" s="111"/>
      <c r="AC42" s="111"/>
      <c r="AD42" s="111"/>
      <c r="AE42" s="111"/>
      <c r="AF42" s="111"/>
      <c r="AG42" s="111"/>
      <c r="AH42" s="111"/>
      <c r="AI42" s="111"/>
      <c r="AJ42" s="111"/>
      <c r="AK42" s="111"/>
      <c r="AL42" s="111"/>
      <c r="AM42" s="111"/>
      <c r="AN42" s="111"/>
      <c r="AO42" s="111"/>
      <c r="AP42" s="111"/>
      <c r="AQ42" s="111"/>
      <c r="AR42" s="111"/>
      <c r="AS42" s="111"/>
      <c r="AT42" s="111"/>
      <c r="AU42" s="111">
        <f t="shared" si="38"/>
        <v>10438550</v>
      </c>
      <c r="AV42" s="114">
        <f t="shared" si="7"/>
        <v>14.60836038961039</v>
      </c>
      <c r="AW42" s="115">
        <f t="shared" si="8"/>
        <v>61017450</v>
      </c>
      <c r="AX42" s="114">
        <f t="shared" si="11"/>
        <v>85.391639610389618</v>
      </c>
      <c r="AY42" s="110" t="s">
        <v>528</v>
      </c>
      <c r="AZ42" s="110" t="s">
        <v>529</v>
      </c>
      <c r="BA42" s="110" t="s">
        <v>3804</v>
      </c>
      <c r="BB42" s="111"/>
      <c r="BC42" s="179"/>
      <c r="BD42" s="179"/>
      <c r="BE42" s="111"/>
      <c r="BF42" s="111"/>
      <c r="BG42" s="111"/>
      <c r="BH42" s="111">
        <v>10438550</v>
      </c>
      <c r="BI42" s="111"/>
      <c r="BJ42" s="111"/>
      <c r="BK42" s="111"/>
      <c r="BL42" s="111"/>
    </row>
    <row r="43" spans="2:64">
      <c r="B43" s="172">
        <v>521219</v>
      </c>
      <c r="C43" s="110" t="s">
        <v>53</v>
      </c>
      <c r="D43" s="110"/>
      <c r="E43" s="367"/>
      <c r="F43" s="111">
        <v>5000000</v>
      </c>
      <c r="G43" s="111">
        <v>5000000</v>
      </c>
      <c r="H43" s="111"/>
      <c r="I43" s="111">
        <f t="shared" si="73"/>
        <v>0</v>
      </c>
      <c r="J43" s="111"/>
      <c r="K43" s="111"/>
      <c r="L43" s="111"/>
      <c r="M43" s="111"/>
      <c r="N43" s="111"/>
      <c r="O43" s="111"/>
      <c r="P43" s="111"/>
      <c r="Q43" s="111"/>
      <c r="R43" s="111"/>
      <c r="S43" s="111"/>
      <c r="T43" s="111"/>
      <c r="U43" s="111"/>
      <c r="V43" s="111"/>
      <c r="W43" s="111">
        <v>302850</v>
      </c>
      <c r="X43" s="111">
        <v>3960000</v>
      </c>
      <c r="Y43" s="111"/>
      <c r="Z43" s="111"/>
      <c r="AA43" s="111"/>
      <c r="AB43" s="111"/>
      <c r="AC43" s="111"/>
      <c r="AD43" s="111"/>
      <c r="AE43" s="111"/>
      <c r="AF43" s="111"/>
      <c r="AG43" s="111"/>
      <c r="AH43" s="111"/>
      <c r="AI43" s="111"/>
      <c r="AJ43" s="111"/>
      <c r="AK43" s="111"/>
      <c r="AL43" s="111"/>
      <c r="AM43" s="111"/>
      <c r="AN43" s="111"/>
      <c r="AO43" s="111"/>
      <c r="AP43" s="111"/>
      <c r="AQ43" s="111"/>
      <c r="AR43" s="111"/>
      <c r="AS43" s="111"/>
      <c r="AT43" s="111"/>
      <c r="AU43" s="111">
        <f t="shared" si="38"/>
        <v>4262850</v>
      </c>
      <c r="AV43" s="114">
        <f t="shared" si="7"/>
        <v>85.257000000000005</v>
      </c>
      <c r="AW43" s="115">
        <f t="shared" si="8"/>
        <v>737150</v>
      </c>
      <c r="AX43" s="114">
        <f t="shared" si="11"/>
        <v>14.743</v>
      </c>
      <c r="AY43" s="110" t="s">
        <v>528</v>
      </c>
      <c r="AZ43" s="110" t="s">
        <v>529</v>
      </c>
      <c r="BA43" s="110" t="s">
        <v>3804</v>
      </c>
      <c r="BB43" s="111"/>
      <c r="BC43" s="179"/>
      <c r="BD43" s="179"/>
      <c r="BE43" s="111"/>
      <c r="BF43" s="111"/>
      <c r="BG43" s="111">
        <v>302850</v>
      </c>
      <c r="BH43" s="111">
        <v>3960000</v>
      </c>
      <c r="BI43" s="111"/>
      <c r="BJ43" s="111"/>
      <c r="BK43" s="111"/>
      <c r="BL43" s="111"/>
    </row>
    <row r="44" spans="2:64">
      <c r="B44" s="172">
        <v>521811</v>
      </c>
      <c r="C44" s="110" t="s">
        <v>64</v>
      </c>
      <c r="D44" s="110"/>
      <c r="E44" s="367"/>
      <c r="F44" s="111">
        <v>15000000</v>
      </c>
      <c r="G44" s="111">
        <v>15000000</v>
      </c>
      <c r="H44" s="111"/>
      <c r="I44" s="111">
        <f t="shared" si="73"/>
        <v>0</v>
      </c>
      <c r="J44" s="111"/>
      <c r="K44" s="111"/>
      <c r="L44" s="111"/>
      <c r="M44" s="111"/>
      <c r="N44" s="111"/>
      <c r="O44" s="111"/>
      <c r="P44" s="111"/>
      <c r="Q44" s="111"/>
      <c r="R44" s="111"/>
      <c r="S44" s="111"/>
      <c r="T44" s="111"/>
      <c r="U44" s="111"/>
      <c r="V44" s="111"/>
      <c r="W44" s="111"/>
      <c r="X44" s="111">
        <v>2453500</v>
      </c>
      <c r="Y44" s="111"/>
      <c r="Z44" s="111"/>
      <c r="AA44" s="111"/>
      <c r="AB44" s="111"/>
      <c r="AC44" s="111"/>
      <c r="AD44" s="111"/>
      <c r="AE44" s="111"/>
      <c r="AF44" s="111"/>
      <c r="AG44" s="111"/>
      <c r="AH44" s="111"/>
      <c r="AI44" s="111"/>
      <c r="AJ44" s="111"/>
      <c r="AK44" s="111"/>
      <c r="AL44" s="111"/>
      <c r="AM44" s="111"/>
      <c r="AN44" s="111"/>
      <c r="AO44" s="111"/>
      <c r="AP44" s="111"/>
      <c r="AQ44" s="111"/>
      <c r="AR44" s="111"/>
      <c r="AS44" s="111"/>
      <c r="AT44" s="111"/>
      <c r="AU44" s="111">
        <f t="shared" si="38"/>
        <v>2453500</v>
      </c>
      <c r="AV44" s="114">
        <f t="shared" si="7"/>
        <v>16.356666666666666</v>
      </c>
      <c r="AW44" s="115">
        <f t="shared" si="8"/>
        <v>12546500</v>
      </c>
      <c r="AX44" s="114">
        <f t="shared" si="11"/>
        <v>83.643333333333331</v>
      </c>
      <c r="AY44" s="110" t="s">
        <v>528</v>
      </c>
      <c r="AZ44" s="110" t="s">
        <v>529</v>
      </c>
      <c r="BA44" s="110" t="s">
        <v>3804</v>
      </c>
      <c r="BB44" s="111"/>
      <c r="BC44" s="179"/>
      <c r="BD44" s="179"/>
      <c r="BE44" s="111"/>
      <c r="BF44" s="111"/>
      <c r="BG44" s="111"/>
      <c r="BH44" s="111">
        <v>2453500</v>
      </c>
      <c r="BI44" s="111"/>
      <c r="BJ44" s="111"/>
      <c r="BK44" s="111"/>
      <c r="BL44" s="111"/>
    </row>
    <row r="45" spans="2:64">
      <c r="B45" s="172">
        <v>522151</v>
      </c>
      <c r="C45" s="110" t="s">
        <v>11</v>
      </c>
      <c r="D45" s="110"/>
      <c r="E45" s="367"/>
      <c r="F45" s="111">
        <v>16200000</v>
      </c>
      <c r="G45" s="111">
        <v>16200000</v>
      </c>
      <c r="H45" s="111"/>
      <c r="I45" s="111">
        <f t="shared" si="73"/>
        <v>0</v>
      </c>
      <c r="J45" s="111"/>
      <c r="K45" s="111"/>
      <c r="L45" s="111"/>
      <c r="M45" s="111"/>
      <c r="N45" s="111"/>
      <c r="O45" s="111"/>
      <c r="P45" s="111"/>
      <c r="Q45" s="111"/>
      <c r="R45" s="111"/>
      <c r="S45" s="111"/>
      <c r="T45" s="111"/>
      <c r="U45" s="111"/>
      <c r="V45" s="111"/>
      <c r="W45" s="111"/>
      <c r="X45" s="111">
        <v>6300000</v>
      </c>
      <c r="Y45" s="111"/>
      <c r="Z45" s="111"/>
      <c r="AA45" s="111"/>
      <c r="AB45" s="111"/>
      <c r="AC45" s="111"/>
      <c r="AD45" s="111"/>
      <c r="AE45" s="111"/>
      <c r="AF45" s="111"/>
      <c r="AG45" s="111"/>
      <c r="AH45" s="111"/>
      <c r="AI45" s="111"/>
      <c r="AJ45" s="111"/>
      <c r="AK45" s="111"/>
      <c r="AL45" s="111"/>
      <c r="AM45" s="111"/>
      <c r="AN45" s="111"/>
      <c r="AO45" s="111"/>
      <c r="AP45" s="111"/>
      <c r="AQ45" s="111"/>
      <c r="AR45" s="111"/>
      <c r="AS45" s="111"/>
      <c r="AT45" s="111"/>
      <c r="AU45" s="111">
        <f t="shared" si="38"/>
        <v>6300000</v>
      </c>
      <c r="AV45" s="114">
        <f t="shared" si="7"/>
        <v>38.888888888888893</v>
      </c>
      <c r="AW45" s="115">
        <f t="shared" si="8"/>
        <v>9900000</v>
      </c>
      <c r="AX45" s="114">
        <f t="shared" si="11"/>
        <v>61.111111111111114</v>
      </c>
      <c r="AY45" s="110" t="s">
        <v>528</v>
      </c>
      <c r="AZ45" s="110" t="s">
        <v>529</v>
      </c>
      <c r="BA45" s="110" t="s">
        <v>3804</v>
      </c>
      <c r="BB45" s="111"/>
      <c r="BC45" s="179"/>
      <c r="BD45" s="179"/>
      <c r="BE45" s="111"/>
      <c r="BF45" s="111"/>
      <c r="BG45" s="111"/>
      <c r="BH45" s="111">
        <v>6300000</v>
      </c>
      <c r="BI45" s="111"/>
      <c r="BJ45" s="111"/>
      <c r="BK45" s="111"/>
      <c r="BL45" s="111"/>
    </row>
    <row r="46" spans="2:64">
      <c r="B46" s="172">
        <v>522192</v>
      </c>
      <c r="C46" s="110" t="s">
        <v>24</v>
      </c>
      <c r="D46" s="110"/>
      <c r="E46" s="367"/>
      <c r="F46" s="111">
        <v>2000000</v>
      </c>
      <c r="G46" s="111">
        <v>2000000</v>
      </c>
      <c r="H46" s="111"/>
      <c r="I46" s="111">
        <f t="shared" si="73"/>
        <v>0</v>
      </c>
      <c r="J46" s="111"/>
      <c r="K46" s="111"/>
      <c r="L46" s="111"/>
      <c r="M46" s="111"/>
      <c r="N46" s="111"/>
      <c r="O46" s="111"/>
      <c r="P46" s="111"/>
      <c r="Q46" s="111"/>
      <c r="R46" s="179">
        <v>365000</v>
      </c>
      <c r="S46" s="111"/>
      <c r="T46" s="111"/>
      <c r="U46" s="111"/>
      <c r="V46" s="111"/>
      <c r="W46" s="111"/>
      <c r="X46" s="111"/>
      <c r="Y46" s="111"/>
      <c r="Z46" s="111"/>
      <c r="AA46" s="111"/>
      <c r="AB46" s="111"/>
      <c r="AC46" s="111"/>
      <c r="AD46" s="111"/>
      <c r="AE46" s="111"/>
      <c r="AF46" s="111"/>
      <c r="AG46" s="111"/>
      <c r="AH46" s="111"/>
      <c r="AI46" s="111"/>
      <c r="AJ46" s="111"/>
      <c r="AK46" s="111"/>
      <c r="AL46" s="111"/>
      <c r="AM46" s="111"/>
      <c r="AN46" s="111"/>
      <c r="AO46" s="111"/>
      <c r="AP46" s="111"/>
      <c r="AQ46" s="111"/>
      <c r="AR46" s="111"/>
      <c r="AS46" s="111"/>
      <c r="AT46" s="111"/>
      <c r="AU46" s="111">
        <f t="shared" si="38"/>
        <v>365000</v>
      </c>
      <c r="AV46" s="114">
        <f t="shared" si="7"/>
        <v>18.25</v>
      </c>
      <c r="AW46" s="115">
        <f t="shared" si="8"/>
        <v>1635000</v>
      </c>
      <c r="AX46" s="114">
        <f t="shared" si="11"/>
        <v>81.75</v>
      </c>
      <c r="AY46" s="110" t="s">
        <v>528</v>
      </c>
      <c r="AZ46" s="110" t="s">
        <v>529</v>
      </c>
      <c r="BA46" s="110" t="s">
        <v>3804</v>
      </c>
      <c r="BB46" s="111"/>
      <c r="BC46" s="179">
        <v>365000</v>
      </c>
      <c r="BD46" s="179"/>
      <c r="BE46" s="111"/>
      <c r="BF46" s="111"/>
      <c r="BG46" s="111"/>
      <c r="BH46" s="111"/>
      <c r="BI46" s="111"/>
      <c r="BJ46" s="111"/>
      <c r="BK46" s="111"/>
      <c r="BL46" s="111"/>
    </row>
    <row r="47" spans="2:64">
      <c r="B47" s="172">
        <v>524111</v>
      </c>
      <c r="C47" s="110" t="s">
        <v>19</v>
      </c>
      <c r="D47" s="110"/>
      <c r="E47" s="367"/>
      <c r="F47" s="111">
        <v>138160000</v>
      </c>
      <c r="G47" s="111">
        <v>138160000</v>
      </c>
      <c r="H47" s="111"/>
      <c r="I47" s="111">
        <f t="shared" si="73"/>
        <v>0</v>
      </c>
      <c r="J47" s="111"/>
      <c r="K47" s="111"/>
      <c r="L47" s="111"/>
      <c r="M47" s="111"/>
      <c r="N47" s="111"/>
      <c r="O47" s="111"/>
      <c r="P47" s="111"/>
      <c r="Q47" s="111"/>
      <c r="R47" s="179">
        <v>18378000</v>
      </c>
      <c r="S47" s="111"/>
      <c r="T47" s="111"/>
      <c r="U47" s="111"/>
      <c r="V47" s="111"/>
      <c r="W47" s="111"/>
      <c r="X47" s="111">
        <v>36948850</v>
      </c>
      <c r="Y47" s="111">
        <f>27294800+48815040</f>
        <v>76109840</v>
      </c>
      <c r="Z47" s="111"/>
      <c r="AA47" s="111"/>
      <c r="AB47" s="111"/>
      <c r="AC47" s="111"/>
      <c r="AD47" s="111"/>
      <c r="AE47" s="111"/>
      <c r="AF47" s="111"/>
      <c r="AG47" s="111"/>
      <c r="AH47" s="111"/>
      <c r="AI47" s="111"/>
      <c r="AJ47" s="111"/>
      <c r="AK47" s="111"/>
      <c r="AL47" s="111"/>
      <c r="AM47" s="111"/>
      <c r="AN47" s="111"/>
      <c r="AO47" s="111"/>
      <c r="AP47" s="111"/>
      <c r="AQ47" s="111"/>
      <c r="AR47" s="111"/>
      <c r="AS47" s="111"/>
      <c r="AT47" s="111"/>
      <c r="AU47" s="111">
        <f t="shared" si="38"/>
        <v>131436690</v>
      </c>
      <c r="AV47" s="114">
        <f t="shared" si="7"/>
        <v>95.133678343949043</v>
      </c>
      <c r="AW47" s="115">
        <f t="shared" si="8"/>
        <v>6723310</v>
      </c>
      <c r="AX47" s="114">
        <f t="shared" si="11"/>
        <v>4.866321656050955</v>
      </c>
      <c r="AY47" s="110" t="s">
        <v>528</v>
      </c>
      <c r="AZ47" s="110" t="s">
        <v>529</v>
      </c>
      <c r="BA47" s="110" t="s">
        <v>3804</v>
      </c>
      <c r="BB47" s="111"/>
      <c r="BC47" s="179">
        <v>18378000</v>
      </c>
      <c r="BD47" s="179"/>
      <c r="BE47" s="111"/>
      <c r="BF47" s="111"/>
      <c r="BG47" s="111"/>
      <c r="BH47" s="111">
        <v>36948850</v>
      </c>
      <c r="BI47" s="111"/>
      <c r="BJ47" s="111"/>
      <c r="BK47" s="111"/>
      <c r="BL47" s="111"/>
    </row>
    <row r="48" spans="2:64">
      <c r="B48" s="174" t="s">
        <v>509</v>
      </c>
      <c r="C48" s="112" t="s">
        <v>774</v>
      </c>
      <c r="D48" s="112"/>
      <c r="E48" s="359"/>
      <c r="F48" s="113">
        <f>SUM(F49:F52)</f>
        <v>51560000</v>
      </c>
      <c r="G48" s="113">
        <f>SUM(G49:G52)</f>
        <v>51560000</v>
      </c>
      <c r="H48" s="113">
        <f>SUM(H49:H52)</f>
        <v>0</v>
      </c>
      <c r="I48" s="113">
        <f>SUM(I49:I52)</f>
        <v>0</v>
      </c>
      <c r="J48" s="113">
        <f t="shared" ref="J48:AR48" si="74">SUM(J49:J52)</f>
        <v>0</v>
      </c>
      <c r="K48" s="113">
        <f t="shared" si="74"/>
        <v>0</v>
      </c>
      <c r="L48" s="113">
        <f t="shared" si="74"/>
        <v>0</v>
      </c>
      <c r="M48" s="113">
        <f t="shared" si="74"/>
        <v>0</v>
      </c>
      <c r="N48" s="113">
        <f t="shared" si="74"/>
        <v>0</v>
      </c>
      <c r="O48" s="113">
        <f t="shared" si="74"/>
        <v>0</v>
      </c>
      <c r="P48" s="113">
        <f t="shared" si="74"/>
        <v>0</v>
      </c>
      <c r="Q48" s="113">
        <f t="shared" si="74"/>
        <v>0</v>
      </c>
      <c r="R48" s="113">
        <f t="shared" si="74"/>
        <v>0</v>
      </c>
      <c r="S48" s="113">
        <f t="shared" si="74"/>
        <v>0</v>
      </c>
      <c r="T48" s="113">
        <f t="shared" si="74"/>
        <v>0</v>
      </c>
      <c r="U48" s="113">
        <f t="shared" si="74"/>
        <v>0</v>
      </c>
      <c r="V48" s="113">
        <f t="shared" si="74"/>
        <v>0</v>
      </c>
      <c r="W48" s="113">
        <f t="shared" si="74"/>
        <v>0</v>
      </c>
      <c r="X48" s="113">
        <f t="shared" si="74"/>
        <v>0</v>
      </c>
      <c r="Y48" s="113">
        <f t="shared" si="74"/>
        <v>0</v>
      </c>
      <c r="Z48" s="113">
        <f t="shared" si="74"/>
        <v>0</v>
      </c>
      <c r="AA48" s="113">
        <f t="shared" si="74"/>
        <v>0</v>
      </c>
      <c r="AB48" s="113">
        <f t="shared" si="74"/>
        <v>0</v>
      </c>
      <c r="AC48" s="113">
        <f t="shared" si="74"/>
        <v>0</v>
      </c>
      <c r="AD48" s="113">
        <f t="shared" si="74"/>
        <v>0</v>
      </c>
      <c r="AE48" s="113">
        <f t="shared" si="74"/>
        <v>0</v>
      </c>
      <c r="AF48" s="113">
        <f t="shared" si="74"/>
        <v>0</v>
      </c>
      <c r="AG48" s="113">
        <f t="shared" si="74"/>
        <v>0</v>
      </c>
      <c r="AH48" s="113">
        <f t="shared" si="74"/>
        <v>0</v>
      </c>
      <c r="AI48" s="113">
        <f t="shared" si="74"/>
        <v>0</v>
      </c>
      <c r="AJ48" s="113">
        <f t="shared" si="74"/>
        <v>0</v>
      </c>
      <c r="AK48" s="113">
        <f t="shared" si="74"/>
        <v>0</v>
      </c>
      <c r="AL48" s="113">
        <f t="shared" si="74"/>
        <v>0</v>
      </c>
      <c r="AM48" s="113">
        <f t="shared" si="74"/>
        <v>0</v>
      </c>
      <c r="AN48" s="113">
        <f t="shared" si="74"/>
        <v>0</v>
      </c>
      <c r="AO48" s="113">
        <f t="shared" si="74"/>
        <v>0</v>
      </c>
      <c r="AP48" s="113">
        <f t="shared" si="74"/>
        <v>0</v>
      </c>
      <c r="AQ48" s="113">
        <f t="shared" si="74"/>
        <v>0</v>
      </c>
      <c r="AR48" s="113">
        <f t="shared" si="74"/>
        <v>0</v>
      </c>
      <c r="AS48" s="113">
        <f>SUM(AS49:AS52)</f>
        <v>0</v>
      </c>
      <c r="AT48" s="113"/>
      <c r="AU48" s="113">
        <f>SUM(J48:AS48)</f>
        <v>0</v>
      </c>
      <c r="AV48" s="121">
        <f t="shared" si="7"/>
        <v>0</v>
      </c>
      <c r="AW48" s="122">
        <f t="shared" ref="AW48" si="75">F48-AU48</f>
        <v>51560000</v>
      </c>
      <c r="AX48" s="121">
        <f t="shared" ref="AX48" si="76">AW48/F48*100</f>
        <v>100</v>
      </c>
      <c r="AY48" s="110" t="s">
        <v>528</v>
      </c>
      <c r="AZ48" s="110" t="s">
        <v>529</v>
      </c>
      <c r="BA48" s="110" t="s">
        <v>3804</v>
      </c>
      <c r="BB48" s="113">
        <f t="shared" ref="BB48:BE48" si="77">SUM(BB49:BB52)</f>
        <v>0</v>
      </c>
      <c r="BC48" s="113">
        <f t="shared" si="77"/>
        <v>0</v>
      </c>
      <c r="BD48" s="113">
        <f t="shared" si="77"/>
        <v>0</v>
      </c>
      <c r="BE48" s="113">
        <f t="shared" si="77"/>
        <v>0</v>
      </c>
      <c r="BF48" s="113">
        <f t="shared" ref="BF48" si="78">SUM(BF49:BF52)</f>
        <v>0</v>
      </c>
      <c r="BG48" s="113">
        <f t="shared" ref="BG48:BH48" si="79">SUM(BG49:BG52)</f>
        <v>0</v>
      </c>
      <c r="BH48" s="113">
        <f t="shared" si="79"/>
        <v>0</v>
      </c>
      <c r="BI48" s="113">
        <f t="shared" ref="BI48" si="80">SUM(BI49:BI52)</f>
        <v>0</v>
      </c>
      <c r="BJ48" s="113">
        <f t="shared" ref="BJ48:BK48" si="81">SUM(BJ49:BJ52)</f>
        <v>0</v>
      </c>
      <c r="BK48" s="113">
        <f t="shared" si="81"/>
        <v>0</v>
      </c>
      <c r="BL48" s="113">
        <f t="shared" ref="BL48" si="82">SUM(BL49:BL52)</f>
        <v>0</v>
      </c>
    </row>
    <row r="49" spans="2:64">
      <c r="B49" s="172">
        <v>521211</v>
      </c>
      <c r="C49" s="110" t="s">
        <v>7</v>
      </c>
      <c r="D49" s="110"/>
      <c r="E49" s="367"/>
      <c r="F49" s="111">
        <v>20830000</v>
      </c>
      <c r="G49" s="111">
        <v>20830000</v>
      </c>
      <c r="H49" s="111"/>
      <c r="I49" s="111">
        <f t="shared" ref="I49:I52" si="83">G49-F49</f>
        <v>0</v>
      </c>
      <c r="J49" s="111"/>
      <c r="K49" s="111"/>
      <c r="L49" s="111"/>
      <c r="M49" s="111"/>
      <c r="N49" s="111"/>
      <c r="O49" s="111"/>
      <c r="P49" s="111"/>
      <c r="Q49" s="111"/>
      <c r="R49" s="111"/>
      <c r="S49" s="111"/>
      <c r="T49" s="111"/>
      <c r="U49" s="111"/>
      <c r="V49" s="111"/>
      <c r="W49" s="111"/>
      <c r="X49" s="111"/>
      <c r="Y49" s="111"/>
      <c r="Z49" s="111"/>
      <c r="AA49" s="111"/>
      <c r="AB49" s="111"/>
      <c r="AC49" s="111"/>
      <c r="AD49" s="111"/>
      <c r="AE49" s="111"/>
      <c r="AF49" s="111"/>
      <c r="AG49" s="111"/>
      <c r="AH49" s="111"/>
      <c r="AI49" s="111"/>
      <c r="AJ49" s="111"/>
      <c r="AK49" s="111"/>
      <c r="AL49" s="111"/>
      <c r="AM49" s="111"/>
      <c r="AN49" s="111"/>
      <c r="AO49" s="111"/>
      <c r="AP49" s="111"/>
      <c r="AQ49" s="111"/>
      <c r="AR49" s="111"/>
      <c r="AS49" s="111"/>
      <c r="AT49" s="111"/>
      <c r="AU49" s="111">
        <f t="shared" si="38"/>
        <v>0</v>
      </c>
      <c r="AV49" s="114">
        <f t="shared" si="7"/>
        <v>0</v>
      </c>
      <c r="AW49" s="115">
        <f t="shared" si="8"/>
        <v>20830000</v>
      </c>
      <c r="AX49" s="114">
        <f t="shared" si="11"/>
        <v>100</v>
      </c>
      <c r="AY49" s="110" t="s">
        <v>528</v>
      </c>
      <c r="AZ49" s="110" t="s">
        <v>529</v>
      </c>
      <c r="BA49" s="110" t="s">
        <v>3804</v>
      </c>
      <c r="BB49" s="111"/>
      <c r="BC49" s="179"/>
      <c r="BD49" s="179"/>
      <c r="BE49" s="111"/>
      <c r="BF49" s="111"/>
      <c r="BG49" s="111"/>
      <c r="BH49" s="111"/>
      <c r="BI49" s="111"/>
      <c r="BJ49" s="111"/>
      <c r="BK49" s="111"/>
      <c r="BL49" s="111"/>
    </row>
    <row r="50" spans="2:64">
      <c r="B50" s="172">
        <v>521219</v>
      </c>
      <c r="C50" s="110" t="s">
        <v>53</v>
      </c>
      <c r="D50" s="110"/>
      <c r="E50" s="367"/>
      <c r="F50" s="111">
        <v>500000</v>
      </c>
      <c r="G50" s="111">
        <v>500000</v>
      </c>
      <c r="H50" s="111"/>
      <c r="I50" s="111">
        <f t="shared" si="83"/>
        <v>0</v>
      </c>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c r="AJ50" s="111"/>
      <c r="AK50" s="111"/>
      <c r="AL50" s="111"/>
      <c r="AM50" s="111"/>
      <c r="AN50" s="111"/>
      <c r="AO50" s="111"/>
      <c r="AP50" s="111"/>
      <c r="AQ50" s="111"/>
      <c r="AR50" s="111"/>
      <c r="AS50" s="111"/>
      <c r="AT50" s="111"/>
      <c r="AU50" s="111">
        <f t="shared" si="38"/>
        <v>0</v>
      </c>
      <c r="AV50" s="114">
        <f t="shared" si="7"/>
        <v>0</v>
      </c>
      <c r="AW50" s="115">
        <f t="shared" si="8"/>
        <v>500000</v>
      </c>
      <c r="AX50" s="114">
        <f t="shared" si="11"/>
        <v>100</v>
      </c>
      <c r="AY50" s="110" t="s">
        <v>528</v>
      </c>
      <c r="AZ50" s="110" t="s">
        <v>529</v>
      </c>
      <c r="BA50" s="110" t="s">
        <v>3804</v>
      </c>
      <c r="BB50" s="111"/>
      <c r="BC50" s="179"/>
      <c r="BD50" s="179"/>
      <c r="BE50" s="111"/>
      <c r="BF50" s="111"/>
      <c r="BG50" s="111"/>
      <c r="BH50" s="111"/>
      <c r="BI50" s="111"/>
      <c r="BJ50" s="111"/>
      <c r="BK50" s="111"/>
      <c r="BL50" s="111"/>
    </row>
    <row r="51" spans="2:64">
      <c r="B51" s="172">
        <v>522151</v>
      </c>
      <c r="C51" s="110" t="s">
        <v>11</v>
      </c>
      <c r="D51" s="110"/>
      <c r="E51" s="367"/>
      <c r="F51" s="111">
        <v>7200000</v>
      </c>
      <c r="G51" s="111">
        <v>7200000</v>
      </c>
      <c r="H51" s="111"/>
      <c r="I51" s="111">
        <f t="shared" si="83"/>
        <v>0</v>
      </c>
      <c r="J51" s="111"/>
      <c r="K51" s="111"/>
      <c r="L51" s="111"/>
      <c r="M51" s="111"/>
      <c r="N51" s="111"/>
      <c r="O51" s="111"/>
      <c r="P51" s="111"/>
      <c r="Q51" s="111"/>
      <c r="R51" s="111"/>
      <c r="S51" s="111"/>
      <c r="T51" s="111"/>
      <c r="U51" s="111"/>
      <c r="V51" s="111"/>
      <c r="W51" s="111"/>
      <c r="X51" s="111"/>
      <c r="Y51" s="111"/>
      <c r="Z51" s="111"/>
      <c r="AA51" s="111"/>
      <c r="AB51" s="111"/>
      <c r="AC51" s="111"/>
      <c r="AD51" s="111"/>
      <c r="AE51" s="111"/>
      <c r="AF51" s="111"/>
      <c r="AG51" s="111"/>
      <c r="AH51" s="111"/>
      <c r="AI51" s="111"/>
      <c r="AJ51" s="111"/>
      <c r="AK51" s="111"/>
      <c r="AL51" s="111"/>
      <c r="AM51" s="111"/>
      <c r="AN51" s="111"/>
      <c r="AO51" s="111"/>
      <c r="AP51" s="111"/>
      <c r="AQ51" s="111"/>
      <c r="AR51" s="111"/>
      <c r="AS51" s="111"/>
      <c r="AT51" s="111"/>
      <c r="AU51" s="111">
        <f t="shared" si="38"/>
        <v>0</v>
      </c>
      <c r="AV51" s="114">
        <f t="shared" si="7"/>
        <v>0</v>
      </c>
      <c r="AW51" s="115">
        <f t="shared" si="8"/>
        <v>7200000</v>
      </c>
      <c r="AX51" s="114">
        <f t="shared" si="11"/>
        <v>100</v>
      </c>
      <c r="AY51" s="110" t="s">
        <v>528</v>
      </c>
      <c r="AZ51" s="110" t="s">
        <v>529</v>
      </c>
      <c r="BA51" s="110" t="s">
        <v>3804</v>
      </c>
      <c r="BB51" s="111"/>
      <c r="BC51" s="179"/>
      <c r="BD51" s="179"/>
      <c r="BE51" s="111"/>
      <c r="BF51" s="111"/>
      <c r="BG51" s="111"/>
      <c r="BH51" s="111"/>
      <c r="BI51" s="111"/>
      <c r="BJ51" s="111"/>
      <c r="BK51" s="111"/>
      <c r="BL51" s="111"/>
    </row>
    <row r="52" spans="2:64">
      <c r="B52" s="172">
        <v>524111</v>
      </c>
      <c r="C52" s="110" t="s">
        <v>19</v>
      </c>
      <c r="D52" s="110"/>
      <c r="E52" s="367"/>
      <c r="F52" s="111">
        <v>23030000</v>
      </c>
      <c r="G52" s="111">
        <v>23030000</v>
      </c>
      <c r="H52" s="111"/>
      <c r="I52" s="111">
        <f t="shared" si="83"/>
        <v>0</v>
      </c>
      <c r="J52" s="111"/>
      <c r="K52" s="111"/>
      <c r="L52" s="111"/>
      <c r="M52" s="111"/>
      <c r="N52" s="111"/>
      <c r="O52" s="111"/>
      <c r="P52" s="111"/>
      <c r="Q52" s="111"/>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c r="AO52" s="111"/>
      <c r="AP52" s="111"/>
      <c r="AQ52" s="111"/>
      <c r="AR52" s="111"/>
      <c r="AS52" s="111"/>
      <c r="AT52" s="111"/>
      <c r="AU52" s="111">
        <f t="shared" si="38"/>
        <v>0</v>
      </c>
      <c r="AV52" s="114">
        <f t="shared" si="7"/>
        <v>0</v>
      </c>
      <c r="AW52" s="115">
        <f t="shared" si="8"/>
        <v>23030000</v>
      </c>
      <c r="AX52" s="114">
        <f t="shared" si="11"/>
        <v>100</v>
      </c>
      <c r="AY52" s="110" t="s">
        <v>528</v>
      </c>
      <c r="AZ52" s="110" t="s">
        <v>529</v>
      </c>
      <c r="BA52" s="110" t="s">
        <v>3804</v>
      </c>
      <c r="BB52" s="111"/>
      <c r="BC52" s="179"/>
      <c r="BD52" s="179"/>
      <c r="BE52" s="111"/>
      <c r="BF52" s="111"/>
      <c r="BG52" s="111"/>
      <c r="BH52" s="111"/>
      <c r="BI52" s="111"/>
      <c r="BJ52" s="111"/>
      <c r="BK52" s="111"/>
      <c r="BL52" s="111"/>
    </row>
    <row r="53" spans="2:64">
      <c r="B53" s="140" t="s">
        <v>520</v>
      </c>
      <c r="C53" s="141" t="s">
        <v>67</v>
      </c>
      <c r="D53" s="141"/>
      <c r="E53" s="366"/>
      <c r="F53" s="142">
        <f>F54</f>
        <v>135100000</v>
      </c>
      <c r="G53" s="142">
        <f>G54</f>
        <v>135100000</v>
      </c>
      <c r="H53" s="142">
        <f>H54</f>
        <v>0</v>
      </c>
      <c r="I53" s="142">
        <f>I54</f>
        <v>0</v>
      </c>
      <c r="J53" s="142">
        <f t="shared" ref="J53:AS53" si="84">J54</f>
        <v>0</v>
      </c>
      <c r="K53" s="142">
        <f t="shared" si="84"/>
        <v>0</v>
      </c>
      <c r="L53" s="142">
        <f t="shared" si="84"/>
        <v>0</v>
      </c>
      <c r="M53" s="142">
        <f t="shared" si="84"/>
        <v>0</v>
      </c>
      <c r="N53" s="142">
        <f t="shared" si="84"/>
        <v>0</v>
      </c>
      <c r="O53" s="142">
        <f t="shared" si="84"/>
        <v>0</v>
      </c>
      <c r="P53" s="142">
        <f t="shared" si="84"/>
        <v>0</v>
      </c>
      <c r="Q53" s="142">
        <f t="shared" si="84"/>
        <v>14333500</v>
      </c>
      <c r="R53" s="142">
        <f t="shared" si="84"/>
        <v>22507250</v>
      </c>
      <c r="S53" s="142">
        <f t="shared" si="84"/>
        <v>13520000</v>
      </c>
      <c r="T53" s="142">
        <f t="shared" si="84"/>
        <v>0</v>
      </c>
      <c r="U53" s="142">
        <f t="shared" si="84"/>
        <v>0</v>
      </c>
      <c r="V53" s="142">
        <f t="shared" si="84"/>
        <v>0</v>
      </c>
      <c r="W53" s="142">
        <f t="shared" si="84"/>
        <v>1500000</v>
      </c>
      <c r="X53" s="142">
        <f t="shared" si="84"/>
        <v>0</v>
      </c>
      <c r="Y53" s="142">
        <f t="shared" si="84"/>
        <v>22748610</v>
      </c>
      <c r="Z53" s="142">
        <f t="shared" si="84"/>
        <v>0</v>
      </c>
      <c r="AA53" s="142">
        <f t="shared" si="84"/>
        <v>0</v>
      </c>
      <c r="AB53" s="142">
        <f t="shared" si="84"/>
        <v>2994000</v>
      </c>
      <c r="AC53" s="142">
        <f t="shared" si="84"/>
        <v>0</v>
      </c>
      <c r="AD53" s="142">
        <f t="shared" si="84"/>
        <v>0</v>
      </c>
      <c r="AE53" s="142">
        <f t="shared" si="84"/>
        <v>0</v>
      </c>
      <c r="AF53" s="142">
        <f t="shared" si="84"/>
        <v>0</v>
      </c>
      <c r="AG53" s="142">
        <f t="shared" si="84"/>
        <v>3998500</v>
      </c>
      <c r="AH53" s="142">
        <f t="shared" si="84"/>
        <v>0</v>
      </c>
      <c r="AI53" s="142">
        <f t="shared" si="84"/>
        <v>0</v>
      </c>
      <c r="AJ53" s="142">
        <f t="shared" si="84"/>
        <v>0</v>
      </c>
      <c r="AK53" s="142">
        <f t="shared" si="84"/>
        <v>0</v>
      </c>
      <c r="AL53" s="142">
        <f t="shared" si="84"/>
        <v>0</v>
      </c>
      <c r="AM53" s="142">
        <f t="shared" si="84"/>
        <v>0</v>
      </c>
      <c r="AN53" s="142">
        <f t="shared" si="84"/>
        <v>0</v>
      </c>
      <c r="AO53" s="142">
        <f t="shared" si="84"/>
        <v>0</v>
      </c>
      <c r="AP53" s="142">
        <f t="shared" si="84"/>
        <v>0</v>
      </c>
      <c r="AQ53" s="142">
        <f t="shared" si="84"/>
        <v>0</v>
      </c>
      <c r="AR53" s="142">
        <f t="shared" si="84"/>
        <v>0</v>
      </c>
      <c r="AS53" s="142">
        <f t="shared" si="84"/>
        <v>0</v>
      </c>
      <c r="AT53" s="142"/>
      <c r="AU53" s="142">
        <f>SUM(J53:AS53)</f>
        <v>81601860</v>
      </c>
      <c r="AV53" s="143">
        <f t="shared" si="7"/>
        <v>60.40108068097706</v>
      </c>
      <c r="AW53" s="144">
        <f t="shared" si="8"/>
        <v>53498140</v>
      </c>
      <c r="AX53" s="143">
        <f t="shared" si="11"/>
        <v>39.598919319022947</v>
      </c>
      <c r="AY53" s="110" t="s">
        <v>528</v>
      </c>
      <c r="AZ53" s="110" t="s">
        <v>531</v>
      </c>
      <c r="BA53" s="110" t="s">
        <v>3804</v>
      </c>
      <c r="BB53" s="142">
        <f t="shared" ref="BB53:BL53" si="85">BB54</f>
        <v>0</v>
      </c>
      <c r="BC53" s="142">
        <f t="shared" si="85"/>
        <v>22507250</v>
      </c>
      <c r="BD53" s="142">
        <f t="shared" si="85"/>
        <v>14333500</v>
      </c>
      <c r="BE53" s="142">
        <f t="shared" si="85"/>
        <v>0</v>
      </c>
      <c r="BF53" s="142">
        <f t="shared" si="85"/>
        <v>1500000</v>
      </c>
      <c r="BG53" s="142">
        <f t="shared" si="85"/>
        <v>0</v>
      </c>
      <c r="BH53" s="142">
        <f t="shared" si="85"/>
        <v>0</v>
      </c>
      <c r="BI53" s="142">
        <f t="shared" si="85"/>
        <v>0</v>
      </c>
      <c r="BJ53" s="142">
        <f t="shared" si="85"/>
        <v>0</v>
      </c>
      <c r="BK53" s="142">
        <f t="shared" si="85"/>
        <v>0</v>
      </c>
      <c r="BL53" s="142">
        <f t="shared" si="85"/>
        <v>3998500</v>
      </c>
    </row>
    <row r="54" spans="2:64">
      <c r="B54" s="174" t="s">
        <v>8</v>
      </c>
      <c r="C54" s="112" t="s">
        <v>68</v>
      </c>
      <c r="D54" s="112"/>
      <c r="E54" s="359"/>
      <c r="F54" s="113">
        <f>SUM(F55:F59)</f>
        <v>135100000</v>
      </c>
      <c r="G54" s="113">
        <f>SUM(G55:G59)</f>
        <v>135100000</v>
      </c>
      <c r="H54" s="113">
        <f>SUM(H55:H59)</f>
        <v>0</v>
      </c>
      <c r="I54" s="113">
        <f>SUM(I55:I59)</f>
        <v>0</v>
      </c>
      <c r="J54" s="113">
        <f t="shared" ref="J54:AS54" si="86">SUM(J55:J59)</f>
        <v>0</v>
      </c>
      <c r="K54" s="113">
        <f t="shared" si="86"/>
        <v>0</v>
      </c>
      <c r="L54" s="113">
        <f t="shared" si="86"/>
        <v>0</v>
      </c>
      <c r="M54" s="113">
        <f t="shared" si="86"/>
        <v>0</v>
      </c>
      <c r="N54" s="113">
        <f t="shared" si="86"/>
        <v>0</v>
      </c>
      <c r="O54" s="113">
        <f t="shared" si="86"/>
        <v>0</v>
      </c>
      <c r="P54" s="113">
        <f t="shared" si="86"/>
        <v>0</v>
      </c>
      <c r="Q54" s="113">
        <f t="shared" si="86"/>
        <v>14333500</v>
      </c>
      <c r="R54" s="113">
        <f t="shared" si="86"/>
        <v>22507250</v>
      </c>
      <c r="S54" s="113">
        <f t="shared" si="86"/>
        <v>13520000</v>
      </c>
      <c r="T54" s="113">
        <f t="shared" si="86"/>
        <v>0</v>
      </c>
      <c r="U54" s="113">
        <f t="shared" si="86"/>
        <v>0</v>
      </c>
      <c r="V54" s="113">
        <f t="shared" si="86"/>
        <v>0</v>
      </c>
      <c r="W54" s="113">
        <f t="shared" si="86"/>
        <v>1500000</v>
      </c>
      <c r="X54" s="113">
        <f t="shared" si="86"/>
        <v>0</v>
      </c>
      <c r="Y54" s="113">
        <f t="shared" si="86"/>
        <v>22748610</v>
      </c>
      <c r="Z54" s="113">
        <f t="shared" si="86"/>
        <v>0</v>
      </c>
      <c r="AA54" s="113">
        <f t="shared" si="86"/>
        <v>0</v>
      </c>
      <c r="AB54" s="113">
        <f t="shared" si="86"/>
        <v>2994000</v>
      </c>
      <c r="AC54" s="113">
        <f t="shared" si="86"/>
        <v>0</v>
      </c>
      <c r="AD54" s="113">
        <f t="shared" si="86"/>
        <v>0</v>
      </c>
      <c r="AE54" s="113">
        <f t="shared" si="86"/>
        <v>0</v>
      </c>
      <c r="AF54" s="113">
        <f t="shared" si="86"/>
        <v>0</v>
      </c>
      <c r="AG54" s="113">
        <f t="shared" si="86"/>
        <v>3998500</v>
      </c>
      <c r="AH54" s="113">
        <f t="shared" si="86"/>
        <v>0</v>
      </c>
      <c r="AI54" s="113">
        <f t="shared" si="86"/>
        <v>0</v>
      </c>
      <c r="AJ54" s="113">
        <f t="shared" si="86"/>
        <v>0</v>
      </c>
      <c r="AK54" s="113">
        <f t="shared" si="86"/>
        <v>0</v>
      </c>
      <c r="AL54" s="113">
        <f t="shared" si="86"/>
        <v>0</v>
      </c>
      <c r="AM54" s="113">
        <f t="shared" si="86"/>
        <v>0</v>
      </c>
      <c r="AN54" s="113">
        <f t="shared" si="86"/>
        <v>0</v>
      </c>
      <c r="AO54" s="113">
        <f t="shared" si="86"/>
        <v>0</v>
      </c>
      <c r="AP54" s="113">
        <f t="shared" si="86"/>
        <v>0</v>
      </c>
      <c r="AQ54" s="113">
        <f t="shared" si="86"/>
        <v>0</v>
      </c>
      <c r="AR54" s="113">
        <f t="shared" si="86"/>
        <v>0</v>
      </c>
      <c r="AS54" s="113">
        <f t="shared" si="86"/>
        <v>0</v>
      </c>
      <c r="AT54" s="113"/>
      <c r="AU54" s="113">
        <f>SUM(J54:AS54)</f>
        <v>81601860</v>
      </c>
      <c r="AV54" s="121">
        <f t="shared" si="7"/>
        <v>60.40108068097706</v>
      </c>
      <c r="AW54" s="122">
        <f t="shared" si="8"/>
        <v>53498140</v>
      </c>
      <c r="AX54" s="121">
        <f t="shared" si="11"/>
        <v>39.598919319022947</v>
      </c>
      <c r="AY54" s="110" t="s">
        <v>528</v>
      </c>
      <c r="AZ54" s="110" t="s">
        <v>531</v>
      </c>
      <c r="BA54" s="110" t="s">
        <v>3804</v>
      </c>
      <c r="BB54" s="113">
        <f t="shared" ref="BB54" si="87">SUM(BB55:BB59)</f>
        <v>0</v>
      </c>
      <c r="BC54" s="113">
        <f t="shared" ref="BC54:BD54" si="88">SUM(BC55:BC59)</f>
        <v>22507250</v>
      </c>
      <c r="BD54" s="113">
        <f t="shared" si="88"/>
        <v>14333500</v>
      </c>
      <c r="BE54" s="113">
        <f t="shared" ref="BE54" si="89">SUM(BE55:BE59)</f>
        <v>0</v>
      </c>
      <c r="BF54" s="113">
        <f t="shared" ref="BF54" si="90">SUM(BF55:BF59)</f>
        <v>1500000</v>
      </c>
      <c r="BG54" s="113">
        <f t="shared" ref="BG54:BH54" si="91">SUM(BG55:BG59)</f>
        <v>0</v>
      </c>
      <c r="BH54" s="113">
        <f t="shared" si="91"/>
        <v>0</v>
      </c>
      <c r="BI54" s="113">
        <f t="shared" ref="BI54:BJ54" si="92">SUM(BI55:BI59)</f>
        <v>0</v>
      </c>
      <c r="BJ54" s="113">
        <f t="shared" si="92"/>
        <v>0</v>
      </c>
      <c r="BK54" s="113">
        <f t="shared" ref="BK54:BL54" si="93">SUM(BK55:BK59)</f>
        <v>0</v>
      </c>
      <c r="BL54" s="113">
        <f t="shared" si="93"/>
        <v>3998500</v>
      </c>
    </row>
    <row r="55" spans="2:64">
      <c r="B55" s="172">
        <v>521211</v>
      </c>
      <c r="C55" s="110" t="s">
        <v>7</v>
      </c>
      <c r="D55" s="110"/>
      <c r="E55" s="367"/>
      <c r="F55" s="111">
        <v>13500000</v>
      </c>
      <c r="G55" s="111">
        <v>13900000</v>
      </c>
      <c r="H55" s="111"/>
      <c r="I55" s="111">
        <v>0</v>
      </c>
      <c r="J55" s="111"/>
      <c r="K55" s="111"/>
      <c r="L55" s="111"/>
      <c r="M55" s="111"/>
      <c r="N55" s="111"/>
      <c r="O55" s="111"/>
      <c r="P55" s="111"/>
      <c r="Q55" s="179">
        <v>2493500</v>
      </c>
      <c r="R55" s="179">
        <v>5497250</v>
      </c>
      <c r="S55" s="111"/>
      <c r="T55" s="111"/>
      <c r="U55" s="111"/>
      <c r="V55" s="111"/>
      <c r="W55" s="111">
        <v>1500000</v>
      </c>
      <c r="X55" s="111"/>
      <c r="Y55" s="111"/>
      <c r="Z55" s="111"/>
      <c r="AA55" s="111"/>
      <c r="AB55" s="111"/>
      <c r="AC55" s="111"/>
      <c r="AD55" s="111"/>
      <c r="AE55" s="111"/>
      <c r="AF55" s="111"/>
      <c r="AG55" s="111">
        <v>3998500</v>
      </c>
      <c r="AH55" s="111"/>
      <c r="AI55" s="111"/>
      <c r="AJ55" s="111"/>
      <c r="AK55" s="111"/>
      <c r="AL55" s="111"/>
      <c r="AM55" s="111"/>
      <c r="AN55" s="111"/>
      <c r="AO55" s="111"/>
      <c r="AP55" s="111"/>
      <c r="AQ55" s="111"/>
      <c r="AR55" s="111"/>
      <c r="AS55" s="111"/>
      <c r="AT55" s="111"/>
      <c r="AU55" s="111">
        <f t="shared" si="38"/>
        <v>13489250</v>
      </c>
      <c r="AV55" s="114">
        <f t="shared" si="7"/>
        <v>99.920370370370364</v>
      </c>
      <c r="AW55" s="115">
        <f t="shared" si="8"/>
        <v>10750</v>
      </c>
      <c r="AX55" s="114">
        <f t="shared" si="11"/>
        <v>7.962962962962962E-2</v>
      </c>
      <c r="AY55" s="110" t="s">
        <v>528</v>
      </c>
      <c r="AZ55" s="110" t="s">
        <v>531</v>
      </c>
      <c r="BA55" s="110" t="s">
        <v>3804</v>
      </c>
      <c r="BB55" s="111"/>
      <c r="BC55" s="179">
        <v>5497250</v>
      </c>
      <c r="BD55" s="179">
        <v>2493500</v>
      </c>
      <c r="BE55" s="111"/>
      <c r="BF55" s="111">
        <v>1500000</v>
      </c>
      <c r="BG55" s="111"/>
      <c r="BH55" s="111"/>
      <c r="BI55" s="111"/>
      <c r="BJ55" s="111"/>
      <c r="BK55" s="111"/>
      <c r="BL55" s="111">
        <v>3998500</v>
      </c>
    </row>
    <row r="56" spans="2:64">
      <c r="B56" s="172">
        <v>521219</v>
      </c>
      <c r="C56" s="110" t="s">
        <v>53</v>
      </c>
      <c r="D56" s="110"/>
      <c r="E56" s="367"/>
      <c r="F56" s="111">
        <v>8884000</v>
      </c>
      <c r="G56" s="111">
        <v>8784000</v>
      </c>
      <c r="H56" s="111"/>
      <c r="I56" s="111">
        <v>0</v>
      </c>
      <c r="J56" s="111"/>
      <c r="K56" s="111"/>
      <c r="L56" s="111"/>
      <c r="M56" s="111"/>
      <c r="N56" s="111"/>
      <c r="O56" s="111"/>
      <c r="P56" s="111"/>
      <c r="Q56" s="111"/>
      <c r="R56" s="179"/>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11"/>
      <c r="AR56" s="111"/>
      <c r="AS56" s="111"/>
      <c r="AT56" s="111"/>
      <c r="AU56" s="111">
        <f t="shared" si="38"/>
        <v>0</v>
      </c>
      <c r="AV56" s="114">
        <f t="shared" si="7"/>
        <v>0</v>
      </c>
      <c r="AW56" s="115">
        <f t="shared" si="8"/>
        <v>8884000</v>
      </c>
      <c r="AX56" s="114">
        <f t="shared" si="11"/>
        <v>100</v>
      </c>
      <c r="AY56" s="110" t="s">
        <v>528</v>
      </c>
      <c r="AZ56" s="110" t="s">
        <v>531</v>
      </c>
      <c r="BA56" s="110" t="s">
        <v>3804</v>
      </c>
      <c r="BB56" s="111"/>
      <c r="BC56" s="179"/>
      <c r="BD56" s="179"/>
      <c r="BE56" s="111"/>
      <c r="BF56" s="111"/>
      <c r="BG56" s="111"/>
      <c r="BH56" s="111"/>
      <c r="BI56" s="111"/>
      <c r="BJ56" s="111"/>
      <c r="BK56" s="111"/>
      <c r="BL56" s="111"/>
    </row>
    <row r="57" spans="2:64">
      <c r="B57" s="172">
        <v>522151</v>
      </c>
      <c r="C57" s="110" t="s">
        <v>11</v>
      </c>
      <c r="D57" s="110"/>
      <c r="E57" s="367"/>
      <c r="F57" s="111">
        <v>15300000</v>
      </c>
      <c r="G57" s="111">
        <v>10000000</v>
      </c>
      <c r="H57" s="111"/>
      <c r="I57" s="111">
        <v>0</v>
      </c>
      <c r="J57" s="111"/>
      <c r="K57" s="111"/>
      <c r="L57" s="111"/>
      <c r="M57" s="111"/>
      <c r="N57" s="111"/>
      <c r="O57" s="111"/>
      <c r="P57" s="111"/>
      <c r="Q57" s="111"/>
      <c r="R57" s="179"/>
      <c r="S57" s="111">
        <v>7200000</v>
      </c>
      <c r="T57" s="111"/>
      <c r="U57" s="111"/>
      <c r="V57" s="111"/>
      <c r="W57" s="111"/>
      <c r="X57" s="111"/>
      <c r="Y57" s="111"/>
      <c r="Z57" s="111"/>
      <c r="AA57" s="111"/>
      <c r="AB57" s="111"/>
      <c r="AC57" s="111"/>
      <c r="AD57" s="111"/>
      <c r="AE57" s="111"/>
      <c r="AF57" s="111"/>
      <c r="AG57" s="111"/>
      <c r="AH57" s="111"/>
      <c r="AI57" s="111"/>
      <c r="AJ57" s="111"/>
      <c r="AK57" s="111"/>
      <c r="AL57" s="111"/>
      <c r="AM57" s="111"/>
      <c r="AN57" s="111"/>
      <c r="AO57" s="111"/>
      <c r="AP57" s="111"/>
      <c r="AQ57" s="111"/>
      <c r="AR57" s="111"/>
      <c r="AS57" s="111"/>
      <c r="AT57" s="111"/>
      <c r="AU57" s="111">
        <f t="shared" si="38"/>
        <v>7200000</v>
      </c>
      <c r="AV57" s="114">
        <f t="shared" si="7"/>
        <v>47.058823529411761</v>
      </c>
      <c r="AW57" s="115">
        <f t="shared" si="8"/>
        <v>8100000</v>
      </c>
      <c r="AX57" s="114">
        <f t="shared" si="11"/>
        <v>52.941176470588239</v>
      </c>
      <c r="AY57" s="110" t="s">
        <v>528</v>
      </c>
      <c r="AZ57" s="110" t="s">
        <v>531</v>
      </c>
      <c r="BA57" s="110" t="s">
        <v>3804</v>
      </c>
      <c r="BB57" s="111"/>
      <c r="BC57" s="179"/>
      <c r="BD57" s="179"/>
      <c r="BE57" s="111"/>
      <c r="BF57" s="111"/>
      <c r="BG57" s="111"/>
      <c r="BH57" s="111"/>
      <c r="BI57" s="111"/>
      <c r="BJ57" s="111"/>
      <c r="BK57" s="111"/>
      <c r="BL57" s="111"/>
    </row>
    <row r="58" spans="2:64">
      <c r="B58" s="172">
        <v>522192</v>
      </c>
      <c r="C58" s="110" t="s">
        <v>24</v>
      </c>
      <c r="D58" s="110"/>
      <c r="E58" s="367"/>
      <c r="F58" s="111">
        <v>0</v>
      </c>
      <c r="G58" s="111">
        <v>5000000</v>
      </c>
      <c r="H58" s="111"/>
      <c r="I58" s="111">
        <v>0</v>
      </c>
      <c r="J58" s="111"/>
      <c r="K58" s="111"/>
      <c r="L58" s="111"/>
      <c r="M58" s="111"/>
      <c r="N58" s="111"/>
      <c r="O58" s="111"/>
      <c r="P58" s="111"/>
      <c r="Q58" s="111"/>
      <c r="R58" s="179"/>
      <c r="S58" s="111"/>
      <c r="T58" s="111"/>
      <c r="U58" s="111"/>
      <c r="V58" s="111"/>
      <c r="W58" s="111"/>
      <c r="X58" s="111"/>
      <c r="Y58" s="111"/>
      <c r="Z58" s="111"/>
      <c r="AA58" s="111"/>
      <c r="AB58" s="111"/>
      <c r="AC58" s="111"/>
      <c r="AD58" s="111"/>
      <c r="AE58" s="111"/>
      <c r="AF58" s="111"/>
      <c r="AG58" s="111"/>
      <c r="AH58" s="111"/>
      <c r="AI58" s="111"/>
      <c r="AJ58" s="111"/>
      <c r="AK58" s="111"/>
      <c r="AL58" s="111"/>
      <c r="AM58" s="111"/>
      <c r="AN58" s="111"/>
      <c r="AO58" s="111"/>
      <c r="AP58" s="111"/>
      <c r="AQ58" s="111"/>
      <c r="AR58" s="111"/>
      <c r="AS58" s="111"/>
      <c r="AT58" s="111"/>
      <c r="AU58" s="111">
        <f t="shared" si="38"/>
        <v>0</v>
      </c>
      <c r="AV58" s="114">
        <f t="shared" si="7"/>
        <v>0</v>
      </c>
      <c r="AW58" s="115">
        <f t="shared" si="8"/>
        <v>0</v>
      </c>
      <c r="AX58" s="114" t="e">
        <f t="shared" si="11"/>
        <v>#DIV/0!</v>
      </c>
      <c r="AY58" s="110" t="s">
        <v>528</v>
      </c>
      <c r="AZ58" s="110" t="s">
        <v>531</v>
      </c>
      <c r="BA58" s="110" t="s">
        <v>3804</v>
      </c>
      <c r="BB58" s="111"/>
      <c r="BC58" s="179"/>
      <c r="BD58" s="179"/>
      <c r="BE58" s="111"/>
      <c r="BF58" s="111"/>
      <c r="BG58" s="111"/>
      <c r="BH58" s="111"/>
      <c r="BI58" s="111"/>
      <c r="BJ58" s="111"/>
      <c r="BK58" s="111"/>
      <c r="BL58" s="111"/>
    </row>
    <row r="59" spans="2:64">
      <c r="B59" s="172">
        <v>524111</v>
      </c>
      <c r="C59" s="110" t="s">
        <v>19</v>
      </c>
      <c r="D59" s="110"/>
      <c r="E59" s="367"/>
      <c r="F59" s="111">
        <v>97416000</v>
      </c>
      <c r="G59" s="111">
        <v>97416000</v>
      </c>
      <c r="H59" s="111"/>
      <c r="I59" s="111">
        <v>0</v>
      </c>
      <c r="J59" s="111"/>
      <c r="K59" s="111"/>
      <c r="L59" s="111"/>
      <c r="M59" s="111"/>
      <c r="N59" s="111"/>
      <c r="O59" s="111"/>
      <c r="P59" s="111"/>
      <c r="Q59" s="179">
        <v>11840000</v>
      </c>
      <c r="R59" s="179">
        <v>17010000</v>
      </c>
      <c r="S59" s="111">
        <v>6320000</v>
      </c>
      <c r="T59" s="111"/>
      <c r="U59" s="111"/>
      <c r="V59" s="111"/>
      <c r="W59" s="111"/>
      <c r="X59" s="111"/>
      <c r="Y59" s="111">
        <f>11343740+11404870</f>
        <v>22748610</v>
      </c>
      <c r="Z59" s="111"/>
      <c r="AA59" s="111"/>
      <c r="AB59" s="111">
        <v>2994000</v>
      </c>
      <c r="AC59" s="111"/>
      <c r="AD59" s="111"/>
      <c r="AE59" s="111"/>
      <c r="AF59" s="111"/>
      <c r="AG59" s="111"/>
      <c r="AH59" s="111"/>
      <c r="AI59" s="111"/>
      <c r="AJ59" s="111"/>
      <c r="AK59" s="111"/>
      <c r="AL59" s="111"/>
      <c r="AM59" s="111"/>
      <c r="AN59" s="111"/>
      <c r="AO59" s="111"/>
      <c r="AP59" s="111"/>
      <c r="AQ59" s="111"/>
      <c r="AR59" s="111"/>
      <c r="AS59" s="111"/>
      <c r="AT59" s="111"/>
      <c r="AU59" s="111">
        <f t="shared" si="38"/>
        <v>60912610</v>
      </c>
      <c r="AV59" s="114">
        <f t="shared" si="7"/>
        <v>62.528342366757009</v>
      </c>
      <c r="AW59" s="115">
        <f t="shared" si="8"/>
        <v>36503390</v>
      </c>
      <c r="AX59" s="114">
        <f t="shared" si="11"/>
        <v>37.471657633242998</v>
      </c>
      <c r="AY59" s="110" t="s">
        <v>528</v>
      </c>
      <c r="AZ59" s="110" t="s">
        <v>531</v>
      </c>
      <c r="BA59" s="110" t="s">
        <v>3804</v>
      </c>
      <c r="BB59" s="111"/>
      <c r="BC59" s="179">
        <v>17010000</v>
      </c>
      <c r="BD59" s="179">
        <v>11840000</v>
      </c>
      <c r="BE59" s="111"/>
      <c r="BF59" s="111"/>
      <c r="BG59" s="111"/>
      <c r="BH59" s="111"/>
      <c r="BI59" s="111"/>
      <c r="BJ59" s="111"/>
      <c r="BK59" s="111"/>
      <c r="BL59" s="111"/>
    </row>
    <row r="60" spans="2:64">
      <c r="B60" s="134" t="s">
        <v>69</v>
      </c>
      <c r="C60" s="135" t="s">
        <v>70</v>
      </c>
      <c r="D60" s="135"/>
      <c r="E60" s="223"/>
      <c r="F60" s="136">
        <f t="shared" ref="F60:AS60" si="94">F61+F219</f>
        <v>15863164000</v>
      </c>
      <c r="G60" s="136">
        <f t="shared" ref="G60:H60" si="95">G61+G219</f>
        <v>15863164000</v>
      </c>
      <c r="H60" s="136">
        <f t="shared" si="95"/>
        <v>100000000</v>
      </c>
      <c r="I60" s="136">
        <f t="shared" ref="I60" si="96">I61+I219</f>
        <v>2887360000</v>
      </c>
      <c r="J60" s="136">
        <f t="shared" si="94"/>
        <v>0</v>
      </c>
      <c r="K60" s="136">
        <f t="shared" si="94"/>
        <v>0</v>
      </c>
      <c r="L60" s="136">
        <f t="shared" si="94"/>
        <v>0</v>
      </c>
      <c r="M60" s="136">
        <f t="shared" si="94"/>
        <v>74237800</v>
      </c>
      <c r="N60" s="136">
        <f t="shared" si="94"/>
        <v>0</v>
      </c>
      <c r="O60" s="136">
        <f t="shared" si="94"/>
        <v>0</v>
      </c>
      <c r="P60" s="136">
        <f t="shared" si="94"/>
        <v>63640000</v>
      </c>
      <c r="Q60" s="136">
        <f t="shared" si="94"/>
        <v>167335190</v>
      </c>
      <c r="R60" s="136">
        <f t="shared" si="94"/>
        <v>320537487</v>
      </c>
      <c r="S60" s="136">
        <f t="shared" si="94"/>
        <v>1763177854</v>
      </c>
      <c r="T60" s="136">
        <f t="shared" si="94"/>
        <v>95254996</v>
      </c>
      <c r="U60" s="136">
        <f t="shared" si="94"/>
        <v>0</v>
      </c>
      <c r="V60" s="136">
        <f t="shared" si="94"/>
        <v>757387100</v>
      </c>
      <c r="W60" s="136">
        <f t="shared" si="94"/>
        <v>179018093</v>
      </c>
      <c r="X60" s="136">
        <f t="shared" si="94"/>
        <v>235964831</v>
      </c>
      <c r="Y60" s="136">
        <f t="shared" si="94"/>
        <v>2450337081</v>
      </c>
      <c r="Z60" s="136">
        <f t="shared" si="94"/>
        <v>0</v>
      </c>
      <c r="AA60" s="136">
        <f t="shared" si="94"/>
        <v>7559500</v>
      </c>
      <c r="AB60" s="136">
        <f t="shared" si="94"/>
        <v>1203635346</v>
      </c>
      <c r="AC60" s="136">
        <f t="shared" si="94"/>
        <v>190814673</v>
      </c>
      <c r="AD60" s="136">
        <f t="shared" si="94"/>
        <v>0</v>
      </c>
      <c r="AE60" s="136">
        <f t="shared" si="94"/>
        <v>79840000</v>
      </c>
      <c r="AF60" s="136">
        <f t="shared" si="94"/>
        <v>0</v>
      </c>
      <c r="AG60" s="136">
        <f t="shared" si="94"/>
        <v>60319640</v>
      </c>
      <c r="AH60" s="136">
        <f t="shared" si="94"/>
        <v>0</v>
      </c>
      <c r="AI60" s="136">
        <f t="shared" si="94"/>
        <v>0</v>
      </c>
      <c r="AJ60" s="136">
        <f t="shared" si="94"/>
        <v>0</v>
      </c>
      <c r="AK60" s="136">
        <f t="shared" si="94"/>
        <v>0</v>
      </c>
      <c r="AL60" s="136">
        <f t="shared" si="94"/>
        <v>0</v>
      </c>
      <c r="AM60" s="136">
        <f t="shared" si="94"/>
        <v>0</v>
      </c>
      <c r="AN60" s="136">
        <f t="shared" si="94"/>
        <v>0</v>
      </c>
      <c r="AO60" s="136">
        <f t="shared" si="94"/>
        <v>0</v>
      </c>
      <c r="AP60" s="136">
        <f t="shared" si="94"/>
        <v>0</v>
      </c>
      <c r="AQ60" s="136">
        <f t="shared" si="94"/>
        <v>0</v>
      </c>
      <c r="AR60" s="136">
        <f t="shared" si="94"/>
        <v>0</v>
      </c>
      <c r="AS60" s="136">
        <f t="shared" si="94"/>
        <v>0</v>
      </c>
      <c r="AT60" s="136"/>
      <c r="AU60" s="136">
        <f>SUM(J60:AS60)</f>
        <v>7649059591</v>
      </c>
      <c r="AV60" s="137">
        <f t="shared" si="7"/>
        <v>48.219003415712024</v>
      </c>
      <c r="AW60" s="138">
        <f t="shared" ref="AW60:AW64" si="97">F60-AU60</f>
        <v>8214104409</v>
      </c>
      <c r="AX60" s="137">
        <f t="shared" ref="AX60:AX65" si="98">AW60/F60*100</f>
        <v>51.780996584287976</v>
      </c>
      <c r="AY60" s="110"/>
      <c r="AZ60" s="110"/>
      <c r="BA60" s="110" t="s">
        <v>3804</v>
      </c>
      <c r="BB60" s="136">
        <f>BB61+BB219</f>
        <v>99961115</v>
      </c>
      <c r="BC60" s="136">
        <f>BC61+BC219</f>
        <v>320537487</v>
      </c>
      <c r="BD60" s="136">
        <f>BD61+BD219</f>
        <v>67374075</v>
      </c>
      <c r="BE60" s="136">
        <f>BE61+BE219</f>
        <v>95254996</v>
      </c>
      <c r="BF60" s="136">
        <f t="shared" ref="BF60" si="99">BF61+BF219</f>
        <v>93939616</v>
      </c>
      <c r="BG60" s="136">
        <f t="shared" ref="BG60:BH60" si="100">BG61+BG219</f>
        <v>85078477</v>
      </c>
      <c r="BH60" s="136">
        <f t="shared" si="100"/>
        <v>235964831</v>
      </c>
      <c r="BI60" s="136">
        <f t="shared" ref="BI60:BJ60" si="101">BI61+BI219</f>
        <v>7559500</v>
      </c>
      <c r="BJ60" s="136">
        <f t="shared" si="101"/>
        <v>91098902</v>
      </c>
      <c r="BK60" s="136">
        <f t="shared" ref="BK60:BL60" si="102">BK61+BK219</f>
        <v>99715771</v>
      </c>
      <c r="BL60" s="136">
        <f t="shared" si="102"/>
        <v>60319640</v>
      </c>
    </row>
    <row r="61" spans="2:64">
      <c r="B61" s="128">
        <v>2378</v>
      </c>
      <c r="C61" s="129" t="s">
        <v>71</v>
      </c>
      <c r="D61" s="129"/>
      <c r="E61" s="363"/>
      <c r="F61" s="130">
        <f t="shared" ref="F61:AS61" si="103">F62+F69+F146+F153</f>
        <v>7280664000</v>
      </c>
      <c r="G61" s="130">
        <f t="shared" ref="G61:H61" si="104">G62+G69+G146+G153</f>
        <v>7280664000</v>
      </c>
      <c r="H61" s="130">
        <f t="shared" si="104"/>
        <v>100000000</v>
      </c>
      <c r="I61" s="130">
        <f t="shared" ref="I61" si="105">I62+I69+I146+I153</f>
        <v>2887360000</v>
      </c>
      <c r="J61" s="130">
        <f t="shared" si="103"/>
        <v>0</v>
      </c>
      <c r="K61" s="130">
        <f t="shared" si="103"/>
        <v>0</v>
      </c>
      <c r="L61" s="130">
        <f t="shared" si="103"/>
        <v>0</v>
      </c>
      <c r="M61" s="130">
        <f t="shared" si="103"/>
        <v>74237800</v>
      </c>
      <c r="N61" s="130">
        <f t="shared" si="103"/>
        <v>0</v>
      </c>
      <c r="O61" s="130">
        <f t="shared" si="103"/>
        <v>0</v>
      </c>
      <c r="P61" s="130">
        <f t="shared" si="103"/>
        <v>63640000</v>
      </c>
      <c r="Q61" s="130">
        <f t="shared" si="103"/>
        <v>167335190</v>
      </c>
      <c r="R61" s="130">
        <f t="shared" si="103"/>
        <v>320537487</v>
      </c>
      <c r="S61" s="130">
        <f t="shared" si="103"/>
        <v>207482498</v>
      </c>
      <c r="T61" s="130">
        <f t="shared" si="103"/>
        <v>95254996</v>
      </c>
      <c r="U61" s="130">
        <f t="shared" si="103"/>
        <v>0</v>
      </c>
      <c r="V61" s="130">
        <f t="shared" si="103"/>
        <v>757387100</v>
      </c>
      <c r="W61" s="130">
        <f t="shared" si="103"/>
        <v>179018093</v>
      </c>
      <c r="X61" s="130">
        <f t="shared" si="103"/>
        <v>198072198</v>
      </c>
      <c r="Y61" s="130">
        <f>Y62+Y69+Y146+Y153</f>
        <v>165545658</v>
      </c>
      <c r="Z61" s="130">
        <f t="shared" si="103"/>
        <v>0</v>
      </c>
      <c r="AA61" s="130">
        <f t="shared" si="103"/>
        <v>4670000</v>
      </c>
      <c r="AB61" s="130">
        <f t="shared" si="103"/>
        <v>180418160</v>
      </c>
      <c r="AC61" s="130">
        <f t="shared" si="103"/>
        <v>190814673</v>
      </c>
      <c r="AD61" s="130">
        <f t="shared" si="103"/>
        <v>0</v>
      </c>
      <c r="AE61" s="130">
        <f t="shared" si="103"/>
        <v>63640000</v>
      </c>
      <c r="AF61" s="130">
        <f t="shared" si="103"/>
        <v>0</v>
      </c>
      <c r="AG61" s="130">
        <f t="shared" si="103"/>
        <v>41361140</v>
      </c>
      <c r="AH61" s="130">
        <f t="shared" si="103"/>
        <v>0</v>
      </c>
      <c r="AI61" s="130">
        <f t="shared" si="103"/>
        <v>0</v>
      </c>
      <c r="AJ61" s="130">
        <f t="shared" si="103"/>
        <v>0</v>
      </c>
      <c r="AK61" s="130">
        <f t="shared" si="103"/>
        <v>0</v>
      </c>
      <c r="AL61" s="130">
        <f t="shared" si="103"/>
        <v>0</v>
      </c>
      <c r="AM61" s="130">
        <f t="shared" si="103"/>
        <v>0</v>
      </c>
      <c r="AN61" s="130">
        <f t="shared" si="103"/>
        <v>0</v>
      </c>
      <c r="AO61" s="130">
        <f t="shared" si="103"/>
        <v>0</v>
      </c>
      <c r="AP61" s="130">
        <f t="shared" si="103"/>
        <v>0</v>
      </c>
      <c r="AQ61" s="130">
        <f t="shared" si="103"/>
        <v>0</v>
      </c>
      <c r="AR61" s="130">
        <f t="shared" si="103"/>
        <v>0</v>
      </c>
      <c r="AS61" s="130">
        <f t="shared" si="103"/>
        <v>0</v>
      </c>
      <c r="AT61" s="130"/>
      <c r="AU61" s="130">
        <f t="shared" si="38"/>
        <v>2709414993</v>
      </c>
      <c r="AV61" s="131">
        <f t="shared" si="7"/>
        <v>37.21384468504521</v>
      </c>
      <c r="AW61" s="132">
        <f t="shared" si="97"/>
        <v>4571249007</v>
      </c>
      <c r="AX61" s="131">
        <f t="shared" si="98"/>
        <v>62.786155314954797</v>
      </c>
      <c r="AY61" s="110"/>
      <c r="AZ61" s="110"/>
      <c r="BA61" s="110" t="s">
        <v>3804</v>
      </c>
      <c r="BB61" s="130">
        <f>BB62+BB69+BB146+BB153</f>
        <v>99961115</v>
      </c>
      <c r="BC61" s="130">
        <f>BC62+BC69+BC146+BC153</f>
        <v>320537487</v>
      </c>
      <c r="BD61" s="130">
        <f>BD62+BD69+BD146+BD153</f>
        <v>67374075</v>
      </c>
      <c r="BE61" s="130">
        <f>BE62+BE69+BE146+BE153</f>
        <v>95254996</v>
      </c>
      <c r="BF61" s="130">
        <f t="shared" ref="BF61" si="106">BF62+BF69+BF146+BF153</f>
        <v>93939616</v>
      </c>
      <c r="BG61" s="130">
        <f t="shared" ref="BG61:BH61" si="107">BG62+BG69+BG146+BG153</f>
        <v>85078477</v>
      </c>
      <c r="BH61" s="130">
        <f t="shared" si="107"/>
        <v>198072198</v>
      </c>
      <c r="BI61" s="130">
        <f t="shared" ref="BI61:BJ61" si="108">BI62+BI69+BI146+BI153</f>
        <v>4670000</v>
      </c>
      <c r="BJ61" s="130">
        <f t="shared" si="108"/>
        <v>91098902</v>
      </c>
      <c r="BK61" s="130">
        <f t="shared" ref="BK61:BL61" si="109">BK62+BK69+BK146+BK153</f>
        <v>99715771</v>
      </c>
      <c r="BL61" s="130">
        <f t="shared" si="109"/>
        <v>41361140</v>
      </c>
    </row>
    <row r="62" spans="2:64">
      <c r="B62" s="124" t="s">
        <v>799</v>
      </c>
      <c r="C62" s="125" t="s">
        <v>800</v>
      </c>
      <c r="D62" s="125">
        <v>1</v>
      </c>
      <c r="E62" s="364" t="s">
        <v>42</v>
      </c>
      <c r="F62" s="123">
        <f t="shared" ref="F62:X63" si="110">F63</f>
        <v>115000000</v>
      </c>
      <c r="G62" s="123">
        <f t="shared" si="110"/>
        <v>115000000</v>
      </c>
      <c r="H62" s="123">
        <f t="shared" si="110"/>
        <v>0</v>
      </c>
      <c r="I62" s="123">
        <f t="shared" si="110"/>
        <v>800000</v>
      </c>
      <c r="J62" s="123">
        <f t="shared" si="110"/>
        <v>0</v>
      </c>
      <c r="K62" s="123">
        <f t="shared" si="110"/>
        <v>0</v>
      </c>
      <c r="L62" s="123">
        <f t="shared" si="110"/>
        <v>0</v>
      </c>
      <c r="M62" s="123">
        <f t="shared" si="110"/>
        <v>0</v>
      </c>
      <c r="N62" s="123">
        <f t="shared" si="110"/>
        <v>0</v>
      </c>
      <c r="O62" s="123">
        <f t="shared" si="110"/>
        <v>0</v>
      </c>
      <c r="P62" s="123">
        <f t="shared" si="110"/>
        <v>0</v>
      </c>
      <c r="Q62" s="123">
        <f t="shared" si="110"/>
        <v>0</v>
      </c>
      <c r="R62" s="123">
        <f t="shared" si="110"/>
        <v>0</v>
      </c>
      <c r="S62" s="123">
        <f t="shared" si="110"/>
        <v>0</v>
      </c>
      <c r="T62" s="123">
        <f t="shared" si="110"/>
        <v>0</v>
      </c>
      <c r="U62" s="123">
        <f t="shared" si="110"/>
        <v>0</v>
      </c>
      <c r="V62" s="123">
        <f t="shared" si="110"/>
        <v>114200000</v>
      </c>
      <c r="W62" s="123">
        <f t="shared" si="110"/>
        <v>0</v>
      </c>
      <c r="X62" s="123">
        <f t="shared" si="110"/>
        <v>0</v>
      </c>
      <c r="Y62" s="123">
        <f t="shared" ref="J62:AS63" si="111">Y63</f>
        <v>0</v>
      </c>
      <c r="Z62" s="123">
        <f t="shared" si="111"/>
        <v>0</v>
      </c>
      <c r="AA62" s="123">
        <f t="shared" si="111"/>
        <v>0</v>
      </c>
      <c r="AB62" s="123">
        <f t="shared" si="111"/>
        <v>0</v>
      </c>
      <c r="AC62" s="123">
        <f t="shared" si="111"/>
        <v>0</v>
      </c>
      <c r="AD62" s="123">
        <f t="shared" si="111"/>
        <v>0</v>
      </c>
      <c r="AE62" s="123">
        <f t="shared" si="111"/>
        <v>0</v>
      </c>
      <c r="AF62" s="123">
        <f t="shared" si="111"/>
        <v>0</v>
      </c>
      <c r="AG62" s="123">
        <f t="shared" si="111"/>
        <v>0</v>
      </c>
      <c r="AH62" s="123">
        <f t="shared" si="111"/>
        <v>0</v>
      </c>
      <c r="AI62" s="123">
        <f t="shared" si="111"/>
        <v>0</v>
      </c>
      <c r="AJ62" s="123">
        <f t="shared" si="111"/>
        <v>0</v>
      </c>
      <c r="AK62" s="123">
        <f t="shared" si="111"/>
        <v>0</v>
      </c>
      <c r="AL62" s="123">
        <f t="shared" si="111"/>
        <v>0</v>
      </c>
      <c r="AM62" s="123">
        <f t="shared" si="111"/>
        <v>0</v>
      </c>
      <c r="AN62" s="123">
        <f t="shared" si="111"/>
        <v>0</v>
      </c>
      <c r="AO62" s="123">
        <f t="shared" si="111"/>
        <v>0</v>
      </c>
      <c r="AP62" s="123">
        <f t="shared" si="111"/>
        <v>0</v>
      </c>
      <c r="AQ62" s="123">
        <f t="shared" si="111"/>
        <v>0</v>
      </c>
      <c r="AR62" s="123">
        <f t="shared" si="111"/>
        <v>0</v>
      </c>
      <c r="AS62" s="123">
        <f t="shared" si="111"/>
        <v>0</v>
      </c>
      <c r="AT62" s="123"/>
      <c r="AU62" s="123">
        <f t="shared" si="38"/>
        <v>114200000</v>
      </c>
      <c r="AV62" s="126">
        <f t="shared" si="7"/>
        <v>99.304347826086953</v>
      </c>
      <c r="AW62" s="127">
        <f t="shared" si="97"/>
        <v>800000</v>
      </c>
      <c r="AX62" s="126">
        <f t="shared" si="98"/>
        <v>0.69565217391304346</v>
      </c>
      <c r="AY62" s="110" t="s">
        <v>565</v>
      </c>
      <c r="AZ62" s="110" t="s">
        <v>549</v>
      </c>
      <c r="BA62" s="110" t="s">
        <v>3881</v>
      </c>
      <c r="BB62" s="123">
        <f t="shared" ref="BB62:BL64" si="112">BB63</f>
        <v>0</v>
      </c>
      <c r="BC62" s="123">
        <f t="shared" si="112"/>
        <v>0</v>
      </c>
      <c r="BD62" s="123">
        <f t="shared" si="112"/>
        <v>0</v>
      </c>
      <c r="BE62" s="123">
        <f t="shared" si="112"/>
        <v>0</v>
      </c>
      <c r="BF62" s="123">
        <f t="shared" si="112"/>
        <v>0</v>
      </c>
      <c r="BG62" s="123">
        <f t="shared" si="112"/>
        <v>0</v>
      </c>
      <c r="BH62" s="123">
        <f t="shared" si="112"/>
        <v>0</v>
      </c>
      <c r="BI62" s="123">
        <f t="shared" si="112"/>
        <v>0</v>
      </c>
      <c r="BJ62" s="123">
        <f t="shared" si="112"/>
        <v>0</v>
      </c>
      <c r="BK62" s="123">
        <f t="shared" si="112"/>
        <v>0</v>
      </c>
      <c r="BL62" s="123">
        <f t="shared" si="112"/>
        <v>0</v>
      </c>
    </row>
    <row r="63" spans="2:64">
      <c r="B63" s="116" t="s">
        <v>3563</v>
      </c>
      <c r="C63" s="117" t="s">
        <v>803</v>
      </c>
      <c r="D63" s="117">
        <v>1</v>
      </c>
      <c r="E63" s="365" t="s">
        <v>42</v>
      </c>
      <c r="F63" s="118">
        <f t="shared" si="110"/>
        <v>115000000</v>
      </c>
      <c r="G63" s="118">
        <f t="shared" si="110"/>
        <v>115000000</v>
      </c>
      <c r="H63" s="118">
        <f t="shared" si="110"/>
        <v>0</v>
      </c>
      <c r="I63" s="118">
        <f t="shared" si="110"/>
        <v>800000</v>
      </c>
      <c r="J63" s="118">
        <f t="shared" si="111"/>
        <v>0</v>
      </c>
      <c r="K63" s="118">
        <f t="shared" si="111"/>
        <v>0</v>
      </c>
      <c r="L63" s="118">
        <f t="shared" si="111"/>
        <v>0</v>
      </c>
      <c r="M63" s="118">
        <f t="shared" si="111"/>
        <v>0</v>
      </c>
      <c r="N63" s="118">
        <f t="shared" si="111"/>
        <v>0</v>
      </c>
      <c r="O63" s="118">
        <f t="shared" si="111"/>
        <v>0</v>
      </c>
      <c r="P63" s="118">
        <f t="shared" si="111"/>
        <v>0</v>
      </c>
      <c r="Q63" s="118">
        <f t="shared" si="111"/>
        <v>0</v>
      </c>
      <c r="R63" s="118">
        <f t="shared" si="111"/>
        <v>0</v>
      </c>
      <c r="S63" s="118">
        <f t="shared" si="111"/>
        <v>0</v>
      </c>
      <c r="T63" s="118">
        <f t="shared" si="111"/>
        <v>0</v>
      </c>
      <c r="U63" s="118">
        <f t="shared" si="111"/>
        <v>0</v>
      </c>
      <c r="V63" s="118">
        <f t="shared" si="111"/>
        <v>114200000</v>
      </c>
      <c r="W63" s="118">
        <f t="shared" si="111"/>
        <v>0</v>
      </c>
      <c r="X63" s="118">
        <f t="shared" si="111"/>
        <v>0</v>
      </c>
      <c r="Y63" s="118">
        <f t="shared" si="111"/>
        <v>0</v>
      </c>
      <c r="Z63" s="118">
        <f t="shared" si="111"/>
        <v>0</v>
      </c>
      <c r="AA63" s="118">
        <f t="shared" si="111"/>
        <v>0</v>
      </c>
      <c r="AB63" s="118">
        <f t="shared" si="111"/>
        <v>0</v>
      </c>
      <c r="AC63" s="118">
        <f t="shared" si="111"/>
        <v>0</v>
      </c>
      <c r="AD63" s="118">
        <f t="shared" si="111"/>
        <v>0</v>
      </c>
      <c r="AE63" s="118">
        <f t="shared" si="111"/>
        <v>0</v>
      </c>
      <c r="AF63" s="118">
        <f t="shared" si="111"/>
        <v>0</v>
      </c>
      <c r="AG63" s="118">
        <f t="shared" si="111"/>
        <v>0</v>
      </c>
      <c r="AH63" s="118">
        <f t="shared" si="111"/>
        <v>0</v>
      </c>
      <c r="AI63" s="118">
        <f t="shared" si="111"/>
        <v>0</v>
      </c>
      <c r="AJ63" s="118">
        <f t="shared" si="111"/>
        <v>0</v>
      </c>
      <c r="AK63" s="118">
        <f t="shared" si="111"/>
        <v>0</v>
      </c>
      <c r="AL63" s="118">
        <f t="shared" si="111"/>
        <v>0</v>
      </c>
      <c r="AM63" s="118">
        <f t="shared" si="111"/>
        <v>0</v>
      </c>
      <c r="AN63" s="118">
        <f t="shared" si="111"/>
        <v>0</v>
      </c>
      <c r="AO63" s="118">
        <f t="shared" si="111"/>
        <v>0</v>
      </c>
      <c r="AP63" s="118">
        <f t="shared" si="111"/>
        <v>0</v>
      </c>
      <c r="AQ63" s="118">
        <f t="shared" si="111"/>
        <v>0</v>
      </c>
      <c r="AR63" s="118">
        <f t="shared" si="111"/>
        <v>0</v>
      </c>
      <c r="AS63" s="118">
        <f t="shared" si="111"/>
        <v>0</v>
      </c>
      <c r="AT63" s="118"/>
      <c r="AU63" s="118">
        <f t="shared" si="38"/>
        <v>114200000</v>
      </c>
      <c r="AV63" s="119">
        <f t="shared" si="7"/>
        <v>99.304347826086953</v>
      </c>
      <c r="AW63" s="120">
        <f t="shared" si="97"/>
        <v>800000</v>
      </c>
      <c r="AX63" s="119">
        <f t="shared" si="98"/>
        <v>0.69565217391304346</v>
      </c>
      <c r="AY63" s="110" t="s">
        <v>565</v>
      </c>
      <c r="AZ63" s="110" t="s">
        <v>549</v>
      </c>
      <c r="BA63" s="110" t="s">
        <v>3881</v>
      </c>
      <c r="BB63" s="118">
        <f t="shared" si="112"/>
        <v>0</v>
      </c>
      <c r="BC63" s="118">
        <f t="shared" si="112"/>
        <v>0</v>
      </c>
      <c r="BD63" s="118">
        <f t="shared" si="112"/>
        <v>0</v>
      </c>
      <c r="BE63" s="118">
        <f t="shared" si="112"/>
        <v>0</v>
      </c>
      <c r="BF63" s="118">
        <f t="shared" si="112"/>
        <v>0</v>
      </c>
      <c r="BG63" s="118">
        <f t="shared" si="112"/>
        <v>0</v>
      </c>
      <c r="BH63" s="118">
        <f t="shared" si="112"/>
        <v>0</v>
      </c>
      <c r="BI63" s="118">
        <f t="shared" si="112"/>
        <v>0</v>
      </c>
      <c r="BJ63" s="118">
        <f t="shared" si="112"/>
        <v>0</v>
      </c>
      <c r="BK63" s="118">
        <f t="shared" si="112"/>
        <v>0</v>
      </c>
      <c r="BL63" s="118">
        <f t="shared" si="112"/>
        <v>0</v>
      </c>
    </row>
    <row r="64" spans="2:64">
      <c r="B64" s="116">
        <v>301</v>
      </c>
      <c r="C64" s="117" t="s">
        <v>813</v>
      </c>
      <c r="D64" s="117"/>
      <c r="E64" s="365"/>
      <c r="F64" s="118">
        <f>SUM(F65,F67)</f>
        <v>115000000</v>
      </c>
      <c r="G64" s="118">
        <f>SUM(G65,G67)</f>
        <v>115000000</v>
      </c>
      <c r="H64" s="118">
        <f t="shared" ref="H64:AB64" si="113">SUM(H65,H67)</f>
        <v>0</v>
      </c>
      <c r="I64" s="118">
        <f t="shared" si="113"/>
        <v>800000</v>
      </c>
      <c r="J64" s="118">
        <f t="shared" si="113"/>
        <v>0</v>
      </c>
      <c r="K64" s="118">
        <f t="shared" si="113"/>
        <v>0</v>
      </c>
      <c r="L64" s="118">
        <f t="shared" si="113"/>
        <v>0</v>
      </c>
      <c r="M64" s="118">
        <f t="shared" si="113"/>
        <v>0</v>
      </c>
      <c r="N64" s="118">
        <f t="shared" si="113"/>
        <v>0</v>
      </c>
      <c r="O64" s="118">
        <f t="shared" si="113"/>
        <v>0</v>
      </c>
      <c r="P64" s="118">
        <f t="shared" si="113"/>
        <v>0</v>
      </c>
      <c r="Q64" s="118">
        <f t="shared" si="113"/>
        <v>0</v>
      </c>
      <c r="R64" s="118">
        <f t="shared" si="113"/>
        <v>0</v>
      </c>
      <c r="S64" s="118">
        <f t="shared" si="113"/>
        <v>0</v>
      </c>
      <c r="T64" s="118">
        <f t="shared" si="113"/>
        <v>0</v>
      </c>
      <c r="U64" s="118">
        <f t="shared" si="113"/>
        <v>0</v>
      </c>
      <c r="V64" s="118">
        <f t="shared" si="113"/>
        <v>114200000</v>
      </c>
      <c r="W64" s="118">
        <f t="shared" si="113"/>
        <v>0</v>
      </c>
      <c r="X64" s="118">
        <f t="shared" si="113"/>
        <v>0</v>
      </c>
      <c r="Y64" s="118">
        <f t="shared" si="113"/>
        <v>0</v>
      </c>
      <c r="Z64" s="118">
        <f t="shared" si="113"/>
        <v>0</v>
      </c>
      <c r="AA64" s="118">
        <f t="shared" si="113"/>
        <v>0</v>
      </c>
      <c r="AB64" s="118">
        <f t="shared" si="113"/>
        <v>0</v>
      </c>
      <c r="AC64" s="118">
        <f t="shared" ref="AC64" si="114">SUM(AC65,AC67)</f>
        <v>0</v>
      </c>
      <c r="AD64" s="118">
        <f t="shared" ref="AD64" si="115">SUM(AD65,AD67)</f>
        <v>0</v>
      </c>
      <c r="AE64" s="118">
        <f t="shared" ref="AE64" si="116">SUM(AE65,AE67)</f>
        <v>0</v>
      </c>
      <c r="AF64" s="118">
        <f t="shared" ref="AF64" si="117">SUM(AF65,AF67)</f>
        <v>0</v>
      </c>
      <c r="AG64" s="118">
        <f t="shared" ref="AG64" si="118">SUM(AG65,AG67)</f>
        <v>0</v>
      </c>
      <c r="AH64" s="118">
        <f t="shared" ref="AH64" si="119">SUM(AH65,AH67)</f>
        <v>0</v>
      </c>
      <c r="AI64" s="118">
        <f t="shared" ref="AI64" si="120">SUM(AI65,AI67)</f>
        <v>0</v>
      </c>
      <c r="AJ64" s="118">
        <f t="shared" ref="AJ64" si="121">SUM(AJ65,AJ67)</f>
        <v>0</v>
      </c>
      <c r="AK64" s="118">
        <f t="shared" ref="AK64" si="122">SUM(AK65,AK67)</f>
        <v>0</v>
      </c>
      <c r="AL64" s="118">
        <f t="shared" ref="AL64" si="123">SUM(AL65,AL67)</f>
        <v>0</v>
      </c>
      <c r="AM64" s="118">
        <f t="shared" ref="AM64" si="124">SUM(AM65,AM67)</f>
        <v>0</v>
      </c>
      <c r="AN64" s="118">
        <f t="shared" ref="AN64" si="125">SUM(AN65,AN67)</f>
        <v>0</v>
      </c>
      <c r="AO64" s="118">
        <f t="shared" ref="AO64" si="126">SUM(AO65,AO67)</f>
        <v>0</v>
      </c>
      <c r="AP64" s="118">
        <f t="shared" ref="AP64" si="127">SUM(AP65,AP67)</f>
        <v>0</v>
      </c>
      <c r="AQ64" s="118">
        <f t="shared" ref="AQ64" si="128">SUM(AQ65,AQ67)</f>
        <v>0</v>
      </c>
      <c r="AR64" s="118">
        <f t="shared" ref="AR64" si="129">SUM(AR65,AR67)</f>
        <v>0</v>
      </c>
      <c r="AS64" s="118">
        <f t="shared" ref="AS64" si="130">SUM(AS65,AS67)</f>
        <v>0</v>
      </c>
      <c r="AT64" s="118"/>
      <c r="AU64" s="118">
        <f t="shared" si="38"/>
        <v>114200000</v>
      </c>
      <c r="AV64" s="119">
        <f t="shared" si="7"/>
        <v>99.304347826086953</v>
      </c>
      <c r="AW64" s="120">
        <f t="shared" si="97"/>
        <v>800000</v>
      </c>
      <c r="AX64" s="119">
        <f t="shared" si="98"/>
        <v>0.69565217391304346</v>
      </c>
      <c r="AY64" s="110" t="s">
        <v>565</v>
      </c>
      <c r="AZ64" s="110" t="s">
        <v>549</v>
      </c>
      <c r="BA64" s="110" t="s">
        <v>3881</v>
      </c>
      <c r="BB64" s="118">
        <f t="shared" si="112"/>
        <v>0</v>
      </c>
      <c r="BC64" s="118">
        <f t="shared" si="112"/>
        <v>0</v>
      </c>
      <c r="BD64" s="118">
        <f t="shared" si="112"/>
        <v>0</v>
      </c>
      <c r="BE64" s="118">
        <f t="shared" si="112"/>
        <v>0</v>
      </c>
      <c r="BF64" s="118">
        <f t="shared" si="112"/>
        <v>0</v>
      </c>
      <c r="BG64" s="118">
        <f t="shared" si="112"/>
        <v>0</v>
      </c>
      <c r="BH64" s="118">
        <f t="shared" si="112"/>
        <v>0</v>
      </c>
      <c r="BI64" s="118">
        <f t="shared" si="112"/>
        <v>0</v>
      </c>
      <c r="BJ64" s="118">
        <f t="shared" si="112"/>
        <v>0</v>
      </c>
      <c r="BK64" s="118">
        <f t="shared" si="112"/>
        <v>0</v>
      </c>
      <c r="BL64" s="118">
        <f t="shared" si="112"/>
        <v>0</v>
      </c>
    </row>
    <row r="65" spans="2:64">
      <c r="B65" s="174" t="s">
        <v>8</v>
      </c>
      <c r="C65" s="112" t="s">
        <v>815</v>
      </c>
      <c r="D65" s="112"/>
      <c r="E65" s="359"/>
      <c r="F65" s="113">
        <f>SUM(F66)</f>
        <v>114200000</v>
      </c>
      <c r="G65" s="113">
        <f>SUM(G66)</f>
        <v>114200000</v>
      </c>
      <c r="H65" s="113">
        <f>SUM(H66)</f>
        <v>0</v>
      </c>
      <c r="I65" s="113">
        <f>SUM(I66)</f>
        <v>0</v>
      </c>
      <c r="J65" s="113">
        <f t="shared" ref="J65:AS67" si="131">SUM(J66)</f>
        <v>0</v>
      </c>
      <c r="K65" s="113">
        <f t="shared" si="131"/>
        <v>0</v>
      </c>
      <c r="L65" s="113">
        <f t="shared" si="131"/>
        <v>0</v>
      </c>
      <c r="M65" s="113">
        <f t="shared" si="131"/>
        <v>0</v>
      </c>
      <c r="N65" s="113">
        <f t="shared" si="131"/>
        <v>0</v>
      </c>
      <c r="O65" s="113">
        <f t="shared" si="131"/>
        <v>0</v>
      </c>
      <c r="P65" s="113">
        <f t="shared" si="131"/>
        <v>0</v>
      </c>
      <c r="Q65" s="113">
        <f t="shared" si="131"/>
        <v>0</v>
      </c>
      <c r="R65" s="113">
        <f t="shared" si="131"/>
        <v>0</v>
      </c>
      <c r="S65" s="113">
        <f t="shared" si="131"/>
        <v>0</v>
      </c>
      <c r="T65" s="113">
        <f t="shared" si="131"/>
        <v>0</v>
      </c>
      <c r="U65" s="113">
        <f t="shared" si="131"/>
        <v>0</v>
      </c>
      <c r="V65" s="113">
        <f t="shared" si="131"/>
        <v>114200000</v>
      </c>
      <c r="W65" s="113">
        <f t="shared" si="131"/>
        <v>0</v>
      </c>
      <c r="X65" s="113">
        <f t="shared" si="131"/>
        <v>0</v>
      </c>
      <c r="Y65" s="113">
        <f t="shared" si="131"/>
        <v>0</v>
      </c>
      <c r="Z65" s="113">
        <f t="shared" si="131"/>
        <v>0</v>
      </c>
      <c r="AA65" s="113">
        <f t="shared" si="131"/>
        <v>0</v>
      </c>
      <c r="AB65" s="113">
        <f t="shared" si="131"/>
        <v>0</v>
      </c>
      <c r="AC65" s="113">
        <f t="shared" si="131"/>
        <v>0</v>
      </c>
      <c r="AD65" s="113">
        <f t="shared" si="131"/>
        <v>0</v>
      </c>
      <c r="AE65" s="113">
        <f t="shared" si="131"/>
        <v>0</v>
      </c>
      <c r="AF65" s="113">
        <f t="shared" si="131"/>
        <v>0</v>
      </c>
      <c r="AG65" s="113">
        <f t="shared" si="131"/>
        <v>0</v>
      </c>
      <c r="AH65" s="113">
        <f t="shared" si="131"/>
        <v>0</v>
      </c>
      <c r="AI65" s="113">
        <f t="shared" si="131"/>
        <v>0</v>
      </c>
      <c r="AJ65" s="113">
        <f t="shared" si="131"/>
        <v>0</v>
      </c>
      <c r="AK65" s="113">
        <f t="shared" si="131"/>
        <v>0</v>
      </c>
      <c r="AL65" s="113">
        <f t="shared" si="131"/>
        <v>0</v>
      </c>
      <c r="AM65" s="113">
        <f t="shared" si="131"/>
        <v>0</v>
      </c>
      <c r="AN65" s="113">
        <f t="shared" si="131"/>
        <v>0</v>
      </c>
      <c r="AO65" s="113">
        <f t="shared" si="131"/>
        <v>0</v>
      </c>
      <c r="AP65" s="113">
        <f t="shared" si="131"/>
        <v>0</v>
      </c>
      <c r="AQ65" s="113">
        <f t="shared" si="131"/>
        <v>0</v>
      </c>
      <c r="AR65" s="113">
        <f t="shared" si="131"/>
        <v>0</v>
      </c>
      <c r="AS65" s="113">
        <f t="shared" si="131"/>
        <v>0</v>
      </c>
      <c r="AT65" s="113"/>
      <c r="AU65" s="113">
        <f t="shared" si="38"/>
        <v>114200000</v>
      </c>
      <c r="AV65" s="121">
        <f t="shared" si="7"/>
        <v>100</v>
      </c>
      <c r="AW65" s="122">
        <f>F65-AU65</f>
        <v>0</v>
      </c>
      <c r="AX65" s="121">
        <f t="shared" si="98"/>
        <v>0</v>
      </c>
      <c r="AY65" s="110" t="s">
        <v>565</v>
      </c>
      <c r="AZ65" s="110" t="s">
        <v>549</v>
      </c>
      <c r="BA65" s="110" t="s">
        <v>3881</v>
      </c>
      <c r="BB65" s="113">
        <f t="shared" ref="BB65:BL67" si="132">SUM(BB66)</f>
        <v>0</v>
      </c>
      <c r="BC65" s="113">
        <f t="shared" si="132"/>
        <v>0</v>
      </c>
      <c r="BD65" s="113">
        <f t="shared" si="132"/>
        <v>0</v>
      </c>
      <c r="BE65" s="113">
        <f t="shared" si="132"/>
        <v>0</v>
      </c>
      <c r="BF65" s="113">
        <f t="shared" si="132"/>
        <v>0</v>
      </c>
      <c r="BG65" s="113">
        <f t="shared" si="132"/>
        <v>0</v>
      </c>
      <c r="BH65" s="113">
        <f t="shared" si="132"/>
        <v>0</v>
      </c>
      <c r="BI65" s="113">
        <f t="shared" si="132"/>
        <v>0</v>
      </c>
      <c r="BJ65" s="113">
        <f t="shared" si="132"/>
        <v>0</v>
      </c>
      <c r="BK65" s="113">
        <f t="shared" si="132"/>
        <v>0</v>
      </c>
      <c r="BL65" s="113">
        <f t="shared" si="132"/>
        <v>0</v>
      </c>
    </row>
    <row r="66" spans="2:64">
      <c r="B66" s="172">
        <v>532111</v>
      </c>
      <c r="C66" s="110" t="s">
        <v>43</v>
      </c>
      <c r="D66" s="110"/>
      <c r="E66" s="367"/>
      <c r="F66" s="111">
        <v>114200000</v>
      </c>
      <c r="G66" s="111">
        <v>114200000</v>
      </c>
      <c r="H66" s="111"/>
      <c r="I66" s="111">
        <v>0</v>
      </c>
      <c r="J66" s="111"/>
      <c r="K66" s="111"/>
      <c r="L66" s="111"/>
      <c r="M66" s="111"/>
      <c r="N66" s="111"/>
      <c r="O66" s="111"/>
      <c r="P66" s="111"/>
      <c r="Q66" s="111"/>
      <c r="R66" s="111"/>
      <c r="S66" s="111"/>
      <c r="T66" s="111"/>
      <c r="U66" s="111"/>
      <c r="V66" s="111">
        <v>114200000</v>
      </c>
      <c r="W66" s="111"/>
      <c r="X66" s="111"/>
      <c r="Y66" s="111"/>
      <c r="Z66" s="111"/>
      <c r="AA66" s="111"/>
      <c r="AB66" s="111"/>
      <c r="AC66" s="111"/>
      <c r="AD66" s="111"/>
      <c r="AE66" s="111"/>
      <c r="AF66" s="111"/>
      <c r="AG66" s="111"/>
      <c r="AH66" s="111"/>
      <c r="AI66" s="111"/>
      <c r="AJ66" s="111"/>
      <c r="AK66" s="111"/>
      <c r="AL66" s="111"/>
      <c r="AM66" s="111"/>
      <c r="AN66" s="111"/>
      <c r="AO66" s="111"/>
      <c r="AP66" s="111"/>
      <c r="AQ66" s="111"/>
      <c r="AR66" s="111"/>
      <c r="AS66" s="111"/>
      <c r="AT66" s="111"/>
      <c r="AU66" s="111">
        <f t="shared" si="38"/>
        <v>114200000</v>
      </c>
      <c r="AV66" s="114">
        <f t="shared" si="7"/>
        <v>100</v>
      </c>
      <c r="AW66" s="115">
        <f>F66-AU66</f>
        <v>0</v>
      </c>
      <c r="AX66" s="114">
        <f t="shared" si="11"/>
        <v>0</v>
      </c>
      <c r="AY66" s="110" t="s">
        <v>565</v>
      </c>
      <c r="AZ66" s="110" t="s">
        <v>549</v>
      </c>
      <c r="BA66" s="110" t="s">
        <v>3881</v>
      </c>
      <c r="BB66" s="111"/>
      <c r="BC66" s="111"/>
      <c r="BD66" s="179"/>
      <c r="BE66" s="111"/>
      <c r="BF66" s="111"/>
      <c r="BG66" s="111"/>
      <c r="BH66" s="111"/>
      <c r="BI66" s="111"/>
      <c r="BJ66" s="111"/>
      <c r="BK66" s="111"/>
      <c r="BL66" s="111"/>
    </row>
    <row r="67" spans="2:64">
      <c r="B67" s="174" t="s">
        <v>508</v>
      </c>
      <c r="C67" s="112" t="s">
        <v>4820</v>
      </c>
      <c r="D67" s="112"/>
      <c r="E67" s="359"/>
      <c r="F67" s="113">
        <f>SUM(F68)</f>
        <v>800000</v>
      </c>
      <c r="G67" s="113">
        <f>SUM(G68)</f>
        <v>800000</v>
      </c>
      <c r="H67" s="113">
        <f>SUM(H68)</f>
        <v>0</v>
      </c>
      <c r="I67" s="113">
        <f>SUM(I68)</f>
        <v>800000</v>
      </c>
      <c r="J67" s="113">
        <f t="shared" si="131"/>
        <v>0</v>
      </c>
      <c r="K67" s="113">
        <f t="shared" si="131"/>
        <v>0</v>
      </c>
      <c r="L67" s="113">
        <f t="shared" si="131"/>
        <v>0</v>
      </c>
      <c r="M67" s="113">
        <f t="shared" si="131"/>
        <v>0</v>
      </c>
      <c r="N67" s="113">
        <f t="shared" si="131"/>
        <v>0</v>
      </c>
      <c r="O67" s="113">
        <f t="shared" si="131"/>
        <v>0</v>
      </c>
      <c r="P67" s="113">
        <f t="shared" si="131"/>
        <v>0</v>
      </c>
      <c r="Q67" s="113">
        <f t="shared" si="131"/>
        <v>0</v>
      </c>
      <c r="R67" s="113">
        <f t="shared" si="131"/>
        <v>0</v>
      </c>
      <c r="S67" s="113">
        <f t="shared" si="131"/>
        <v>0</v>
      </c>
      <c r="T67" s="113">
        <f t="shared" si="131"/>
        <v>0</v>
      </c>
      <c r="U67" s="113">
        <f t="shared" si="131"/>
        <v>0</v>
      </c>
      <c r="V67" s="113">
        <f t="shared" si="131"/>
        <v>0</v>
      </c>
      <c r="W67" s="113">
        <f t="shared" si="131"/>
        <v>0</v>
      </c>
      <c r="X67" s="113">
        <f t="shared" si="131"/>
        <v>0</v>
      </c>
      <c r="Y67" s="113">
        <f t="shared" si="131"/>
        <v>0</v>
      </c>
      <c r="Z67" s="113">
        <f t="shared" si="131"/>
        <v>0</v>
      </c>
      <c r="AA67" s="113">
        <f t="shared" si="131"/>
        <v>0</v>
      </c>
      <c r="AB67" s="113">
        <f t="shared" si="131"/>
        <v>0</v>
      </c>
      <c r="AC67" s="113">
        <f t="shared" si="131"/>
        <v>0</v>
      </c>
      <c r="AD67" s="113">
        <f t="shared" si="131"/>
        <v>0</v>
      </c>
      <c r="AE67" s="113">
        <f t="shared" si="131"/>
        <v>0</v>
      </c>
      <c r="AF67" s="113">
        <f t="shared" si="131"/>
        <v>0</v>
      </c>
      <c r="AG67" s="113">
        <f t="shared" si="131"/>
        <v>0</v>
      </c>
      <c r="AH67" s="113">
        <f t="shared" si="131"/>
        <v>0</v>
      </c>
      <c r="AI67" s="113">
        <f t="shared" si="131"/>
        <v>0</v>
      </c>
      <c r="AJ67" s="113">
        <f t="shared" si="131"/>
        <v>0</v>
      </c>
      <c r="AK67" s="113">
        <f t="shared" si="131"/>
        <v>0</v>
      </c>
      <c r="AL67" s="113">
        <f t="shared" si="131"/>
        <v>0</v>
      </c>
      <c r="AM67" s="113">
        <f t="shared" si="131"/>
        <v>0</v>
      </c>
      <c r="AN67" s="113">
        <f t="shared" si="131"/>
        <v>0</v>
      </c>
      <c r="AO67" s="113">
        <f t="shared" si="131"/>
        <v>0</v>
      </c>
      <c r="AP67" s="113">
        <f t="shared" si="131"/>
        <v>0</v>
      </c>
      <c r="AQ67" s="113">
        <f t="shared" si="131"/>
        <v>0</v>
      </c>
      <c r="AR67" s="113">
        <f t="shared" si="131"/>
        <v>0</v>
      </c>
      <c r="AS67" s="113">
        <f t="shared" si="131"/>
        <v>0</v>
      </c>
      <c r="AT67" s="113"/>
      <c r="AU67" s="113">
        <f t="shared" ref="AU67:AU68" si="133">SUM(J67:AS67)</f>
        <v>0</v>
      </c>
      <c r="AV67" s="121">
        <f t="shared" ref="AV67:AV68" si="134">IFERROR(AU67/F67*100,0)</f>
        <v>0</v>
      </c>
      <c r="AW67" s="122">
        <f>F67-AU67</f>
        <v>800000</v>
      </c>
      <c r="AX67" s="121">
        <f t="shared" si="11"/>
        <v>100</v>
      </c>
      <c r="AY67" s="110" t="s">
        <v>565</v>
      </c>
      <c r="AZ67" s="110" t="s">
        <v>549</v>
      </c>
      <c r="BA67" s="110" t="s">
        <v>3881</v>
      </c>
      <c r="BB67" s="113">
        <f t="shared" si="132"/>
        <v>0</v>
      </c>
      <c r="BC67" s="113">
        <f t="shared" si="132"/>
        <v>0</v>
      </c>
      <c r="BD67" s="113">
        <f t="shared" si="132"/>
        <v>0</v>
      </c>
      <c r="BE67" s="113">
        <f t="shared" si="132"/>
        <v>0</v>
      </c>
      <c r="BF67" s="113">
        <f t="shared" si="132"/>
        <v>0</v>
      </c>
      <c r="BG67" s="113">
        <f t="shared" si="132"/>
        <v>0</v>
      </c>
      <c r="BH67" s="113">
        <f t="shared" si="132"/>
        <v>0</v>
      </c>
      <c r="BI67" s="113">
        <f t="shared" si="132"/>
        <v>0</v>
      </c>
      <c r="BJ67" s="113">
        <f t="shared" si="132"/>
        <v>0</v>
      </c>
      <c r="BK67" s="113">
        <f t="shared" si="132"/>
        <v>0</v>
      </c>
      <c r="BL67" s="113">
        <f t="shared" si="132"/>
        <v>0</v>
      </c>
    </row>
    <row r="68" spans="2:64">
      <c r="B68" s="172">
        <v>532111</v>
      </c>
      <c r="C68" s="110" t="s">
        <v>43</v>
      </c>
      <c r="D68" s="110"/>
      <c r="E68" s="367"/>
      <c r="F68" s="111">
        <v>800000</v>
      </c>
      <c r="G68" s="111">
        <v>800000</v>
      </c>
      <c r="H68" s="111"/>
      <c r="I68" s="111">
        <v>800000</v>
      </c>
      <c r="J68" s="111"/>
      <c r="K68" s="111"/>
      <c r="L68" s="111"/>
      <c r="M68" s="111"/>
      <c r="N68" s="111"/>
      <c r="O68" s="111"/>
      <c r="P68" s="111"/>
      <c r="Q68" s="111"/>
      <c r="R68" s="111"/>
      <c r="S68" s="111"/>
      <c r="T68" s="111"/>
      <c r="U68" s="111"/>
      <c r="V68" s="111"/>
      <c r="W68" s="111"/>
      <c r="X68" s="111"/>
      <c r="Y68" s="111"/>
      <c r="Z68" s="111"/>
      <c r="AA68" s="111"/>
      <c r="AB68" s="111"/>
      <c r="AC68" s="111"/>
      <c r="AD68" s="111"/>
      <c r="AE68" s="111"/>
      <c r="AF68" s="111"/>
      <c r="AG68" s="111"/>
      <c r="AH68" s="111"/>
      <c r="AI68" s="111"/>
      <c r="AJ68" s="111"/>
      <c r="AK68" s="111"/>
      <c r="AL68" s="111"/>
      <c r="AM68" s="111"/>
      <c r="AN68" s="111"/>
      <c r="AO68" s="111"/>
      <c r="AP68" s="111"/>
      <c r="AQ68" s="111"/>
      <c r="AR68" s="111"/>
      <c r="AS68" s="111"/>
      <c r="AT68" s="111"/>
      <c r="AU68" s="111">
        <f t="shared" si="133"/>
        <v>0</v>
      </c>
      <c r="AV68" s="114">
        <f t="shared" si="134"/>
        <v>0</v>
      </c>
      <c r="AW68" s="115">
        <f>F68-AU68</f>
        <v>800000</v>
      </c>
      <c r="AX68" s="114">
        <f t="shared" ref="AX68" si="135">AW68/F68*100</f>
        <v>100</v>
      </c>
      <c r="AY68" s="110" t="s">
        <v>565</v>
      </c>
      <c r="AZ68" s="110" t="s">
        <v>549</v>
      </c>
      <c r="BA68" s="110" t="s">
        <v>3881</v>
      </c>
      <c r="BB68" s="111"/>
      <c r="BC68" s="111"/>
      <c r="BD68" s="179"/>
      <c r="BE68" s="111"/>
      <c r="BF68" s="111"/>
      <c r="BG68" s="111"/>
      <c r="BH68" s="111"/>
      <c r="BI68" s="111"/>
      <c r="BJ68" s="111"/>
      <c r="BK68" s="111"/>
      <c r="BL68" s="111"/>
    </row>
    <row r="69" spans="2:64">
      <c r="B69" s="124" t="s">
        <v>820</v>
      </c>
      <c r="C69" s="125" t="s">
        <v>821</v>
      </c>
      <c r="D69" s="125">
        <v>9</v>
      </c>
      <c r="E69" s="364" t="s">
        <v>3565</v>
      </c>
      <c r="F69" s="123">
        <f t="shared" ref="F69:AS69" si="136">F70+F80+F128</f>
        <v>5085940000</v>
      </c>
      <c r="G69" s="123">
        <f t="shared" ref="G69:H69" si="137">G70+G80+G128</f>
        <v>5085940000</v>
      </c>
      <c r="H69" s="123">
        <f t="shared" si="137"/>
        <v>100000000</v>
      </c>
      <c r="I69" s="123">
        <f t="shared" ref="I69" si="138">I70+I80+I128</f>
        <v>1895126000</v>
      </c>
      <c r="J69" s="123">
        <f t="shared" si="136"/>
        <v>0</v>
      </c>
      <c r="K69" s="123">
        <f t="shared" si="136"/>
        <v>0</v>
      </c>
      <c r="L69" s="123">
        <f t="shared" si="136"/>
        <v>0</v>
      </c>
      <c r="M69" s="123">
        <f t="shared" si="136"/>
        <v>63640000</v>
      </c>
      <c r="N69" s="123">
        <f t="shared" si="136"/>
        <v>0</v>
      </c>
      <c r="O69" s="123">
        <f t="shared" si="136"/>
        <v>0</v>
      </c>
      <c r="P69" s="123">
        <f t="shared" si="136"/>
        <v>63640000</v>
      </c>
      <c r="Q69" s="123">
        <f t="shared" si="136"/>
        <v>136990690</v>
      </c>
      <c r="R69" s="123">
        <f t="shared" si="136"/>
        <v>226935794</v>
      </c>
      <c r="S69" s="123">
        <f t="shared" si="136"/>
        <v>184892998</v>
      </c>
      <c r="T69" s="123">
        <f t="shared" si="136"/>
        <v>75325796</v>
      </c>
      <c r="U69" s="123">
        <f t="shared" si="136"/>
        <v>0</v>
      </c>
      <c r="V69" s="123">
        <f t="shared" si="136"/>
        <v>94014600</v>
      </c>
      <c r="W69" s="123">
        <f t="shared" si="136"/>
        <v>158835210</v>
      </c>
      <c r="X69" s="123">
        <f t="shared" si="136"/>
        <v>115921543</v>
      </c>
      <c r="Y69" s="123">
        <f>Y70+Y80+Y128</f>
        <v>104503027</v>
      </c>
      <c r="Z69" s="123">
        <f t="shared" si="136"/>
        <v>0</v>
      </c>
      <c r="AA69" s="123">
        <f t="shared" si="136"/>
        <v>0</v>
      </c>
      <c r="AB69" s="123">
        <f t="shared" si="136"/>
        <v>173383410</v>
      </c>
      <c r="AC69" s="123">
        <f t="shared" si="136"/>
        <v>177595673</v>
      </c>
      <c r="AD69" s="123">
        <f t="shared" si="136"/>
        <v>0</v>
      </c>
      <c r="AE69" s="123">
        <f t="shared" si="136"/>
        <v>63640000</v>
      </c>
      <c r="AF69" s="123">
        <f t="shared" si="136"/>
        <v>0</v>
      </c>
      <c r="AG69" s="123">
        <f t="shared" si="136"/>
        <v>14064400</v>
      </c>
      <c r="AH69" s="123">
        <f t="shared" si="136"/>
        <v>0</v>
      </c>
      <c r="AI69" s="123">
        <f t="shared" si="136"/>
        <v>0</v>
      </c>
      <c r="AJ69" s="123">
        <f t="shared" si="136"/>
        <v>0</v>
      </c>
      <c r="AK69" s="123">
        <f t="shared" si="136"/>
        <v>0</v>
      </c>
      <c r="AL69" s="123">
        <f t="shared" si="136"/>
        <v>0</v>
      </c>
      <c r="AM69" s="123">
        <f t="shared" si="136"/>
        <v>0</v>
      </c>
      <c r="AN69" s="123">
        <f t="shared" si="136"/>
        <v>0</v>
      </c>
      <c r="AO69" s="123">
        <f t="shared" si="136"/>
        <v>0</v>
      </c>
      <c r="AP69" s="123">
        <f t="shared" si="136"/>
        <v>0</v>
      </c>
      <c r="AQ69" s="123">
        <f t="shared" si="136"/>
        <v>0</v>
      </c>
      <c r="AR69" s="123">
        <f t="shared" si="136"/>
        <v>0</v>
      </c>
      <c r="AS69" s="123">
        <f t="shared" si="136"/>
        <v>0</v>
      </c>
      <c r="AT69" s="123"/>
      <c r="AU69" s="123">
        <f>SUM(J69:AS69)</f>
        <v>1653383141</v>
      </c>
      <c r="AV69" s="126">
        <f t="shared" si="7"/>
        <v>32.508899849388705</v>
      </c>
      <c r="AW69" s="127">
        <f>F69-AU69</f>
        <v>3432556859</v>
      </c>
      <c r="AX69" s="126">
        <f>AW69/F69*100</f>
        <v>67.491100150611288</v>
      </c>
      <c r="AY69" s="110"/>
      <c r="AZ69" s="110"/>
      <c r="BA69" s="110" t="s">
        <v>3804</v>
      </c>
      <c r="BB69" s="123">
        <f>BB70+BB80+BB128</f>
        <v>99961115</v>
      </c>
      <c r="BC69" s="123">
        <f>BC70+BC80+BC128</f>
        <v>226935794</v>
      </c>
      <c r="BD69" s="123">
        <f>BD70+BD80+BD128</f>
        <v>37029575</v>
      </c>
      <c r="BE69" s="123">
        <f>BE70+BE80+BE128</f>
        <v>75325796</v>
      </c>
      <c r="BF69" s="123">
        <f t="shared" ref="BF69" si="139">BF70+BF80+BF128</f>
        <v>83939616</v>
      </c>
      <c r="BG69" s="123">
        <f t="shared" ref="BG69:BH69" si="140">BG70+BG80+BG128</f>
        <v>74895594</v>
      </c>
      <c r="BH69" s="123">
        <f t="shared" si="140"/>
        <v>115921543</v>
      </c>
      <c r="BI69" s="123">
        <f t="shared" ref="BI69:BJ69" si="141">BI70+BI80+BI128</f>
        <v>0</v>
      </c>
      <c r="BJ69" s="123">
        <f t="shared" si="141"/>
        <v>79889902</v>
      </c>
      <c r="BK69" s="123">
        <f t="shared" ref="BK69:BL69" si="142">BK70+BK80+BK128</f>
        <v>97705771</v>
      </c>
      <c r="BL69" s="123">
        <f t="shared" si="142"/>
        <v>14064400</v>
      </c>
    </row>
    <row r="70" spans="2:64">
      <c r="B70" s="116" t="s">
        <v>3566</v>
      </c>
      <c r="C70" s="117" t="s">
        <v>1016</v>
      </c>
      <c r="D70" s="117">
        <v>2</v>
      </c>
      <c r="E70" s="365" t="s">
        <v>3565</v>
      </c>
      <c r="F70" s="118">
        <f t="shared" ref="F70:I70" si="143">F71</f>
        <v>153780000</v>
      </c>
      <c r="G70" s="118">
        <f t="shared" si="143"/>
        <v>153780000</v>
      </c>
      <c r="H70" s="118">
        <f t="shared" si="143"/>
        <v>0</v>
      </c>
      <c r="I70" s="118">
        <f t="shared" si="143"/>
        <v>40434000</v>
      </c>
      <c r="J70" s="118">
        <f t="shared" ref="J70:X70" si="144">J71</f>
        <v>0</v>
      </c>
      <c r="K70" s="118">
        <f t="shared" si="144"/>
        <v>0</v>
      </c>
      <c r="L70" s="118">
        <f t="shared" si="144"/>
        <v>0</v>
      </c>
      <c r="M70" s="118">
        <f t="shared" si="144"/>
        <v>0</v>
      </c>
      <c r="N70" s="118">
        <f t="shared" si="144"/>
        <v>0</v>
      </c>
      <c r="O70" s="118">
        <f t="shared" si="144"/>
        <v>0</v>
      </c>
      <c r="P70" s="118">
        <f t="shared" si="144"/>
        <v>0</v>
      </c>
      <c r="Q70" s="118">
        <f t="shared" si="144"/>
        <v>1890000</v>
      </c>
      <c r="R70" s="118">
        <f t="shared" si="144"/>
        <v>3436750</v>
      </c>
      <c r="S70" s="118">
        <f t="shared" si="144"/>
        <v>3570000</v>
      </c>
      <c r="T70" s="118">
        <f t="shared" si="144"/>
        <v>0</v>
      </c>
      <c r="U70" s="118">
        <f t="shared" si="144"/>
        <v>0</v>
      </c>
      <c r="V70" s="118">
        <f t="shared" si="144"/>
        <v>10960600</v>
      </c>
      <c r="W70" s="118">
        <f t="shared" si="144"/>
        <v>0</v>
      </c>
      <c r="X70" s="118">
        <f t="shared" si="144"/>
        <v>5000500</v>
      </c>
      <c r="Y70" s="118">
        <f>Y71</f>
        <v>4977000</v>
      </c>
      <c r="Z70" s="118">
        <f t="shared" ref="Z70:AS70" si="145">Z71</f>
        <v>0</v>
      </c>
      <c r="AA70" s="118">
        <f t="shared" si="145"/>
        <v>0</v>
      </c>
      <c r="AB70" s="118">
        <f t="shared" si="145"/>
        <v>0</v>
      </c>
      <c r="AC70" s="118">
        <f t="shared" si="145"/>
        <v>0</v>
      </c>
      <c r="AD70" s="118">
        <f t="shared" si="145"/>
        <v>0</v>
      </c>
      <c r="AE70" s="118">
        <f t="shared" si="145"/>
        <v>0</v>
      </c>
      <c r="AF70" s="118">
        <f t="shared" si="145"/>
        <v>0</v>
      </c>
      <c r="AG70" s="118">
        <f t="shared" si="145"/>
        <v>1917900</v>
      </c>
      <c r="AH70" s="118">
        <f t="shared" si="145"/>
        <v>0</v>
      </c>
      <c r="AI70" s="118">
        <f t="shared" si="145"/>
        <v>0</v>
      </c>
      <c r="AJ70" s="118">
        <f t="shared" si="145"/>
        <v>0</v>
      </c>
      <c r="AK70" s="118">
        <f t="shared" si="145"/>
        <v>0</v>
      </c>
      <c r="AL70" s="118">
        <f t="shared" si="145"/>
        <v>0</v>
      </c>
      <c r="AM70" s="118">
        <f t="shared" si="145"/>
        <v>0</v>
      </c>
      <c r="AN70" s="118">
        <f t="shared" si="145"/>
        <v>0</v>
      </c>
      <c r="AO70" s="118">
        <f t="shared" si="145"/>
        <v>0</v>
      </c>
      <c r="AP70" s="118">
        <f t="shared" si="145"/>
        <v>0</v>
      </c>
      <c r="AQ70" s="118">
        <f t="shared" si="145"/>
        <v>0</v>
      </c>
      <c r="AR70" s="118">
        <f t="shared" si="145"/>
        <v>0</v>
      </c>
      <c r="AS70" s="118">
        <f t="shared" si="145"/>
        <v>0</v>
      </c>
      <c r="AT70" s="118"/>
      <c r="AU70" s="118">
        <f t="shared" si="38"/>
        <v>31752750</v>
      </c>
      <c r="AV70" s="119">
        <f t="shared" si="7"/>
        <v>20.648166211470933</v>
      </c>
      <c r="AW70" s="120">
        <f t="shared" si="8"/>
        <v>122027250</v>
      </c>
      <c r="AX70" s="119">
        <f t="shared" si="11"/>
        <v>79.351833788529063</v>
      </c>
      <c r="AY70" s="110" t="s">
        <v>532</v>
      </c>
      <c r="AZ70" s="110" t="s">
        <v>533</v>
      </c>
      <c r="BA70" s="110" t="s">
        <v>3804</v>
      </c>
      <c r="BB70" s="118">
        <f t="shared" ref="BB70:BL71" si="146">BB71</f>
        <v>0</v>
      </c>
      <c r="BC70" s="118">
        <f t="shared" si="146"/>
        <v>3436750</v>
      </c>
      <c r="BD70" s="118">
        <f t="shared" si="146"/>
        <v>1890000</v>
      </c>
      <c r="BE70" s="118">
        <f t="shared" si="146"/>
        <v>0</v>
      </c>
      <c r="BF70" s="118">
        <f t="shared" si="146"/>
        <v>0</v>
      </c>
      <c r="BG70" s="118">
        <f t="shared" si="146"/>
        <v>0</v>
      </c>
      <c r="BH70" s="118">
        <f t="shared" si="146"/>
        <v>5000500</v>
      </c>
      <c r="BI70" s="118">
        <f t="shared" si="146"/>
        <v>0</v>
      </c>
      <c r="BJ70" s="118">
        <f t="shared" si="146"/>
        <v>0</v>
      </c>
      <c r="BK70" s="118">
        <f t="shared" si="146"/>
        <v>0</v>
      </c>
      <c r="BL70" s="118">
        <f t="shared" si="146"/>
        <v>1917900</v>
      </c>
    </row>
    <row r="71" spans="2:64">
      <c r="B71" s="116">
        <v>311</v>
      </c>
      <c r="C71" s="117" t="s">
        <v>1165</v>
      </c>
      <c r="D71" s="117"/>
      <c r="E71" s="365"/>
      <c r="F71" s="118">
        <f>SUM(F72,F78)</f>
        <v>153780000</v>
      </c>
      <c r="G71" s="118">
        <f t="shared" ref="G71:AS71" si="147">SUM(G72,G78)</f>
        <v>153780000</v>
      </c>
      <c r="H71" s="118">
        <f t="shared" si="147"/>
        <v>0</v>
      </c>
      <c r="I71" s="118">
        <f t="shared" si="147"/>
        <v>40434000</v>
      </c>
      <c r="J71" s="118">
        <f t="shared" si="147"/>
        <v>0</v>
      </c>
      <c r="K71" s="118">
        <f t="shared" si="147"/>
        <v>0</v>
      </c>
      <c r="L71" s="118">
        <f t="shared" si="147"/>
        <v>0</v>
      </c>
      <c r="M71" s="118">
        <f t="shared" si="147"/>
        <v>0</v>
      </c>
      <c r="N71" s="118">
        <f t="shared" si="147"/>
        <v>0</v>
      </c>
      <c r="O71" s="118">
        <f t="shared" si="147"/>
        <v>0</v>
      </c>
      <c r="P71" s="118">
        <f t="shared" si="147"/>
        <v>0</v>
      </c>
      <c r="Q71" s="118">
        <f t="shared" si="147"/>
        <v>1890000</v>
      </c>
      <c r="R71" s="118">
        <f t="shared" si="147"/>
        <v>3436750</v>
      </c>
      <c r="S71" s="118">
        <f t="shared" si="147"/>
        <v>3570000</v>
      </c>
      <c r="T71" s="118">
        <f t="shared" si="147"/>
        <v>0</v>
      </c>
      <c r="U71" s="118">
        <f t="shared" si="147"/>
        <v>0</v>
      </c>
      <c r="V71" s="118">
        <f t="shared" si="147"/>
        <v>10960600</v>
      </c>
      <c r="W71" s="118">
        <f t="shared" si="147"/>
        <v>0</v>
      </c>
      <c r="X71" s="118">
        <f t="shared" si="147"/>
        <v>5000500</v>
      </c>
      <c r="Y71" s="118">
        <f t="shared" si="147"/>
        <v>4977000</v>
      </c>
      <c r="Z71" s="118">
        <f t="shared" si="147"/>
        <v>0</v>
      </c>
      <c r="AA71" s="118">
        <f t="shared" si="147"/>
        <v>0</v>
      </c>
      <c r="AB71" s="118">
        <f t="shared" si="147"/>
        <v>0</v>
      </c>
      <c r="AC71" s="118">
        <f t="shared" si="147"/>
        <v>0</v>
      </c>
      <c r="AD71" s="118">
        <f t="shared" si="147"/>
        <v>0</v>
      </c>
      <c r="AE71" s="118">
        <f t="shared" si="147"/>
        <v>0</v>
      </c>
      <c r="AF71" s="118">
        <f t="shared" si="147"/>
        <v>0</v>
      </c>
      <c r="AG71" s="118">
        <f t="shared" si="147"/>
        <v>1917900</v>
      </c>
      <c r="AH71" s="118">
        <f t="shared" si="147"/>
        <v>0</v>
      </c>
      <c r="AI71" s="118">
        <f t="shared" si="147"/>
        <v>0</v>
      </c>
      <c r="AJ71" s="118">
        <f t="shared" si="147"/>
        <v>0</v>
      </c>
      <c r="AK71" s="118">
        <f t="shared" si="147"/>
        <v>0</v>
      </c>
      <c r="AL71" s="118">
        <f t="shared" si="147"/>
        <v>0</v>
      </c>
      <c r="AM71" s="118">
        <f t="shared" si="147"/>
        <v>0</v>
      </c>
      <c r="AN71" s="118">
        <f t="shared" si="147"/>
        <v>0</v>
      </c>
      <c r="AO71" s="118">
        <f t="shared" si="147"/>
        <v>0</v>
      </c>
      <c r="AP71" s="118">
        <f t="shared" si="147"/>
        <v>0</v>
      </c>
      <c r="AQ71" s="118">
        <f t="shared" si="147"/>
        <v>0</v>
      </c>
      <c r="AR71" s="118">
        <f t="shared" si="147"/>
        <v>0</v>
      </c>
      <c r="AS71" s="118">
        <f t="shared" si="147"/>
        <v>0</v>
      </c>
      <c r="AT71" s="118"/>
      <c r="AU71" s="118">
        <f t="shared" si="38"/>
        <v>31752750</v>
      </c>
      <c r="AV71" s="119">
        <f t="shared" si="7"/>
        <v>20.648166211470933</v>
      </c>
      <c r="AW71" s="120">
        <f t="shared" si="8"/>
        <v>122027250</v>
      </c>
      <c r="AX71" s="119">
        <f t="shared" si="11"/>
        <v>79.351833788529063</v>
      </c>
      <c r="AY71" s="110" t="s">
        <v>532</v>
      </c>
      <c r="AZ71" s="110" t="s">
        <v>533</v>
      </c>
      <c r="BA71" s="110" t="s">
        <v>3804</v>
      </c>
      <c r="BB71" s="118">
        <f t="shared" si="146"/>
        <v>0</v>
      </c>
      <c r="BC71" s="118">
        <f t="shared" si="146"/>
        <v>3436750</v>
      </c>
      <c r="BD71" s="118">
        <f t="shared" si="146"/>
        <v>1890000</v>
      </c>
      <c r="BE71" s="118">
        <f t="shared" si="146"/>
        <v>0</v>
      </c>
      <c r="BF71" s="118">
        <f t="shared" si="146"/>
        <v>0</v>
      </c>
      <c r="BG71" s="118">
        <f t="shared" si="146"/>
        <v>0</v>
      </c>
      <c r="BH71" s="118">
        <f t="shared" si="146"/>
        <v>5000500</v>
      </c>
      <c r="BI71" s="118">
        <f t="shared" si="146"/>
        <v>0</v>
      </c>
      <c r="BJ71" s="118">
        <f t="shared" si="146"/>
        <v>0</v>
      </c>
      <c r="BK71" s="118">
        <f t="shared" si="146"/>
        <v>0</v>
      </c>
      <c r="BL71" s="118">
        <f t="shared" si="146"/>
        <v>1917900</v>
      </c>
    </row>
    <row r="72" spans="2:64">
      <c r="B72" s="174" t="s">
        <v>8</v>
      </c>
      <c r="C72" s="112" t="s">
        <v>75</v>
      </c>
      <c r="D72" s="112"/>
      <c r="E72" s="359"/>
      <c r="F72" s="113">
        <f>SUM(F73:F77)</f>
        <v>113346000</v>
      </c>
      <c r="G72" s="113">
        <f>SUM(G73:G77)</f>
        <v>113346000</v>
      </c>
      <c r="H72" s="113">
        <f>SUM(H73:H77)</f>
        <v>0</v>
      </c>
      <c r="I72" s="113">
        <f>SUM(I73:I77)</f>
        <v>0</v>
      </c>
      <c r="J72" s="113">
        <f t="shared" ref="J72:AS72" si="148">SUM(J73:J77)</f>
        <v>0</v>
      </c>
      <c r="K72" s="113">
        <f t="shared" si="148"/>
        <v>0</v>
      </c>
      <c r="L72" s="113">
        <f t="shared" si="148"/>
        <v>0</v>
      </c>
      <c r="M72" s="113">
        <f t="shared" si="148"/>
        <v>0</v>
      </c>
      <c r="N72" s="113">
        <f t="shared" si="148"/>
        <v>0</v>
      </c>
      <c r="O72" s="113">
        <f t="shared" si="148"/>
        <v>0</v>
      </c>
      <c r="P72" s="113">
        <f t="shared" si="148"/>
        <v>0</v>
      </c>
      <c r="Q72" s="113">
        <f t="shared" si="148"/>
        <v>1890000</v>
      </c>
      <c r="R72" s="113">
        <f t="shared" si="148"/>
        <v>3436750</v>
      </c>
      <c r="S72" s="113">
        <f t="shared" si="148"/>
        <v>3570000</v>
      </c>
      <c r="T72" s="113">
        <f t="shared" si="148"/>
        <v>0</v>
      </c>
      <c r="U72" s="113">
        <f t="shared" si="148"/>
        <v>0</v>
      </c>
      <c r="V72" s="113">
        <f t="shared" si="148"/>
        <v>10960600</v>
      </c>
      <c r="W72" s="113">
        <f t="shared" si="148"/>
        <v>0</v>
      </c>
      <c r="X72" s="113">
        <f t="shared" si="148"/>
        <v>5000500</v>
      </c>
      <c r="Y72" s="113">
        <f t="shared" si="148"/>
        <v>4977000</v>
      </c>
      <c r="Z72" s="113">
        <f t="shared" si="148"/>
        <v>0</v>
      </c>
      <c r="AA72" s="113">
        <f t="shared" si="148"/>
        <v>0</v>
      </c>
      <c r="AB72" s="113">
        <f t="shared" si="148"/>
        <v>0</v>
      </c>
      <c r="AC72" s="113">
        <f t="shared" si="148"/>
        <v>0</v>
      </c>
      <c r="AD72" s="113">
        <f t="shared" si="148"/>
        <v>0</v>
      </c>
      <c r="AE72" s="113">
        <f t="shared" si="148"/>
        <v>0</v>
      </c>
      <c r="AF72" s="113">
        <f t="shared" si="148"/>
        <v>0</v>
      </c>
      <c r="AG72" s="113">
        <f t="shared" si="148"/>
        <v>1917900</v>
      </c>
      <c r="AH72" s="113">
        <f t="shared" si="148"/>
        <v>0</v>
      </c>
      <c r="AI72" s="113">
        <f t="shared" si="148"/>
        <v>0</v>
      </c>
      <c r="AJ72" s="113">
        <f t="shared" si="148"/>
        <v>0</v>
      </c>
      <c r="AK72" s="113">
        <f t="shared" si="148"/>
        <v>0</v>
      </c>
      <c r="AL72" s="113">
        <f t="shared" si="148"/>
        <v>0</v>
      </c>
      <c r="AM72" s="113">
        <f t="shared" si="148"/>
        <v>0</v>
      </c>
      <c r="AN72" s="113">
        <f t="shared" si="148"/>
        <v>0</v>
      </c>
      <c r="AO72" s="113">
        <f t="shared" si="148"/>
        <v>0</v>
      </c>
      <c r="AP72" s="113">
        <f t="shared" si="148"/>
        <v>0</v>
      </c>
      <c r="AQ72" s="113">
        <f t="shared" si="148"/>
        <v>0</v>
      </c>
      <c r="AR72" s="113">
        <f t="shared" si="148"/>
        <v>0</v>
      </c>
      <c r="AS72" s="113">
        <f t="shared" si="148"/>
        <v>0</v>
      </c>
      <c r="AT72" s="113"/>
      <c r="AU72" s="113">
        <f>SUM(J72:AS72)</f>
        <v>31752750</v>
      </c>
      <c r="AV72" s="121">
        <f t="shared" si="7"/>
        <v>28.014001376316767</v>
      </c>
      <c r="AW72" s="122">
        <f t="shared" si="8"/>
        <v>81593250</v>
      </c>
      <c r="AX72" s="121">
        <f t="shared" si="11"/>
        <v>71.98599862368323</v>
      </c>
      <c r="AY72" s="110" t="s">
        <v>532</v>
      </c>
      <c r="AZ72" s="110" t="s">
        <v>533</v>
      </c>
      <c r="BA72" s="110" t="s">
        <v>3804</v>
      </c>
      <c r="BB72" s="113">
        <f t="shared" ref="BB72" si="149">SUM(BB73:BB77)</f>
        <v>0</v>
      </c>
      <c r="BC72" s="113">
        <f t="shared" ref="BC72:BD72" si="150">SUM(BC73:BC77)</f>
        <v>3436750</v>
      </c>
      <c r="BD72" s="113">
        <f t="shared" si="150"/>
        <v>1890000</v>
      </c>
      <c r="BE72" s="113">
        <f t="shared" ref="BE72" si="151">SUM(BE73:BE77)</f>
        <v>0</v>
      </c>
      <c r="BF72" s="113">
        <f t="shared" ref="BF72" si="152">SUM(BF73:BF77)</f>
        <v>0</v>
      </c>
      <c r="BG72" s="113">
        <f t="shared" ref="BG72:BH72" si="153">SUM(BG73:BG77)</f>
        <v>0</v>
      </c>
      <c r="BH72" s="113">
        <f t="shared" si="153"/>
        <v>5000500</v>
      </c>
      <c r="BI72" s="113">
        <f t="shared" ref="BI72:BJ72" si="154">SUM(BI73:BI77)</f>
        <v>0</v>
      </c>
      <c r="BJ72" s="113">
        <f t="shared" si="154"/>
        <v>0</v>
      </c>
      <c r="BK72" s="113">
        <f t="shared" ref="BK72:BL72" si="155">SUM(BK73:BK77)</f>
        <v>0</v>
      </c>
      <c r="BL72" s="113">
        <f t="shared" si="155"/>
        <v>1917900</v>
      </c>
    </row>
    <row r="73" spans="2:64">
      <c r="B73" s="172">
        <v>521211</v>
      </c>
      <c r="C73" s="110" t="s">
        <v>7</v>
      </c>
      <c r="D73" s="110"/>
      <c r="E73" s="367"/>
      <c r="F73" s="111">
        <v>12400000</v>
      </c>
      <c r="G73" s="111">
        <v>12400000</v>
      </c>
      <c r="H73" s="111"/>
      <c r="I73" s="111"/>
      <c r="J73" s="111"/>
      <c r="K73" s="111"/>
      <c r="L73" s="111"/>
      <c r="M73" s="111"/>
      <c r="N73" s="111"/>
      <c r="O73" s="111"/>
      <c r="P73" s="111"/>
      <c r="Q73" s="179">
        <v>1890000</v>
      </c>
      <c r="R73" s="111">
        <v>986000</v>
      </c>
      <c r="S73" s="111"/>
      <c r="T73" s="111"/>
      <c r="U73" s="111"/>
      <c r="V73" s="111"/>
      <c r="W73" s="111"/>
      <c r="X73" s="111">
        <v>3071500</v>
      </c>
      <c r="Y73" s="111"/>
      <c r="Z73" s="111"/>
      <c r="AA73" s="111"/>
      <c r="AB73" s="111"/>
      <c r="AC73" s="111"/>
      <c r="AD73" s="111"/>
      <c r="AE73" s="111"/>
      <c r="AF73" s="111"/>
      <c r="AG73" s="111">
        <v>967900</v>
      </c>
      <c r="AH73" s="111"/>
      <c r="AI73" s="111"/>
      <c r="AJ73" s="111"/>
      <c r="AK73" s="111"/>
      <c r="AL73" s="111"/>
      <c r="AM73" s="111"/>
      <c r="AN73" s="111"/>
      <c r="AO73" s="111"/>
      <c r="AP73" s="111"/>
      <c r="AQ73" s="111"/>
      <c r="AR73" s="111"/>
      <c r="AS73" s="111"/>
      <c r="AT73" s="111"/>
      <c r="AU73" s="111">
        <f t="shared" si="38"/>
        <v>6915400</v>
      </c>
      <c r="AV73" s="114">
        <f t="shared" si="7"/>
        <v>55.769354838709674</v>
      </c>
      <c r="AW73" s="115">
        <f t="shared" si="8"/>
        <v>5484600</v>
      </c>
      <c r="AX73" s="114">
        <f t="shared" si="11"/>
        <v>44.230645161290319</v>
      </c>
      <c r="AY73" s="110" t="s">
        <v>532</v>
      </c>
      <c r="AZ73" s="110" t="s">
        <v>533</v>
      </c>
      <c r="BA73" s="110" t="s">
        <v>3804</v>
      </c>
      <c r="BB73" s="111"/>
      <c r="BC73" s="111">
        <v>986000</v>
      </c>
      <c r="BD73" s="179">
        <v>1890000</v>
      </c>
      <c r="BE73" s="111"/>
      <c r="BF73" s="111"/>
      <c r="BG73" s="111"/>
      <c r="BH73" s="111">
        <v>3071500</v>
      </c>
      <c r="BI73" s="111"/>
      <c r="BJ73" s="111"/>
      <c r="BK73" s="111"/>
      <c r="BL73" s="111">
        <v>967900</v>
      </c>
    </row>
    <row r="74" spans="2:64">
      <c r="B74" s="172">
        <v>521219</v>
      </c>
      <c r="C74" s="110" t="s">
        <v>53</v>
      </c>
      <c r="D74" s="110"/>
      <c r="E74" s="367"/>
      <c r="F74" s="111">
        <v>0</v>
      </c>
      <c r="G74" s="111">
        <v>0</v>
      </c>
      <c r="H74" s="111"/>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11"/>
      <c r="AH74" s="111"/>
      <c r="AI74" s="111"/>
      <c r="AJ74" s="111"/>
      <c r="AK74" s="111"/>
      <c r="AL74" s="111"/>
      <c r="AM74" s="111"/>
      <c r="AN74" s="111"/>
      <c r="AO74" s="111"/>
      <c r="AP74" s="111"/>
      <c r="AQ74" s="111"/>
      <c r="AR74" s="111"/>
      <c r="AS74" s="111"/>
      <c r="AT74" s="111"/>
      <c r="AU74" s="111">
        <f t="shared" si="38"/>
        <v>0</v>
      </c>
      <c r="AV74" s="114">
        <f t="shared" si="7"/>
        <v>0</v>
      </c>
      <c r="AW74" s="115">
        <f t="shared" si="8"/>
        <v>0</v>
      </c>
      <c r="AX74" s="114" t="e">
        <f t="shared" si="11"/>
        <v>#DIV/0!</v>
      </c>
      <c r="AY74" s="110" t="s">
        <v>532</v>
      </c>
      <c r="AZ74" s="110" t="s">
        <v>533</v>
      </c>
      <c r="BA74" s="110" t="s">
        <v>3804</v>
      </c>
      <c r="BB74" s="111"/>
      <c r="BC74" s="111"/>
      <c r="BD74" s="179"/>
      <c r="BE74" s="111"/>
      <c r="BF74" s="111"/>
      <c r="BG74" s="111"/>
      <c r="BH74" s="111"/>
      <c r="BI74" s="111"/>
      <c r="BJ74" s="111"/>
      <c r="BK74" s="111"/>
      <c r="BL74" s="111"/>
    </row>
    <row r="75" spans="2:64">
      <c r="B75" s="172">
        <v>521811</v>
      </c>
      <c r="C75" s="110" t="s">
        <v>64</v>
      </c>
      <c r="D75" s="110"/>
      <c r="E75" s="367"/>
      <c r="F75" s="111">
        <v>10000000</v>
      </c>
      <c r="G75" s="111">
        <v>10000000</v>
      </c>
      <c r="H75" s="111"/>
      <c r="I75" s="111"/>
      <c r="J75" s="111"/>
      <c r="K75" s="111"/>
      <c r="L75" s="111"/>
      <c r="M75" s="111"/>
      <c r="N75" s="111"/>
      <c r="O75" s="111"/>
      <c r="P75" s="111"/>
      <c r="Q75" s="111"/>
      <c r="R75" s="111">
        <v>2450750</v>
      </c>
      <c r="S75" s="111"/>
      <c r="T75" s="111"/>
      <c r="U75" s="111"/>
      <c r="V75" s="111"/>
      <c r="W75" s="111"/>
      <c r="X75" s="111">
        <v>1929000</v>
      </c>
      <c r="Y75" s="111"/>
      <c r="Z75" s="111"/>
      <c r="AA75" s="111"/>
      <c r="AB75" s="111"/>
      <c r="AC75" s="111"/>
      <c r="AD75" s="111"/>
      <c r="AE75" s="111"/>
      <c r="AF75" s="111"/>
      <c r="AG75" s="111">
        <v>950000</v>
      </c>
      <c r="AH75" s="111"/>
      <c r="AI75" s="111"/>
      <c r="AJ75" s="111"/>
      <c r="AK75" s="111"/>
      <c r="AL75" s="111"/>
      <c r="AM75" s="111"/>
      <c r="AN75" s="111"/>
      <c r="AO75" s="111"/>
      <c r="AP75" s="111"/>
      <c r="AQ75" s="111"/>
      <c r="AR75" s="111"/>
      <c r="AS75" s="111"/>
      <c r="AT75" s="111"/>
      <c r="AU75" s="111">
        <f t="shared" si="38"/>
        <v>5329750</v>
      </c>
      <c r="AV75" s="114">
        <f t="shared" si="7"/>
        <v>53.297499999999999</v>
      </c>
      <c r="AW75" s="115">
        <f>F75-AU75</f>
        <v>4670250</v>
      </c>
      <c r="AX75" s="114">
        <f t="shared" si="11"/>
        <v>46.702500000000001</v>
      </c>
      <c r="AY75" s="110" t="s">
        <v>532</v>
      </c>
      <c r="AZ75" s="110" t="s">
        <v>533</v>
      </c>
      <c r="BA75" s="110" t="s">
        <v>3804</v>
      </c>
      <c r="BB75" s="111"/>
      <c r="BC75" s="111">
        <v>2450750</v>
      </c>
      <c r="BD75" s="179"/>
      <c r="BE75" s="111"/>
      <c r="BF75" s="111"/>
      <c r="BG75" s="111"/>
      <c r="BH75" s="111">
        <v>1929000</v>
      </c>
      <c r="BI75" s="111"/>
      <c r="BJ75" s="111"/>
      <c r="BK75" s="111"/>
      <c r="BL75" s="111">
        <v>950000</v>
      </c>
    </row>
    <row r="76" spans="2:64">
      <c r="B76" s="172">
        <v>522151</v>
      </c>
      <c r="C76" s="110" t="s">
        <v>11</v>
      </c>
      <c r="D76" s="110"/>
      <c r="E76" s="367"/>
      <c r="F76" s="111">
        <v>0</v>
      </c>
      <c r="G76" s="111">
        <v>0</v>
      </c>
      <c r="H76" s="111"/>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11"/>
      <c r="AH76" s="111"/>
      <c r="AI76" s="111"/>
      <c r="AJ76" s="111"/>
      <c r="AK76" s="111"/>
      <c r="AL76" s="111"/>
      <c r="AM76" s="111"/>
      <c r="AN76" s="111"/>
      <c r="AO76" s="111"/>
      <c r="AP76" s="111"/>
      <c r="AQ76" s="111"/>
      <c r="AR76" s="111"/>
      <c r="AS76" s="111"/>
      <c r="AT76" s="111"/>
      <c r="AU76" s="111">
        <f t="shared" si="38"/>
        <v>0</v>
      </c>
      <c r="AV76" s="114">
        <f t="shared" si="7"/>
        <v>0</v>
      </c>
      <c r="AW76" s="115">
        <f t="shared" si="8"/>
        <v>0</v>
      </c>
      <c r="AX76" s="114" t="e">
        <f t="shared" si="11"/>
        <v>#DIV/0!</v>
      </c>
      <c r="AY76" s="110" t="s">
        <v>532</v>
      </c>
      <c r="AZ76" s="110" t="s">
        <v>533</v>
      </c>
      <c r="BA76" s="110" t="s">
        <v>3804</v>
      </c>
      <c r="BB76" s="111"/>
      <c r="BC76" s="111"/>
      <c r="BD76" s="179"/>
      <c r="BE76" s="111"/>
      <c r="BF76" s="111"/>
      <c r="BG76" s="111"/>
      <c r="BH76" s="111"/>
      <c r="BI76" s="111"/>
      <c r="BJ76" s="111"/>
      <c r="BK76" s="111"/>
      <c r="BL76" s="111"/>
    </row>
    <row r="77" spans="2:64">
      <c r="B77" s="172">
        <v>524111</v>
      </c>
      <c r="C77" s="110" t="s">
        <v>19</v>
      </c>
      <c r="D77" s="110"/>
      <c r="E77" s="367"/>
      <c r="F77" s="111">
        <v>90946000</v>
      </c>
      <c r="G77" s="111">
        <v>90946000</v>
      </c>
      <c r="H77" s="111"/>
      <c r="I77" s="111"/>
      <c r="J77" s="111"/>
      <c r="K77" s="111"/>
      <c r="L77" s="111"/>
      <c r="M77" s="111"/>
      <c r="N77" s="111"/>
      <c r="O77" s="111"/>
      <c r="P77" s="111"/>
      <c r="Q77" s="111"/>
      <c r="R77" s="111"/>
      <c r="S77" s="111">
        <v>3570000</v>
      </c>
      <c r="T77" s="111"/>
      <c r="U77" s="111"/>
      <c r="V77" s="111">
        <v>10960600</v>
      </c>
      <c r="W77" s="111"/>
      <c r="X77" s="111"/>
      <c r="Y77" s="111">
        <f>3840000+1137000</f>
        <v>4977000</v>
      </c>
      <c r="Z77" s="111"/>
      <c r="AA77" s="111"/>
      <c r="AB77" s="111"/>
      <c r="AC77" s="111"/>
      <c r="AD77" s="111"/>
      <c r="AE77" s="111"/>
      <c r="AF77" s="111"/>
      <c r="AG77" s="111"/>
      <c r="AH77" s="111"/>
      <c r="AI77" s="111"/>
      <c r="AJ77" s="111"/>
      <c r="AK77" s="111"/>
      <c r="AL77" s="111"/>
      <c r="AM77" s="111"/>
      <c r="AN77" s="111"/>
      <c r="AO77" s="111"/>
      <c r="AP77" s="111"/>
      <c r="AQ77" s="111"/>
      <c r="AR77" s="111"/>
      <c r="AS77" s="111"/>
      <c r="AT77" s="111"/>
      <c r="AU77" s="111">
        <f t="shared" si="38"/>
        <v>19507600</v>
      </c>
      <c r="AV77" s="114">
        <f t="shared" si="7"/>
        <v>21.449651441514746</v>
      </c>
      <c r="AW77" s="115">
        <f t="shared" si="8"/>
        <v>71438400</v>
      </c>
      <c r="AX77" s="114">
        <f t="shared" si="11"/>
        <v>78.550348558485254</v>
      </c>
      <c r="AY77" s="110" t="s">
        <v>532</v>
      </c>
      <c r="AZ77" s="110" t="s">
        <v>533</v>
      </c>
      <c r="BA77" s="110" t="s">
        <v>3804</v>
      </c>
      <c r="BB77" s="111"/>
      <c r="BC77" s="111"/>
      <c r="BD77" s="179"/>
      <c r="BE77" s="111"/>
      <c r="BF77" s="111"/>
      <c r="BG77" s="111"/>
      <c r="BH77" s="111"/>
      <c r="BI77" s="111"/>
      <c r="BJ77" s="111"/>
      <c r="BK77" s="111"/>
      <c r="BL77" s="111"/>
    </row>
    <row r="78" spans="2:64">
      <c r="B78" s="174" t="s">
        <v>508</v>
      </c>
      <c r="C78" s="112" t="s">
        <v>4820</v>
      </c>
      <c r="D78" s="112"/>
      <c r="E78" s="359"/>
      <c r="F78" s="113">
        <f>F79</f>
        <v>40434000</v>
      </c>
      <c r="G78" s="113">
        <f t="shared" ref="G78:AS78" si="156">G79</f>
        <v>40434000</v>
      </c>
      <c r="H78" s="113">
        <f t="shared" si="156"/>
        <v>0</v>
      </c>
      <c r="I78" s="113">
        <f t="shared" si="156"/>
        <v>40434000</v>
      </c>
      <c r="J78" s="113">
        <f t="shared" si="156"/>
        <v>0</v>
      </c>
      <c r="K78" s="113">
        <f t="shared" si="156"/>
        <v>0</v>
      </c>
      <c r="L78" s="113">
        <f t="shared" si="156"/>
        <v>0</v>
      </c>
      <c r="M78" s="113">
        <f t="shared" si="156"/>
        <v>0</v>
      </c>
      <c r="N78" s="113">
        <f t="shared" si="156"/>
        <v>0</v>
      </c>
      <c r="O78" s="113">
        <f t="shared" si="156"/>
        <v>0</v>
      </c>
      <c r="P78" s="113">
        <f t="shared" si="156"/>
        <v>0</v>
      </c>
      <c r="Q78" s="113">
        <f t="shared" si="156"/>
        <v>0</v>
      </c>
      <c r="R78" s="113">
        <f t="shared" si="156"/>
        <v>0</v>
      </c>
      <c r="S78" s="113">
        <f t="shared" si="156"/>
        <v>0</v>
      </c>
      <c r="T78" s="113">
        <f t="shared" si="156"/>
        <v>0</v>
      </c>
      <c r="U78" s="113">
        <f t="shared" si="156"/>
        <v>0</v>
      </c>
      <c r="V78" s="113">
        <f t="shared" si="156"/>
        <v>0</v>
      </c>
      <c r="W78" s="113">
        <f t="shared" si="156"/>
        <v>0</v>
      </c>
      <c r="X78" s="113">
        <f t="shared" si="156"/>
        <v>0</v>
      </c>
      <c r="Y78" s="113">
        <f t="shared" si="156"/>
        <v>0</v>
      </c>
      <c r="Z78" s="113">
        <f t="shared" si="156"/>
        <v>0</v>
      </c>
      <c r="AA78" s="113">
        <f t="shared" si="156"/>
        <v>0</v>
      </c>
      <c r="AB78" s="113">
        <f t="shared" si="156"/>
        <v>0</v>
      </c>
      <c r="AC78" s="113">
        <f t="shared" si="156"/>
        <v>0</v>
      </c>
      <c r="AD78" s="113">
        <f t="shared" si="156"/>
        <v>0</v>
      </c>
      <c r="AE78" s="113">
        <f t="shared" si="156"/>
        <v>0</v>
      </c>
      <c r="AF78" s="113">
        <f t="shared" si="156"/>
        <v>0</v>
      </c>
      <c r="AG78" s="113">
        <f t="shared" si="156"/>
        <v>0</v>
      </c>
      <c r="AH78" s="113">
        <f t="shared" si="156"/>
        <v>0</v>
      </c>
      <c r="AI78" s="113">
        <f t="shared" si="156"/>
        <v>0</v>
      </c>
      <c r="AJ78" s="113">
        <f t="shared" si="156"/>
        <v>0</v>
      </c>
      <c r="AK78" s="113">
        <f t="shared" si="156"/>
        <v>0</v>
      </c>
      <c r="AL78" s="113">
        <f t="shared" si="156"/>
        <v>0</v>
      </c>
      <c r="AM78" s="113">
        <f t="shared" si="156"/>
        <v>0</v>
      </c>
      <c r="AN78" s="113">
        <f t="shared" si="156"/>
        <v>0</v>
      </c>
      <c r="AO78" s="113">
        <f t="shared" si="156"/>
        <v>0</v>
      </c>
      <c r="AP78" s="113">
        <f t="shared" si="156"/>
        <v>0</v>
      </c>
      <c r="AQ78" s="113">
        <f t="shared" si="156"/>
        <v>0</v>
      </c>
      <c r="AR78" s="113">
        <f t="shared" si="156"/>
        <v>0</v>
      </c>
      <c r="AS78" s="113">
        <f t="shared" si="156"/>
        <v>0</v>
      </c>
      <c r="AT78" s="113"/>
      <c r="AU78" s="113">
        <f>SUM(J78:AS78)</f>
        <v>0</v>
      </c>
      <c r="AV78" s="121">
        <f t="shared" ref="AV78" si="157">IFERROR(AU78/F78*100,0)</f>
        <v>0</v>
      </c>
      <c r="AW78" s="122">
        <f t="shared" ref="AW78" si="158">F78-AU78</f>
        <v>40434000</v>
      </c>
      <c r="AX78" s="121">
        <f t="shared" ref="AX78" si="159">AW78/F78*100</f>
        <v>100</v>
      </c>
      <c r="AY78" s="110" t="s">
        <v>532</v>
      </c>
      <c r="AZ78" s="110" t="s">
        <v>533</v>
      </c>
      <c r="BA78" s="110" t="s">
        <v>3804</v>
      </c>
      <c r="BB78" s="113">
        <f t="shared" ref="BB78:BL78" si="160">BB79</f>
        <v>0</v>
      </c>
      <c r="BC78" s="113">
        <f t="shared" si="160"/>
        <v>0</v>
      </c>
      <c r="BD78" s="113">
        <f t="shared" si="160"/>
        <v>0</v>
      </c>
      <c r="BE78" s="113">
        <f t="shared" si="160"/>
        <v>0</v>
      </c>
      <c r="BF78" s="113">
        <f t="shared" si="160"/>
        <v>0</v>
      </c>
      <c r="BG78" s="113">
        <f t="shared" si="160"/>
        <v>0</v>
      </c>
      <c r="BH78" s="113">
        <f t="shared" si="160"/>
        <v>0</v>
      </c>
      <c r="BI78" s="113">
        <f t="shared" si="160"/>
        <v>0</v>
      </c>
      <c r="BJ78" s="113">
        <f t="shared" si="160"/>
        <v>0</v>
      </c>
      <c r="BK78" s="113">
        <f t="shared" si="160"/>
        <v>0</v>
      </c>
      <c r="BL78" s="113">
        <f t="shared" si="160"/>
        <v>0</v>
      </c>
    </row>
    <row r="79" spans="2:64" s="379" customFormat="1">
      <c r="B79" s="372">
        <v>521219</v>
      </c>
      <c r="C79" s="373" t="s">
        <v>53</v>
      </c>
      <c r="D79" s="374"/>
      <c r="E79" s="375"/>
      <c r="F79" s="376">
        <v>40434000</v>
      </c>
      <c r="G79" s="376">
        <v>40434000</v>
      </c>
      <c r="H79" s="376"/>
      <c r="I79" s="376">
        <v>40434000</v>
      </c>
      <c r="J79" s="376"/>
      <c r="K79" s="376"/>
      <c r="L79" s="376"/>
      <c r="M79" s="376"/>
      <c r="N79" s="376"/>
      <c r="O79" s="376"/>
      <c r="P79" s="376"/>
      <c r="Q79" s="376"/>
      <c r="R79" s="376"/>
      <c r="S79" s="376"/>
      <c r="T79" s="376"/>
      <c r="U79" s="376"/>
      <c r="V79" s="376"/>
      <c r="W79" s="376"/>
      <c r="X79" s="376"/>
      <c r="Y79" s="376"/>
      <c r="Z79" s="376"/>
      <c r="AA79" s="376"/>
      <c r="AB79" s="376"/>
      <c r="AC79" s="376"/>
      <c r="AD79" s="376"/>
      <c r="AE79" s="376"/>
      <c r="AF79" s="376"/>
      <c r="AG79" s="376"/>
      <c r="AH79" s="376"/>
      <c r="AI79" s="376"/>
      <c r="AJ79" s="376"/>
      <c r="AK79" s="376"/>
      <c r="AL79" s="376"/>
      <c r="AM79" s="376"/>
      <c r="AN79" s="376"/>
      <c r="AO79" s="376"/>
      <c r="AP79" s="376"/>
      <c r="AQ79" s="376"/>
      <c r="AR79" s="376"/>
      <c r="AS79" s="376"/>
      <c r="AT79" s="376"/>
      <c r="AU79" s="376"/>
      <c r="AV79" s="377"/>
      <c r="AW79" s="378"/>
      <c r="AX79" s="377"/>
      <c r="AY79" s="110" t="s">
        <v>532</v>
      </c>
      <c r="AZ79" s="110" t="s">
        <v>533</v>
      </c>
      <c r="BA79" s="110" t="s">
        <v>3804</v>
      </c>
      <c r="BB79" s="113"/>
      <c r="BC79" s="113"/>
      <c r="BD79" s="113"/>
      <c r="BE79" s="113"/>
      <c r="BF79" s="113"/>
      <c r="BG79" s="113"/>
      <c r="BH79" s="113"/>
      <c r="BI79" s="113"/>
      <c r="BJ79" s="113"/>
      <c r="BK79" s="113"/>
      <c r="BL79" s="113"/>
    </row>
    <row r="80" spans="2:64">
      <c r="B80" s="116" t="s">
        <v>3569</v>
      </c>
      <c r="C80" s="117" t="s">
        <v>1249</v>
      </c>
      <c r="D80" s="117">
        <v>1</v>
      </c>
      <c r="E80" s="365" t="s">
        <v>3565</v>
      </c>
      <c r="F80" s="118">
        <f t="shared" ref="F80:AS80" si="161">F81</f>
        <v>2736502000</v>
      </c>
      <c r="G80" s="118">
        <f t="shared" si="161"/>
        <v>2736502000</v>
      </c>
      <c r="H80" s="118">
        <f t="shared" si="161"/>
        <v>0</v>
      </c>
      <c r="I80" s="118">
        <f t="shared" si="161"/>
        <v>1854692000</v>
      </c>
      <c r="J80" s="118">
        <f t="shared" si="161"/>
        <v>0</v>
      </c>
      <c r="K80" s="118">
        <f t="shared" si="161"/>
        <v>0</v>
      </c>
      <c r="L80" s="118">
        <f t="shared" si="161"/>
        <v>0</v>
      </c>
      <c r="M80" s="118">
        <f t="shared" si="161"/>
        <v>0</v>
      </c>
      <c r="N80" s="118">
        <f t="shared" si="161"/>
        <v>0</v>
      </c>
      <c r="O80" s="118">
        <f t="shared" si="161"/>
        <v>0</v>
      </c>
      <c r="P80" s="118">
        <f t="shared" si="161"/>
        <v>0</v>
      </c>
      <c r="Q80" s="118">
        <f t="shared" si="161"/>
        <v>85679153</v>
      </c>
      <c r="R80" s="118">
        <f t="shared" si="161"/>
        <v>142958644</v>
      </c>
      <c r="S80" s="118">
        <f t="shared" si="161"/>
        <v>54042998</v>
      </c>
      <c r="T80" s="118">
        <f t="shared" si="161"/>
        <v>40187000</v>
      </c>
      <c r="U80" s="118">
        <f t="shared" si="161"/>
        <v>0</v>
      </c>
      <c r="V80" s="118">
        <f t="shared" si="161"/>
        <v>19414000</v>
      </c>
      <c r="W80" s="118">
        <f t="shared" si="161"/>
        <v>42454302</v>
      </c>
      <c r="X80" s="118">
        <f t="shared" si="161"/>
        <v>110921043</v>
      </c>
      <c r="Y80" s="118">
        <f t="shared" si="161"/>
        <v>35886027</v>
      </c>
      <c r="Z80" s="118">
        <f t="shared" si="161"/>
        <v>0</v>
      </c>
      <c r="AA80" s="118">
        <f t="shared" si="161"/>
        <v>0</v>
      </c>
      <c r="AB80" s="118">
        <f t="shared" si="161"/>
        <v>109743410</v>
      </c>
      <c r="AC80" s="118">
        <f t="shared" si="161"/>
        <v>20495000</v>
      </c>
      <c r="AD80" s="118">
        <f t="shared" si="161"/>
        <v>0</v>
      </c>
      <c r="AE80" s="118">
        <f t="shared" si="161"/>
        <v>0</v>
      </c>
      <c r="AF80" s="118">
        <f t="shared" si="161"/>
        <v>0</v>
      </c>
      <c r="AG80" s="118">
        <f t="shared" si="161"/>
        <v>12146500</v>
      </c>
      <c r="AH80" s="118">
        <f t="shared" si="161"/>
        <v>0</v>
      </c>
      <c r="AI80" s="118">
        <f t="shared" si="161"/>
        <v>0</v>
      </c>
      <c r="AJ80" s="118">
        <f t="shared" si="161"/>
        <v>0</v>
      </c>
      <c r="AK80" s="118">
        <f t="shared" si="161"/>
        <v>0</v>
      </c>
      <c r="AL80" s="118">
        <f t="shared" si="161"/>
        <v>0</v>
      </c>
      <c r="AM80" s="118">
        <f t="shared" si="161"/>
        <v>0</v>
      </c>
      <c r="AN80" s="118">
        <f t="shared" si="161"/>
        <v>0</v>
      </c>
      <c r="AO80" s="118">
        <f t="shared" si="161"/>
        <v>0</v>
      </c>
      <c r="AP80" s="118">
        <f t="shared" si="161"/>
        <v>0</v>
      </c>
      <c r="AQ80" s="118">
        <f t="shared" si="161"/>
        <v>0</v>
      </c>
      <c r="AR80" s="118">
        <f t="shared" si="161"/>
        <v>0</v>
      </c>
      <c r="AS80" s="118">
        <f t="shared" si="161"/>
        <v>0</v>
      </c>
      <c r="AT80" s="118"/>
      <c r="AU80" s="118">
        <f t="shared" si="38"/>
        <v>673928077</v>
      </c>
      <c r="AV80" s="119">
        <f t="shared" si="7"/>
        <v>24.627355543683141</v>
      </c>
      <c r="AW80" s="120">
        <f t="shared" si="8"/>
        <v>2062573923</v>
      </c>
      <c r="AX80" s="119">
        <f t="shared" si="11"/>
        <v>75.372644456316863</v>
      </c>
      <c r="AY80" s="110"/>
      <c r="AZ80" s="110"/>
      <c r="BA80" s="110" t="s">
        <v>3804</v>
      </c>
      <c r="BB80" s="118">
        <f t="shared" ref="BB80:BL80" si="162">BB81</f>
        <v>59308000</v>
      </c>
      <c r="BC80" s="118">
        <f t="shared" si="162"/>
        <v>142958644</v>
      </c>
      <c r="BD80" s="118">
        <f t="shared" si="162"/>
        <v>26371153</v>
      </c>
      <c r="BE80" s="118">
        <f t="shared" si="162"/>
        <v>40187000</v>
      </c>
      <c r="BF80" s="118">
        <f t="shared" si="162"/>
        <v>18988905</v>
      </c>
      <c r="BG80" s="118">
        <f t="shared" si="162"/>
        <v>23465397</v>
      </c>
      <c r="BH80" s="118">
        <f t="shared" si="162"/>
        <v>110921043</v>
      </c>
      <c r="BI80" s="118">
        <f t="shared" si="162"/>
        <v>0</v>
      </c>
      <c r="BJ80" s="118">
        <f t="shared" si="162"/>
        <v>2175000</v>
      </c>
      <c r="BK80" s="118">
        <f t="shared" si="162"/>
        <v>18320000</v>
      </c>
      <c r="BL80" s="118">
        <f t="shared" si="162"/>
        <v>12146500</v>
      </c>
    </row>
    <row r="81" spans="2:64">
      <c r="B81" s="116">
        <v>301</v>
      </c>
      <c r="C81" s="117" t="s">
        <v>1368</v>
      </c>
      <c r="D81" s="117"/>
      <c r="E81" s="365"/>
      <c r="F81" s="118">
        <f t="shared" ref="F81:AS81" si="163">F82+F86+F90+F95+F99+F106+F112+F118+F123</f>
        <v>2736502000</v>
      </c>
      <c r="G81" s="118">
        <f t="shared" ref="G81:H81" si="164">G82+G86+G90+G95+G99+G106+G112+G118+G123</f>
        <v>2736502000</v>
      </c>
      <c r="H81" s="118">
        <f t="shared" si="164"/>
        <v>0</v>
      </c>
      <c r="I81" s="118">
        <f t="shared" ref="I81" si="165">I82+I86+I90+I95+I99+I106+I112+I118+I123</f>
        <v>1854692000</v>
      </c>
      <c r="J81" s="118">
        <f t="shared" si="163"/>
        <v>0</v>
      </c>
      <c r="K81" s="118">
        <f t="shared" si="163"/>
        <v>0</v>
      </c>
      <c r="L81" s="118">
        <f t="shared" si="163"/>
        <v>0</v>
      </c>
      <c r="M81" s="118">
        <f t="shared" si="163"/>
        <v>0</v>
      </c>
      <c r="N81" s="118">
        <f t="shared" si="163"/>
        <v>0</v>
      </c>
      <c r="O81" s="118">
        <f t="shared" si="163"/>
        <v>0</v>
      </c>
      <c r="P81" s="118">
        <f t="shared" si="163"/>
        <v>0</v>
      </c>
      <c r="Q81" s="118">
        <f t="shared" si="163"/>
        <v>85679153</v>
      </c>
      <c r="R81" s="118">
        <f t="shared" si="163"/>
        <v>142958644</v>
      </c>
      <c r="S81" s="118">
        <f t="shared" si="163"/>
        <v>54042998</v>
      </c>
      <c r="T81" s="118">
        <f t="shared" si="163"/>
        <v>40187000</v>
      </c>
      <c r="U81" s="118">
        <f t="shared" si="163"/>
        <v>0</v>
      </c>
      <c r="V81" s="118">
        <f t="shared" si="163"/>
        <v>19414000</v>
      </c>
      <c r="W81" s="118">
        <f t="shared" si="163"/>
        <v>42454302</v>
      </c>
      <c r="X81" s="118">
        <f t="shared" si="163"/>
        <v>110921043</v>
      </c>
      <c r="Y81" s="118">
        <f t="shared" si="163"/>
        <v>35886027</v>
      </c>
      <c r="Z81" s="118">
        <f t="shared" si="163"/>
        <v>0</v>
      </c>
      <c r="AA81" s="118">
        <f t="shared" si="163"/>
        <v>0</v>
      </c>
      <c r="AB81" s="118">
        <f t="shared" si="163"/>
        <v>109743410</v>
      </c>
      <c r="AC81" s="118">
        <f t="shared" si="163"/>
        <v>20495000</v>
      </c>
      <c r="AD81" s="118">
        <f t="shared" si="163"/>
        <v>0</v>
      </c>
      <c r="AE81" s="118">
        <f t="shared" si="163"/>
        <v>0</v>
      </c>
      <c r="AF81" s="118">
        <f t="shared" si="163"/>
        <v>0</v>
      </c>
      <c r="AG81" s="118">
        <f t="shared" si="163"/>
        <v>12146500</v>
      </c>
      <c r="AH81" s="118">
        <f t="shared" si="163"/>
        <v>0</v>
      </c>
      <c r="AI81" s="118">
        <f t="shared" si="163"/>
        <v>0</v>
      </c>
      <c r="AJ81" s="118">
        <f t="shared" si="163"/>
        <v>0</v>
      </c>
      <c r="AK81" s="118">
        <f t="shared" si="163"/>
        <v>0</v>
      </c>
      <c r="AL81" s="118">
        <f t="shared" si="163"/>
        <v>0</v>
      </c>
      <c r="AM81" s="118">
        <f t="shared" si="163"/>
        <v>0</v>
      </c>
      <c r="AN81" s="118">
        <f t="shared" si="163"/>
        <v>0</v>
      </c>
      <c r="AO81" s="118">
        <f t="shared" si="163"/>
        <v>0</v>
      </c>
      <c r="AP81" s="118">
        <f t="shared" si="163"/>
        <v>0</v>
      </c>
      <c r="AQ81" s="118">
        <f t="shared" si="163"/>
        <v>0</v>
      </c>
      <c r="AR81" s="118">
        <f t="shared" si="163"/>
        <v>0</v>
      </c>
      <c r="AS81" s="118">
        <f t="shared" si="163"/>
        <v>0</v>
      </c>
      <c r="AT81" s="118"/>
      <c r="AU81" s="118">
        <f t="shared" si="38"/>
        <v>673928077</v>
      </c>
      <c r="AV81" s="119">
        <f t="shared" si="7"/>
        <v>24.627355543683141</v>
      </c>
      <c r="AW81" s="120">
        <f t="shared" si="8"/>
        <v>2062573923</v>
      </c>
      <c r="AX81" s="119">
        <f t="shared" si="11"/>
        <v>75.372644456316863</v>
      </c>
      <c r="AY81" s="110"/>
      <c r="AZ81" s="110"/>
      <c r="BA81" s="110" t="s">
        <v>3804</v>
      </c>
      <c r="BB81" s="118">
        <f>BB82+BB86+BB90+BB95+BB99+BB106+BB112+BB118+BB123</f>
        <v>59308000</v>
      </c>
      <c r="BC81" s="118">
        <f>BC82+BC86+BC90+BC95+BC99+BC106+BC112+BC118+BC123</f>
        <v>142958644</v>
      </c>
      <c r="BD81" s="118">
        <f>BD82+BD86+BD90+BD95+BD99+BD106+BD112+BD118+BD123</f>
        <v>26371153</v>
      </c>
      <c r="BE81" s="118">
        <f>BE82+BE86+BE90+BE95+BE99+BE106+BE112+BE118+BE123</f>
        <v>40187000</v>
      </c>
      <c r="BF81" s="118">
        <f t="shared" ref="BF81" si="166">BF82+BF86+BF90+BF95+BF99+BF106+BF112+BF118+BF123</f>
        <v>18988905</v>
      </c>
      <c r="BG81" s="118">
        <f t="shared" ref="BG81:BH81" si="167">BG82+BG86+BG90+BG95+BG99+BG106+BG112+BG118+BG123</f>
        <v>23465397</v>
      </c>
      <c r="BH81" s="118">
        <f t="shared" si="167"/>
        <v>110921043</v>
      </c>
      <c r="BI81" s="118">
        <f t="shared" ref="BI81:BJ81" si="168">BI82+BI86+BI90+BI95+BI99+BI106+BI112+BI118+BI123</f>
        <v>0</v>
      </c>
      <c r="BJ81" s="118">
        <f t="shared" si="168"/>
        <v>2175000</v>
      </c>
      <c r="BK81" s="118">
        <f t="shared" ref="BK81:BL81" si="169">BK82+BK86+BK90+BK95+BK99+BK106+BK112+BK118+BK123</f>
        <v>18320000</v>
      </c>
      <c r="BL81" s="118">
        <f t="shared" si="169"/>
        <v>12146500</v>
      </c>
    </row>
    <row r="82" spans="2:64">
      <c r="B82" s="174" t="s">
        <v>8</v>
      </c>
      <c r="C82" s="112" t="s">
        <v>148</v>
      </c>
      <c r="D82" s="112"/>
      <c r="E82" s="359"/>
      <c r="F82" s="113">
        <f t="shared" ref="F82:G82" si="170">SUM(F83:F85)</f>
        <v>18739000</v>
      </c>
      <c r="G82" s="113">
        <f t="shared" si="170"/>
        <v>18739000</v>
      </c>
      <c r="H82" s="113">
        <f t="shared" ref="H82" si="171">SUM(H83:H85)</f>
        <v>0</v>
      </c>
      <c r="I82" s="113">
        <f t="shared" ref="I82" si="172">SUM(I83:I85)</f>
        <v>0</v>
      </c>
      <c r="J82" s="113">
        <f t="shared" ref="J82:AS82" si="173">SUM(J83:J85)</f>
        <v>0</v>
      </c>
      <c r="K82" s="113">
        <f t="shared" si="173"/>
        <v>0</v>
      </c>
      <c r="L82" s="113">
        <f t="shared" si="173"/>
        <v>0</v>
      </c>
      <c r="M82" s="113">
        <f t="shared" si="173"/>
        <v>0</v>
      </c>
      <c r="N82" s="113">
        <f t="shared" si="173"/>
        <v>0</v>
      </c>
      <c r="O82" s="113">
        <f t="shared" si="173"/>
        <v>0</v>
      </c>
      <c r="P82" s="113">
        <f t="shared" si="173"/>
        <v>0</v>
      </c>
      <c r="Q82" s="113">
        <f t="shared" si="173"/>
        <v>3135000</v>
      </c>
      <c r="R82" s="113">
        <f t="shared" si="173"/>
        <v>5948800</v>
      </c>
      <c r="S82" s="113">
        <f t="shared" si="173"/>
        <v>0</v>
      </c>
      <c r="T82" s="113">
        <f t="shared" si="173"/>
        <v>3960000</v>
      </c>
      <c r="U82" s="113">
        <f t="shared" si="173"/>
        <v>0</v>
      </c>
      <c r="V82" s="113">
        <f t="shared" si="173"/>
        <v>0</v>
      </c>
      <c r="W82" s="113">
        <f t="shared" si="173"/>
        <v>3043500</v>
      </c>
      <c r="X82" s="113">
        <f t="shared" si="173"/>
        <v>0</v>
      </c>
      <c r="Y82" s="113">
        <f t="shared" si="173"/>
        <v>0</v>
      </c>
      <c r="Z82" s="113">
        <f t="shared" si="173"/>
        <v>0</v>
      </c>
      <c r="AA82" s="113">
        <f t="shared" si="173"/>
        <v>0</v>
      </c>
      <c r="AB82" s="113">
        <f t="shared" si="173"/>
        <v>0</v>
      </c>
      <c r="AC82" s="113">
        <f t="shared" si="173"/>
        <v>1350000</v>
      </c>
      <c r="AD82" s="113">
        <f t="shared" si="173"/>
        <v>0</v>
      </c>
      <c r="AE82" s="113">
        <f t="shared" si="173"/>
        <v>0</v>
      </c>
      <c r="AF82" s="113">
        <f t="shared" si="173"/>
        <v>0</v>
      </c>
      <c r="AG82" s="113">
        <f t="shared" si="173"/>
        <v>1000000</v>
      </c>
      <c r="AH82" s="113">
        <f t="shared" si="173"/>
        <v>0</v>
      </c>
      <c r="AI82" s="113">
        <f t="shared" si="173"/>
        <v>0</v>
      </c>
      <c r="AJ82" s="113">
        <f t="shared" si="173"/>
        <v>0</v>
      </c>
      <c r="AK82" s="113">
        <f t="shared" si="173"/>
        <v>0</v>
      </c>
      <c r="AL82" s="113">
        <f t="shared" si="173"/>
        <v>0</v>
      </c>
      <c r="AM82" s="113">
        <f t="shared" si="173"/>
        <v>0</v>
      </c>
      <c r="AN82" s="113">
        <f t="shared" si="173"/>
        <v>0</v>
      </c>
      <c r="AO82" s="113">
        <f t="shared" si="173"/>
        <v>0</v>
      </c>
      <c r="AP82" s="113">
        <f t="shared" si="173"/>
        <v>0</v>
      </c>
      <c r="AQ82" s="113">
        <f t="shared" si="173"/>
        <v>0</v>
      </c>
      <c r="AR82" s="113">
        <f t="shared" si="173"/>
        <v>0</v>
      </c>
      <c r="AS82" s="113">
        <f t="shared" si="173"/>
        <v>0</v>
      </c>
      <c r="AT82" s="113"/>
      <c r="AU82" s="113">
        <f t="shared" si="38"/>
        <v>18437300</v>
      </c>
      <c r="AV82" s="121">
        <f t="shared" si="7"/>
        <v>98.389988793425474</v>
      </c>
      <c r="AW82" s="122">
        <f t="shared" si="8"/>
        <v>301700</v>
      </c>
      <c r="AX82" s="121">
        <f t="shared" si="11"/>
        <v>1.6100112065745238</v>
      </c>
      <c r="AY82" s="110" t="s">
        <v>565</v>
      </c>
      <c r="AZ82" s="110" t="s">
        <v>549</v>
      </c>
      <c r="BA82" s="110" t="s">
        <v>3804</v>
      </c>
      <c r="BB82" s="113">
        <f t="shared" ref="BB82" si="174">SUM(BB83:BB85)</f>
        <v>3135000</v>
      </c>
      <c r="BC82" s="113">
        <f t="shared" ref="BC82:BD82" si="175">SUM(BC83:BC85)</f>
        <v>5948800</v>
      </c>
      <c r="BD82" s="113">
        <f t="shared" si="175"/>
        <v>0</v>
      </c>
      <c r="BE82" s="113">
        <f t="shared" ref="BE82" si="176">SUM(BE83:BE85)</f>
        <v>3960000</v>
      </c>
      <c r="BF82" s="113">
        <f t="shared" ref="BF82" si="177">SUM(BF83:BF85)</f>
        <v>0</v>
      </c>
      <c r="BG82" s="113">
        <f t="shared" ref="BG82:BH82" si="178">SUM(BG83:BG85)</f>
        <v>3043500</v>
      </c>
      <c r="BH82" s="113">
        <f t="shared" si="178"/>
        <v>0</v>
      </c>
      <c r="BI82" s="113">
        <f t="shared" ref="BI82:BJ82" si="179">SUM(BI83:BI85)</f>
        <v>0</v>
      </c>
      <c r="BJ82" s="113">
        <f t="shared" si="179"/>
        <v>0</v>
      </c>
      <c r="BK82" s="113">
        <f t="shared" ref="BK82:BL82" si="180">SUM(BK83:BK85)</f>
        <v>1350000</v>
      </c>
      <c r="BL82" s="113">
        <f t="shared" si="180"/>
        <v>1000000</v>
      </c>
    </row>
    <row r="83" spans="2:64">
      <c r="B83" s="172">
        <v>521211</v>
      </c>
      <c r="C83" s="110" t="s">
        <v>7</v>
      </c>
      <c r="D83" s="110"/>
      <c r="E83" s="367"/>
      <c r="F83" s="111">
        <v>5000000</v>
      </c>
      <c r="G83" s="111">
        <v>5000000</v>
      </c>
      <c r="H83" s="111"/>
      <c r="I83" s="111">
        <f t="shared" ref="I83:I85" si="181">G83-F83</f>
        <v>0</v>
      </c>
      <c r="J83" s="111"/>
      <c r="K83" s="111"/>
      <c r="L83" s="111"/>
      <c r="M83" s="111"/>
      <c r="N83" s="111"/>
      <c r="O83" s="111"/>
      <c r="P83" s="111"/>
      <c r="Q83" s="111"/>
      <c r="R83" s="111">
        <v>3998800</v>
      </c>
      <c r="S83" s="111"/>
      <c r="T83" s="111"/>
      <c r="U83" s="111"/>
      <c r="V83" s="111"/>
      <c r="W83" s="111"/>
      <c r="X83" s="111"/>
      <c r="Y83" s="111"/>
      <c r="Z83" s="111"/>
      <c r="AA83" s="111"/>
      <c r="AB83" s="111"/>
      <c r="AC83" s="111"/>
      <c r="AD83" s="111"/>
      <c r="AE83" s="111"/>
      <c r="AF83" s="111"/>
      <c r="AG83" s="111">
        <v>1000000</v>
      </c>
      <c r="AH83" s="111"/>
      <c r="AI83" s="111"/>
      <c r="AJ83" s="111"/>
      <c r="AK83" s="111"/>
      <c r="AL83" s="111"/>
      <c r="AM83" s="111"/>
      <c r="AN83" s="111"/>
      <c r="AO83" s="111"/>
      <c r="AP83" s="111"/>
      <c r="AQ83" s="111"/>
      <c r="AR83" s="111"/>
      <c r="AS83" s="111"/>
      <c r="AT83" s="111"/>
      <c r="AU83" s="111">
        <f t="shared" ref="AU83:AU132" si="182">SUM(J83:AS83)</f>
        <v>4998800</v>
      </c>
      <c r="AV83" s="114">
        <f t="shared" ref="AV83:AV147" si="183">IFERROR(AU83/F83*100,0)</f>
        <v>99.975999999999999</v>
      </c>
      <c r="AW83" s="115">
        <f t="shared" ref="AW83:AW127" si="184">F83-AU83</f>
        <v>1200</v>
      </c>
      <c r="AX83" s="114">
        <f t="shared" ref="AX83:AX132" si="185">AW83/F83*100</f>
        <v>2.4E-2</v>
      </c>
      <c r="AY83" s="110" t="s">
        <v>565</v>
      </c>
      <c r="AZ83" s="110" t="s">
        <v>549</v>
      </c>
      <c r="BA83" s="110" t="s">
        <v>3804</v>
      </c>
      <c r="BB83" s="111"/>
      <c r="BC83" s="111">
        <v>3998800</v>
      </c>
      <c r="BD83" s="179"/>
      <c r="BE83" s="111"/>
      <c r="BF83" s="111"/>
      <c r="BG83" s="111"/>
      <c r="BH83" s="111"/>
      <c r="BI83" s="111"/>
      <c r="BJ83" s="111"/>
      <c r="BK83" s="111"/>
      <c r="BL83" s="111">
        <v>1000000</v>
      </c>
    </row>
    <row r="84" spans="2:64">
      <c r="B84" s="172">
        <v>524111</v>
      </c>
      <c r="C84" s="110" t="s">
        <v>19</v>
      </c>
      <c r="D84" s="110"/>
      <c r="E84" s="367"/>
      <c r="F84" s="111">
        <v>12989000</v>
      </c>
      <c r="G84" s="111">
        <v>12989000</v>
      </c>
      <c r="H84" s="111"/>
      <c r="I84" s="111">
        <f t="shared" si="181"/>
        <v>0</v>
      </c>
      <c r="J84" s="111"/>
      <c r="K84" s="111"/>
      <c r="L84" s="111"/>
      <c r="M84" s="111"/>
      <c r="N84" s="111"/>
      <c r="O84" s="111"/>
      <c r="P84" s="111"/>
      <c r="Q84" s="111">
        <v>2685000</v>
      </c>
      <c r="R84" s="111">
        <v>1650000</v>
      </c>
      <c r="S84" s="111"/>
      <c r="T84" s="111">
        <v>3960000</v>
      </c>
      <c r="U84" s="111"/>
      <c r="V84" s="111"/>
      <c r="W84" s="111">
        <v>3043500</v>
      </c>
      <c r="X84" s="111"/>
      <c r="Y84" s="111"/>
      <c r="Z84" s="111"/>
      <c r="AA84" s="111"/>
      <c r="AB84" s="111"/>
      <c r="AC84" s="111">
        <v>1350000</v>
      </c>
      <c r="AD84" s="111"/>
      <c r="AE84" s="111"/>
      <c r="AF84" s="111"/>
      <c r="AG84" s="111"/>
      <c r="AH84" s="111"/>
      <c r="AI84" s="111"/>
      <c r="AJ84" s="111"/>
      <c r="AK84" s="111"/>
      <c r="AL84" s="111"/>
      <c r="AM84" s="111"/>
      <c r="AN84" s="111"/>
      <c r="AO84" s="111"/>
      <c r="AP84" s="111"/>
      <c r="AQ84" s="111"/>
      <c r="AR84" s="111"/>
      <c r="AS84" s="111"/>
      <c r="AT84" s="111"/>
      <c r="AU84" s="111">
        <f t="shared" si="182"/>
        <v>12688500</v>
      </c>
      <c r="AV84" s="114">
        <f t="shared" si="183"/>
        <v>97.686503964893362</v>
      </c>
      <c r="AW84" s="115">
        <f t="shared" si="184"/>
        <v>300500</v>
      </c>
      <c r="AX84" s="114">
        <f t="shared" si="185"/>
        <v>2.3134960351066285</v>
      </c>
      <c r="AY84" s="110" t="s">
        <v>565</v>
      </c>
      <c r="AZ84" s="110" t="s">
        <v>549</v>
      </c>
      <c r="BA84" s="110" t="s">
        <v>3804</v>
      </c>
      <c r="BB84" s="111">
        <v>2685000</v>
      </c>
      <c r="BC84" s="111">
        <v>1650000</v>
      </c>
      <c r="BD84" s="179"/>
      <c r="BE84" s="111">
        <v>3960000</v>
      </c>
      <c r="BF84" s="111"/>
      <c r="BG84" s="111">
        <v>3043500</v>
      </c>
      <c r="BH84" s="111"/>
      <c r="BI84" s="111"/>
      <c r="BJ84" s="111"/>
      <c r="BK84" s="111">
        <v>1350000</v>
      </c>
      <c r="BL84" s="111"/>
    </row>
    <row r="85" spans="2:64">
      <c r="B85" s="172">
        <v>524113</v>
      </c>
      <c r="C85" s="110" t="s">
        <v>13</v>
      </c>
      <c r="D85" s="110"/>
      <c r="E85" s="367"/>
      <c r="F85" s="111">
        <v>750000</v>
      </c>
      <c r="G85" s="111">
        <v>750000</v>
      </c>
      <c r="H85" s="111"/>
      <c r="I85" s="111">
        <f t="shared" si="181"/>
        <v>0</v>
      </c>
      <c r="J85" s="111"/>
      <c r="K85" s="111"/>
      <c r="L85" s="111"/>
      <c r="M85" s="111"/>
      <c r="N85" s="111"/>
      <c r="O85" s="111"/>
      <c r="P85" s="111"/>
      <c r="Q85" s="111">
        <v>450000</v>
      </c>
      <c r="R85" s="111">
        <v>300000</v>
      </c>
      <c r="S85" s="111"/>
      <c r="T85" s="111"/>
      <c r="U85" s="111"/>
      <c r="V85" s="111"/>
      <c r="W85" s="111"/>
      <c r="X85" s="111"/>
      <c r="Y85" s="111"/>
      <c r="Z85" s="111"/>
      <c r="AA85" s="111"/>
      <c r="AB85" s="111"/>
      <c r="AC85" s="111"/>
      <c r="AD85" s="111"/>
      <c r="AE85" s="111"/>
      <c r="AF85" s="111"/>
      <c r="AG85" s="111"/>
      <c r="AH85" s="111"/>
      <c r="AI85" s="111"/>
      <c r="AJ85" s="111"/>
      <c r="AK85" s="111"/>
      <c r="AL85" s="111"/>
      <c r="AM85" s="111"/>
      <c r="AN85" s="111"/>
      <c r="AO85" s="111"/>
      <c r="AP85" s="111"/>
      <c r="AQ85" s="111"/>
      <c r="AR85" s="111"/>
      <c r="AS85" s="111"/>
      <c r="AT85" s="111"/>
      <c r="AU85" s="111">
        <f t="shared" si="182"/>
        <v>750000</v>
      </c>
      <c r="AV85" s="114">
        <f t="shared" si="183"/>
        <v>100</v>
      </c>
      <c r="AW85" s="115">
        <f t="shared" si="184"/>
        <v>0</v>
      </c>
      <c r="AX85" s="114">
        <f t="shared" si="185"/>
        <v>0</v>
      </c>
      <c r="AY85" s="110" t="s">
        <v>565</v>
      </c>
      <c r="AZ85" s="110" t="s">
        <v>549</v>
      </c>
      <c r="BA85" s="110" t="s">
        <v>3804</v>
      </c>
      <c r="BB85" s="111">
        <v>450000</v>
      </c>
      <c r="BC85" s="111">
        <v>300000</v>
      </c>
      <c r="BD85" s="179"/>
      <c r="BE85" s="111"/>
      <c r="BF85" s="111"/>
      <c r="BG85" s="111"/>
      <c r="BH85" s="111"/>
      <c r="BI85" s="111"/>
      <c r="BJ85" s="111"/>
      <c r="BK85" s="111"/>
      <c r="BL85" s="111"/>
    </row>
    <row r="86" spans="2:64">
      <c r="B86" s="174" t="s">
        <v>508</v>
      </c>
      <c r="C86" s="112" t="s">
        <v>150</v>
      </c>
      <c r="D86" s="112"/>
      <c r="E86" s="359"/>
      <c r="F86" s="113">
        <f t="shared" ref="F86:AS86" si="186">SUM(F87:F89)</f>
        <v>385665000</v>
      </c>
      <c r="G86" s="113">
        <f t="shared" ref="G86:H86" si="187">SUM(G87:G89)</f>
        <v>385665000</v>
      </c>
      <c r="H86" s="113">
        <f t="shared" si="187"/>
        <v>0</v>
      </c>
      <c r="I86" s="113">
        <f t="shared" ref="I86" si="188">SUM(I87:I89)</f>
        <v>0</v>
      </c>
      <c r="J86" s="113">
        <f t="shared" si="186"/>
        <v>0</v>
      </c>
      <c r="K86" s="113">
        <f t="shared" si="186"/>
        <v>0</v>
      </c>
      <c r="L86" s="113">
        <f t="shared" si="186"/>
        <v>0</v>
      </c>
      <c r="M86" s="113">
        <f t="shared" si="186"/>
        <v>0</v>
      </c>
      <c r="N86" s="113">
        <f t="shared" si="186"/>
        <v>0</v>
      </c>
      <c r="O86" s="113">
        <f t="shared" si="186"/>
        <v>0</v>
      </c>
      <c r="P86" s="113">
        <f t="shared" si="186"/>
        <v>0</v>
      </c>
      <c r="Q86" s="113">
        <f t="shared" si="186"/>
        <v>49559600</v>
      </c>
      <c r="R86" s="113">
        <f t="shared" si="186"/>
        <v>23771900</v>
      </c>
      <c r="S86" s="113">
        <f t="shared" si="186"/>
        <v>34977460</v>
      </c>
      <c r="T86" s="113">
        <f t="shared" si="186"/>
        <v>31588000</v>
      </c>
      <c r="U86" s="113">
        <f t="shared" si="186"/>
        <v>0</v>
      </c>
      <c r="V86" s="113">
        <f t="shared" si="186"/>
        <v>0</v>
      </c>
      <c r="W86" s="113">
        <f t="shared" si="186"/>
        <v>14558751</v>
      </c>
      <c r="X86" s="113">
        <f t="shared" si="186"/>
        <v>13125750</v>
      </c>
      <c r="Y86" s="113">
        <f t="shared" si="186"/>
        <v>0</v>
      </c>
      <c r="Z86" s="113">
        <f t="shared" si="186"/>
        <v>0</v>
      </c>
      <c r="AA86" s="113">
        <f t="shared" si="186"/>
        <v>0</v>
      </c>
      <c r="AB86" s="113">
        <f t="shared" si="186"/>
        <v>99743410</v>
      </c>
      <c r="AC86" s="113">
        <f t="shared" si="186"/>
        <v>0</v>
      </c>
      <c r="AD86" s="113">
        <f t="shared" si="186"/>
        <v>0</v>
      </c>
      <c r="AE86" s="113">
        <f t="shared" si="186"/>
        <v>0</v>
      </c>
      <c r="AF86" s="113">
        <f t="shared" si="186"/>
        <v>0</v>
      </c>
      <c r="AG86" s="113">
        <f t="shared" si="186"/>
        <v>5653000</v>
      </c>
      <c r="AH86" s="113">
        <f t="shared" si="186"/>
        <v>0</v>
      </c>
      <c r="AI86" s="113">
        <f t="shared" si="186"/>
        <v>0</v>
      </c>
      <c r="AJ86" s="113">
        <f t="shared" si="186"/>
        <v>0</v>
      </c>
      <c r="AK86" s="113">
        <f t="shared" si="186"/>
        <v>0</v>
      </c>
      <c r="AL86" s="113">
        <f t="shared" si="186"/>
        <v>0</v>
      </c>
      <c r="AM86" s="113">
        <f t="shared" si="186"/>
        <v>0</v>
      </c>
      <c r="AN86" s="113">
        <f t="shared" si="186"/>
        <v>0</v>
      </c>
      <c r="AO86" s="113">
        <f t="shared" si="186"/>
        <v>0</v>
      </c>
      <c r="AP86" s="113">
        <f t="shared" si="186"/>
        <v>0</v>
      </c>
      <c r="AQ86" s="113">
        <f t="shared" si="186"/>
        <v>0</v>
      </c>
      <c r="AR86" s="113">
        <f t="shared" si="186"/>
        <v>0</v>
      </c>
      <c r="AS86" s="113">
        <f t="shared" si="186"/>
        <v>0</v>
      </c>
      <c r="AT86" s="113"/>
      <c r="AU86" s="113">
        <f t="shared" si="182"/>
        <v>272977871</v>
      </c>
      <c r="AV86" s="121">
        <f t="shared" si="183"/>
        <v>70.781084879364215</v>
      </c>
      <c r="AW86" s="122">
        <f t="shared" si="184"/>
        <v>112687129</v>
      </c>
      <c r="AX86" s="121">
        <f t="shared" si="185"/>
        <v>29.218915120635785</v>
      </c>
      <c r="AY86" s="110" t="s">
        <v>565</v>
      </c>
      <c r="AZ86" s="110" t="s">
        <v>549</v>
      </c>
      <c r="BA86" s="110" t="s">
        <v>3804</v>
      </c>
      <c r="BB86" s="113">
        <f>SUM(BB87:BB89)</f>
        <v>49105600</v>
      </c>
      <c r="BC86" s="113">
        <f>SUM(BC87:BC89)</f>
        <v>23771900</v>
      </c>
      <c r="BD86" s="113">
        <f>SUM(BD87:BD89)</f>
        <v>454000</v>
      </c>
      <c r="BE86" s="113">
        <f>SUM(BE87:BE89)</f>
        <v>31588000</v>
      </c>
      <c r="BF86" s="113">
        <f t="shared" ref="BF86" si="189">SUM(BF87:BF89)</f>
        <v>10477701</v>
      </c>
      <c r="BG86" s="113">
        <f t="shared" ref="BG86:BH86" si="190">SUM(BG87:BG89)</f>
        <v>4081050</v>
      </c>
      <c r="BH86" s="113">
        <f t="shared" si="190"/>
        <v>13125750</v>
      </c>
      <c r="BI86" s="113">
        <f t="shared" ref="BI86" si="191">SUM(BI87:BI89)</f>
        <v>0</v>
      </c>
      <c r="BJ86" s="113">
        <f t="shared" ref="BJ86:BK86" si="192">SUM(BJ87:BJ89)</f>
        <v>0</v>
      </c>
      <c r="BK86" s="113">
        <f t="shared" si="192"/>
        <v>0</v>
      </c>
      <c r="BL86" s="113">
        <f t="shared" ref="BL86" si="193">SUM(BL87:BL89)</f>
        <v>5653000</v>
      </c>
    </row>
    <row r="87" spans="2:64">
      <c r="B87" s="172">
        <v>521211</v>
      </c>
      <c r="C87" s="110" t="s">
        <v>7</v>
      </c>
      <c r="D87" s="110"/>
      <c r="E87" s="367"/>
      <c r="F87" s="111">
        <v>10000000</v>
      </c>
      <c r="G87" s="111">
        <v>10000000</v>
      </c>
      <c r="H87" s="111"/>
      <c r="I87" s="111">
        <f t="shared" ref="I87:I89" si="194">G87-F87</f>
        <v>0</v>
      </c>
      <c r="J87" s="111"/>
      <c r="K87" s="111"/>
      <c r="L87" s="111"/>
      <c r="M87" s="111"/>
      <c r="N87" s="111"/>
      <c r="O87" s="111"/>
      <c r="P87" s="111"/>
      <c r="Q87" s="111">
        <v>2485000</v>
      </c>
      <c r="R87" s="111"/>
      <c r="S87" s="111"/>
      <c r="T87" s="111"/>
      <c r="U87" s="111"/>
      <c r="V87" s="111"/>
      <c r="W87" s="111"/>
      <c r="X87" s="111">
        <v>2485000</v>
      </c>
      <c r="Y87" s="111"/>
      <c r="Z87" s="111"/>
      <c r="AA87" s="111"/>
      <c r="AB87" s="111"/>
      <c r="AC87" s="111"/>
      <c r="AD87" s="111"/>
      <c r="AE87" s="111"/>
      <c r="AF87" s="111"/>
      <c r="AG87" s="111">
        <v>2455000</v>
      </c>
      <c r="AH87" s="111"/>
      <c r="AI87" s="111"/>
      <c r="AJ87" s="111"/>
      <c r="AK87" s="111"/>
      <c r="AL87" s="111"/>
      <c r="AM87" s="111"/>
      <c r="AN87" s="111"/>
      <c r="AO87" s="111"/>
      <c r="AP87" s="111"/>
      <c r="AQ87" s="111"/>
      <c r="AR87" s="111"/>
      <c r="AS87" s="111"/>
      <c r="AT87" s="111"/>
      <c r="AU87" s="111">
        <f t="shared" si="182"/>
        <v>7425000</v>
      </c>
      <c r="AV87" s="114">
        <f t="shared" si="183"/>
        <v>74.25</v>
      </c>
      <c r="AW87" s="115">
        <f t="shared" si="184"/>
        <v>2575000</v>
      </c>
      <c r="AX87" s="114">
        <f t="shared" si="185"/>
        <v>25.75</v>
      </c>
      <c r="AY87" s="110" t="s">
        <v>565</v>
      </c>
      <c r="AZ87" s="110" t="s">
        <v>549</v>
      </c>
      <c r="BA87" s="110" t="s">
        <v>3804</v>
      </c>
      <c r="BB87" s="111">
        <v>2485000</v>
      </c>
      <c r="BC87" s="111"/>
      <c r="BD87" s="179"/>
      <c r="BE87" s="111"/>
      <c r="BF87" s="111"/>
      <c r="BG87" s="111"/>
      <c r="BH87" s="111">
        <v>2485000</v>
      </c>
      <c r="BI87" s="111"/>
      <c r="BJ87" s="111"/>
      <c r="BK87" s="111"/>
      <c r="BL87" s="111">
        <v>2455000</v>
      </c>
    </row>
    <row r="88" spans="2:64">
      <c r="B88" s="172">
        <v>522192</v>
      </c>
      <c r="C88" s="110" t="s">
        <v>24</v>
      </c>
      <c r="D88" s="110"/>
      <c r="E88" s="367"/>
      <c r="F88" s="111">
        <v>2031000</v>
      </c>
      <c r="G88" s="111">
        <v>2031000</v>
      </c>
      <c r="H88" s="111"/>
      <c r="I88" s="111">
        <f t="shared" si="194"/>
        <v>0</v>
      </c>
      <c r="J88" s="111"/>
      <c r="K88" s="111"/>
      <c r="L88" s="111"/>
      <c r="M88" s="111"/>
      <c r="N88" s="111"/>
      <c r="O88" s="111"/>
      <c r="P88" s="111"/>
      <c r="Q88" s="111">
        <f>1235000+454000</f>
        <v>1689000</v>
      </c>
      <c r="R88" s="111">
        <v>342000</v>
      </c>
      <c r="S88" s="111"/>
      <c r="T88" s="111"/>
      <c r="U88" s="111"/>
      <c r="V88" s="111"/>
      <c r="W88" s="111"/>
      <c r="X88" s="111"/>
      <c r="Y88" s="111"/>
      <c r="Z88" s="111"/>
      <c r="AA88" s="111"/>
      <c r="AB88" s="111"/>
      <c r="AC88" s="111"/>
      <c r="AD88" s="111"/>
      <c r="AE88" s="111"/>
      <c r="AF88" s="111"/>
      <c r="AG88" s="111"/>
      <c r="AH88" s="111"/>
      <c r="AI88" s="111"/>
      <c r="AJ88" s="111"/>
      <c r="AK88" s="111"/>
      <c r="AL88" s="111"/>
      <c r="AM88" s="111"/>
      <c r="AN88" s="111"/>
      <c r="AO88" s="111"/>
      <c r="AP88" s="111"/>
      <c r="AQ88" s="111"/>
      <c r="AR88" s="111"/>
      <c r="AS88" s="111"/>
      <c r="AT88" s="111"/>
      <c r="AU88" s="111">
        <f t="shared" si="182"/>
        <v>2031000</v>
      </c>
      <c r="AV88" s="114">
        <f t="shared" si="183"/>
        <v>100</v>
      </c>
      <c r="AW88" s="115">
        <f t="shared" si="184"/>
        <v>0</v>
      </c>
      <c r="AX88" s="114">
        <f t="shared" si="185"/>
        <v>0</v>
      </c>
      <c r="AY88" s="110" t="s">
        <v>565</v>
      </c>
      <c r="AZ88" s="110" t="s">
        <v>549</v>
      </c>
      <c r="BA88" s="110" t="s">
        <v>3804</v>
      </c>
      <c r="BB88" s="111">
        <v>1235000</v>
      </c>
      <c r="BC88" s="111">
        <v>342000</v>
      </c>
      <c r="BD88" s="179">
        <v>454000</v>
      </c>
      <c r="BE88" s="111"/>
      <c r="BF88" s="111"/>
      <c r="BG88" s="111"/>
      <c r="BH88" s="111"/>
      <c r="BI88" s="111"/>
      <c r="BJ88" s="111"/>
      <c r="BK88" s="111"/>
      <c r="BL88" s="111"/>
    </row>
    <row r="89" spans="2:64">
      <c r="B89" s="172">
        <v>524111</v>
      </c>
      <c r="C89" s="110" t="s">
        <v>19</v>
      </c>
      <c r="D89" s="110"/>
      <c r="E89" s="367"/>
      <c r="F89" s="111">
        <v>373634000</v>
      </c>
      <c r="G89" s="111">
        <v>373634000</v>
      </c>
      <c r="H89" s="111"/>
      <c r="I89" s="111">
        <f t="shared" si="194"/>
        <v>0</v>
      </c>
      <c r="J89" s="111"/>
      <c r="K89" s="111"/>
      <c r="L89" s="111"/>
      <c r="M89" s="111"/>
      <c r="N89" s="111"/>
      <c r="O89" s="111"/>
      <c r="P89" s="111"/>
      <c r="Q89" s="111">
        <v>45385600</v>
      </c>
      <c r="R89" s="111">
        <v>23429900</v>
      </c>
      <c r="S89" s="111">
        <v>34977460</v>
      </c>
      <c r="T89" s="111">
        <v>31588000</v>
      </c>
      <c r="U89" s="111"/>
      <c r="V89" s="111"/>
      <c r="W89" s="111">
        <f>10477701+4081050</f>
        <v>14558751</v>
      </c>
      <c r="X89" s="111">
        <v>10640750</v>
      </c>
      <c r="Y89" s="111"/>
      <c r="Z89" s="111"/>
      <c r="AA89" s="111"/>
      <c r="AB89" s="111">
        <f>46539280+53204130</f>
        <v>99743410</v>
      </c>
      <c r="AC89" s="111"/>
      <c r="AD89" s="111"/>
      <c r="AE89" s="111"/>
      <c r="AF89" s="111"/>
      <c r="AG89" s="111">
        <v>3198000</v>
      </c>
      <c r="AH89" s="111"/>
      <c r="AI89" s="111"/>
      <c r="AJ89" s="111"/>
      <c r="AK89" s="111"/>
      <c r="AL89" s="111"/>
      <c r="AM89" s="111"/>
      <c r="AN89" s="111"/>
      <c r="AO89" s="111"/>
      <c r="AP89" s="111"/>
      <c r="AQ89" s="111"/>
      <c r="AR89" s="111"/>
      <c r="AS89" s="111"/>
      <c r="AT89" s="111"/>
      <c r="AU89" s="111">
        <f t="shared" si="182"/>
        <v>263521871</v>
      </c>
      <c r="AV89" s="114">
        <f t="shared" si="183"/>
        <v>70.529414079018508</v>
      </c>
      <c r="AW89" s="115">
        <f t="shared" si="184"/>
        <v>110112129</v>
      </c>
      <c r="AX89" s="114">
        <f t="shared" si="185"/>
        <v>29.470585920981495</v>
      </c>
      <c r="AY89" s="110" t="s">
        <v>565</v>
      </c>
      <c r="AZ89" s="110" t="s">
        <v>549</v>
      </c>
      <c r="BA89" s="110" t="s">
        <v>3804</v>
      </c>
      <c r="BB89" s="111">
        <v>45385600</v>
      </c>
      <c r="BC89" s="111">
        <v>23429900</v>
      </c>
      <c r="BD89" s="179"/>
      <c r="BE89" s="111">
        <v>31588000</v>
      </c>
      <c r="BF89" s="111">
        <v>10477701</v>
      </c>
      <c r="BG89" s="111">
        <v>4081050</v>
      </c>
      <c r="BH89" s="111">
        <v>10640750</v>
      </c>
      <c r="BI89" s="111"/>
      <c r="BJ89" s="111"/>
      <c r="BK89" s="111"/>
      <c r="BL89" s="111">
        <v>3198000</v>
      </c>
    </row>
    <row r="90" spans="2:64">
      <c r="B90" s="174" t="s">
        <v>509</v>
      </c>
      <c r="C90" s="112" t="s">
        <v>1397</v>
      </c>
      <c r="D90" s="112"/>
      <c r="E90" s="359"/>
      <c r="F90" s="113">
        <f t="shared" ref="F90:AS90" si="195">SUM(F91:F94)</f>
        <v>56750000</v>
      </c>
      <c r="G90" s="113">
        <f t="shared" ref="G90:H90" si="196">SUM(G91:G94)</f>
        <v>56750000</v>
      </c>
      <c r="H90" s="113">
        <f t="shared" si="196"/>
        <v>0</v>
      </c>
      <c r="I90" s="113">
        <f t="shared" ref="I90" si="197">SUM(I91:I94)</f>
        <v>0</v>
      </c>
      <c r="J90" s="113">
        <f t="shared" si="195"/>
        <v>0</v>
      </c>
      <c r="K90" s="113">
        <f t="shared" si="195"/>
        <v>0</v>
      </c>
      <c r="L90" s="113">
        <f t="shared" si="195"/>
        <v>0</v>
      </c>
      <c r="M90" s="113">
        <f t="shared" si="195"/>
        <v>0</v>
      </c>
      <c r="N90" s="113">
        <f t="shared" si="195"/>
        <v>0</v>
      </c>
      <c r="O90" s="113">
        <f t="shared" si="195"/>
        <v>0</v>
      </c>
      <c r="P90" s="113">
        <f t="shared" si="195"/>
        <v>0</v>
      </c>
      <c r="Q90" s="113">
        <f t="shared" si="195"/>
        <v>600000</v>
      </c>
      <c r="R90" s="113">
        <f t="shared" si="195"/>
        <v>5277000</v>
      </c>
      <c r="S90" s="113">
        <f t="shared" si="195"/>
        <v>0</v>
      </c>
      <c r="T90" s="113">
        <f t="shared" si="195"/>
        <v>0</v>
      </c>
      <c r="U90" s="113">
        <f t="shared" si="195"/>
        <v>0</v>
      </c>
      <c r="V90" s="113">
        <f t="shared" si="195"/>
        <v>0</v>
      </c>
      <c r="W90" s="113">
        <f t="shared" si="195"/>
        <v>7020000</v>
      </c>
      <c r="X90" s="113">
        <f t="shared" si="195"/>
        <v>29384740</v>
      </c>
      <c r="Y90" s="113">
        <f t="shared" si="195"/>
        <v>0</v>
      </c>
      <c r="Z90" s="113">
        <f t="shared" si="195"/>
        <v>0</v>
      </c>
      <c r="AA90" s="113">
        <f t="shared" si="195"/>
        <v>0</v>
      </c>
      <c r="AB90" s="113">
        <f t="shared" si="195"/>
        <v>0</v>
      </c>
      <c r="AC90" s="113">
        <f t="shared" si="195"/>
        <v>0</v>
      </c>
      <c r="AD90" s="113">
        <f t="shared" si="195"/>
        <v>0</v>
      </c>
      <c r="AE90" s="113">
        <f t="shared" si="195"/>
        <v>0</v>
      </c>
      <c r="AF90" s="113">
        <f t="shared" si="195"/>
        <v>0</v>
      </c>
      <c r="AG90" s="113">
        <f t="shared" si="195"/>
        <v>670000</v>
      </c>
      <c r="AH90" s="113">
        <f t="shared" si="195"/>
        <v>0</v>
      </c>
      <c r="AI90" s="113">
        <f t="shared" si="195"/>
        <v>0</v>
      </c>
      <c r="AJ90" s="113">
        <f t="shared" si="195"/>
        <v>0</v>
      </c>
      <c r="AK90" s="113">
        <f t="shared" si="195"/>
        <v>0</v>
      </c>
      <c r="AL90" s="113">
        <f t="shared" si="195"/>
        <v>0</v>
      </c>
      <c r="AM90" s="113">
        <f t="shared" si="195"/>
        <v>0</v>
      </c>
      <c r="AN90" s="113">
        <f t="shared" si="195"/>
        <v>0</v>
      </c>
      <c r="AO90" s="113">
        <f t="shared" si="195"/>
        <v>0</v>
      </c>
      <c r="AP90" s="113">
        <f t="shared" si="195"/>
        <v>0</v>
      </c>
      <c r="AQ90" s="113">
        <f t="shared" si="195"/>
        <v>0</v>
      </c>
      <c r="AR90" s="113">
        <f t="shared" si="195"/>
        <v>0</v>
      </c>
      <c r="AS90" s="113">
        <f t="shared" si="195"/>
        <v>0</v>
      </c>
      <c r="AT90" s="113"/>
      <c r="AU90" s="113">
        <f t="shared" si="182"/>
        <v>42951740</v>
      </c>
      <c r="AV90" s="121">
        <f t="shared" si="183"/>
        <v>75.685885462555063</v>
      </c>
      <c r="AW90" s="122">
        <f t="shared" si="184"/>
        <v>13798260</v>
      </c>
      <c r="AX90" s="121">
        <f t="shared" si="185"/>
        <v>24.314114537444933</v>
      </c>
      <c r="AY90" s="110" t="s">
        <v>565</v>
      </c>
      <c r="AZ90" s="110" t="s">
        <v>549</v>
      </c>
      <c r="BA90" s="110" t="s">
        <v>3804</v>
      </c>
      <c r="BB90" s="113">
        <f t="shared" ref="BB90:BE90" si="198">SUM(BB91:BB94)</f>
        <v>600000</v>
      </c>
      <c r="BC90" s="113">
        <f t="shared" si="198"/>
        <v>5277000</v>
      </c>
      <c r="BD90" s="113">
        <f t="shared" si="198"/>
        <v>0</v>
      </c>
      <c r="BE90" s="113">
        <f t="shared" si="198"/>
        <v>0</v>
      </c>
      <c r="BF90" s="113">
        <f t="shared" ref="BF90" si="199">SUM(BF91:BF94)</f>
        <v>3300000</v>
      </c>
      <c r="BG90" s="113">
        <f t="shared" ref="BG90:BH90" si="200">SUM(BG91:BG94)</f>
        <v>3720000</v>
      </c>
      <c r="BH90" s="113">
        <f t="shared" si="200"/>
        <v>29384740</v>
      </c>
      <c r="BI90" s="113">
        <f t="shared" ref="BI90" si="201">SUM(BI91:BI94)</f>
        <v>0</v>
      </c>
      <c r="BJ90" s="113">
        <f t="shared" ref="BJ90:BK90" si="202">SUM(BJ91:BJ94)</f>
        <v>0</v>
      </c>
      <c r="BK90" s="113">
        <f t="shared" si="202"/>
        <v>0</v>
      </c>
      <c r="BL90" s="113">
        <f t="shared" ref="BL90" si="203">SUM(BL91:BL94)</f>
        <v>670000</v>
      </c>
    </row>
    <row r="91" spans="2:64">
      <c r="B91" s="172">
        <v>521211</v>
      </c>
      <c r="C91" s="110" t="s">
        <v>7</v>
      </c>
      <c r="D91" s="110"/>
      <c r="E91" s="367"/>
      <c r="F91" s="111">
        <v>33500000</v>
      </c>
      <c r="G91" s="111">
        <v>33500000</v>
      </c>
      <c r="H91" s="111"/>
      <c r="I91" s="111">
        <f t="shared" ref="I91:I94" si="204">G91-F91</f>
        <v>0</v>
      </c>
      <c r="J91" s="111"/>
      <c r="K91" s="111"/>
      <c r="L91" s="111"/>
      <c r="M91" s="111"/>
      <c r="N91" s="111"/>
      <c r="O91" s="111"/>
      <c r="P91" s="111"/>
      <c r="Q91" s="111"/>
      <c r="R91" s="111">
        <v>3987000</v>
      </c>
      <c r="S91" s="111"/>
      <c r="T91" s="111"/>
      <c r="U91" s="111"/>
      <c r="V91" s="111"/>
      <c r="W91" s="111"/>
      <c r="X91" s="111">
        <v>29384740</v>
      </c>
      <c r="Y91" s="111"/>
      <c r="Z91" s="111"/>
      <c r="AA91" s="111"/>
      <c r="AB91" s="111"/>
      <c r="AC91" s="111"/>
      <c r="AD91" s="111"/>
      <c r="AE91" s="111"/>
      <c r="AF91" s="111"/>
      <c r="AG91" s="111" t="s">
        <v>3726</v>
      </c>
      <c r="AH91" s="111"/>
      <c r="AI91" s="111"/>
      <c r="AJ91" s="111"/>
      <c r="AK91" s="111"/>
      <c r="AL91" s="111"/>
      <c r="AM91" s="111"/>
      <c r="AN91" s="111"/>
      <c r="AO91" s="111"/>
      <c r="AP91" s="111"/>
      <c r="AQ91" s="111"/>
      <c r="AR91" s="111"/>
      <c r="AS91" s="111"/>
      <c r="AT91" s="111"/>
      <c r="AU91" s="111">
        <f t="shared" si="182"/>
        <v>33371740</v>
      </c>
      <c r="AV91" s="114">
        <f t="shared" si="183"/>
        <v>99.617134328358219</v>
      </c>
      <c r="AW91" s="115">
        <f t="shared" si="184"/>
        <v>128260</v>
      </c>
      <c r="AX91" s="114">
        <f t="shared" si="185"/>
        <v>0.38286567164179103</v>
      </c>
      <c r="AY91" s="110" t="s">
        <v>565</v>
      </c>
      <c r="AZ91" s="110" t="s">
        <v>549</v>
      </c>
      <c r="BA91" s="110" t="s">
        <v>3804</v>
      </c>
      <c r="BB91" s="111"/>
      <c r="BC91" s="111">
        <v>3987000</v>
      </c>
      <c r="BD91" s="179"/>
      <c r="BE91" s="111"/>
      <c r="BF91" s="111"/>
      <c r="BG91" s="111"/>
      <c r="BH91" s="111">
        <v>29384740</v>
      </c>
      <c r="BI91" s="111"/>
      <c r="BJ91" s="111"/>
      <c r="BK91" s="111"/>
      <c r="BL91" s="111"/>
    </row>
    <row r="92" spans="2:64">
      <c r="B92" s="172">
        <v>522141</v>
      </c>
      <c r="C92" s="110" t="s">
        <v>95</v>
      </c>
      <c r="D92" s="110"/>
      <c r="E92" s="367"/>
      <c r="F92" s="111">
        <v>3000000</v>
      </c>
      <c r="G92" s="111">
        <v>3000000</v>
      </c>
      <c r="H92" s="111"/>
      <c r="I92" s="111">
        <f t="shared" si="204"/>
        <v>0</v>
      </c>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11"/>
      <c r="AH92" s="111"/>
      <c r="AI92" s="111"/>
      <c r="AJ92" s="111"/>
      <c r="AK92" s="111"/>
      <c r="AL92" s="111"/>
      <c r="AM92" s="111"/>
      <c r="AN92" s="111"/>
      <c r="AO92" s="111"/>
      <c r="AP92" s="111"/>
      <c r="AQ92" s="111"/>
      <c r="AR92" s="111"/>
      <c r="AS92" s="111"/>
      <c r="AT92" s="111"/>
      <c r="AU92" s="111">
        <f t="shared" si="182"/>
        <v>0</v>
      </c>
      <c r="AV92" s="114">
        <f t="shared" si="183"/>
        <v>0</v>
      </c>
      <c r="AW92" s="115">
        <f t="shared" si="184"/>
        <v>3000000</v>
      </c>
      <c r="AX92" s="114">
        <f t="shared" si="185"/>
        <v>100</v>
      </c>
      <c r="AY92" s="110" t="s">
        <v>565</v>
      </c>
      <c r="AZ92" s="110" t="s">
        <v>549</v>
      </c>
      <c r="BA92" s="110" t="s">
        <v>3804</v>
      </c>
      <c r="BB92" s="111"/>
      <c r="BC92" s="111"/>
      <c r="BD92" s="179"/>
      <c r="BE92" s="111"/>
      <c r="BF92" s="111"/>
      <c r="BG92" s="111"/>
      <c r="BH92" s="111"/>
      <c r="BI92" s="111"/>
      <c r="BJ92" s="111"/>
      <c r="BK92" s="111"/>
      <c r="BL92" s="111"/>
    </row>
    <row r="93" spans="2:64">
      <c r="B93" s="172">
        <v>524111</v>
      </c>
      <c r="C93" s="110" t="s">
        <v>19</v>
      </c>
      <c r="D93" s="110"/>
      <c r="E93" s="367"/>
      <c r="F93" s="111">
        <v>18000000</v>
      </c>
      <c r="G93" s="111">
        <v>18000000</v>
      </c>
      <c r="H93" s="111"/>
      <c r="I93" s="111">
        <f t="shared" si="204"/>
        <v>0</v>
      </c>
      <c r="J93" s="111"/>
      <c r="K93" s="111"/>
      <c r="L93" s="111"/>
      <c r="M93" s="111"/>
      <c r="N93" s="111"/>
      <c r="O93" s="111"/>
      <c r="P93" s="111"/>
      <c r="Q93" s="111"/>
      <c r="R93" s="111">
        <v>1290000</v>
      </c>
      <c r="S93" s="111"/>
      <c r="T93" s="111"/>
      <c r="U93" s="111"/>
      <c r="V93" s="111"/>
      <c r="W93" s="111">
        <f>3300000+3720000</f>
        <v>7020000</v>
      </c>
      <c r="X93" s="111"/>
      <c r="Y93" s="111"/>
      <c r="Z93" s="111"/>
      <c r="AA93" s="111"/>
      <c r="AB93" s="111"/>
      <c r="AC93" s="111"/>
      <c r="AD93" s="111"/>
      <c r="AE93" s="111"/>
      <c r="AF93" s="111"/>
      <c r="AG93" s="111">
        <v>670000</v>
      </c>
      <c r="AH93" s="111"/>
      <c r="AI93" s="111"/>
      <c r="AJ93" s="111"/>
      <c r="AK93" s="111"/>
      <c r="AL93" s="111"/>
      <c r="AM93" s="111"/>
      <c r="AN93" s="111"/>
      <c r="AO93" s="111"/>
      <c r="AP93" s="111"/>
      <c r="AQ93" s="111"/>
      <c r="AR93" s="111"/>
      <c r="AS93" s="111"/>
      <c r="AT93" s="111"/>
      <c r="AU93" s="111">
        <f t="shared" si="182"/>
        <v>8980000</v>
      </c>
      <c r="AV93" s="114">
        <f t="shared" si="183"/>
        <v>49.888888888888886</v>
      </c>
      <c r="AW93" s="115">
        <f t="shared" si="184"/>
        <v>9020000</v>
      </c>
      <c r="AX93" s="114">
        <f t="shared" si="185"/>
        <v>50.111111111111107</v>
      </c>
      <c r="AY93" s="110" t="s">
        <v>565</v>
      </c>
      <c r="AZ93" s="110" t="s">
        <v>549</v>
      </c>
      <c r="BA93" s="110" t="s">
        <v>3804</v>
      </c>
      <c r="BB93" s="111"/>
      <c r="BC93" s="111">
        <v>1290000</v>
      </c>
      <c r="BD93" s="179"/>
      <c r="BE93" s="111"/>
      <c r="BF93" s="111">
        <v>3300000</v>
      </c>
      <c r="BG93" s="111">
        <v>3720000</v>
      </c>
      <c r="BH93" s="111"/>
      <c r="BI93" s="111"/>
      <c r="BJ93" s="111"/>
      <c r="BK93" s="111"/>
      <c r="BL93" s="111">
        <v>670000</v>
      </c>
    </row>
    <row r="94" spans="2:64">
      <c r="B94" s="172">
        <v>524113</v>
      </c>
      <c r="C94" s="110" t="s">
        <v>13</v>
      </c>
      <c r="D94" s="110"/>
      <c r="E94" s="367"/>
      <c r="F94" s="111">
        <v>2250000</v>
      </c>
      <c r="G94" s="111">
        <v>2250000</v>
      </c>
      <c r="H94" s="111"/>
      <c r="I94" s="111">
        <f t="shared" si="204"/>
        <v>0</v>
      </c>
      <c r="J94" s="111"/>
      <c r="K94" s="111"/>
      <c r="L94" s="111"/>
      <c r="M94" s="111"/>
      <c r="N94" s="111"/>
      <c r="O94" s="111"/>
      <c r="P94" s="111"/>
      <c r="Q94" s="111">
        <v>600000</v>
      </c>
      <c r="R94" s="111"/>
      <c r="S94" s="111"/>
      <c r="T94" s="111"/>
      <c r="U94" s="111"/>
      <c r="V94" s="111"/>
      <c r="W94" s="111"/>
      <c r="X94" s="111"/>
      <c r="Y94" s="111"/>
      <c r="Z94" s="111"/>
      <c r="AA94" s="111"/>
      <c r="AB94" s="111"/>
      <c r="AC94" s="111"/>
      <c r="AD94" s="111"/>
      <c r="AE94" s="111"/>
      <c r="AF94" s="111"/>
      <c r="AG94" s="111"/>
      <c r="AH94" s="111"/>
      <c r="AI94" s="111"/>
      <c r="AJ94" s="111"/>
      <c r="AK94" s="111"/>
      <c r="AL94" s="111"/>
      <c r="AM94" s="111"/>
      <c r="AN94" s="111"/>
      <c r="AO94" s="111"/>
      <c r="AP94" s="111"/>
      <c r="AQ94" s="111"/>
      <c r="AR94" s="111"/>
      <c r="AS94" s="111"/>
      <c r="AT94" s="111"/>
      <c r="AU94" s="111">
        <f t="shared" si="182"/>
        <v>600000</v>
      </c>
      <c r="AV94" s="114">
        <f t="shared" si="183"/>
        <v>26.666666666666668</v>
      </c>
      <c r="AW94" s="115">
        <f t="shared" si="184"/>
        <v>1650000</v>
      </c>
      <c r="AX94" s="114">
        <f t="shared" si="185"/>
        <v>73.333333333333329</v>
      </c>
      <c r="AY94" s="110" t="s">
        <v>565</v>
      </c>
      <c r="AZ94" s="110" t="s">
        <v>549</v>
      </c>
      <c r="BA94" s="110" t="s">
        <v>3804</v>
      </c>
      <c r="BB94" s="111">
        <v>600000</v>
      </c>
      <c r="BC94" s="111"/>
      <c r="BD94" s="179"/>
      <c r="BE94" s="111"/>
      <c r="BF94" s="111"/>
      <c r="BG94" s="111"/>
      <c r="BH94" s="111"/>
      <c r="BI94" s="111"/>
      <c r="BJ94" s="111"/>
      <c r="BK94" s="111"/>
      <c r="BL94" s="111"/>
    </row>
    <row r="95" spans="2:64">
      <c r="B95" s="174" t="s">
        <v>511</v>
      </c>
      <c r="C95" s="112" t="s">
        <v>151</v>
      </c>
      <c r="D95" s="112"/>
      <c r="E95" s="359"/>
      <c r="F95" s="113">
        <f t="shared" ref="F95:AS95" si="205">SUM(F96:F98)</f>
        <v>61193000</v>
      </c>
      <c r="G95" s="113">
        <f t="shared" ref="G95:H95" si="206">SUM(G96:G98)</f>
        <v>61193000</v>
      </c>
      <c r="H95" s="113">
        <f t="shared" si="206"/>
        <v>0</v>
      </c>
      <c r="I95" s="113">
        <f t="shared" ref="I95" si="207">SUM(I96:I98)</f>
        <v>0</v>
      </c>
      <c r="J95" s="113">
        <f t="shared" si="205"/>
        <v>0</v>
      </c>
      <c r="K95" s="113">
        <f t="shared" si="205"/>
        <v>0</v>
      </c>
      <c r="L95" s="113">
        <f t="shared" si="205"/>
        <v>0</v>
      </c>
      <c r="M95" s="113">
        <f t="shared" si="205"/>
        <v>0</v>
      </c>
      <c r="N95" s="113">
        <f t="shared" si="205"/>
        <v>0</v>
      </c>
      <c r="O95" s="113">
        <f t="shared" si="205"/>
        <v>0</v>
      </c>
      <c r="P95" s="113">
        <f t="shared" si="205"/>
        <v>0</v>
      </c>
      <c r="Q95" s="113">
        <f t="shared" si="205"/>
        <v>4907400</v>
      </c>
      <c r="R95" s="113">
        <f t="shared" si="205"/>
        <v>8779000</v>
      </c>
      <c r="S95" s="113">
        <f t="shared" si="205"/>
        <v>14352838</v>
      </c>
      <c r="T95" s="113">
        <f t="shared" si="205"/>
        <v>1410000</v>
      </c>
      <c r="U95" s="113">
        <f t="shared" si="205"/>
        <v>0</v>
      </c>
      <c r="V95" s="113">
        <f t="shared" si="205"/>
        <v>0</v>
      </c>
      <c r="W95" s="113">
        <f t="shared" si="205"/>
        <v>0</v>
      </c>
      <c r="X95" s="113">
        <f t="shared" si="205"/>
        <v>3691500</v>
      </c>
      <c r="Y95" s="113">
        <f t="shared" si="205"/>
        <v>0</v>
      </c>
      <c r="Z95" s="113">
        <f t="shared" si="205"/>
        <v>0</v>
      </c>
      <c r="AA95" s="113">
        <f t="shared" si="205"/>
        <v>0</v>
      </c>
      <c r="AB95" s="113">
        <f t="shared" si="205"/>
        <v>0</v>
      </c>
      <c r="AC95" s="113">
        <f t="shared" si="205"/>
        <v>0</v>
      </c>
      <c r="AD95" s="113">
        <f t="shared" si="205"/>
        <v>0</v>
      </c>
      <c r="AE95" s="113">
        <f t="shared" si="205"/>
        <v>0</v>
      </c>
      <c r="AF95" s="113">
        <f t="shared" si="205"/>
        <v>0</v>
      </c>
      <c r="AG95" s="113">
        <f t="shared" si="205"/>
        <v>4823500</v>
      </c>
      <c r="AH95" s="113">
        <f t="shared" si="205"/>
        <v>0</v>
      </c>
      <c r="AI95" s="113">
        <f t="shared" si="205"/>
        <v>0</v>
      </c>
      <c r="AJ95" s="113">
        <f t="shared" si="205"/>
        <v>0</v>
      </c>
      <c r="AK95" s="113">
        <f t="shared" si="205"/>
        <v>0</v>
      </c>
      <c r="AL95" s="113">
        <f t="shared" si="205"/>
        <v>0</v>
      </c>
      <c r="AM95" s="113">
        <f t="shared" si="205"/>
        <v>0</v>
      </c>
      <c r="AN95" s="113">
        <f t="shared" si="205"/>
        <v>0</v>
      </c>
      <c r="AO95" s="113">
        <f t="shared" si="205"/>
        <v>0</v>
      </c>
      <c r="AP95" s="113">
        <f t="shared" si="205"/>
        <v>0</v>
      </c>
      <c r="AQ95" s="113">
        <f t="shared" si="205"/>
        <v>0</v>
      </c>
      <c r="AR95" s="113">
        <f t="shared" si="205"/>
        <v>0</v>
      </c>
      <c r="AS95" s="113">
        <f t="shared" si="205"/>
        <v>0</v>
      </c>
      <c r="AT95" s="113"/>
      <c r="AU95" s="113">
        <f t="shared" si="182"/>
        <v>37964238</v>
      </c>
      <c r="AV95" s="121">
        <f t="shared" si="183"/>
        <v>62.040164724723411</v>
      </c>
      <c r="AW95" s="122">
        <f t="shared" si="184"/>
        <v>23228762</v>
      </c>
      <c r="AX95" s="121">
        <f t="shared" si="185"/>
        <v>37.959835275276582</v>
      </c>
      <c r="AY95" s="110" t="s">
        <v>565</v>
      </c>
      <c r="AZ95" s="110" t="s">
        <v>549</v>
      </c>
      <c r="BA95" s="110" t="s">
        <v>3804</v>
      </c>
      <c r="BB95" s="113">
        <f t="shared" ref="BB95:BE95" si="208">SUM(BB96:BB98)</f>
        <v>4907400</v>
      </c>
      <c r="BC95" s="113">
        <f t="shared" si="208"/>
        <v>8779000</v>
      </c>
      <c r="BD95" s="113">
        <f t="shared" si="208"/>
        <v>0</v>
      </c>
      <c r="BE95" s="113">
        <f t="shared" si="208"/>
        <v>1410000</v>
      </c>
      <c r="BF95" s="113">
        <f t="shared" ref="BF95" si="209">SUM(BF96:BF98)</f>
        <v>0</v>
      </c>
      <c r="BG95" s="113">
        <f t="shared" ref="BG95:BH95" si="210">SUM(BG96:BG98)</f>
        <v>0</v>
      </c>
      <c r="BH95" s="113">
        <f t="shared" si="210"/>
        <v>3691500</v>
      </c>
      <c r="BI95" s="113">
        <f t="shared" ref="BI95" si="211">SUM(BI96:BI98)</f>
        <v>0</v>
      </c>
      <c r="BJ95" s="113">
        <f t="shared" ref="BJ95:BK95" si="212">SUM(BJ96:BJ98)</f>
        <v>0</v>
      </c>
      <c r="BK95" s="113">
        <f t="shared" si="212"/>
        <v>0</v>
      </c>
      <c r="BL95" s="113">
        <f t="shared" ref="BL95" si="213">SUM(BL96:BL98)</f>
        <v>4823500</v>
      </c>
    </row>
    <row r="96" spans="2:64">
      <c r="B96" s="172">
        <v>521211</v>
      </c>
      <c r="C96" s="110" t="s">
        <v>7</v>
      </c>
      <c r="D96" s="110"/>
      <c r="E96" s="367"/>
      <c r="F96" s="111">
        <v>13500000</v>
      </c>
      <c r="G96" s="111">
        <v>13500000</v>
      </c>
      <c r="H96" s="111"/>
      <c r="I96" s="111">
        <f t="shared" ref="I96:I98" si="214">G96-F96</f>
        <v>0</v>
      </c>
      <c r="J96" s="111"/>
      <c r="K96" s="111"/>
      <c r="L96" s="111"/>
      <c r="M96" s="111"/>
      <c r="N96" s="111"/>
      <c r="O96" s="111"/>
      <c r="P96" s="111"/>
      <c r="Q96" s="111"/>
      <c r="R96" s="111">
        <v>5459000</v>
      </c>
      <c r="S96" s="111"/>
      <c r="T96" s="111"/>
      <c r="U96" s="111"/>
      <c r="V96" s="111"/>
      <c r="W96" s="111"/>
      <c r="X96" s="111"/>
      <c r="Y96" s="111"/>
      <c r="Z96" s="111"/>
      <c r="AA96" s="111"/>
      <c r="AB96" s="111"/>
      <c r="AC96" s="111"/>
      <c r="AD96" s="111"/>
      <c r="AE96" s="111"/>
      <c r="AF96" s="111"/>
      <c r="AG96" s="111">
        <v>3989500</v>
      </c>
      <c r="AH96" s="111"/>
      <c r="AI96" s="111"/>
      <c r="AJ96" s="111"/>
      <c r="AK96" s="111"/>
      <c r="AL96" s="111"/>
      <c r="AM96" s="111"/>
      <c r="AN96" s="111"/>
      <c r="AO96" s="111"/>
      <c r="AP96" s="111"/>
      <c r="AQ96" s="111"/>
      <c r="AR96" s="111"/>
      <c r="AS96" s="111"/>
      <c r="AT96" s="111"/>
      <c r="AU96" s="111">
        <f t="shared" si="182"/>
        <v>9448500</v>
      </c>
      <c r="AV96" s="114">
        <f t="shared" si="183"/>
        <v>69.988888888888894</v>
      </c>
      <c r="AW96" s="115">
        <f t="shared" si="184"/>
        <v>4051500</v>
      </c>
      <c r="AX96" s="114">
        <f t="shared" si="185"/>
        <v>30.011111111111109</v>
      </c>
      <c r="AY96" s="110" t="s">
        <v>565</v>
      </c>
      <c r="AZ96" s="110" t="s">
        <v>549</v>
      </c>
      <c r="BA96" s="110" t="s">
        <v>3804</v>
      </c>
      <c r="BB96" s="111"/>
      <c r="BC96" s="111">
        <v>5459000</v>
      </c>
      <c r="BD96" s="179"/>
      <c r="BE96" s="111"/>
      <c r="BF96" s="111"/>
      <c r="BG96" s="111"/>
      <c r="BH96" s="111"/>
      <c r="BI96" s="111"/>
      <c r="BJ96" s="111"/>
      <c r="BK96" s="111"/>
      <c r="BL96" s="111">
        <v>3989500</v>
      </c>
    </row>
    <row r="97" spans="2:64">
      <c r="B97" s="172">
        <v>524111</v>
      </c>
      <c r="C97" s="110" t="s">
        <v>19</v>
      </c>
      <c r="D97" s="110"/>
      <c r="E97" s="367"/>
      <c r="F97" s="111">
        <v>47693000</v>
      </c>
      <c r="G97" s="111">
        <v>47693000</v>
      </c>
      <c r="H97" s="111"/>
      <c r="I97" s="111">
        <f t="shared" si="214"/>
        <v>0</v>
      </c>
      <c r="J97" s="111"/>
      <c r="K97" s="111"/>
      <c r="L97" s="111"/>
      <c r="M97" s="111"/>
      <c r="N97" s="111"/>
      <c r="O97" s="111"/>
      <c r="P97" s="111"/>
      <c r="Q97" s="111">
        <v>4907400</v>
      </c>
      <c r="R97" s="111">
        <v>3320000</v>
      </c>
      <c r="S97" s="111">
        <v>14352838</v>
      </c>
      <c r="T97" s="111">
        <v>1410000</v>
      </c>
      <c r="U97" s="111"/>
      <c r="V97" s="111"/>
      <c r="W97" s="111"/>
      <c r="X97" s="111">
        <v>3691500</v>
      </c>
      <c r="Y97" s="111"/>
      <c r="Z97" s="111"/>
      <c r="AA97" s="111"/>
      <c r="AB97" s="111"/>
      <c r="AC97" s="111"/>
      <c r="AD97" s="111"/>
      <c r="AE97" s="111"/>
      <c r="AF97" s="111"/>
      <c r="AG97" s="111">
        <v>834000</v>
      </c>
      <c r="AH97" s="111"/>
      <c r="AI97" s="111"/>
      <c r="AJ97" s="111"/>
      <c r="AK97" s="111"/>
      <c r="AL97" s="111"/>
      <c r="AM97" s="111"/>
      <c r="AN97" s="111"/>
      <c r="AO97" s="111"/>
      <c r="AP97" s="111"/>
      <c r="AQ97" s="111"/>
      <c r="AR97" s="111"/>
      <c r="AS97" s="111"/>
      <c r="AT97" s="111"/>
      <c r="AU97" s="111">
        <f t="shared" si="182"/>
        <v>28515738</v>
      </c>
      <c r="AV97" s="114">
        <f t="shared" si="183"/>
        <v>59.790195626192521</v>
      </c>
      <c r="AW97" s="115">
        <f t="shared" si="184"/>
        <v>19177262</v>
      </c>
      <c r="AX97" s="114">
        <f t="shared" si="185"/>
        <v>40.209804373807479</v>
      </c>
      <c r="AY97" s="110" t="s">
        <v>565</v>
      </c>
      <c r="AZ97" s="110" t="s">
        <v>549</v>
      </c>
      <c r="BA97" s="110" t="s">
        <v>3804</v>
      </c>
      <c r="BB97" s="111">
        <v>4907400</v>
      </c>
      <c r="BC97" s="111">
        <v>3320000</v>
      </c>
      <c r="BD97" s="179"/>
      <c r="BE97" s="111">
        <v>1410000</v>
      </c>
      <c r="BF97" s="111"/>
      <c r="BG97" s="111"/>
      <c r="BH97" s="111">
        <v>3691500</v>
      </c>
      <c r="BI97" s="111"/>
      <c r="BJ97" s="111"/>
      <c r="BK97" s="111"/>
      <c r="BL97" s="111">
        <v>834000</v>
      </c>
    </row>
    <row r="98" spans="2:64">
      <c r="B98" s="172">
        <v>524113</v>
      </c>
      <c r="C98" s="110" t="s">
        <v>13</v>
      </c>
      <c r="D98" s="110"/>
      <c r="E98" s="367"/>
      <c r="F98" s="111">
        <v>0</v>
      </c>
      <c r="G98" s="111">
        <v>0</v>
      </c>
      <c r="H98" s="111"/>
      <c r="I98" s="111">
        <f t="shared" si="214"/>
        <v>0</v>
      </c>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11"/>
      <c r="AH98" s="111"/>
      <c r="AI98" s="111"/>
      <c r="AJ98" s="111"/>
      <c r="AK98" s="111"/>
      <c r="AL98" s="111"/>
      <c r="AM98" s="111"/>
      <c r="AN98" s="111"/>
      <c r="AO98" s="111"/>
      <c r="AP98" s="111"/>
      <c r="AQ98" s="111"/>
      <c r="AR98" s="111"/>
      <c r="AS98" s="111"/>
      <c r="AT98" s="111"/>
      <c r="AU98" s="111">
        <f t="shared" si="182"/>
        <v>0</v>
      </c>
      <c r="AV98" s="114">
        <f t="shared" si="183"/>
        <v>0</v>
      </c>
      <c r="AW98" s="115">
        <f t="shared" si="184"/>
        <v>0</v>
      </c>
      <c r="AX98" s="114" t="e">
        <f t="shared" si="185"/>
        <v>#DIV/0!</v>
      </c>
      <c r="AY98" s="110" t="s">
        <v>565</v>
      </c>
      <c r="AZ98" s="110" t="s">
        <v>549</v>
      </c>
      <c r="BA98" s="110" t="s">
        <v>3804</v>
      </c>
      <c r="BB98" s="111"/>
      <c r="BC98" s="111"/>
      <c r="BD98" s="179"/>
      <c r="BE98" s="111"/>
      <c r="BF98" s="111"/>
      <c r="BG98" s="111"/>
      <c r="BH98" s="111"/>
      <c r="BI98" s="111"/>
      <c r="BJ98" s="111"/>
      <c r="BK98" s="111"/>
      <c r="BL98" s="111"/>
    </row>
    <row r="99" spans="2:64">
      <c r="B99" s="174" t="s">
        <v>516</v>
      </c>
      <c r="C99" s="112" t="s">
        <v>152</v>
      </c>
      <c r="D99" s="112"/>
      <c r="E99" s="359"/>
      <c r="F99" s="113">
        <f t="shared" ref="F99:AS99" si="215">SUM(F100:F105)</f>
        <v>664155000</v>
      </c>
      <c r="G99" s="113">
        <f t="shared" ref="G99:H99" si="216">SUM(G100:G105)</f>
        <v>664155000</v>
      </c>
      <c r="H99" s="113">
        <f t="shared" si="216"/>
        <v>0</v>
      </c>
      <c r="I99" s="113">
        <f t="shared" ref="I99" si="217">SUM(I100:I105)</f>
        <v>515818000</v>
      </c>
      <c r="J99" s="113">
        <f t="shared" si="215"/>
        <v>0</v>
      </c>
      <c r="K99" s="113">
        <f t="shared" si="215"/>
        <v>0</v>
      </c>
      <c r="L99" s="113">
        <f t="shared" si="215"/>
        <v>0</v>
      </c>
      <c r="M99" s="113">
        <f t="shared" si="215"/>
        <v>0</v>
      </c>
      <c r="N99" s="113">
        <f t="shared" si="215"/>
        <v>0</v>
      </c>
      <c r="O99" s="113">
        <f t="shared" si="215"/>
        <v>0</v>
      </c>
      <c r="P99" s="113">
        <f t="shared" si="215"/>
        <v>0</v>
      </c>
      <c r="Q99" s="113">
        <f t="shared" si="215"/>
        <v>13360000</v>
      </c>
      <c r="R99" s="113">
        <f t="shared" si="215"/>
        <v>74319450</v>
      </c>
      <c r="S99" s="113">
        <f t="shared" si="215"/>
        <v>3712700</v>
      </c>
      <c r="T99" s="113">
        <f t="shared" si="215"/>
        <v>3229000</v>
      </c>
      <c r="U99" s="113">
        <f t="shared" si="215"/>
        <v>0</v>
      </c>
      <c r="V99" s="113">
        <f t="shared" si="215"/>
        <v>0</v>
      </c>
      <c r="W99" s="113">
        <f t="shared" si="215"/>
        <v>5608000</v>
      </c>
      <c r="X99" s="113">
        <f t="shared" si="215"/>
        <v>31126830</v>
      </c>
      <c r="Y99" s="113">
        <f t="shared" si="215"/>
        <v>0</v>
      </c>
      <c r="Z99" s="113">
        <f t="shared" si="215"/>
        <v>0</v>
      </c>
      <c r="AA99" s="113">
        <f t="shared" si="215"/>
        <v>0</v>
      </c>
      <c r="AB99" s="113">
        <f t="shared" si="215"/>
        <v>0</v>
      </c>
      <c r="AC99" s="113">
        <f t="shared" si="215"/>
        <v>16970000</v>
      </c>
      <c r="AD99" s="113">
        <f t="shared" si="215"/>
        <v>0</v>
      </c>
      <c r="AE99" s="113">
        <f t="shared" si="215"/>
        <v>0</v>
      </c>
      <c r="AF99" s="113">
        <f t="shared" si="215"/>
        <v>0</v>
      </c>
      <c r="AG99" s="113">
        <f t="shared" si="215"/>
        <v>0</v>
      </c>
      <c r="AH99" s="113">
        <f t="shared" si="215"/>
        <v>0</v>
      </c>
      <c r="AI99" s="113">
        <f t="shared" si="215"/>
        <v>0</v>
      </c>
      <c r="AJ99" s="113">
        <f t="shared" si="215"/>
        <v>0</v>
      </c>
      <c r="AK99" s="113">
        <f t="shared" si="215"/>
        <v>0</v>
      </c>
      <c r="AL99" s="113">
        <f t="shared" si="215"/>
        <v>0</v>
      </c>
      <c r="AM99" s="113">
        <f t="shared" si="215"/>
        <v>0</v>
      </c>
      <c r="AN99" s="113">
        <f t="shared" si="215"/>
        <v>0</v>
      </c>
      <c r="AO99" s="113">
        <f t="shared" si="215"/>
        <v>0</v>
      </c>
      <c r="AP99" s="113">
        <f t="shared" si="215"/>
        <v>0</v>
      </c>
      <c r="AQ99" s="113">
        <f t="shared" si="215"/>
        <v>0</v>
      </c>
      <c r="AR99" s="113">
        <f t="shared" si="215"/>
        <v>0</v>
      </c>
      <c r="AS99" s="113">
        <f t="shared" si="215"/>
        <v>0</v>
      </c>
      <c r="AT99" s="113"/>
      <c r="AU99" s="113">
        <f t="shared" si="182"/>
        <v>148325980</v>
      </c>
      <c r="AV99" s="121">
        <f t="shared" si="183"/>
        <v>22.333036715826879</v>
      </c>
      <c r="AW99" s="122">
        <f t="shared" si="184"/>
        <v>515829020</v>
      </c>
      <c r="AX99" s="121">
        <f t="shared" si="185"/>
        <v>77.666963284173121</v>
      </c>
      <c r="AY99" s="110" t="s">
        <v>565</v>
      </c>
      <c r="AZ99" s="110" t="s">
        <v>549</v>
      </c>
      <c r="BA99" s="110" t="s">
        <v>3804</v>
      </c>
      <c r="BB99" s="113">
        <f t="shared" ref="BB99:BE99" si="218">SUM(BB100:BB105)</f>
        <v>1560000</v>
      </c>
      <c r="BC99" s="113">
        <f t="shared" si="218"/>
        <v>74319450</v>
      </c>
      <c r="BD99" s="113">
        <f t="shared" si="218"/>
        <v>11800000</v>
      </c>
      <c r="BE99" s="113">
        <f t="shared" si="218"/>
        <v>3229000</v>
      </c>
      <c r="BF99" s="113">
        <f t="shared" ref="BF99" si="219">SUM(BF100:BF105)</f>
        <v>1860000</v>
      </c>
      <c r="BG99" s="113">
        <f t="shared" ref="BG99:BH99" si="220">SUM(BG100:BG105)</f>
        <v>3748000</v>
      </c>
      <c r="BH99" s="113">
        <f t="shared" si="220"/>
        <v>31126830</v>
      </c>
      <c r="BI99" s="113">
        <f t="shared" ref="BI99:BJ99" si="221">SUM(BI100:BI105)</f>
        <v>0</v>
      </c>
      <c r="BJ99" s="113">
        <f t="shared" si="221"/>
        <v>0</v>
      </c>
      <c r="BK99" s="113">
        <f t="shared" ref="BK99:BL99" si="222">SUM(BK100:BK105)</f>
        <v>16970000</v>
      </c>
      <c r="BL99" s="113">
        <f t="shared" si="222"/>
        <v>0</v>
      </c>
    </row>
    <row r="100" spans="2:64">
      <c r="B100" s="172">
        <v>521211</v>
      </c>
      <c r="C100" s="110" t="s">
        <v>7</v>
      </c>
      <c r="D100" s="110"/>
      <c r="E100" s="367"/>
      <c r="F100" s="111">
        <v>38100000</v>
      </c>
      <c r="G100" s="111">
        <v>38100000</v>
      </c>
      <c r="H100" s="111"/>
      <c r="I100" s="111">
        <v>0</v>
      </c>
      <c r="J100" s="111"/>
      <c r="K100" s="111"/>
      <c r="L100" s="111"/>
      <c r="M100" s="111"/>
      <c r="N100" s="111"/>
      <c r="O100" s="111"/>
      <c r="P100" s="111"/>
      <c r="Q100" s="111"/>
      <c r="R100" s="111">
        <v>31495000</v>
      </c>
      <c r="S100" s="111"/>
      <c r="T100" s="111"/>
      <c r="U100" s="111"/>
      <c r="V100" s="111"/>
      <c r="W100" s="111"/>
      <c r="X100" s="111">
        <v>6600000</v>
      </c>
      <c r="Y100" s="111"/>
      <c r="Z100" s="111"/>
      <c r="AA100" s="111"/>
      <c r="AB100" s="111"/>
      <c r="AC100" s="111"/>
      <c r="AD100" s="111"/>
      <c r="AE100" s="111"/>
      <c r="AF100" s="111"/>
      <c r="AG100" s="111"/>
      <c r="AH100" s="111"/>
      <c r="AI100" s="111"/>
      <c r="AJ100" s="111"/>
      <c r="AK100" s="111"/>
      <c r="AL100" s="111"/>
      <c r="AM100" s="111"/>
      <c r="AN100" s="111"/>
      <c r="AO100" s="111"/>
      <c r="AP100" s="111"/>
      <c r="AQ100" s="111"/>
      <c r="AR100" s="111"/>
      <c r="AS100" s="111"/>
      <c r="AT100" s="111"/>
      <c r="AU100" s="111">
        <f t="shared" si="182"/>
        <v>38095000</v>
      </c>
      <c r="AV100" s="114">
        <f t="shared" si="183"/>
        <v>99.98687664041995</v>
      </c>
      <c r="AW100" s="115">
        <f t="shared" si="184"/>
        <v>5000</v>
      </c>
      <c r="AX100" s="114">
        <f t="shared" si="185"/>
        <v>1.3123359580052493E-2</v>
      </c>
      <c r="AY100" s="110" t="s">
        <v>565</v>
      </c>
      <c r="AZ100" s="110" t="s">
        <v>549</v>
      </c>
      <c r="BA100" s="110" t="s">
        <v>3804</v>
      </c>
      <c r="BB100" s="111"/>
      <c r="BC100" s="111">
        <v>31495000</v>
      </c>
      <c r="BD100" s="179"/>
      <c r="BE100" s="111"/>
      <c r="BF100" s="111"/>
      <c r="BG100" s="111"/>
      <c r="BH100" s="111">
        <v>6600000</v>
      </c>
      <c r="BI100" s="111"/>
      <c r="BJ100" s="111"/>
      <c r="BK100" s="111"/>
      <c r="BL100" s="111"/>
    </row>
    <row r="101" spans="2:64">
      <c r="B101" s="172">
        <v>521241</v>
      </c>
      <c r="C101" s="110" t="s">
        <v>621</v>
      </c>
      <c r="D101" s="110"/>
      <c r="E101" s="367"/>
      <c r="F101" s="111">
        <v>82535000</v>
      </c>
      <c r="G101" s="111">
        <v>82534000</v>
      </c>
      <c r="H101" s="111"/>
      <c r="I101" s="111">
        <v>0</v>
      </c>
      <c r="J101" s="111"/>
      <c r="K101" s="111"/>
      <c r="L101" s="111"/>
      <c r="M101" s="111"/>
      <c r="N101" s="111"/>
      <c r="O101" s="111"/>
      <c r="P101" s="111"/>
      <c r="Q101" s="179">
        <v>11800000</v>
      </c>
      <c r="R101" s="111">
        <v>35332450</v>
      </c>
      <c r="S101" s="111"/>
      <c r="T101" s="111"/>
      <c r="U101" s="111"/>
      <c r="V101" s="111"/>
      <c r="W101" s="111"/>
      <c r="X101" s="111">
        <v>20031830</v>
      </c>
      <c r="Y101" s="111"/>
      <c r="Z101" s="111"/>
      <c r="AA101" s="111"/>
      <c r="AB101" s="111"/>
      <c r="AC101" s="111">
        <v>15370000</v>
      </c>
      <c r="AD101" s="111"/>
      <c r="AE101" s="111"/>
      <c r="AF101" s="111"/>
      <c r="AG101" s="111"/>
      <c r="AH101" s="111"/>
      <c r="AI101" s="111"/>
      <c r="AJ101" s="111"/>
      <c r="AK101" s="111"/>
      <c r="AL101" s="111"/>
      <c r="AM101" s="111"/>
      <c r="AN101" s="111"/>
      <c r="AO101" s="111"/>
      <c r="AP101" s="111"/>
      <c r="AQ101" s="111"/>
      <c r="AR101" s="111"/>
      <c r="AS101" s="111"/>
      <c r="AT101" s="111"/>
      <c r="AU101" s="111">
        <f t="shared" si="182"/>
        <v>82534280</v>
      </c>
      <c r="AV101" s="114">
        <f t="shared" si="183"/>
        <v>99.999127642818195</v>
      </c>
      <c r="AW101" s="115">
        <f t="shared" si="184"/>
        <v>720</v>
      </c>
      <c r="AX101" s="114">
        <f t="shared" si="185"/>
        <v>8.7235718180165981E-4</v>
      </c>
      <c r="AY101" s="110" t="s">
        <v>565</v>
      </c>
      <c r="AZ101" s="110" t="s">
        <v>549</v>
      </c>
      <c r="BA101" s="110" t="s">
        <v>3804</v>
      </c>
      <c r="BB101" s="111"/>
      <c r="BC101" s="111">
        <v>35332450</v>
      </c>
      <c r="BD101" s="179">
        <v>11800000</v>
      </c>
      <c r="BE101" s="111"/>
      <c r="BF101" s="111"/>
      <c r="BG101" s="111"/>
      <c r="BH101" s="111">
        <v>20031830</v>
      </c>
      <c r="BI101" s="111"/>
      <c r="BJ101" s="111"/>
      <c r="BK101" s="111">
        <v>15370000</v>
      </c>
      <c r="BL101" s="111"/>
    </row>
    <row r="102" spans="2:64">
      <c r="B102" s="172">
        <v>522191</v>
      </c>
      <c r="C102" s="110" t="s">
        <v>22</v>
      </c>
      <c r="D102" s="110"/>
      <c r="E102" s="367"/>
      <c r="F102" s="111">
        <v>1605000</v>
      </c>
      <c r="G102" s="111">
        <v>1606000</v>
      </c>
      <c r="H102" s="111"/>
      <c r="I102" s="111">
        <v>0</v>
      </c>
      <c r="J102" s="111"/>
      <c r="K102" s="111"/>
      <c r="L102" s="111"/>
      <c r="M102" s="111"/>
      <c r="N102" s="111"/>
      <c r="O102" s="111"/>
      <c r="P102" s="111"/>
      <c r="Q102" s="179"/>
      <c r="R102" s="111"/>
      <c r="S102" s="111"/>
      <c r="T102" s="111"/>
      <c r="U102" s="111"/>
      <c r="V102" s="111"/>
      <c r="W102" s="111"/>
      <c r="X102" s="111"/>
      <c r="Y102" s="111"/>
      <c r="Z102" s="111"/>
      <c r="AA102" s="111"/>
      <c r="AB102" s="111"/>
      <c r="AC102" s="111">
        <v>1600000</v>
      </c>
      <c r="AD102" s="111"/>
      <c r="AE102" s="111"/>
      <c r="AF102" s="111"/>
      <c r="AG102" s="111"/>
      <c r="AH102" s="111"/>
      <c r="AI102" s="111"/>
      <c r="AJ102" s="111"/>
      <c r="AK102" s="111"/>
      <c r="AL102" s="111"/>
      <c r="AM102" s="111"/>
      <c r="AN102" s="111"/>
      <c r="AO102" s="111"/>
      <c r="AP102" s="111"/>
      <c r="AQ102" s="111"/>
      <c r="AR102" s="111"/>
      <c r="AS102" s="111"/>
      <c r="AT102" s="111"/>
      <c r="AU102" s="111"/>
      <c r="AV102" s="114">
        <f t="shared" si="183"/>
        <v>0</v>
      </c>
      <c r="AW102" s="115"/>
      <c r="AX102" s="114"/>
      <c r="AY102" s="110" t="s">
        <v>565</v>
      </c>
      <c r="AZ102" s="110" t="s">
        <v>549</v>
      </c>
      <c r="BA102" s="110" t="s">
        <v>3804</v>
      </c>
      <c r="BB102" s="111"/>
      <c r="BC102" s="111"/>
      <c r="BD102" s="179"/>
      <c r="BE102" s="111"/>
      <c r="BF102" s="111"/>
      <c r="BG102" s="111"/>
      <c r="BH102" s="111"/>
      <c r="BI102" s="111"/>
      <c r="BJ102" s="111"/>
      <c r="BK102" s="111">
        <v>1600000</v>
      </c>
      <c r="BL102" s="111"/>
    </row>
    <row r="103" spans="2:64">
      <c r="B103" s="172">
        <v>522192</v>
      </c>
      <c r="C103" s="110" t="s">
        <v>24</v>
      </c>
      <c r="D103" s="110"/>
      <c r="E103" s="367"/>
      <c r="F103" s="111">
        <v>4246000</v>
      </c>
      <c r="G103" s="111">
        <v>4246000</v>
      </c>
      <c r="H103" s="111"/>
      <c r="I103" s="111">
        <v>0</v>
      </c>
      <c r="J103" s="111"/>
      <c r="K103" s="111"/>
      <c r="L103" s="111"/>
      <c r="M103" s="111"/>
      <c r="N103" s="111"/>
      <c r="O103" s="111"/>
      <c r="P103" s="111"/>
      <c r="Q103" s="111"/>
      <c r="R103" s="111">
        <v>802000</v>
      </c>
      <c r="S103" s="111"/>
      <c r="T103" s="111">
        <v>3229000</v>
      </c>
      <c r="U103" s="111"/>
      <c r="V103" s="111"/>
      <c r="W103" s="111"/>
      <c r="X103" s="111">
        <v>215000</v>
      </c>
      <c r="Y103" s="111"/>
      <c r="Z103" s="111"/>
      <c r="AA103" s="111"/>
      <c r="AB103" s="111"/>
      <c r="AC103" s="111"/>
      <c r="AD103" s="111"/>
      <c r="AE103" s="111"/>
      <c r="AF103" s="111"/>
      <c r="AG103" s="111"/>
      <c r="AH103" s="111"/>
      <c r="AI103" s="111"/>
      <c r="AJ103" s="111"/>
      <c r="AK103" s="111"/>
      <c r="AL103" s="111"/>
      <c r="AM103" s="111"/>
      <c r="AN103" s="111"/>
      <c r="AO103" s="111"/>
      <c r="AP103" s="111"/>
      <c r="AQ103" s="111"/>
      <c r="AR103" s="111"/>
      <c r="AS103" s="111"/>
      <c r="AT103" s="111"/>
      <c r="AU103" s="111">
        <f t="shared" si="182"/>
        <v>4246000</v>
      </c>
      <c r="AV103" s="114">
        <f t="shared" si="183"/>
        <v>100</v>
      </c>
      <c r="AW103" s="115">
        <f t="shared" si="184"/>
        <v>0</v>
      </c>
      <c r="AX103" s="114">
        <f t="shared" si="185"/>
        <v>0</v>
      </c>
      <c r="AY103" s="110" t="s">
        <v>565</v>
      </c>
      <c r="AZ103" s="110" t="s">
        <v>549</v>
      </c>
      <c r="BA103" s="110" t="s">
        <v>3804</v>
      </c>
      <c r="BB103" s="111"/>
      <c r="BC103" s="111">
        <v>802000</v>
      </c>
      <c r="BD103" s="179"/>
      <c r="BE103" s="111">
        <v>3229000</v>
      </c>
      <c r="BF103" s="111"/>
      <c r="BG103" s="111"/>
      <c r="BH103" s="111">
        <v>215000</v>
      </c>
      <c r="BI103" s="111"/>
      <c r="BJ103" s="111"/>
      <c r="BK103" s="111"/>
      <c r="BL103" s="111"/>
    </row>
    <row r="104" spans="2:64">
      <c r="B104" s="172">
        <v>524111</v>
      </c>
      <c r="C104" s="110" t="s">
        <v>19</v>
      </c>
      <c r="D104" s="110"/>
      <c r="E104" s="367"/>
      <c r="F104" s="111">
        <v>21851000</v>
      </c>
      <c r="G104" s="111">
        <v>21851000</v>
      </c>
      <c r="H104" s="111"/>
      <c r="I104" s="111">
        <v>0</v>
      </c>
      <c r="J104" s="111"/>
      <c r="K104" s="111"/>
      <c r="L104" s="111"/>
      <c r="M104" s="111"/>
      <c r="N104" s="111"/>
      <c r="O104" s="111"/>
      <c r="P104" s="111"/>
      <c r="Q104" s="111">
        <v>1560000</v>
      </c>
      <c r="R104" s="111">
        <v>6690000</v>
      </c>
      <c r="S104" s="111">
        <v>3712700</v>
      </c>
      <c r="T104" s="111"/>
      <c r="U104" s="111"/>
      <c r="V104" s="111"/>
      <c r="W104" s="111">
        <f>1860000+3748000</f>
        <v>5608000</v>
      </c>
      <c r="X104" s="111">
        <v>4280000</v>
      </c>
      <c r="Y104" s="111"/>
      <c r="Z104" s="111"/>
      <c r="AA104" s="111"/>
      <c r="AB104" s="111"/>
      <c r="AC104" s="111"/>
      <c r="AD104" s="111"/>
      <c r="AE104" s="111"/>
      <c r="AF104" s="111"/>
      <c r="AG104" s="111"/>
      <c r="AH104" s="111"/>
      <c r="AI104" s="111"/>
      <c r="AJ104" s="111"/>
      <c r="AK104" s="111"/>
      <c r="AL104" s="111"/>
      <c r="AM104" s="111"/>
      <c r="AN104" s="111"/>
      <c r="AO104" s="111"/>
      <c r="AP104" s="111"/>
      <c r="AQ104" s="111"/>
      <c r="AR104" s="111"/>
      <c r="AS104" s="111"/>
      <c r="AT104" s="111"/>
      <c r="AU104" s="111">
        <f t="shared" si="182"/>
        <v>21850700</v>
      </c>
      <c r="AV104" s="114">
        <f t="shared" si="183"/>
        <v>99.998627065122875</v>
      </c>
      <c r="AW104" s="115">
        <f t="shared" si="184"/>
        <v>300</v>
      </c>
      <c r="AX104" s="114">
        <f t="shared" si="185"/>
        <v>1.3729348771223285E-3</v>
      </c>
      <c r="AY104" s="110" t="s">
        <v>565</v>
      </c>
      <c r="AZ104" s="110" t="s">
        <v>549</v>
      </c>
      <c r="BA104" s="110" t="s">
        <v>3804</v>
      </c>
      <c r="BB104" s="111">
        <v>1560000</v>
      </c>
      <c r="BC104" s="111">
        <v>6690000</v>
      </c>
      <c r="BD104" s="179"/>
      <c r="BE104" s="111"/>
      <c r="BF104" s="111">
        <v>1860000</v>
      </c>
      <c r="BG104" s="111">
        <v>3748000</v>
      </c>
      <c r="BH104" s="111">
        <v>4280000</v>
      </c>
      <c r="BI104" s="111"/>
      <c r="BJ104" s="111"/>
      <c r="BK104" s="111"/>
      <c r="BL104" s="111"/>
    </row>
    <row r="105" spans="2:64">
      <c r="B105" s="172">
        <v>524113</v>
      </c>
      <c r="C105" s="110" t="s">
        <v>13</v>
      </c>
      <c r="D105" s="110"/>
      <c r="E105" s="367"/>
      <c r="F105" s="111">
        <v>515818000</v>
      </c>
      <c r="G105" s="111">
        <v>515818000</v>
      </c>
      <c r="H105" s="111"/>
      <c r="I105" s="111">
        <v>515818000</v>
      </c>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11"/>
      <c r="AH105" s="111"/>
      <c r="AI105" s="111"/>
      <c r="AJ105" s="111"/>
      <c r="AK105" s="111"/>
      <c r="AL105" s="111"/>
      <c r="AM105" s="111"/>
      <c r="AN105" s="111"/>
      <c r="AO105" s="111"/>
      <c r="AP105" s="111"/>
      <c r="AQ105" s="111"/>
      <c r="AR105" s="111"/>
      <c r="AS105" s="111"/>
      <c r="AT105" s="111"/>
      <c r="AU105" s="111">
        <f t="shared" si="182"/>
        <v>0</v>
      </c>
      <c r="AV105" s="114">
        <f t="shared" si="183"/>
        <v>0</v>
      </c>
      <c r="AW105" s="115">
        <f t="shared" si="184"/>
        <v>515818000</v>
      </c>
      <c r="AX105" s="114">
        <f t="shared" si="185"/>
        <v>100</v>
      </c>
      <c r="AY105" s="110" t="s">
        <v>565</v>
      </c>
      <c r="AZ105" s="110" t="s">
        <v>549</v>
      </c>
      <c r="BA105" s="110" t="s">
        <v>3804</v>
      </c>
      <c r="BB105" s="111"/>
      <c r="BC105" s="111"/>
      <c r="BD105" s="179"/>
      <c r="BE105" s="111"/>
      <c r="BF105" s="111"/>
      <c r="BG105" s="111"/>
      <c r="BH105" s="111"/>
      <c r="BI105" s="111"/>
      <c r="BJ105" s="111"/>
      <c r="BK105" s="111"/>
      <c r="BL105" s="111"/>
    </row>
    <row r="106" spans="2:64">
      <c r="B106" s="174" t="s">
        <v>566</v>
      </c>
      <c r="C106" s="112" t="s">
        <v>154</v>
      </c>
      <c r="D106" s="112"/>
      <c r="E106" s="359"/>
      <c r="F106" s="113">
        <f t="shared" ref="F106:AS106" si="223">SUM(F107:F111)</f>
        <v>450000000</v>
      </c>
      <c r="G106" s="113">
        <f t="shared" ref="G106:H106" si="224">SUM(G107:G111)</f>
        <v>450000000</v>
      </c>
      <c r="H106" s="113">
        <f t="shared" si="224"/>
        <v>0</v>
      </c>
      <c r="I106" s="113">
        <f t="shared" ref="I106" si="225">SUM(I107:I111)</f>
        <v>432643000</v>
      </c>
      <c r="J106" s="113">
        <f t="shared" si="223"/>
        <v>0</v>
      </c>
      <c r="K106" s="113">
        <f t="shared" si="223"/>
        <v>0</v>
      </c>
      <c r="L106" s="113">
        <f t="shared" si="223"/>
        <v>0</v>
      </c>
      <c r="M106" s="113">
        <f t="shared" si="223"/>
        <v>0</v>
      </c>
      <c r="N106" s="113">
        <f t="shared" si="223"/>
        <v>0</v>
      </c>
      <c r="O106" s="113">
        <f t="shared" si="223"/>
        <v>0</v>
      </c>
      <c r="P106" s="113">
        <f t="shared" si="223"/>
        <v>0</v>
      </c>
      <c r="Q106" s="113">
        <f t="shared" si="223"/>
        <v>1743940</v>
      </c>
      <c r="R106" s="113">
        <f t="shared" si="223"/>
        <v>2949500</v>
      </c>
      <c r="S106" s="113">
        <f t="shared" si="223"/>
        <v>0</v>
      </c>
      <c r="T106" s="113">
        <f t="shared" si="223"/>
        <v>0</v>
      </c>
      <c r="U106" s="113">
        <f t="shared" si="223"/>
        <v>0</v>
      </c>
      <c r="V106" s="113">
        <f t="shared" si="223"/>
        <v>0</v>
      </c>
      <c r="W106" s="113">
        <f t="shared" si="223"/>
        <v>3603218</v>
      </c>
      <c r="X106" s="113">
        <f t="shared" si="223"/>
        <v>0</v>
      </c>
      <c r="Y106" s="113">
        <f t="shared" si="223"/>
        <v>5350700</v>
      </c>
      <c r="Z106" s="113">
        <f t="shared" si="223"/>
        <v>0</v>
      </c>
      <c r="AA106" s="113">
        <f t="shared" si="223"/>
        <v>0</v>
      </c>
      <c r="AB106" s="113">
        <f t="shared" si="223"/>
        <v>0</v>
      </c>
      <c r="AC106" s="113">
        <f t="shared" si="223"/>
        <v>0</v>
      </c>
      <c r="AD106" s="113">
        <f t="shared" si="223"/>
        <v>0</v>
      </c>
      <c r="AE106" s="113">
        <f t="shared" si="223"/>
        <v>0</v>
      </c>
      <c r="AF106" s="113">
        <f t="shared" si="223"/>
        <v>0</v>
      </c>
      <c r="AG106" s="113">
        <f t="shared" si="223"/>
        <v>0</v>
      </c>
      <c r="AH106" s="113">
        <f t="shared" si="223"/>
        <v>0</v>
      </c>
      <c r="AI106" s="113">
        <f t="shared" si="223"/>
        <v>0</v>
      </c>
      <c r="AJ106" s="113">
        <f t="shared" si="223"/>
        <v>0</v>
      </c>
      <c r="AK106" s="113">
        <f t="shared" si="223"/>
        <v>0</v>
      </c>
      <c r="AL106" s="113">
        <f t="shared" si="223"/>
        <v>0</v>
      </c>
      <c r="AM106" s="113">
        <f t="shared" si="223"/>
        <v>0</v>
      </c>
      <c r="AN106" s="113">
        <f t="shared" si="223"/>
        <v>0</v>
      </c>
      <c r="AO106" s="113">
        <f t="shared" si="223"/>
        <v>0</v>
      </c>
      <c r="AP106" s="113">
        <f t="shared" si="223"/>
        <v>0</v>
      </c>
      <c r="AQ106" s="113">
        <f t="shared" si="223"/>
        <v>0</v>
      </c>
      <c r="AR106" s="113">
        <f t="shared" si="223"/>
        <v>0</v>
      </c>
      <c r="AS106" s="113">
        <f t="shared" si="223"/>
        <v>0</v>
      </c>
      <c r="AT106" s="113"/>
      <c r="AU106" s="113">
        <f t="shared" si="182"/>
        <v>13647358</v>
      </c>
      <c r="AV106" s="121">
        <f t="shared" si="183"/>
        <v>3.0327462222222223</v>
      </c>
      <c r="AW106" s="122">
        <f t="shared" si="184"/>
        <v>436352642</v>
      </c>
      <c r="AX106" s="121">
        <f>AW106/F106*100</f>
        <v>96.967253777777771</v>
      </c>
      <c r="AY106" s="110" t="s">
        <v>528</v>
      </c>
      <c r="AZ106" s="110" t="s">
        <v>531</v>
      </c>
      <c r="BA106" s="110" t="s">
        <v>3804</v>
      </c>
      <c r="BB106" s="113">
        <f t="shared" ref="BB106:BE106" si="226">SUM(BB107:BB111)</f>
        <v>0</v>
      </c>
      <c r="BC106" s="113">
        <f t="shared" si="226"/>
        <v>2949500</v>
      </c>
      <c r="BD106" s="113">
        <f t="shared" si="226"/>
        <v>1743940</v>
      </c>
      <c r="BE106" s="113">
        <f t="shared" si="226"/>
        <v>0</v>
      </c>
      <c r="BF106" s="113">
        <f t="shared" ref="BF106" si="227">SUM(BF107:BF111)</f>
        <v>3351204</v>
      </c>
      <c r="BG106" s="113">
        <f t="shared" ref="BG106:BH106" si="228">SUM(BG107:BG111)</f>
        <v>252014</v>
      </c>
      <c r="BH106" s="113">
        <f t="shared" si="228"/>
        <v>0</v>
      </c>
      <c r="BI106" s="113">
        <f t="shared" ref="BI106" si="229">SUM(BI107:BI111)</f>
        <v>0</v>
      </c>
      <c r="BJ106" s="113">
        <f t="shared" ref="BJ106:BK106" si="230">SUM(BJ107:BJ111)</f>
        <v>0</v>
      </c>
      <c r="BK106" s="113">
        <f t="shared" si="230"/>
        <v>0</v>
      </c>
      <c r="BL106" s="113">
        <f t="shared" ref="BL106" si="231">SUM(BL107:BL111)</f>
        <v>0</v>
      </c>
    </row>
    <row r="107" spans="2:64">
      <c r="B107" s="172">
        <v>521211</v>
      </c>
      <c r="C107" s="110" t="s">
        <v>7</v>
      </c>
      <c r="D107" s="110"/>
      <c r="E107" s="367"/>
      <c r="F107" s="111">
        <v>4000000</v>
      </c>
      <c r="G107" s="111">
        <v>4000000</v>
      </c>
      <c r="H107" s="111"/>
      <c r="I107" s="111">
        <v>0</v>
      </c>
      <c r="J107" s="111"/>
      <c r="K107" s="111"/>
      <c r="L107" s="111"/>
      <c r="M107" s="111"/>
      <c r="N107" s="111"/>
      <c r="O107" s="111"/>
      <c r="P107" s="111"/>
      <c r="Q107" s="179">
        <v>1499700</v>
      </c>
      <c r="R107" s="111">
        <v>2499500</v>
      </c>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c r="AP107" s="111"/>
      <c r="AQ107" s="111"/>
      <c r="AR107" s="111"/>
      <c r="AS107" s="111"/>
      <c r="AT107" s="111"/>
      <c r="AU107" s="111">
        <f t="shared" si="182"/>
        <v>3999200</v>
      </c>
      <c r="AV107" s="114">
        <f t="shared" si="183"/>
        <v>99.98</v>
      </c>
      <c r="AW107" s="115">
        <f t="shared" si="184"/>
        <v>800</v>
      </c>
      <c r="AX107" s="114">
        <f t="shared" si="185"/>
        <v>0.02</v>
      </c>
      <c r="AY107" s="110" t="s">
        <v>528</v>
      </c>
      <c r="AZ107" s="110" t="s">
        <v>531</v>
      </c>
      <c r="BA107" s="110" t="s">
        <v>3804</v>
      </c>
      <c r="BB107" s="111"/>
      <c r="BC107" s="111">
        <v>2499500</v>
      </c>
      <c r="BD107" s="179">
        <v>1499700</v>
      </c>
      <c r="BE107" s="111"/>
      <c r="BF107" s="111"/>
      <c r="BG107" s="111"/>
      <c r="BH107" s="111"/>
      <c r="BI107" s="111"/>
      <c r="BJ107" s="111"/>
      <c r="BK107" s="111"/>
      <c r="BL107" s="111"/>
    </row>
    <row r="108" spans="2:64">
      <c r="B108" s="172">
        <v>521219</v>
      </c>
      <c r="C108" s="110" t="s">
        <v>53</v>
      </c>
      <c r="D108" s="110"/>
      <c r="E108" s="367"/>
      <c r="F108" s="111">
        <v>4298000</v>
      </c>
      <c r="G108" s="111">
        <v>4298000</v>
      </c>
      <c r="H108" s="111"/>
      <c r="I108" s="111">
        <v>0</v>
      </c>
      <c r="J108" s="111"/>
      <c r="K108" s="111"/>
      <c r="L108" s="111"/>
      <c r="M108" s="111"/>
      <c r="N108" s="111"/>
      <c r="O108" s="111"/>
      <c r="P108" s="111"/>
      <c r="Q108" s="179">
        <v>244240</v>
      </c>
      <c r="R108" s="111">
        <v>450000</v>
      </c>
      <c r="S108" s="111"/>
      <c r="T108" s="111"/>
      <c r="U108" s="111"/>
      <c r="V108" s="111"/>
      <c r="W108" s="111">
        <f>3351204+252014</f>
        <v>3603218</v>
      </c>
      <c r="X108" s="111"/>
      <c r="Y108" s="111"/>
      <c r="Z108" s="111"/>
      <c r="AA108" s="111"/>
      <c r="AB108" s="111"/>
      <c r="AC108" s="111"/>
      <c r="AD108" s="111"/>
      <c r="AE108" s="111"/>
      <c r="AF108" s="111"/>
      <c r="AG108" s="111"/>
      <c r="AH108" s="111"/>
      <c r="AI108" s="111"/>
      <c r="AJ108" s="111"/>
      <c r="AK108" s="111"/>
      <c r="AL108" s="111"/>
      <c r="AM108" s="111"/>
      <c r="AN108" s="111"/>
      <c r="AO108" s="111"/>
      <c r="AP108" s="111"/>
      <c r="AQ108" s="111"/>
      <c r="AR108" s="111"/>
      <c r="AS108" s="111"/>
      <c r="AT108" s="111"/>
      <c r="AU108" s="111">
        <f t="shared" si="182"/>
        <v>4297458</v>
      </c>
      <c r="AV108" s="114">
        <f t="shared" si="183"/>
        <v>99.987389483480698</v>
      </c>
      <c r="AW108" s="115">
        <f t="shared" si="184"/>
        <v>542</v>
      </c>
      <c r="AX108" s="114">
        <f>AW108/F108*100</f>
        <v>1.2610516519311306E-2</v>
      </c>
      <c r="AY108" s="110" t="s">
        <v>528</v>
      </c>
      <c r="AZ108" s="110" t="s">
        <v>531</v>
      </c>
      <c r="BA108" s="110" t="s">
        <v>3804</v>
      </c>
      <c r="BB108" s="111"/>
      <c r="BC108" s="111">
        <v>450000</v>
      </c>
      <c r="BD108" s="179">
        <v>244240</v>
      </c>
      <c r="BE108" s="111"/>
      <c r="BF108" s="111">
        <v>3351204</v>
      </c>
      <c r="BG108" s="111">
        <v>252014</v>
      </c>
      <c r="BH108" s="111"/>
      <c r="BI108" s="111"/>
      <c r="BJ108" s="111"/>
      <c r="BK108" s="111"/>
      <c r="BL108" s="111"/>
    </row>
    <row r="109" spans="2:64">
      <c r="B109" s="172">
        <v>522151</v>
      </c>
      <c r="C109" s="110" t="s">
        <v>11</v>
      </c>
      <c r="D109" s="110"/>
      <c r="E109" s="367"/>
      <c r="F109" s="111">
        <v>432643000</v>
      </c>
      <c r="G109" s="111">
        <v>432643000</v>
      </c>
      <c r="H109" s="111"/>
      <c r="I109" s="111">
        <v>432643000</v>
      </c>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11"/>
      <c r="AH109" s="111"/>
      <c r="AI109" s="111"/>
      <c r="AJ109" s="111"/>
      <c r="AK109" s="111"/>
      <c r="AL109" s="111"/>
      <c r="AM109" s="111"/>
      <c r="AN109" s="111"/>
      <c r="AO109" s="111"/>
      <c r="AP109" s="111"/>
      <c r="AQ109" s="111"/>
      <c r="AR109" s="111"/>
      <c r="AS109" s="111"/>
      <c r="AT109" s="111"/>
      <c r="AU109" s="111">
        <f t="shared" si="182"/>
        <v>0</v>
      </c>
      <c r="AV109" s="114">
        <f t="shared" si="183"/>
        <v>0</v>
      </c>
      <c r="AW109" s="115">
        <f t="shared" si="184"/>
        <v>432643000</v>
      </c>
      <c r="AX109" s="114">
        <f t="shared" si="185"/>
        <v>100</v>
      </c>
      <c r="AY109" s="110" t="s">
        <v>528</v>
      </c>
      <c r="AZ109" s="110" t="s">
        <v>531</v>
      </c>
      <c r="BA109" s="110" t="s">
        <v>3804</v>
      </c>
      <c r="BB109" s="111"/>
      <c r="BC109" s="111"/>
      <c r="BD109" s="179"/>
      <c r="BE109" s="111"/>
      <c r="BF109" s="111"/>
      <c r="BG109" s="111"/>
      <c r="BH109" s="111"/>
      <c r="BI109" s="111"/>
      <c r="BJ109" s="111"/>
      <c r="BK109" s="111"/>
      <c r="BL109" s="111"/>
    </row>
    <row r="110" spans="2:64">
      <c r="B110" s="172">
        <v>522192</v>
      </c>
      <c r="C110" s="110" t="s">
        <v>24</v>
      </c>
      <c r="D110" s="110"/>
      <c r="E110" s="367"/>
      <c r="F110" s="111">
        <v>0</v>
      </c>
      <c r="G110" s="111">
        <v>0</v>
      </c>
      <c r="H110" s="111"/>
      <c r="I110" s="111">
        <v>0</v>
      </c>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11"/>
      <c r="AH110" s="111"/>
      <c r="AI110" s="111"/>
      <c r="AJ110" s="111"/>
      <c r="AK110" s="111"/>
      <c r="AL110" s="111"/>
      <c r="AM110" s="111"/>
      <c r="AN110" s="111"/>
      <c r="AO110" s="111"/>
      <c r="AP110" s="111"/>
      <c r="AQ110" s="111"/>
      <c r="AR110" s="111"/>
      <c r="AS110" s="111"/>
      <c r="AT110" s="111"/>
      <c r="AU110" s="111">
        <f t="shared" si="182"/>
        <v>0</v>
      </c>
      <c r="AV110" s="114">
        <f t="shared" si="183"/>
        <v>0</v>
      </c>
      <c r="AW110" s="115">
        <f t="shared" si="184"/>
        <v>0</v>
      </c>
      <c r="AX110" s="114" t="e">
        <f t="shared" si="185"/>
        <v>#DIV/0!</v>
      </c>
      <c r="AY110" s="110" t="s">
        <v>528</v>
      </c>
      <c r="AZ110" s="110" t="s">
        <v>531</v>
      </c>
      <c r="BA110" s="110" t="s">
        <v>3804</v>
      </c>
      <c r="BB110" s="111"/>
      <c r="BC110" s="111"/>
      <c r="BD110" s="179"/>
      <c r="BE110" s="111"/>
      <c r="BF110" s="111"/>
      <c r="BG110" s="111"/>
      <c r="BH110" s="111"/>
      <c r="BI110" s="111"/>
      <c r="BJ110" s="111"/>
      <c r="BK110" s="111"/>
      <c r="BL110" s="111"/>
    </row>
    <row r="111" spans="2:64">
      <c r="B111" s="172">
        <v>524111</v>
      </c>
      <c r="C111" s="110" t="s">
        <v>19</v>
      </c>
      <c r="D111" s="110"/>
      <c r="E111" s="367"/>
      <c r="F111" s="111">
        <v>9059000</v>
      </c>
      <c r="G111" s="111">
        <v>9059000</v>
      </c>
      <c r="H111" s="111"/>
      <c r="I111" s="111">
        <v>0</v>
      </c>
      <c r="J111" s="111"/>
      <c r="K111" s="111"/>
      <c r="L111" s="111"/>
      <c r="M111" s="111"/>
      <c r="N111" s="111"/>
      <c r="O111" s="111"/>
      <c r="P111" s="111"/>
      <c r="Q111" s="111"/>
      <c r="R111" s="111"/>
      <c r="S111" s="111"/>
      <c r="T111" s="111"/>
      <c r="U111" s="111"/>
      <c r="V111" s="111"/>
      <c r="W111" s="111"/>
      <c r="X111" s="111"/>
      <c r="Y111" s="111">
        <f>1650000+3700700</f>
        <v>5350700</v>
      </c>
      <c r="Z111" s="111"/>
      <c r="AA111" s="111"/>
      <c r="AB111" s="111"/>
      <c r="AC111" s="111"/>
      <c r="AD111" s="111"/>
      <c r="AE111" s="111"/>
      <c r="AF111" s="111"/>
      <c r="AG111" s="111"/>
      <c r="AH111" s="111"/>
      <c r="AI111" s="111"/>
      <c r="AJ111" s="111"/>
      <c r="AK111" s="111"/>
      <c r="AL111" s="111"/>
      <c r="AM111" s="111"/>
      <c r="AN111" s="111"/>
      <c r="AO111" s="111"/>
      <c r="AP111" s="111"/>
      <c r="AQ111" s="111"/>
      <c r="AR111" s="111"/>
      <c r="AS111" s="111"/>
      <c r="AT111" s="111"/>
      <c r="AU111" s="111">
        <f t="shared" si="182"/>
        <v>5350700</v>
      </c>
      <c r="AV111" s="114">
        <f t="shared" si="183"/>
        <v>59.065018213930898</v>
      </c>
      <c r="AW111" s="115">
        <f t="shared" si="184"/>
        <v>3708300</v>
      </c>
      <c r="AX111" s="114">
        <f t="shared" si="185"/>
        <v>40.934981786069102</v>
      </c>
      <c r="AY111" s="110" t="s">
        <v>528</v>
      </c>
      <c r="AZ111" s="110" t="s">
        <v>531</v>
      </c>
      <c r="BA111" s="110" t="s">
        <v>3804</v>
      </c>
      <c r="BB111" s="111"/>
      <c r="BC111" s="111"/>
      <c r="BD111" s="179"/>
      <c r="BE111" s="111"/>
      <c r="BF111" s="111"/>
      <c r="BG111" s="111"/>
      <c r="BH111" s="111"/>
      <c r="BI111" s="111"/>
      <c r="BJ111" s="111"/>
      <c r="BK111" s="111"/>
      <c r="BL111" s="111"/>
    </row>
    <row r="112" spans="2:64">
      <c r="B112" s="174" t="s">
        <v>567</v>
      </c>
      <c r="C112" s="112" t="s">
        <v>56</v>
      </c>
      <c r="D112" s="112"/>
      <c r="E112" s="359"/>
      <c r="F112" s="113">
        <f t="shared" ref="F112:AS112" si="232">SUM(F113:F117)</f>
        <v>350000000</v>
      </c>
      <c r="G112" s="113">
        <f t="shared" ref="G112:H112" si="233">SUM(G113:G117)</f>
        <v>350000000</v>
      </c>
      <c r="H112" s="113">
        <f t="shared" si="233"/>
        <v>0</v>
      </c>
      <c r="I112" s="113">
        <f t="shared" ref="I112" si="234">SUM(I113:I117)</f>
        <v>266494000</v>
      </c>
      <c r="J112" s="113">
        <f t="shared" si="232"/>
        <v>0</v>
      </c>
      <c r="K112" s="113">
        <f t="shared" si="232"/>
        <v>0</v>
      </c>
      <c r="L112" s="113">
        <f t="shared" si="232"/>
        <v>0</v>
      </c>
      <c r="M112" s="113">
        <f t="shared" si="232"/>
        <v>0</v>
      </c>
      <c r="N112" s="113">
        <f t="shared" si="232"/>
        <v>0</v>
      </c>
      <c r="O112" s="113">
        <f t="shared" si="232"/>
        <v>0</v>
      </c>
      <c r="P112" s="113">
        <f t="shared" si="232"/>
        <v>0</v>
      </c>
      <c r="Q112" s="113">
        <f t="shared" si="232"/>
        <v>3173213</v>
      </c>
      <c r="R112" s="113">
        <f t="shared" si="232"/>
        <v>3236994</v>
      </c>
      <c r="S112" s="113">
        <f t="shared" si="232"/>
        <v>1000000</v>
      </c>
      <c r="T112" s="113">
        <f t="shared" si="232"/>
        <v>0</v>
      </c>
      <c r="U112" s="113">
        <f t="shared" si="232"/>
        <v>0</v>
      </c>
      <c r="V112" s="113">
        <f t="shared" si="232"/>
        <v>19414000</v>
      </c>
      <c r="W112" s="113">
        <f t="shared" si="232"/>
        <v>8092833</v>
      </c>
      <c r="X112" s="113">
        <f t="shared" si="232"/>
        <v>12845223</v>
      </c>
      <c r="Y112" s="113">
        <f t="shared" si="232"/>
        <v>30535327</v>
      </c>
      <c r="Z112" s="113">
        <f t="shared" si="232"/>
        <v>0</v>
      </c>
      <c r="AA112" s="113">
        <f t="shared" si="232"/>
        <v>0</v>
      </c>
      <c r="AB112" s="113">
        <f t="shared" si="232"/>
        <v>0</v>
      </c>
      <c r="AC112" s="113">
        <f t="shared" si="232"/>
        <v>2175000</v>
      </c>
      <c r="AD112" s="113">
        <f t="shared" si="232"/>
        <v>0</v>
      </c>
      <c r="AE112" s="113">
        <f t="shared" si="232"/>
        <v>0</v>
      </c>
      <c r="AF112" s="113">
        <f t="shared" si="232"/>
        <v>0</v>
      </c>
      <c r="AG112" s="113">
        <f t="shared" si="232"/>
        <v>0</v>
      </c>
      <c r="AH112" s="113">
        <f t="shared" si="232"/>
        <v>0</v>
      </c>
      <c r="AI112" s="113">
        <f t="shared" si="232"/>
        <v>0</v>
      </c>
      <c r="AJ112" s="113">
        <f t="shared" si="232"/>
        <v>0</v>
      </c>
      <c r="AK112" s="113">
        <f t="shared" si="232"/>
        <v>0</v>
      </c>
      <c r="AL112" s="113">
        <f t="shared" si="232"/>
        <v>0</v>
      </c>
      <c r="AM112" s="113">
        <f t="shared" si="232"/>
        <v>0</v>
      </c>
      <c r="AN112" s="113">
        <f t="shared" si="232"/>
        <v>0</v>
      </c>
      <c r="AO112" s="113">
        <f t="shared" si="232"/>
        <v>0</v>
      </c>
      <c r="AP112" s="113">
        <f t="shared" si="232"/>
        <v>0</v>
      </c>
      <c r="AQ112" s="113">
        <f t="shared" si="232"/>
        <v>0</v>
      </c>
      <c r="AR112" s="113">
        <f t="shared" si="232"/>
        <v>0</v>
      </c>
      <c r="AS112" s="113">
        <f t="shared" si="232"/>
        <v>0</v>
      </c>
      <c r="AT112" s="113"/>
      <c r="AU112" s="113">
        <f t="shared" si="182"/>
        <v>80472590</v>
      </c>
      <c r="AV112" s="121">
        <f t="shared" si="183"/>
        <v>22.992168571428572</v>
      </c>
      <c r="AW112" s="122">
        <f t="shared" si="184"/>
        <v>269527410</v>
      </c>
      <c r="AX112" s="121">
        <f t="shared" si="185"/>
        <v>77.007831428571421</v>
      </c>
      <c r="AY112" s="110" t="s">
        <v>524</v>
      </c>
      <c r="AZ112" s="110" t="s">
        <v>525</v>
      </c>
      <c r="BA112" s="110" t="s">
        <v>3804</v>
      </c>
      <c r="BB112" s="113">
        <f t="shared" ref="BB112:BE112" si="235">SUM(BB113:BB117)</f>
        <v>0</v>
      </c>
      <c r="BC112" s="113">
        <f t="shared" si="235"/>
        <v>3236994</v>
      </c>
      <c r="BD112" s="113">
        <f t="shared" si="235"/>
        <v>3173213</v>
      </c>
      <c r="BE112" s="113">
        <f t="shared" si="235"/>
        <v>0</v>
      </c>
      <c r="BF112" s="113">
        <f t="shared" ref="BF112" si="236">SUM(BF113:BF117)</f>
        <v>0</v>
      </c>
      <c r="BG112" s="113">
        <f t="shared" ref="BG112:BH112" si="237">SUM(BG113:BG117)</f>
        <v>8092833</v>
      </c>
      <c r="BH112" s="113">
        <f t="shared" si="237"/>
        <v>12845223</v>
      </c>
      <c r="BI112" s="113">
        <f t="shared" ref="BI112" si="238">SUM(BI113:BI117)</f>
        <v>0</v>
      </c>
      <c r="BJ112" s="113">
        <f t="shared" ref="BJ112:BK112" si="239">SUM(BJ113:BJ117)</f>
        <v>2175000</v>
      </c>
      <c r="BK112" s="113">
        <f t="shared" si="239"/>
        <v>0</v>
      </c>
      <c r="BL112" s="113">
        <f t="shared" ref="BL112" si="240">SUM(BL113:BL117)</f>
        <v>0</v>
      </c>
    </row>
    <row r="113" spans="2:64">
      <c r="B113" s="172">
        <v>521211</v>
      </c>
      <c r="C113" s="110" t="s">
        <v>7</v>
      </c>
      <c r="D113" s="110"/>
      <c r="E113" s="367"/>
      <c r="F113" s="111">
        <v>12550000</v>
      </c>
      <c r="G113" s="111">
        <v>12550000</v>
      </c>
      <c r="H113" s="111"/>
      <c r="I113" s="111">
        <f t="shared" ref="I113:I117" si="241">G113-F113</f>
        <v>0</v>
      </c>
      <c r="J113" s="111"/>
      <c r="K113" s="111"/>
      <c r="L113" s="111"/>
      <c r="M113" s="111"/>
      <c r="N113" s="111"/>
      <c r="O113" s="111"/>
      <c r="P113" s="111"/>
      <c r="Q113" s="111"/>
      <c r="R113" s="111">
        <v>1200000</v>
      </c>
      <c r="S113" s="111"/>
      <c r="T113" s="111"/>
      <c r="U113" s="111"/>
      <c r="V113" s="111"/>
      <c r="W113" s="111">
        <v>7854000</v>
      </c>
      <c r="X113" s="111">
        <v>2488500</v>
      </c>
      <c r="Y113" s="111"/>
      <c r="Z113" s="111"/>
      <c r="AA113" s="111"/>
      <c r="AB113" s="111"/>
      <c r="AC113" s="111">
        <v>975000</v>
      </c>
      <c r="AD113" s="111"/>
      <c r="AE113" s="111"/>
      <c r="AF113" s="111"/>
      <c r="AG113" s="111"/>
      <c r="AH113" s="111"/>
      <c r="AI113" s="111"/>
      <c r="AJ113" s="111"/>
      <c r="AK113" s="111"/>
      <c r="AL113" s="111"/>
      <c r="AM113" s="111"/>
      <c r="AN113" s="111"/>
      <c r="AO113" s="111"/>
      <c r="AP113" s="111"/>
      <c r="AQ113" s="111"/>
      <c r="AR113" s="111"/>
      <c r="AS113" s="111"/>
      <c r="AT113" s="111"/>
      <c r="AU113" s="111">
        <f>SUM(J113:AS113)</f>
        <v>12517500</v>
      </c>
      <c r="AV113" s="114">
        <f t="shared" si="183"/>
        <v>99.741035856573703</v>
      </c>
      <c r="AW113" s="115">
        <f t="shared" si="184"/>
        <v>32500</v>
      </c>
      <c r="AX113" s="114">
        <f t="shared" si="185"/>
        <v>0.25896414342629481</v>
      </c>
      <c r="AY113" s="110" t="s">
        <v>524</v>
      </c>
      <c r="AZ113" s="110" t="s">
        <v>525</v>
      </c>
      <c r="BA113" s="110" t="s">
        <v>3804</v>
      </c>
      <c r="BB113" s="111"/>
      <c r="BC113" s="111">
        <v>1200000</v>
      </c>
      <c r="BD113" s="179"/>
      <c r="BE113" s="111"/>
      <c r="BF113" s="111"/>
      <c r="BG113" s="111">
        <v>7854000</v>
      </c>
      <c r="BH113" s="111">
        <v>2488500</v>
      </c>
      <c r="BI113" s="111"/>
      <c r="BJ113" s="111">
        <v>975000</v>
      </c>
      <c r="BK113" s="111"/>
      <c r="BL113" s="111"/>
    </row>
    <row r="114" spans="2:64">
      <c r="B114" s="172">
        <v>521219</v>
      </c>
      <c r="C114" s="110" t="s">
        <v>53</v>
      </c>
      <c r="D114" s="110"/>
      <c r="E114" s="367"/>
      <c r="F114" s="111">
        <v>1192000</v>
      </c>
      <c r="G114" s="111">
        <v>1192000</v>
      </c>
      <c r="H114" s="111"/>
      <c r="I114" s="111">
        <f t="shared" si="241"/>
        <v>0</v>
      </c>
      <c r="J114" s="111"/>
      <c r="K114" s="111"/>
      <c r="L114" s="111"/>
      <c r="M114" s="111"/>
      <c r="N114" s="111"/>
      <c r="O114" s="111"/>
      <c r="P114" s="111"/>
      <c r="Q114" s="179">
        <v>473213</v>
      </c>
      <c r="R114" s="111">
        <v>236994</v>
      </c>
      <c r="S114" s="111"/>
      <c r="T114" s="111"/>
      <c r="U114" s="111"/>
      <c r="V114" s="111"/>
      <c r="W114" s="111">
        <v>238833</v>
      </c>
      <c r="X114" s="111">
        <v>242378</v>
      </c>
      <c r="Y114" s="111"/>
      <c r="Z114" s="111"/>
      <c r="AA114" s="111"/>
      <c r="AB114" s="111"/>
      <c r="AC114" s="111"/>
      <c r="AD114" s="111"/>
      <c r="AE114" s="111"/>
      <c r="AF114" s="111"/>
      <c r="AG114" s="111"/>
      <c r="AH114" s="111"/>
      <c r="AI114" s="111"/>
      <c r="AJ114" s="111"/>
      <c r="AK114" s="111"/>
      <c r="AL114" s="111"/>
      <c r="AM114" s="111"/>
      <c r="AN114" s="111"/>
      <c r="AO114" s="111"/>
      <c r="AP114" s="111"/>
      <c r="AQ114" s="111"/>
      <c r="AR114" s="111"/>
      <c r="AS114" s="111"/>
      <c r="AT114" s="111"/>
      <c r="AU114" s="111">
        <f>SUM(J114:AS114)</f>
        <v>1191418</v>
      </c>
      <c r="AV114" s="114">
        <f t="shared" si="183"/>
        <v>99.951174496644285</v>
      </c>
      <c r="AW114" s="115">
        <f t="shared" si="184"/>
        <v>582</v>
      </c>
      <c r="AX114" s="114">
        <f t="shared" si="185"/>
        <v>4.8825503355704701E-2</v>
      </c>
      <c r="AY114" s="110" t="s">
        <v>524</v>
      </c>
      <c r="AZ114" s="110" t="s">
        <v>525</v>
      </c>
      <c r="BA114" s="110" t="s">
        <v>3804</v>
      </c>
      <c r="BB114" s="111"/>
      <c r="BC114" s="111">
        <v>236994</v>
      </c>
      <c r="BD114" s="179">
        <v>473213</v>
      </c>
      <c r="BE114" s="111"/>
      <c r="BF114" s="111"/>
      <c r="BG114" s="111">
        <v>238833</v>
      </c>
      <c r="BH114" s="111">
        <v>242378</v>
      </c>
      <c r="BI114" s="111"/>
      <c r="BJ114" s="111"/>
      <c r="BK114" s="111"/>
      <c r="BL114" s="111"/>
    </row>
    <row r="115" spans="2:64">
      <c r="B115" s="172">
        <v>521811</v>
      </c>
      <c r="C115" s="110" t="s">
        <v>64</v>
      </c>
      <c r="D115" s="110"/>
      <c r="E115" s="367"/>
      <c r="F115" s="111">
        <v>266494000</v>
      </c>
      <c r="G115" s="111">
        <v>266494000</v>
      </c>
      <c r="H115" s="111"/>
      <c r="I115" s="111">
        <v>266494000</v>
      </c>
      <c r="J115" s="111"/>
      <c r="K115" s="111"/>
      <c r="L115" s="111"/>
      <c r="M115" s="111"/>
      <c r="N115" s="111"/>
      <c r="O115" s="111"/>
      <c r="P115" s="111"/>
      <c r="Q115" s="179"/>
      <c r="R115" s="111"/>
      <c r="S115" s="111"/>
      <c r="T115" s="111"/>
      <c r="U115" s="111"/>
      <c r="V115" s="111"/>
      <c r="W115" s="111"/>
      <c r="X115" s="111"/>
      <c r="Y115" s="111"/>
      <c r="Z115" s="111"/>
      <c r="AA115" s="111"/>
      <c r="AB115" s="111"/>
      <c r="AC115" s="111"/>
      <c r="AD115" s="111"/>
      <c r="AE115" s="111"/>
      <c r="AF115" s="111"/>
      <c r="AG115" s="111"/>
      <c r="AH115" s="111"/>
      <c r="AI115" s="111"/>
      <c r="AJ115" s="111"/>
      <c r="AK115" s="111"/>
      <c r="AL115" s="111"/>
      <c r="AM115" s="111"/>
      <c r="AN115" s="111"/>
      <c r="AO115" s="111"/>
      <c r="AP115" s="111"/>
      <c r="AQ115" s="111"/>
      <c r="AR115" s="111"/>
      <c r="AS115" s="111"/>
      <c r="AT115" s="111"/>
      <c r="AU115" s="111"/>
      <c r="AV115" s="114"/>
      <c r="AW115" s="115"/>
      <c r="AX115" s="114"/>
      <c r="AY115" s="110" t="s">
        <v>524</v>
      </c>
      <c r="AZ115" s="110"/>
      <c r="BA115" s="110"/>
      <c r="BB115" s="111"/>
      <c r="BC115" s="111"/>
      <c r="BD115" s="179"/>
      <c r="BE115" s="111"/>
      <c r="BF115" s="111"/>
      <c r="BG115" s="111"/>
      <c r="BH115" s="111"/>
      <c r="BI115" s="111"/>
      <c r="BJ115" s="111"/>
      <c r="BK115" s="111"/>
      <c r="BL115" s="111"/>
    </row>
    <row r="116" spans="2:64">
      <c r="B116" s="172">
        <v>522151</v>
      </c>
      <c r="C116" s="110" t="s">
        <v>11</v>
      </c>
      <c r="D116" s="110"/>
      <c r="E116" s="367"/>
      <c r="F116" s="111">
        <v>9000000</v>
      </c>
      <c r="G116" s="111">
        <v>9000000</v>
      </c>
      <c r="H116" s="111"/>
      <c r="I116" s="111">
        <f t="shared" si="241"/>
        <v>0</v>
      </c>
      <c r="J116" s="111"/>
      <c r="K116" s="111"/>
      <c r="L116" s="111"/>
      <c r="M116" s="111"/>
      <c r="N116" s="111"/>
      <c r="O116" s="111"/>
      <c r="P116" s="111"/>
      <c r="Q116" s="111"/>
      <c r="R116" s="111">
        <v>1800000</v>
      </c>
      <c r="S116" s="111">
        <v>1000000</v>
      </c>
      <c r="T116" s="111"/>
      <c r="U116" s="111"/>
      <c r="V116" s="111"/>
      <c r="W116" s="111"/>
      <c r="X116" s="111">
        <v>2000000</v>
      </c>
      <c r="Y116" s="111"/>
      <c r="Z116" s="111"/>
      <c r="AA116" s="111"/>
      <c r="AB116" s="111"/>
      <c r="AC116" s="111">
        <v>1200000</v>
      </c>
      <c r="AD116" s="111"/>
      <c r="AE116" s="111"/>
      <c r="AF116" s="111"/>
      <c r="AG116" s="111"/>
      <c r="AH116" s="111"/>
      <c r="AI116" s="111"/>
      <c r="AJ116" s="111"/>
      <c r="AK116" s="111"/>
      <c r="AL116" s="111"/>
      <c r="AM116" s="111"/>
      <c r="AN116" s="111"/>
      <c r="AO116" s="111"/>
      <c r="AP116" s="111"/>
      <c r="AQ116" s="111"/>
      <c r="AR116" s="111"/>
      <c r="AS116" s="111"/>
      <c r="AT116" s="111"/>
      <c r="AU116" s="111">
        <f t="shared" si="182"/>
        <v>6000000</v>
      </c>
      <c r="AV116" s="114">
        <f t="shared" si="183"/>
        <v>66.666666666666657</v>
      </c>
      <c r="AW116" s="115">
        <f t="shared" si="184"/>
        <v>3000000</v>
      </c>
      <c r="AX116" s="114">
        <f t="shared" si="185"/>
        <v>33.333333333333329</v>
      </c>
      <c r="AY116" s="110" t="s">
        <v>524</v>
      </c>
      <c r="AZ116" s="110" t="s">
        <v>525</v>
      </c>
      <c r="BA116" s="110" t="s">
        <v>3804</v>
      </c>
      <c r="BB116" s="111"/>
      <c r="BC116" s="111">
        <v>1800000</v>
      </c>
      <c r="BD116" s="179"/>
      <c r="BE116" s="111"/>
      <c r="BF116" s="111"/>
      <c r="BG116" s="111"/>
      <c r="BH116" s="111">
        <v>2000000</v>
      </c>
      <c r="BI116" s="111"/>
      <c r="BJ116" s="111">
        <v>1200000</v>
      </c>
      <c r="BK116" s="111"/>
      <c r="BL116" s="111"/>
    </row>
    <row r="117" spans="2:64">
      <c r="B117" s="172">
        <v>524111</v>
      </c>
      <c r="C117" s="110" t="s">
        <v>19</v>
      </c>
      <c r="D117" s="110"/>
      <c r="E117" s="367"/>
      <c r="F117" s="111">
        <v>60764000</v>
      </c>
      <c r="G117" s="111">
        <v>60764000</v>
      </c>
      <c r="H117" s="111"/>
      <c r="I117" s="111">
        <f t="shared" si="241"/>
        <v>0</v>
      </c>
      <c r="J117" s="111"/>
      <c r="K117" s="111"/>
      <c r="L117" s="111"/>
      <c r="M117" s="111"/>
      <c r="N117" s="111"/>
      <c r="O117" s="111"/>
      <c r="P117" s="111"/>
      <c r="Q117" s="179">
        <v>2700000</v>
      </c>
      <c r="R117" s="111"/>
      <c r="S117" s="111"/>
      <c r="T117" s="111"/>
      <c r="U117" s="111"/>
      <c r="V117" s="111">
        <f>872000+14922000+3620000</f>
        <v>19414000</v>
      </c>
      <c r="W117" s="111"/>
      <c r="X117" s="111">
        <v>8114345</v>
      </c>
      <c r="Y117" s="111">
        <f>3000000+25425327+2110000</f>
        <v>30535327</v>
      </c>
      <c r="Z117" s="111"/>
      <c r="AA117" s="111"/>
      <c r="AB117" s="111"/>
      <c r="AC117" s="111"/>
      <c r="AD117" s="111"/>
      <c r="AE117" s="111"/>
      <c r="AF117" s="111"/>
      <c r="AG117" s="111"/>
      <c r="AH117" s="111"/>
      <c r="AI117" s="111"/>
      <c r="AJ117" s="111"/>
      <c r="AK117" s="111"/>
      <c r="AL117" s="111"/>
      <c r="AM117" s="111"/>
      <c r="AN117" s="111"/>
      <c r="AO117" s="111"/>
      <c r="AP117" s="111"/>
      <c r="AQ117" s="111"/>
      <c r="AR117" s="111"/>
      <c r="AS117" s="111"/>
      <c r="AT117" s="111"/>
      <c r="AU117" s="111">
        <f>SUM(J117:AS117)</f>
        <v>60763672</v>
      </c>
      <c r="AV117" s="114">
        <f t="shared" si="183"/>
        <v>99.999460206701343</v>
      </c>
      <c r="AW117" s="115">
        <f t="shared" si="184"/>
        <v>328</v>
      </c>
      <c r="AX117" s="114">
        <f t="shared" si="185"/>
        <v>5.3979329866368244E-4</v>
      </c>
      <c r="AY117" s="110" t="s">
        <v>524</v>
      </c>
      <c r="AZ117" s="110" t="s">
        <v>525</v>
      </c>
      <c r="BA117" s="110" t="s">
        <v>3804</v>
      </c>
      <c r="BB117" s="111"/>
      <c r="BC117" s="111"/>
      <c r="BD117" s="179">
        <v>2700000</v>
      </c>
      <c r="BE117" s="111"/>
      <c r="BF117" s="111"/>
      <c r="BG117" s="111"/>
      <c r="BH117" s="111">
        <v>8114345</v>
      </c>
      <c r="BI117" s="111"/>
      <c r="BJ117" s="111"/>
      <c r="BK117" s="111"/>
      <c r="BL117" s="111"/>
    </row>
    <row r="118" spans="2:64">
      <c r="B118" s="174" t="s">
        <v>568</v>
      </c>
      <c r="C118" s="112" t="s">
        <v>1484</v>
      </c>
      <c r="D118" s="112"/>
      <c r="E118" s="359"/>
      <c r="F118" s="113">
        <f t="shared" ref="F118:AS118" si="242">SUM(F119:F122)</f>
        <v>639737000</v>
      </c>
      <c r="G118" s="113">
        <f t="shared" ref="G118:H118" si="243">SUM(G119:G122)</f>
        <v>639737000</v>
      </c>
      <c r="H118" s="113">
        <f t="shared" si="243"/>
        <v>0</v>
      </c>
      <c r="I118" s="113">
        <f t="shared" ref="I118" si="244">SUM(I119:I122)</f>
        <v>639737000</v>
      </c>
      <c r="J118" s="113">
        <f t="shared" si="242"/>
        <v>0</v>
      </c>
      <c r="K118" s="113">
        <f t="shared" si="242"/>
        <v>0</v>
      </c>
      <c r="L118" s="113">
        <f t="shared" si="242"/>
        <v>0</v>
      </c>
      <c r="M118" s="113">
        <f t="shared" si="242"/>
        <v>0</v>
      </c>
      <c r="N118" s="113">
        <f t="shared" si="242"/>
        <v>0</v>
      </c>
      <c r="O118" s="113">
        <f t="shared" si="242"/>
        <v>0</v>
      </c>
      <c r="P118" s="113">
        <f t="shared" si="242"/>
        <v>0</v>
      </c>
      <c r="Q118" s="113">
        <f t="shared" si="242"/>
        <v>0</v>
      </c>
      <c r="R118" s="113">
        <f t="shared" si="242"/>
        <v>0</v>
      </c>
      <c r="S118" s="113">
        <f t="shared" si="242"/>
        <v>0</v>
      </c>
      <c r="T118" s="113">
        <f t="shared" si="242"/>
        <v>0</v>
      </c>
      <c r="U118" s="113">
        <f t="shared" si="242"/>
        <v>0</v>
      </c>
      <c r="V118" s="113">
        <f t="shared" si="242"/>
        <v>0</v>
      </c>
      <c r="W118" s="113">
        <f t="shared" si="242"/>
        <v>0</v>
      </c>
      <c r="X118" s="113">
        <f t="shared" si="242"/>
        <v>0</v>
      </c>
      <c r="Y118" s="113">
        <f t="shared" si="242"/>
        <v>0</v>
      </c>
      <c r="Z118" s="113">
        <f t="shared" si="242"/>
        <v>0</v>
      </c>
      <c r="AA118" s="113">
        <f t="shared" si="242"/>
        <v>0</v>
      </c>
      <c r="AB118" s="113">
        <f t="shared" si="242"/>
        <v>0</v>
      </c>
      <c r="AC118" s="113">
        <f t="shared" si="242"/>
        <v>0</v>
      </c>
      <c r="AD118" s="113">
        <f t="shared" si="242"/>
        <v>0</v>
      </c>
      <c r="AE118" s="113">
        <f t="shared" si="242"/>
        <v>0</v>
      </c>
      <c r="AF118" s="113">
        <f t="shared" si="242"/>
        <v>0</v>
      </c>
      <c r="AG118" s="113">
        <f t="shared" si="242"/>
        <v>0</v>
      </c>
      <c r="AH118" s="113">
        <f t="shared" si="242"/>
        <v>0</v>
      </c>
      <c r="AI118" s="113">
        <f t="shared" si="242"/>
        <v>0</v>
      </c>
      <c r="AJ118" s="113">
        <f t="shared" si="242"/>
        <v>0</v>
      </c>
      <c r="AK118" s="113">
        <f t="shared" si="242"/>
        <v>0</v>
      </c>
      <c r="AL118" s="113">
        <f t="shared" si="242"/>
        <v>0</v>
      </c>
      <c r="AM118" s="113">
        <f t="shared" si="242"/>
        <v>0</v>
      </c>
      <c r="AN118" s="113">
        <f t="shared" si="242"/>
        <v>0</v>
      </c>
      <c r="AO118" s="113">
        <f t="shared" si="242"/>
        <v>0</v>
      </c>
      <c r="AP118" s="113">
        <f t="shared" si="242"/>
        <v>0</v>
      </c>
      <c r="AQ118" s="113">
        <f t="shared" si="242"/>
        <v>0</v>
      </c>
      <c r="AR118" s="113">
        <f t="shared" si="242"/>
        <v>0</v>
      </c>
      <c r="AS118" s="113">
        <f t="shared" si="242"/>
        <v>0</v>
      </c>
      <c r="AT118" s="113"/>
      <c r="AU118" s="113">
        <f t="shared" si="182"/>
        <v>0</v>
      </c>
      <c r="AV118" s="121">
        <f t="shared" si="183"/>
        <v>0</v>
      </c>
      <c r="AW118" s="122">
        <f t="shared" si="184"/>
        <v>639737000</v>
      </c>
      <c r="AX118" s="121">
        <f t="shared" si="185"/>
        <v>100</v>
      </c>
      <c r="AY118" s="110" t="s">
        <v>524</v>
      </c>
      <c r="AZ118" s="110" t="s">
        <v>527</v>
      </c>
      <c r="BA118" s="110" t="s">
        <v>3804</v>
      </c>
      <c r="BB118" s="113">
        <f t="shared" ref="BB118:BE118" si="245">SUM(BB119:BB122)</f>
        <v>0</v>
      </c>
      <c r="BC118" s="113">
        <f t="shared" si="245"/>
        <v>0</v>
      </c>
      <c r="BD118" s="113">
        <f t="shared" si="245"/>
        <v>0</v>
      </c>
      <c r="BE118" s="113">
        <f t="shared" si="245"/>
        <v>0</v>
      </c>
      <c r="BF118" s="113">
        <f t="shared" ref="BF118" si="246">SUM(BF119:BF122)</f>
        <v>0</v>
      </c>
      <c r="BG118" s="113">
        <f t="shared" ref="BG118:BH118" si="247">SUM(BG119:BG122)</f>
        <v>0</v>
      </c>
      <c r="BH118" s="113">
        <f t="shared" si="247"/>
        <v>0</v>
      </c>
      <c r="BI118" s="113">
        <f t="shared" ref="BI118" si="248">SUM(BI119:BI122)</f>
        <v>0</v>
      </c>
      <c r="BJ118" s="113">
        <f t="shared" ref="BJ118:BK118" si="249">SUM(BJ119:BJ122)</f>
        <v>0</v>
      </c>
      <c r="BK118" s="113">
        <f t="shared" si="249"/>
        <v>0</v>
      </c>
      <c r="BL118" s="113">
        <f t="shared" ref="BL118" si="250">SUM(BL119:BL122)</f>
        <v>0</v>
      </c>
    </row>
    <row r="119" spans="2:64">
      <c r="B119" s="172">
        <v>521211</v>
      </c>
      <c r="C119" s="110" t="s">
        <v>7</v>
      </c>
      <c r="D119" s="110"/>
      <c r="E119" s="367"/>
      <c r="F119" s="111">
        <v>118575000</v>
      </c>
      <c r="G119" s="111">
        <v>118575000</v>
      </c>
      <c r="H119" s="111"/>
      <c r="I119" s="111">
        <v>118575000</v>
      </c>
      <c r="J119" s="111"/>
      <c r="K119" s="111"/>
      <c r="L119" s="111"/>
      <c r="M119" s="111"/>
      <c r="N119" s="111"/>
      <c r="O119" s="111"/>
      <c r="P119" s="111"/>
      <c r="Q119" s="111"/>
      <c r="R119" s="111"/>
      <c r="S119" s="111"/>
      <c r="T119" s="111"/>
      <c r="U119" s="111"/>
      <c r="V119" s="111"/>
      <c r="W119" s="111"/>
      <c r="X119" s="111"/>
      <c r="Y119" s="111"/>
      <c r="Z119" s="111"/>
      <c r="AA119" s="111"/>
      <c r="AB119" s="111"/>
      <c r="AC119" s="111"/>
      <c r="AD119" s="111"/>
      <c r="AE119" s="111"/>
      <c r="AF119" s="111"/>
      <c r="AG119" s="111"/>
      <c r="AH119" s="111"/>
      <c r="AI119" s="111"/>
      <c r="AJ119" s="111"/>
      <c r="AK119" s="111"/>
      <c r="AL119" s="111"/>
      <c r="AM119" s="111"/>
      <c r="AN119" s="111"/>
      <c r="AO119" s="111"/>
      <c r="AP119" s="111"/>
      <c r="AQ119" s="111"/>
      <c r="AR119" s="111"/>
      <c r="AS119" s="111"/>
      <c r="AT119" s="111"/>
      <c r="AU119" s="111">
        <f t="shared" si="182"/>
        <v>0</v>
      </c>
      <c r="AV119" s="114">
        <f t="shared" si="183"/>
        <v>0</v>
      </c>
      <c r="AW119" s="115">
        <f t="shared" si="184"/>
        <v>118575000</v>
      </c>
      <c r="AX119" s="114">
        <f t="shared" si="185"/>
        <v>100</v>
      </c>
      <c r="AY119" s="110" t="s">
        <v>524</v>
      </c>
      <c r="AZ119" s="110" t="s">
        <v>527</v>
      </c>
      <c r="BA119" s="110" t="s">
        <v>3804</v>
      </c>
      <c r="BB119" s="111"/>
      <c r="BC119" s="111"/>
      <c r="BD119" s="179"/>
      <c r="BE119" s="111"/>
      <c r="BF119" s="111"/>
      <c r="BG119" s="111"/>
      <c r="BH119" s="111"/>
      <c r="BI119" s="111"/>
      <c r="BJ119" s="111"/>
      <c r="BK119" s="111"/>
      <c r="BL119" s="111"/>
    </row>
    <row r="120" spans="2:64">
      <c r="B120" s="172">
        <v>521219</v>
      </c>
      <c r="C120" s="110" t="s">
        <v>53</v>
      </c>
      <c r="D120" s="110"/>
      <c r="E120" s="367"/>
      <c r="F120" s="111">
        <v>393200000</v>
      </c>
      <c r="G120" s="111">
        <v>393200000</v>
      </c>
      <c r="H120" s="111"/>
      <c r="I120" s="111">
        <v>393200000</v>
      </c>
      <c r="J120" s="111"/>
      <c r="K120" s="111"/>
      <c r="L120" s="111"/>
      <c r="M120" s="111"/>
      <c r="N120" s="111"/>
      <c r="O120" s="111"/>
      <c r="P120" s="111"/>
      <c r="Q120" s="111"/>
      <c r="R120" s="111"/>
      <c r="S120" s="111"/>
      <c r="T120" s="111"/>
      <c r="U120" s="111"/>
      <c r="V120" s="111"/>
      <c r="W120" s="111"/>
      <c r="X120" s="111"/>
      <c r="Y120" s="111"/>
      <c r="Z120" s="111"/>
      <c r="AA120" s="111"/>
      <c r="AB120" s="111"/>
      <c r="AC120" s="111"/>
      <c r="AD120" s="111"/>
      <c r="AE120" s="111"/>
      <c r="AF120" s="111"/>
      <c r="AG120" s="111"/>
      <c r="AH120" s="111"/>
      <c r="AI120" s="111"/>
      <c r="AJ120" s="111"/>
      <c r="AK120" s="111"/>
      <c r="AL120" s="111"/>
      <c r="AM120" s="111"/>
      <c r="AN120" s="111"/>
      <c r="AO120" s="111"/>
      <c r="AP120" s="111"/>
      <c r="AQ120" s="111"/>
      <c r="AR120" s="111"/>
      <c r="AS120" s="111"/>
      <c r="AT120" s="111"/>
      <c r="AU120" s="111">
        <f t="shared" si="182"/>
        <v>0</v>
      </c>
      <c r="AV120" s="114">
        <f t="shared" si="183"/>
        <v>0</v>
      </c>
      <c r="AW120" s="115">
        <f t="shared" si="184"/>
        <v>393200000</v>
      </c>
      <c r="AX120" s="114">
        <f t="shared" si="185"/>
        <v>100</v>
      </c>
      <c r="AY120" s="110" t="s">
        <v>524</v>
      </c>
      <c r="AZ120" s="110" t="s">
        <v>527</v>
      </c>
      <c r="BA120" s="110" t="s">
        <v>3804</v>
      </c>
      <c r="BB120" s="111"/>
      <c r="BC120" s="111"/>
      <c r="BD120" s="179"/>
      <c r="BE120" s="111"/>
      <c r="BF120" s="111"/>
      <c r="BG120" s="111"/>
      <c r="BH120" s="111"/>
      <c r="BI120" s="111"/>
      <c r="BJ120" s="111"/>
      <c r="BK120" s="111"/>
      <c r="BL120" s="111"/>
    </row>
    <row r="121" spans="2:64">
      <c r="B121" s="172">
        <v>522141</v>
      </c>
      <c r="C121" s="110" t="s">
        <v>95</v>
      </c>
      <c r="D121" s="110"/>
      <c r="E121" s="367"/>
      <c r="F121" s="111">
        <v>120000000</v>
      </c>
      <c r="G121" s="111">
        <v>120000000</v>
      </c>
      <c r="H121" s="111"/>
      <c r="I121" s="111">
        <v>120000000</v>
      </c>
      <c r="J121" s="111"/>
      <c r="K121" s="111"/>
      <c r="L121" s="111"/>
      <c r="M121" s="111"/>
      <c r="N121" s="111"/>
      <c r="O121" s="111"/>
      <c r="P121" s="111"/>
      <c r="Q121" s="111"/>
      <c r="R121" s="111"/>
      <c r="S121" s="111"/>
      <c r="T121" s="111"/>
      <c r="U121" s="111"/>
      <c r="V121" s="111"/>
      <c r="W121" s="111"/>
      <c r="X121" s="111"/>
      <c r="Y121" s="111"/>
      <c r="Z121" s="111"/>
      <c r="AA121" s="111"/>
      <c r="AB121" s="111"/>
      <c r="AC121" s="111"/>
      <c r="AD121" s="111"/>
      <c r="AE121" s="111"/>
      <c r="AF121" s="111"/>
      <c r="AG121" s="111"/>
      <c r="AH121" s="111"/>
      <c r="AI121" s="111"/>
      <c r="AJ121" s="111"/>
      <c r="AK121" s="111"/>
      <c r="AL121" s="111"/>
      <c r="AM121" s="111"/>
      <c r="AN121" s="111"/>
      <c r="AO121" s="111"/>
      <c r="AP121" s="111"/>
      <c r="AQ121" s="111"/>
      <c r="AR121" s="111"/>
      <c r="AS121" s="111"/>
      <c r="AT121" s="111"/>
      <c r="AU121" s="111">
        <f t="shared" si="182"/>
        <v>0</v>
      </c>
      <c r="AV121" s="114">
        <f t="shared" si="183"/>
        <v>0</v>
      </c>
      <c r="AW121" s="115">
        <f>F121-AU121</f>
        <v>120000000</v>
      </c>
      <c r="AX121" s="114">
        <f t="shared" si="185"/>
        <v>100</v>
      </c>
      <c r="AY121" s="110" t="s">
        <v>524</v>
      </c>
      <c r="AZ121" s="110" t="s">
        <v>527</v>
      </c>
      <c r="BA121" s="110" t="s">
        <v>3804</v>
      </c>
      <c r="BB121" s="111"/>
      <c r="BC121" s="111"/>
      <c r="BD121" s="179"/>
      <c r="BE121" s="111"/>
      <c r="BF121" s="111"/>
      <c r="BG121" s="111"/>
      <c r="BH121" s="111"/>
      <c r="BI121" s="111"/>
      <c r="BJ121" s="111"/>
      <c r="BK121" s="111"/>
      <c r="BL121" s="111"/>
    </row>
    <row r="122" spans="2:64">
      <c r="B122" s="172">
        <v>524111</v>
      </c>
      <c r="C122" s="110" t="s">
        <v>19</v>
      </c>
      <c r="D122" s="110"/>
      <c r="E122" s="367"/>
      <c r="F122" s="111">
        <v>7962000</v>
      </c>
      <c r="G122" s="111">
        <v>7962000</v>
      </c>
      <c r="H122" s="111"/>
      <c r="I122" s="111">
        <v>7962000</v>
      </c>
      <c r="J122" s="111"/>
      <c r="K122" s="111"/>
      <c r="L122" s="111"/>
      <c r="M122" s="111"/>
      <c r="N122" s="111"/>
      <c r="O122" s="111"/>
      <c r="P122" s="111"/>
      <c r="Q122" s="111"/>
      <c r="R122" s="111"/>
      <c r="S122" s="111"/>
      <c r="T122" s="111"/>
      <c r="U122" s="111"/>
      <c r="V122" s="111"/>
      <c r="W122" s="111"/>
      <c r="X122" s="111"/>
      <c r="Y122" s="111"/>
      <c r="Z122" s="111"/>
      <c r="AA122" s="111"/>
      <c r="AB122" s="111"/>
      <c r="AC122" s="111"/>
      <c r="AD122" s="111"/>
      <c r="AE122" s="111"/>
      <c r="AF122" s="111"/>
      <c r="AG122" s="111"/>
      <c r="AH122" s="111"/>
      <c r="AI122" s="111"/>
      <c r="AJ122" s="111"/>
      <c r="AK122" s="111"/>
      <c r="AL122" s="111"/>
      <c r="AM122" s="111"/>
      <c r="AN122" s="111"/>
      <c r="AO122" s="111"/>
      <c r="AP122" s="111"/>
      <c r="AQ122" s="111"/>
      <c r="AR122" s="111"/>
      <c r="AS122" s="111"/>
      <c r="AT122" s="111"/>
      <c r="AU122" s="111">
        <f t="shared" si="182"/>
        <v>0</v>
      </c>
      <c r="AV122" s="114">
        <f t="shared" si="183"/>
        <v>0</v>
      </c>
      <c r="AW122" s="115">
        <f t="shared" si="184"/>
        <v>7962000</v>
      </c>
      <c r="AX122" s="114">
        <f t="shared" si="185"/>
        <v>100</v>
      </c>
      <c r="AY122" s="110" t="s">
        <v>524</v>
      </c>
      <c r="AZ122" s="110" t="s">
        <v>527</v>
      </c>
      <c r="BA122" s="110" t="s">
        <v>3804</v>
      </c>
      <c r="BB122" s="111"/>
      <c r="BC122" s="111"/>
      <c r="BD122" s="179"/>
      <c r="BE122" s="111"/>
      <c r="BF122" s="111"/>
      <c r="BG122" s="111"/>
      <c r="BH122" s="111"/>
      <c r="BI122" s="111"/>
      <c r="BJ122" s="111"/>
      <c r="BK122" s="111"/>
      <c r="BL122" s="111"/>
    </row>
    <row r="123" spans="2:64">
      <c r="B123" s="174" t="s">
        <v>569</v>
      </c>
      <c r="C123" s="112" t="s">
        <v>1516</v>
      </c>
      <c r="D123" s="112"/>
      <c r="E123" s="359"/>
      <c r="F123" s="113">
        <f>SUM(F124:F127)</f>
        <v>110263000</v>
      </c>
      <c r="G123" s="113">
        <f>SUM(G124:G127)</f>
        <v>110263000</v>
      </c>
      <c r="H123" s="113">
        <f>SUM(H124:H127)</f>
        <v>0</v>
      </c>
      <c r="I123" s="113">
        <f>SUM(I124:I127)</f>
        <v>0</v>
      </c>
      <c r="J123" s="113">
        <f t="shared" ref="J123:AS123" si="251">SUM(J124:J127)</f>
        <v>0</v>
      </c>
      <c r="K123" s="113">
        <f t="shared" si="251"/>
        <v>0</v>
      </c>
      <c r="L123" s="113">
        <f t="shared" si="251"/>
        <v>0</v>
      </c>
      <c r="M123" s="113">
        <f t="shared" si="251"/>
        <v>0</v>
      </c>
      <c r="N123" s="113">
        <f t="shared" si="251"/>
        <v>0</v>
      </c>
      <c r="O123" s="113">
        <f t="shared" si="251"/>
        <v>0</v>
      </c>
      <c r="P123" s="113">
        <f t="shared" si="251"/>
        <v>0</v>
      </c>
      <c r="Q123" s="113">
        <f t="shared" si="251"/>
        <v>9200000</v>
      </c>
      <c r="R123" s="113">
        <f t="shared" si="251"/>
        <v>18676000</v>
      </c>
      <c r="S123" s="113">
        <f t="shared" si="251"/>
        <v>0</v>
      </c>
      <c r="T123" s="113">
        <f t="shared" si="251"/>
        <v>0</v>
      </c>
      <c r="U123" s="113">
        <f t="shared" si="251"/>
        <v>0</v>
      </c>
      <c r="V123" s="113">
        <f t="shared" si="251"/>
        <v>0</v>
      </c>
      <c r="W123" s="113">
        <f t="shared" si="251"/>
        <v>528000</v>
      </c>
      <c r="X123" s="113">
        <f t="shared" si="251"/>
        <v>20747000</v>
      </c>
      <c r="Y123" s="113">
        <f t="shared" si="251"/>
        <v>0</v>
      </c>
      <c r="Z123" s="113">
        <f t="shared" si="251"/>
        <v>0</v>
      </c>
      <c r="AA123" s="113">
        <f t="shared" si="251"/>
        <v>0</v>
      </c>
      <c r="AB123" s="113">
        <f t="shared" si="251"/>
        <v>10000000</v>
      </c>
      <c r="AC123" s="113">
        <f t="shared" si="251"/>
        <v>0</v>
      </c>
      <c r="AD123" s="113">
        <f t="shared" si="251"/>
        <v>0</v>
      </c>
      <c r="AE123" s="113">
        <f t="shared" si="251"/>
        <v>0</v>
      </c>
      <c r="AF123" s="113">
        <f t="shared" si="251"/>
        <v>0</v>
      </c>
      <c r="AG123" s="113">
        <f t="shared" si="251"/>
        <v>0</v>
      </c>
      <c r="AH123" s="113">
        <f t="shared" si="251"/>
        <v>0</v>
      </c>
      <c r="AI123" s="113">
        <f t="shared" si="251"/>
        <v>0</v>
      </c>
      <c r="AJ123" s="113">
        <f t="shared" si="251"/>
        <v>0</v>
      </c>
      <c r="AK123" s="113">
        <f t="shared" si="251"/>
        <v>0</v>
      </c>
      <c r="AL123" s="113">
        <f t="shared" si="251"/>
        <v>0</v>
      </c>
      <c r="AM123" s="113">
        <f t="shared" si="251"/>
        <v>0</v>
      </c>
      <c r="AN123" s="113">
        <f t="shared" si="251"/>
        <v>0</v>
      </c>
      <c r="AO123" s="113">
        <f t="shared" si="251"/>
        <v>0</v>
      </c>
      <c r="AP123" s="113">
        <f t="shared" si="251"/>
        <v>0</v>
      </c>
      <c r="AQ123" s="113">
        <f t="shared" si="251"/>
        <v>0</v>
      </c>
      <c r="AR123" s="113">
        <f t="shared" si="251"/>
        <v>0</v>
      </c>
      <c r="AS123" s="113">
        <f t="shared" si="251"/>
        <v>0</v>
      </c>
      <c r="AT123" s="113"/>
      <c r="AU123" s="113">
        <f t="shared" si="182"/>
        <v>59151000</v>
      </c>
      <c r="AV123" s="121">
        <f t="shared" si="183"/>
        <v>53.64537514850857</v>
      </c>
      <c r="AW123" s="122">
        <f t="shared" si="184"/>
        <v>51112000</v>
      </c>
      <c r="AX123" s="121">
        <f t="shared" si="185"/>
        <v>46.35462485149143</v>
      </c>
      <c r="AY123" s="110" t="s">
        <v>524</v>
      </c>
      <c r="AZ123" s="110" t="s">
        <v>527</v>
      </c>
      <c r="BA123" s="110" t="s">
        <v>3804</v>
      </c>
      <c r="BB123" s="113">
        <f t="shared" ref="BB123:BE123" si="252">SUM(BB124:BB127)</f>
        <v>0</v>
      </c>
      <c r="BC123" s="113">
        <f t="shared" si="252"/>
        <v>18676000</v>
      </c>
      <c r="BD123" s="113">
        <f t="shared" si="252"/>
        <v>9200000</v>
      </c>
      <c r="BE123" s="113">
        <f t="shared" si="252"/>
        <v>0</v>
      </c>
      <c r="BF123" s="113">
        <f t="shared" ref="BF123" si="253">SUM(BF124:BF127)</f>
        <v>0</v>
      </c>
      <c r="BG123" s="113">
        <f t="shared" ref="BG123:BH123" si="254">SUM(BG124:BG127)</f>
        <v>528000</v>
      </c>
      <c r="BH123" s="113">
        <f t="shared" si="254"/>
        <v>20747000</v>
      </c>
      <c r="BI123" s="113">
        <f t="shared" ref="BI123:BJ123" si="255">SUM(BI124:BI127)</f>
        <v>0</v>
      </c>
      <c r="BJ123" s="113">
        <f t="shared" si="255"/>
        <v>0</v>
      </c>
      <c r="BK123" s="113">
        <f t="shared" ref="BK123:BL123" si="256">SUM(BK124:BK127)</f>
        <v>0</v>
      </c>
      <c r="BL123" s="113">
        <f t="shared" si="256"/>
        <v>0</v>
      </c>
    </row>
    <row r="124" spans="2:64">
      <c r="B124" s="172">
        <v>521211</v>
      </c>
      <c r="C124" s="110" t="s">
        <v>7</v>
      </c>
      <c r="D124" s="110"/>
      <c r="E124" s="367"/>
      <c r="F124" s="111">
        <v>17550000</v>
      </c>
      <c r="G124" s="111">
        <v>17550000</v>
      </c>
      <c r="H124" s="111"/>
      <c r="I124" s="111">
        <f t="shared" ref="I124:I127" si="257">G124-F124</f>
        <v>0</v>
      </c>
      <c r="J124" s="111"/>
      <c r="K124" s="111"/>
      <c r="L124" s="111"/>
      <c r="M124" s="111"/>
      <c r="N124" s="111"/>
      <c r="O124" s="111"/>
      <c r="P124" s="111"/>
      <c r="Q124" s="179"/>
      <c r="R124" s="111">
        <v>2444000</v>
      </c>
      <c r="S124" s="111"/>
      <c r="T124" s="111"/>
      <c r="U124" s="111"/>
      <c r="V124" s="111"/>
      <c r="W124" s="111">
        <v>528000</v>
      </c>
      <c r="X124" s="111">
        <v>6497000</v>
      </c>
      <c r="Y124" s="111"/>
      <c r="Z124" s="111"/>
      <c r="AA124" s="111"/>
      <c r="AB124" s="111"/>
      <c r="AC124" s="111"/>
      <c r="AD124" s="111"/>
      <c r="AE124" s="111"/>
      <c r="AF124" s="111"/>
      <c r="AG124" s="111"/>
      <c r="AH124" s="111"/>
      <c r="AI124" s="111"/>
      <c r="AJ124" s="111"/>
      <c r="AK124" s="111"/>
      <c r="AL124" s="111"/>
      <c r="AM124" s="111"/>
      <c r="AN124" s="111"/>
      <c r="AO124" s="111"/>
      <c r="AP124" s="111"/>
      <c r="AQ124" s="111"/>
      <c r="AR124" s="111"/>
      <c r="AS124" s="111"/>
      <c r="AT124" s="111"/>
      <c r="AU124" s="111">
        <f t="shared" si="182"/>
        <v>9469000</v>
      </c>
      <c r="AV124" s="114">
        <f t="shared" si="183"/>
        <v>53.954415954415957</v>
      </c>
      <c r="AW124" s="115">
        <f t="shared" si="184"/>
        <v>8081000</v>
      </c>
      <c r="AX124" s="114">
        <f t="shared" si="185"/>
        <v>46.04558404558405</v>
      </c>
      <c r="AY124" s="110" t="s">
        <v>524</v>
      </c>
      <c r="AZ124" s="110" t="s">
        <v>527</v>
      </c>
      <c r="BA124" s="110" t="s">
        <v>3804</v>
      </c>
      <c r="BB124" s="111"/>
      <c r="BC124" s="111">
        <v>2444000</v>
      </c>
      <c r="BD124" s="179"/>
      <c r="BE124" s="111"/>
      <c r="BF124" s="111"/>
      <c r="BG124" s="111">
        <v>528000</v>
      </c>
      <c r="BH124" s="111">
        <v>6497000</v>
      </c>
      <c r="BI124" s="111"/>
      <c r="BJ124" s="111"/>
      <c r="BK124" s="111"/>
      <c r="BL124" s="111"/>
    </row>
    <row r="125" spans="2:64">
      <c r="B125" s="172">
        <v>521219</v>
      </c>
      <c r="C125" s="110" t="s">
        <v>53</v>
      </c>
      <c r="D125" s="110"/>
      <c r="E125" s="367"/>
      <c r="F125" s="111">
        <v>27651000</v>
      </c>
      <c r="G125" s="111">
        <v>27651000</v>
      </c>
      <c r="H125" s="111"/>
      <c r="I125" s="111">
        <f t="shared" si="257"/>
        <v>0</v>
      </c>
      <c r="J125" s="111"/>
      <c r="K125" s="111"/>
      <c r="L125" s="111"/>
      <c r="M125" s="111"/>
      <c r="N125" s="111"/>
      <c r="O125" s="111"/>
      <c r="P125" s="111"/>
      <c r="Q125" s="179">
        <v>120000</v>
      </c>
      <c r="R125" s="111">
        <v>250000</v>
      </c>
      <c r="S125" s="111"/>
      <c r="T125" s="111"/>
      <c r="U125" s="111"/>
      <c r="V125" s="111"/>
      <c r="W125" s="111"/>
      <c r="X125" s="111">
        <v>250000</v>
      </c>
      <c r="Y125" s="111"/>
      <c r="Z125" s="111"/>
      <c r="AA125" s="111"/>
      <c r="AB125" s="111"/>
      <c r="AC125" s="111"/>
      <c r="AD125" s="111"/>
      <c r="AE125" s="111"/>
      <c r="AF125" s="111"/>
      <c r="AG125" s="111"/>
      <c r="AH125" s="111"/>
      <c r="AI125" s="111"/>
      <c r="AJ125" s="111"/>
      <c r="AK125" s="111"/>
      <c r="AL125" s="111"/>
      <c r="AM125" s="111"/>
      <c r="AN125" s="111"/>
      <c r="AO125" s="111"/>
      <c r="AP125" s="111"/>
      <c r="AQ125" s="111"/>
      <c r="AR125" s="111"/>
      <c r="AS125" s="111"/>
      <c r="AT125" s="111"/>
      <c r="AU125" s="111">
        <f t="shared" si="182"/>
        <v>620000</v>
      </c>
      <c r="AV125" s="114">
        <f t="shared" si="183"/>
        <v>2.2422335539401832</v>
      </c>
      <c r="AW125" s="115">
        <f t="shared" si="184"/>
        <v>27031000</v>
      </c>
      <c r="AX125" s="114">
        <f t="shared" si="185"/>
        <v>97.757766446059819</v>
      </c>
      <c r="AY125" s="110" t="s">
        <v>524</v>
      </c>
      <c r="AZ125" s="110" t="s">
        <v>527</v>
      </c>
      <c r="BA125" s="240" t="s">
        <v>3804</v>
      </c>
      <c r="BB125" s="111"/>
      <c r="BC125" s="111">
        <v>250000</v>
      </c>
      <c r="BD125" s="179">
        <v>120000</v>
      </c>
      <c r="BE125" s="111"/>
      <c r="BF125" s="111"/>
      <c r="BG125" s="111"/>
      <c r="BH125" s="111">
        <v>250000</v>
      </c>
      <c r="BI125" s="111"/>
      <c r="BJ125" s="111"/>
      <c r="BK125" s="111"/>
      <c r="BL125" s="111"/>
    </row>
    <row r="126" spans="2:64">
      <c r="B126" s="172">
        <v>522151</v>
      </c>
      <c r="C126" s="110" t="s">
        <v>11</v>
      </c>
      <c r="D126" s="110"/>
      <c r="E126" s="367"/>
      <c r="F126" s="111">
        <v>40000000</v>
      </c>
      <c r="G126" s="111">
        <v>40000000</v>
      </c>
      <c r="H126" s="111"/>
      <c r="I126" s="111">
        <f t="shared" si="257"/>
        <v>0</v>
      </c>
      <c r="J126" s="111"/>
      <c r="K126" s="111"/>
      <c r="L126" s="111"/>
      <c r="M126" s="111"/>
      <c r="N126" s="111"/>
      <c r="O126" s="111"/>
      <c r="P126" s="111"/>
      <c r="Q126" s="111"/>
      <c r="R126" s="111"/>
      <c r="S126" s="111"/>
      <c r="T126" s="111"/>
      <c r="U126" s="111"/>
      <c r="V126" s="111"/>
      <c r="W126" s="111"/>
      <c r="X126" s="111">
        <v>14000000</v>
      </c>
      <c r="Y126" s="111"/>
      <c r="Z126" s="111"/>
      <c r="AA126" s="111"/>
      <c r="AB126" s="111">
        <v>10000000</v>
      </c>
      <c r="AC126" s="111"/>
      <c r="AD126" s="111"/>
      <c r="AE126" s="111"/>
      <c r="AF126" s="111"/>
      <c r="AG126" s="111"/>
      <c r="AH126" s="111"/>
      <c r="AI126" s="111"/>
      <c r="AJ126" s="111"/>
      <c r="AK126" s="111"/>
      <c r="AL126" s="111"/>
      <c r="AM126" s="111"/>
      <c r="AN126" s="111"/>
      <c r="AO126" s="111"/>
      <c r="AP126" s="111"/>
      <c r="AQ126" s="111"/>
      <c r="AR126" s="111"/>
      <c r="AS126" s="111"/>
      <c r="AT126" s="111"/>
      <c r="AU126" s="111">
        <f t="shared" si="182"/>
        <v>24000000</v>
      </c>
      <c r="AV126" s="114">
        <f t="shared" si="183"/>
        <v>60</v>
      </c>
      <c r="AW126" s="115">
        <f>F126-AU126</f>
        <v>16000000</v>
      </c>
      <c r="AX126" s="114">
        <f t="shared" si="185"/>
        <v>40</v>
      </c>
      <c r="AY126" s="110" t="s">
        <v>524</v>
      </c>
      <c r="AZ126" s="110" t="s">
        <v>527</v>
      </c>
      <c r="BA126" s="110" t="s">
        <v>3804</v>
      </c>
      <c r="BB126" s="111"/>
      <c r="BC126" s="111"/>
      <c r="BD126" s="179"/>
      <c r="BE126" s="111"/>
      <c r="BF126" s="111"/>
      <c r="BG126" s="111"/>
      <c r="BH126" s="111">
        <v>14000000</v>
      </c>
      <c r="BI126" s="111"/>
      <c r="BJ126" s="111"/>
      <c r="BK126" s="111"/>
      <c r="BL126" s="111"/>
    </row>
    <row r="127" spans="2:64">
      <c r="B127" s="172">
        <v>524111</v>
      </c>
      <c r="C127" s="110" t="s">
        <v>19</v>
      </c>
      <c r="D127" s="110"/>
      <c r="E127" s="367"/>
      <c r="F127" s="111">
        <v>25062000</v>
      </c>
      <c r="G127" s="111">
        <v>25062000</v>
      </c>
      <c r="H127" s="111"/>
      <c r="I127" s="111">
        <f t="shared" si="257"/>
        <v>0</v>
      </c>
      <c r="J127" s="111"/>
      <c r="K127" s="111"/>
      <c r="L127" s="111"/>
      <c r="M127" s="111"/>
      <c r="N127" s="111"/>
      <c r="O127" s="111"/>
      <c r="P127" s="111"/>
      <c r="Q127" s="179">
        <v>9080000</v>
      </c>
      <c r="R127" s="111">
        <v>15982000</v>
      </c>
      <c r="S127" s="111"/>
      <c r="T127" s="111"/>
      <c r="U127" s="111"/>
      <c r="V127" s="111"/>
      <c r="W127" s="111"/>
      <c r="X127" s="111"/>
      <c r="Y127" s="111"/>
      <c r="Z127" s="111"/>
      <c r="AA127" s="111"/>
      <c r="AB127" s="111"/>
      <c r="AC127" s="111"/>
      <c r="AD127" s="111"/>
      <c r="AE127" s="111"/>
      <c r="AF127" s="111"/>
      <c r="AG127" s="111"/>
      <c r="AH127" s="111"/>
      <c r="AI127" s="111"/>
      <c r="AJ127" s="111"/>
      <c r="AK127" s="111"/>
      <c r="AL127" s="111"/>
      <c r="AM127" s="111"/>
      <c r="AN127" s="111"/>
      <c r="AO127" s="111"/>
      <c r="AP127" s="111"/>
      <c r="AQ127" s="111"/>
      <c r="AR127" s="111"/>
      <c r="AS127" s="111"/>
      <c r="AT127" s="111"/>
      <c r="AU127" s="111">
        <f t="shared" si="182"/>
        <v>25062000</v>
      </c>
      <c r="AV127" s="114">
        <f t="shared" si="183"/>
        <v>100</v>
      </c>
      <c r="AW127" s="115">
        <f t="shared" si="184"/>
        <v>0</v>
      </c>
      <c r="AX127" s="114">
        <f t="shared" si="185"/>
        <v>0</v>
      </c>
      <c r="AY127" s="110" t="s">
        <v>524</v>
      </c>
      <c r="AZ127" s="110" t="s">
        <v>527</v>
      </c>
      <c r="BA127" s="110" t="s">
        <v>3804</v>
      </c>
      <c r="BB127" s="111"/>
      <c r="BC127" s="111">
        <v>15982000</v>
      </c>
      <c r="BD127" s="179">
        <v>9080000</v>
      </c>
      <c r="BE127" s="111"/>
      <c r="BF127" s="111"/>
      <c r="BG127" s="111"/>
      <c r="BH127" s="111"/>
      <c r="BI127" s="111"/>
      <c r="BJ127" s="111"/>
      <c r="BK127" s="111"/>
      <c r="BL127" s="111"/>
    </row>
    <row r="128" spans="2:64">
      <c r="B128" s="116" t="s">
        <v>3603</v>
      </c>
      <c r="C128" s="117" t="s">
        <v>1680</v>
      </c>
      <c r="D128" s="117">
        <v>1</v>
      </c>
      <c r="E128" s="365" t="s">
        <v>3565</v>
      </c>
      <c r="F128" s="118">
        <f>F129</f>
        <v>2195658000</v>
      </c>
      <c r="G128" s="118">
        <f>G129</f>
        <v>2195658000</v>
      </c>
      <c r="H128" s="118">
        <f>H129</f>
        <v>100000000</v>
      </c>
      <c r="I128" s="118">
        <f>I129</f>
        <v>0</v>
      </c>
      <c r="J128" s="118">
        <f t="shared" ref="J128:AS128" si="258">J129</f>
        <v>0</v>
      </c>
      <c r="K128" s="118">
        <f t="shared" si="258"/>
        <v>0</v>
      </c>
      <c r="L128" s="118">
        <f t="shared" si="258"/>
        <v>0</v>
      </c>
      <c r="M128" s="118">
        <f t="shared" si="258"/>
        <v>63640000</v>
      </c>
      <c r="N128" s="118">
        <f t="shared" si="258"/>
        <v>0</v>
      </c>
      <c r="O128" s="118">
        <f t="shared" si="258"/>
        <v>0</v>
      </c>
      <c r="P128" s="118">
        <f t="shared" si="258"/>
        <v>63640000</v>
      </c>
      <c r="Q128" s="118">
        <f t="shared" si="258"/>
        <v>49421537</v>
      </c>
      <c r="R128" s="118">
        <f t="shared" si="258"/>
        <v>80540400</v>
      </c>
      <c r="S128" s="118">
        <f t="shared" si="258"/>
        <v>127280000</v>
      </c>
      <c r="T128" s="118">
        <f t="shared" si="258"/>
        <v>35138796</v>
      </c>
      <c r="U128" s="118">
        <f t="shared" si="258"/>
        <v>0</v>
      </c>
      <c r="V128" s="118">
        <f t="shared" si="258"/>
        <v>63640000</v>
      </c>
      <c r="W128" s="118">
        <f t="shared" si="258"/>
        <v>116380908</v>
      </c>
      <c r="X128" s="118">
        <f t="shared" si="258"/>
        <v>0</v>
      </c>
      <c r="Y128" s="118">
        <f t="shared" si="258"/>
        <v>63640000</v>
      </c>
      <c r="Z128" s="118">
        <f t="shared" si="258"/>
        <v>0</v>
      </c>
      <c r="AA128" s="118">
        <f t="shared" si="258"/>
        <v>0</v>
      </c>
      <c r="AB128" s="118">
        <f t="shared" si="258"/>
        <v>63640000</v>
      </c>
      <c r="AC128" s="118">
        <f t="shared" si="258"/>
        <v>157100673</v>
      </c>
      <c r="AD128" s="118">
        <f t="shared" si="258"/>
        <v>0</v>
      </c>
      <c r="AE128" s="118">
        <f t="shared" si="258"/>
        <v>63640000</v>
      </c>
      <c r="AF128" s="118">
        <f t="shared" si="258"/>
        <v>0</v>
      </c>
      <c r="AG128" s="118">
        <f t="shared" si="258"/>
        <v>0</v>
      </c>
      <c r="AH128" s="118">
        <f t="shared" si="258"/>
        <v>0</v>
      </c>
      <c r="AI128" s="118">
        <f t="shared" si="258"/>
        <v>0</v>
      </c>
      <c r="AJ128" s="118">
        <f t="shared" si="258"/>
        <v>0</v>
      </c>
      <c r="AK128" s="118">
        <f t="shared" si="258"/>
        <v>0</v>
      </c>
      <c r="AL128" s="118">
        <f t="shared" si="258"/>
        <v>0</v>
      </c>
      <c r="AM128" s="118">
        <f t="shared" si="258"/>
        <v>0</v>
      </c>
      <c r="AN128" s="118">
        <f t="shared" si="258"/>
        <v>0</v>
      </c>
      <c r="AO128" s="118">
        <f t="shared" si="258"/>
        <v>0</v>
      </c>
      <c r="AP128" s="118">
        <f t="shared" si="258"/>
        <v>0</v>
      </c>
      <c r="AQ128" s="118">
        <f t="shared" si="258"/>
        <v>0</v>
      </c>
      <c r="AR128" s="118">
        <f t="shared" si="258"/>
        <v>0</v>
      </c>
      <c r="AS128" s="118">
        <f t="shared" si="258"/>
        <v>0</v>
      </c>
      <c r="AT128" s="118"/>
      <c r="AU128" s="118">
        <f>SUM(J128:AS128)</f>
        <v>947702314</v>
      </c>
      <c r="AV128" s="119">
        <f t="shared" si="183"/>
        <v>43.162565117153946</v>
      </c>
      <c r="AW128" s="120">
        <f>F128-AU128</f>
        <v>1247955686</v>
      </c>
      <c r="AX128" s="119">
        <f>AW128/F128*100</f>
        <v>56.837434882846047</v>
      </c>
      <c r="AY128" s="110" t="s">
        <v>565</v>
      </c>
      <c r="AZ128" s="110" t="s">
        <v>549</v>
      </c>
      <c r="BA128" s="110" t="s">
        <v>3882</v>
      </c>
      <c r="BB128" s="118">
        <f t="shared" ref="BB128:BL128" si="259">BB129</f>
        <v>40653115</v>
      </c>
      <c r="BC128" s="118">
        <f t="shared" si="259"/>
        <v>80540400</v>
      </c>
      <c r="BD128" s="118">
        <f t="shared" si="259"/>
        <v>8768422</v>
      </c>
      <c r="BE128" s="118">
        <f t="shared" si="259"/>
        <v>35138796</v>
      </c>
      <c r="BF128" s="118">
        <f t="shared" si="259"/>
        <v>64950711</v>
      </c>
      <c r="BG128" s="118">
        <f t="shared" si="259"/>
        <v>51430197</v>
      </c>
      <c r="BH128" s="118">
        <f t="shared" si="259"/>
        <v>0</v>
      </c>
      <c r="BI128" s="118">
        <f t="shared" si="259"/>
        <v>0</v>
      </c>
      <c r="BJ128" s="118">
        <f t="shared" si="259"/>
        <v>77714902</v>
      </c>
      <c r="BK128" s="118">
        <f t="shared" si="259"/>
        <v>79385771</v>
      </c>
      <c r="BL128" s="118">
        <f t="shared" si="259"/>
        <v>0</v>
      </c>
    </row>
    <row r="129" spans="2:64">
      <c r="B129" s="116" t="s">
        <v>546</v>
      </c>
      <c r="C129" s="117" t="s">
        <v>89</v>
      </c>
      <c r="D129" s="117"/>
      <c r="E129" s="365"/>
      <c r="F129" s="118">
        <f>F130+F133+F136+F139+F142</f>
        <v>2195658000</v>
      </c>
      <c r="G129" s="118">
        <f>G130+G133+G136+G139+G142</f>
        <v>2195658000</v>
      </c>
      <c r="H129" s="118">
        <f>H130+H133+H136+H139+H142</f>
        <v>100000000</v>
      </c>
      <c r="I129" s="118">
        <f>I130+I133+I136+I139+I142</f>
        <v>0</v>
      </c>
      <c r="J129" s="118">
        <f t="shared" ref="J129:AS129" si="260">J130+J133+J136+J139+J142</f>
        <v>0</v>
      </c>
      <c r="K129" s="118">
        <f t="shared" si="260"/>
        <v>0</v>
      </c>
      <c r="L129" s="118">
        <f t="shared" si="260"/>
        <v>0</v>
      </c>
      <c r="M129" s="118">
        <f t="shared" si="260"/>
        <v>63640000</v>
      </c>
      <c r="N129" s="118">
        <f t="shared" si="260"/>
        <v>0</v>
      </c>
      <c r="O129" s="118">
        <f t="shared" si="260"/>
        <v>0</v>
      </c>
      <c r="P129" s="118">
        <f t="shared" si="260"/>
        <v>63640000</v>
      </c>
      <c r="Q129" s="118">
        <f t="shared" si="260"/>
        <v>49421537</v>
      </c>
      <c r="R129" s="118">
        <f t="shared" si="260"/>
        <v>80540400</v>
      </c>
      <c r="S129" s="118">
        <f t="shared" si="260"/>
        <v>127280000</v>
      </c>
      <c r="T129" s="118">
        <f t="shared" si="260"/>
        <v>35138796</v>
      </c>
      <c r="U129" s="118">
        <f t="shared" si="260"/>
        <v>0</v>
      </c>
      <c r="V129" s="118">
        <f t="shared" si="260"/>
        <v>63640000</v>
      </c>
      <c r="W129" s="118">
        <f t="shared" si="260"/>
        <v>116380908</v>
      </c>
      <c r="X129" s="118">
        <f t="shared" si="260"/>
        <v>0</v>
      </c>
      <c r="Y129" s="118">
        <f t="shared" si="260"/>
        <v>63640000</v>
      </c>
      <c r="Z129" s="118">
        <f t="shared" si="260"/>
        <v>0</v>
      </c>
      <c r="AA129" s="118">
        <f t="shared" si="260"/>
        <v>0</v>
      </c>
      <c r="AB129" s="118">
        <f t="shared" si="260"/>
        <v>63640000</v>
      </c>
      <c r="AC129" s="118">
        <f t="shared" si="260"/>
        <v>157100673</v>
      </c>
      <c r="AD129" s="118">
        <f t="shared" si="260"/>
        <v>0</v>
      </c>
      <c r="AE129" s="118">
        <f t="shared" si="260"/>
        <v>63640000</v>
      </c>
      <c r="AF129" s="118">
        <f t="shared" si="260"/>
        <v>0</v>
      </c>
      <c r="AG129" s="118">
        <f t="shared" si="260"/>
        <v>0</v>
      </c>
      <c r="AH129" s="118">
        <f t="shared" si="260"/>
        <v>0</v>
      </c>
      <c r="AI129" s="118">
        <f t="shared" si="260"/>
        <v>0</v>
      </c>
      <c r="AJ129" s="118">
        <f t="shared" si="260"/>
        <v>0</v>
      </c>
      <c r="AK129" s="118">
        <f t="shared" si="260"/>
        <v>0</v>
      </c>
      <c r="AL129" s="118">
        <f t="shared" si="260"/>
        <v>0</v>
      </c>
      <c r="AM129" s="118">
        <f t="shared" si="260"/>
        <v>0</v>
      </c>
      <c r="AN129" s="118">
        <f t="shared" si="260"/>
        <v>0</v>
      </c>
      <c r="AO129" s="118">
        <f t="shared" si="260"/>
        <v>0</v>
      </c>
      <c r="AP129" s="118">
        <f t="shared" si="260"/>
        <v>0</v>
      </c>
      <c r="AQ129" s="118">
        <f t="shared" si="260"/>
        <v>0</v>
      </c>
      <c r="AR129" s="118">
        <f t="shared" si="260"/>
        <v>0</v>
      </c>
      <c r="AS129" s="118">
        <f t="shared" si="260"/>
        <v>0</v>
      </c>
      <c r="AT129" s="118"/>
      <c r="AU129" s="118">
        <f>SUM(J129:AS129)</f>
        <v>947702314</v>
      </c>
      <c r="AV129" s="119">
        <f t="shared" si="183"/>
        <v>43.162565117153946</v>
      </c>
      <c r="AW129" s="120">
        <f>F129-AU129</f>
        <v>1247955686</v>
      </c>
      <c r="AX129" s="119">
        <f t="shared" si="185"/>
        <v>56.837434882846047</v>
      </c>
      <c r="AY129" s="110" t="s">
        <v>565</v>
      </c>
      <c r="AZ129" s="110" t="s">
        <v>549</v>
      </c>
      <c r="BA129" s="110" t="s">
        <v>3882</v>
      </c>
      <c r="BB129" s="118">
        <f t="shared" ref="BB129:BD129" si="261">BB130+BB133+BB136+BB139+BB142</f>
        <v>40653115</v>
      </c>
      <c r="BC129" s="118">
        <f t="shared" si="261"/>
        <v>80540400</v>
      </c>
      <c r="BD129" s="118">
        <f t="shared" si="261"/>
        <v>8768422</v>
      </c>
      <c r="BE129" s="118">
        <f t="shared" ref="BE129" si="262">BE130+BE133+BE136+BE139+BE142</f>
        <v>35138796</v>
      </c>
      <c r="BF129" s="118">
        <f t="shared" ref="BF129" si="263">BF130+BF133+BF136+BF139+BF142</f>
        <v>64950711</v>
      </c>
      <c r="BG129" s="118">
        <f t="shared" ref="BG129:BH129" si="264">BG130+BG133+BG136+BG139+BG142</f>
        <v>51430197</v>
      </c>
      <c r="BH129" s="118">
        <f t="shared" si="264"/>
        <v>0</v>
      </c>
      <c r="BI129" s="118">
        <f t="shared" ref="BI129:BJ129" si="265">BI130+BI133+BI136+BI139+BI142</f>
        <v>0</v>
      </c>
      <c r="BJ129" s="118">
        <f t="shared" si="265"/>
        <v>77714902</v>
      </c>
      <c r="BK129" s="118">
        <f t="shared" ref="BK129:BL129" si="266">BK130+BK133+BK136+BK139+BK142</f>
        <v>79385771</v>
      </c>
      <c r="BL129" s="118">
        <f t="shared" si="266"/>
        <v>0</v>
      </c>
    </row>
    <row r="130" spans="2:64">
      <c r="B130" s="174" t="s">
        <v>1786</v>
      </c>
      <c r="C130" s="112" t="s">
        <v>2150</v>
      </c>
      <c r="D130" s="112"/>
      <c r="E130" s="359"/>
      <c r="F130" s="113">
        <f>SUM(F131:F132)</f>
        <v>1254380000</v>
      </c>
      <c r="G130" s="113">
        <f>SUM(G131:G132)</f>
        <v>1254380000</v>
      </c>
      <c r="H130" s="113">
        <f>SUM(H131:H132)</f>
        <v>0</v>
      </c>
      <c r="I130" s="113">
        <f>SUM(I131:I132)</f>
        <v>0</v>
      </c>
      <c r="J130" s="113">
        <f t="shared" ref="J130:AS130" si="267">SUM(J131:J132)</f>
        <v>0</v>
      </c>
      <c r="K130" s="113">
        <f t="shared" si="267"/>
        <v>0</v>
      </c>
      <c r="L130" s="113">
        <f t="shared" si="267"/>
        <v>0</v>
      </c>
      <c r="M130" s="113">
        <f t="shared" si="267"/>
        <v>63640000</v>
      </c>
      <c r="N130" s="113">
        <f t="shared" si="267"/>
        <v>0</v>
      </c>
      <c r="O130" s="113">
        <f t="shared" si="267"/>
        <v>0</v>
      </c>
      <c r="P130" s="113">
        <f t="shared" si="267"/>
        <v>63640000</v>
      </c>
      <c r="Q130" s="113">
        <f t="shared" si="267"/>
        <v>22203587</v>
      </c>
      <c r="R130" s="113">
        <f t="shared" si="267"/>
        <v>27406900</v>
      </c>
      <c r="S130" s="113">
        <f t="shared" si="267"/>
        <v>127280000</v>
      </c>
      <c r="T130" s="113">
        <f t="shared" si="267"/>
        <v>17187096</v>
      </c>
      <c r="U130" s="113">
        <f t="shared" si="267"/>
        <v>0</v>
      </c>
      <c r="V130" s="113">
        <f t="shared" si="267"/>
        <v>63640000</v>
      </c>
      <c r="W130" s="113">
        <f t="shared" si="267"/>
        <v>39128568</v>
      </c>
      <c r="X130" s="113">
        <f t="shared" si="267"/>
        <v>0</v>
      </c>
      <c r="Y130" s="113">
        <f t="shared" si="267"/>
        <v>63640000</v>
      </c>
      <c r="Z130" s="113">
        <f t="shared" si="267"/>
        <v>0</v>
      </c>
      <c r="AA130" s="113">
        <f t="shared" si="267"/>
        <v>0</v>
      </c>
      <c r="AB130" s="113">
        <f t="shared" si="267"/>
        <v>63640000</v>
      </c>
      <c r="AC130" s="113">
        <f t="shared" si="267"/>
        <v>29745853</v>
      </c>
      <c r="AD130" s="113">
        <f t="shared" si="267"/>
        <v>0</v>
      </c>
      <c r="AE130" s="113">
        <f t="shared" si="267"/>
        <v>63640000</v>
      </c>
      <c r="AF130" s="113">
        <f t="shared" si="267"/>
        <v>0</v>
      </c>
      <c r="AG130" s="113">
        <f t="shared" si="267"/>
        <v>0</v>
      </c>
      <c r="AH130" s="113">
        <f t="shared" si="267"/>
        <v>0</v>
      </c>
      <c r="AI130" s="113">
        <f t="shared" si="267"/>
        <v>0</v>
      </c>
      <c r="AJ130" s="113">
        <f t="shared" si="267"/>
        <v>0</v>
      </c>
      <c r="AK130" s="113">
        <f t="shared" si="267"/>
        <v>0</v>
      </c>
      <c r="AL130" s="113">
        <f t="shared" si="267"/>
        <v>0</v>
      </c>
      <c r="AM130" s="113">
        <f t="shared" si="267"/>
        <v>0</v>
      </c>
      <c r="AN130" s="113">
        <f t="shared" si="267"/>
        <v>0</v>
      </c>
      <c r="AO130" s="113">
        <f t="shared" si="267"/>
        <v>0</v>
      </c>
      <c r="AP130" s="113">
        <f t="shared" si="267"/>
        <v>0</v>
      </c>
      <c r="AQ130" s="113">
        <f t="shared" si="267"/>
        <v>0</v>
      </c>
      <c r="AR130" s="113">
        <f t="shared" si="267"/>
        <v>0</v>
      </c>
      <c r="AS130" s="113">
        <f t="shared" si="267"/>
        <v>0</v>
      </c>
      <c r="AT130" s="113"/>
      <c r="AU130" s="113">
        <f>SUM(J130:AS130)</f>
        <v>644792004</v>
      </c>
      <c r="AV130" s="121">
        <f t="shared" si="183"/>
        <v>51.403243355283088</v>
      </c>
      <c r="AW130" s="122">
        <f>F130-AU130</f>
        <v>609587996</v>
      </c>
      <c r="AX130" s="121">
        <f>AW130/F130*100</f>
        <v>48.596756644716912</v>
      </c>
      <c r="AY130" s="110" t="s">
        <v>565</v>
      </c>
      <c r="AZ130" s="110" t="s">
        <v>549</v>
      </c>
      <c r="BA130" s="110" t="s">
        <v>3882</v>
      </c>
      <c r="BB130" s="113">
        <f t="shared" ref="BB130:BD130" si="268">SUM(BB131:BB132)</f>
        <v>15353865</v>
      </c>
      <c r="BC130" s="113">
        <f t="shared" si="268"/>
        <v>27406900</v>
      </c>
      <c r="BD130" s="113">
        <f t="shared" si="268"/>
        <v>6849722</v>
      </c>
      <c r="BE130" s="113">
        <f t="shared" ref="BE130" si="269">SUM(BE131:BE132)</f>
        <v>17187096</v>
      </c>
      <c r="BF130" s="113">
        <f t="shared" ref="BF130" si="270">SUM(BF131:BF132)</f>
        <v>10296711</v>
      </c>
      <c r="BG130" s="113">
        <f t="shared" ref="BG130:BH130" si="271">SUM(BG131:BG132)</f>
        <v>28831857</v>
      </c>
      <c r="BH130" s="113">
        <f t="shared" si="271"/>
        <v>0</v>
      </c>
      <c r="BI130" s="113">
        <f t="shared" ref="BI130:BJ130" si="272">SUM(BI131:BI132)</f>
        <v>0</v>
      </c>
      <c r="BJ130" s="113">
        <f t="shared" si="272"/>
        <v>11688602</v>
      </c>
      <c r="BK130" s="113">
        <f t="shared" ref="BK130:BL130" si="273">SUM(BK131:BK132)</f>
        <v>18057251</v>
      </c>
      <c r="BL130" s="113">
        <f t="shared" si="273"/>
        <v>0</v>
      </c>
    </row>
    <row r="131" spans="2:64">
      <c r="B131" s="172">
        <v>521111</v>
      </c>
      <c r="C131" s="110" t="s">
        <v>90</v>
      </c>
      <c r="D131" s="110"/>
      <c r="E131" s="367"/>
      <c r="F131" s="111">
        <v>1076220000</v>
      </c>
      <c r="G131" s="111">
        <v>1076220000</v>
      </c>
      <c r="H131" s="111"/>
      <c r="I131" s="111">
        <f t="shared" ref="I131:I132" si="274">G131-F131</f>
        <v>0</v>
      </c>
      <c r="J131" s="111"/>
      <c r="K131" s="111"/>
      <c r="L131" s="111"/>
      <c r="M131" s="111">
        <v>63640000</v>
      </c>
      <c r="N131" s="111"/>
      <c r="O131" s="111"/>
      <c r="P131" s="111">
        <v>63640000</v>
      </c>
      <c r="Q131" s="111">
        <f>2178865+6849722</f>
        <v>9028587</v>
      </c>
      <c r="R131" s="111">
        <v>8107900</v>
      </c>
      <c r="S131" s="111">
        <f>63640000+63640000</f>
        <v>127280000</v>
      </c>
      <c r="T131" s="111">
        <v>8235096</v>
      </c>
      <c r="U131" s="111"/>
      <c r="V131" s="111">
        <v>63640000</v>
      </c>
      <c r="W131" s="111">
        <f>8616711+7229857</f>
        <v>15846568</v>
      </c>
      <c r="X131" s="111"/>
      <c r="Y131" s="111">
        <v>63640000</v>
      </c>
      <c r="Z131" s="111"/>
      <c r="AA131" s="111"/>
      <c r="AB131" s="111">
        <v>63640000</v>
      </c>
      <c r="AC131" s="111">
        <f>11688602+13582251</f>
        <v>25270853</v>
      </c>
      <c r="AD131" s="111"/>
      <c r="AE131" s="111">
        <v>63640000</v>
      </c>
      <c r="AF131" s="111"/>
      <c r="AG131" s="111"/>
      <c r="AH131" s="111"/>
      <c r="AI131" s="111"/>
      <c r="AJ131" s="111"/>
      <c r="AK131" s="111"/>
      <c r="AL131" s="111"/>
      <c r="AM131" s="111"/>
      <c r="AN131" s="111"/>
      <c r="AO131" s="111"/>
      <c r="AP131" s="111"/>
      <c r="AQ131" s="111"/>
      <c r="AR131" s="111"/>
      <c r="AS131" s="111"/>
      <c r="AT131" s="111"/>
      <c r="AU131" s="111">
        <f>SUM(J131:AS131)</f>
        <v>575609004</v>
      </c>
      <c r="AV131" s="114">
        <f t="shared" si="183"/>
        <v>53.484325137982935</v>
      </c>
      <c r="AW131" s="115">
        <f>F131-AU131</f>
        <v>500610996</v>
      </c>
      <c r="AX131" s="114">
        <f>AW131/F131*100</f>
        <v>46.515674862017057</v>
      </c>
      <c r="AY131" s="110" t="s">
        <v>565</v>
      </c>
      <c r="AZ131" s="110" t="s">
        <v>549</v>
      </c>
      <c r="BA131" s="110" t="s">
        <v>3882</v>
      </c>
      <c r="BB131" s="111">
        <v>2178865</v>
      </c>
      <c r="BC131" s="111">
        <v>8107900</v>
      </c>
      <c r="BD131" s="179">
        <v>6849722</v>
      </c>
      <c r="BE131" s="111">
        <v>8235096</v>
      </c>
      <c r="BF131" s="111">
        <v>8616711</v>
      </c>
      <c r="BG131" s="111">
        <v>7229857</v>
      </c>
      <c r="BH131" s="111"/>
      <c r="BI131" s="111"/>
      <c r="BJ131" s="111">
        <v>11688602</v>
      </c>
      <c r="BK131" s="111">
        <v>13582251</v>
      </c>
      <c r="BL131" s="111"/>
    </row>
    <row r="132" spans="2:64">
      <c r="B132" s="172">
        <v>521811</v>
      </c>
      <c r="C132" s="110" t="s">
        <v>64</v>
      </c>
      <c r="D132" s="110"/>
      <c r="E132" s="367"/>
      <c r="F132" s="111">
        <v>178160000</v>
      </c>
      <c r="G132" s="111">
        <v>178160000</v>
      </c>
      <c r="H132" s="111"/>
      <c r="I132" s="111">
        <f t="shared" si="274"/>
        <v>0</v>
      </c>
      <c r="J132" s="111"/>
      <c r="K132" s="111"/>
      <c r="L132" s="111"/>
      <c r="M132" s="111"/>
      <c r="N132" s="111"/>
      <c r="O132" s="111"/>
      <c r="P132" s="111"/>
      <c r="Q132" s="111">
        <v>13175000</v>
      </c>
      <c r="R132" s="111">
        <v>19299000</v>
      </c>
      <c r="S132" s="111"/>
      <c r="T132" s="111">
        <v>8952000</v>
      </c>
      <c r="U132" s="111"/>
      <c r="V132" s="111"/>
      <c r="W132" s="111">
        <f>1680000+21602000</f>
        <v>23282000</v>
      </c>
      <c r="X132" s="111"/>
      <c r="Y132" s="111"/>
      <c r="Z132" s="111"/>
      <c r="AA132" s="111"/>
      <c r="AB132" s="111"/>
      <c r="AC132" s="111">
        <v>4475000</v>
      </c>
      <c r="AD132" s="111"/>
      <c r="AE132" s="111"/>
      <c r="AF132" s="111"/>
      <c r="AG132" s="111"/>
      <c r="AH132" s="111"/>
      <c r="AI132" s="111"/>
      <c r="AJ132" s="111"/>
      <c r="AK132" s="111"/>
      <c r="AL132" s="111"/>
      <c r="AM132" s="111"/>
      <c r="AN132" s="111"/>
      <c r="AO132" s="111"/>
      <c r="AP132" s="111"/>
      <c r="AQ132" s="111"/>
      <c r="AR132" s="111"/>
      <c r="AS132" s="111"/>
      <c r="AT132" s="111"/>
      <c r="AU132" s="111">
        <f t="shared" si="182"/>
        <v>69183000</v>
      </c>
      <c r="AV132" s="114">
        <f t="shared" si="183"/>
        <v>38.831948810058378</v>
      </c>
      <c r="AW132" s="115">
        <f>F132-AU132</f>
        <v>108977000</v>
      </c>
      <c r="AX132" s="114">
        <f t="shared" si="185"/>
        <v>61.168051189941629</v>
      </c>
      <c r="AY132" s="110" t="s">
        <v>565</v>
      </c>
      <c r="AZ132" s="110" t="s">
        <v>549</v>
      </c>
      <c r="BA132" s="110" t="s">
        <v>3882</v>
      </c>
      <c r="BB132" s="111">
        <v>13175000</v>
      </c>
      <c r="BC132" s="111">
        <v>19299000</v>
      </c>
      <c r="BD132" s="179"/>
      <c r="BE132" s="111">
        <v>8952000</v>
      </c>
      <c r="BF132" s="111">
        <v>1680000</v>
      </c>
      <c r="BG132" s="111">
        <v>21602000</v>
      </c>
      <c r="BH132" s="111"/>
      <c r="BI132" s="111"/>
      <c r="BJ132" s="111"/>
      <c r="BK132" s="111">
        <v>4475000</v>
      </c>
      <c r="BL132" s="111"/>
    </row>
    <row r="133" spans="2:64">
      <c r="B133" s="174" t="s">
        <v>2187</v>
      </c>
      <c r="C133" s="112" t="s">
        <v>2188</v>
      </c>
      <c r="D133" s="112"/>
      <c r="E133" s="359"/>
      <c r="F133" s="113">
        <f t="shared" ref="F133:AS133" si="275">SUM(F134:F135)</f>
        <v>148852000</v>
      </c>
      <c r="G133" s="113">
        <f t="shared" ref="G133:H133" si="276">SUM(G134:G135)</f>
        <v>148852000</v>
      </c>
      <c r="H133" s="113">
        <f t="shared" si="276"/>
        <v>0</v>
      </c>
      <c r="I133" s="113">
        <f t="shared" ref="I133" si="277">SUM(I134:I135)</f>
        <v>0</v>
      </c>
      <c r="J133" s="113">
        <f t="shared" si="275"/>
        <v>0</v>
      </c>
      <c r="K133" s="113">
        <f t="shared" si="275"/>
        <v>0</v>
      </c>
      <c r="L133" s="113">
        <f t="shared" si="275"/>
        <v>0</v>
      </c>
      <c r="M133" s="113">
        <f t="shared" si="275"/>
        <v>0</v>
      </c>
      <c r="N133" s="113">
        <f t="shared" si="275"/>
        <v>0</v>
      </c>
      <c r="O133" s="113">
        <f t="shared" si="275"/>
        <v>0</v>
      </c>
      <c r="P133" s="113">
        <f t="shared" si="275"/>
        <v>0</v>
      </c>
      <c r="Q133" s="113">
        <f t="shared" si="275"/>
        <v>354050</v>
      </c>
      <c r="R133" s="113">
        <f t="shared" si="275"/>
        <v>4950000</v>
      </c>
      <c r="S133" s="113">
        <f t="shared" si="275"/>
        <v>0</v>
      </c>
      <c r="T133" s="113">
        <f t="shared" si="275"/>
        <v>10503000</v>
      </c>
      <c r="U133" s="113">
        <f t="shared" si="275"/>
        <v>0</v>
      </c>
      <c r="V133" s="113">
        <f t="shared" si="275"/>
        <v>0</v>
      </c>
      <c r="W133" s="113">
        <f t="shared" si="275"/>
        <v>6279000</v>
      </c>
      <c r="X133" s="113">
        <f t="shared" si="275"/>
        <v>0</v>
      </c>
      <c r="Y133" s="113">
        <f t="shared" si="275"/>
        <v>0</v>
      </c>
      <c r="Z133" s="113">
        <f t="shared" si="275"/>
        <v>0</v>
      </c>
      <c r="AA133" s="113">
        <f t="shared" si="275"/>
        <v>0</v>
      </c>
      <c r="AB133" s="113">
        <f t="shared" si="275"/>
        <v>0</v>
      </c>
      <c r="AC133" s="113">
        <f t="shared" si="275"/>
        <v>60141000</v>
      </c>
      <c r="AD133" s="113">
        <f t="shared" si="275"/>
        <v>0</v>
      </c>
      <c r="AE133" s="113">
        <f t="shared" si="275"/>
        <v>0</v>
      </c>
      <c r="AF133" s="113">
        <f t="shared" si="275"/>
        <v>0</v>
      </c>
      <c r="AG133" s="113">
        <f t="shared" si="275"/>
        <v>0</v>
      </c>
      <c r="AH133" s="113">
        <f t="shared" si="275"/>
        <v>0</v>
      </c>
      <c r="AI133" s="113">
        <f t="shared" si="275"/>
        <v>0</v>
      </c>
      <c r="AJ133" s="113">
        <f t="shared" si="275"/>
        <v>0</v>
      </c>
      <c r="AK133" s="113">
        <f t="shared" si="275"/>
        <v>0</v>
      </c>
      <c r="AL133" s="113">
        <f t="shared" si="275"/>
        <v>0</v>
      </c>
      <c r="AM133" s="113">
        <f t="shared" si="275"/>
        <v>0</v>
      </c>
      <c r="AN133" s="113">
        <f t="shared" si="275"/>
        <v>0</v>
      </c>
      <c r="AO133" s="113">
        <f t="shared" si="275"/>
        <v>0</v>
      </c>
      <c r="AP133" s="113">
        <f t="shared" si="275"/>
        <v>0</v>
      </c>
      <c r="AQ133" s="113">
        <f t="shared" si="275"/>
        <v>0</v>
      </c>
      <c r="AR133" s="113">
        <f t="shared" si="275"/>
        <v>0</v>
      </c>
      <c r="AS133" s="113">
        <f t="shared" si="275"/>
        <v>0</v>
      </c>
      <c r="AT133" s="113"/>
      <c r="AU133" s="113">
        <f t="shared" ref="AU133:AU143" si="278">SUM(J133:AS133)</f>
        <v>82227050</v>
      </c>
      <c r="AV133" s="121">
        <f t="shared" si="183"/>
        <v>55.240809663289717</v>
      </c>
      <c r="AW133" s="122">
        <f t="shared" ref="AW133" si="279">F133-AU133</f>
        <v>66624950</v>
      </c>
      <c r="AX133" s="121">
        <f t="shared" ref="AX133:AX140" si="280">AW133/F133*100</f>
        <v>44.75919033671029</v>
      </c>
      <c r="AY133" s="110" t="s">
        <v>565</v>
      </c>
      <c r="AZ133" s="110" t="s">
        <v>549</v>
      </c>
      <c r="BA133" s="110" t="s">
        <v>3882</v>
      </c>
      <c r="BB133" s="113">
        <f>SUM(BB134:BB135)</f>
        <v>295050</v>
      </c>
      <c r="BC133" s="113">
        <f t="shared" ref="BC133:BE133" si="281">SUM(BC134:BC135)</f>
        <v>4950000</v>
      </c>
      <c r="BD133" s="113">
        <f t="shared" si="281"/>
        <v>59000</v>
      </c>
      <c r="BE133" s="113">
        <f t="shared" si="281"/>
        <v>10503000</v>
      </c>
      <c r="BF133" s="113">
        <f t="shared" ref="BF133" si="282">SUM(BF134:BF135)</f>
        <v>276000</v>
      </c>
      <c r="BG133" s="113">
        <f t="shared" ref="BG133:BH133" si="283">SUM(BG134:BG135)</f>
        <v>6003000</v>
      </c>
      <c r="BH133" s="113">
        <f t="shared" si="283"/>
        <v>0</v>
      </c>
      <c r="BI133" s="113">
        <f t="shared" ref="BI133" si="284">SUM(BI134:BI135)</f>
        <v>0</v>
      </c>
      <c r="BJ133" s="113">
        <f t="shared" ref="BJ133:BK133" si="285">SUM(BJ134:BJ135)</f>
        <v>50155000</v>
      </c>
      <c r="BK133" s="113">
        <f t="shared" si="285"/>
        <v>9986000</v>
      </c>
      <c r="BL133" s="113">
        <f t="shared" ref="BL133" si="286">SUM(BL134:BL135)</f>
        <v>0</v>
      </c>
    </row>
    <row r="134" spans="2:64">
      <c r="B134" s="172">
        <v>521114</v>
      </c>
      <c r="C134" s="110" t="s">
        <v>94</v>
      </c>
      <c r="D134" s="110"/>
      <c r="E134" s="367"/>
      <c r="F134" s="111">
        <v>30000000</v>
      </c>
      <c r="G134" s="111">
        <v>30000000</v>
      </c>
      <c r="H134" s="111"/>
      <c r="I134" s="111">
        <f t="shared" ref="I134:I135" si="287">G134-F134</f>
        <v>0</v>
      </c>
      <c r="J134" s="111"/>
      <c r="K134" s="111"/>
      <c r="L134" s="111"/>
      <c r="M134" s="111"/>
      <c r="N134" s="111"/>
      <c r="O134" s="111"/>
      <c r="P134" s="111"/>
      <c r="Q134" s="111">
        <f>295050+59000</f>
        <v>354050</v>
      </c>
      <c r="R134" s="111"/>
      <c r="S134" s="111"/>
      <c r="T134" s="111">
        <v>603000</v>
      </c>
      <c r="U134" s="111"/>
      <c r="V134" s="111"/>
      <c r="W134" s="111">
        <f>276000+1053000</f>
        <v>1329000</v>
      </c>
      <c r="X134" s="111"/>
      <c r="Y134" s="111"/>
      <c r="Z134" s="111"/>
      <c r="AA134" s="111"/>
      <c r="AB134" s="111"/>
      <c r="AC134" s="111">
        <f>155000+86000</f>
        <v>241000</v>
      </c>
      <c r="AD134" s="111"/>
      <c r="AE134" s="111"/>
      <c r="AF134" s="111"/>
      <c r="AG134" s="111"/>
      <c r="AH134" s="111"/>
      <c r="AI134" s="111"/>
      <c r="AJ134" s="111"/>
      <c r="AK134" s="111"/>
      <c r="AL134" s="111"/>
      <c r="AM134" s="111"/>
      <c r="AN134" s="111"/>
      <c r="AO134" s="111"/>
      <c r="AP134" s="111"/>
      <c r="AQ134" s="111"/>
      <c r="AR134" s="111"/>
      <c r="AS134" s="111"/>
      <c r="AT134" s="111"/>
      <c r="AU134" s="111">
        <f t="shared" si="278"/>
        <v>2527050</v>
      </c>
      <c r="AV134" s="114">
        <f t="shared" si="183"/>
        <v>8.4235000000000007</v>
      </c>
      <c r="AW134" s="115">
        <f t="shared" ref="AW134:AW143" si="288">F134-AU134</f>
        <v>27472950</v>
      </c>
      <c r="AX134" s="114">
        <f t="shared" si="280"/>
        <v>91.57650000000001</v>
      </c>
      <c r="AY134" s="110" t="s">
        <v>565</v>
      </c>
      <c r="AZ134" s="110" t="s">
        <v>549</v>
      </c>
      <c r="BA134" s="110" t="s">
        <v>3882</v>
      </c>
      <c r="BB134" s="111">
        <v>295050</v>
      </c>
      <c r="BC134" s="111"/>
      <c r="BD134" s="179">
        <v>59000</v>
      </c>
      <c r="BE134" s="111">
        <v>603000</v>
      </c>
      <c r="BF134" s="111">
        <v>276000</v>
      </c>
      <c r="BG134" s="111">
        <v>1053000</v>
      </c>
      <c r="BH134" s="111"/>
      <c r="BI134" s="111"/>
      <c r="BJ134" s="111">
        <v>155000</v>
      </c>
      <c r="BK134" s="111">
        <v>86000</v>
      </c>
      <c r="BL134" s="111"/>
    </row>
    <row r="135" spans="2:64">
      <c r="B135" s="172">
        <v>522141</v>
      </c>
      <c r="C135" s="110" t="s">
        <v>95</v>
      </c>
      <c r="D135" s="110"/>
      <c r="E135" s="367"/>
      <c r="F135" s="111">
        <v>118852000</v>
      </c>
      <c r="G135" s="111">
        <v>118852000</v>
      </c>
      <c r="H135" s="111"/>
      <c r="I135" s="111">
        <f t="shared" si="287"/>
        <v>0</v>
      </c>
      <c r="J135" s="111"/>
      <c r="K135" s="111"/>
      <c r="L135" s="111"/>
      <c r="M135" s="111"/>
      <c r="N135" s="111"/>
      <c r="O135" s="111"/>
      <c r="P135" s="111"/>
      <c r="Q135" s="111"/>
      <c r="R135" s="111">
        <v>4950000</v>
      </c>
      <c r="S135" s="111"/>
      <c r="T135" s="111">
        <v>9900000</v>
      </c>
      <c r="U135" s="111"/>
      <c r="V135" s="111"/>
      <c r="W135" s="111">
        <v>4950000</v>
      </c>
      <c r="X135" s="111"/>
      <c r="Y135" s="111"/>
      <c r="Z135" s="111"/>
      <c r="AA135" s="111"/>
      <c r="AB135" s="111"/>
      <c r="AC135" s="111">
        <f>50000000+9900000</f>
        <v>59900000</v>
      </c>
      <c r="AD135" s="111"/>
      <c r="AE135" s="111"/>
      <c r="AF135" s="111"/>
      <c r="AG135" s="111"/>
      <c r="AH135" s="111"/>
      <c r="AI135" s="111"/>
      <c r="AJ135" s="111"/>
      <c r="AK135" s="111"/>
      <c r="AL135" s="111"/>
      <c r="AM135" s="111"/>
      <c r="AN135" s="111"/>
      <c r="AO135" s="111"/>
      <c r="AP135" s="111"/>
      <c r="AQ135" s="111"/>
      <c r="AR135" s="111"/>
      <c r="AS135" s="111"/>
      <c r="AT135" s="111"/>
      <c r="AU135" s="111">
        <f t="shared" si="278"/>
        <v>79700000</v>
      </c>
      <c r="AV135" s="114">
        <f t="shared" si="183"/>
        <v>67.058190017837319</v>
      </c>
      <c r="AW135" s="115">
        <f t="shared" si="288"/>
        <v>39152000</v>
      </c>
      <c r="AX135" s="114">
        <f t="shared" si="280"/>
        <v>32.941809982162688</v>
      </c>
      <c r="AY135" s="110" t="s">
        <v>565</v>
      </c>
      <c r="AZ135" s="110" t="s">
        <v>549</v>
      </c>
      <c r="BA135" s="110" t="s">
        <v>3882</v>
      </c>
      <c r="BB135" s="111"/>
      <c r="BC135" s="111">
        <v>4950000</v>
      </c>
      <c r="BD135" s="179"/>
      <c r="BE135" s="111">
        <v>9900000</v>
      </c>
      <c r="BF135" s="111"/>
      <c r="BG135" s="111">
        <v>4950000</v>
      </c>
      <c r="BH135" s="111"/>
      <c r="BI135" s="111"/>
      <c r="BJ135" s="111">
        <v>50000000</v>
      </c>
      <c r="BK135" s="111">
        <v>9900000</v>
      </c>
      <c r="BL135" s="111"/>
    </row>
    <row r="136" spans="2:64">
      <c r="B136" s="174" t="s">
        <v>2198</v>
      </c>
      <c r="C136" s="112" t="s">
        <v>2199</v>
      </c>
      <c r="D136" s="112"/>
      <c r="E136" s="359"/>
      <c r="F136" s="113">
        <f>SUM(F137:F138)</f>
        <v>533050000</v>
      </c>
      <c r="G136" s="113">
        <f>SUM(G137:G138)</f>
        <v>533050000</v>
      </c>
      <c r="H136" s="113">
        <f>SUM(H137:H138)</f>
        <v>0</v>
      </c>
      <c r="I136" s="113">
        <f>SUM(I137:I138)</f>
        <v>0</v>
      </c>
      <c r="J136" s="113">
        <f t="shared" ref="J136:BE136" si="289">SUM(J137:J138)</f>
        <v>0</v>
      </c>
      <c r="K136" s="113">
        <f t="shared" si="289"/>
        <v>0</v>
      </c>
      <c r="L136" s="113">
        <f t="shared" si="289"/>
        <v>0</v>
      </c>
      <c r="M136" s="113">
        <f t="shared" si="289"/>
        <v>0</v>
      </c>
      <c r="N136" s="113">
        <f t="shared" si="289"/>
        <v>0</v>
      </c>
      <c r="O136" s="113">
        <f t="shared" si="289"/>
        <v>0</v>
      </c>
      <c r="P136" s="113">
        <f t="shared" si="289"/>
        <v>0</v>
      </c>
      <c r="Q136" s="113">
        <f t="shared" si="289"/>
        <v>26863900</v>
      </c>
      <c r="R136" s="113">
        <f t="shared" si="289"/>
        <v>38727500</v>
      </c>
      <c r="S136" s="113">
        <f t="shared" si="289"/>
        <v>0</v>
      </c>
      <c r="T136" s="113">
        <f t="shared" si="289"/>
        <v>7448700</v>
      </c>
      <c r="U136" s="113">
        <f t="shared" si="289"/>
        <v>0</v>
      </c>
      <c r="V136" s="113">
        <f t="shared" si="289"/>
        <v>0</v>
      </c>
      <c r="W136" s="113">
        <f t="shared" si="289"/>
        <v>21835340</v>
      </c>
      <c r="X136" s="113">
        <f t="shared" si="289"/>
        <v>0</v>
      </c>
      <c r="Y136" s="113">
        <f t="shared" si="289"/>
        <v>0</v>
      </c>
      <c r="Z136" s="113">
        <f t="shared" si="289"/>
        <v>0</v>
      </c>
      <c r="AA136" s="113">
        <f t="shared" si="289"/>
        <v>0</v>
      </c>
      <c r="AB136" s="113">
        <f t="shared" si="289"/>
        <v>0</v>
      </c>
      <c r="AC136" s="113">
        <f t="shared" si="289"/>
        <v>53029820</v>
      </c>
      <c r="AD136" s="113">
        <f t="shared" si="289"/>
        <v>0</v>
      </c>
      <c r="AE136" s="113">
        <f t="shared" si="289"/>
        <v>0</v>
      </c>
      <c r="AF136" s="113">
        <f t="shared" si="289"/>
        <v>0</v>
      </c>
      <c r="AG136" s="113">
        <f t="shared" si="289"/>
        <v>0</v>
      </c>
      <c r="AH136" s="113">
        <f t="shared" si="289"/>
        <v>0</v>
      </c>
      <c r="AI136" s="113">
        <f t="shared" si="289"/>
        <v>0</v>
      </c>
      <c r="AJ136" s="113">
        <f t="shared" si="289"/>
        <v>0</v>
      </c>
      <c r="AK136" s="113">
        <f t="shared" si="289"/>
        <v>0</v>
      </c>
      <c r="AL136" s="113">
        <f t="shared" si="289"/>
        <v>0</v>
      </c>
      <c r="AM136" s="113">
        <f t="shared" si="289"/>
        <v>0</v>
      </c>
      <c r="AN136" s="113">
        <f t="shared" si="289"/>
        <v>0</v>
      </c>
      <c r="AO136" s="113">
        <f t="shared" si="289"/>
        <v>0</v>
      </c>
      <c r="AP136" s="113">
        <f t="shared" si="289"/>
        <v>0</v>
      </c>
      <c r="AQ136" s="113">
        <f t="shared" si="289"/>
        <v>0</v>
      </c>
      <c r="AR136" s="113">
        <f t="shared" si="289"/>
        <v>0</v>
      </c>
      <c r="AS136" s="113">
        <f t="shared" si="289"/>
        <v>0</v>
      </c>
      <c r="AT136" s="113"/>
      <c r="AU136" s="113">
        <f t="shared" si="278"/>
        <v>147905260</v>
      </c>
      <c r="AV136" s="121">
        <f t="shared" si="183"/>
        <v>27.746976831441707</v>
      </c>
      <c r="AW136" s="122">
        <f t="shared" si="288"/>
        <v>385144740</v>
      </c>
      <c r="AX136" s="121">
        <f t="shared" si="280"/>
        <v>72.2530231685583</v>
      </c>
      <c r="AY136" s="110" t="s">
        <v>565</v>
      </c>
      <c r="AZ136" s="110" t="s">
        <v>549</v>
      </c>
      <c r="BA136" s="110" t="s">
        <v>3882</v>
      </c>
      <c r="BB136" s="113">
        <f t="shared" si="289"/>
        <v>25004200</v>
      </c>
      <c r="BC136" s="113">
        <f t="shared" si="289"/>
        <v>38727500</v>
      </c>
      <c r="BD136" s="113">
        <f t="shared" si="289"/>
        <v>1859700</v>
      </c>
      <c r="BE136" s="113">
        <f t="shared" si="289"/>
        <v>7448700</v>
      </c>
      <c r="BF136" s="113">
        <f t="shared" ref="BF136" si="290">SUM(BF137:BF138)</f>
        <v>9968000</v>
      </c>
      <c r="BG136" s="113">
        <f t="shared" ref="BG136:BH136" si="291">SUM(BG137:BG138)</f>
        <v>11867340</v>
      </c>
      <c r="BH136" s="113">
        <f t="shared" si="291"/>
        <v>0</v>
      </c>
      <c r="BI136" s="113">
        <f t="shared" ref="BI136:BJ136" si="292">SUM(BI137:BI138)</f>
        <v>0</v>
      </c>
      <c r="BJ136" s="113">
        <f t="shared" si="292"/>
        <v>11143300</v>
      </c>
      <c r="BK136" s="113">
        <f t="shared" ref="BK136:BL136" si="293">SUM(BK137:BK138)</f>
        <v>41886520</v>
      </c>
      <c r="BL136" s="113">
        <f t="shared" si="293"/>
        <v>0</v>
      </c>
    </row>
    <row r="137" spans="2:64">
      <c r="B137" s="172">
        <v>523121</v>
      </c>
      <c r="C137" s="110" t="s">
        <v>99</v>
      </c>
      <c r="D137" s="110"/>
      <c r="E137" s="367"/>
      <c r="F137" s="111">
        <v>497050000</v>
      </c>
      <c r="G137" s="111">
        <v>497050000</v>
      </c>
      <c r="H137" s="111"/>
      <c r="I137" s="111">
        <f t="shared" ref="I137:I138" si="294">G137-F137</f>
        <v>0</v>
      </c>
      <c r="J137" s="111"/>
      <c r="K137" s="111"/>
      <c r="L137" s="111"/>
      <c r="M137" s="111"/>
      <c r="N137" s="111"/>
      <c r="O137" s="111"/>
      <c r="P137" s="111"/>
      <c r="Q137" s="111">
        <f>25004200+1859700</f>
        <v>26863900</v>
      </c>
      <c r="R137" s="111">
        <v>32727500</v>
      </c>
      <c r="S137" s="111"/>
      <c r="T137" s="111">
        <v>7448700</v>
      </c>
      <c r="U137" s="111"/>
      <c r="V137" s="111"/>
      <c r="W137" s="111">
        <f>6968000+11867340</f>
        <v>18835340</v>
      </c>
      <c r="X137" s="111"/>
      <c r="Y137" s="111"/>
      <c r="Z137" s="111"/>
      <c r="AA137" s="111"/>
      <c r="AB137" s="111"/>
      <c r="AC137" s="111">
        <f>11143300+38886520</f>
        <v>50029820</v>
      </c>
      <c r="AD137" s="111"/>
      <c r="AE137" s="111"/>
      <c r="AF137" s="111"/>
      <c r="AG137" s="111"/>
      <c r="AH137" s="111"/>
      <c r="AI137" s="111"/>
      <c r="AJ137" s="111"/>
      <c r="AK137" s="111"/>
      <c r="AL137" s="111"/>
      <c r="AM137" s="111"/>
      <c r="AN137" s="111"/>
      <c r="AO137" s="111"/>
      <c r="AP137" s="111"/>
      <c r="AQ137" s="111"/>
      <c r="AR137" s="111"/>
      <c r="AS137" s="111"/>
      <c r="AT137" s="111"/>
      <c r="AU137" s="111">
        <f t="shared" si="278"/>
        <v>135905260</v>
      </c>
      <c r="AV137" s="114">
        <f t="shared" si="183"/>
        <v>27.342371994769138</v>
      </c>
      <c r="AW137" s="115">
        <f t="shared" si="288"/>
        <v>361144740</v>
      </c>
      <c r="AX137" s="114">
        <f t="shared" si="280"/>
        <v>72.657628005230862</v>
      </c>
      <c r="AY137" s="110" t="s">
        <v>565</v>
      </c>
      <c r="AZ137" s="110" t="s">
        <v>549</v>
      </c>
      <c r="BA137" s="110" t="s">
        <v>3882</v>
      </c>
      <c r="BB137" s="111">
        <v>25004200</v>
      </c>
      <c r="BC137" s="111">
        <v>32727500</v>
      </c>
      <c r="BD137" s="179">
        <v>1859700</v>
      </c>
      <c r="BE137" s="111">
        <v>7448700</v>
      </c>
      <c r="BF137" s="111">
        <v>6968000</v>
      </c>
      <c r="BG137" s="111">
        <v>11867340</v>
      </c>
      <c r="BH137" s="111"/>
      <c r="BI137" s="111"/>
      <c r="BJ137" s="111">
        <v>11143300</v>
      </c>
      <c r="BK137" s="111">
        <v>38886520</v>
      </c>
      <c r="BL137" s="111"/>
    </row>
    <row r="138" spans="2:64">
      <c r="B138" s="172">
        <v>523199</v>
      </c>
      <c r="C138" s="110" t="s">
        <v>102</v>
      </c>
      <c r="D138" s="110"/>
      <c r="E138" s="367"/>
      <c r="F138" s="111">
        <v>36000000</v>
      </c>
      <c r="G138" s="111">
        <v>36000000</v>
      </c>
      <c r="H138" s="111"/>
      <c r="I138" s="111">
        <f t="shared" si="294"/>
        <v>0</v>
      </c>
      <c r="J138" s="111"/>
      <c r="K138" s="111"/>
      <c r="L138" s="111"/>
      <c r="M138" s="111"/>
      <c r="N138" s="111"/>
      <c r="O138" s="111"/>
      <c r="P138" s="111"/>
      <c r="Q138" s="111"/>
      <c r="R138" s="111">
        <v>6000000</v>
      </c>
      <c r="S138" s="111"/>
      <c r="T138" s="111"/>
      <c r="U138" s="111"/>
      <c r="V138" s="111"/>
      <c r="W138" s="111">
        <v>3000000</v>
      </c>
      <c r="X138" s="111"/>
      <c r="Y138" s="111"/>
      <c r="Z138" s="111"/>
      <c r="AA138" s="111"/>
      <c r="AB138" s="111"/>
      <c r="AC138" s="111">
        <v>3000000</v>
      </c>
      <c r="AD138" s="111"/>
      <c r="AE138" s="111"/>
      <c r="AF138" s="111"/>
      <c r="AG138" s="111"/>
      <c r="AH138" s="111"/>
      <c r="AI138" s="111"/>
      <c r="AJ138" s="111"/>
      <c r="AK138" s="111"/>
      <c r="AL138" s="111"/>
      <c r="AM138" s="111"/>
      <c r="AN138" s="111"/>
      <c r="AO138" s="111"/>
      <c r="AP138" s="111"/>
      <c r="AQ138" s="111"/>
      <c r="AR138" s="111"/>
      <c r="AS138" s="111"/>
      <c r="AT138" s="111"/>
      <c r="AU138" s="111">
        <f t="shared" si="278"/>
        <v>12000000</v>
      </c>
      <c r="AV138" s="114">
        <f t="shared" si="183"/>
        <v>33.333333333333329</v>
      </c>
      <c r="AW138" s="115">
        <f t="shared" si="288"/>
        <v>24000000</v>
      </c>
      <c r="AX138" s="114">
        <f t="shared" si="280"/>
        <v>66.666666666666657</v>
      </c>
      <c r="AY138" s="110" t="s">
        <v>565</v>
      </c>
      <c r="AZ138" s="110" t="s">
        <v>549</v>
      </c>
      <c r="BA138" s="110" t="s">
        <v>3882</v>
      </c>
      <c r="BB138" s="111"/>
      <c r="BC138" s="111">
        <v>6000000</v>
      </c>
      <c r="BD138" s="179"/>
      <c r="BE138" s="111"/>
      <c r="BF138" s="111">
        <v>3000000</v>
      </c>
      <c r="BG138" s="111"/>
      <c r="BH138" s="111"/>
      <c r="BI138" s="111"/>
      <c r="BJ138" s="111"/>
      <c r="BK138" s="111">
        <v>3000000</v>
      </c>
      <c r="BL138" s="111"/>
    </row>
    <row r="139" spans="2:64">
      <c r="B139" s="174" t="s">
        <v>2218</v>
      </c>
      <c r="C139" s="112" t="s">
        <v>2219</v>
      </c>
      <c r="D139" s="112"/>
      <c r="E139" s="359"/>
      <c r="F139" s="113">
        <f t="shared" ref="F139:BE139" si="295">SUM(F140:F141)</f>
        <v>159376000</v>
      </c>
      <c r="G139" s="113">
        <f t="shared" ref="G139:H139" si="296">SUM(G140:G141)</f>
        <v>159376000</v>
      </c>
      <c r="H139" s="113">
        <f t="shared" si="296"/>
        <v>0</v>
      </c>
      <c r="I139" s="113">
        <f t="shared" ref="I139" si="297">SUM(I140:I141)</f>
        <v>0</v>
      </c>
      <c r="J139" s="113">
        <f t="shared" si="295"/>
        <v>0</v>
      </c>
      <c r="K139" s="113">
        <f t="shared" si="295"/>
        <v>0</v>
      </c>
      <c r="L139" s="113">
        <f t="shared" si="295"/>
        <v>0</v>
      </c>
      <c r="M139" s="113">
        <f t="shared" si="295"/>
        <v>0</v>
      </c>
      <c r="N139" s="113">
        <f t="shared" si="295"/>
        <v>0</v>
      </c>
      <c r="O139" s="113">
        <f t="shared" si="295"/>
        <v>0</v>
      </c>
      <c r="P139" s="113">
        <f t="shared" si="295"/>
        <v>0</v>
      </c>
      <c r="Q139" s="113">
        <f t="shared" si="295"/>
        <v>0</v>
      </c>
      <c r="R139" s="113">
        <f t="shared" si="295"/>
        <v>9456000</v>
      </c>
      <c r="S139" s="113">
        <f t="shared" si="295"/>
        <v>0</v>
      </c>
      <c r="T139" s="113">
        <f t="shared" si="295"/>
        <v>0</v>
      </c>
      <c r="U139" s="113">
        <f t="shared" si="295"/>
        <v>0</v>
      </c>
      <c r="V139" s="113">
        <f t="shared" si="295"/>
        <v>0</v>
      </c>
      <c r="W139" s="113">
        <f t="shared" si="295"/>
        <v>49138000</v>
      </c>
      <c r="X139" s="113">
        <f t="shared" si="295"/>
        <v>0</v>
      </c>
      <c r="Y139" s="113">
        <f t="shared" si="295"/>
        <v>0</v>
      </c>
      <c r="Z139" s="113">
        <f t="shared" si="295"/>
        <v>0</v>
      </c>
      <c r="AA139" s="113">
        <f t="shared" si="295"/>
        <v>0</v>
      </c>
      <c r="AB139" s="113">
        <f t="shared" si="295"/>
        <v>0</v>
      </c>
      <c r="AC139" s="113">
        <f t="shared" si="295"/>
        <v>14184000</v>
      </c>
      <c r="AD139" s="113">
        <f t="shared" si="295"/>
        <v>0</v>
      </c>
      <c r="AE139" s="113">
        <f t="shared" si="295"/>
        <v>0</v>
      </c>
      <c r="AF139" s="113">
        <f t="shared" si="295"/>
        <v>0</v>
      </c>
      <c r="AG139" s="113">
        <f t="shared" si="295"/>
        <v>0</v>
      </c>
      <c r="AH139" s="113">
        <f t="shared" si="295"/>
        <v>0</v>
      </c>
      <c r="AI139" s="113">
        <f t="shared" si="295"/>
        <v>0</v>
      </c>
      <c r="AJ139" s="113">
        <f t="shared" si="295"/>
        <v>0</v>
      </c>
      <c r="AK139" s="113">
        <f t="shared" si="295"/>
        <v>0</v>
      </c>
      <c r="AL139" s="113">
        <f t="shared" si="295"/>
        <v>0</v>
      </c>
      <c r="AM139" s="113">
        <f t="shared" si="295"/>
        <v>0</v>
      </c>
      <c r="AN139" s="113">
        <f t="shared" si="295"/>
        <v>0</v>
      </c>
      <c r="AO139" s="113">
        <f t="shared" si="295"/>
        <v>0</v>
      </c>
      <c r="AP139" s="113">
        <f t="shared" si="295"/>
        <v>0</v>
      </c>
      <c r="AQ139" s="113">
        <f t="shared" si="295"/>
        <v>0</v>
      </c>
      <c r="AR139" s="113">
        <f t="shared" si="295"/>
        <v>0</v>
      </c>
      <c r="AS139" s="113">
        <f t="shared" si="295"/>
        <v>0</v>
      </c>
      <c r="AT139" s="113"/>
      <c r="AU139" s="113">
        <f t="shared" si="278"/>
        <v>72778000</v>
      </c>
      <c r="AV139" s="121">
        <f t="shared" si="183"/>
        <v>45.664340929625538</v>
      </c>
      <c r="AW139" s="122">
        <f t="shared" si="288"/>
        <v>86598000</v>
      </c>
      <c r="AX139" s="121">
        <f t="shared" si="280"/>
        <v>54.335659070374462</v>
      </c>
      <c r="AY139" s="110" t="s">
        <v>565</v>
      </c>
      <c r="AZ139" s="110" t="s">
        <v>549</v>
      </c>
      <c r="BA139" s="110" t="s">
        <v>3882</v>
      </c>
      <c r="BB139" s="113">
        <f t="shared" si="295"/>
        <v>0</v>
      </c>
      <c r="BC139" s="113">
        <f t="shared" si="295"/>
        <v>9456000</v>
      </c>
      <c r="BD139" s="113">
        <f t="shared" si="295"/>
        <v>0</v>
      </c>
      <c r="BE139" s="113">
        <f t="shared" si="295"/>
        <v>0</v>
      </c>
      <c r="BF139" s="113">
        <f t="shared" ref="BF139" si="298">SUM(BF140:BF141)</f>
        <v>44410000</v>
      </c>
      <c r="BG139" s="113">
        <f t="shared" ref="BG139:BH139" si="299">SUM(BG140:BG141)</f>
        <v>4728000</v>
      </c>
      <c r="BH139" s="113">
        <f t="shared" si="299"/>
        <v>0</v>
      </c>
      <c r="BI139" s="113">
        <f t="shared" ref="BI139" si="300">SUM(BI140:BI141)</f>
        <v>0</v>
      </c>
      <c r="BJ139" s="113">
        <f t="shared" ref="BJ139:BK139" si="301">SUM(BJ140:BJ141)</f>
        <v>4728000</v>
      </c>
      <c r="BK139" s="113">
        <f t="shared" si="301"/>
        <v>9456000</v>
      </c>
      <c r="BL139" s="113">
        <f t="shared" ref="BL139" si="302">SUM(BL140:BL141)</f>
        <v>0</v>
      </c>
    </row>
    <row r="140" spans="2:64">
      <c r="B140" s="172">
        <v>521111</v>
      </c>
      <c r="C140" s="110" t="s">
        <v>90</v>
      </c>
      <c r="D140" s="110"/>
      <c r="E140" s="367"/>
      <c r="F140" s="111">
        <v>101040000</v>
      </c>
      <c r="G140" s="111">
        <v>101040000</v>
      </c>
      <c r="H140" s="111"/>
      <c r="I140" s="111">
        <f t="shared" ref="I140:I141" si="303">G140-F140</f>
        <v>0</v>
      </c>
      <c r="J140" s="111"/>
      <c r="K140" s="111"/>
      <c r="L140" s="111"/>
      <c r="M140" s="111"/>
      <c r="N140" s="111"/>
      <c r="O140" s="111"/>
      <c r="P140" s="111"/>
      <c r="Q140" s="111"/>
      <c r="R140" s="111"/>
      <c r="S140" s="111"/>
      <c r="T140" s="111"/>
      <c r="U140" s="111"/>
      <c r="V140" s="111"/>
      <c r="W140" s="111">
        <f>44410000</f>
        <v>44410000</v>
      </c>
      <c r="X140" s="111"/>
      <c r="Y140" s="111"/>
      <c r="Z140" s="111"/>
      <c r="AA140" s="111"/>
      <c r="AB140" s="111"/>
      <c r="AC140" s="111"/>
      <c r="AD140" s="111"/>
      <c r="AE140" s="111"/>
      <c r="AF140" s="111"/>
      <c r="AG140" s="111"/>
      <c r="AH140" s="111"/>
      <c r="AI140" s="111"/>
      <c r="AJ140" s="111"/>
      <c r="AK140" s="111"/>
      <c r="AL140" s="111"/>
      <c r="AM140" s="111"/>
      <c r="AN140" s="111"/>
      <c r="AO140" s="111"/>
      <c r="AP140" s="111"/>
      <c r="AQ140" s="111"/>
      <c r="AR140" s="111"/>
      <c r="AS140" s="111"/>
      <c r="AT140" s="111"/>
      <c r="AU140" s="111">
        <f t="shared" si="278"/>
        <v>44410000</v>
      </c>
      <c r="AV140" s="114">
        <f t="shared" si="183"/>
        <v>43.952889944576405</v>
      </c>
      <c r="AW140" s="115">
        <f t="shared" si="288"/>
        <v>56630000</v>
      </c>
      <c r="AX140" s="114">
        <f t="shared" si="280"/>
        <v>56.047110055423602</v>
      </c>
      <c r="AY140" s="110" t="s">
        <v>565</v>
      </c>
      <c r="AZ140" s="110" t="s">
        <v>549</v>
      </c>
      <c r="BA140" s="110" t="s">
        <v>3882</v>
      </c>
      <c r="BB140" s="111"/>
      <c r="BC140" s="111"/>
      <c r="BD140" s="179"/>
      <c r="BE140" s="111"/>
      <c r="BF140" s="111">
        <v>44410000</v>
      </c>
      <c r="BG140" s="111"/>
      <c r="BH140" s="111"/>
      <c r="BI140" s="111"/>
      <c r="BJ140" s="111"/>
      <c r="BK140" s="111"/>
      <c r="BL140" s="111"/>
    </row>
    <row r="141" spans="2:64">
      <c r="B141" s="172">
        <v>521115</v>
      </c>
      <c r="C141" s="110" t="s">
        <v>104</v>
      </c>
      <c r="D141" s="110"/>
      <c r="E141" s="367"/>
      <c r="F141" s="111">
        <v>58336000</v>
      </c>
      <c r="G141" s="111">
        <v>58336000</v>
      </c>
      <c r="H141" s="111"/>
      <c r="I141" s="111">
        <f t="shared" si="303"/>
        <v>0</v>
      </c>
      <c r="J141" s="111"/>
      <c r="K141" s="111"/>
      <c r="L141" s="111"/>
      <c r="M141" s="111"/>
      <c r="N141" s="111"/>
      <c r="O141" s="111"/>
      <c r="P141" s="111"/>
      <c r="Q141" s="111"/>
      <c r="R141" s="111">
        <v>9456000</v>
      </c>
      <c r="S141" s="111"/>
      <c r="T141" s="111"/>
      <c r="U141" s="111"/>
      <c r="V141" s="111"/>
      <c r="W141" s="111">
        <v>4728000</v>
      </c>
      <c r="X141" s="111"/>
      <c r="Y141" s="111"/>
      <c r="Z141" s="111"/>
      <c r="AA141" s="111"/>
      <c r="AB141" s="111"/>
      <c r="AC141" s="111">
        <f>4728000+9456000</f>
        <v>14184000</v>
      </c>
      <c r="AD141" s="111"/>
      <c r="AE141" s="111"/>
      <c r="AF141" s="111"/>
      <c r="AG141" s="111"/>
      <c r="AH141" s="111"/>
      <c r="AI141" s="111"/>
      <c r="AJ141" s="111"/>
      <c r="AK141" s="111"/>
      <c r="AL141" s="111"/>
      <c r="AM141" s="111"/>
      <c r="AN141" s="111"/>
      <c r="AO141" s="111"/>
      <c r="AP141" s="111"/>
      <c r="AQ141" s="111"/>
      <c r="AR141" s="111"/>
      <c r="AS141" s="111"/>
      <c r="AT141" s="111"/>
      <c r="AU141" s="111">
        <f t="shared" si="278"/>
        <v>28368000</v>
      </c>
      <c r="AV141" s="114">
        <f t="shared" si="183"/>
        <v>48.628634119583104</v>
      </c>
      <c r="AW141" s="115">
        <f t="shared" si="288"/>
        <v>29968000</v>
      </c>
      <c r="AX141" s="114">
        <f t="shared" ref="AX141:AX202" si="304">AW141/F141*100</f>
        <v>51.371365880416896</v>
      </c>
      <c r="AY141" s="110" t="s">
        <v>565</v>
      </c>
      <c r="AZ141" s="110" t="s">
        <v>549</v>
      </c>
      <c r="BA141" s="110" t="s">
        <v>3882</v>
      </c>
      <c r="BB141" s="111"/>
      <c r="BC141" s="111">
        <v>9456000</v>
      </c>
      <c r="BD141" s="179"/>
      <c r="BE141" s="111"/>
      <c r="BF141" s="111"/>
      <c r="BG141" s="111">
        <v>4728000</v>
      </c>
      <c r="BH141" s="111"/>
      <c r="BI141" s="111"/>
      <c r="BJ141" s="111">
        <v>4728000</v>
      </c>
      <c r="BK141" s="111">
        <v>9456000</v>
      </c>
      <c r="BL141" s="111"/>
    </row>
    <row r="142" spans="2:64">
      <c r="B142" s="174" t="s">
        <v>3649</v>
      </c>
      <c r="C142" s="112" t="s">
        <v>3650</v>
      </c>
      <c r="D142" s="112"/>
      <c r="E142" s="359"/>
      <c r="F142" s="113">
        <f t="shared" ref="F142:BE142" si="305">SUM(F143:F145)</f>
        <v>100000000</v>
      </c>
      <c r="G142" s="113">
        <f t="shared" ref="G142:H142" si="306">SUM(G143:G145)</f>
        <v>100000000</v>
      </c>
      <c r="H142" s="113">
        <f t="shared" si="306"/>
        <v>100000000</v>
      </c>
      <c r="I142" s="113">
        <f t="shared" ref="I142" si="307">SUM(I143:I145)</f>
        <v>0</v>
      </c>
      <c r="J142" s="113">
        <f t="shared" si="305"/>
        <v>0</v>
      </c>
      <c r="K142" s="113">
        <f t="shared" si="305"/>
        <v>0</v>
      </c>
      <c r="L142" s="113">
        <f t="shared" si="305"/>
        <v>0</v>
      </c>
      <c r="M142" s="113">
        <f t="shared" si="305"/>
        <v>0</v>
      </c>
      <c r="N142" s="113">
        <f t="shared" si="305"/>
        <v>0</v>
      </c>
      <c r="O142" s="113">
        <f t="shared" si="305"/>
        <v>0</v>
      </c>
      <c r="P142" s="113">
        <f t="shared" si="305"/>
        <v>0</v>
      </c>
      <c r="Q142" s="113">
        <f t="shared" si="305"/>
        <v>0</v>
      </c>
      <c r="R142" s="113">
        <f t="shared" si="305"/>
        <v>0</v>
      </c>
      <c r="S142" s="113">
        <f t="shared" si="305"/>
        <v>0</v>
      </c>
      <c r="T142" s="113">
        <f t="shared" si="305"/>
        <v>0</v>
      </c>
      <c r="U142" s="113">
        <f t="shared" si="305"/>
        <v>0</v>
      </c>
      <c r="V142" s="113">
        <f t="shared" si="305"/>
        <v>0</v>
      </c>
      <c r="W142" s="113">
        <f t="shared" si="305"/>
        <v>0</v>
      </c>
      <c r="X142" s="113">
        <f t="shared" si="305"/>
        <v>0</v>
      </c>
      <c r="Y142" s="113">
        <f t="shared" si="305"/>
        <v>0</v>
      </c>
      <c r="Z142" s="113">
        <f t="shared" si="305"/>
        <v>0</v>
      </c>
      <c r="AA142" s="113">
        <f t="shared" si="305"/>
        <v>0</v>
      </c>
      <c r="AB142" s="113">
        <f t="shared" si="305"/>
        <v>0</v>
      </c>
      <c r="AC142" s="113">
        <f t="shared" si="305"/>
        <v>0</v>
      </c>
      <c r="AD142" s="113">
        <f t="shared" si="305"/>
        <v>0</v>
      </c>
      <c r="AE142" s="113">
        <f t="shared" si="305"/>
        <v>0</v>
      </c>
      <c r="AF142" s="113">
        <f t="shared" si="305"/>
        <v>0</v>
      </c>
      <c r="AG142" s="113">
        <f t="shared" si="305"/>
        <v>0</v>
      </c>
      <c r="AH142" s="113">
        <f t="shared" si="305"/>
        <v>0</v>
      </c>
      <c r="AI142" s="113">
        <f t="shared" si="305"/>
        <v>0</v>
      </c>
      <c r="AJ142" s="113">
        <f t="shared" si="305"/>
        <v>0</v>
      </c>
      <c r="AK142" s="113">
        <f t="shared" si="305"/>
        <v>0</v>
      </c>
      <c r="AL142" s="113">
        <f t="shared" si="305"/>
        <v>0</v>
      </c>
      <c r="AM142" s="113">
        <f t="shared" si="305"/>
        <v>0</v>
      </c>
      <c r="AN142" s="113">
        <f t="shared" si="305"/>
        <v>0</v>
      </c>
      <c r="AO142" s="113">
        <f t="shared" si="305"/>
        <v>0</v>
      </c>
      <c r="AP142" s="113">
        <f t="shared" si="305"/>
        <v>0</v>
      </c>
      <c r="AQ142" s="113">
        <f t="shared" si="305"/>
        <v>0</v>
      </c>
      <c r="AR142" s="113">
        <f t="shared" si="305"/>
        <v>0</v>
      </c>
      <c r="AS142" s="113">
        <f t="shared" si="305"/>
        <v>0</v>
      </c>
      <c r="AT142" s="113"/>
      <c r="AU142" s="113">
        <f t="shared" si="278"/>
        <v>0</v>
      </c>
      <c r="AV142" s="121">
        <f t="shared" si="183"/>
        <v>0</v>
      </c>
      <c r="AW142" s="122">
        <f t="shared" si="288"/>
        <v>100000000</v>
      </c>
      <c r="AX142" s="121">
        <f>AW142/F142*100</f>
        <v>100</v>
      </c>
      <c r="AY142" s="110" t="s">
        <v>565</v>
      </c>
      <c r="AZ142" s="110" t="s">
        <v>549</v>
      </c>
      <c r="BA142" s="110" t="s">
        <v>3882</v>
      </c>
      <c r="BB142" s="113">
        <f t="shared" si="305"/>
        <v>0</v>
      </c>
      <c r="BC142" s="113">
        <f t="shared" si="305"/>
        <v>0</v>
      </c>
      <c r="BD142" s="113">
        <f t="shared" si="305"/>
        <v>0</v>
      </c>
      <c r="BE142" s="113">
        <f t="shared" si="305"/>
        <v>0</v>
      </c>
      <c r="BF142" s="113">
        <f t="shared" ref="BF142" si="308">SUM(BF143:BF145)</f>
        <v>0</v>
      </c>
      <c r="BG142" s="113">
        <f t="shared" ref="BG142:BH142" si="309">SUM(BG143:BG145)</f>
        <v>0</v>
      </c>
      <c r="BH142" s="113">
        <f t="shared" si="309"/>
        <v>0</v>
      </c>
      <c r="BI142" s="113">
        <f t="shared" ref="BI142" si="310">SUM(BI143:BI145)</f>
        <v>0</v>
      </c>
      <c r="BJ142" s="113">
        <f t="shared" ref="BJ142:BK142" si="311">SUM(BJ143:BJ145)</f>
        <v>0</v>
      </c>
      <c r="BK142" s="113">
        <f t="shared" si="311"/>
        <v>0</v>
      </c>
      <c r="BL142" s="113">
        <f t="shared" ref="BL142" si="312">SUM(BL143:BL145)</f>
        <v>0</v>
      </c>
    </row>
    <row r="143" spans="2:64">
      <c r="B143" s="172">
        <v>521111</v>
      </c>
      <c r="C143" s="110" t="s">
        <v>90</v>
      </c>
      <c r="D143" s="110"/>
      <c r="E143" s="367"/>
      <c r="F143" s="111">
        <v>45000000</v>
      </c>
      <c r="G143" s="111">
        <v>45000000</v>
      </c>
      <c r="H143" s="111">
        <v>45000000</v>
      </c>
      <c r="I143" s="111"/>
      <c r="J143" s="111"/>
      <c r="K143" s="111"/>
      <c r="L143" s="111"/>
      <c r="M143" s="111"/>
      <c r="N143" s="111"/>
      <c r="O143" s="111"/>
      <c r="P143" s="111"/>
      <c r="Q143" s="111"/>
      <c r="R143" s="111"/>
      <c r="S143" s="111"/>
      <c r="T143" s="111"/>
      <c r="U143" s="111"/>
      <c r="V143" s="111"/>
      <c r="W143" s="111"/>
      <c r="X143" s="111"/>
      <c r="Y143" s="111"/>
      <c r="Z143" s="111"/>
      <c r="AA143" s="111"/>
      <c r="AB143" s="111"/>
      <c r="AC143" s="111"/>
      <c r="AD143" s="111"/>
      <c r="AE143" s="111"/>
      <c r="AF143" s="111"/>
      <c r="AG143" s="111"/>
      <c r="AH143" s="111"/>
      <c r="AI143" s="111"/>
      <c r="AJ143" s="111"/>
      <c r="AK143" s="111"/>
      <c r="AL143" s="111"/>
      <c r="AM143" s="111"/>
      <c r="AN143" s="111"/>
      <c r="AO143" s="111"/>
      <c r="AP143" s="111"/>
      <c r="AQ143" s="111"/>
      <c r="AR143" s="111"/>
      <c r="AS143" s="111"/>
      <c r="AT143" s="111"/>
      <c r="AU143" s="111">
        <f t="shared" si="278"/>
        <v>0</v>
      </c>
      <c r="AV143" s="114">
        <f t="shared" si="183"/>
        <v>0</v>
      </c>
      <c r="AW143" s="115">
        <f t="shared" si="288"/>
        <v>45000000</v>
      </c>
      <c r="AX143" s="114">
        <f>AW143/F143*100</f>
        <v>100</v>
      </c>
      <c r="AY143" s="110" t="s">
        <v>565</v>
      </c>
      <c r="AZ143" s="110" t="s">
        <v>549</v>
      </c>
      <c r="BA143" s="110" t="s">
        <v>3882</v>
      </c>
      <c r="BB143" s="111"/>
      <c r="BC143" s="111"/>
      <c r="BD143" s="179"/>
      <c r="BE143" s="111"/>
      <c r="BF143" s="111"/>
      <c r="BG143" s="111"/>
      <c r="BH143" s="111"/>
      <c r="BI143" s="111"/>
      <c r="BJ143" s="111"/>
      <c r="BK143" s="111"/>
      <c r="BL143" s="111"/>
    </row>
    <row r="144" spans="2:64">
      <c r="B144" s="172">
        <v>521811</v>
      </c>
      <c r="C144" s="110" t="s">
        <v>64</v>
      </c>
      <c r="D144" s="110"/>
      <c r="E144" s="367"/>
      <c r="F144" s="111">
        <v>26000000</v>
      </c>
      <c r="G144" s="111">
        <v>26000000</v>
      </c>
      <c r="H144" s="111">
        <v>26000000</v>
      </c>
      <c r="I144" s="111"/>
      <c r="J144" s="111"/>
      <c r="K144" s="111"/>
      <c r="L144" s="111"/>
      <c r="M144" s="111"/>
      <c r="N144" s="111"/>
      <c r="O144" s="111"/>
      <c r="P144" s="111"/>
      <c r="Q144" s="111"/>
      <c r="R144" s="111"/>
      <c r="S144" s="111"/>
      <c r="T144" s="111"/>
      <c r="U144" s="111"/>
      <c r="V144" s="111"/>
      <c r="W144" s="111"/>
      <c r="X144" s="111"/>
      <c r="Y144" s="111"/>
      <c r="Z144" s="111"/>
      <c r="AA144" s="111"/>
      <c r="AB144" s="111"/>
      <c r="AC144" s="111"/>
      <c r="AD144" s="111"/>
      <c r="AE144" s="111"/>
      <c r="AF144" s="111"/>
      <c r="AG144" s="111"/>
      <c r="AH144" s="111"/>
      <c r="AI144" s="111"/>
      <c r="AJ144" s="111"/>
      <c r="AK144" s="111"/>
      <c r="AL144" s="111"/>
      <c r="AM144" s="111"/>
      <c r="AN144" s="111"/>
      <c r="AO144" s="111"/>
      <c r="AP144" s="111"/>
      <c r="AQ144" s="111"/>
      <c r="AR144" s="111"/>
      <c r="AS144" s="111"/>
      <c r="AT144" s="111"/>
      <c r="AU144" s="111">
        <f t="shared" ref="AU144:AU145" si="313">SUM(J144:AS144)</f>
        <v>0</v>
      </c>
      <c r="AV144" s="114">
        <f t="shared" si="183"/>
        <v>0</v>
      </c>
      <c r="AW144" s="115">
        <f t="shared" ref="AW144:AW145" si="314">F144-AU144</f>
        <v>26000000</v>
      </c>
      <c r="AX144" s="114">
        <f t="shared" ref="AX144:AX145" si="315">AW144/F144*100</f>
        <v>100</v>
      </c>
      <c r="AY144" s="110" t="s">
        <v>565</v>
      </c>
      <c r="AZ144" s="110" t="s">
        <v>549</v>
      </c>
      <c r="BA144" s="110" t="s">
        <v>3882</v>
      </c>
      <c r="BB144" s="111"/>
      <c r="BC144" s="111"/>
      <c r="BD144" s="179"/>
      <c r="BE144" s="111"/>
      <c r="BF144" s="111"/>
      <c r="BG144" s="111"/>
      <c r="BH144" s="111"/>
      <c r="BI144" s="111"/>
      <c r="BJ144" s="111"/>
      <c r="BK144" s="111"/>
      <c r="BL144" s="111"/>
    </row>
    <row r="145" spans="2:64">
      <c r="B145" s="172">
        <v>523121</v>
      </c>
      <c r="C145" s="110" t="s">
        <v>99</v>
      </c>
      <c r="D145" s="110"/>
      <c r="E145" s="367"/>
      <c r="F145" s="111">
        <v>29000000</v>
      </c>
      <c r="G145" s="111">
        <v>29000000</v>
      </c>
      <c r="H145" s="111">
        <v>29000000</v>
      </c>
      <c r="I145" s="111"/>
      <c r="J145" s="111"/>
      <c r="K145" s="111"/>
      <c r="L145" s="111"/>
      <c r="M145" s="111"/>
      <c r="N145" s="111"/>
      <c r="O145" s="111"/>
      <c r="P145" s="111"/>
      <c r="Q145" s="111"/>
      <c r="R145" s="111"/>
      <c r="S145" s="111"/>
      <c r="T145" s="111"/>
      <c r="U145" s="111"/>
      <c r="V145" s="111"/>
      <c r="W145" s="111"/>
      <c r="X145" s="111"/>
      <c r="Y145" s="111"/>
      <c r="Z145" s="111"/>
      <c r="AA145" s="111"/>
      <c r="AB145" s="111"/>
      <c r="AC145" s="111"/>
      <c r="AD145" s="111"/>
      <c r="AE145" s="111"/>
      <c r="AF145" s="111"/>
      <c r="AG145" s="111"/>
      <c r="AH145" s="111"/>
      <c r="AI145" s="111"/>
      <c r="AJ145" s="111"/>
      <c r="AK145" s="111"/>
      <c r="AL145" s="111"/>
      <c r="AM145" s="111"/>
      <c r="AN145" s="111"/>
      <c r="AO145" s="111"/>
      <c r="AP145" s="111"/>
      <c r="AQ145" s="111"/>
      <c r="AR145" s="111"/>
      <c r="AS145" s="111"/>
      <c r="AT145" s="111"/>
      <c r="AU145" s="111">
        <f t="shared" si="313"/>
        <v>0</v>
      </c>
      <c r="AV145" s="114">
        <f t="shared" si="183"/>
        <v>0</v>
      </c>
      <c r="AW145" s="115">
        <f t="shared" si="314"/>
        <v>29000000</v>
      </c>
      <c r="AX145" s="114">
        <f t="shared" si="315"/>
        <v>100</v>
      </c>
      <c r="AY145" s="110" t="s">
        <v>565</v>
      </c>
      <c r="AZ145" s="110" t="s">
        <v>549</v>
      </c>
      <c r="BA145" s="110" t="s">
        <v>3882</v>
      </c>
      <c r="BB145" s="111"/>
      <c r="BC145" s="111"/>
      <c r="BD145" s="179"/>
      <c r="BE145" s="111"/>
      <c r="BF145" s="111"/>
      <c r="BG145" s="111"/>
      <c r="BH145" s="111"/>
      <c r="BI145" s="111"/>
      <c r="BJ145" s="111"/>
      <c r="BK145" s="111"/>
      <c r="BL145" s="111"/>
    </row>
    <row r="146" spans="2:64">
      <c r="B146" s="124" t="s">
        <v>2248</v>
      </c>
      <c r="C146" s="125" t="s">
        <v>2249</v>
      </c>
      <c r="D146" s="125">
        <v>2</v>
      </c>
      <c r="E146" s="364" t="s">
        <v>42</v>
      </c>
      <c r="F146" s="123">
        <f t="shared" ref="F146:X147" si="316">F147</f>
        <v>540934000</v>
      </c>
      <c r="G146" s="123">
        <f t="shared" si="316"/>
        <v>540934000</v>
      </c>
      <c r="H146" s="123">
        <f t="shared" si="316"/>
        <v>0</v>
      </c>
      <c r="I146" s="123">
        <f t="shared" si="316"/>
        <v>934000</v>
      </c>
      <c r="J146" s="123">
        <f t="shared" si="316"/>
        <v>0</v>
      </c>
      <c r="K146" s="123">
        <f t="shared" si="316"/>
        <v>0</v>
      </c>
      <c r="L146" s="123">
        <f t="shared" si="316"/>
        <v>0</v>
      </c>
      <c r="M146" s="123">
        <f t="shared" si="316"/>
        <v>0</v>
      </c>
      <c r="N146" s="123">
        <f t="shared" si="316"/>
        <v>0</v>
      </c>
      <c r="O146" s="123">
        <f t="shared" si="316"/>
        <v>0</v>
      </c>
      <c r="P146" s="123">
        <f t="shared" si="316"/>
        <v>0</v>
      </c>
      <c r="Q146" s="123">
        <f t="shared" si="316"/>
        <v>0</v>
      </c>
      <c r="R146" s="123">
        <f t="shared" si="316"/>
        <v>0</v>
      </c>
      <c r="S146" s="123">
        <f t="shared" si="316"/>
        <v>0</v>
      </c>
      <c r="T146" s="123">
        <f t="shared" si="316"/>
        <v>0</v>
      </c>
      <c r="U146" s="123">
        <f t="shared" si="316"/>
        <v>0</v>
      </c>
      <c r="V146" s="123">
        <f t="shared" si="316"/>
        <v>540000000</v>
      </c>
      <c r="W146" s="123">
        <f t="shared" si="316"/>
        <v>0</v>
      </c>
      <c r="X146" s="123">
        <f t="shared" si="316"/>
        <v>0</v>
      </c>
      <c r="Y146" s="123">
        <f t="shared" ref="Y146:BC146" si="317">Y147</f>
        <v>0</v>
      </c>
      <c r="Z146" s="123">
        <f t="shared" si="317"/>
        <v>0</v>
      </c>
      <c r="AA146" s="123">
        <f t="shared" si="317"/>
        <v>0</v>
      </c>
      <c r="AB146" s="123">
        <f t="shared" si="317"/>
        <v>0</v>
      </c>
      <c r="AC146" s="123">
        <f t="shared" si="317"/>
        <v>0</v>
      </c>
      <c r="AD146" s="123">
        <f t="shared" si="317"/>
        <v>0</v>
      </c>
      <c r="AE146" s="123">
        <f t="shared" si="317"/>
        <v>0</v>
      </c>
      <c r="AF146" s="123">
        <f t="shared" si="317"/>
        <v>0</v>
      </c>
      <c r="AG146" s="123">
        <f t="shared" si="317"/>
        <v>0</v>
      </c>
      <c r="AH146" s="123">
        <f t="shared" si="317"/>
        <v>0</v>
      </c>
      <c r="AI146" s="123">
        <f t="shared" si="317"/>
        <v>0</v>
      </c>
      <c r="AJ146" s="123">
        <f t="shared" si="317"/>
        <v>0</v>
      </c>
      <c r="AK146" s="123">
        <f t="shared" si="317"/>
        <v>0</v>
      </c>
      <c r="AL146" s="123">
        <f t="shared" si="317"/>
        <v>0</v>
      </c>
      <c r="AM146" s="123">
        <f t="shared" si="317"/>
        <v>0</v>
      </c>
      <c r="AN146" s="123">
        <f t="shared" si="317"/>
        <v>0</v>
      </c>
      <c r="AO146" s="123">
        <f t="shared" si="317"/>
        <v>0</v>
      </c>
      <c r="AP146" s="123">
        <f t="shared" si="317"/>
        <v>0</v>
      </c>
      <c r="AQ146" s="123">
        <f t="shared" si="317"/>
        <v>0</v>
      </c>
      <c r="AR146" s="123">
        <f t="shared" si="317"/>
        <v>0</v>
      </c>
      <c r="AS146" s="123">
        <f t="shared" si="317"/>
        <v>0</v>
      </c>
      <c r="AT146" s="123"/>
      <c r="AU146" s="123">
        <f t="shared" ref="AU146:AU157" si="318">SUM(J146:AS146)</f>
        <v>540000000</v>
      </c>
      <c r="AV146" s="126">
        <f t="shared" si="183"/>
        <v>99.827335682356804</v>
      </c>
      <c r="AW146" s="127">
        <f>F146-AU146</f>
        <v>934000</v>
      </c>
      <c r="AX146" s="126">
        <f>AW146/F146*100</f>
        <v>0.17266431764318754</v>
      </c>
      <c r="AY146" s="110" t="s">
        <v>565</v>
      </c>
      <c r="AZ146" s="110" t="s">
        <v>549</v>
      </c>
      <c r="BA146" s="110" t="s">
        <v>3881</v>
      </c>
      <c r="BB146" s="123">
        <f>BB147</f>
        <v>0</v>
      </c>
      <c r="BC146" s="123">
        <f t="shared" si="317"/>
        <v>0</v>
      </c>
      <c r="BD146" s="123">
        <f t="shared" ref="BC146:BL147" si="319">BD147</f>
        <v>0</v>
      </c>
      <c r="BE146" s="123">
        <f t="shared" si="319"/>
        <v>0</v>
      </c>
      <c r="BF146" s="123">
        <f t="shared" si="319"/>
        <v>0</v>
      </c>
      <c r="BG146" s="123">
        <f t="shared" si="319"/>
        <v>0</v>
      </c>
      <c r="BH146" s="123">
        <f t="shared" si="319"/>
        <v>0</v>
      </c>
      <c r="BI146" s="123">
        <f t="shared" si="319"/>
        <v>0</v>
      </c>
      <c r="BJ146" s="123">
        <f t="shared" si="319"/>
        <v>0</v>
      </c>
      <c r="BK146" s="123">
        <f t="shared" si="319"/>
        <v>0</v>
      </c>
      <c r="BL146" s="123">
        <f t="shared" si="319"/>
        <v>0</v>
      </c>
    </row>
    <row r="147" spans="2:64">
      <c r="B147" s="116" t="s">
        <v>3678</v>
      </c>
      <c r="C147" s="117" t="s">
        <v>2252</v>
      </c>
      <c r="D147" s="117">
        <v>1</v>
      </c>
      <c r="E147" s="365" t="s">
        <v>42</v>
      </c>
      <c r="F147" s="118">
        <f t="shared" si="316"/>
        <v>540934000</v>
      </c>
      <c r="G147" s="118">
        <f t="shared" si="316"/>
        <v>540934000</v>
      </c>
      <c r="H147" s="118">
        <f t="shared" si="316"/>
        <v>0</v>
      </c>
      <c r="I147" s="118">
        <f t="shared" si="316"/>
        <v>934000</v>
      </c>
      <c r="J147" s="118">
        <f t="shared" ref="J147:AS147" si="320">J148</f>
        <v>0</v>
      </c>
      <c r="K147" s="118">
        <f t="shared" si="320"/>
        <v>0</v>
      </c>
      <c r="L147" s="118">
        <f t="shared" si="320"/>
        <v>0</v>
      </c>
      <c r="M147" s="118">
        <f t="shared" si="320"/>
        <v>0</v>
      </c>
      <c r="N147" s="118">
        <f t="shared" si="320"/>
        <v>0</v>
      </c>
      <c r="O147" s="118">
        <f t="shared" si="320"/>
        <v>0</v>
      </c>
      <c r="P147" s="118">
        <f t="shared" si="320"/>
        <v>0</v>
      </c>
      <c r="Q147" s="118">
        <f t="shared" si="320"/>
        <v>0</v>
      </c>
      <c r="R147" s="118">
        <f t="shared" si="320"/>
        <v>0</v>
      </c>
      <c r="S147" s="118">
        <f t="shared" si="320"/>
        <v>0</v>
      </c>
      <c r="T147" s="118">
        <f t="shared" si="320"/>
        <v>0</v>
      </c>
      <c r="U147" s="118">
        <f t="shared" si="320"/>
        <v>0</v>
      </c>
      <c r="V147" s="118">
        <f t="shared" si="320"/>
        <v>540000000</v>
      </c>
      <c r="W147" s="118">
        <f t="shared" si="320"/>
        <v>0</v>
      </c>
      <c r="X147" s="118">
        <f t="shared" si="320"/>
        <v>0</v>
      </c>
      <c r="Y147" s="118">
        <f t="shared" si="320"/>
        <v>0</v>
      </c>
      <c r="Z147" s="118">
        <f t="shared" si="320"/>
        <v>0</v>
      </c>
      <c r="AA147" s="118">
        <f t="shared" si="320"/>
        <v>0</v>
      </c>
      <c r="AB147" s="118">
        <f t="shared" si="320"/>
        <v>0</v>
      </c>
      <c r="AC147" s="118">
        <f t="shared" si="320"/>
        <v>0</v>
      </c>
      <c r="AD147" s="118">
        <f t="shared" si="320"/>
        <v>0</v>
      </c>
      <c r="AE147" s="118">
        <f t="shared" si="320"/>
        <v>0</v>
      </c>
      <c r="AF147" s="118">
        <f t="shared" si="320"/>
        <v>0</v>
      </c>
      <c r="AG147" s="118">
        <f t="shared" si="320"/>
        <v>0</v>
      </c>
      <c r="AH147" s="118">
        <f t="shared" si="320"/>
        <v>0</v>
      </c>
      <c r="AI147" s="118">
        <f t="shared" si="320"/>
        <v>0</v>
      </c>
      <c r="AJ147" s="118">
        <f t="shared" si="320"/>
        <v>0</v>
      </c>
      <c r="AK147" s="118">
        <f t="shared" si="320"/>
        <v>0</v>
      </c>
      <c r="AL147" s="118">
        <f t="shared" si="320"/>
        <v>0</v>
      </c>
      <c r="AM147" s="118">
        <f t="shared" si="320"/>
        <v>0</v>
      </c>
      <c r="AN147" s="118">
        <f t="shared" si="320"/>
        <v>0</v>
      </c>
      <c r="AO147" s="118">
        <f t="shared" si="320"/>
        <v>0</v>
      </c>
      <c r="AP147" s="118">
        <f t="shared" si="320"/>
        <v>0</v>
      </c>
      <c r="AQ147" s="118">
        <f t="shared" si="320"/>
        <v>0</v>
      </c>
      <c r="AR147" s="118">
        <f t="shared" si="320"/>
        <v>0</v>
      </c>
      <c r="AS147" s="118">
        <f t="shared" si="320"/>
        <v>0</v>
      </c>
      <c r="AT147" s="118"/>
      <c r="AU147" s="118">
        <f t="shared" si="318"/>
        <v>540000000</v>
      </c>
      <c r="AV147" s="119">
        <f t="shared" si="183"/>
        <v>99.827335682356804</v>
      </c>
      <c r="AW147" s="120">
        <f t="shared" ref="AW147" si="321">F147-AU147</f>
        <v>934000</v>
      </c>
      <c r="AX147" s="119">
        <f t="shared" ref="AX147" si="322">AW147/F147*100</f>
        <v>0.17266431764318754</v>
      </c>
      <c r="AY147" s="110" t="s">
        <v>565</v>
      </c>
      <c r="AZ147" s="110" t="s">
        <v>549</v>
      </c>
      <c r="BA147" s="110" t="s">
        <v>3881</v>
      </c>
      <c r="BB147" s="118">
        <f>BB148</f>
        <v>0</v>
      </c>
      <c r="BC147" s="118">
        <f t="shared" si="319"/>
        <v>0</v>
      </c>
      <c r="BD147" s="118">
        <f t="shared" si="319"/>
        <v>0</v>
      </c>
      <c r="BE147" s="118">
        <f t="shared" si="319"/>
        <v>0</v>
      </c>
      <c r="BF147" s="118">
        <f t="shared" si="319"/>
        <v>0</v>
      </c>
      <c r="BG147" s="118">
        <f t="shared" si="319"/>
        <v>0</v>
      </c>
      <c r="BH147" s="118">
        <f t="shared" si="319"/>
        <v>0</v>
      </c>
      <c r="BI147" s="118">
        <f t="shared" si="319"/>
        <v>0</v>
      </c>
      <c r="BJ147" s="118">
        <f t="shared" si="319"/>
        <v>0</v>
      </c>
      <c r="BK147" s="118">
        <f t="shared" si="319"/>
        <v>0</v>
      </c>
      <c r="BL147" s="118">
        <f t="shared" si="319"/>
        <v>0</v>
      </c>
    </row>
    <row r="148" spans="2:64">
      <c r="B148" s="116">
        <v>301</v>
      </c>
      <c r="C148" s="117" t="s">
        <v>2269</v>
      </c>
      <c r="D148" s="117"/>
      <c r="E148" s="365"/>
      <c r="F148" s="118">
        <f>SUM(F149,F151)</f>
        <v>540934000</v>
      </c>
      <c r="G148" s="118">
        <f>SUM(G149,G151)</f>
        <v>540934000</v>
      </c>
      <c r="H148" s="118">
        <f t="shared" ref="H148:AS148" si="323">SUM(H149,H151)</f>
        <v>0</v>
      </c>
      <c r="I148" s="118">
        <f t="shared" si="323"/>
        <v>934000</v>
      </c>
      <c r="J148" s="118">
        <f t="shared" si="323"/>
        <v>0</v>
      </c>
      <c r="K148" s="118">
        <f t="shared" si="323"/>
        <v>0</v>
      </c>
      <c r="L148" s="118">
        <f t="shared" si="323"/>
        <v>0</v>
      </c>
      <c r="M148" s="118">
        <f t="shared" si="323"/>
        <v>0</v>
      </c>
      <c r="N148" s="118">
        <f t="shared" si="323"/>
        <v>0</v>
      </c>
      <c r="O148" s="118">
        <f t="shared" si="323"/>
        <v>0</v>
      </c>
      <c r="P148" s="118">
        <f t="shared" si="323"/>
        <v>0</v>
      </c>
      <c r="Q148" s="118">
        <f t="shared" si="323"/>
        <v>0</v>
      </c>
      <c r="R148" s="118">
        <f t="shared" si="323"/>
        <v>0</v>
      </c>
      <c r="S148" s="118">
        <f t="shared" si="323"/>
        <v>0</v>
      </c>
      <c r="T148" s="118">
        <f t="shared" si="323"/>
        <v>0</v>
      </c>
      <c r="U148" s="118">
        <f t="shared" si="323"/>
        <v>0</v>
      </c>
      <c r="V148" s="118">
        <f t="shared" si="323"/>
        <v>540000000</v>
      </c>
      <c r="W148" s="118">
        <f t="shared" si="323"/>
        <v>0</v>
      </c>
      <c r="X148" s="118">
        <f t="shared" si="323"/>
        <v>0</v>
      </c>
      <c r="Y148" s="118">
        <f t="shared" si="323"/>
        <v>0</v>
      </c>
      <c r="Z148" s="118">
        <f t="shared" si="323"/>
        <v>0</v>
      </c>
      <c r="AA148" s="118">
        <f t="shared" si="323"/>
        <v>0</v>
      </c>
      <c r="AB148" s="118">
        <f t="shared" si="323"/>
        <v>0</v>
      </c>
      <c r="AC148" s="118">
        <f t="shared" si="323"/>
        <v>0</v>
      </c>
      <c r="AD148" s="118">
        <f t="shared" si="323"/>
        <v>0</v>
      </c>
      <c r="AE148" s="118">
        <f t="shared" si="323"/>
        <v>0</v>
      </c>
      <c r="AF148" s="118">
        <f t="shared" si="323"/>
        <v>0</v>
      </c>
      <c r="AG148" s="118">
        <f t="shared" si="323"/>
        <v>0</v>
      </c>
      <c r="AH148" s="118">
        <f t="shared" si="323"/>
        <v>0</v>
      </c>
      <c r="AI148" s="118">
        <f t="shared" si="323"/>
        <v>0</v>
      </c>
      <c r="AJ148" s="118">
        <f t="shared" si="323"/>
        <v>0</v>
      </c>
      <c r="AK148" s="118">
        <f t="shared" si="323"/>
        <v>0</v>
      </c>
      <c r="AL148" s="118">
        <f t="shared" si="323"/>
        <v>0</v>
      </c>
      <c r="AM148" s="118">
        <f t="shared" si="323"/>
        <v>0</v>
      </c>
      <c r="AN148" s="118">
        <f t="shared" si="323"/>
        <v>0</v>
      </c>
      <c r="AO148" s="118">
        <f t="shared" si="323"/>
        <v>0</v>
      </c>
      <c r="AP148" s="118">
        <f t="shared" si="323"/>
        <v>0</v>
      </c>
      <c r="AQ148" s="118">
        <f t="shared" si="323"/>
        <v>0</v>
      </c>
      <c r="AR148" s="118">
        <f t="shared" si="323"/>
        <v>0</v>
      </c>
      <c r="AS148" s="118">
        <f t="shared" si="323"/>
        <v>0</v>
      </c>
      <c r="AT148" s="118"/>
      <c r="AU148" s="118">
        <f t="shared" si="318"/>
        <v>540000000</v>
      </c>
      <c r="AV148" s="119">
        <f t="shared" ref="AV148:AV221" si="324">IFERROR(AU148/F148*100,0)</f>
        <v>99.827335682356804</v>
      </c>
      <c r="AW148" s="120">
        <f t="shared" ref="AW148" si="325">F148-AU148</f>
        <v>934000</v>
      </c>
      <c r="AX148" s="119">
        <f t="shared" ref="AX148" si="326">AW148/F148*100</f>
        <v>0.17266431764318754</v>
      </c>
      <c r="AY148" s="110" t="s">
        <v>565</v>
      </c>
      <c r="AZ148" s="110" t="s">
        <v>549</v>
      </c>
      <c r="BA148" s="110" t="s">
        <v>3881</v>
      </c>
      <c r="BB148" s="118">
        <f>SUM(BB149,BB151)</f>
        <v>0</v>
      </c>
      <c r="BC148" s="118">
        <f t="shared" ref="BC148:BK148" si="327">SUM(BC149,BC151)</f>
        <v>0</v>
      </c>
      <c r="BD148" s="118">
        <f t="shared" si="327"/>
        <v>0</v>
      </c>
      <c r="BE148" s="118">
        <f t="shared" si="327"/>
        <v>0</v>
      </c>
      <c r="BF148" s="118">
        <f t="shared" si="327"/>
        <v>0</v>
      </c>
      <c r="BG148" s="118">
        <f t="shared" si="327"/>
        <v>0</v>
      </c>
      <c r="BH148" s="118">
        <f t="shared" si="327"/>
        <v>0</v>
      </c>
      <c r="BI148" s="118">
        <f t="shared" si="327"/>
        <v>0</v>
      </c>
      <c r="BJ148" s="118">
        <f t="shared" si="327"/>
        <v>0</v>
      </c>
      <c r="BK148" s="118">
        <f t="shared" si="327"/>
        <v>0</v>
      </c>
      <c r="BL148" s="118">
        <f t="shared" ref="BL148" si="328">SUM(BL149,BL151)</f>
        <v>0</v>
      </c>
    </row>
    <row r="149" spans="2:64">
      <c r="B149" s="174" t="s">
        <v>8</v>
      </c>
      <c r="C149" s="112" t="s">
        <v>2271</v>
      </c>
      <c r="D149" s="112"/>
      <c r="E149" s="359"/>
      <c r="F149" s="113">
        <f t="shared" ref="F149:BB151" si="329">SUM(F150)</f>
        <v>540000000</v>
      </c>
      <c r="G149" s="113">
        <f t="shared" si="329"/>
        <v>540000000</v>
      </c>
      <c r="H149" s="113">
        <f t="shared" si="329"/>
        <v>0</v>
      </c>
      <c r="I149" s="113">
        <f t="shared" si="329"/>
        <v>0</v>
      </c>
      <c r="J149" s="113">
        <f t="shared" si="329"/>
        <v>0</v>
      </c>
      <c r="K149" s="113">
        <f t="shared" si="329"/>
        <v>0</v>
      </c>
      <c r="L149" s="113">
        <f t="shared" si="329"/>
        <v>0</v>
      </c>
      <c r="M149" s="113">
        <f t="shared" si="329"/>
        <v>0</v>
      </c>
      <c r="N149" s="113">
        <f t="shared" si="329"/>
        <v>0</v>
      </c>
      <c r="O149" s="113">
        <f t="shared" si="329"/>
        <v>0</v>
      </c>
      <c r="P149" s="113">
        <f t="shared" si="329"/>
        <v>0</v>
      </c>
      <c r="Q149" s="113">
        <f t="shared" si="329"/>
        <v>0</v>
      </c>
      <c r="R149" s="113">
        <f t="shared" si="329"/>
        <v>0</v>
      </c>
      <c r="S149" s="113">
        <f t="shared" si="329"/>
        <v>0</v>
      </c>
      <c r="T149" s="113">
        <f t="shared" si="329"/>
        <v>0</v>
      </c>
      <c r="U149" s="113">
        <f t="shared" si="329"/>
        <v>0</v>
      </c>
      <c r="V149" s="113">
        <f t="shared" si="329"/>
        <v>540000000</v>
      </c>
      <c r="W149" s="113">
        <f t="shared" si="329"/>
        <v>0</v>
      </c>
      <c r="X149" s="113">
        <f t="shared" si="329"/>
        <v>0</v>
      </c>
      <c r="Y149" s="113">
        <f t="shared" si="329"/>
        <v>0</v>
      </c>
      <c r="Z149" s="113">
        <f t="shared" si="329"/>
        <v>0</v>
      </c>
      <c r="AA149" s="113">
        <f t="shared" si="329"/>
        <v>0</v>
      </c>
      <c r="AB149" s="113">
        <f t="shared" si="329"/>
        <v>0</v>
      </c>
      <c r="AC149" s="113">
        <f t="shared" si="329"/>
        <v>0</v>
      </c>
      <c r="AD149" s="113">
        <f t="shared" si="329"/>
        <v>0</v>
      </c>
      <c r="AE149" s="113">
        <f t="shared" si="329"/>
        <v>0</v>
      </c>
      <c r="AF149" s="113">
        <f t="shared" si="329"/>
        <v>0</v>
      </c>
      <c r="AG149" s="113">
        <f t="shared" si="329"/>
        <v>0</v>
      </c>
      <c r="AH149" s="113">
        <f t="shared" si="329"/>
        <v>0</v>
      </c>
      <c r="AI149" s="113">
        <f t="shared" si="329"/>
        <v>0</v>
      </c>
      <c r="AJ149" s="113">
        <f t="shared" si="329"/>
        <v>0</v>
      </c>
      <c r="AK149" s="113">
        <f t="shared" si="329"/>
        <v>0</v>
      </c>
      <c r="AL149" s="113">
        <f t="shared" si="329"/>
        <v>0</v>
      </c>
      <c r="AM149" s="113">
        <f t="shared" si="329"/>
        <v>0</v>
      </c>
      <c r="AN149" s="113">
        <f t="shared" si="329"/>
        <v>0</v>
      </c>
      <c r="AO149" s="113">
        <f t="shared" si="329"/>
        <v>0</v>
      </c>
      <c r="AP149" s="113">
        <f t="shared" si="329"/>
        <v>0</v>
      </c>
      <c r="AQ149" s="113">
        <f t="shared" si="329"/>
        <v>0</v>
      </c>
      <c r="AR149" s="113">
        <f t="shared" si="329"/>
        <v>0</v>
      </c>
      <c r="AS149" s="113">
        <f t="shared" si="329"/>
        <v>0</v>
      </c>
      <c r="AT149" s="113"/>
      <c r="AU149" s="113">
        <f>SUM(J149:AS149)</f>
        <v>540000000</v>
      </c>
      <c r="AV149" s="121">
        <f t="shared" si="324"/>
        <v>100</v>
      </c>
      <c r="AW149" s="122">
        <f>F149-AU149</f>
        <v>0</v>
      </c>
      <c r="AX149" s="121">
        <f>AW149/F149*100</f>
        <v>0</v>
      </c>
      <c r="AY149" s="110" t="s">
        <v>565</v>
      </c>
      <c r="AZ149" s="110" t="s">
        <v>549</v>
      </c>
      <c r="BA149" s="110" t="s">
        <v>3881</v>
      </c>
      <c r="BB149" s="113">
        <f t="shared" si="329"/>
        <v>0</v>
      </c>
      <c r="BC149" s="113">
        <f>SUM(BC150)</f>
        <v>0</v>
      </c>
      <c r="BD149" s="113">
        <f>SUM(BD150)</f>
        <v>0</v>
      </c>
      <c r="BE149" s="113">
        <f t="shared" ref="BE149:BL149" si="330">SUM(BE150)</f>
        <v>0</v>
      </c>
      <c r="BF149" s="113">
        <f t="shared" si="330"/>
        <v>0</v>
      </c>
      <c r="BG149" s="113">
        <f t="shared" si="330"/>
        <v>0</v>
      </c>
      <c r="BH149" s="113">
        <f t="shared" si="330"/>
        <v>0</v>
      </c>
      <c r="BI149" s="113">
        <f t="shared" si="330"/>
        <v>0</v>
      </c>
      <c r="BJ149" s="113">
        <f t="shared" si="330"/>
        <v>0</v>
      </c>
      <c r="BK149" s="113">
        <f t="shared" si="330"/>
        <v>0</v>
      </c>
      <c r="BL149" s="113">
        <f t="shared" si="330"/>
        <v>0</v>
      </c>
    </row>
    <row r="150" spans="2:64">
      <c r="B150" s="172">
        <v>532111</v>
      </c>
      <c r="C150" s="110" t="s">
        <v>43</v>
      </c>
      <c r="D150" s="110"/>
      <c r="E150" s="367"/>
      <c r="F150" s="111">
        <v>540000000</v>
      </c>
      <c r="G150" s="111">
        <v>540000000</v>
      </c>
      <c r="H150" s="111"/>
      <c r="I150" s="111">
        <f t="shared" ref="I150" si="331">G150-F150</f>
        <v>0</v>
      </c>
      <c r="J150" s="111"/>
      <c r="K150" s="111"/>
      <c r="L150" s="111"/>
      <c r="M150" s="111"/>
      <c r="N150" s="111"/>
      <c r="O150" s="111"/>
      <c r="P150" s="111"/>
      <c r="Q150" s="111"/>
      <c r="R150" s="111"/>
      <c r="S150" s="111"/>
      <c r="T150" s="111"/>
      <c r="U150" s="111"/>
      <c r="V150" s="111">
        <v>540000000</v>
      </c>
      <c r="W150" s="111"/>
      <c r="X150" s="111"/>
      <c r="Y150" s="111"/>
      <c r="Z150" s="111"/>
      <c r="AA150" s="111"/>
      <c r="AB150" s="111"/>
      <c r="AC150" s="111"/>
      <c r="AD150" s="111"/>
      <c r="AE150" s="111"/>
      <c r="AF150" s="111"/>
      <c r="AG150" s="111"/>
      <c r="AH150" s="111"/>
      <c r="AI150" s="111"/>
      <c r="AJ150" s="111"/>
      <c r="AK150" s="111"/>
      <c r="AL150" s="111"/>
      <c r="AM150" s="111"/>
      <c r="AN150" s="111"/>
      <c r="AO150" s="111"/>
      <c r="AP150" s="111"/>
      <c r="AQ150" s="111"/>
      <c r="AR150" s="111"/>
      <c r="AS150" s="111"/>
      <c r="AT150" s="111"/>
      <c r="AU150" s="111">
        <f t="shared" si="318"/>
        <v>540000000</v>
      </c>
      <c r="AV150" s="114">
        <f t="shared" si="324"/>
        <v>100</v>
      </c>
      <c r="AW150" s="115">
        <f>F150-AU150</f>
        <v>0</v>
      </c>
      <c r="AX150" s="114">
        <f>AW150/F150*100</f>
        <v>0</v>
      </c>
      <c r="AY150" s="110" t="s">
        <v>565</v>
      </c>
      <c r="AZ150" s="110" t="s">
        <v>549</v>
      </c>
      <c r="BA150" s="110" t="s">
        <v>3881</v>
      </c>
      <c r="BB150" s="111"/>
      <c r="BC150" s="111"/>
      <c r="BD150" s="111"/>
      <c r="BE150" s="111"/>
      <c r="BF150" s="111"/>
      <c r="BG150" s="111"/>
      <c r="BH150" s="111"/>
      <c r="BI150" s="111"/>
      <c r="BJ150" s="111"/>
      <c r="BK150" s="111"/>
      <c r="BL150" s="111"/>
    </row>
    <row r="151" spans="2:64">
      <c r="B151" s="174" t="s">
        <v>508</v>
      </c>
      <c r="C151" s="112" t="s">
        <v>4820</v>
      </c>
      <c r="D151" s="112"/>
      <c r="E151" s="359"/>
      <c r="F151" s="113">
        <f t="shared" si="329"/>
        <v>934000</v>
      </c>
      <c r="G151" s="113">
        <f t="shared" si="329"/>
        <v>934000</v>
      </c>
      <c r="H151" s="113">
        <f t="shared" si="329"/>
        <v>0</v>
      </c>
      <c r="I151" s="113">
        <f t="shared" si="329"/>
        <v>934000</v>
      </c>
      <c r="J151" s="113">
        <f t="shared" si="329"/>
        <v>0</v>
      </c>
      <c r="K151" s="113">
        <f t="shared" si="329"/>
        <v>0</v>
      </c>
      <c r="L151" s="113">
        <f t="shared" si="329"/>
        <v>0</v>
      </c>
      <c r="M151" s="113">
        <f t="shared" si="329"/>
        <v>0</v>
      </c>
      <c r="N151" s="113">
        <f t="shared" si="329"/>
        <v>0</v>
      </c>
      <c r="O151" s="113">
        <f t="shared" si="329"/>
        <v>0</v>
      </c>
      <c r="P151" s="113">
        <f t="shared" si="329"/>
        <v>0</v>
      </c>
      <c r="Q151" s="113">
        <f t="shared" si="329"/>
        <v>0</v>
      </c>
      <c r="R151" s="113">
        <f t="shared" si="329"/>
        <v>0</v>
      </c>
      <c r="S151" s="113">
        <f t="shared" si="329"/>
        <v>0</v>
      </c>
      <c r="T151" s="113">
        <f t="shared" si="329"/>
        <v>0</v>
      </c>
      <c r="U151" s="113">
        <f t="shared" si="329"/>
        <v>0</v>
      </c>
      <c r="V151" s="113">
        <f t="shared" si="329"/>
        <v>0</v>
      </c>
      <c r="W151" s="113">
        <f t="shared" si="329"/>
        <v>0</v>
      </c>
      <c r="X151" s="113">
        <f t="shared" si="329"/>
        <v>0</v>
      </c>
      <c r="Y151" s="113">
        <f t="shared" si="329"/>
        <v>0</v>
      </c>
      <c r="Z151" s="113">
        <f t="shared" si="329"/>
        <v>0</v>
      </c>
      <c r="AA151" s="113">
        <f t="shared" si="329"/>
        <v>0</v>
      </c>
      <c r="AB151" s="113">
        <f t="shared" si="329"/>
        <v>0</v>
      </c>
      <c r="AC151" s="113">
        <f t="shared" si="329"/>
        <v>0</v>
      </c>
      <c r="AD151" s="113">
        <f t="shared" si="329"/>
        <v>0</v>
      </c>
      <c r="AE151" s="113">
        <f t="shared" si="329"/>
        <v>0</v>
      </c>
      <c r="AF151" s="113">
        <f t="shared" si="329"/>
        <v>0</v>
      </c>
      <c r="AG151" s="113">
        <f t="shared" si="329"/>
        <v>0</v>
      </c>
      <c r="AH151" s="113">
        <f t="shared" si="329"/>
        <v>0</v>
      </c>
      <c r="AI151" s="113">
        <f t="shared" si="329"/>
        <v>0</v>
      </c>
      <c r="AJ151" s="113">
        <f t="shared" si="329"/>
        <v>0</v>
      </c>
      <c r="AK151" s="113">
        <f t="shared" si="329"/>
        <v>0</v>
      </c>
      <c r="AL151" s="113">
        <f t="shared" si="329"/>
        <v>0</v>
      </c>
      <c r="AM151" s="113">
        <f t="shared" si="329"/>
        <v>0</v>
      </c>
      <c r="AN151" s="113">
        <f t="shared" si="329"/>
        <v>0</v>
      </c>
      <c r="AO151" s="113">
        <f t="shared" si="329"/>
        <v>0</v>
      </c>
      <c r="AP151" s="113">
        <f t="shared" si="329"/>
        <v>0</v>
      </c>
      <c r="AQ151" s="113">
        <f t="shared" si="329"/>
        <v>0</v>
      </c>
      <c r="AR151" s="113">
        <f t="shared" si="329"/>
        <v>0</v>
      </c>
      <c r="AS151" s="113">
        <f t="shared" si="329"/>
        <v>0</v>
      </c>
      <c r="AT151" s="113"/>
      <c r="AU151" s="113">
        <f>SUM(J151:AS151)</f>
        <v>0</v>
      </c>
      <c r="AV151" s="121">
        <f t="shared" ref="AV151:AV152" si="332">IFERROR(AU151/F151*100,0)</f>
        <v>0</v>
      </c>
      <c r="AW151" s="122">
        <f>F151-AU151</f>
        <v>934000</v>
      </c>
      <c r="AX151" s="121">
        <f>AW151/F151*100</f>
        <v>100</v>
      </c>
      <c r="AY151" s="110" t="s">
        <v>565</v>
      </c>
      <c r="AZ151" s="110" t="s">
        <v>549</v>
      </c>
      <c r="BA151" s="110" t="s">
        <v>3881</v>
      </c>
      <c r="BB151" s="113">
        <f>BB152</f>
        <v>0</v>
      </c>
      <c r="BC151" s="113">
        <f t="shared" ref="BC151:BL151" si="333">BC152</f>
        <v>0</v>
      </c>
      <c r="BD151" s="113">
        <f t="shared" si="333"/>
        <v>0</v>
      </c>
      <c r="BE151" s="113">
        <f t="shared" si="333"/>
        <v>0</v>
      </c>
      <c r="BF151" s="113">
        <f t="shared" si="333"/>
        <v>0</v>
      </c>
      <c r="BG151" s="113">
        <f t="shared" si="333"/>
        <v>0</v>
      </c>
      <c r="BH151" s="113">
        <f t="shared" si="333"/>
        <v>0</v>
      </c>
      <c r="BI151" s="113">
        <f t="shared" si="333"/>
        <v>0</v>
      </c>
      <c r="BJ151" s="113">
        <f t="shared" si="333"/>
        <v>0</v>
      </c>
      <c r="BK151" s="113">
        <f t="shared" si="333"/>
        <v>0</v>
      </c>
      <c r="BL151" s="113">
        <f t="shared" si="333"/>
        <v>0</v>
      </c>
    </row>
    <row r="152" spans="2:64">
      <c r="B152" s="172">
        <v>532111</v>
      </c>
      <c r="C152" s="110" t="s">
        <v>43</v>
      </c>
      <c r="D152" s="110"/>
      <c r="E152" s="367"/>
      <c r="F152" s="111">
        <v>934000</v>
      </c>
      <c r="G152" s="111">
        <v>934000</v>
      </c>
      <c r="H152" s="111"/>
      <c r="I152" s="111">
        <v>934000</v>
      </c>
      <c r="J152" s="111"/>
      <c r="K152" s="111"/>
      <c r="L152" s="111"/>
      <c r="M152" s="111"/>
      <c r="N152" s="111"/>
      <c r="O152" s="111"/>
      <c r="P152" s="111"/>
      <c r="Q152" s="111"/>
      <c r="R152" s="111"/>
      <c r="S152" s="111"/>
      <c r="T152" s="111"/>
      <c r="U152" s="111"/>
      <c r="V152" s="111"/>
      <c r="W152" s="111"/>
      <c r="X152" s="111"/>
      <c r="Y152" s="111"/>
      <c r="Z152" s="111"/>
      <c r="AA152" s="111"/>
      <c r="AB152" s="111"/>
      <c r="AC152" s="111"/>
      <c r="AD152" s="111"/>
      <c r="AE152" s="111"/>
      <c r="AF152" s="111"/>
      <c r="AG152" s="111"/>
      <c r="AH152" s="111"/>
      <c r="AI152" s="111"/>
      <c r="AJ152" s="111"/>
      <c r="AK152" s="111"/>
      <c r="AL152" s="111"/>
      <c r="AM152" s="111"/>
      <c r="AN152" s="111"/>
      <c r="AO152" s="111"/>
      <c r="AP152" s="111"/>
      <c r="AQ152" s="111"/>
      <c r="AR152" s="111"/>
      <c r="AS152" s="111"/>
      <c r="AT152" s="111"/>
      <c r="AU152" s="111">
        <f t="shared" ref="AU152" si="334">SUM(J152:AS152)</f>
        <v>0</v>
      </c>
      <c r="AV152" s="114">
        <f t="shared" si="332"/>
        <v>0</v>
      </c>
      <c r="AW152" s="115">
        <f>F152-AU152</f>
        <v>934000</v>
      </c>
      <c r="AX152" s="114">
        <f>AW152/F152*100</f>
        <v>100</v>
      </c>
      <c r="AY152" s="110" t="s">
        <v>565</v>
      </c>
      <c r="AZ152" s="110" t="s">
        <v>549</v>
      </c>
      <c r="BA152" s="110" t="s">
        <v>3881</v>
      </c>
      <c r="BB152" s="111"/>
      <c r="BC152" s="111"/>
      <c r="BD152" s="111"/>
      <c r="BE152" s="111"/>
      <c r="BF152" s="111"/>
      <c r="BG152" s="111"/>
      <c r="BH152" s="111"/>
      <c r="BI152" s="111"/>
      <c r="BJ152" s="111"/>
      <c r="BK152" s="111"/>
      <c r="BL152" s="111"/>
    </row>
    <row r="153" spans="2:64">
      <c r="B153" s="124" t="s">
        <v>2445</v>
      </c>
      <c r="C153" s="125" t="s">
        <v>2446</v>
      </c>
      <c r="D153" s="125">
        <v>5</v>
      </c>
      <c r="E153" s="364" t="s">
        <v>3681</v>
      </c>
      <c r="F153" s="123">
        <f>F154+F174+F195</f>
        <v>1538790000</v>
      </c>
      <c r="G153" s="123">
        <f>G154+G174+G195</f>
        <v>1538790000</v>
      </c>
      <c r="H153" s="123">
        <f>H154+H174+H195</f>
        <v>0</v>
      </c>
      <c r="I153" s="123">
        <f>I154+I174+I195</f>
        <v>990500000</v>
      </c>
      <c r="J153" s="123">
        <f t="shared" ref="J153" si="335">J154+J174+J195</f>
        <v>0</v>
      </c>
      <c r="K153" s="123">
        <f t="shared" ref="K153:BB153" si="336">K154+K174+K195</f>
        <v>0</v>
      </c>
      <c r="L153" s="123">
        <f t="shared" si="336"/>
        <v>0</v>
      </c>
      <c r="M153" s="123">
        <f t="shared" si="336"/>
        <v>10597800</v>
      </c>
      <c r="N153" s="123">
        <f t="shared" si="336"/>
        <v>0</v>
      </c>
      <c r="O153" s="123">
        <f t="shared" si="336"/>
        <v>0</v>
      </c>
      <c r="P153" s="123">
        <f t="shared" si="336"/>
        <v>0</v>
      </c>
      <c r="Q153" s="123">
        <f t="shared" si="336"/>
        <v>30344500</v>
      </c>
      <c r="R153" s="123">
        <f t="shared" si="336"/>
        <v>93601693</v>
      </c>
      <c r="S153" s="123">
        <f t="shared" si="336"/>
        <v>22589500</v>
      </c>
      <c r="T153" s="123">
        <f t="shared" si="336"/>
        <v>19929200</v>
      </c>
      <c r="U153" s="123">
        <f t="shared" si="336"/>
        <v>0</v>
      </c>
      <c r="V153" s="123">
        <f t="shared" si="336"/>
        <v>9172500</v>
      </c>
      <c r="W153" s="123">
        <f t="shared" si="336"/>
        <v>20182883</v>
      </c>
      <c r="X153" s="123">
        <f t="shared" si="336"/>
        <v>82150655</v>
      </c>
      <c r="Y153" s="123">
        <f t="shared" si="336"/>
        <v>61042631</v>
      </c>
      <c r="Z153" s="123">
        <f t="shared" si="336"/>
        <v>0</v>
      </c>
      <c r="AA153" s="123">
        <f t="shared" si="336"/>
        <v>4670000</v>
      </c>
      <c r="AB153" s="123">
        <f t="shared" si="336"/>
        <v>7034750</v>
      </c>
      <c r="AC153" s="123">
        <f t="shared" si="336"/>
        <v>13219000</v>
      </c>
      <c r="AD153" s="123">
        <f t="shared" si="336"/>
        <v>0</v>
      </c>
      <c r="AE153" s="123">
        <f t="shared" si="336"/>
        <v>0</v>
      </c>
      <c r="AF153" s="123">
        <f t="shared" si="336"/>
        <v>0</v>
      </c>
      <c r="AG153" s="123">
        <f t="shared" si="336"/>
        <v>27296740</v>
      </c>
      <c r="AH153" s="123">
        <f t="shared" si="336"/>
        <v>0</v>
      </c>
      <c r="AI153" s="123">
        <f t="shared" si="336"/>
        <v>0</v>
      </c>
      <c r="AJ153" s="123">
        <f t="shared" si="336"/>
        <v>0</v>
      </c>
      <c r="AK153" s="123">
        <f t="shared" si="336"/>
        <v>0</v>
      </c>
      <c r="AL153" s="123">
        <f t="shared" si="336"/>
        <v>0</v>
      </c>
      <c r="AM153" s="123">
        <f t="shared" si="336"/>
        <v>0</v>
      </c>
      <c r="AN153" s="123">
        <f t="shared" si="336"/>
        <v>0</v>
      </c>
      <c r="AO153" s="123">
        <f t="shared" si="336"/>
        <v>0</v>
      </c>
      <c r="AP153" s="123">
        <f t="shared" si="336"/>
        <v>0</v>
      </c>
      <c r="AQ153" s="123">
        <f t="shared" si="336"/>
        <v>0</v>
      </c>
      <c r="AR153" s="123">
        <f t="shared" si="336"/>
        <v>0</v>
      </c>
      <c r="AS153" s="123">
        <f t="shared" si="336"/>
        <v>0</v>
      </c>
      <c r="AT153" s="123"/>
      <c r="AU153" s="123">
        <f t="shared" si="318"/>
        <v>401831852</v>
      </c>
      <c r="AV153" s="126">
        <f t="shared" si="324"/>
        <v>26.113495148785738</v>
      </c>
      <c r="AW153" s="127">
        <f>F153-AU153</f>
        <v>1136958148</v>
      </c>
      <c r="AX153" s="126">
        <f>AW153/F153*100</f>
        <v>73.886504851214269</v>
      </c>
      <c r="AY153" s="110"/>
      <c r="AZ153" s="110"/>
      <c r="BA153" s="110" t="s">
        <v>3804</v>
      </c>
      <c r="BB153" s="123">
        <f t="shared" si="336"/>
        <v>0</v>
      </c>
      <c r="BC153" s="123">
        <f t="shared" ref="BC153:BD153" si="337">BC154+BC174+BC195</f>
        <v>93601693</v>
      </c>
      <c r="BD153" s="123">
        <f t="shared" si="337"/>
        <v>30344500</v>
      </c>
      <c r="BE153" s="123">
        <f t="shared" ref="BE153" si="338">BE154+BE174+BE195</f>
        <v>19929200</v>
      </c>
      <c r="BF153" s="123">
        <f t="shared" ref="BF153" si="339">BF154+BF174+BF195</f>
        <v>10000000</v>
      </c>
      <c r="BG153" s="123">
        <f t="shared" ref="BG153:BH153" si="340">BG154+BG174+BG195</f>
        <v>10182883</v>
      </c>
      <c r="BH153" s="123">
        <f t="shared" si="340"/>
        <v>82150655</v>
      </c>
      <c r="BI153" s="123">
        <f t="shared" ref="BI153:BJ153" si="341">BI154+BI174+BI195</f>
        <v>4670000</v>
      </c>
      <c r="BJ153" s="123">
        <f t="shared" si="341"/>
        <v>11209000</v>
      </c>
      <c r="BK153" s="123">
        <f t="shared" ref="BK153:BL153" si="342">BK154+BK174+BK195</f>
        <v>2010000</v>
      </c>
      <c r="BL153" s="123">
        <f t="shared" si="342"/>
        <v>27296740</v>
      </c>
    </row>
    <row r="154" spans="2:64">
      <c r="B154" s="116" t="s">
        <v>3682</v>
      </c>
      <c r="C154" s="117" t="s">
        <v>2449</v>
      </c>
      <c r="D154" s="117">
        <v>1</v>
      </c>
      <c r="E154" s="365" t="s">
        <v>3681</v>
      </c>
      <c r="F154" s="118">
        <f>F155</f>
        <v>615138000</v>
      </c>
      <c r="G154" s="118">
        <f>G155</f>
        <v>615138000</v>
      </c>
      <c r="H154" s="118">
        <f>H155</f>
        <v>0</v>
      </c>
      <c r="I154" s="118">
        <f>I155</f>
        <v>434566000</v>
      </c>
      <c r="J154" s="118">
        <f t="shared" ref="J154:BL154" si="343">J155</f>
        <v>0</v>
      </c>
      <c r="K154" s="118">
        <f t="shared" si="343"/>
        <v>0</v>
      </c>
      <c r="L154" s="118">
        <f t="shared" si="343"/>
        <v>0</v>
      </c>
      <c r="M154" s="118">
        <f t="shared" si="343"/>
        <v>10597800</v>
      </c>
      <c r="N154" s="118">
        <f t="shared" si="343"/>
        <v>0</v>
      </c>
      <c r="O154" s="118">
        <f t="shared" si="343"/>
        <v>0</v>
      </c>
      <c r="P154" s="118">
        <f t="shared" si="343"/>
        <v>0</v>
      </c>
      <c r="Q154" s="118">
        <f t="shared" si="343"/>
        <v>7845000</v>
      </c>
      <c r="R154" s="118">
        <f t="shared" si="343"/>
        <v>37430665</v>
      </c>
      <c r="S154" s="118">
        <f t="shared" si="343"/>
        <v>6535000</v>
      </c>
      <c r="T154" s="118">
        <f t="shared" si="343"/>
        <v>0</v>
      </c>
      <c r="U154" s="118">
        <f t="shared" si="343"/>
        <v>0</v>
      </c>
      <c r="V154" s="118">
        <f t="shared" si="343"/>
        <v>9172500</v>
      </c>
      <c r="W154" s="118">
        <f t="shared" si="343"/>
        <v>0</v>
      </c>
      <c r="X154" s="118">
        <f t="shared" si="343"/>
        <v>19898480</v>
      </c>
      <c r="Y154" s="118">
        <f t="shared" si="343"/>
        <v>20457100</v>
      </c>
      <c r="Z154" s="118">
        <f t="shared" si="343"/>
        <v>0</v>
      </c>
      <c r="AA154" s="118">
        <f t="shared" si="343"/>
        <v>0</v>
      </c>
      <c r="AB154" s="118">
        <f t="shared" si="343"/>
        <v>2778750</v>
      </c>
      <c r="AC154" s="118">
        <f t="shared" si="343"/>
        <v>0</v>
      </c>
      <c r="AD154" s="118">
        <f t="shared" si="343"/>
        <v>0</v>
      </c>
      <c r="AE154" s="118">
        <f t="shared" si="343"/>
        <v>0</v>
      </c>
      <c r="AF154" s="118">
        <f t="shared" si="343"/>
        <v>0</v>
      </c>
      <c r="AG154" s="118">
        <f t="shared" si="343"/>
        <v>12043081</v>
      </c>
      <c r="AH154" s="118">
        <f t="shared" si="343"/>
        <v>0</v>
      </c>
      <c r="AI154" s="118">
        <f t="shared" si="343"/>
        <v>0</v>
      </c>
      <c r="AJ154" s="118">
        <f t="shared" si="343"/>
        <v>0</v>
      </c>
      <c r="AK154" s="118">
        <f t="shared" si="343"/>
        <v>0</v>
      </c>
      <c r="AL154" s="118">
        <f t="shared" si="343"/>
        <v>0</v>
      </c>
      <c r="AM154" s="118">
        <f t="shared" si="343"/>
        <v>0</v>
      </c>
      <c r="AN154" s="118">
        <f t="shared" si="343"/>
        <v>0</v>
      </c>
      <c r="AO154" s="118">
        <f t="shared" si="343"/>
        <v>0</v>
      </c>
      <c r="AP154" s="118">
        <f t="shared" si="343"/>
        <v>0</v>
      </c>
      <c r="AQ154" s="118">
        <f t="shared" si="343"/>
        <v>0</v>
      </c>
      <c r="AR154" s="118">
        <f t="shared" si="343"/>
        <v>0</v>
      </c>
      <c r="AS154" s="118">
        <f t="shared" si="343"/>
        <v>0</v>
      </c>
      <c r="AT154" s="118"/>
      <c r="AU154" s="118">
        <f t="shared" si="318"/>
        <v>126758376</v>
      </c>
      <c r="AV154" s="119">
        <f t="shared" si="324"/>
        <v>20.606494152531628</v>
      </c>
      <c r="AW154" s="120">
        <f t="shared" ref="AW154:AW155" si="344">F154-AU154</f>
        <v>488379624</v>
      </c>
      <c r="AX154" s="119">
        <f t="shared" ref="AX154:AX155" si="345">AW154/F154*100</f>
        <v>79.393505847468376</v>
      </c>
      <c r="AY154" s="110" t="s">
        <v>532</v>
      </c>
      <c r="AZ154" s="110" t="s">
        <v>533</v>
      </c>
      <c r="BA154" s="110" t="s">
        <v>3804</v>
      </c>
      <c r="BB154" s="118">
        <f t="shared" si="343"/>
        <v>0</v>
      </c>
      <c r="BC154" s="118">
        <f t="shared" si="343"/>
        <v>37430665</v>
      </c>
      <c r="BD154" s="118">
        <f t="shared" si="343"/>
        <v>7845000</v>
      </c>
      <c r="BE154" s="118">
        <f t="shared" si="343"/>
        <v>0</v>
      </c>
      <c r="BF154" s="118">
        <f t="shared" si="343"/>
        <v>0</v>
      </c>
      <c r="BG154" s="118">
        <f t="shared" si="343"/>
        <v>0</v>
      </c>
      <c r="BH154" s="118">
        <f t="shared" si="343"/>
        <v>19898480</v>
      </c>
      <c r="BI154" s="118">
        <f t="shared" si="343"/>
        <v>0</v>
      </c>
      <c r="BJ154" s="118">
        <f t="shared" si="343"/>
        <v>0</v>
      </c>
      <c r="BK154" s="118">
        <f t="shared" si="343"/>
        <v>0</v>
      </c>
      <c r="BL154" s="118">
        <f t="shared" si="343"/>
        <v>12043081</v>
      </c>
    </row>
    <row r="155" spans="2:64">
      <c r="B155" s="116">
        <v>301</v>
      </c>
      <c r="C155" s="117" t="s">
        <v>2719</v>
      </c>
      <c r="D155" s="117"/>
      <c r="E155" s="365"/>
      <c r="F155" s="118">
        <f>F156+F161+F167+F172</f>
        <v>615138000</v>
      </c>
      <c r="G155" s="118">
        <f t="shared" ref="G155:AS155" si="346">G156+G161+G167+G172</f>
        <v>615138000</v>
      </c>
      <c r="H155" s="118">
        <f t="shared" si="346"/>
        <v>0</v>
      </c>
      <c r="I155" s="118">
        <f t="shared" si="346"/>
        <v>434566000</v>
      </c>
      <c r="J155" s="118">
        <f t="shared" si="346"/>
        <v>0</v>
      </c>
      <c r="K155" s="118">
        <f t="shared" si="346"/>
        <v>0</v>
      </c>
      <c r="L155" s="118">
        <f t="shared" si="346"/>
        <v>0</v>
      </c>
      <c r="M155" s="118">
        <f t="shared" si="346"/>
        <v>10597800</v>
      </c>
      <c r="N155" s="118">
        <f t="shared" si="346"/>
        <v>0</v>
      </c>
      <c r="O155" s="118">
        <f t="shared" si="346"/>
        <v>0</v>
      </c>
      <c r="P155" s="118">
        <f t="shared" si="346"/>
        <v>0</v>
      </c>
      <c r="Q155" s="118">
        <f t="shared" si="346"/>
        <v>7845000</v>
      </c>
      <c r="R155" s="118">
        <f t="shared" si="346"/>
        <v>37430665</v>
      </c>
      <c r="S155" s="118">
        <f t="shared" si="346"/>
        <v>6535000</v>
      </c>
      <c r="T155" s="118">
        <f t="shared" si="346"/>
        <v>0</v>
      </c>
      <c r="U155" s="118">
        <f t="shared" si="346"/>
        <v>0</v>
      </c>
      <c r="V155" s="118">
        <f t="shared" si="346"/>
        <v>9172500</v>
      </c>
      <c r="W155" s="118">
        <f t="shared" si="346"/>
        <v>0</v>
      </c>
      <c r="X155" s="118">
        <f t="shared" si="346"/>
        <v>19898480</v>
      </c>
      <c r="Y155" s="118">
        <f t="shared" si="346"/>
        <v>20457100</v>
      </c>
      <c r="Z155" s="118">
        <f t="shared" si="346"/>
        <v>0</v>
      </c>
      <c r="AA155" s="118">
        <f t="shared" si="346"/>
        <v>0</v>
      </c>
      <c r="AB155" s="118">
        <f t="shared" si="346"/>
        <v>2778750</v>
      </c>
      <c r="AC155" s="118">
        <f t="shared" si="346"/>
        <v>0</v>
      </c>
      <c r="AD155" s="118">
        <f t="shared" si="346"/>
        <v>0</v>
      </c>
      <c r="AE155" s="118">
        <f t="shared" si="346"/>
        <v>0</v>
      </c>
      <c r="AF155" s="118">
        <f t="shared" si="346"/>
        <v>0</v>
      </c>
      <c r="AG155" s="118">
        <f t="shared" si="346"/>
        <v>12043081</v>
      </c>
      <c r="AH155" s="118">
        <f t="shared" si="346"/>
        <v>0</v>
      </c>
      <c r="AI155" s="118">
        <f t="shared" si="346"/>
        <v>0</v>
      </c>
      <c r="AJ155" s="118">
        <f t="shared" si="346"/>
        <v>0</v>
      </c>
      <c r="AK155" s="118">
        <f t="shared" si="346"/>
        <v>0</v>
      </c>
      <c r="AL155" s="118">
        <f t="shared" si="346"/>
        <v>0</v>
      </c>
      <c r="AM155" s="118">
        <f t="shared" si="346"/>
        <v>0</v>
      </c>
      <c r="AN155" s="118">
        <f t="shared" si="346"/>
        <v>0</v>
      </c>
      <c r="AO155" s="118">
        <f t="shared" si="346"/>
        <v>0</v>
      </c>
      <c r="AP155" s="118">
        <f t="shared" si="346"/>
        <v>0</v>
      </c>
      <c r="AQ155" s="118">
        <f t="shared" si="346"/>
        <v>0</v>
      </c>
      <c r="AR155" s="118">
        <f t="shared" si="346"/>
        <v>0</v>
      </c>
      <c r="AS155" s="118">
        <f t="shared" si="346"/>
        <v>0</v>
      </c>
      <c r="AT155" s="118"/>
      <c r="AU155" s="118">
        <f t="shared" si="318"/>
        <v>126758376</v>
      </c>
      <c r="AV155" s="119">
        <f t="shared" si="324"/>
        <v>20.606494152531628</v>
      </c>
      <c r="AW155" s="120">
        <f t="shared" si="344"/>
        <v>488379624</v>
      </c>
      <c r="AX155" s="119">
        <f t="shared" si="345"/>
        <v>79.393505847468376</v>
      </c>
      <c r="AY155" s="110" t="s">
        <v>532</v>
      </c>
      <c r="AZ155" s="110" t="s">
        <v>533</v>
      </c>
      <c r="BA155" s="110" t="s">
        <v>3804</v>
      </c>
      <c r="BB155" s="118">
        <f>BB156+BB161+BB167+BB172</f>
        <v>0</v>
      </c>
      <c r="BC155" s="118">
        <f t="shared" ref="BC155:BK155" si="347">BC156+BC161+BC167+BC172</f>
        <v>37430665</v>
      </c>
      <c r="BD155" s="118">
        <f t="shared" si="347"/>
        <v>7845000</v>
      </c>
      <c r="BE155" s="118">
        <f t="shared" si="347"/>
        <v>0</v>
      </c>
      <c r="BF155" s="118">
        <f t="shared" si="347"/>
        <v>0</v>
      </c>
      <c r="BG155" s="118">
        <f t="shared" si="347"/>
        <v>0</v>
      </c>
      <c r="BH155" s="118">
        <f t="shared" si="347"/>
        <v>19898480</v>
      </c>
      <c r="BI155" s="118">
        <f t="shared" si="347"/>
        <v>0</v>
      </c>
      <c r="BJ155" s="118">
        <f t="shared" si="347"/>
        <v>0</v>
      </c>
      <c r="BK155" s="118">
        <f t="shared" si="347"/>
        <v>0</v>
      </c>
      <c r="BL155" s="118">
        <f t="shared" ref="BL155" si="348">BL156+BL161+BL167+BL172</f>
        <v>12043081</v>
      </c>
    </row>
    <row r="156" spans="2:64">
      <c r="B156" s="174" t="s">
        <v>8</v>
      </c>
      <c r="C156" s="112" t="s">
        <v>129</v>
      </c>
      <c r="D156" s="112"/>
      <c r="E156" s="359"/>
      <c r="F156" s="113">
        <f>SUM(F157:F160)</f>
        <v>22164000</v>
      </c>
      <c r="G156" s="113">
        <f>SUM(G157:G160)</f>
        <v>22164000</v>
      </c>
      <c r="H156" s="113">
        <f>SUM(H157:H160)</f>
        <v>0</v>
      </c>
      <c r="I156" s="113">
        <f>SUM(I157:I160)</f>
        <v>0</v>
      </c>
      <c r="J156" s="113">
        <f t="shared" ref="J156" si="349">SUM(J157:J160)</f>
        <v>0</v>
      </c>
      <c r="K156" s="113">
        <f t="shared" ref="K156:BB156" si="350">SUM(K157:K160)</f>
        <v>0</v>
      </c>
      <c r="L156" s="113">
        <f t="shared" si="350"/>
        <v>0</v>
      </c>
      <c r="M156" s="113">
        <f t="shared" si="350"/>
        <v>1010000</v>
      </c>
      <c r="N156" s="113">
        <f t="shared" si="350"/>
        <v>0</v>
      </c>
      <c r="O156" s="113">
        <f t="shared" si="350"/>
        <v>0</v>
      </c>
      <c r="P156" s="113">
        <f t="shared" si="350"/>
        <v>0</v>
      </c>
      <c r="Q156" s="113">
        <f t="shared" si="350"/>
        <v>2805000</v>
      </c>
      <c r="R156" s="113">
        <f t="shared" si="350"/>
        <v>4303915</v>
      </c>
      <c r="S156" s="113">
        <f t="shared" si="350"/>
        <v>0</v>
      </c>
      <c r="T156" s="113">
        <f t="shared" si="350"/>
        <v>0</v>
      </c>
      <c r="U156" s="113">
        <f t="shared" si="350"/>
        <v>0</v>
      </c>
      <c r="V156" s="113">
        <f t="shared" si="350"/>
        <v>1348500</v>
      </c>
      <c r="W156" s="113">
        <f t="shared" si="350"/>
        <v>0</v>
      </c>
      <c r="X156" s="113">
        <f t="shared" si="350"/>
        <v>4238980</v>
      </c>
      <c r="Y156" s="113">
        <f t="shared" si="350"/>
        <v>0</v>
      </c>
      <c r="Z156" s="113">
        <f t="shared" si="350"/>
        <v>0</v>
      </c>
      <c r="AA156" s="113">
        <f t="shared" si="350"/>
        <v>0</v>
      </c>
      <c r="AB156" s="113">
        <f t="shared" si="350"/>
        <v>0</v>
      </c>
      <c r="AC156" s="113">
        <f t="shared" si="350"/>
        <v>0</v>
      </c>
      <c r="AD156" s="113">
        <f t="shared" si="350"/>
        <v>0</v>
      </c>
      <c r="AE156" s="113">
        <f t="shared" si="350"/>
        <v>0</v>
      </c>
      <c r="AF156" s="113">
        <f t="shared" si="350"/>
        <v>0</v>
      </c>
      <c r="AG156" s="113">
        <f t="shared" si="350"/>
        <v>2952550</v>
      </c>
      <c r="AH156" s="113">
        <f t="shared" si="350"/>
        <v>0</v>
      </c>
      <c r="AI156" s="113">
        <f t="shared" si="350"/>
        <v>0</v>
      </c>
      <c r="AJ156" s="113">
        <f t="shared" si="350"/>
        <v>0</v>
      </c>
      <c r="AK156" s="113">
        <f t="shared" si="350"/>
        <v>0</v>
      </c>
      <c r="AL156" s="113">
        <f t="shared" si="350"/>
        <v>0</v>
      </c>
      <c r="AM156" s="113">
        <f t="shared" si="350"/>
        <v>0</v>
      </c>
      <c r="AN156" s="113">
        <f t="shared" si="350"/>
        <v>0</v>
      </c>
      <c r="AO156" s="113">
        <f t="shared" si="350"/>
        <v>0</v>
      </c>
      <c r="AP156" s="113">
        <f t="shared" si="350"/>
        <v>0</v>
      </c>
      <c r="AQ156" s="113">
        <f t="shared" si="350"/>
        <v>0</v>
      </c>
      <c r="AR156" s="113">
        <f t="shared" si="350"/>
        <v>0</v>
      </c>
      <c r="AS156" s="113">
        <f t="shared" si="350"/>
        <v>0</v>
      </c>
      <c r="AT156" s="113"/>
      <c r="AU156" s="113">
        <f t="shared" si="318"/>
        <v>16658945</v>
      </c>
      <c r="AV156" s="121">
        <f t="shared" si="324"/>
        <v>75.162177404800573</v>
      </c>
      <c r="AW156" s="122">
        <f>F156-AU156</f>
        <v>5505055</v>
      </c>
      <c r="AX156" s="121">
        <f>AW156/F156*100</f>
        <v>24.83782259519942</v>
      </c>
      <c r="AY156" s="110" t="s">
        <v>532</v>
      </c>
      <c r="AZ156" s="110" t="s">
        <v>533</v>
      </c>
      <c r="BA156" s="110" t="s">
        <v>3804</v>
      </c>
      <c r="BB156" s="113">
        <f t="shared" si="350"/>
        <v>0</v>
      </c>
      <c r="BC156" s="113">
        <f t="shared" ref="BC156:BD156" si="351">SUM(BC157:BC160)</f>
        <v>4303915</v>
      </c>
      <c r="BD156" s="113">
        <f t="shared" si="351"/>
        <v>2805000</v>
      </c>
      <c r="BE156" s="113">
        <f t="shared" ref="BE156" si="352">SUM(BE157:BE160)</f>
        <v>0</v>
      </c>
      <c r="BF156" s="113">
        <f t="shared" ref="BF156" si="353">SUM(BF157:BF160)</f>
        <v>0</v>
      </c>
      <c r="BG156" s="113">
        <f t="shared" ref="BG156:BH156" si="354">SUM(BG157:BG160)</f>
        <v>0</v>
      </c>
      <c r="BH156" s="113">
        <f t="shared" si="354"/>
        <v>4238980</v>
      </c>
      <c r="BI156" s="113">
        <f t="shared" ref="BI156:BJ156" si="355">SUM(BI157:BI160)</f>
        <v>0</v>
      </c>
      <c r="BJ156" s="113">
        <f t="shared" si="355"/>
        <v>0</v>
      </c>
      <c r="BK156" s="113">
        <f t="shared" ref="BK156:BL156" si="356">SUM(BK157:BK160)</f>
        <v>0</v>
      </c>
      <c r="BL156" s="113">
        <f t="shared" si="356"/>
        <v>2952550</v>
      </c>
    </row>
    <row r="157" spans="2:64">
      <c r="B157" s="172">
        <v>521211</v>
      </c>
      <c r="C157" s="110" t="s">
        <v>7</v>
      </c>
      <c r="D157" s="110"/>
      <c r="E157" s="367"/>
      <c r="F157" s="111">
        <v>6000000</v>
      </c>
      <c r="G157" s="111">
        <v>6000000</v>
      </c>
      <c r="H157" s="111"/>
      <c r="I157" s="111">
        <f t="shared" ref="I157:I160" si="357">G157-F157</f>
        <v>0</v>
      </c>
      <c r="J157" s="111"/>
      <c r="K157" s="111"/>
      <c r="L157" s="111"/>
      <c r="M157" s="111"/>
      <c r="N157" s="111"/>
      <c r="O157" s="111"/>
      <c r="P157" s="111"/>
      <c r="Q157" s="111"/>
      <c r="R157" s="111">
        <v>1498000</v>
      </c>
      <c r="S157" s="111"/>
      <c r="T157" s="111"/>
      <c r="U157" s="111"/>
      <c r="V157" s="111"/>
      <c r="W157" s="111"/>
      <c r="X157" s="179">
        <v>1493000</v>
      </c>
      <c r="Y157" s="111"/>
      <c r="Z157" s="111"/>
      <c r="AA157" s="111"/>
      <c r="AB157" s="111"/>
      <c r="AC157" s="111"/>
      <c r="AD157" s="111"/>
      <c r="AE157" s="111"/>
      <c r="AF157" s="111"/>
      <c r="AG157" s="111">
        <v>1457550</v>
      </c>
      <c r="AH157" s="111"/>
      <c r="AI157" s="111"/>
      <c r="AJ157" s="111"/>
      <c r="AK157" s="111"/>
      <c r="AL157" s="111"/>
      <c r="AM157" s="111"/>
      <c r="AN157" s="111"/>
      <c r="AO157" s="111"/>
      <c r="AP157" s="111"/>
      <c r="AQ157" s="111"/>
      <c r="AR157" s="111"/>
      <c r="AS157" s="111"/>
      <c r="AT157" s="111"/>
      <c r="AU157" s="111">
        <f t="shared" si="318"/>
        <v>4448550</v>
      </c>
      <c r="AV157" s="114">
        <f t="shared" si="324"/>
        <v>74.142499999999998</v>
      </c>
      <c r="AW157" s="115">
        <f>F157-AU157</f>
        <v>1551450</v>
      </c>
      <c r="AX157" s="114">
        <f>AW157/F157*100</f>
        <v>25.857500000000002</v>
      </c>
      <c r="AY157" s="110" t="s">
        <v>532</v>
      </c>
      <c r="AZ157" s="110" t="s">
        <v>533</v>
      </c>
      <c r="BA157" s="110" t="s">
        <v>3804</v>
      </c>
      <c r="BB157" s="111"/>
      <c r="BC157" s="111">
        <v>1498000</v>
      </c>
      <c r="BD157" s="179"/>
      <c r="BE157" s="179"/>
      <c r="BF157" s="179"/>
      <c r="BG157" s="179"/>
      <c r="BH157" s="179">
        <v>1493000</v>
      </c>
      <c r="BI157" s="179"/>
      <c r="BJ157" s="111"/>
      <c r="BK157" s="111"/>
      <c r="BL157" s="111">
        <v>1457550</v>
      </c>
    </row>
    <row r="158" spans="2:64">
      <c r="B158" s="172">
        <v>521219</v>
      </c>
      <c r="C158" s="110" t="s">
        <v>53</v>
      </c>
      <c r="D158" s="110"/>
      <c r="E158" s="367"/>
      <c r="F158" s="111">
        <v>1000000</v>
      </c>
      <c r="G158" s="111">
        <v>1000000</v>
      </c>
      <c r="H158" s="111"/>
      <c r="I158" s="111">
        <f t="shared" si="357"/>
        <v>0</v>
      </c>
      <c r="J158" s="111"/>
      <c r="K158" s="111"/>
      <c r="L158" s="111"/>
      <c r="M158" s="111"/>
      <c r="N158" s="111"/>
      <c r="O158" s="111"/>
      <c r="P158" s="111"/>
      <c r="Q158" s="111"/>
      <c r="R158" s="111">
        <v>346915</v>
      </c>
      <c r="S158" s="111"/>
      <c r="T158" s="111"/>
      <c r="U158" s="111"/>
      <c r="V158" s="111"/>
      <c r="W158" s="111"/>
      <c r="X158" s="111">
        <v>355980</v>
      </c>
      <c r="Y158" s="111"/>
      <c r="Z158" s="111"/>
      <c r="AA158" s="111"/>
      <c r="AB158" s="111"/>
      <c r="AC158" s="111"/>
      <c r="AD158" s="111"/>
      <c r="AE158" s="111"/>
      <c r="AF158" s="111"/>
      <c r="AG158" s="111"/>
      <c r="AH158" s="111"/>
      <c r="AI158" s="111"/>
      <c r="AJ158" s="111"/>
      <c r="AK158" s="111"/>
      <c r="AL158" s="111"/>
      <c r="AM158" s="111"/>
      <c r="AN158" s="111"/>
      <c r="AO158" s="111"/>
      <c r="AP158" s="111"/>
      <c r="AQ158" s="111"/>
      <c r="AR158" s="111"/>
      <c r="AS158" s="111"/>
      <c r="AT158" s="111"/>
      <c r="AU158" s="111">
        <f t="shared" ref="AU158:AU160" si="358">SUM(J158:AS158)</f>
        <v>702895</v>
      </c>
      <c r="AV158" s="114">
        <f t="shared" si="324"/>
        <v>70.289500000000004</v>
      </c>
      <c r="AW158" s="115">
        <f t="shared" ref="AW158:AW161" si="359">F158-AU158</f>
        <v>297105</v>
      </c>
      <c r="AX158" s="114">
        <f t="shared" ref="AX158:AX160" si="360">AW158/F158*100</f>
        <v>29.7105</v>
      </c>
      <c r="AY158" s="110" t="s">
        <v>532</v>
      </c>
      <c r="AZ158" s="110" t="s">
        <v>533</v>
      </c>
      <c r="BA158" s="240" t="s">
        <v>3804</v>
      </c>
      <c r="BB158" s="111"/>
      <c r="BC158" s="111">
        <v>346915</v>
      </c>
      <c r="BD158" s="179"/>
      <c r="BE158" s="111"/>
      <c r="BF158" s="111"/>
      <c r="BG158" s="111"/>
      <c r="BH158" s="111">
        <v>355980</v>
      </c>
      <c r="BI158" s="111"/>
      <c r="BJ158" s="111"/>
      <c r="BK158" s="111"/>
      <c r="BL158" s="111"/>
    </row>
    <row r="159" spans="2:64">
      <c r="B159" s="172">
        <v>521811</v>
      </c>
      <c r="C159" s="110" t="s">
        <v>64</v>
      </c>
      <c r="D159" s="110"/>
      <c r="E159" s="367"/>
      <c r="F159" s="111">
        <v>10000000</v>
      </c>
      <c r="G159" s="111">
        <v>10000000</v>
      </c>
      <c r="H159" s="111"/>
      <c r="I159" s="111">
        <f t="shared" si="357"/>
        <v>0</v>
      </c>
      <c r="J159" s="111"/>
      <c r="K159" s="111"/>
      <c r="L159" s="111"/>
      <c r="M159" s="111"/>
      <c r="N159" s="111"/>
      <c r="O159" s="111"/>
      <c r="P159" s="111"/>
      <c r="Q159" s="111"/>
      <c r="R159" s="111">
        <v>2459000</v>
      </c>
      <c r="S159" s="111"/>
      <c r="T159" s="111"/>
      <c r="U159" s="111"/>
      <c r="V159" s="111"/>
      <c r="W159" s="111"/>
      <c r="X159" s="111">
        <v>2390000</v>
      </c>
      <c r="Y159" s="111"/>
      <c r="Z159" s="111"/>
      <c r="AA159" s="111"/>
      <c r="AB159" s="111"/>
      <c r="AC159" s="111"/>
      <c r="AD159" s="111"/>
      <c r="AE159" s="111"/>
      <c r="AF159" s="111"/>
      <c r="AG159" s="111">
        <v>1495000</v>
      </c>
      <c r="AH159" s="111"/>
      <c r="AI159" s="111"/>
      <c r="AJ159" s="111"/>
      <c r="AK159" s="111"/>
      <c r="AL159" s="111"/>
      <c r="AM159" s="111"/>
      <c r="AN159" s="111"/>
      <c r="AO159" s="111"/>
      <c r="AP159" s="111"/>
      <c r="AQ159" s="111"/>
      <c r="AR159" s="111"/>
      <c r="AS159" s="111"/>
      <c r="AT159" s="111"/>
      <c r="AU159" s="111">
        <f>SUM(J159:AS159)</f>
        <v>6344000</v>
      </c>
      <c r="AV159" s="114">
        <f t="shared" si="324"/>
        <v>63.44</v>
      </c>
      <c r="AW159" s="115">
        <f t="shared" si="359"/>
        <v>3656000</v>
      </c>
      <c r="AX159" s="114">
        <f t="shared" si="360"/>
        <v>36.559999999999995</v>
      </c>
      <c r="AY159" s="110" t="s">
        <v>532</v>
      </c>
      <c r="AZ159" s="110" t="s">
        <v>533</v>
      </c>
      <c r="BA159" s="110" t="s">
        <v>3804</v>
      </c>
      <c r="BB159" s="111"/>
      <c r="BC159" s="111">
        <v>2459000</v>
      </c>
      <c r="BD159" s="179"/>
      <c r="BE159" s="111"/>
      <c r="BF159" s="111"/>
      <c r="BG159" s="111"/>
      <c r="BH159" s="111">
        <v>2390000</v>
      </c>
      <c r="BI159" s="111"/>
      <c r="BJ159" s="111"/>
      <c r="BK159" s="111"/>
      <c r="BL159" s="111">
        <v>1495000</v>
      </c>
    </row>
    <row r="160" spans="2:64">
      <c r="B160" s="172">
        <v>524111</v>
      </c>
      <c r="C160" s="110" t="s">
        <v>19</v>
      </c>
      <c r="D160" s="110"/>
      <c r="E160" s="367"/>
      <c r="F160" s="111">
        <v>5164000</v>
      </c>
      <c r="G160" s="111">
        <v>5164000</v>
      </c>
      <c r="H160" s="111"/>
      <c r="I160" s="111">
        <f t="shared" si="357"/>
        <v>0</v>
      </c>
      <c r="J160" s="111"/>
      <c r="K160" s="111"/>
      <c r="L160" s="111"/>
      <c r="M160" s="111">
        <v>1010000</v>
      </c>
      <c r="N160" s="111"/>
      <c r="O160" s="111"/>
      <c r="P160" s="111"/>
      <c r="Q160" s="179">
        <v>2805000</v>
      </c>
      <c r="R160" s="111"/>
      <c r="S160" s="111"/>
      <c r="T160" s="111"/>
      <c r="U160" s="111"/>
      <c r="V160" s="111">
        <f>900500+448000</f>
        <v>1348500</v>
      </c>
      <c r="W160" s="111"/>
      <c r="X160" s="111"/>
      <c r="Y160" s="111"/>
      <c r="Z160" s="111"/>
      <c r="AA160" s="111"/>
      <c r="AB160" s="111"/>
      <c r="AC160" s="111"/>
      <c r="AD160" s="111"/>
      <c r="AE160" s="111"/>
      <c r="AF160" s="111"/>
      <c r="AG160" s="111"/>
      <c r="AH160" s="111"/>
      <c r="AI160" s="111"/>
      <c r="AJ160" s="111"/>
      <c r="AK160" s="111"/>
      <c r="AL160" s="111"/>
      <c r="AM160" s="111"/>
      <c r="AN160" s="111"/>
      <c r="AO160" s="111"/>
      <c r="AP160" s="111"/>
      <c r="AQ160" s="111"/>
      <c r="AR160" s="111"/>
      <c r="AS160" s="111"/>
      <c r="AT160" s="111"/>
      <c r="AU160" s="111">
        <f t="shared" si="358"/>
        <v>5163500</v>
      </c>
      <c r="AV160" s="114">
        <f t="shared" si="324"/>
        <v>99.990317583268791</v>
      </c>
      <c r="AW160" s="115">
        <f t="shared" si="359"/>
        <v>500</v>
      </c>
      <c r="AX160" s="114">
        <f t="shared" si="360"/>
        <v>9.6824167312161129E-3</v>
      </c>
      <c r="AY160" s="110" t="s">
        <v>532</v>
      </c>
      <c r="AZ160" s="110" t="s">
        <v>533</v>
      </c>
      <c r="BA160" s="110" t="s">
        <v>3804</v>
      </c>
      <c r="BB160" s="111"/>
      <c r="BC160" s="111"/>
      <c r="BD160" s="179">
        <v>2805000</v>
      </c>
      <c r="BE160" s="111"/>
      <c r="BF160" s="111"/>
      <c r="BG160" s="111"/>
      <c r="BH160" s="111"/>
      <c r="BI160" s="111"/>
      <c r="BJ160" s="111"/>
      <c r="BK160" s="111"/>
      <c r="BL160" s="111"/>
    </row>
    <row r="161" spans="2:64">
      <c r="B161" s="174" t="s">
        <v>508</v>
      </c>
      <c r="C161" s="112" t="s">
        <v>130</v>
      </c>
      <c r="D161" s="112"/>
      <c r="E161" s="359"/>
      <c r="F161" s="113">
        <f t="shared" ref="F161:AS161" si="361">SUM(F162:F166)</f>
        <v>78000000</v>
      </c>
      <c r="G161" s="113">
        <f t="shared" ref="G161:H161" si="362">SUM(G162:G166)</f>
        <v>78000000</v>
      </c>
      <c r="H161" s="113">
        <f t="shared" si="362"/>
        <v>0</v>
      </c>
      <c r="I161" s="113">
        <f t="shared" ref="I161" si="363">SUM(I162:I166)</f>
        <v>0</v>
      </c>
      <c r="J161" s="113">
        <f t="shared" si="361"/>
        <v>0</v>
      </c>
      <c r="K161" s="113">
        <f t="shared" si="361"/>
        <v>0</v>
      </c>
      <c r="L161" s="113">
        <f t="shared" si="361"/>
        <v>0</v>
      </c>
      <c r="M161" s="113">
        <f t="shared" si="361"/>
        <v>0</v>
      </c>
      <c r="N161" s="113">
        <f t="shared" si="361"/>
        <v>0</v>
      </c>
      <c r="O161" s="113">
        <f t="shared" si="361"/>
        <v>0</v>
      </c>
      <c r="P161" s="113">
        <f t="shared" si="361"/>
        <v>0</v>
      </c>
      <c r="Q161" s="113">
        <f t="shared" si="361"/>
        <v>0</v>
      </c>
      <c r="R161" s="113">
        <f t="shared" si="361"/>
        <v>7874000</v>
      </c>
      <c r="S161" s="113">
        <f t="shared" si="361"/>
        <v>205000</v>
      </c>
      <c r="T161" s="113">
        <f t="shared" si="361"/>
        <v>0</v>
      </c>
      <c r="U161" s="113">
        <f t="shared" si="361"/>
        <v>0</v>
      </c>
      <c r="V161" s="113">
        <f t="shared" si="361"/>
        <v>4224000</v>
      </c>
      <c r="W161" s="113">
        <f t="shared" si="361"/>
        <v>0</v>
      </c>
      <c r="X161" s="113">
        <f t="shared" si="361"/>
        <v>7848000</v>
      </c>
      <c r="Y161" s="113">
        <f t="shared" si="361"/>
        <v>9957100</v>
      </c>
      <c r="Z161" s="113">
        <f t="shared" si="361"/>
        <v>0</v>
      </c>
      <c r="AA161" s="113">
        <f t="shared" si="361"/>
        <v>0</v>
      </c>
      <c r="AB161" s="113">
        <f t="shared" si="361"/>
        <v>2778750</v>
      </c>
      <c r="AC161" s="113">
        <f t="shared" si="361"/>
        <v>0</v>
      </c>
      <c r="AD161" s="113">
        <f t="shared" si="361"/>
        <v>0</v>
      </c>
      <c r="AE161" s="113">
        <f t="shared" si="361"/>
        <v>0</v>
      </c>
      <c r="AF161" s="113">
        <f t="shared" si="361"/>
        <v>0</v>
      </c>
      <c r="AG161" s="113">
        <f t="shared" si="361"/>
        <v>4719681</v>
      </c>
      <c r="AH161" s="113">
        <f t="shared" si="361"/>
        <v>0</v>
      </c>
      <c r="AI161" s="113">
        <f t="shared" si="361"/>
        <v>0</v>
      </c>
      <c r="AJ161" s="113">
        <f t="shared" si="361"/>
        <v>0</v>
      </c>
      <c r="AK161" s="113">
        <f t="shared" si="361"/>
        <v>0</v>
      </c>
      <c r="AL161" s="113">
        <f t="shared" si="361"/>
        <v>0</v>
      </c>
      <c r="AM161" s="113">
        <f t="shared" si="361"/>
        <v>0</v>
      </c>
      <c r="AN161" s="113">
        <f t="shared" si="361"/>
        <v>0</v>
      </c>
      <c r="AO161" s="113">
        <f t="shared" si="361"/>
        <v>0</v>
      </c>
      <c r="AP161" s="113">
        <f t="shared" si="361"/>
        <v>0</v>
      </c>
      <c r="AQ161" s="113">
        <f t="shared" si="361"/>
        <v>0</v>
      </c>
      <c r="AR161" s="113">
        <f t="shared" si="361"/>
        <v>0</v>
      </c>
      <c r="AS161" s="113">
        <f t="shared" si="361"/>
        <v>0</v>
      </c>
      <c r="AT161" s="113"/>
      <c r="AU161" s="113">
        <f>SUM(J161:AS161)</f>
        <v>37606531</v>
      </c>
      <c r="AV161" s="121">
        <f t="shared" si="324"/>
        <v>48.213501282051283</v>
      </c>
      <c r="AW161" s="122">
        <f t="shared" si="359"/>
        <v>40393469</v>
      </c>
      <c r="AX161" s="121">
        <f>AW161/F161*100</f>
        <v>51.786498717948717</v>
      </c>
      <c r="AY161" s="110" t="s">
        <v>532</v>
      </c>
      <c r="AZ161" s="110" t="s">
        <v>533</v>
      </c>
      <c r="BA161" s="110" t="s">
        <v>3804</v>
      </c>
      <c r="BB161" s="113">
        <f>SUM(BB162:BB166)</f>
        <v>0</v>
      </c>
      <c r="BC161" s="113">
        <f>SUM(BC162:BC166)</f>
        <v>7874000</v>
      </c>
      <c r="BD161" s="113">
        <f>SUM(BD162:BD166)</f>
        <v>0</v>
      </c>
      <c r="BE161" s="113">
        <f t="shared" ref="BE161" si="364">SUM(BE162:BE166)</f>
        <v>0</v>
      </c>
      <c r="BF161" s="113">
        <f t="shared" ref="BF161" si="365">SUM(BF162:BF166)</f>
        <v>0</v>
      </c>
      <c r="BG161" s="113">
        <f t="shared" ref="BG161:BH161" si="366">SUM(BG162:BG166)</f>
        <v>0</v>
      </c>
      <c r="BH161" s="113">
        <f t="shared" si="366"/>
        <v>7848000</v>
      </c>
      <c r="BI161" s="113">
        <f t="shared" ref="BI161" si="367">SUM(BI162:BI166)</f>
        <v>0</v>
      </c>
      <c r="BJ161" s="113">
        <f t="shared" ref="BJ161:BK161" si="368">SUM(BJ162:BJ166)</f>
        <v>0</v>
      </c>
      <c r="BK161" s="113">
        <f t="shared" si="368"/>
        <v>0</v>
      </c>
      <c r="BL161" s="113">
        <f t="shared" ref="BL161" si="369">SUM(BL162:BL166)</f>
        <v>4719681</v>
      </c>
    </row>
    <row r="162" spans="2:64">
      <c r="B162" s="172">
        <v>521211</v>
      </c>
      <c r="C162" s="110" t="s">
        <v>7</v>
      </c>
      <c r="D162" s="110"/>
      <c r="E162" s="367"/>
      <c r="F162" s="111">
        <v>12000000</v>
      </c>
      <c r="G162" s="111">
        <v>12000000</v>
      </c>
      <c r="H162" s="111"/>
      <c r="I162" s="111">
        <f t="shared" ref="I162:I166" si="370">G162-F162</f>
        <v>0</v>
      </c>
      <c r="J162" s="111"/>
      <c r="K162" s="111"/>
      <c r="L162" s="111"/>
      <c r="M162" s="111"/>
      <c r="N162" s="111"/>
      <c r="O162" s="111"/>
      <c r="P162" s="111"/>
      <c r="Q162" s="111"/>
      <c r="R162" s="111">
        <v>2964000</v>
      </c>
      <c r="S162" s="111"/>
      <c r="T162" s="111"/>
      <c r="U162" s="111"/>
      <c r="V162" s="111"/>
      <c r="W162" s="111"/>
      <c r="X162" s="111">
        <v>2975000</v>
      </c>
      <c r="Y162" s="111"/>
      <c r="Z162" s="111"/>
      <c r="AA162" s="111"/>
      <c r="AB162" s="111"/>
      <c r="AC162" s="111"/>
      <c r="AD162" s="111"/>
      <c r="AE162" s="111"/>
      <c r="AF162" s="111"/>
      <c r="AG162" s="111">
        <v>1495850</v>
      </c>
      <c r="AH162" s="111"/>
      <c r="AI162" s="111"/>
      <c r="AJ162" s="111"/>
      <c r="AK162" s="111"/>
      <c r="AL162" s="111"/>
      <c r="AM162" s="111"/>
      <c r="AN162" s="111"/>
      <c r="AO162" s="111"/>
      <c r="AP162" s="111"/>
      <c r="AQ162" s="111"/>
      <c r="AR162" s="111"/>
      <c r="AS162" s="111"/>
      <c r="AT162" s="111"/>
      <c r="AU162" s="111">
        <f>SUM(J162:AS162)</f>
        <v>7434850</v>
      </c>
      <c r="AV162" s="114">
        <f t="shared" si="324"/>
        <v>61.95708333333333</v>
      </c>
      <c r="AW162" s="115">
        <f t="shared" ref="AW162:AW202" si="371">F162-AU162</f>
        <v>4565150</v>
      </c>
      <c r="AX162" s="114">
        <f t="shared" si="304"/>
        <v>38.042916666666663</v>
      </c>
      <c r="AY162" s="110" t="s">
        <v>532</v>
      </c>
      <c r="AZ162" s="110" t="s">
        <v>533</v>
      </c>
      <c r="BA162" s="110" t="s">
        <v>3804</v>
      </c>
      <c r="BB162" s="111"/>
      <c r="BC162" s="111">
        <v>2964000</v>
      </c>
      <c r="BD162" s="179"/>
      <c r="BE162" s="111"/>
      <c r="BF162" s="111"/>
      <c r="BG162" s="111"/>
      <c r="BH162" s="111">
        <v>2975000</v>
      </c>
      <c r="BI162" s="111"/>
      <c r="BJ162" s="111"/>
      <c r="BK162" s="111"/>
      <c r="BL162" s="111">
        <v>1495850</v>
      </c>
    </row>
    <row r="163" spans="2:64">
      <c r="B163" s="172">
        <v>521219</v>
      </c>
      <c r="C163" s="110" t="s">
        <v>53</v>
      </c>
      <c r="D163" s="110"/>
      <c r="E163" s="367"/>
      <c r="F163" s="111">
        <v>1000000</v>
      </c>
      <c r="G163" s="111">
        <v>1000000</v>
      </c>
      <c r="H163" s="111"/>
      <c r="I163" s="111">
        <f t="shared" si="370"/>
        <v>0</v>
      </c>
      <c r="J163" s="111"/>
      <c r="K163" s="111"/>
      <c r="L163" s="111"/>
      <c r="M163" s="111"/>
      <c r="N163" s="111"/>
      <c r="O163" s="111"/>
      <c r="P163" s="111"/>
      <c r="Q163" s="111"/>
      <c r="R163" s="111"/>
      <c r="S163" s="111"/>
      <c r="T163" s="111"/>
      <c r="U163" s="111"/>
      <c r="V163" s="111"/>
      <c r="W163" s="111"/>
      <c r="X163" s="111"/>
      <c r="Y163" s="111"/>
      <c r="Z163" s="111"/>
      <c r="AA163" s="111"/>
      <c r="AB163" s="111"/>
      <c r="AC163" s="111"/>
      <c r="AD163" s="111"/>
      <c r="AE163" s="111"/>
      <c r="AF163" s="111"/>
      <c r="AG163" s="111">
        <v>358831</v>
      </c>
      <c r="AH163" s="111"/>
      <c r="AI163" s="111"/>
      <c r="AJ163" s="111"/>
      <c r="AK163" s="111"/>
      <c r="AL163" s="111"/>
      <c r="AM163" s="111"/>
      <c r="AN163" s="111"/>
      <c r="AO163" s="111"/>
      <c r="AP163" s="111"/>
      <c r="AQ163" s="111"/>
      <c r="AR163" s="111"/>
      <c r="AS163" s="111"/>
      <c r="AT163" s="111"/>
      <c r="AU163" s="111">
        <f t="shared" ref="AU163:AU202" si="372">SUM(J163:AS163)</f>
        <v>358831</v>
      </c>
      <c r="AV163" s="114">
        <f t="shared" si="324"/>
        <v>35.883099999999999</v>
      </c>
      <c r="AW163" s="115">
        <f t="shared" si="371"/>
        <v>641169</v>
      </c>
      <c r="AX163" s="114">
        <f t="shared" si="304"/>
        <v>64.116900000000001</v>
      </c>
      <c r="AY163" s="110" t="s">
        <v>532</v>
      </c>
      <c r="AZ163" s="110" t="s">
        <v>533</v>
      </c>
      <c r="BA163" s="240" t="s">
        <v>3804</v>
      </c>
      <c r="BB163" s="111"/>
      <c r="BC163" s="111"/>
      <c r="BD163" s="179"/>
      <c r="BE163" s="111"/>
      <c r="BF163" s="111"/>
      <c r="BG163" s="111"/>
      <c r="BH163" s="111"/>
      <c r="BI163" s="111"/>
      <c r="BJ163" s="111"/>
      <c r="BK163" s="111"/>
      <c r="BL163" s="111">
        <v>358831</v>
      </c>
    </row>
    <row r="164" spans="2:64">
      <c r="B164" s="172">
        <v>521811</v>
      </c>
      <c r="C164" s="110" t="s">
        <v>64</v>
      </c>
      <c r="D164" s="110"/>
      <c r="E164" s="367"/>
      <c r="F164" s="111">
        <v>20000000</v>
      </c>
      <c r="G164" s="111">
        <v>20000000</v>
      </c>
      <c r="H164" s="111"/>
      <c r="I164" s="111">
        <f t="shared" si="370"/>
        <v>0</v>
      </c>
      <c r="J164" s="111"/>
      <c r="K164" s="111"/>
      <c r="L164" s="111"/>
      <c r="M164" s="111"/>
      <c r="N164" s="111"/>
      <c r="O164" s="111"/>
      <c r="P164" s="111"/>
      <c r="Q164" s="111"/>
      <c r="R164" s="111">
        <v>4910000</v>
      </c>
      <c r="S164" s="111"/>
      <c r="T164" s="111"/>
      <c r="U164" s="111"/>
      <c r="V164" s="111"/>
      <c r="W164" s="111"/>
      <c r="X164" s="111">
        <v>4873000</v>
      </c>
      <c r="Y164" s="111"/>
      <c r="Z164" s="111"/>
      <c r="AA164" s="111"/>
      <c r="AB164" s="111"/>
      <c r="AC164" s="111"/>
      <c r="AD164" s="111"/>
      <c r="AE164" s="111"/>
      <c r="AF164" s="111"/>
      <c r="AG164" s="111">
        <v>2865000</v>
      </c>
      <c r="AH164" s="111"/>
      <c r="AI164" s="111"/>
      <c r="AJ164" s="111"/>
      <c r="AK164" s="111"/>
      <c r="AL164" s="111"/>
      <c r="AM164" s="111"/>
      <c r="AN164" s="111"/>
      <c r="AO164" s="111"/>
      <c r="AP164" s="111"/>
      <c r="AQ164" s="111"/>
      <c r="AR164" s="111"/>
      <c r="AS164" s="111"/>
      <c r="AT164" s="111"/>
      <c r="AU164" s="111">
        <f t="shared" si="372"/>
        <v>12648000</v>
      </c>
      <c r="AV164" s="114">
        <f t="shared" si="324"/>
        <v>63.239999999999995</v>
      </c>
      <c r="AW164" s="115">
        <f t="shared" si="371"/>
        <v>7352000</v>
      </c>
      <c r="AX164" s="114">
        <f t="shared" si="304"/>
        <v>36.76</v>
      </c>
      <c r="AY164" s="110" t="s">
        <v>532</v>
      </c>
      <c r="AZ164" s="110" t="s">
        <v>533</v>
      </c>
      <c r="BA164" s="110" t="s">
        <v>3804</v>
      </c>
      <c r="BB164" s="111"/>
      <c r="BC164" s="111">
        <v>4910000</v>
      </c>
      <c r="BD164" s="179"/>
      <c r="BE164" s="111"/>
      <c r="BF164" s="111"/>
      <c r="BG164" s="111"/>
      <c r="BH164" s="111">
        <v>4873000</v>
      </c>
      <c r="BI164" s="111"/>
      <c r="BJ164" s="111"/>
      <c r="BK164" s="111"/>
      <c r="BL164" s="111">
        <v>2865000</v>
      </c>
    </row>
    <row r="165" spans="2:64">
      <c r="B165" s="172">
        <v>522151</v>
      </c>
      <c r="C165" s="110" t="s">
        <v>11</v>
      </c>
      <c r="D165" s="110"/>
      <c r="E165" s="367"/>
      <c r="F165" s="111">
        <v>0</v>
      </c>
      <c r="G165" s="111">
        <v>0</v>
      </c>
      <c r="H165" s="111"/>
      <c r="I165" s="111">
        <f t="shared" si="370"/>
        <v>0</v>
      </c>
      <c r="J165" s="111"/>
      <c r="K165" s="111"/>
      <c r="L165" s="111"/>
      <c r="M165" s="111"/>
      <c r="N165" s="111"/>
      <c r="O165" s="111"/>
      <c r="P165" s="111"/>
      <c r="Q165" s="111"/>
      <c r="R165" s="111"/>
      <c r="S165" s="111"/>
      <c r="T165" s="111"/>
      <c r="U165" s="111"/>
      <c r="V165" s="111"/>
      <c r="W165" s="111"/>
      <c r="X165" s="111"/>
      <c r="Y165" s="111"/>
      <c r="Z165" s="111"/>
      <c r="AA165" s="111"/>
      <c r="AB165" s="111"/>
      <c r="AC165" s="111"/>
      <c r="AD165" s="111"/>
      <c r="AE165" s="111"/>
      <c r="AF165" s="111"/>
      <c r="AG165" s="111"/>
      <c r="AH165" s="111"/>
      <c r="AI165" s="111"/>
      <c r="AJ165" s="111"/>
      <c r="AK165" s="111"/>
      <c r="AL165" s="111"/>
      <c r="AM165" s="111"/>
      <c r="AN165" s="111"/>
      <c r="AO165" s="111"/>
      <c r="AP165" s="111"/>
      <c r="AQ165" s="111"/>
      <c r="AR165" s="111"/>
      <c r="AS165" s="111"/>
      <c r="AT165" s="111"/>
      <c r="AU165" s="111">
        <f t="shared" si="372"/>
        <v>0</v>
      </c>
      <c r="AV165" s="114">
        <f t="shared" si="324"/>
        <v>0</v>
      </c>
      <c r="AW165" s="115">
        <f t="shared" si="371"/>
        <v>0</v>
      </c>
      <c r="AX165" s="114" t="e">
        <f t="shared" si="304"/>
        <v>#DIV/0!</v>
      </c>
      <c r="AY165" s="110" t="s">
        <v>532</v>
      </c>
      <c r="AZ165" s="110" t="s">
        <v>533</v>
      </c>
      <c r="BA165" s="110" t="s">
        <v>3804</v>
      </c>
      <c r="BB165" s="111"/>
      <c r="BC165" s="111"/>
      <c r="BD165" s="179"/>
      <c r="BE165" s="111"/>
      <c r="BF165" s="111"/>
      <c r="BG165" s="111"/>
      <c r="BH165" s="111"/>
      <c r="BI165" s="111"/>
      <c r="BJ165" s="111"/>
      <c r="BK165" s="111"/>
      <c r="BL165" s="111"/>
    </row>
    <row r="166" spans="2:64">
      <c r="B166" s="172">
        <v>524111</v>
      </c>
      <c r="C166" s="110" t="s">
        <v>19</v>
      </c>
      <c r="D166" s="110"/>
      <c r="E166" s="367"/>
      <c r="F166" s="111">
        <v>45000000</v>
      </c>
      <c r="G166" s="111">
        <v>45000000</v>
      </c>
      <c r="H166" s="111"/>
      <c r="I166" s="111">
        <f t="shared" si="370"/>
        <v>0</v>
      </c>
      <c r="J166" s="111"/>
      <c r="K166" s="111"/>
      <c r="L166" s="111"/>
      <c r="M166" s="111"/>
      <c r="N166" s="111"/>
      <c r="O166" s="111"/>
      <c r="P166" s="111"/>
      <c r="Q166" s="111"/>
      <c r="R166" s="111"/>
      <c r="S166" s="111">
        <v>205000</v>
      </c>
      <c r="T166" s="111"/>
      <c r="U166" s="111"/>
      <c r="V166" s="111">
        <f>1040000+3184000</f>
        <v>4224000</v>
      </c>
      <c r="W166" s="111"/>
      <c r="X166" s="111"/>
      <c r="Y166" s="111">
        <v>9957100</v>
      </c>
      <c r="Z166" s="111"/>
      <c r="AA166" s="111"/>
      <c r="AB166" s="111">
        <v>2778750</v>
      </c>
      <c r="AC166" s="111"/>
      <c r="AD166" s="111"/>
      <c r="AE166" s="111"/>
      <c r="AF166" s="111"/>
      <c r="AG166" s="111"/>
      <c r="AH166" s="111"/>
      <c r="AI166" s="111"/>
      <c r="AJ166" s="111"/>
      <c r="AK166" s="111"/>
      <c r="AL166" s="111"/>
      <c r="AM166" s="111"/>
      <c r="AN166" s="111"/>
      <c r="AO166" s="111"/>
      <c r="AP166" s="111"/>
      <c r="AQ166" s="111"/>
      <c r="AR166" s="111"/>
      <c r="AS166" s="111"/>
      <c r="AT166" s="111"/>
      <c r="AU166" s="111">
        <f t="shared" si="372"/>
        <v>17164850</v>
      </c>
      <c r="AV166" s="114">
        <f t="shared" si="324"/>
        <v>38.144111111111116</v>
      </c>
      <c r="AW166" s="115">
        <f t="shared" si="371"/>
        <v>27835150</v>
      </c>
      <c r="AX166" s="114">
        <f t="shared" si="304"/>
        <v>61.855888888888884</v>
      </c>
      <c r="AY166" s="110" t="s">
        <v>532</v>
      </c>
      <c r="AZ166" s="110" t="s">
        <v>533</v>
      </c>
      <c r="BA166" s="110" t="s">
        <v>3804</v>
      </c>
      <c r="BB166" s="111"/>
      <c r="BC166" s="111"/>
      <c r="BD166" s="179"/>
      <c r="BE166" s="111"/>
      <c r="BF166" s="111"/>
      <c r="BG166" s="111"/>
      <c r="BH166" s="111"/>
      <c r="BI166" s="111"/>
      <c r="BJ166" s="111"/>
      <c r="BK166" s="111"/>
      <c r="BL166" s="111"/>
    </row>
    <row r="167" spans="2:64">
      <c r="B167" s="174" t="s">
        <v>509</v>
      </c>
      <c r="C167" s="112" t="s">
        <v>131</v>
      </c>
      <c r="D167" s="112"/>
      <c r="E167" s="359"/>
      <c r="F167" s="113">
        <f t="shared" ref="F167:AS167" si="373">SUM(F168:F171)</f>
        <v>80408000</v>
      </c>
      <c r="G167" s="113">
        <f t="shared" ref="G167:H167" si="374">SUM(G168:G171)</f>
        <v>80408000</v>
      </c>
      <c r="H167" s="113">
        <f t="shared" si="374"/>
        <v>0</v>
      </c>
      <c r="I167" s="113">
        <f t="shared" ref="I167" si="375">SUM(I168:I171)</f>
        <v>0</v>
      </c>
      <c r="J167" s="113">
        <f t="shared" si="373"/>
        <v>0</v>
      </c>
      <c r="K167" s="113">
        <f t="shared" si="373"/>
        <v>0</v>
      </c>
      <c r="L167" s="113">
        <f t="shared" si="373"/>
        <v>0</v>
      </c>
      <c r="M167" s="113">
        <f t="shared" si="373"/>
        <v>9587800</v>
      </c>
      <c r="N167" s="113">
        <f t="shared" si="373"/>
        <v>0</v>
      </c>
      <c r="O167" s="113">
        <f t="shared" si="373"/>
        <v>0</v>
      </c>
      <c r="P167" s="113">
        <f t="shared" si="373"/>
        <v>0</v>
      </c>
      <c r="Q167" s="113">
        <f t="shared" si="373"/>
        <v>5040000</v>
      </c>
      <c r="R167" s="113">
        <f t="shared" si="373"/>
        <v>25252750</v>
      </c>
      <c r="S167" s="113">
        <f t="shared" si="373"/>
        <v>6330000</v>
      </c>
      <c r="T167" s="113">
        <f t="shared" si="373"/>
        <v>0</v>
      </c>
      <c r="U167" s="113">
        <f t="shared" si="373"/>
        <v>0</v>
      </c>
      <c r="V167" s="113">
        <f t="shared" si="373"/>
        <v>3600000</v>
      </c>
      <c r="W167" s="113">
        <f t="shared" si="373"/>
        <v>0</v>
      </c>
      <c r="X167" s="113">
        <f t="shared" si="373"/>
        <v>7811500</v>
      </c>
      <c r="Y167" s="113">
        <f t="shared" si="373"/>
        <v>10500000</v>
      </c>
      <c r="Z167" s="113">
        <f t="shared" si="373"/>
        <v>0</v>
      </c>
      <c r="AA167" s="113">
        <f t="shared" si="373"/>
        <v>0</v>
      </c>
      <c r="AB167" s="113">
        <f t="shared" si="373"/>
        <v>0</v>
      </c>
      <c r="AC167" s="113">
        <f t="shared" si="373"/>
        <v>0</v>
      </c>
      <c r="AD167" s="113">
        <f t="shared" si="373"/>
        <v>0</v>
      </c>
      <c r="AE167" s="113">
        <f t="shared" si="373"/>
        <v>0</v>
      </c>
      <c r="AF167" s="113">
        <f t="shared" si="373"/>
        <v>0</v>
      </c>
      <c r="AG167" s="113">
        <f t="shared" si="373"/>
        <v>4370850</v>
      </c>
      <c r="AH167" s="113">
        <f t="shared" si="373"/>
        <v>0</v>
      </c>
      <c r="AI167" s="113">
        <f t="shared" si="373"/>
        <v>0</v>
      </c>
      <c r="AJ167" s="113">
        <f t="shared" si="373"/>
        <v>0</v>
      </c>
      <c r="AK167" s="113">
        <f t="shared" si="373"/>
        <v>0</v>
      </c>
      <c r="AL167" s="113">
        <f t="shared" si="373"/>
        <v>0</v>
      </c>
      <c r="AM167" s="113">
        <f t="shared" si="373"/>
        <v>0</v>
      </c>
      <c r="AN167" s="113">
        <f t="shared" si="373"/>
        <v>0</v>
      </c>
      <c r="AO167" s="113">
        <f t="shared" si="373"/>
        <v>0</v>
      </c>
      <c r="AP167" s="113">
        <f t="shared" si="373"/>
        <v>0</v>
      </c>
      <c r="AQ167" s="113">
        <f t="shared" si="373"/>
        <v>0</v>
      </c>
      <c r="AR167" s="113">
        <f t="shared" si="373"/>
        <v>0</v>
      </c>
      <c r="AS167" s="113">
        <f t="shared" si="373"/>
        <v>0</v>
      </c>
      <c r="AT167" s="113"/>
      <c r="AU167" s="113">
        <f t="shared" si="372"/>
        <v>72492900</v>
      </c>
      <c r="AV167" s="121">
        <f t="shared" si="324"/>
        <v>90.156327728584216</v>
      </c>
      <c r="AW167" s="122">
        <f t="shared" si="371"/>
        <v>7915100</v>
      </c>
      <c r="AX167" s="121">
        <f t="shared" si="304"/>
        <v>9.8436722714157785</v>
      </c>
      <c r="AY167" s="110" t="s">
        <v>532</v>
      </c>
      <c r="AZ167" s="110" t="s">
        <v>533</v>
      </c>
      <c r="BA167" s="110" t="s">
        <v>3804</v>
      </c>
      <c r="BB167" s="113">
        <f t="shared" ref="BB167:BE167" si="376">SUM(BB168:BB171)</f>
        <v>0</v>
      </c>
      <c r="BC167" s="113">
        <f t="shared" si="376"/>
        <v>25252750</v>
      </c>
      <c r="BD167" s="113">
        <f t="shared" si="376"/>
        <v>5040000</v>
      </c>
      <c r="BE167" s="113">
        <f t="shared" si="376"/>
        <v>0</v>
      </c>
      <c r="BF167" s="113">
        <f t="shared" ref="BF167" si="377">SUM(BF168:BF171)</f>
        <v>0</v>
      </c>
      <c r="BG167" s="113">
        <f t="shared" ref="BG167:BH167" si="378">SUM(BG168:BG171)</f>
        <v>0</v>
      </c>
      <c r="BH167" s="113">
        <f t="shared" si="378"/>
        <v>7811500</v>
      </c>
      <c r="BI167" s="113">
        <f t="shared" ref="BI167" si="379">SUM(BI168:BI171)</f>
        <v>0</v>
      </c>
      <c r="BJ167" s="113">
        <f t="shared" ref="BJ167:BK167" si="380">SUM(BJ168:BJ171)</f>
        <v>0</v>
      </c>
      <c r="BK167" s="113">
        <f t="shared" si="380"/>
        <v>0</v>
      </c>
      <c r="BL167" s="113">
        <f t="shared" ref="BL167" si="381">SUM(BL168:BL171)</f>
        <v>4370850</v>
      </c>
    </row>
    <row r="168" spans="2:64">
      <c r="B168" s="172">
        <v>521211</v>
      </c>
      <c r="C168" s="110" t="s">
        <v>7</v>
      </c>
      <c r="D168" s="110"/>
      <c r="E168" s="367"/>
      <c r="F168" s="111">
        <v>21000000</v>
      </c>
      <c r="G168" s="111">
        <v>21000000</v>
      </c>
      <c r="H168" s="111"/>
      <c r="I168" s="111">
        <f t="shared" ref="I168:I171" si="382">G168-F168</f>
        <v>0</v>
      </c>
      <c r="J168" s="111"/>
      <c r="K168" s="111"/>
      <c r="L168" s="111"/>
      <c r="M168" s="111"/>
      <c r="N168" s="111"/>
      <c r="O168" s="111"/>
      <c r="P168" s="111"/>
      <c r="Q168" s="111"/>
      <c r="R168" s="111">
        <v>2955000</v>
      </c>
      <c r="S168" s="111"/>
      <c r="T168" s="111"/>
      <c r="U168" s="111"/>
      <c r="V168" s="111"/>
      <c r="W168" s="111"/>
      <c r="X168" s="111">
        <v>2933500</v>
      </c>
      <c r="Y168" s="111">
        <v>10500000</v>
      </c>
      <c r="Z168" s="111"/>
      <c r="AA168" s="111"/>
      <c r="AB168" s="111"/>
      <c r="AC168" s="111"/>
      <c r="AD168" s="111"/>
      <c r="AE168" s="111"/>
      <c r="AF168" s="111"/>
      <c r="AG168" s="111">
        <v>2920850</v>
      </c>
      <c r="AH168" s="111"/>
      <c r="AI168" s="111"/>
      <c r="AJ168" s="111"/>
      <c r="AK168" s="111"/>
      <c r="AL168" s="111"/>
      <c r="AM168" s="111"/>
      <c r="AN168" s="111"/>
      <c r="AO168" s="111"/>
      <c r="AP168" s="111"/>
      <c r="AQ168" s="111"/>
      <c r="AR168" s="111"/>
      <c r="AS168" s="111"/>
      <c r="AT168" s="111"/>
      <c r="AU168" s="111">
        <f t="shared" si="372"/>
        <v>19309350</v>
      </c>
      <c r="AV168" s="114">
        <f t="shared" si="324"/>
        <v>91.949285714285708</v>
      </c>
      <c r="AW168" s="115">
        <f t="shared" si="371"/>
        <v>1690650</v>
      </c>
      <c r="AX168" s="114">
        <f t="shared" si="304"/>
        <v>8.0507142857142853</v>
      </c>
      <c r="AY168" s="110" t="s">
        <v>532</v>
      </c>
      <c r="AZ168" s="110" t="s">
        <v>533</v>
      </c>
      <c r="BA168" s="110" t="s">
        <v>3804</v>
      </c>
      <c r="BB168" s="111"/>
      <c r="BC168" s="111">
        <v>2955000</v>
      </c>
      <c r="BD168" s="179"/>
      <c r="BE168" s="111"/>
      <c r="BF168" s="111"/>
      <c r="BG168" s="111"/>
      <c r="BH168" s="111">
        <v>2933500</v>
      </c>
      <c r="BI168" s="111"/>
      <c r="BJ168" s="111"/>
      <c r="BK168" s="111"/>
      <c r="BL168" s="111">
        <v>2920850</v>
      </c>
    </row>
    <row r="169" spans="2:64">
      <c r="B169" s="172">
        <v>521811</v>
      </c>
      <c r="C169" s="110" t="s">
        <v>64</v>
      </c>
      <c r="D169" s="110"/>
      <c r="E169" s="367"/>
      <c r="F169" s="111">
        <v>17500000</v>
      </c>
      <c r="G169" s="111">
        <v>17500000</v>
      </c>
      <c r="H169" s="111"/>
      <c r="I169" s="111">
        <f t="shared" si="382"/>
        <v>0</v>
      </c>
      <c r="J169" s="111"/>
      <c r="K169" s="111"/>
      <c r="L169" s="111"/>
      <c r="M169" s="111"/>
      <c r="N169" s="111"/>
      <c r="O169" s="111"/>
      <c r="P169" s="111"/>
      <c r="Q169" s="111"/>
      <c r="R169" s="111">
        <v>4947750</v>
      </c>
      <c r="S169" s="111"/>
      <c r="T169" s="111"/>
      <c r="U169" s="111"/>
      <c r="V169" s="111"/>
      <c r="W169" s="111"/>
      <c r="X169" s="111">
        <v>4878000</v>
      </c>
      <c r="Y169" s="111"/>
      <c r="Z169" s="111"/>
      <c r="AA169" s="111"/>
      <c r="AB169" s="111"/>
      <c r="AC169" s="111"/>
      <c r="AD169" s="111"/>
      <c r="AE169" s="111"/>
      <c r="AF169" s="111"/>
      <c r="AG169" s="111">
        <v>1450000</v>
      </c>
      <c r="AH169" s="111"/>
      <c r="AI169" s="111"/>
      <c r="AJ169" s="111"/>
      <c r="AK169" s="111"/>
      <c r="AL169" s="111"/>
      <c r="AM169" s="111"/>
      <c r="AN169" s="111"/>
      <c r="AO169" s="111"/>
      <c r="AP169" s="111"/>
      <c r="AQ169" s="111"/>
      <c r="AR169" s="111"/>
      <c r="AS169" s="111"/>
      <c r="AT169" s="111"/>
      <c r="AU169" s="111">
        <f t="shared" si="372"/>
        <v>11275750</v>
      </c>
      <c r="AV169" s="114">
        <f t="shared" si="324"/>
        <v>64.432857142857145</v>
      </c>
      <c r="AW169" s="115">
        <f t="shared" si="371"/>
        <v>6224250</v>
      </c>
      <c r="AX169" s="114">
        <f t="shared" si="304"/>
        <v>35.567142857142855</v>
      </c>
      <c r="AY169" s="110" t="s">
        <v>532</v>
      </c>
      <c r="AZ169" s="110" t="s">
        <v>533</v>
      </c>
      <c r="BA169" s="110" t="s">
        <v>3804</v>
      </c>
      <c r="BB169" s="111"/>
      <c r="BC169" s="111">
        <v>4947750</v>
      </c>
      <c r="BD169" s="179"/>
      <c r="BE169" s="111"/>
      <c r="BF169" s="111"/>
      <c r="BG169" s="111"/>
      <c r="BH169" s="111">
        <v>4878000</v>
      </c>
      <c r="BI169" s="111"/>
      <c r="BJ169" s="111"/>
      <c r="BK169" s="111"/>
      <c r="BL169" s="111">
        <v>1450000</v>
      </c>
    </row>
    <row r="170" spans="2:64">
      <c r="B170" s="172">
        <v>522151</v>
      </c>
      <c r="C170" s="110" t="s">
        <v>11</v>
      </c>
      <c r="D170" s="110"/>
      <c r="E170" s="367"/>
      <c r="F170" s="111">
        <v>0</v>
      </c>
      <c r="G170" s="111">
        <v>0</v>
      </c>
      <c r="H170" s="111"/>
      <c r="I170" s="111">
        <f t="shared" si="382"/>
        <v>0</v>
      </c>
      <c r="J170" s="111"/>
      <c r="K170" s="111"/>
      <c r="L170" s="111"/>
      <c r="M170" s="111"/>
      <c r="N170" s="111"/>
      <c r="O170" s="111"/>
      <c r="P170" s="111"/>
      <c r="Q170" s="111"/>
      <c r="R170" s="111"/>
      <c r="S170" s="111"/>
      <c r="T170" s="111"/>
      <c r="U170" s="111"/>
      <c r="V170" s="111"/>
      <c r="W170" s="111"/>
      <c r="X170" s="111"/>
      <c r="Y170" s="111"/>
      <c r="Z170" s="111"/>
      <c r="AA170" s="111"/>
      <c r="AB170" s="111"/>
      <c r="AC170" s="111"/>
      <c r="AD170" s="111"/>
      <c r="AE170" s="111"/>
      <c r="AF170" s="111"/>
      <c r="AG170" s="111"/>
      <c r="AH170" s="111"/>
      <c r="AI170" s="111"/>
      <c r="AJ170" s="111"/>
      <c r="AK170" s="111"/>
      <c r="AL170" s="111"/>
      <c r="AM170" s="111"/>
      <c r="AN170" s="111"/>
      <c r="AO170" s="111"/>
      <c r="AP170" s="111"/>
      <c r="AQ170" s="111"/>
      <c r="AR170" s="111"/>
      <c r="AS170" s="111"/>
      <c r="AT170" s="111"/>
      <c r="AU170" s="111">
        <f t="shared" si="372"/>
        <v>0</v>
      </c>
      <c r="AV170" s="114">
        <f t="shared" si="324"/>
        <v>0</v>
      </c>
      <c r="AW170" s="115">
        <f t="shared" si="371"/>
        <v>0</v>
      </c>
      <c r="AX170" s="114" t="e">
        <f t="shared" si="304"/>
        <v>#DIV/0!</v>
      </c>
      <c r="AY170" s="110" t="s">
        <v>532</v>
      </c>
      <c r="AZ170" s="110" t="s">
        <v>533</v>
      </c>
      <c r="BA170" s="110" t="s">
        <v>3804</v>
      </c>
      <c r="BB170" s="111"/>
      <c r="BC170" s="111"/>
      <c r="BD170" s="179"/>
      <c r="BE170" s="111"/>
      <c r="BF170" s="111"/>
      <c r="BG170" s="111"/>
      <c r="BH170" s="111"/>
      <c r="BI170" s="111"/>
      <c r="BJ170" s="111"/>
      <c r="BK170" s="111"/>
      <c r="BL170" s="111"/>
    </row>
    <row r="171" spans="2:64">
      <c r="B171" s="172">
        <v>524111</v>
      </c>
      <c r="C171" s="110" t="s">
        <v>19</v>
      </c>
      <c r="D171" s="110"/>
      <c r="E171" s="367"/>
      <c r="F171" s="111">
        <v>41908000</v>
      </c>
      <c r="G171" s="111">
        <v>41908000</v>
      </c>
      <c r="H171" s="111"/>
      <c r="I171" s="111">
        <f t="shared" si="382"/>
        <v>0</v>
      </c>
      <c r="J171" s="111"/>
      <c r="K171" s="111"/>
      <c r="L171" s="111"/>
      <c r="M171" s="111">
        <v>9587800</v>
      </c>
      <c r="N171" s="111"/>
      <c r="O171" s="111"/>
      <c r="P171" s="111"/>
      <c r="Q171" s="179">
        <v>5040000</v>
      </c>
      <c r="R171" s="111">
        <v>17350000</v>
      </c>
      <c r="S171" s="111">
        <v>6330000</v>
      </c>
      <c r="T171" s="111"/>
      <c r="U171" s="111"/>
      <c r="V171" s="111">
        <v>3600000</v>
      </c>
      <c r="W171" s="111"/>
      <c r="X171" s="111"/>
      <c r="Y171" s="111"/>
      <c r="Z171" s="111"/>
      <c r="AA171" s="111"/>
      <c r="AB171" s="111"/>
      <c r="AC171" s="111"/>
      <c r="AD171" s="111"/>
      <c r="AE171" s="111"/>
      <c r="AF171" s="111"/>
      <c r="AG171" s="111"/>
      <c r="AH171" s="111"/>
      <c r="AI171" s="111"/>
      <c r="AJ171" s="111"/>
      <c r="AK171" s="111"/>
      <c r="AL171" s="111"/>
      <c r="AM171" s="111"/>
      <c r="AN171" s="111"/>
      <c r="AO171" s="111"/>
      <c r="AP171" s="111"/>
      <c r="AQ171" s="111"/>
      <c r="AR171" s="111"/>
      <c r="AS171" s="111"/>
      <c r="AT171" s="111"/>
      <c r="AU171" s="111">
        <f t="shared" si="372"/>
        <v>41907800</v>
      </c>
      <c r="AV171" s="114">
        <f t="shared" si="324"/>
        <v>99.999522764150043</v>
      </c>
      <c r="AW171" s="115">
        <f t="shared" si="371"/>
        <v>200</v>
      </c>
      <c r="AX171" s="114">
        <f t="shared" si="304"/>
        <v>4.7723584995704876E-4</v>
      </c>
      <c r="AY171" s="110" t="s">
        <v>532</v>
      </c>
      <c r="AZ171" s="110" t="s">
        <v>533</v>
      </c>
      <c r="BA171" s="110" t="s">
        <v>3804</v>
      </c>
      <c r="BB171" s="111"/>
      <c r="BC171" s="111">
        <v>17350000</v>
      </c>
      <c r="BD171" s="179">
        <v>5040000</v>
      </c>
      <c r="BE171" s="111"/>
      <c r="BF171" s="111"/>
      <c r="BG171" s="111"/>
      <c r="BH171" s="111"/>
      <c r="BI171" s="111"/>
      <c r="BJ171" s="111"/>
      <c r="BK171" s="111"/>
      <c r="BL171" s="111"/>
    </row>
    <row r="172" spans="2:64">
      <c r="B172" s="174" t="s">
        <v>511</v>
      </c>
      <c r="C172" s="112" t="s">
        <v>4820</v>
      </c>
      <c r="D172" s="112"/>
      <c r="E172" s="359"/>
      <c r="F172" s="113">
        <f>F173</f>
        <v>434566000</v>
      </c>
      <c r="G172" s="113">
        <f t="shared" ref="G172:AS172" si="383">G173</f>
        <v>434566000</v>
      </c>
      <c r="H172" s="113">
        <f t="shared" si="383"/>
        <v>0</v>
      </c>
      <c r="I172" s="113">
        <f t="shared" si="383"/>
        <v>434566000</v>
      </c>
      <c r="J172" s="113">
        <f t="shared" si="383"/>
        <v>0</v>
      </c>
      <c r="K172" s="113">
        <f t="shared" si="383"/>
        <v>0</v>
      </c>
      <c r="L172" s="113">
        <f t="shared" si="383"/>
        <v>0</v>
      </c>
      <c r="M172" s="113">
        <f t="shared" si="383"/>
        <v>0</v>
      </c>
      <c r="N172" s="113">
        <f t="shared" si="383"/>
        <v>0</v>
      </c>
      <c r="O172" s="113">
        <f t="shared" si="383"/>
        <v>0</v>
      </c>
      <c r="P172" s="113">
        <f t="shared" si="383"/>
        <v>0</v>
      </c>
      <c r="Q172" s="113">
        <f t="shared" si="383"/>
        <v>0</v>
      </c>
      <c r="R172" s="113">
        <f t="shared" si="383"/>
        <v>0</v>
      </c>
      <c r="S172" s="113">
        <f t="shared" si="383"/>
        <v>0</v>
      </c>
      <c r="T172" s="113">
        <f t="shared" si="383"/>
        <v>0</v>
      </c>
      <c r="U172" s="113">
        <f t="shared" si="383"/>
        <v>0</v>
      </c>
      <c r="V172" s="113">
        <f t="shared" si="383"/>
        <v>0</v>
      </c>
      <c r="W172" s="113">
        <f t="shared" si="383"/>
        <v>0</v>
      </c>
      <c r="X172" s="113">
        <f t="shared" si="383"/>
        <v>0</v>
      </c>
      <c r="Y172" s="113">
        <f t="shared" si="383"/>
        <v>0</v>
      </c>
      <c r="Z172" s="113">
        <f t="shared" si="383"/>
        <v>0</v>
      </c>
      <c r="AA172" s="113">
        <f t="shared" si="383"/>
        <v>0</v>
      </c>
      <c r="AB172" s="113">
        <f t="shared" si="383"/>
        <v>0</v>
      </c>
      <c r="AC172" s="113">
        <f t="shared" si="383"/>
        <v>0</v>
      </c>
      <c r="AD172" s="113">
        <f t="shared" si="383"/>
        <v>0</v>
      </c>
      <c r="AE172" s="113">
        <f t="shared" si="383"/>
        <v>0</v>
      </c>
      <c r="AF172" s="113">
        <f t="shared" si="383"/>
        <v>0</v>
      </c>
      <c r="AG172" s="113">
        <f t="shared" si="383"/>
        <v>0</v>
      </c>
      <c r="AH172" s="113">
        <f t="shared" si="383"/>
        <v>0</v>
      </c>
      <c r="AI172" s="113">
        <f t="shared" si="383"/>
        <v>0</v>
      </c>
      <c r="AJ172" s="113">
        <f t="shared" si="383"/>
        <v>0</v>
      </c>
      <c r="AK172" s="113">
        <f t="shared" si="383"/>
        <v>0</v>
      </c>
      <c r="AL172" s="113">
        <f t="shared" si="383"/>
        <v>0</v>
      </c>
      <c r="AM172" s="113">
        <f t="shared" si="383"/>
        <v>0</v>
      </c>
      <c r="AN172" s="113">
        <f t="shared" si="383"/>
        <v>0</v>
      </c>
      <c r="AO172" s="113">
        <f t="shared" si="383"/>
        <v>0</v>
      </c>
      <c r="AP172" s="113">
        <f t="shared" si="383"/>
        <v>0</v>
      </c>
      <c r="AQ172" s="113">
        <f t="shared" si="383"/>
        <v>0</v>
      </c>
      <c r="AR172" s="113">
        <f t="shared" si="383"/>
        <v>0</v>
      </c>
      <c r="AS172" s="113">
        <f t="shared" si="383"/>
        <v>0</v>
      </c>
      <c r="AT172" s="113"/>
      <c r="AU172" s="113">
        <f t="shared" ref="AU172:AU173" si="384">SUM(J172:AS172)</f>
        <v>0</v>
      </c>
      <c r="AV172" s="121">
        <f t="shared" ref="AV172:AV173" si="385">IFERROR(AU172/F172*100,0)</f>
        <v>0</v>
      </c>
      <c r="AW172" s="122">
        <f t="shared" ref="AW172:AW173" si="386">F172-AU172</f>
        <v>434566000</v>
      </c>
      <c r="AX172" s="121">
        <f t="shared" ref="AX172:AX173" si="387">AW172/F172*100</f>
        <v>100</v>
      </c>
      <c r="AY172" s="110" t="s">
        <v>532</v>
      </c>
      <c r="AZ172" s="110" t="s">
        <v>533</v>
      </c>
      <c r="BA172" s="110" t="s">
        <v>3804</v>
      </c>
      <c r="BB172" s="113">
        <f>BB173</f>
        <v>0</v>
      </c>
      <c r="BC172" s="113">
        <f t="shared" ref="BC172:BL172" si="388">BC173</f>
        <v>0</v>
      </c>
      <c r="BD172" s="113">
        <f t="shared" si="388"/>
        <v>0</v>
      </c>
      <c r="BE172" s="113">
        <f t="shared" si="388"/>
        <v>0</v>
      </c>
      <c r="BF172" s="113">
        <f t="shared" si="388"/>
        <v>0</v>
      </c>
      <c r="BG172" s="113">
        <f t="shared" si="388"/>
        <v>0</v>
      </c>
      <c r="BH172" s="113">
        <f t="shared" si="388"/>
        <v>0</v>
      </c>
      <c r="BI172" s="113">
        <f t="shared" si="388"/>
        <v>0</v>
      </c>
      <c r="BJ172" s="113">
        <f t="shared" si="388"/>
        <v>0</v>
      </c>
      <c r="BK172" s="113">
        <f t="shared" si="388"/>
        <v>0</v>
      </c>
      <c r="BL172" s="113">
        <f t="shared" si="388"/>
        <v>0</v>
      </c>
    </row>
    <row r="173" spans="2:64">
      <c r="B173" s="172">
        <v>524111</v>
      </c>
      <c r="C173" s="110" t="s">
        <v>19</v>
      </c>
      <c r="D173" s="110"/>
      <c r="E173" s="367"/>
      <c r="F173" s="111">
        <v>434566000</v>
      </c>
      <c r="G173" s="111">
        <v>434566000</v>
      </c>
      <c r="H173" s="111"/>
      <c r="I173" s="111">
        <v>434566000</v>
      </c>
      <c r="J173" s="111"/>
      <c r="K173" s="111"/>
      <c r="L173" s="111"/>
      <c r="M173" s="111"/>
      <c r="N173" s="111"/>
      <c r="O173" s="111"/>
      <c r="P173" s="111"/>
      <c r="Q173" s="111"/>
      <c r="R173" s="111"/>
      <c r="S173" s="111"/>
      <c r="T173" s="111"/>
      <c r="U173" s="111"/>
      <c r="V173" s="111"/>
      <c r="W173" s="111"/>
      <c r="X173" s="111"/>
      <c r="Y173" s="111"/>
      <c r="Z173" s="111"/>
      <c r="AA173" s="111"/>
      <c r="AB173" s="111"/>
      <c r="AC173" s="111"/>
      <c r="AD173" s="111"/>
      <c r="AE173" s="111"/>
      <c r="AF173" s="111"/>
      <c r="AG173" s="111"/>
      <c r="AH173" s="111"/>
      <c r="AI173" s="111"/>
      <c r="AJ173" s="111"/>
      <c r="AK173" s="111"/>
      <c r="AL173" s="111"/>
      <c r="AM173" s="111"/>
      <c r="AN173" s="111"/>
      <c r="AO173" s="111"/>
      <c r="AP173" s="111"/>
      <c r="AQ173" s="111"/>
      <c r="AR173" s="111"/>
      <c r="AS173" s="111"/>
      <c r="AT173" s="111"/>
      <c r="AU173" s="111">
        <f t="shared" si="384"/>
        <v>0</v>
      </c>
      <c r="AV173" s="114">
        <f t="shared" si="385"/>
        <v>0</v>
      </c>
      <c r="AW173" s="115">
        <f t="shared" si="386"/>
        <v>434566000</v>
      </c>
      <c r="AX173" s="114">
        <f t="shared" si="387"/>
        <v>100</v>
      </c>
      <c r="AY173" s="110" t="s">
        <v>532</v>
      </c>
      <c r="AZ173" s="110" t="s">
        <v>533</v>
      </c>
      <c r="BA173" s="110" t="s">
        <v>3804</v>
      </c>
      <c r="BB173" s="111"/>
      <c r="BC173" s="111"/>
      <c r="BD173" s="111"/>
      <c r="BE173" s="111"/>
      <c r="BF173" s="111"/>
      <c r="BG173" s="111"/>
      <c r="BH173" s="111"/>
      <c r="BI173" s="111"/>
      <c r="BJ173" s="111"/>
      <c r="BK173" s="111"/>
      <c r="BL173" s="111"/>
    </row>
    <row r="174" spans="2:64">
      <c r="B174" s="116" t="s">
        <v>3687</v>
      </c>
      <c r="C174" s="117" t="s">
        <v>2765</v>
      </c>
      <c r="D174" s="117">
        <v>2</v>
      </c>
      <c r="E174" s="365" t="s">
        <v>3681</v>
      </c>
      <c r="F174" s="118">
        <f>F175+F188</f>
        <v>633732000</v>
      </c>
      <c r="G174" s="118">
        <f>G175+G188</f>
        <v>633732000</v>
      </c>
      <c r="H174" s="118">
        <f>H175+H188</f>
        <v>0</v>
      </c>
      <c r="I174" s="118">
        <f>I175+I188</f>
        <v>463934000</v>
      </c>
      <c r="J174" s="118">
        <f t="shared" ref="J174:AS174" si="389">J175+J188</f>
        <v>0</v>
      </c>
      <c r="K174" s="118">
        <f t="shared" si="389"/>
        <v>0</v>
      </c>
      <c r="L174" s="118">
        <f t="shared" si="389"/>
        <v>0</v>
      </c>
      <c r="M174" s="118">
        <f t="shared" si="389"/>
        <v>0</v>
      </c>
      <c r="N174" s="118">
        <f t="shared" si="389"/>
        <v>0</v>
      </c>
      <c r="O174" s="118">
        <f t="shared" si="389"/>
        <v>0</v>
      </c>
      <c r="P174" s="118">
        <f t="shared" si="389"/>
        <v>0</v>
      </c>
      <c r="Q174" s="118">
        <f t="shared" si="389"/>
        <v>4230000</v>
      </c>
      <c r="R174" s="118">
        <f t="shared" si="389"/>
        <v>5496528</v>
      </c>
      <c r="S174" s="118">
        <f t="shared" si="389"/>
        <v>16054500</v>
      </c>
      <c r="T174" s="118">
        <f t="shared" si="389"/>
        <v>0</v>
      </c>
      <c r="U174" s="118">
        <f t="shared" si="389"/>
        <v>0</v>
      </c>
      <c r="V174" s="118">
        <f t="shared" si="389"/>
        <v>0</v>
      </c>
      <c r="W174" s="118">
        <f t="shared" si="389"/>
        <v>300383</v>
      </c>
      <c r="X174" s="118">
        <f t="shared" si="389"/>
        <v>36489355</v>
      </c>
      <c r="Y174" s="118">
        <f t="shared" si="389"/>
        <v>40585531</v>
      </c>
      <c r="Z174" s="118">
        <f t="shared" si="389"/>
        <v>0</v>
      </c>
      <c r="AA174" s="118">
        <f t="shared" si="389"/>
        <v>2640000</v>
      </c>
      <c r="AB174" s="118">
        <f t="shared" si="389"/>
        <v>4256000</v>
      </c>
      <c r="AC174" s="118">
        <f t="shared" si="389"/>
        <v>0</v>
      </c>
      <c r="AD174" s="118">
        <f t="shared" si="389"/>
        <v>0</v>
      </c>
      <c r="AE174" s="118">
        <f t="shared" si="389"/>
        <v>0</v>
      </c>
      <c r="AF174" s="118">
        <f t="shared" si="389"/>
        <v>0</v>
      </c>
      <c r="AG174" s="118">
        <f t="shared" si="389"/>
        <v>12338659</v>
      </c>
      <c r="AH174" s="118">
        <f t="shared" si="389"/>
        <v>0</v>
      </c>
      <c r="AI174" s="118">
        <f t="shared" si="389"/>
        <v>0</v>
      </c>
      <c r="AJ174" s="118">
        <f t="shared" si="389"/>
        <v>0</v>
      </c>
      <c r="AK174" s="118">
        <f t="shared" si="389"/>
        <v>0</v>
      </c>
      <c r="AL174" s="118">
        <f t="shared" si="389"/>
        <v>0</v>
      </c>
      <c r="AM174" s="118">
        <f t="shared" si="389"/>
        <v>0</v>
      </c>
      <c r="AN174" s="118">
        <f t="shared" si="389"/>
        <v>0</v>
      </c>
      <c r="AO174" s="118">
        <f t="shared" si="389"/>
        <v>0</v>
      </c>
      <c r="AP174" s="118">
        <f t="shared" si="389"/>
        <v>0</v>
      </c>
      <c r="AQ174" s="118">
        <f t="shared" si="389"/>
        <v>0</v>
      </c>
      <c r="AR174" s="118">
        <f t="shared" si="389"/>
        <v>0</v>
      </c>
      <c r="AS174" s="118">
        <f t="shared" si="389"/>
        <v>0</v>
      </c>
      <c r="AT174" s="118"/>
      <c r="AU174" s="118">
        <f t="shared" si="372"/>
        <v>122390956</v>
      </c>
      <c r="AV174" s="119">
        <f t="shared" si="324"/>
        <v>19.312730933580756</v>
      </c>
      <c r="AW174" s="120">
        <f t="shared" si="371"/>
        <v>511341044</v>
      </c>
      <c r="AX174" s="119">
        <f t="shared" si="304"/>
        <v>80.687269066419248</v>
      </c>
      <c r="AY174" s="110"/>
      <c r="AZ174" s="110"/>
      <c r="BA174" s="110" t="s">
        <v>3804</v>
      </c>
      <c r="BB174" s="118">
        <f t="shared" ref="BB174:BD174" si="390">BB175+BB188</f>
        <v>0</v>
      </c>
      <c r="BC174" s="118">
        <f t="shared" si="390"/>
        <v>5496528</v>
      </c>
      <c r="BD174" s="118">
        <f t="shared" si="390"/>
        <v>4230000</v>
      </c>
      <c r="BE174" s="118">
        <f t="shared" ref="BE174" si="391">BE175+BE188</f>
        <v>0</v>
      </c>
      <c r="BF174" s="118">
        <f t="shared" ref="BF174" si="392">BF175+BF188</f>
        <v>0</v>
      </c>
      <c r="BG174" s="118">
        <f t="shared" ref="BG174:BH174" si="393">BG175+BG188</f>
        <v>300383</v>
      </c>
      <c r="BH174" s="118">
        <f t="shared" si="393"/>
        <v>36489355</v>
      </c>
      <c r="BI174" s="118">
        <f t="shared" ref="BI174:BJ174" si="394">BI175+BI188</f>
        <v>2640000</v>
      </c>
      <c r="BJ174" s="118">
        <f t="shared" si="394"/>
        <v>0</v>
      </c>
      <c r="BK174" s="118">
        <f t="shared" ref="BK174:BL174" si="395">BK175+BK188</f>
        <v>0</v>
      </c>
      <c r="BL174" s="118">
        <f t="shared" si="395"/>
        <v>12338659</v>
      </c>
    </row>
    <row r="175" spans="2:64">
      <c r="B175" s="116">
        <v>301</v>
      </c>
      <c r="C175" s="117" t="s">
        <v>3032</v>
      </c>
      <c r="D175" s="117"/>
      <c r="E175" s="365"/>
      <c r="F175" s="118">
        <f>F176+F180+F186</f>
        <v>507200000</v>
      </c>
      <c r="G175" s="118">
        <f t="shared" ref="G175:AS175" si="396">G176+G180+G186</f>
        <v>507200000</v>
      </c>
      <c r="H175" s="118">
        <f t="shared" si="396"/>
        <v>0</v>
      </c>
      <c r="I175" s="118">
        <f t="shared" si="396"/>
        <v>387471000</v>
      </c>
      <c r="J175" s="118">
        <f t="shared" si="396"/>
        <v>0</v>
      </c>
      <c r="K175" s="118">
        <f t="shared" si="396"/>
        <v>0</v>
      </c>
      <c r="L175" s="118">
        <f t="shared" si="396"/>
        <v>0</v>
      </c>
      <c r="M175" s="118">
        <f t="shared" si="396"/>
        <v>0</v>
      </c>
      <c r="N175" s="118">
        <f t="shared" si="396"/>
        <v>0</v>
      </c>
      <c r="O175" s="118">
        <f t="shared" si="396"/>
        <v>0</v>
      </c>
      <c r="P175" s="118">
        <f t="shared" si="396"/>
        <v>0</v>
      </c>
      <c r="Q175" s="118">
        <f t="shared" si="396"/>
        <v>880000</v>
      </c>
      <c r="R175" s="118">
        <f t="shared" si="396"/>
        <v>2998528</v>
      </c>
      <c r="S175" s="118">
        <f t="shared" si="396"/>
        <v>524500</v>
      </c>
      <c r="T175" s="118">
        <f t="shared" si="396"/>
        <v>0</v>
      </c>
      <c r="U175" s="118">
        <f t="shared" si="396"/>
        <v>0</v>
      </c>
      <c r="V175" s="118">
        <f t="shared" si="396"/>
        <v>0</v>
      </c>
      <c r="W175" s="118">
        <f t="shared" si="396"/>
        <v>300383</v>
      </c>
      <c r="X175" s="118">
        <f t="shared" si="396"/>
        <v>31503355</v>
      </c>
      <c r="Y175" s="118">
        <f t="shared" si="396"/>
        <v>38467531</v>
      </c>
      <c r="Z175" s="118">
        <f t="shared" si="396"/>
        <v>0</v>
      </c>
      <c r="AA175" s="118">
        <f t="shared" si="396"/>
        <v>2640000</v>
      </c>
      <c r="AB175" s="118">
        <f t="shared" si="396"/>
        <v>0</v>
      </c>
      <c r="AC175" s="118">
        <f t="shared" si="396"/>
        <v>0</v>
      </c>
      <c r="AD175" s="118">
        <f t="shared" si="396"/>
        <v>0</v>
      </c>
      <c r="AE175" s="118">
        <f t="shared" si="396"/>
        <v>0</v>
      </c>
      <c r="AF175" s="118">
        <f t="shared" si="396"/>
        <v>0</v>
      </c>
      <c r="AG175" s="118">
        <f t="shared" si="396"/>
        <v>4228659</v>
      </c>
      <c r="AH175" s="118">
        <f t="shared" si="396"/>
        <v>0</v>
      </c>
      <c r="AI175" s="118">
        <f t="shared" si="396"/>
        <v>0</v>
      </c>
      <c r="AJ175" s="118">
        <f t="shared" si="396"/>
        <v>0</v>
      </c>
      <c r="AK175" s="118">
        <f t="shared" si="396"/>
        <v>0</v>
      </c>
      <c r="AL175" s="118">
        <f t="shared" si="396"/>
        <v>0</v>
      </c>
      <c r="AM175" s="118">
        <f t="shared" si="396"/>
        <v>0</v>
      </c>
      <c r="AN175" s="118">
        <f t="shared" si="396"/>
        <v>0</v>
      </c>
      <c r="AO175" s="118">
        <f t="shared" si="396"/>
        <v>0</v>
      </c>
      <c r="AP175" s="118">
        <f t="shared" si="396"/>
        <v>0</v>
      </c>
      <c r="AQ175" s="118">
        <f t="shared" si="396"/>
        <v>0</v>
      </c>
      <c r="AR175" s="118">
        <f t="shared" si="396"/>
        <v>0</v>
      </c>
      <c r="AS175" s="118">
        <f t="shared" si="396"/>
        <v>0</v>
      </c>
      <c r="AT175" s="118"/>
      <c r="AU175" s="118">
        <f t="shared" si="372"/>
        <v>81542956</v>
      </c>
      <c r="AV175" s="119">
        <f t="shared" si="324"/>
        <v>16.077081230283913</v>
      </c>
      <c r="AW175" s="120">
        <f t="shared" si="371"/>
        <v>425657044</v>
      </c>
      <c r="AX175" s="119">
        <f t="shared" si="304"/>
        <v>83.922918769716091</v>
      </c>
      <c r="AY175" s="110" t="s">
        <v>532</v>
      </c>
      <c r="AZ175" s="110" t="s">
        <v>570</v>
      </c>
      <c r="BA175" s="110" t="s">
        <v>3804</v>
      </c>
      <c r="BB175" s="118">
        <f>BB176+BB180+BB186</f>
        <v>0</v>
      </c>
      <c r="BC175" s="118">
        <f t="shared" ref="BC175:BK175" si="397">BC176+BC180+BC186</f>
        <v>2998528</v>
      </c>
      <c r="BD175" s="118">
        <f t="shared" si="397"/>
        <v>880000</v>
      </c>
      <c r="BE175" s="118">
        <f t="shared" si="397"/>
        <v>0</v>
      </c>
      <c r="BF175" s="118">
        <f t="shared" si="397"/>
        <v>0</v>
      </c>
      <c r="BG175" s="118">
        <f t="shared" si="397"/>
        <v>300383</v>
      </c>
      <c r="BH175" s="118">
        <f t="shared" si="397"/>
        <v>31503355</v>
      </c>
      <c r="BI175" s="118">
        <f t="shared" si="397"/>
        <v>2640000</v>
      </c>
      <c r="BJ175" s="118">
        <f t="shared" si="397"/>
        <v>0</v>
      </c>
      <c r="BK175" s="118">
        <f t="shared" si="397"/>
        <v>0</v>
      </c>
      <c r="BL175" s="118">
        <f t="shared" ref="BL175" si="398">BL176+BL180+BL186</f>
        <v>4228659</v>
      </c>
    </row>
    <row r="176" spans="2:64">
      <c r="B176" s="174" t="s">
        <v>8</v>
      </c>
      <c r="C176" s="112" t="s">
        <v>174</v>
      </c>
      <c r="D176" s="112"/>
      <c r="E176" s="359"/>
      <c r="F176" s="113">
        <f>SUM(F177:F179)</f>
        <v>43789000</v>
      </c>
      <c r="G176" s="113">
        <f>SUM(G177:G179)</f>
        <v>43789000</v>
      </c>
      <c r="H176" s="113">
        <f>SUM(H177:H179)</f>
        <v>0</v>
      </c>
      <c r="I176" s="113">
        <f>SUM(I177:I179)</f>
        <v>0</v>
      </c>
      <c r="J176" s="113">
        <f t="shared" ref="J176:AS176" si="399">SUM(J177:J179)</f>
        <v>0</v>
      </c>
      <c r="K176" s="113">
        <f t="shared" si="399"/>
        <v>0</v>
      </c>
      <c r="L176" s="113">
        <f t="shared" si="399"/>
        <v>0</v>
      </c>
      <c r="M176" s="113">
        <f t="shared" si="399"/>
        <v>0</v>
      </c>
      <c r="N176" s="113">
        <f t="shared" si="399"/>
        <v>0</v>
      </c>
      <c r="O176" s="113">
        <f t="shared" si="399"/>
        <v>0</v>
      </c>
      <c r="P176" s="113">
        <f t="shared" si="399"/>
        <v>0</v>
      </c>
      <c r="Q176" s="113">
        <f t="shared" si="399"/>
        <v>0</v>
      </c>
      <c r="R176" s="113">
        <f t="shared" si="399"/>
        <v>499528</v>
      </c>
      <c r="S176" s="113">
        <f t="shared" si="399"/>
        <v>0</v>
      </c>
      <c r="T176" s="113">
        <f t="shared" si="399"/>
        <v>0</v>
      </c>
      <c r="U176" s="113">
        <f t="shared" si="399"/>
        <v>0</v>
      </c>
      <c r="V176" s="113">
        <f t="shared" si="399"/>
        <v>0</v>
      </c>
      <c r="W176" s="113">
        <f t="shared" si="399"/>
        <v>0</v>
      </c>
      <c r="X176" s="113">
        <f t="shared" si="399"/>
        <v>6278500</v>
      </c>
      <c r="Y176" s="113">
        <f t="shared" si="399"/>
        <v>0</v>
      </c>
      <c r="Z176" s="113">
        <f t="shared" si="399"/>
        <v>0</v>
      </c>
      <c r="AA176" s="113">
        <f t="shared" si="399"/>
        <v>0</v>
      </c>
      <c r="AB176" s="113">
        <f t="shared" si="399"/>
        <v>0</v>
      </c>
      <c r="AC176" s="113">
        <f t="shared" si="399"/>
        <v>0</v>
      </c>
      <c r="AD176" s="113">
        <f t="shared" si="399"/>
        <v>0</v>
      </c>
      <c r="AE176" s="113">
        <f t="shared" si="399"/>
        <v>0</v>
      </c>
      <c r="AF176" s="113">
        <f t="shared" si="399"/>
        <v>0</v>
      </c>
      <c r="AG176" s="113">
        <f t="shared" si="399"/>
        <v>3918000</v>
      </c>
      <c r="AH176" s="113">
        <f t="shared" si="399"/>
        <v>0</v>
      </c>
      <c r="AI176" s="113">
        <f t="shared" si="399"/>
        <v>0</v>
      </c>
      <c r="AJ176" s="113">
        <f t="shared" si="399"/>
        <v>0</v>
      </c>
      <c r="AK176" s="113">
        <f t="shared" si="399"/>
        <v>0</v>
      </c>
      <c r="AL176" s="113">
        <f t="shared" si="399"/>
        <v>0</v>
      </c>
      <c r="AM176" s="113">
        <f t="shared" si="399"/>
        <v>0</v>
      </c>
      <c r="AN176" s="113">
        <f t="shared" si="399"/>
        <v>0</v>
      </c>
      <c r="AO176" s="113">
        <f t="shared" si="399"/>
        <v>0</v>
      </c>
      <c r="AP176" s="113">
        <f t="shared" si="399"/>
        <v>0</v>
      </c>
      <c r="AQ176" s="113">
        <f t="shared" si="399"/>
        <v>0</v>
      </c>
      <c r="AR176" s="113">
        <f t="shared" si="399"/>
        <v>0</v>
      </c>
      <c r="AS176" s="113">
        <f t="shared" si="399"/>
        <v>0</v>
      </c>
      <c r="AT176" s="113"/>
      <c r="AU176" s="113">
        <f>SUM(J176:AS176)</f>
        <v>10696028</v>
      </c>
      <c r="AV176" s="121">
        <f t="shared" si="324"/>
        <v>24.426289707460779</v>
      </c>
      <c r="AW176" s="122">
        <f t="shared" si="371"/>
        <v>33092972</v>
      </c>
      <c r="AX176" s="121">
        <f t="shared" si="304"/>
        <v>75.573710292539218</v>
      </c>
      <c r="AY176" s="110" t="s">
        <v>532</v>
      </c>
      <c r="AZ176" s="110" t="s">
        <v>570</v>
      </c>
      <c r="BA176" s="110" t="s">
        <v>3804</v>
      </c>
      <c r="BB176" s="113">
        <f t="shared" ref="BB176" si="400">SUM(BB177:BB179)</f>
        <v>0</v>
      </c>
      <c r="BC176" s="113">
        <f>SUM(BC177:BC179)</f>
        <v>499528</v>
      </c>
      <c r="BD176" s="113">
        <f>SUM(BD177:BD179)</f>
        <v>0</v>
      </c>
      <c r="BE176" s="113">
        <f t="shared" ref="BE176" si="401">SUM(BE177:BE179)</f>
        <v>0</v>
      </c>
      <c r="BF176" s="113">
        <f t="shared" ref="BF176" si="402">SUM(BF177:BF179)</f>
        <v>0</v>
      </c>
      <c r="BG176" s="113">
        <f t="shared" ref="BG176:BH176" si="403">SUM(BG177:BG179)</f>
        <v>0</v>
      </c>
      <c r="BH176" s="113">
        <f t="shared" si="403"/>
        <v>6278500</v>
      </c>
      <c r="BI176" s="113">
        <f t="shared" ref="BI176:BJ176" si="404">SUM(BI177:BI179)</f>
        <v>0</v>
      </c>
      <c r="BJ176" s="113">
        <f t="shared" si="404"/>
        <v>0</v>
      </c>
      <c r="BK176" s="113">
        <f t="shared" ref="BK176:BL176" si="405">SUM(BK177:BK179)</f>
        <v>0</v>
      </c>
      <c r="BL176" s="113">
        <f t="shared" si="405"/>
        <v>3918000</v>
      </c>
    </row>
    <row r="177" spans="2:64">
      <c r="B177" s="172">
        <v>521211</v>
      </c>
      <c r="C177" s="110" t="s">
        <v>7</v>
      </c>
      <c r="D177" s="110"/>
      <c r="E177" s="367"/>
      <c r="F177" s="111">
        <v>23250000</v>
      </c>
      <c r="G177" s="111">
        <v>23250000</v>
      </c>
      <c r="H177" s="111"/>
      <c r="I177" s="111">
        <f t="shared" ref="I177:I179" si="406">G177-F177</f>
        <v>0</v>
      </c>
      <c r="J177" s="111"/>
      <c r="K177" s="111"/>
      <c r="L177" s="111"/>
      <c r="M177" s="111"/>
      <c r="N177" s="111"/>
      <c r="O177" s="111"/>
      <c r="P177" s="111"/>
      <c r="Q177" s="111"/>
      <c r="R177" s="111"/>
      <c r="S177" s="111"/>
      <c r="T177" s="111"/>
      <c r="U177" s="111"/>
      <c r="V177" s="111"/>
      <c r="W177" s="111"/>
      <c r="X177" s="111">
        <v>6278500</v>
      </c>
      <c r="Y177" s="111"/>
      <c r="Z177" s="111"/>
      <c r="AA177" s="111"/>
      <c r="AB177" s="111"/>
      <c r="AC177" s="111"/>
      <c r="AD177" s="111"/>
      <c r="AE177" s="111"/>
      <c r="AF177" s="111"/>
      <c r="AG177" s="111">
        <v>3918000</v>
      </c>
      <c r="AH177" s="111"/>
      <c r="AI177" s="111"/>
      <c r="AJ177" s="111"/>
      <c r="AK177" s="111"/>
      <c r="AL177" s="111"/>
      <c r="AM177" s="111"/>
      <c r="AN177" s="111"/>
      <c r="AO177" s="111"/>
      <c r="AP177" s="111"/>
      <c r="AQ177" s="111"/>
      <c r="AR177" s="111"/>
      <c r="AS177" s="111"/>
      <c r="AT177" s="111"/>
      <c r="AU177" s="111">
        <f t="shared" si="372"/>
        <v>10196500</v>
      </c>
      <c r="AV177" s="114">
        <f t="shared" si="324"/>
        <v>43.855913978494627</v>
      </c>
      <c r="AW177" s="115">
        <f t="shared" si="371"/>
        <v>13053500</v>
      </c>
      <c r="AX177" s="114">
        <f t="shared" si="304"/>
        <v>56.14408602150538</v>
      </c>
      <c r="AY177" s="110" t="s">
        <v>532</v>
      </c>
      <c r="AZ177" s="110" t="s">
        <v>570</v>
      </c>
      <c r="BA177" s="110" t="s">
        <v>3804</v>
      </c>
      <c r="BB177" s="111"/>
      <c r="BC177" s="111"/>
      <c r="BD177" s="179"/>
      <c r="BE177" s="111"/>
      <c r="BF177" s="111"/>
      <c r="BG177" s="111"/>
      <c r="BH177" s="111">
        <v>6278500</v>
      </c>
      <c r="BI177" s="111"/>
      <c r="BJ177" s="111"/>
      <c r="BK177" s="111"/>
      <c r="BL177" s="111">
        <v>3918000</v>
      </c>
    </row>
    <row r="178" spans="2:64">
      <c r="B178" s="172">
        <v>521219</v>
      </c>
      <c r="C178" s="110" t="s">
        <v>53</v>
      </c>
      <c r="D178" s="110"/>
      <c r="E178" s="367"/>
      <c r="F178" s="111">
        <v>2000000</v>
      </c>
      <c r="G178" s="111">
        <v>2000000</v>
      </c>
      <c r="H178" s="111"/>
      <c r="I178" s="111">
        <f t="shared" si="406"/>
        <v>0</v>
      </c>
      <c r="J178" s="111"/>
      <c r="K178" s="111"/>
      <c r="L178" s="111"/>
      <c r="M178" s="111"/>
      <c r="N178" s="111"/>
      <c r="O178" s="111"/>
      <c r="P178" s="111"/>
      <c r="Q178" s="111"/>
      <c r="R178" s="111">
        <v>499528</v>
      </c>
      <c r="S178" s="111"/>
      <c r="T178" s="111"/>
      <c r="U178" s="111"/>
      <c r="V178" s="111"/>
      <c r="W178" s="111"/>
      <c r="X178" s="111"/>
      <c r="Y178" s="111"/>
      <c r="Z178" s="111"/>
      <c r="AA178" s="111"/>
      <c r="AB178" s="111"/>
      <c r="AC178" s="111"/>
      <c r="AD178" s="111"/>
      <c r="AE178" s="111"/>
      <c r="AF178" s="111"/>
      <c r="AG178" s="111"/>
      <c r="AH178" s="111"/>
      <c r="AI178" s="111"/>
      <c r="AJ178" s="111"/>
      <c r="AK178" s="111"/>
      <c r="AL178" s="111"/>
      <c r="AM178" s="111"/>
      <c r="AN178" s="111"/>
      <c r="AO178" s="111"/>
      <c r="AP178" s="111"/>
      <c r="AQ178" s="111"/>
      <c r="AR178" s="111"/>
      <c r="AS178" s="111"/>
      <c r="AT178" s="111"/>
      <c r="AU178" s="111">
        <f t="shared" si="372"/>
        <v>499528</v>
      </c>
      <c r="AV178" s="114">
        <f t="shared" si="324"/>
        <v>24.976400000000002</v>
      </c>
      <c r="AW178" s="115">
        <f t="shared" si="371"/>
        <v>1500472</v>
      </c>
      <c r="AX178" s="114">
        <f t="shared" si="304"/>
        <v>75.023600000000002</v>
      </c>
      <c r="AY178" s="110" t="s">
        <v>532</v>
      </c>
      <c r="AZ178" s="110" t="s">
        <v>570</v>
      </c>
      <c r="BA178" s="240" t="s">
        <v>3804</v>
      </c>
      <c r="BB178" s="111"/>
      <c r="BC178" s="111">
        <v>499528</v>
      </c>
      <c r="BD178" s="179"/>
      <c r="BE178" s="111"/>
      <c r="BF178" s="111"/>
      <c r="BG178" s="111"/>
      <c r="BH178" s="111"/>
      <c r="BI178" s="111"/>
      <c r="BJ178" s="111"/>
      <c r="BK178" s="111"/>
      <c r="BL178" s="111"/>
    </row>
    <row r="179" spans="2:64">
      <c r="B179" s="172">
        <v>524111</v>
      </c>
      <c r="C179" s="110" t="s">
        <v>19</v>
      </c>
      <c r="D179" s="110"/>
      <c r="E179" s="367"/>
      <c r="F179" s="111">
        <v>18539000</v>
      </c>
      <c r="G179" s="111">
        <v>18539000</v>
      </c>
      <c r="H179" s="111"/>
      <c r="I179" s="111">
        <f t="shared" si="406"/>
        <v>0</v>
      </c>
      <c r="J179" s="111"/>
      <c r="K179" s="111"/>
      <c r="L179" s="111"/>
      <c r="M179" s="111"/>
      <c r="N179" s="111"/>
      <c r="O179" s="111"/>
      <c r="P179" s="111"/>
      <c r="Q179" s="111"/>
      <c r="R179" s="111"/>
      <c r="S179" s="111"/>
      <c r="T179" s="111"/>
      <c r="U179" s="111"/>
      <c r="V179" s="111"/>
      <c r="W179" s="111"/>
      <c r="X179" s="111"/>
      <c r="Y179" s="111"/>
      <c r="Z179" s="111"/>
      <c r="AA179" s="111"/>
      <c r="AB179" s="111"/>
      <c r="AC179" s="111"/>
      <c r="AD179" s="111"/>
      <c r="AE179" s="111"/>
      <c r="AF179" s="111"/>
      <c r="AG179" s="111"/>
      <c r="AH179" s="111"/>
      <c r="AI179" s="111"/>
      <c r="AJ179" s="111"/>
      <c r="AK179" s="111"/>
      <c r="AL179" s="111"/>
      <c r="AM179" s="111"/>
      <c r="AN179" s="111"/>
      <c r="AO179" s="111"/>
      <c r="AP179" s="111"/>
      <c r="AQ179" s="111"/>
      <c r="AR179" s="111"/>
      <c r="AS179" s="111"/>
      <c r="AT179" s="111"/>
      <c r="AU179" s="111">
        <f t="shared" si="372"/>
        <v>0</v>
      </c>
      <c r="AV179" s="114">
        <f t="shared" si="324"/>
        <v>0</v>
      </c>
      <c r="AW179" s="115">
        <f t="shared" si="371"/>
        <v>18539000</v>
      </c>
      <c r="AX179" s="114">
        <f t="shared" si="304"/>
        <v>100</v>
      </c>
      <c r="AY179" s="110" t="s">
        <v>532</v>
      </c>
      <c r="AZ179" s="110" t="s">
        <v>570</v>
      </c>
      <c r="BA179" s="110" t="s">
        <v>3804</v>
      </c>
      <c r="BB179" s="111"/>
      <c r="BC179" s="111"/>
      <c r="BD179" s="179"/>
      <c r="BE179" s="111"/>
      <c r="BF179" s="111"/>
      <c r="BG179" s="111"/>
      <c r="BH179" s="111"/>
      <c r="BI179" s="111"/>
      <c r="BJ179" s="111"/>
      <c r="BK179" s="111"/>
      <c r="BL179" s="111"/>
    </row>
    <row r="180" spans="2:64">
      <c r="B180" s="174" t="s">
        <v>508</v>
      </c>
      <c r="C180" s="112" t="s">
        <v>175</v>
      </c>
      <c r="D180" s="112"/>
      <c r="E180" s="359"/>
      <c r="F180" s="113">
        <f t="shared" ref="F180:AS180" si="407">SUM(F181:F185)</f>
        <v>75940000</v>
      </c>
      <c r="G180" s="113">
        <f t="shared" ref="G180:H180" si="408">SUM(G181:G185)</f>
        <v>75940000</v>
      </c>
      <c r="H180" s="113">
        <f t="shared" si="408"/>
        <v>0</v>
      </c>
      <c r="I180" s="113">
        <f t="shared" ref="I180" si="409">SUM(I181:I185)</f>
        <v>0</v>
      </c>
      <c r="J180" s="113">
        <f t="shared" si="407"/>
        <v>0</v>
      </c>
      <c r="K180" s="113">
        <f t="shared" si="407"/>
        <v>0</v>
      </c>
      <c r="L180" s="113">
        <f t="shared" si="407"/>
        <v>0</v>
      </c>
      <c r="M180" s="113">
        <f t="shared" si="407"/>
        <v>0</v>
      </c>
      <c r="N180" s="113">
        <f t="shared" si="407"/>
        <v>0</v>
      </c>
      <c r="O180" s="113">
        <f t="shared" si="407"/>
        <v>0</v>
      </c>
      <c r="P180" s="113">
        <f t="shared" si="407"/>
        <v>0</v>
      </c>
      <c r="Q180" s="113">
        <f t="shared" si="407"/>
        <v>880000</v>
      </c>
      <c r="R180" s="113">
        <f t="shared" si="407"/>
        <v>2499000</v>
      </c>
      <c r="S180" s="113">
        <f t="shared" si="407"/>
        <v>524500</v>
      </c>
      <c r="T180" s="113">
        <f t="shared" si="407"/>
        <v>0</v>
      </c>
      <c r="U180" s="113">
        <f t="shared" si="407"/>
        <v>0</v>
      </c>
      <c r="V180" s="113">
        <f t="shared" si="407"/>
        <v>0</v>
      </c>
      <c r="W180" s="113">
        <f t="shared" si="407"/>
        <v>300383</v>
      </c>
      <c r="X180" s="113">
        <f t="shared" si="407"/>
        <v>25224855</v>
      </c>
      <c r="Y180" s="113">
        <f t="shared" si="407"/>
        <v>38467531</v>
      </c>
      <c r="Z180" s="113">
        <f t="shared" si="407"/>
        <v>0</v>
      </c>
      <c r="AA180" s="113">
        <f t="shared" si="407"/>
        <v>2640000</v>
      </c>
      <c r="AB180" s="113">
        <f t="shared" si="407"/>
        <v>0</v>
      </c>
      <c r="AC180" s="113">
        <f t="shared" si="407"/>
        <v>0</v>
      </c>
      <c r="AD180" s="113">
        <f t="shared" si="407"/>
        <v>0</v>
      </c>
      <c r="AE180" s="113">
        <f t="shared" si="407"/>
        <v>0</v>
      </c>
      <c r="AF180" s="113">
        <f t="shared" si="407"/>
        <v>0</v>
      </c>
      <c r="AG180" s="113">
        <f t="shared" si="407"/>
        <v>310659</v>
      </c>
      <c r="AH180" s="113">
        <f t="shared" si="407"/>
        <v>0</v>
      </c>
      <c r="AI180" s="113">
        <f t="shared" si="407"/>
        <v>0</v>
      </c>
      <c r="AJ180" s="113">
        <f t="shared" si="407"/>
        <v>0</v>
      </c>
      <c r="AK180" s="113">
        <f t="shared" si="407"/>
        <v>0</v>
      </c>
      <c r="AL180" s="113">
        <f t="shared" si="407"/>
        <v>0</v>
      </c>
      <c r="AM180" s="113">
        <f t="shared" si="407"/>
        <v>0</v>
      </c>
      <c r="AN180" s="113">
        <f t="shared" si="407"/>
        <v>0</v>
      </c>
      <c r="AO180" s="113">
        <f t="shared" si="407"/>
        <v>0</v>
      </c>
      <c r="AP180" s="113">
        <f t="shared" si="407"/>
        <v>0</v>
      </c>
      <c r="AQ180" s="113">
        <f t="shared" si="407"/>
        <v>0</v>
      </c>
      <c r="AR180" s="113">
        <f t="shared" si="407"/>
        <v>0</v>
      </c>
      <c r="AS180" s="113">
        <f t="shared" si="407"/>
        <v>0</v>
      </c>
      <c r="AT180" s="113"/>
      <c r="AU180" s="113">
        <f t="shared" si="372"/>
        <v>70846928</v>
      </c>
      <c r="AV180" s="121">
        <f t="shared" si="324"/>
        <v>93.293294706347112</v>
      </c>
      <c r="AW180" s="122">
        <f>F180-AU180</f>
        <v>5093072</v>
      </c>
      <c r="AX180" s="121">
        <f t="shared" si="304"/>
        <v>6.7067052936528846</v>
      </c>
      <c r="AY180" s="110" t="s">
        <v>532</v>
      </c>
      <c r="AZ180" s="110" t="s">
        <v>570</v>
      </c>
      <c r="BA180" s="110" t="s">
        <v>3804</v>
      </c>
      <c r="BB180" s="113">
        <f t="shared" ref="BB180:BE180" si="410">SUM(BB181:BB185)</f>
        <v>0</v>
      </c>
      <c r="BC180" s="113">
        <f t="shared" si="410"/>
        <v>2499000</v>
      </c>
      <c r="BD180" s="113">
        <f t="shared" si="410"/>
        <v>880000</v>
      </c>
      <c r="BE180" s="113">
        <f t="shared" si="410"/>
        <v>0</v>
      </c>
      <c r="BF180" s="113">
        <f t="shared" ref="BF180" si="411">SUM(BF181:BF185)</f>
        <v>0</v>
      </c>
      <c r="BG180" s="113">
        <f t="shared" ref="BG180:BH180" si="412">SUM(BG181:BG185)</f>
        <v>300383</v>
      </c>
      <c r="BH180" s="113">
        <f t="shared" si="412"/>
        <v>25224855</v>
      </c>
      <c r="BI180" s="113">
        <f t="shared" ref="BI180:BJ180" si="413">SUM(BI181:BI185)</f>
        <v>2640000</v>
      </c>
      <c r="BJ180" s="113">
        <f t="shared" si="413"/>
        <v>0</v>
      </c>
      <c r="BK180" s="113">
        <f t="shared" ref="BK180:BL180" si="414">SUM(BK181:BK185)</f>
        <v>0</v>
      </c>
      <c r="BL180" s="113">
        <f t="shared" si="414"/>
        <v>310659</v>
      </c>
    </row>
    <row r="181" spans="2:64">
      <c r="B181" s="172">
        <v>521211</v>
      </c>
      <c r="C181" s="110" t="s">
        <v>7</v>
      </c>
      <c r="D181" s="110"/>
      <c r="E181" s="367"/>
      <c r="F181" s="111">
        <v>13525000</v>
      </c>
      <c r="G181" s="111">
        <v>13525000</v>
      </c>
      <c r="H181" s="111"/>
      <c r="I181" s="111">
        <f t="shared" ref="I181:I185" si="415">G181-F181</f>
        <v>0</v>
      </c>
      <c r="J181" s="111"/>
      <c r="K181" s="111"/>
      <c r="L181" s="111"/>
      <c r="M181" s="111"/>
      <c r="N181" s="111"/>
      <c r="O181" s="111"/>
      <c r="P181" s="111"/>
      <c r="Q181" s="179">
        <v>880000</v>
      </c>
      <c r="R181" s="111">
        <v>2499000</v>
      </c>
      <c r="S181" s="111"/>
      <c r="T181" s="111"/>
      <c r="U181" s="111"/>
      <c r="V181" s="111"/>
      <c r="W181" s="111"/>
      <c r="X181" s="111">
        <v>3500000</v>
      </c>
      <c r="Y181" s="111"/>
      <c r="Z181" s="111"/>
      <c r="AA181" s="111">
        <v>2640000</v>
      </c>
      <c r="AB181" s="111"/>
      <c r="AC181" s="111"/>
      <c r="AD181" s="111"/>
      <c r="AE181" s="111"/>
      <c r="AF181" s="111"/>
      <c r="AG181" s="111"/>
      <c r="AH181" s="111"/>
      <c r="AI181" s="111"/>
      <c r="AJ181" s="111"/>
      <c r="AK181" s="111"/>
      <c r="AL181" s="111"/>
      <c r="AM181" s="111"/>
      <c r="AN181" s="111"/>
      <c r="AO181" s="111"/>
      <c r="AP181" s="111"/>
      <c r="AQ181" s="111"/>
      <c r="AR181" s="111"/>
      <c r="AS181" s="111"/>
      <c r="AT181" s="111"/>
      <c r="AU181" s="111">
        <f t="shared" si="372"/>
        <v>9519000</v>
      </c>
      <c r="AV181" s="114">
        <f t="shared" si="324"/>
        <v>70.380776340110913</v>
      </c>
      <c r="AW181" s="115">
        <f t="shared" si="371"/>
        <v>4006000</v>
      </c>
      <c r="AX181" s="114">
        <f t="shared" si="304"/>
        <v>29.619223659889094</v>
      </c>
      <c r="AY181" s="110" t="s">
        <v>532</v>
      </c>
      <c r="AZ181" s="110" t="s">
        <v>570</v>
      </c>
      <c r="BA181" s="110" t="s">
        <v>3804</v>
      </c>
      <c r="BB181" s="111"/>
      <c r="BC181" s="111">
        <v>2499000</v>
      </c>
      <c r="BD181" s="179">
        <v>880000</v>
      </c>
      <c r="BE181" s="111"/>
      <c r="BF181" s="111"/>
      <c r="BG181" s="111"/>
      <c r="BH181" s="111">
        <v>3500000</v>
      </c>
      <c r="BI181" s="111">
        <v>2640000</v>
      </c>
      <c r="BJ181" s="111"/>
      <c r="BK181" s="111"/>
      <c r="BL181" s="111"/>
    </row>
    <row r="182" spans="2:64">
      <c r="B182" s="172">
        <v>521219</v>
      </c>
      <c r="C182" s="110" t="s">
        <v>53</v>
      </c>
      <c r="D182" s="110"/>
      <c r="E182" s="367"/>
      <c r="F182" s="111">
        <v>2000000</v>
      </c>
      <c r="G182" s="111">
        <v>2000000</v>
      </c>
      <c r="H182" s="111"/>
      <c r="I182" s="111">
        <f t="shared" si="415"/>
        <v>0</v>
      </c>
      <c r="J182" s="111"/>
      <c r="K182" s="111"/>
      <c r="L182" s="111"/>
      <c r="M182" s="111"/>
      <c r="N182" s="111"/>
      <c r="O182" s="111"/>
      <c r="P182" s="111"/>
      <c r="Q182" s="111"/>
      <c r="R182" s="111"/>
      <c r="S182" s="111"/>
      <c r="T182" s="111"/>
      <c r="U182" s="111"/>
      <c r="V182" s="111"/>
      <c r="W182" s="111">
        <v>300383</v>
      </c>
      <c r="X182" s="111">
        <v>302631</v>
      </c>
      <c r="Y182" s="111"/>
      <c r="Z182" s="111"/>
      <c r="AA182" s="111"/>
      <c r="AB182" s="111"/>
      <c r="AC182" s="111"/>
      <c r="AD182" s="111"/>
      <c r="AE182" s="111"/>
      <c r="AF182" s="111"/>
      <c r="AG182" s="111">
        <v>310659</v>
      </c>
      <c r="AH182" s="111"/>
      <c r="AI182" s="111"/>
      <c r="AJ182" s="111"/>
      <c r="AK182" s="111"/>
      <c r="AL182" s="111"/>
      <c r="AM182" s="111"/>
      <c r="AN182" s="111"/>
      <c r="AO182" s="111"/>
      <c r="AP182" s="111"/>
      <c r="AQ182" s="111"/>
      <c r="AR182" s="111"/>
      <c r="AS182" s="111"/>
      <c r="AT182" s="111"/>
      <c r="AU182" s="111">
        <f t="shared" si="372"/>
        <v>913673</v>
      </c>
      <c r="AV182" s="114">
        <f t="shared" si="324"/>
        <v>45.68365</v>
      </c>
      <c r="AW182" s="115">
        <f t="shared" si="371"/>
        <v>1086327</v>
      </c>
      <c r="AX182" s="114">
        <f t="shared" si="304"/>
        <v>54.31635</v>
      </c>
      <c r="AY182" s="110" t="s">
        <v>532</v>
      </c>
      <c r="AZ182" s="110" t="s">
        <v>570</v>
      </c>
      <c r="BA182" s="240" t="s">
        <v>3804</v>
      </c>
      <c r="BB182" s="111"/>
      <c r="BC182" s="111"/>
      <c r="BD182" s="179"/>
      <c r="BE182" s="111"/>
      <c r="BF182" s="111"/>
      <c r="BG182" s="111">
        <v>300383</v>
      </c>
      <c r="BH182" s="111">
        <v>302631</v>
      </c>
      <c r="BI182" s="111"/>
      <c r="BJ182" s="111"/>
      <c r="BK182" s="111"/>
      <c r="BL182" s="111">
        <v>310659</v>
      </c>
    </row>
    <row r="183" spans="2:64">
      <c r="B183" s="172">
        <v>522151</v>
      </c>
      <c r="C183" s="110" t="s">
        <v>11</v>
      </c>
      <c r="D183" s="110"/>
      <c r="E183" s="367"/>
      <c r="F183" s="111">
        <v>0</v>
      </c>
      <c r="G183" s="111">
        <v>0</v>
      </c>
      <c r="H183" s="111"/>
      <c r="I183" s="111">
        <f t="shared" si="415"/>
        <v>0</v>
      </c>
      <c r="J183" s="111"/>
      <c r="K183" s="111"/>
      <c r="L183" s="111"/>
      <c r="M183" s="111"/>
      <c r="N183" s="111"/>
      <c r="O183" s="111"/>
      <c r="P183" s="111"/>
      <c r="Q183" s="111"/>
      <c r="R183" s="111"/>
      <c r="S183" s="111"/>
      <c r="T183" s="111"/>
      <c r="U183" s="111"/>
      <c r="V183" s="111"/>
      <c r="W183" s="111"/>
      <c r="X183" s="111"/>
      <c r="Y183" s="111"/>
      <c r="Z183" s="111"/>
      <c r="AA183" s="111"/>
      <c r="AB183" s="111"/>
      <c r="AC183" s="111"/>
      <c r="AD183" s="111"/>
      <c r="AE183" s="111"/>
      <c r="AF183" s="111"/>
      <c r="AG183" s="111"/>
      <c r="AH183" s="111"/>
      <c r="AI183" s="111"/>
      <c r="AJ183" s="111"/>
      <c r="AK183" s="111"/>
      <c r="AL183" s="111"/>
      <c r="AM183" s="111"/>
      <c r="AN183" s="111"/>
      <c r="AO183" s="111"/>
      <c r="AP183" s="111"/>
      <c r="AQ183" s="111"/>
      <c r="AR183" s="111"/>
      <c r="AS183" s="111"/>
      <c r="AT183" s="111"/>
      <c r="AU183" s="111">
        <f t="shared" si="372"/>
        <v>0</v>
      </c>
      <c r="AV183" s="114">
        <f t="shared" si="324"/>
        <v>0</v>
      </c>
      <c r="AW183" s="115">
        <f t="shared" si="371"/>
        <v>0</v>
      </c>
      <c r="AX183" s="114" t="e">
        <f t="shared" si="304"/>
        <v>#DIV/0!</v>
      </c>
      <c r="AY183" s="110" t="s">
        <v>532</v>
      </c>
      <c r="AZ183" s="110" t="s">
        <v>570</v>
      </c>
      <c r="BA183" s="110" t="s">
        <v>3804</v>
      </c>
      <c r="BB183" s="111"/>
      <c r="BC183" s="111"/>
      <c r="BD183" s="179"/>
      <c r="BE183" s="111"/>
      <c r="BF183" s="111"/>
      <c r="BG183" s="111"/>
      <c r="BH183" s="111"/>
      <c r="BI183" s="111"/>
      <c r="BJ183" s="111"/>
      <c r="BK183" s="111"/>
      <c r="BL183" s="111"/>
    </row>
    <row r="184" spans="2:64">
      <c r="B184" s="172">
        <v>524111</v>
      </c>
      <c r="C184" s="110" t="s">
        <v>19</v>
      </c>
      <c r="D184" s="110"/>
      <c r="E184" s="367"/>
      <c r="F184" s="111">
        <v>60415000</v>
      </c>
      <c r="G184" s="111">
        <v>60415000</v>
      </c>
      <c r="H184" s="111"/>
      <c r="I184" s="111">
        <f t="shared" si="415"/>
        <v>0</v>
      </c>
      <c r="J184" s="111"/>
      <c r="K184" s="111"/>
      <c r="L184" s="111"/>
      <c r="M184" s="111"/>
      <c r="N184" s="111"/>
      <c r="O184" s="111"/>
      <c r="P184" s="111"/>
      <c r="Q184" s="111"/>
      <c r="R184" s="111"/>
      <c r="S184" s="111">
        <v>524500</v>
      </c>
      <c r="T184" s="111"/>
      <c r="U184" s="111"/>
      <c r="V184" s="111"/>
      <c r="W184" s="111"/>
      <c r="X184" s="111">
        <v>21422224</v>
      </c>
      <c r="Y184" s="111">
        <f>4074431+9185000+25208100</f>
        <v>38467531</v>
      </c>
      <c r="Z184" s="111"/>
      <c r="AA184" s="111"/>
      <c r="AB184" s="111"/>
      <c r="AC184" s="111"/>
      <c r="AD184" s="111"/>
      <c r="AE184" s="111"/>
      <c r="AF184" s="111"/>
      <c r="AG184" s="111"/>
      <c r="AH184" s="111"/>
      <c r="AI184" s="111"/>
      <c r="AJ184" s="111"/>
      <c r="AK184" s="111"/>
      <c r="AL184" s="111"/>
      <c r="AM184" s="111"/>
      <c r="AN184" s="111"/>
      <c r="AO184" s="111"/>
      <c r="AP184" s="111"/>
      <c r="AQ184" s="111"/>
      <c r="AR184" s="111"/>
      <c r="AS184" s="111"/>
      <c r="AT184" s="111"/>
      <c r="AU184" s="111">
        <f t="shared" si="372"/>
        <v>60414255</v>
      </c>
      <c r="AV184" s="114">
        <f t="shared" si="324"/>
        <v>99.99876686253414</v>
      </c>
      <c r="AW184" s="115">
        <f t="shared" si="371"/>
        <v>745</v>
      </c>
      <c r="AX184" s="114">
        <f t="shared" si="304"/>
        <v>1.2331374658611273E-3</v>
      </c>
      <c r="AY184" s="110" t="s">
        <v>532</v>
      </c>
      <c r="AZ184" s="110" t="s">
        <v>570</v>
      </c>
      <c r="BA184" s="110" t="s">
        <v>3804</v>
      </c>
      <c r="BB184" s="111"/>
      <c r="BC184" s="111"/>
      <c r="BD184" s="179"/>
      <c r="BE184" s="111"/>
      <c r="BF184" s="111"/>
      <c r="BG184" s="111"/>
      <c r="BH184" s="111">
        <v>21422224</v>
      </c>
      <c r="BI184" s="111"/>
      <c r="BJ184" s="111"/>
      <c r="BK184" s="111"/>
      <c r="BL184" s="111"/>
    </row>
    <row r="185" spans="2:64">
      <c r="B185" s="172">
        <v>524113</v>
      </c>
      <c r="C185" s="110" t="s">
        <v>13</v>
      </c>
      <c r="D185" s="110"/>
      <c r="E185" s="367"/>
      <c r="F185" s="111">
        <v>0</v>
      </c>
      <c r="G185" s="111">
        <v>0</v>
      </c>
      <c r="H185" s="111"/>
      <c r="I185" s="111">
        <f t="shared" si="415"/>
        <v>0</v>
      </c>
      <c r="J185" s="111"/>
      <c r="K185" s="111"/>
      <c r="L185" s="111"/>
      <c r="M185" s="111"/>
      <c r="N185" s="111"/>
      <c r="O185" s="111"/>
      <c r="P185" s="111"/>
      <c r="Q185" s="111"/>
      <c r="R185" s="111"/>
      <c r="S185" s="111"/>
      <c r="T185" s="111"/>
      <c r="U185" s="111"/>
      <c r="V185" s="111"/>
      <c r="W185" s="111"/>
      <c r="X185" s="111"/>
      <c r="Y185" s="111"/>
      <c r="Z185" s="111"/>
      <c r="AA185" s="111"/>
      <c r="AB185" s="111"/>
      <c r="AC185" s="111"/>
      <c r="AD185" s="111"/>
      <c r="AE185" s="111"/>
      <c r="AF185" s="111"/>
      <c r="AG185" s="111"/>
      <c r="AH185" s="111"/>
      <c r="AI185" s="111"/>
      <c r="AJ185" s="111"/>
      <c r="AK185" s="111"/>
      <c r="AL185" s="111"/>
      <c r="AM185" s="111"/>
      <c r="AN185" s="111"/>
      <c r="AO185" s="111"/>
      <c r="AP185" s="111"/>
      <c r="AQ185" s="111"/>
      <c r="AR185" s="111"/>
      <c r="AS185" s="111"/>
      <c r="AT185" s="111"/>
      <c r="AU185" s="111">
        <f t="shared" si="372"/>
        <v>0</v>
      </c>
      <c r="AV185" s="114">
        <f t="shared" si="324"/>
        <v>0</v>
      </c>
      <c r="AW185" s="115">
        <f t="shared" si="371"/>
        <v>0</v>
      </c>
      <c r="AX185" s="114" t="e">
        <f t="shared" si="304"/>
        <v>#DIV/0!</v>
      </c>
      <c r="AY185" s="110" t="s">
        <v>532</v>
      </c>
      <c r="AZ185" s="110" t="s">
        <v>570</v>
      </c>
      <c r="BA185" s="110" t="s">
        <v>3804</v>
      </c>
      <c r="BB185" s="111"/>
      <c r="BC185" s="111"/>
      <c r="BD185" s="179"/>
      <c r="BE185" s="111"/>
      <c r="BF185" s="111"/>
      <c r="BG185" s="111"/>
      <c r="BH185" s="111"/>
      <c r="BI185" s="111"/>
      <c r="BJ185" s="111"/>
      <c r="BK185" s="111"/>
      <c r="BL185" s="111"/>
    </row>
    <row r="186" spans="2:64">
      <c r="B186" s="174" t="s">
        <v>509</v>
      </c>
      <c r="C186" s="112" t="s">
        <v>4820</v>
      </c>
      <c r="D186" s="112"/>
      <c r="E186" s="359"/>
      <c r="F186" s="113">
        <f>F187</f>
        <v>387471000</v>
      </c>
      <c r="G186" s="113">
        <f t="shared" ref="G186:AS186" si="416">G187</f>
        <v>387471000</v>
      </c>
      <c r="H186" s="113">
        <f t="shared" si="416"/>
        <v>0</v>
      </c>
      <c r="I186" s="113">
        <f t="shared" si="416"/>
        <v>387471000</v>
      </c>
      <c r="J186" s="113">
        <f t="shared" si="416"/>
        <v>0</v>
      </c>
      <c r="K186" s="113">
        <f t="shared" si="416"/>
        <v>0</v>
      </c>
      <c r="L186" s="113">
        <f t="shared" si="416"/>
        <v>0</v>
      </c>
      <c r="M186" s="113">
        <f t="shared" si="416"/>
        <v>0</v>
      </c>
      <c r="N186" s="113">
        <f t="shared" si="416"/>
        <v>0</v>
      </c>
      <c r="O186" s="113">
        <f t="shared" si="416"/>
        <v>0</v>
      </c>
      <c r="P186" s="113">
        <f t="shared" si="416"/>
        <v>0</v>
      </c>
      <c r="Q186" s="113">
        <f t="shared" si="416"/>
        <v>0</v>
      </c>
      <c r="R186" s="113">
        <f t="shared" si="416"/>
        <v>0</v>
      </c>
      <c r="S186" s="113">
        <f t="shared" si="416"/>
        <v>0</v>
      </c>
      <c r="T186" s="113">
        <f t="shared" si="416"/>
        <v>0</v>
      </c>
      <c r="U186" s="113">
        <f t="shared" si="416"/>
        <v>0</v>
      </c>
      <c r="V186" s="113">
        <f t="shared" si="416"/>
        <v>0</v>
      </c>
      <c r="W186" s="113">
        <f t="shared" si="416"/>
        <v>0</v>
      </c>
      <c r="X186" s="113">
        <f t="shared" si="416"/>
        <v>0</v>
      </c>
      <c r="Y186" s="113">
        <f t="shared" si="416"/>
        <v>0</v>
      </c>
      <c r="Z186" s="113">
        <f t="shared" si="416"/>
        <v>0</v>
      </c>
      <c r="AA186" s="113">
        <f t="shared" si="416"/>
        <v>0</v>
      </c>
      <c r="AB186" s="113">
        <f t="shared" si="416"/>
        <v>0</v>
      </c>
      <c r="AC186" s="113">
        <f t="shared" si="416"/>
        <v>0</v>
      </c>
      <c r="AD186" s="113">
        <f t="shared" si="416"/>
        <v>0</v>
      </c>
      <c r="AE186" s="113">
        <f t="shared" si="416"/>
        <v>0</v>
      </c>
      <c r="AF186" s="113">
        <f t="shared" si="416"/>
        <v>0</v>
      </c>
      <c r="AG186" s="113">
        <f t="shared" si="416"/>
        <v>0</v>
      </c>
      <c r="AH186" s="113">
        <f t="shared" si="416"/>
        <v>0</v>
      </c>
      <c r="AI186" s="113">
        <f t="shared" si="416"/>
        <v>0</v>
      </c>
      <c r="AJ186" s="113">
        <f t="shared" si="416"/>
        <v>0</v>
      </c>
      <c r="AK186" s="113">
        <f t="shared" si="416"/>
        <v>0</v>
      </c>
      <c r="AL186" s="113">
        <f t="shared" si="416"/>
        <v>0</v>
      </c>
      <c r="AM186" s="113">
        <f t="shared" si="416"/>
        <v>0</v>
      </c>
      <c r="AN186" s="113">
        <f t="shared" si="416"/>
        <v>0</v>
      </c>
      <c r="AO186" s="113">
        <f t="shared" si="416"/>
        <v>0</v>
      </c>
      <c r="AP186" s="113">
        <f t="shared" si="416"/>
        <v>0</v>
      </c>
      <c r="AQ186" s="113">
        <f t="shared" si="416"/>
        <v>0</v>
      </c>
      <c r="AR186" s="113">
        <f t="shared" si="416"/>
        <v>0</v>
      </c>
      <c r="AS186" s="113">
        <f t="shared" si="416"/>
        <v>0</v>
      </c>
      <c r="AT186" s="113"/>
      <c r="AU186" s="113">
        <f t="shared" ref="AU186:AU187" si="417">SUM(J186:AS186)</f>
        <v>0</v>
      </c>
      <c r="AV186" s="121">
        <f t="shared" ref="AV186:AV187" si="418">IFERROR(AU186/F186*100,0)</f>
        <v>0</v>
      </c>
      <c r="AW186" s="122">
        <f>F186-AU186</f>
        <v>387471000</v>
      </c>
      <c r="AX186" s="121">
        <f t="shared" ref="AX186:AX187" si="419">AW186/F186*100</f>
        <v>100</v>
      </c>
      <c r="AY186" s="110" t="s">
        <v>532</v>
      </c>
      <c r="AZ186" s="110" t="s">
        <v>570</v>
      </c>
      <c r="BA186" s="110" t="s">
        <v>3804</v>
      </c>
      <c r="BB186" s="113">
        <f>BB187</f>
        <v>0</v>
      </c>
      <c r="BC186" s="113">
        <f t="shared" ref="BC186" si="420">BC187</f>
        <v>0</v>
      </c>
      <c r="BD186" s="113">
        <f t="shared" ref="BD186" si="421">BD187</f>
        <v>0</v>
      </c>
      <c r="BE186" s="113">
        <f t="shared" ref="BE186" si="422">BE187</f>
        <v>0</v>
      </c>
      <c r="BF186" s="113">
        <f t="shared" ref="BF186" si="423">BF187</f>
        <v>0</v>
      </c>
      <c r="BG186" s="113">
        <f t="shared" ref="BG186" si="424">BG187</f>
        <v>0</v>
      </c>
      <c r="BH186" s="113">
        <f t="shared" ref="BH186" si="425">BH187</f>
        <v>0</v>
      </c>
      <c r="BI186" s="113">
        <f t="shared" ref="BI186" si="426">BI187</f>
        <v>0</v>
      </c>
      <c r="BJ186" s="113">
        <f t="shared" ref="BJ186" si="427">BJ187</f>
        <v>0</v>
      </c>
      <c r="BK186" s="113">
        <f t="shared" ref="BK186:BL186" si="428">BK187</f>
        <v>0</v>
      </c>
      <c r="BL186" s="113">
        <f t="shared" si="428"/>
        <v>0</v>
      </c>
    </row>
    <row r="187" spans="2:64">
      <c r="B187" s="172">
        <v>524111</v>
      </c>
      <c r="C187" s="110" t="s">
        <v>19</v>
      </c>
      <c r="D187" s="110"/>
      <c r="E187" s="367"/>
      <c r="F187" s="111">
        <v>387471000</v>
      </c>
      <c r="G187" s="111">
        <v>387471000</v>
      </c>
      <c r="H187" s="111"/>
      <c r="I187" s="111">
        <v>387471000</v>
      </c>
      <c r="J187" s="111"/>
      <c r="K187" s="111"/>
      <c r="L187" s="111"/>
      <c r="M187" s="111"/>
      <c r="N187" s="111"/>
      <c r="O187" s="111"/>
      <c r="P187" s="111"/>
      <c r="Q187" s="179"/>
      <c r="R187" s="111"/>
      <c r="S187" s="111"/>
      <c r="T187" s="111"/>
      <c r="U187" s="111"/>
      <c r="V187" s="111"/>
      <c r="W187" s="111"/>
      <c r="X187" s="111"/>
      <c r="Y187" s="111"/>
      <c r="Z187" s="111"/>
      <c r="AA187" s="111"/>
      <c r="AB187" s="111"/>
      <c r="AC187" s="111"/>
      <c r="AD187" s="111"/>
      <c r="AE187" s="111"/>
      <c r="AF187" s="111"/>
      <c r="AG187" s="111"/>
      <c r="AH187" s="111"/>
      <c r="AI187" s="111"/>
      <c r="AJ187" s="111"/>
      <c r="AK187" s="111"/>
      <c r="AL187" s="111"/>
      <c r="AM187" s="111"/>
      <c r="AN187" s="111"/>
      <c r="AO187" s="111"/>
      <c r="AP187" s="111"/>
      <c r="AQ187" s="111"/>
      <c r="AR187" s="111"/>
      <c r="AS187" s="111"/>
      <c r="AT187" s="111"/>
      <c r="AU187" s="111">
        <f t="shared" si="417"/>
        <v>0</v>
      </c>
      <c r="AV187" s="114">
        <f t="shared" si="418"/>
        <v>0</v>
      </c>
      <c r="AW187" s="115">
        <f t="shared" ref="AW187" si="429">F187-AU187</f>
        <v>387471000</v>
      </c>
      <c r="AX187" s="114">
        <f t="shared" si="419"/>
        <v>100</v>
      </c>
      <c r="AY187" s="110" t="s">
        <v>532</v>
      </c>
      <c r="AZ187" s="110" t="s">
        <v>570</v>
      </c>
      <c r="BA187" s="110" t="s">
        <v>3804</v>
      </c>
      <c r="BB187" s="111"/>
      <c r="BC187" s="111"/>
      <c r="BD187" s="111"/>
      <c r="BE187" s="111"/>
      <c r="BF187" s="111"/>
      <c r="BG187" s="111"/>
      <c r="BH187" s="111"/>
      <c r="BI187" s="111"/>
      <c r="BJ187" s="111"/>
      <c r="BK187" s="111"/>
      <c r="BL187" s="111"/>
    </row>
    <row r="188" spans="2:64">
      <c r="B188" s="116">
        <v>302</v>
      </c>
      <c r="C188" s="117" t="s">
        <v>3070</v>
      </c>
      <c r="D188" s="117"/>
      <c r="E188" s="365"/>
      <c r="F188" s="118">
        <f>F189+F193</f>
        <v>126532000</v>
      </c>
      <c r="G188" s="118">
        <f t="shared" ref="G188:AS188" si="430">G189+G193</f>
        <v>126532000</v>
      </c>
      <c r="H188" s="118">
        <f t="shared" si="430"/>
        <v>0</v>
      </c>
      <c r="I188" s="118">
        <f t="shared" si="430"/>
        <v>76463000</v>
      </c>
      <c r="J188" s="118">
        <f t="shared" si="430"/>
        <v>0</v>
      </c>
      <c r="K188" s="118">
        <f t="shared" si="430"/>
        <v>0</v>
      </c>
      <c r="L188" s="118">
        <f t="shared" si="430"/>
        <v>0</v>
      </c>
      <c r="M188" s="118">
        <f t="shared" si="430"/>
        <v>0</v>
      </c>
      <c r="N188" s="118">
        <f t="shared" si="430"/>
        <v>0</v>
      </c>
      <c r="O188" s="118">
        <f t="shared" si="430"/>
        <v>0</v>
      </c>
      <c r="P188" s="118">
        <f t="shared" si="430"/>
        <v>0</v>
      </c>
      <c r="Q188" s="118">
        <f t="shared" si="430"/>
        <v>3350000</v>
      </c>
      <c r="R188" s="118">
        <f t="shared" si="430"/>
        <v>2498000</v>
      </c>
      <c r="S188" s="118">
        <f t="shared" si="430"/>
        <v>15530000</v>
      </c>
      <c r="T188" s="118">
        <f t="shared" si="430"/>
        <v>0</v>
      </c>
      <c r="U188" s="118">
        <f t="shared" si="430"/>
        <v>0</v>
      </c>
      <c r="V188" s="118">
        <f t="shared" si="430"/>
        <v>0</v>
      </c>
      <c r="W188" s="118">
        <f t="shared" si="430"/>
        <v>0</v>
      </c>
      <c r="X188" s="118">
        <f t="shared" si="430"/>
        <v>4986000</v>
      </c>
      <c r="Y188" s="118">
        <f t="shared" si="430"/>
        <v>2118000</v>
      </c>
      <c r="Z188" s="118">
        <f t="shared" si="430"/>
        <v>0</v>
      </c>
      <c r="AA188" s="118">
        <f t="shared" si="430"/>
        <v>0</v>
      </c>
      <c r="AB188" s="118">
        <f t="shared" si="430"/>
        <v>4256000</v>
      </c>
      <c r="AC188" s="118">
        <f t="shared" si="430"/>
        <v>0</v>
      </c>
      <c r="AD188" s="118">
        <f t="shared" si="430"/>
        <v>0</v>
      </c>
      <c r="AE188" s="118">
        <f t="shared" si="430"/>
        <v>0</v>
      </c>
      <c r="AF188" s="118">
        <f t="shared" si="430"/>
        <v>0</v>
      </c>
      <c r="AG188" s="118">
        <f t="shared" si="430"/>
        <v>8110000</v>
      </c>
      <c r="AH188" s="118">
        <f t="shared" si="430"/>
        <v>0</v>
      </c>
      <c r="AI188" s="118">
        <f t="shared" si="430"/>
        <v>0</v>
      </c>
      <c r="AJ188" s="118">
        <f t="shared" si="430"/>
        <v>0</v>
      </c>
      <c r="AK188" s="118">
        <f t="shared" si="430"/>
        <v>0</v>
      </c>
      <c r="AL188" s="118">
        <f t="shared" si="430"/>
        <v>0</v>
      </c>
      <c r="AM188" s="118">
        <f t="shared" si="430"/>
        <v>0</v>
      </c>
      <c r="AN188" s="118">
        <f t="shared" si="430"/>
        <v>0</v>
      </c>
      <c r="AO188" s="118">
        <f t="shared" si="430"/>
        <v>0</v>
      </c>
      <c r="AP188" s="118">
        <f t="shared" si="430"/>
        <v>0</v>
      </c>
      <c r="AQ188" s="118">
        <f t="shared" si="430"/>
        <v>0</v>
      </c>
      <c r="AR188" s="118">
        <f t="shared" si="430"/>
        <v>0</v>
      </c>
      <c r="AS188" s="118">
        <f t="shared" si="430"/>
        <v>0</v>
      </c>
      <c r="AT188" s="118"/>
      <c r="AU188" s="118">
        <f t="shared" ref="AU188" si="431">SUM(J188:AS188)</f>
        <v>40848000</v>
      </c>
      <c r="AV188" s="119">
        <f t="shared" si="324"/>
        <v>32.282742705402583</v>
      </c>
      <c r="AW188" s="120">
        <f t="shared" ref="AW188:AW189" si="432">F188-AU188</f>
        <v>85684000</v>
      </c>
      <c r="AX188" s="119">
        <f t="shared" ref="AX188:AX189" si="433">AW188/F188*100</f>
        <v>67.717257294597417</v>
      </c>
      <c r="AY188" s="110" t="s">
        <v>532</v>
      </c>
      <c r="AZ188" s="110" t="s">
        <v>570</v>
      </c>
      <c r="BA188" s="110" t="s">
        <v>3804</v>
      </c>
      <c r="BB188" s="118">
        <f>BB189+BB193</f>
        <v>0</v>
      </c>
      <c r="BC188" s="118">
        <f t="shared" ref="BC188:BK188" si="434">BC189+BC193</f>
        <v>2498000</v>
      </c>
      <c r="BD188" s="118">
        <f t="shared" si="434"/>
        <v>3350000</v>
      </c>
      <c r="BE188" s="118">
        <f t="shared" si="434"/>
        <v>0</v>
      </c>
      <c r="BF188" s="118">
        <f t="shared" si="434"/>
        <v>0</v>
      </c>
      <c r="BG188" s="118">
        <f t="shared" si="434"/>
        <v>0</v>
      </c>
      <c r="BH188" s="118">
        <f t="shared" si="434"/>
        <v>4986000</v>
      </c>
      <c r="BI188" s="118">
        <f t="shared" si="434"/>
        <v>0</v>
      </c>
      <c r="BJ188" s="118">
        <f t="shared" si="434"/>
        <v>0</v>
      </c>
      <c r="BK188" s="118">
        <f t="shared" si="434"/>
        <v>0</v>
      </c>
      <c r="BL188" s="118">
        <f t="shared" ref="BL188" si="435">BL189+BL193</f>
        <v>8110000</v>
      </c>
    </row>
    <row r="189" spans="2:64">
      <c r="B189" s="174" t="s">
        <v>8</v>
      </c>
      <c r="C189" s="112" t="s">
        <v>178</v>
      </c>
      <c r="D189" s="112"/>
      <c r="E189" s="359"/>
      <c r="F189" s="113">
        <f>SUM(F190:F192)</f>
        <v>50069000</v>
      </c>
      <c r="G189" s="113">
        <f>SUM(G190:G192)</f>
        <v>50069000</v>
      </c>
      <c r="H189" s="113">
        <f>SUM(H190:H192)</f>
        <v>0</v>
      </c>
      <c r="I189" s="113">
        <f>SUM(I190:I192)</f>
        <v>0</v>
      </c>
      <c r="J189" s="113">
        <f t="shared" ref="J189:AS189" si="436">SUM(J190:J192)</f>
        <v>0</v>
      </c>
      <c r="K189" s="113">
        <f t="shared" si="436"/>
        <v>0</v>
      </c>
      <c r="L189" s="113">
        <f t="shared" si="436"/>
        <v>0</v>
      </c>
      <c r="M189" s="113">
        <f t="shared" si="436"/>
        <v>0</v>
      </c>
      <c r="N189" s="113">
        <f t="shared" si="436"/>
        <v>0</v>
      </c>
      <c r="O189" s="113">
        <f t="shared" si="436"/>
        <v>0</v>
      </c>
      <c r="P189" s="113">
        <f t="shared" si="436"/>
        <v>0</v>
      </c>
      <c r="Q189" s="113">
        <f t="shared" si="436"/>
        <v>3350000</v>
      </c>
      <c r="R189" s="113">
        <f t="shared" si="436"/>
        <v>2498000</v>
      </c>
      <c r="S189" s="113">
        <f t="shared" si="436"/>
        <v>15530000</v>
      </c>
      <c r="T189" s="113">
        <f t="shared" si="436"/>
        <v>0</v>
      </c>
      <c r="U189" s="113">
        <f t="shared" si="436"/>
        <v>0</v>
      </c>
      <c r="V189" s="113">
        <f t="shared" si="436"/>
        <v>0</v>
      </c>
      <c r="W189" s="113">
        <f t="shared" si="436"/>
        <v>0</v>
      </c>
      <c r="X189" s="113">
        <f t="shared" si="436"/>
        <v>4986000</v>
      </c>
      <c r="Y189" s="113">
        <f t="shared" si="436"/>
        <v>2118000</v>
      </c>
      <c r="Z189" s="113">
        <f t="shared" si="436"/>
        <v>0</v>
      </c>
      <c r="AA189" s="113">
        <f t="shared" si="436"/>
        <v>0</v>
      </c>
      <c r="AB189" s="113">
        <f t="shared" si="436"/>
        <v>4256000</v>
      </c>
      <c r="AC189" s="113">
        <f t="shared" si="436"/>
        <v>0</v>
      </c>
      <c r="AD189" s="113">
        <f t="shared" si="436"/>
        <v>0</v>
      </c>
      <c r="AE189" s="113">
        <f t="shared" si="436"/>
        <v>0</v>
      </c>
      <c r="AF189" s="113">
        <f t="shared" si="436"/>
        <v>0</v>
      </c>
      <c r="AG189" s="113">
        <f t="shared" si="436"/>
        <v>8110000</v>
      </c>
      <c r="AH189" s="113">
        <f t="shared" si="436"/>
        <v>0</v>
      </c>
      <c r="AI189" s="113">
        <f t="shared" si="436"/>
        <v>0</v>
      </c>
      <c r="AJ189" s="113">
        <f t="shared" si="436"/>
        <v>0</v>
      </c>
      <c r="AK189" s="113">
        <f t="shared" si="436"/>
        <v>0</v>
      </c>
      <c r="AL189" s="113">
        <f t="shared" si="436"/>
        <v>0</v>
      </c>
      <c r="AM189" s="113">
        <f t="shared" si="436"/>
        <v>0</v>
      </c>
      <c r="AN189" s="113">
        <f t="shared" si="436"/>
        <v>0</v>
      </c>
      <c r="AO189" s="113">
        <f t="shared" si="436"/>
        <v>0</v>
      </c>
      <c r="AP189" s="113">
        <f t="shared" si="436"/>
        <v>0</v>
      </c>
      <c r="AQ189" s="113">
        <f t="shared" si="436"/>
        <v>0</v>
      </c>
      <c r="AR189" s="113">
        <f t="shared" si="436"/>
        <v>0</v>
      </c>
      <c r="AS189" s="113">
        <f t="shared" si="436"/>
        <v>0</v>
      </c>
      <c r="AT189" s="113"/>
      <c r="AU189" s="113">
        <f>SUM(J189:AS189)</f>
        <v>40848000</v>
      </c>
      <c r="AV189" s="121">
        <f t="shared" si="324"/>
        <v>81.583414887455305</v>
      </c>
      <c r="AW189" s="122">
        <f t="shared" si="432"/>
        <v>9221000</v>
      </c>
      <c r="AX189" s="121">
        <f t="shared" si="433"/>
        <v>18.416585112544688</v>
      </c>
      <c r="AY189" s="110" t="s">
        <v>532</v>
      </c>
      <c r="AZ189" s="110" t="s">
        <v>570</v>
      </c>
      <c r="BA189" s="110" t="s">
        <v>3804</v>
      </c>
      <c r="BB189" s="113">
        <f t="shared" ref="BB189:BC189" si="437">SUM(BB190:BB192)</f>
        <v>0</v>
      </c>
      <c r="BC189" s="113">
        <f t="shared" si="437"/>
        <v>2498000</v>
      </c>
      <c r="BD189" s="113">
        <f>SUM(BD190:BD192)</f>
        <v>3350000</v>
      </c>
      <c r="BE189" s="113">
        <f t="shared" ref="BE189" si="438">SUM(BE190:BE192)</f>
        <v>0</v>
      </c>
      <c r="BF189" s="113">
        <f t="shared" ref="BF189" si="439">SUM(BF190:BF192)</f>
        <v>0</v>
      </c>
      <c r="BG189" s="113">
        <f t="shared" ref="BG189:BH189" si="440">SUM(BG190:BG192)</f>
        <v>0</v>
      </c>
      <c r="BH189" s="113">
        <f t="shared" si="440"/>
        <v>4986000</v>
      </c>
      <c r="BI189" s="113">
        <f t="shared" ref="BI189:BJ189" si="441">SUM(BI190:BI192)</f>
        <v>0</v>
      </c>
      <c r="BJ189" s="113">
        <f t="shared" si="441"/>
        <v>0</v>
      </c>
      <c r="BK189" s="113">
        <f t="shared" ref="BK189:BL189" si="442">SUM(BK190:BK192)</f>
        <v>0</v>
      </c>
      <c r="BL189" s="113">
        <f t="shared" si="442"/>
        <v>8110000</v>
      </c>
    </row>
    <row r="190" spans="2:64">
      <c r="B190" s="172">
        <v>521211</v>
      </c>
      <c r="C190" s="110" t="s">
        <v>7</v>
      </c>
      <c r="D190" s="110"/>
      <c r="E190" s="367"/>
      <c r="F190" s="111">
        <v>17900000</v>
      </c>
      <c r="G190" s="111">
        <v>17900000</v>
      </c>
      <c r="H190" s="111"/>
      <c r="I190" s="111">
        <f t="shared" ref="I190:I192" si="443">G190-F190</f>
        <v>0</v>
      </c>
      <c r="J190" s="111"/>
      <c r="K190" s="111"/>
      <c r="L190" s="111"/>
      <c r="M190" s="111"/>
      <c r="N190" s="111"/>
      <c r="O190" s="111"/>
      <c r="P190" s="111"/>
      <c r="Q190" s="179">
        <v>860000</v>
      </c>
      <c r="R190" s="111">
        <v>2498000</v>
      </c>
      <c r="S190" s="111"/>
      <c r="T190" s="111"/>
      <c r="U190" s="111"/>
      <c r="V190" s="111"/>
      <c r="W190" s="111"/>
      <c r="X190" s="111">
        <v>4986000</v>
      </c>
      <c r="Y190" s="111"/>
      <c r="Z190" s="111"/>
      <c r="AA190" s="111"/>
      <c r="AB190" s="111"/>
      <c r="AC190" s="111"/>
      <c r="AD190" s="111"/>
      <c r="AE190" s="111"/>
      <c r="AF190" s="111"/>
      <c r="AG190" s="111">
        <v>2925000</v>
      </c>
      <c r="AH190" s="111"/>
      <c r="AI190" s="111"/>
      <c r="AJ190" s="111"/>
      <c r="AK190" s="111"/>
      <c r="AL190" s="111"/>
      <c r="AM190" s="111"/>
      <c r="AN190" s="111"/>
      <c r="AO190" s="111"/>
      <c r="AP190" s="111"/>
      <c r="AQ190" s="111"/>
      <c r="AR190" s="111"/>
      <c r="AS190" s="111"/>
      <c r="AT190" s="111"/>
      <c r="AU190" s="111">
        <f t="shared" si="372"/>
        <v>11269000</v>
      </c>
      <c r="AV190" s="114">
        <f t="shared" si="324"/>
        <v>62.955307262569839</v>
      </c>
      <c r="AW190" s="115">
        <f t="shared" si="371"/>
        <v>6631000</v>
      </c>
      <c r="AX190" s="114">
        <f t="shared" si="304"/>
        <v>37.044692737430168</v>
      </c>
      <c r="AY190" s="110" t="s">
        <v>532</v>
      </c>
      <c r="AZ190" s="110" t="s">
        <v>570</v>
      </c>
      <c r="BA190" s="110" t="s">
        <v>3804</v>
      </c>
      <c r="BB190" s="111"/>
      <c r="BC190" s="111">
        <v>2498000</v>
      </c>
      <c r="BD190" s="179">
        <v>860000</v>
      </c>
      <c r="BE190" s="111"/>
      <c r="BF190" s="111"/>
      <c r="BG190" s="111"/>
      <c r="BH190" s="111">
        <v>4986000</v>
      </c>
      <c r="BI190" s="111"/>
      <c r="BJ190" s="111"/>
      <c r="BK190" s="111"/>
      <c r="BL190" s="111">
        <v>2925000</v>
      </c>
    </row>
    <row r="191" spans="2:64">
      <c r="B191" s="172">
        <v>521219</v>
      </c>
      <c r="C191" s="110" t="s">
        <v>53</v>
      </c>
      <c r="D191" s="110"/>
      <c r="E191" s="367"/>
      <c r="F191" s="111">
        <v>2000000</v>
      </c>
      <c r="G191" s="111">
        <v>2000000</v>
      </c>
      <c r="H191" s="111"/>
      <c r="I191" s="111">
        <f t="shared" si="443"/>
        <v>0</v>
      </c>
      <c r="J191" s="111"/>
      <c r="K191" s="111"/>
      <c r="L191" s="111"/>
      <c r="M191" s="111"/>
      <c r="N191" s="111"/>
      <c r="O191" s="111"/>
      <c r="P191" s="111"/>
      <c r="Q191" s="111"/>
      <c r="R191" s="111"/>
      <c r="S191" s="111"/>
      <c r="T191" s="111"/>
      <c r="U191" s="111"/>
      <c r="V191" s="111"/>
      <c r="W191" s="111"/>
      <c r="X191" s="111"/>
      <c r="Y191" s="111"/>
      <c r="Z191" s="111"/>
      <c r="AA191" s="111"/>
      <c r="AB191" s="111"/>
      <c r="AC191" s="111"/>
      <c r="AD191" s="111"/>
      <c r="AE191" s="111"/>
      <c r="AF191" s="111"/>
      <c r="AG191" s="111"/>
      <c r="AH191" s="111"/>
      <c r="AI191" s="111"/>
      <c r="AJ191" s="111"/>
      <c r="AK191" s="111"/>
      <c r="AL191" s="111"/>
      <c r="AM191" s="111"/>
      <c r="AN191" s="111"/>
      <c r="AO191" s="111"/>
      <c r="AP191" s="111"/>
      <c r="AQ191" s="111"/>
      <c r="AR191" s="111"/>
      <c r="AS191" s="111"/>
      <c r="AT191" s="111"/>
      <c r="AU191" s="111">
        <f t="shared" si="372"/>
        <v>0</v>
      </c>
      <c r="AV191" s="114">
        <f t="shared" si="324"/>
        <v>0</v>
      </c>
      <c r="AW191" s="115">
        <f t="shared" si="371"/>
        <v>2000000</v>
      </c>
      <c r="AX191" s="114">
        <f t="shared" si="304"/>
        <v>100</v>
      </c>
      <c r="AY191" s="110" t="s">
        <v>532</v>
      </c>
      <c r="AZ191" s="110" t="s">
        <v>570</v>
      </c>
      <c r="BA191" s="110" t="s">
        <v>3804</v>
      </c>
      <c r="BB191" s="111"/>
      <c r="BC191" s="111"/>
      <c r="BD191" s="179"/>
      <c r="BE191" s="111"/>
      <c r="BF191" s="111"/>
      <c r="BG191" s="111"/>
      <c r="BH191" s="111"/>
      <c r="BI191" s="111"/>
      <c r="BJ191" s="111"/>
      <c r="BK191" s="111"/>
      <c r="BL191" s="111"/>
    </row>
    <row r="192" spans="2:64">
      <c r="B192" s="172">
        <v>524111</v>
      </c>
      <c r="C192" s="110" t="s">
        <v>19</v>
      </c>
      <c r="D192" s="110"/>
      <c r="E192" s="367"/>
      <c r="F192" s="111">
        <v>30169000</v>
      </c>
      <c r="G192" s="111">
        <v>30169000</v>
      </c>
      <c r="H192" s="111"/>
      <c r="I192" s="111">
        <f t="shared" si="443"/>
        <v>0</v>
      </c>
      <c r="J192" s="111"/>
      <c r="K192" s="111"/>
      <c r="L192" s="111"/>
      <c r="M192" s="111"/>
      <c r="N192" s="111"/>
      <c r="O192" s="111"/>
      <c r="P192" s="111"/>
      <c r="Q192" s="179">
        <v>2490000</v>
      </c>
      <c r="R192" s="111"/>
      <c r="S192" s="111">
        <f>8760000+4980000+1790000</f>
        <v>15530000</v>
      </c>
      <c r="T192" s="111"/>
      <c r="U192" s="111"/>
      <c r="V192" s="111"/>
      <c r="W192" s="111"/>
      <c r="X192" s="111"/>
      <c r="Y192" s="111">
        <v>2118000</v>
      </c>
      <c r="Z192" s="111"/>
      <c r="AA192" s="111"/>
      <c r="AB192" s="111">
        <v>4256000</v>
      </c>
      <c r="AC192" s="111"/>
      <c r="AD192" s="111"/>
      <c r="AE192" s="111"/>
      <c r="AF192" s="111"/>
      <c r="AG192" s="111">
        <v>5185000</v>
      </c>
      <c r="AH192" s="111"/>
      <c r="AI192" s="111"/>
      <c r="AJ192" s="111"/>
      <c r="AK192" s="111"/>
      <c r="AL192" s="111"/>
      <c r="AM192" s="111"/>
      <c r="AN192" s="111"/>
      <c r="AO192" s="111"/>
      <c r="AP192" s="111"/>
      <c r="AQ192" s="111"/>
      <c r="AR192" s="111"/>
      <c r="AS192" s="111"/>
      <c r="AT192" s="111"/>
      <c r="AU192" s="111">
        <f t="shared" si="372"/>
        <v>29579000</v>
      </c>
      <c r="AV192" s="114">
        <f t="shared" si="324"/>
        <v>98.044350160761056</v>
      </c>
      <c r="AW192" s="115">
        <f t="shared" si="371"/>
        <v>590000</v>
      </c>
      <c r="AX192" s="114">
        <f t="shared" si="304"/>
        <v>1.9556498392389539</v>
      </c>
      <c r="AY192" s="110" t="s">
        <v>532</v>
      </c>
      <c r="AZ192" s="110" t="s">
        <v>570</v>
      </c>
      <c r="BA192" s="110" t="s">
        <v>3804</v>
      </c>
      <c r="BB192" s="111"/>
      <c r="BC192" s="111"/>
      <c r="BD192" s="179">
        <v>2490000</v>
      </c>
      <c r="BE192" s="111"/>
      <c r="BF192" s="111"/>
      <c r="BG192" s="111"/>
      <c r="BH192" s="111"/>
      <c r="BI192" s="111"/>
      <c r="BJ192" s="111"/>
      <c r="BK192" s="111"/>
      <c r="BL192" s="111">
        <v>5185000</v>
      </c>
    </row>
    <row r="193" spans="2:64">
      <c r="B193" s="174" t="s">
        <v>508</v>
      </c>
      <c r="C193" s="112" t="s">
        <v>4820</v>
      </c>
      <c r="D193" s="112"/>
      <c r="E193" s="359"/>
      <c r="F193" s="113">
        <f>F194</f>
        <v>76463000</v>
      </c>
      <c r="G193" s="113">
        <f t="shared" ref="G193:AS193" si="444">G194</f>
        <v>76463000</v>
      </c>
      <c r="H193" s="113">
        <f t="shared" si="444"/>
        <v>0</v>
      </c>
      <c r="I193" s="113">
        <f t="shared" si="444"/>
        <v>76463000</v>
      </c>
      <c r="J193" s="113">
        <f t="shared" si="444"/>
        <v>0</v>
      </c>
      <c r="K193" s="113">
        <f t="shared" si="444"/>
        <v>0</v>
      </c>
      <c r="L193" s="113">
        <f t="shared" si="444"/>
        <v>0</v>
      </c>
      <c r="M193" s="113">
        <f t="shared" si="444"/>
        <v>0</v>
      </c>
      <c r="N193" s="113">
        <f t="shared" si="444"/>
        <v>0</v>
      </c>
      <c r="O193" s="113">
        <f t="shared" si="444"/>
        <v>0</v>
      </c>
      <c r="P193" s="113">
        <f t="shared" si="444"/>
        <v>0</v>
      </c>
      <c r="Q193" s="113">
        <f t="shared" si="444"/>
        <v>0</v>
      </c>
      <c r="R193" s="113">
        <f t="shared" si="444"/>
        <v>0</v>
      </c>
      <c r="S193" s="113">
        <f t="shared" si="444"/>
        <v>0</v>
      </c>
      <c r="T193" s="113">
        <f t="shared" si="444"/>
        <v>0</v>
      </c>
      <c r="U193" s="113">
        <f t="shared" si="444"/>
        <v>0</v>
      </c>
      <c r="V193" s="113">
        <f t="shared" si="444"/>
        <v>0</v>
      </c>
      <c r="W193" s="113">
        <f t="shared" si="444"/>
        <v>0</v>
      </c>
      <c r="X193" s="113">
        <f t="shared" si="444"/>
        <v>0</v>
      </c>
      <c r="Y193" s="113">
        <f t="shared" si="444"/>
        <v>0</v>
      </c>
      <c r="Z193" s="113">
        <f t="shared" si="444"/>
        <v>0</v>
      </c>
      <c r="AA193" s="113">
        <f t="shared" si="444"/>
        <v>0</v>
      </c>
      <c r="AB193" s="113">
        <f t="shared" si="444"/>
        <v>0</v>
      </c>
      <c r="AC193" s="113">
        <f t="shared" si="444"/>
        <v>0</v>
      </c>
      <c r="AD193" s="113">
        <f t="shared" si="444"/>
        <v>0</v>
      </c>
      <c r="AE193" s="113">
        <f t="shared" si="444"/>
        <v>0</v>
      </c>
      <c r="AF193" s="113">
        <f t="shared" si="444"/>
        <v>0</v>
      </c>
      <c r="AG193" s="113">
        <f t="shared" si="444"/>
        <v>0</v>
      </c>
      <c r="AH193" s="113">
        <f t="shared" si="444"/>
        <v>0</v>
      </c>
      <c r="AI193" s="113">
        <f t="shared" si="444"/>
        <v>0</v>
      </c>
      <c r="AJ193" s="113">
        <f t="shared" si="444"/>
        <v>0</v>
      </c>
      <c r="AK193" s="113">
        <f t="shared" si="444"/>
        <v>0</v>
      </c>
      <c r="AL193" s="113">
        <f t="shared" si="444"/>
        <v>0</v>
      </c>
      <c r="AM193" s="113">
        <f t="shared" si="444"/>
        <v>0</v>
      </c>
      <c r="AN193" s="113">
        <f t="shared" si="444"/>
        <v>0</v>
      </c>
      <c r="AO193" s="113">
        <f t="shared" si="444"/>
        <v>0</v>
      </c>
      <c r="AP193" s="113">
        <f t="shared" si="444"/>
        <v>0</v>
      </c>
      <c r="AQ193" s="113">
        <f t="shared" si="444"/>
        <v>0</v>
      </c>
      <c r="AR193" s="113">
        <f t="shared" si="444"/>
        <v>0</v>
      </c>
      <c r="AS193" s="113">
        <f t="shared" si="444"/>
        <v>0</v>
      </c>
      <c r="AT193" s="113"/>
      <c r="AU193" s="113">
        <f t="shared" si="372"/>
        <v>0</v>
      </c>
      <c r="AV193" s="121">
        <f t="shared" si="324"/>
        <v>0</v>
      </c>
      <c r="AW193" s="122">
        <f>F193-AU193</f>
        <v>76463000</v>
      </c>
      <c r="AX193" s="121">
        <f t="shared" si="304"/>
        <v>100</v>
      </c>
      <c r="AY193" s="110" t="s">
        <v>532</v>
      </c>
      <c r="AZ193" s="110" t="s">
        <v>570</v>
      </c>
      <c r="BA193" s="110" t="s">
        <v>3804</v>
      </c>
      <c r="BB193" s="113">
        <f>BB194</f>
        <v>0</v>
      </c>
      <c r="BC193" s="113">
        <f t="shared" ref="BC193:BL193" si="445">BC194</f>
        <v>0</v>
      </c>
      <c r="BD193" s="113">
        <f t="shared" si="445"/>
        <v>0</v>
      </c>
      <c r="BE193" s="113">
        <f t="shared" si="445"/>
        <v>0</v>
      </c>
      <c r="BF193" s="113">
        <f t="shared" si="445"/>
        <v>0</v>
      </c>
      <c r="BG193" s="113">
        <f t="shared" si="445"/>
        <v>0</v>
      </c>
      <c r="BH193" s="113">
        <f t="shared" si="445"/>
        <v>0</v>
      </c>
      <c r="BI193" s="113">
        <f t="shared" si="445"/>
        <v>0</v>
      </c>
      <c r="BJ193" s="113">
        <f t="shared" si="445"/>
        <v>0</v>
      </c>
      <c r="BK193" s="113">
        <f t="shared" si="445"/>
        <v>0</v>
      </c>
      <c r="BL193" s="113">
        <f t="shared" si="445"/>
        <v>0</v>
      </c>
    </row>
    <row r="194" spans="2:64">
      <c r="B194" s="172">
        <v>521219</v>
      </c>
      <c r="C194" s="110" t="s">
        <v>53</v>
      </c>
      <c r="D194" s="110"/>
      <c r="E194" s="367"/>
      <c r="F194" s="111">
        <v>76463000</v>
      </c>
      <c r="G194" s="111">
        <v>76463000</v>
      </c>
      <c r="H194" s="111"/>
      <c r="I194" s="111">
        <v>76463000</v>
      </c>
      <c r="J194" s="111"/>
      <c r="K194" s="111"/>
      <c r="L194" s="111"/>
      <c r="M194" s="111"/>
      <c r="N194" s="111"/>
      <c r="O194" s="111"/>
      <c r="P194" s="111"/>
      <c r="Q194" s="179"/>
      <c r="R194" s="111"/>
      <c r="S194" s="111"/>
      <c r="T194" s="111"/>
      <c r="U194" s="111"/>
      <c r="V194" s="111"/>
      <c r="W194" s="111"/>
      <c r="X194" s="111"/>
      <c r="Y194" s="111"/>
      <c r="Z194" s="111"/>
      <c r="AA194" s="111"/>
      <c r="AB194" s="111"/>
      <c r="AC194" s="111"/>
      <c r="AD194" s="111"/>
      <c r="AE194" s="111"/>
      <c r="AF194" s="111"/>
      <c r="AG194" s="111"/>
      <c r="AH194" s="111"/>
      <c r="AI194" s="111"/>
      <c r="AJ194" s="111"/>
      <c r="AK194" s="111"/>
      <c r="AL194" s="111"/>
      <c r="AM194" s="111"/>
      <c r="AN194" s="111"/>
      <c r="AO194" s="111"/>
      <c r="AP194" s="111"/>
      <c r="AQ194" s="111"/>
      <c r="AR194" s="111"/>
      <c r="AS194" s="111"/>
      <c r="AT194" s="111"/>
      <c r="AU194" s="111">
        <f t="shared" si="372"/>
        <v>0</v>
      </c>
      <c r="AV194" s="114">
        <f t="shared" si="324"/>
        <v>0</v>
      </c>
      <c r="AW194" s="115">
        <f t="shared" ref="AW194" si="446">F194-AU194</f>
        <v>76463000</v>
      </c>
      <c r="AX194" s="114">
        <f t="shared" si="304"/>
        <v>100</v>
      </c>
      <c r="AY194" s="110" t="s">
        <v>532</v>
      </c>
      <c r="AZ194" s="110" t="s">
        <v>570</v>
      </c>
      <c r="BA194" s="110" t="s">
        <v>3804</v>
      </c>
      <c r="BB194" s="111"/>
      <c r="BC194" s="111"/>
      <c r="BD194" s="111"/>
      <c r="BE194" s="111"/>
      <c r="BF194" s="111"/>
      <c r="BG194" s="111"/>
      <c r="BH194" s="111"/>
      <c r="BI194" s="111"/>
      <c r="BJ194" s="111"/>
      <c r="BK194" s="111"/>
      <c r="BL194" s="111"/>
    </row>
    <row r="195" spans="2:64">
      <c r="B195" s="116" t="s">
        <v>3693</v>
      </c>
      <c r="C195" s="117" t="s">
        <v>3085</v>
      </c>
      <c r="D195" s="117">
        <v>1</v>
      </c>
      <c r="E195" s="365" t="s">
        <v>3681</v>
      </c>
      <c r="F195" s="118">
        <f>F196</f>
        <v>289920000</v>
      </c>
      <c r="G195" s="118">
        <f>G196</f>
        <v>289920000</v>
      </c>
      <c r="H195" s="118">
        <f>H196</f>
        <v>0</v>
      </c>
      <c r="I195" s="118">
        <f>I196</f>
        <v>92000000</v>
      </c>
      <c r="J195" s="118">
        <f t="shared" ref="J195:AS195" si="447">J196</f>
        <v>0</v>
      </c>
      <c r="K195" s="118">
        <f t="shared" si="447"/>
        <v>0</v>
      </c>
      <c r="L195" s="118">
        <f t="shared" si="447"/>
        <v>0</v>
      </c>
      <c r="M195" s="118">
        <f t="shared" si="447"/>
        <v>0</v>
      </c>
      <c r="N195" s="118">
        <f t="shared" si="447"/>
        <v>0</v>
      </c>
      <c r="O195" s="118">
        <f t="shared" si="447"/>
        <v>0</v>
      </c>
      <c r="P195" s="118">
        <f t="shared" si="447"/>
        <v>0</v>
      </c>
      <c r="Q195" s="118">
        <f t="shared" si="447"/>
        <v>18269500</v>
      </c>
      <c r="R195" s="118">
        <f t="shared" si="447"/>
        <v>50674500</v>
      </c>
      <c r="S195" s="118">
        <f t="shared" si="447"/>
        <v>0</v>
      </c>
      <c r="T195" s="118">
        <f t="shared" si="447"/>
        <v>19929200</v>
      </c>
      <c r="U195" s="118">
        <f t="shared" si="447"/>
        <v>0</v>
      </c>
      <c r="V195" s="118">
        <f t="shared" si="447"/>
        <v>0</v>
      </c>
      <c r="W195" s="118">
        <f t="shared" si="447"/>
        <v>19882500</v>
      </c>
      <c r="X195" s="118">
        <f t="shared" si="447"/>
        <v>25762820</v>
      </c>
      <c r="Y195" s="118">
        <f t="shared" si="447"/>
        <v>0</v>
      </c>
      <c r="Z195" s="118">
        <f t="shared" si="447"/>
        <v>0</v>
      </c>
      <c r="AA195" s="118">
        <f t="shared" si="447"/>
        <v>2030000</v>
      </c>
      <c r="AB195" s="118">
        <f t="shared" si="447"/>
        <v>0</v>
      </c>
      <c r="AC195" s="118">
        <f t="shared" si="447"/>
        <v>13219000</v>
      </c>
      <c r="AD195" s="118">
        <f t="shared" si="447"/>
        <v>0</v>
      </c>
      <c r="AE195" s="118">
        <f t="shared" si="447"/>
        <v>0</v>
      </c>
      <c r="AF195" s="118">
        <f t="shared" si="447"/>
        <v>0</v>
      </c>
      <c r="AG195" s="118">
        <f t="shared" si="447"/>
        <v>2915000</v>
      </c>
      <c r="AH195" s="118">
        <f t="shared" si="447"/>
        <v>0</v>
      </c>
      <c r="AI195" s="118">
        <f t="shared" si="447"/>
        <v>0</v>
      </c>
      <c r="AJ195" s="118">
        <f t="shared" si="447"/>
        <v>0</v>
      </c>
      <c r="AK195" s="118">
        <f t="shared" si="447"/>
        <v>0</v>
      </c>
      <c r="AL195" s="118">
        <f t="shared" si="447"/>
        <v>0</v>
      </c>
      <c r="AM195" s="118">
        <f t="shared" si="447"/>
        <v>0</v>
      </c>
      <c r="AN195" s="118">
        <f t="shared" si="447"/>
        <v>0</v>
      </c>
      <c r="AO195" s="118">
        <f t="shared" si="447"/>
        <v>0</v>
      </c>
      <c r="AP195" s="118">
        <f t="shared" si="447"/>
        <v>0</v>
      </c>
      <c r="AQ195" s="118">
        <f t="shared" si="447"/>
        <v>0</v>
      </c>
      <c r="AR195" s="118">
        <f t="shared" si="447"/>
        <v>0</v>
      </c>
      <c r="AS195" s="118">
        <f t="shared" si="447"/>
        <v>0</v>
      </c>
      <c r="AT195" s="118"/>
      <c r="AU195" s="118">
        <f t="shared" si="372"/>
        <v>152682520</v>
      </c>
      <c r="AV195" s="119">
        <f t="shared" si="324"/>
        <v>52.663672737306847</v>
      </c>
      <c r="AW195" s="120">
        <f t="shared" si="371"/>
        <v>137237480</v>
      </c>
      <c r="AX195" s="119">
        <f t="shared" si="304"/>
        <v>47.336327262693153</v>
      </c>
      <c r="AY195" s="110" t="s">
        <v>565</v>
      </c>
      <c r="AZ195" s="110" t="s">
        <v>535</v>
      </c>
      <c r="BA195" s="110" t="s">
        <v>3804</v>
      </c>
      <c r="BB195" s="118">
        <f t="shared" ref="BB195:BL195" si="448">BB196</f>
        <v>0</v>
      </c>
      <c r="BC195" s="118">
        <f t="shared" si="448"/>
        <v>50674500</v>
      </c>
      <c r="BD195" s="118">
        <f t="shared" si="448"/>
        <v>18269500</v>
      </c>
      <c r="BE195" s="118">
        <f t="shared" si="448"/>
        <v>19929200</v>
      </c>
      <c r="BF195" s="118">
        <f t="shared" si="448"/>
        <v>10000000</v>
      </c>
      <c r="BG195" s="118">
        <f t="shared" si="448"/>
        <v>9882500</v>
      </c>
      <c r="BH195" s="118">
        <f t="shared" si="448"/>
        <v>25762820</v>
      </c>
      <c r="BI195" s="118">
        <f t="shared" si="448"/>
        <v>2030000</v>
      </c>
      <c r="BJ195" s="118">
        <f t="shared" si="448"/>
        <v>11209000</v>
      </c>
      <c r="BK195" s="118">
        <f t="shared" si="448"/>
        <v>2010000</v>
      </c>
      <c r="BL195" s="118">
        <f t="shared" si="448"/>
        <v>2915000</v>
      </c>
    </row>
    <row r="196" spans="2:64">
      <c r="B196" s="116">
        <v>301</v>
      </c>
      <c r="C196" s="117" t="s">
        <v>3298</v>
      </c>
      <c r="D196" s="117"/>
      <c r="E196" s="365"/>
      <c r="F196" s="118">
        <f>F197+F200+F203+F206+F210+F213+F217</f>
        <v>289920000</v>
      </c>
      <c r="G196" s="118">
        <f t="shared" ref="G196:AS196" si="449">G197+G200+G203+G206+G210+G213+G217</f>
        <v>289920000</v>
      </c>
      <c r="H196" s="118">
        <f t="shared" si="449"/>
        <v>0</v>
      </c>
      <c r="I196" s="118">
        <f t="shared" si="449"/>
        <v>92000000</v>
      </c>
      <c r="J196" s="118">
        <f t="shared" si="449"/>
        <v>0</v>
      </c>
      <c r="K196" s="118">
        <f t="shared" si="449"/>
        <v>0</v>
      </c>
      <c r="L196" s="118">
        <f t="shared" si="449"/>
        <v>0</v>
      </c>
      <c r="M196" s="118">
        <f t="shared" si="449"/>
        <v>0</v>
      </c>
      <c r="N196" s="118">
        <f t="shared" si="449"/>
        <v>0</v>
      </c>
      <c r="O196" s="118">
        <f t="shared" si="449"/>
        <v>0</v>
      </c>
      <c r="P196" s="118">
        <f t="shared" si="449"/>
        <v>0</v>
      </c>
      <c r="Q196" s="118">
        <f t="shared" si="449"/>
        <v>18269500</v>
      </c>
      <c r="R196" s="118">
        <f t="shared" si="449"/>
        <v>50674500</v>
      </c>
      <c r="S196" s="118">
        <f t="shared" si="449"/>
        <v>0</v>
      </c>
      <c r="T196" s="118">
        <f t="shared" si="449"/>
        <v>19929200</v>
      </c>
      <c r="U196" s="118">
        <f t="shared" si="449"/>
        <v>0</v>
      </c>
      <c r="V196" s="118">
        <f t="shared" si="449"/>
        <v>0</v>
      </c>
      <c r="W196" s="118">
        <f t="shared" si="449"/>
        <v>19882500</v>
      </c>
      <c r="X196" s="118">
        <f t="shared" si="449"/>
        <v>25762820</v>
      </c>
      <c r="Y196" s="118">
        <f t="shared" si="449"/>
        <v>0</v>
      </c>
      <c r="Z196" s="118">
        <f t="shared" si="449"/>
        <v>0</v>
      </c>
      <c r="AA196" s="118">
        <f t="shared" si="449"/>
        <v>2030000</v>
      </c>
      <c r="AB196" s="118">
        <f t="shared" si="449"/>
        <v>0</v>
      </c>
      <c r="AC196" s="118">
        <f t="shared" si="449"/>
        <v>13219000</v>
      </c>
      <c r="AD196" s="118">
        <f t="shared" si="449"/>
        <v>0</v>
      </c>
      <c r="AE196" s="118">
        <f t="shared" si="449"/>
        <v>0</v>
      </c>
      <c r="AF196" s="118">
        <f t="shared" si="449"/>
        <v>0</v>
      </c>
      <c r="AG196" s="118">
        <f t="shared" si="449"/>
        <v>2915000</v>
      </c>
      <c r="AH196" s="118">
        <f t="shared" si="449"/>
        <v>0</v>
      </c>
      <c r="AI196" s="118">
        <f t="shared" si="449"/>
        <v>0</v>
      </c>
      <c r="AJ196" s="118">
        <f t="shared" si="449"/>
        <v>0</v>
      </c>
      <c r="AK196" s="118">
        <f t="shared" si="449"/>
        <v>0</v>
      </c>
      <c r="AL196" s="118">
        <f t="shared" si="449"/>
        <v>0</v>
      </c>
      <c r="AM196" s="118">
        <f t="shared" si="449"/>
        <v>0</v>
      </c>
      <c r="AN196" s="118">
        <f t="shared" si="449"/>
        <v>0</v>
      </c>
      <c r="AO196" s="118">
        <f t="shared" si="449"/>
        <v>0</v>
      </c>
      <c r="AP196" s="118">
        <f t="shared" si="449"/>
        <v>0</v>
      </c>
      <c r="AQ196" s="118">
        <f t="shared" si="449"/>
        <v>0</v>
      </c>
      <c r="AR196" s="118">
        <f t="shared" si="449"/>
        <v>0</v>
      </c>
      <c r="AS196" s="118">
        <f t="shared" si="449"/>
        <v>0</v>
      </c>
      <c r="AT196" s="118"/>
      <c r="AU196" s="118">
        <f t="shared" si="372"/>
        <v>152682520</v>
      </c>
      <c r="AV196" s="119">
        <f t="shared" si="324"/>
        <v>52.663672737306847</v>
      </c>
      <c r="AW196" s="120">
        <f t="shared" si="371"/>
        <v>137237480</v>
      </c>
      <c r="AX196" s="119">
        <f t="shared" si="304"/>
        <v>47.336327262693153</v>
      </c>
      <c r="AY196" s="110" t="s">
        <v>565</v>
      </c>
      <c r="AZ196" s="110" t="s">
        <v>535</v>
      </c>
      <c r="BA196" s="110" t="s">
        <v>3804</v>
      </c>
      <c r="BB196" s="118">
        <f>BB197+BB200+BB203+BB206+BB210+BB213+BB217</f>
        <v>0</v>
      </c>
      <c r="BC196" s="118">
        <f t="shared" ref="BC196:BK196" si="450">BC197+BC200+BC203+BC206+BC210+BC213+BC217</f>
        <v>50674500</v>
      </c>
      <c r="BD196" s="118">
        <f t="shared" si="450"/>
        <v>18269500</v>
      </c>
      <c r="BE196" s="118">
        <f t="shared" si="450"/>
        <v>19929200</v>
      </c>
      <c r="BF196" s="118">
        <f t="shared" si="450"/>
        <v>10000000</v>
      </c>
      <c r="BG196" s="118">
        <f t="shared" si="450"/>
        <v>9882500</v>
      </c>
      <c r="BH196" s="118">
        <f t="shared" si="450"/>
        <v>25762820</v>
      </c>
      <c r="BI196" s="118">
        <f t="shared" si="450"/>
        <v>2030000</v>
      </c>
      <c r="BJ196" s="118">
        <f t="shared" si="450"/>
        <v>11209000</v>
      </c>
      <c r="BK196" s="118">
        <f t="shared" si="450"/>
        <v>2010000</v>
      </c>
      <c r="BL196" s="118">
        <f t="shared" ref="BL196" si="451">BL197+BL200+BL203+BL206+BL210+BL213+BL217</f>
        <v>2915000</v>
      </c>
    </row>
    <row r="197" spans="2:64">
      <c r="B197" s="174" t="s">
        <v>8</v>
      </c>
      <c r="C197" s="112" t="s">
        <v>143</v>
      </c>
      <c r="D197" s="112"/>
      <c r="E197" s="359"/>
      <c r="F197" s="113">
        <f t="shared" ref="F197:AS197" si="452">SUM(F198:F199)</f>
        <v>27102000</v>
      </c>
      <c r="G197" s="113">
        <f t="shared" ref="G197:H197" si="453">SUM(G198:G199)</f>
        <v>27102000</v>
      </c>
      <c r="H197" s="113">
        <f t="shared" si="453"/>
        <v>0</v>
      </c>
      <c r="I197" s="113">
        <f t="shared" ref="I197" si="454">SUM(I198:I199)</f>
        <v>0</v>
      </c>
      <c r="J197" s="113">
        <f t="shared" si="452"/>
        <v>0</v>
      </c>
      <c r="K197" s="113">
        <f t="shared" si="452"/>
        <v>0</v>
      </c>
      <c r="L197" s="113">
        <f t="shared" si="452"/>
        <v>0</v>
      </c>
      <c r="M197" s="113">
        <f t="shared" si="452"/>
        <v>0</v>
      </c>
      <c r="N197" s="113">
        <f t="shared" si="452"/>
        <v>0</v>
      </c>
      <c r="O197" s="113">
        <f t="shared" si="452"/>
        <v>0</v>
      </c>
      <c r="P197" s="113">
        <f t="shared" si="452"/>
        <v>0</v>
      </c>
      <c r="Q197" s="113">
        <f t="shared" si="452"/>
        <v>2450000</v>
      </c>
      <c r="R197" s="113">
        <f t="shared" si="452"/>
        <v>3275000</v>
      </c>
      <c r="S197" s="113">
        <f t="shared" si="452"/>
        <v>0</v>
      </c>
      <c r="T197" s="113">
        <f t="shared" si="452"/>
        <v>2446000</v>
      </c>
      <c r="U197" s="113">
        <f t="shared" si="452"/>
        <v>0</v>
      </c>
      <c r="V197" s="113">
        <f t="shared" si="452"/>
        <v>0</v>
      </c>
      <c r="W197" s="113">
        <f t="shared" si="452"/>
        <v>1810000</v>
      </c>
      <c r="X197" s="113">
        <f t="shared" si="452"/>
        <v>12551552</v>
      </c>
      <c r="Y197" s="113">
        <f t="shared" si="452"/>
        <v>0</v>
      </c>
      <c r="Z197" s="113">
        <f t="shared" si="452"/>
        <v>0</v>
      </c>
      <c r="AA197" s="113">
        <f t="shared" si="452"/>
        <v>0</v>
      </c>
      <c r="AB197" s="113">
        <f t="shared" si="452"/>
        <v>0</v>
      </c>
      <c r="AC197" s="113">
        <f t="shared" si="452"/>
        <v>2290000</v>
      </c>
      <c r="AD197" s="113">
        <f t="shared" si="452"/>
        <v>0</v>
      </c>
      <c r="AE197" s="113">
        <f t="shared" si="452"/>
        <v>0</v>
      </c>
      <c r="AF197" s="113">
        <f t="shared" si="452"/>
        <v>0</v>
      </c>
      <c r="AG197" s="113">
        <f t="shared" si="452"/>
        <v>700000</v>
      </c>
      <c r="AH197" s="113">
        <f t="shared" si="452"/>
        <v>0</v>
      </c>
      <c r="AI197" s="113">
        <f t="shared" si="452"/>
        <v>0</v>
      </c>
      <c r="AJ197" s="113">
        <f t="shared" si="452"/>
        <v>0</v>
      </c>
      <c r="AK197" s="113">
        <f t="shared" si="452"/>
        <v>0</v>
      </c>
      <c r="AL197" s="113">
        <f t="shared" si="452"/>
        <v>0</v>
      </c>
      <c r="AM197" s="113">
        <f t="shared" si="452"/>
        <v>0</v>
      </c>
      <c r="AN197" s="113">
        <f t="shared" si="452"/>
        <v>0</v>
      </c>
      <c r="AO197" s="113">
        <f t="shared" si="452"/>
        <v>0</v>
      </c>
      <c r="AP197" s="113">
        <f t="shared" si="452"/>
        <v>0</v>
      </c>
      <c r="AQ197" s="113">
        <f t="shared" si="452"/>
        <v>0</v>
      </c>
      <c r="AR197" s="113">
        <f t="shared" si="452"/>
        <v>0</v>
      </c>
      <c r="AS197" s="113">
        <f t="shared" si="452"/>
        <v>0</v>
      </c>
      <c r="AT197" s="113"/>
      <c r="AU197" s="113">
        <f t="shared" si="372"/>
        <v>25522552</v>
      </c>
      <c r="AV197" s="121">
        <f t="shared" si="324"/>
        <v>94.172208693085381</v>
      </c>
      <c r="AW197" s="122">
        <f t="shared" si="371"/>
        <v>1579448</v>
      </c>
      <c r="AX197" s="121">
        <f t="shared" si="304"/>
        <v>5.8277913069146186</v>
      </c>
      <c r="AY197" s="110" t="s">
        <v>565</v>
      </c>
      <c r="AZ197" s="110" t="s">
        <v>535</v>
      </c>
      <c r="BA197" s="110" t="s">
        <v>3804</v>
      </c>
      <c r="BB197" s="113">
        <f>SUM(BB198:BB199)</f>
        <v>0</v>
      </c>
      <c r="BC197" s="113">
        <f>SUM(BC198:BC199)</f>
        <v>3275000</v>
      </c>
      <c r="BD197" s="113">
        <f>SUM(BD198:BD199)</f>
        <v>2450000</v>
      </c>
      <c r="BE197" s="113">
        <f t="shared" ref="BE197" si="455">SUM(BE198:BE199)</f>
        <v>2446000</v>
      </c>
      <c r="BF197" s="113">
        <f t="shared" ref="BF197" si="456">SUM(BF198:BF199)</f>
        <v>1810000</v>
      </c>
      <c r="BG197" s="113">
        <f t="shared" ref="BG197:BH197" si="457">SUM(BG198:BG199)</f>
        <v>0</v>
      </c>
      <c r="BH197" s="113">
        <f t="shared" si="457"/>
        <v>12551552</v>
      </c>
      <c r="BI197" s="113">
        <f t="shared" ref="BI197" si="458">SUM(BI198:BI199)</f>
        <v>0</v>
      </c>
      <c r="BJ197" s="113">
        <f t="shared" ref="BJ197:BK197" si="459">SUM(BJ198:BJ199)</f>
        <v>2290000</v>
      </c>
      <c r="BK197" s="113">
        <f t="shared" si="459"/>
        <v>0</v>
      </c>
      <c r="BL197" s="113">
        <f t="shared" ref="BL197" si="460">SUM(BL198:BL199)</f>
        <v>700000</v>
      </c>
    </row>
    <row r="198" spans="2:64">
      <c r="B198" s="172">
        <v>521211</v>
      </c>
      <c r="C198" s="110" t="s">
        <v>7</v>
      </c>
      <c r="D198" s="110"/>
      <c r="E198" s="367"/>
      <c r="F198" s="111">
        <v>18400000</v>
      </c>
      <c r="G198" s="111">
        <v>18400000</v>
      </c>
      <c r="H198" s="111"/>
      <c r="I198" s="111">
        <f t="shared" ref="I198:I199" si="461">G198-F198</f>
        <v>0</v>
      </c>
      <c r="J198" s="111"/>
      <c r="K198" s="111"/>
      <c r="L198" s="111"/>
      <c r="M198" s="111"/>
      <c r="N198" s="111"/>
      <c r="O198" s="111"/>
      <c r="P198" s="111"/>
      <c r="Q198" s="179">
        <v>2450000</v>
      </c>
      <c r="R198" s="111">
        <v>3275000</v>
      </c>
      <c r="S198" s="111"/>
      <c r="T198" s="111">
        <v>2446000</v>
      </c>
      <c r="U198" s="111"/>
      <c r="V198" s="111"/>
      <c r="W198" s="111">
        <f>1810000</f>
        <v>1810000</v>
      </c>
      <c r="X198" s="111">
        <v>3850000</v>
      </c>
      <c r="Y198" s="111"/>
      <c r="Z198" s="111"/>
      <c r="AA198" s="111"/>
      <c r="AB198" s="111"/>
      <c r="AC198" s="111">
        <v>2290000</v>
      </c>
      <c r="AD198" s="111"/>
      <c r="AE198" s="111"/>
      <c r="AF198" s="111"/>
      <c r="AG198" s="111">
        <v>700000</v>
      </c>
      <c r="AH198" s="111"/>
      <c r="AI198" s="111"/>
      <c r="AJ198" s="111"/>
      <c r="AK198" s="111"/>
      <c r="AL198" s="111"/>
      <c r="AM198" s="111"/>
      <c r="AN198" s="111"/>
      <c r="AO198" s="111"/>
      <c r="AP198" s="111"/>
      <c r="AQ198" s="111"/>
      <c r="AR198" s="111"/>
      <c r="AS198" s="111"/>
      <c r="AT198" s="111"/>
      <c r="AU198" s="111">
        <f t="shared" si="372"/>
        <v>16821000</v>
      </c>
      <c r="AV198" s="114">
        <f t="shared" si="324"/>
        <v>91.418478260869563</v>
      </c>
      <c r="AW198" s="115">
        <f t="shared" si="371"/>
        <v>1579000</v>
      </c>
      <c r="AX198" s="114">
        <f t="shared" si="304"/>
        <v>8.5815217391304355</v>
      </c>
      <c r="AY198" s="110" t="s">
        <v>565</v>
      </c>
      <c r="AZ198" s="110" t="s">
        <v>535</v>
      </c>
      <c r="BA198" s="110" t="s">
        <v>3804</v>
      </c>
      <c r="BB198" s="111"/>
      <c r="BC198" s="111">
        <v>3275000</v>
      </c>
      <c r="BD198" s="179">
        <v>2450000</v>
      </c>
      <c r="BE198" s="111">
        <v>2446000</v>
      </c>
      <c r="BF198" s="111">
        <v>1810000</v>
      </c>
      <c r="BG198" s="111"/>
      <c r="BH198" s="111">
        <v>3850000</v>
      </c>
      <c r="BI198" s="111"/>
      <c r="BJ198" s="111">
        <v>2290000</v>
      </c>
      <c r="BK198" s="111"/>
      <c r="BL198" s="111">
        <v>700000</v>
      </c>
    </row>
    <row r="199" spans="2:64">
      <c r="B199" s="172">
        <v>524111</v>
      </c>
      <c r="C199" s="110" t="s">
        <v>19</v>
      </c>
      <c r="D199" s="110"/>
      <c r="E199" s="367"/>
      <c r="F199" s="111">
        <v>8702000</v>
      </c>
      <c r="G199" s="111">
        <v>8702000</v>
      </c>
      <c r="H199" s="111"/>
      <c r="I199" s="111">
        <f t="shared" si="461"/>
        <v>0</v>
      </c>
      <c r="J199" s="111"/>
      <c r="K199" s="111"/>
      <c r="L199" s="111"/>
      <c r="M199" s="111"/>
      <c r="N199" s="111"/>
      <c r="O199" s="111"/>
      <c r="P199" s="111"/>
      <c r="Q199" s="111"/>
      <c r="R199" s="111"/>
      <c r="S199" s="111"/>
      <c r="T199" s="111"/>
      <c r="U199" s="111"/>
      <c r="V199" s="111"/>
      <c r="W199" s="111"/>
      <c r="X199" s="111">
        <v>8701552</v>
      </c>
      <c r="Y199" s="111"/>
      <c r="Z199" s="111"/>
      <c r="AA199" s="111"/>
      <c r="AB199" s="111"/>
      <c r="AC199" s="111"/>
      <c r="AD199" s="111"/>
      <c r="AE199" s="111"/>
      <c r="AF199" s="111"/>
      <c r="AG199" s="111"/>
      <c r="AH199" s="111"/>
      <c r="AI199" s="111"/>
      <c r="AJ199" s="111"/>
      <c r="AK199" s="111"/>
      <c r="AL199" s="111"/>
      <c r="AM199" s="111"/>
      <c r="AN199" s="111"/>
      <c r="AO199" s="111"/>
      <c r="AP199" s="111"/>
      <c r="AQ199" s="111"/>
      <c r="AR199" s="111"/>
      <c r="AS199" s="111"/>
      <c r="AT199" s="111"/>
      <c r="AU199" s="111">
        <f t="shared" si="372"/>
        <v>8701552</v>
      </c>
      <c r="AV199" s="114">
        <f t="shared" si="324"/>
        <v>99.994851758216498</v>
      </c>
      <c r="AW199" s="115">
        <f t="shared" si="371"/>
        <v>448</v>
      </c>
      <c r="AX199" s="114">
        <f t="shared" si="304"/>
        <v>5.1482417834980464E-3</v>
      </c>
      <c r="AY199" s="110" t="s">
        <v>565</v>
      </c>
      <c r="AZ199" s="110" t="s">
        <v>535</v>
      </c>
      <c r="BA199" s="110" t="s">
        <v>3804</v>
      </c>
      <c r="BB199" s="111"/>
      <c r="BC199" s="111"/>
      <c r="BD199" s="179"/>
      <c r="BE199" s="111"/>
      <c r="BF199" s="111"/>
      <c r="BG199" s="111"/>
      <c r="BH199" s="111">
        <v>8701552</v>
      </c>
      <c r="BI199" s="111"/>
      <c r="BJ199" s="111"/>
      <c r="BK199" s="111"/>
      <c r="BL199" s="111"/>
    </row>
    <row r="200" spans="2:64">
      <c r="B200" s="174" t="s">
        <v>508</v>
      </c>
      <c r="C200" s="112" t="s">
        <v>144</v>
      </c>
      <c r="D200" s="112"/>
      <c r="E200" s="359"/>
      <c r="F200" s="113">
        <f t="shared" ref="F200:AS200" si="462">SUM(F201:F202)</f>
        <v>12850000</v>
      </c>
      <c r="G200" s="113">
        <f t="shared" ref="G200:H200" si="463">SUM(G201:G202)</f>
        <v>12850000</v>
      </c>
      <c r="H200" s="113">
        <f t="shared" si="463"/>
        <v>0</v>
      </c>
      <c r="I200" s="113">
        <f t="shared" ref="I200" si="464">SUM(I201:I202)</f>
        <v>0</v>
      </c>
      <c r="J200" s="113">
        <f t="shared" si="462"/>
        <v>0</v>
      </c>
      <c r="K200" s="113">
        <f t="shared" si="462"/>
        <v>0</v>
      </c>
      <c r="L200" s="113">
        <f t="shared" si="462"/>
        <v>0</v>
      </c>
      <c r="M200" s="113">
        <f t="shared" si="462"/>
        <v>0</v>
      </c>
      <c r="N200" s="113">
        <f t="shared" si="462"/>
        <v>0</v>
      </c>
      <c r="O200" s="113">
        <f t="shared" si="462"/>
        <v>0</v>
      </c>
      <c r="P200" s="113">
        <f t="shared" si="462"/>
        <v>0</v>
      </c>
      <c r="Q200" s="113">
        <f t="shared" si="462"/>
        <v>0</v>
      </c>
      <c r="R200" s="113">
        <f t="shared" si="462"/>
        <v>5350000</v>
      </c>
      <c r="S200" s="113">
        <f t="shared" si="462"/>
        <v>0</v>
      </c>
      <c r="T200" s="113">
        <f t="shared" si="462"/>
        <v>0</v>
      </c>
      <c r="U200" s="113">
        <f t="shared" si="462"/>
        <v>0</v>
      </c>
      <c r="V200" s="113">
        <f t="shared" si="462"/>
        <v>0</v>
      </c>
      <c r="W200" s="113">
        <f t="shared" si="462"/>
        <v>2444000</v>
      </c>
      <c r="X200" s="113">
        <f t="shared" si="462"/>
        <v>0</v>
      </c>
      <c r="Y200" s="113">
        <f t="shared" si="462"/>
        <v>0</v>
      </c>
      <c r="Z200" s="113">
        <f t="shared" si="462"/>
        <v>0</v>
      </c>
      <c r="AA200" s="113">
        <f t="shared" si="462"/>
        <v>0</v>
      </c>
      <c r="AB200" s="113">
        <f t="shared" si="462"/>
        <v>0</v>
      </c>
      <c r="AC200" s="113">
        <f t="shared" si="462"/>
        <v>0</v>
      </c>
      <c r="AD200" s="113">
        <f t="shared" si="462"/>
        <v>0</v>
      </c>
      <c r="AE200" s="113">
        <f t="shared" si="462"/>
        <v>0</v>
      </c>
      <c r="AF200" s="113">
        <f t="shared" si="462"/>
        <v>0</v>
      </c>
      <c r="AG200" s="113">
        <f t="shared" si="462"/>
        <v>0</v>
      </c>
      <c r="AH200" s="113">
        <f t="shared" si="462"/>
        <v>0</v>
      </c>
      <c r="AI200" s="113">
        <f t="shared" si="462"/>
        <v>0</v>
      </c>
      <c r="AJ200" s="113">
        <f t="shared" si="462"/>
        <v>0</v>
      </c>
      <c r="AK200" s="113">
        <f t="shared" si="462"/>
        <v>0</v>
      </c>
      <c r="AL200" s="113">
        <f t="shared" si="462"/>
        <v>0</v>
      </c>
      <c r="AM200" s="113">
        <f t="shared" si="462"/>
        <v>0</v>
      </c>
      <c r="AN200" s="113">
        <f t="shared" si="462"/>
        <v>0</v>
      </c>
      <c r="AO200" s="113">
        <f t="shared" si="462"/>
        <v>0</v>
      </c>
      <c r="AP200" s="113">
        <f t="shared" si="462"/>
        <v>0</v>
      </c>
      <c r="AQ200" s="113">
        <f t="shared" si="462"/>
        <v>0</v>
      </c>
      <c r="AR200" s="113">
        <f t="shared" si="462"/>
        <v>0</v>
      </c>
      <c r="AS200" s="113">
        <f t="shared" si="462"/>
        <v>0</v>
      </c>
      <c r="AT200" s="113"/>
      <c r="AU200" s="113">
        <f t="shared" si="372"/>
        <v>7794000</v>
      </c>
      <c r="AV200" s="121">
        <f t="shared" si="324"/>
        <v>60.653696498054479</v>
      </c>
      <c r="AW200" s="122">
        <f t="shared" si="371"/>
        <v>5056000</v>
      </c>
      <c r="AX200" s="121">
        <f t="shared" si="304"/>
        <v>39.346303501945521</v>
      </c>
      <c r="AY200" s="110" t="s">
        <v>565</v>
      </c>
      <c r="AZ200" s="110" t="s">
        <v>535</v>
      </c>
      <c r="BA200" s="110" t="s">
        <v>3804</v>
      </c>
      <c r="BB200" s="113">
        <f>SUM(BB201:BB202)</f>
        <v>0</v>
      </c>
      <c r="BC200" s="113">
        <f>SUM(BC201:BC202)</f>
        <v>5350000</v>
      </c>
      <c r="BD200" s="113">
        <f>SUM(BD201:BD202)</f>
        <v>0</v>
      </c>
      <c r="BE200" s="113">
        <f t="shared" ref="BE200" si="465">SUM(BE201:BE202)</f>
        <v>0</v>
      </c>
      <c r="BF200" s="113">
        <f t="shared" ref="BF200" si="466">SUM(BF201:BF202)</f>
        <v>0</v>
      </c>
      <c r="BG200" s="113">
        <f t="shared" ref="BG200:BH200" si="467">SUM(BG201:BG202)</f>
        <v>2444000</v>
      </c>
      <c r="BH200" s="113">
        <f t="shared" si="467"/>
        <v>0</v>
      </c>
      <c r="BI200" s="113">
        <f t="shared" ref="BI200:BJ200" si="468">SUM(BI201:BI202)</f>
        <v>0</v>
      </c>
      <c r="BJ200" s="113">
        <f t="shared" si="468"/>
        <v>0</v>
      </c>
      <c r="BK200" s="113">
        <f t="shared" ref="BK200:BL200" si="469">SUM(BK201:BK202)</f>
        <v>0</v>
      </c>
      <c r="BL200" s="113">
        <f t="shared" si="469"/>
        <v>0</v>
      </c>
    </row>
    <row r="201" spans="2:64">
      <c r="B201" s="172">
        <v>521211</v>
      </c>
      <c r="C201" s="110" t="s">
        <v>7</v>
      </c>
      <c r="D201" s="110"/>
      <c r="E201" s="367"/>
      <c r="F201" s="111">
        <v>7500000</v>
      </c>
      <c r="G201" s="111">
        <v>7500000</v>
      </c>
      <c r="H201" s="111"/>
      <c r="I201" s="111">
        <f t="shared" ref="I201:I202" si="470">G201-F201</f>
        <v>0</v>
      </c>
      <c r="J201" s="111"/>
      <c r="K201" s="111"/>
      <c r="L201" s="111"/>
      <c r="M201" s="111"/>
      <c r="N201" s="111"/>
      <c r="O201" s="111"/>
      <c r="P201" s="111"/>
      <c r="Q201" s="111"/>
      <c r="R201" s="111">
        <v>2500000</v>
      </c>
      <c r="S201" s="111"/>
      <c r="T201" s="111"/>
      <c r="U201" s="111"/>
      <c r="V201" s="111"/>
      <c r="W201" s="111">
        <v>2444000</v>
      </c>
      <c r="X201" s="111"/>
      <c r="Y201" s="111"/>
      <c r="Z201" s="111"/>
      <c r="AA201" s="111"/>
      <c r="AB201" s="111"/>
      <c r="AC201" s="111"/>
      <c r="AD201" s="111"/>
      <c r="AE201" s="111"/>
      <c r="AF201" s="111"/>
      <c r="AG201" s="111"/>
      <c r="AH201" s="111"/>
      <c r="AI201" s="111"/>
      <c r="AJ201" s="111"/>
      <c r="AK201" s="111"/>
      <c r="AL201" s="111"/>
      <c r="AM201" s="111"/>
      <c r="AN201" s="111"/>
      <c r="AO201" s="111"/>
      <c r="AP201" s="111"/>
      <c r="AQ201" s="111"/>
      <c r="AR201" s="111"/>
      <c r="AS201" s="111"/>
      <c r="AT201" s="111"/>
      <c r="AU201" s="111">
        <f t="shared" si="372"/>
        <v>4944000</v>
      </c>
      <c r="AV201" s="114">
        <f t="shared" si="324"/>
        <v>65.92</v>
      </c>
      <c r="AW201" s="115">
        <f t="shared" si="371"/>
        <v>2556000</v>
      </c>
      <c r="AX201" s="114">
        <f t="shared" si="304"/>
        <v>34.08</v>
      </c>
      <c r="AY201" s="110" t="s">
        <v>565</v>
      </c>
      <c r="AZ201" s="110" t="s">
        <v>535</v>
      </c>
      <c r="BA201" s="110" t="s">
        <v>3804</v>
      </c>
      <c r="BB201" s="111"/>
      <c r="BC201" s="111">
        <v>2500000</v>
      </c>
      <c r="BD201" s="179"/>
      <c r="BE201" s="111"/>
      <c r="BF201" s="111"/>
      <c r="BG201" s="111">
        <v>2444000</v>
      </c>
      <c r="BH201" s="111"/>
      <c r="BI201" s="111"/>
      <c r="BJ201" s="111"/>
      <c r="BK201" s="111"/>
      <c r="BL201" s="111"/>
    </row>
    <row r="202" spans="2:64">
      <c r="B202" s="172">
        <v>524111</v>
      </c>
      <c r="C202" s="110" t="s">
        <v>19</v>
      </c>
      <c r="D202" s="110"/>
      <c r="E202" s="367"/>
      <c r="F202" s="111">
        <v>5350000</v>
      </c>
      <c r="G202" s="111">
        <v>5350000</v>
      </c>
      <c r="H202" s="111"/>
      <c r="I202" s="111">
        <f t="shared" si="470"/>
        <v>0</v>
      </c>
      <c r="J202" s="111"/>
      <c r="K202" s="111"/>
      <c r="L202" s="111"/>
      <c r="M202" s="111"/>
      <c r="N202" s="111"/>
      <c r="O202" s="111"/>
      <c r="P202" s="111"/>
      <c r="Q202" s="111"/>
      <c r="R202" s="111">
        <v>2850000</v>
      </c>
      <c r="S202" s="111"/>
      <c r="T202" s="111"/>
      <c r="U202" s="111"/>
      <c r="V202" s="111"/>
      <c r="W202" s="111"/>
      <c r="X202" s="111"/>
      <c r="Y202" s="111"/>
      <c r="Z202" s="111"/>
      <c r="AA202" s="111"/>
      <c r="AB202" s="111"/>
      <c r="AC202" s="111"/>
      <c r="AD202" s="111"/>
      <c r="AE202" s="111"/>
      <c r="AF202" s="111"/>
      <c r="AG202" s="111"/>
      <c r="AH202" s="111"/>
      <c r="AI202" s="111"/>
      <c r="AJ202" s="111"/>
      <c r="AK202" s="111"/>
      <c r="AL202" s="111"/>
      <c r="AM202" s="111"/>
      <c r="AN202" s="111"/>
      <c r="AO202" s="111"/>
      <c r="AP202" s="111"/>
      <c r="AQ202" s="111"/>
      <c r="AR202" s="111"/>
      <c r="AS202" s="111"/>
      <c r="AT202" s="111"/>
      <c r="AU202" s="111">
        <f t="shared" si="372"/>
        <v>2850000</v>
      </c>
      <c r="AV202" s="114">
        <f t="shared" si="324"/>
        <v>53.271028037383175</v>
      </c>
      <c r="AW202" s="115">
        <f t="shared" si="371"/>
        <v>2500000</v>
      </c>
      <c r="AX202" s="114">
        <f t="shared" si="304"/>
        <v>46.728971962616825</v>
      </c>
      <c r="AY202" s="110" t="s">
        <v>565</v>
      </c>
      <c r="AZ202" s="110" t="s">
        <v>535</v>
      </c>
      <c r="BA202" s="110" t="s">
        <v>3804</v>
      </c>
      <c r="BB202" s="111"/>
      <c r="BC202" s="111">
        <v>2850000</v>
      </c>
      <c r="BD202" s="179"/>
      <c r="BE202" s="111"/>
      <c r="BF202" s="111"/>
      <c r="BG202" s="111"/>
      <c r="BH202" s="111"/>
      <c r="BI202" s="111"/>
      <c r="BJ202" s="111"/>
      <c r="BK202" s="111"/>
      <c r="BL202" s="111"/>
    </row>
    <row r="203" spans="2:64">
      <c r="B203" s="174" t="s">
        <v>509</v>
      </c>
      <c r="C203" s="112" t="s">
        <v>145</v>
      </c>
      <c r="D203" s="112"/>
      <c r="E203" s="359"/>
      <c r="F203" s="113">
        <f t="shared" ref="F203:AS203" si="471">SUM(F204:F205)</f>
        <v>7500000</v>
      </c>
      <c r="G203" s="113">
        <f t="shared" ref="G203:H203" si="472">SUM(G204:G205)</f>
        <v>7500000</v>
      </c>
      <c r="H203" s="113">
        <f t="shared" si="472"/>
        <v>0</v>
      </c>
      <c r="I203" s="113">
        <f t="shared" ref="I203" si="473">SUM(I204:I205)</f>
        <v>0</v>
      </c>
      <c r="J203" s="113">
        <f t="shared" si="471"/>
        <v>0</v>
      </c>
      <c r="K203" s="113">
        <f t="shared" si="471"/>
        <v>0</v>
      </c>
      <c r="L203" s="113">
        <f t="shared" si="471"/>
        <v>0</v>
      </c>
      <c r="M203" s="113">
        <f t="shared" si="471"/>
        <v>0</v>
      </c>
      <c r="N203" s="113">
        <f t="shared" si="471"/>
        <v>0</v>
      </c>
      <c r="O203" s="113">
        <f t="shared" si="471"/>
        <v>0</v>
      </c>
      <c r="P203" s="113">
        <f t="shared" si="471"/>
        <v>0</v>
      </c>
      <c r="Q203" s="113">
        <f t="shared" si="471"/>
        <v>2469500</v>
      </c>
      <c r="R203" s="113">
        <f t="shared" si="471"/>
        <v>0</v>
      </c>
      <c r="S203" s="113">
        <f t="shared" si="471"/>
        <v>0</v>
      </c>
      <c r="T203" s="113">
        <f t="shared" si="471"/>
        <v>0</v>
      </c>
      <c r="U203" s="113">
        <f t="shared" si="471"/>
        <v>0</v>
      </c>
      <c r="V203" s="113">
        <f t="shared" si="471"/>
        <v>0</v>
      </c>
      <c r="W203" s="113">
        <f t="shared" si="471"/>
        <v>2499000</v>
      </c>
      <c r="X203" s="113">
        <f t="shared" si="471"/>
        <v>0</v>
      </c>
      <c r="Y203" s="113">
        <f t="shared" si="471"/>
        <v>0</v>
      </c>
      <c r="Z203" s="113">
        <f t="shared" si="471"/>
        <v>0</v>
      </c>
      <c r="AA203" s="113">
        <f t="shared" si="471"/>
        <v>0</v>
      </c>
      <c r="AB203" s="113">
        <f t="shared" si="471"/>
        <v>0</v>
      </c>
      <c r="AC203" s="113">
        <f t="shared" si="471"/>
        <v>2499000</v>
      </c>
      <c r="AD203" s="113">
        <f t="shared" si="471"/>
        <v>0</v>
      </c>
      <c r="AE203" s="113">
        <f t="shared" si="471"/>
        <v>0</v>
      </c>
      <c r="AF203" s="113">
        <f t="shared" si="471"/>
        <v>0</v>
      </c>
      <c r="AG203" s="113">
        <f t="shared" si="471"/>
        <v>0</v>
      </c>
      <c r="AH203" s="113">
        <f t="shared" si="471"/>
        <v>0</v>
      </c>
      <c r="AI203" s="113">
        <f t="shared" si="471"/>
        <v>0</v>
      </c>
      <c r="AJ203" s="113">
        <f t="shared" si="471"/>
        <v>0</v>
      </c>
      <c r="AK203" s="113">
        <f t="shared" si="471"/>
        <v>0</v>
      </c>
      <c r="AL203" s="113">
        <f t="shared" si="471"/>
        <v>0</v>
      </c>
      <c r="AM203" s="113">
        <f t="shared" si="471"/>
        <v>0</v>
      </c>
      <c r="AN203" s="113">
        <f t="shared" si="471"/>
        <v>0</v>
      </c>
      <c r="AO203" s="113">
        <f t="shared" si="471"/>
        <v>0</v>
      </c>
      <c r="AP203" s="113">
        <f t="shared" si="471"/>
        <v>0</v>
      </c>
      <c r="AQ203" s="113">
        <f t="shared" si="471"/>
        <v>0</v>
      </c>
      <c r="AR203" s="113">
        <f t="shared" si="471"/>
        <v>0</v>
      </c>
      <c r="AS203" s="113">
        <f t="shared" si="471"/>
        <v>0</v>
      </c>
      <c r="AT203" s="113"/>
      <c r="AU203" s="113">
        <f t="shared" ref="AU203:AU245" si="474">SUM(J203:AS203)</f>
        <v>7467500</v>
      </c>
      <c r="AV203" s="121">
        <f t="shared" si="324"/>
        <v>99.566666666666663</v>
      </c>
      <c r="AW203" s="122">
        <f t="shared" ref="AW203:AW246" si="475">F203-AU203</f>
        <v>32500</v>
      </c>
      <c r="AX203" s="121">
        <f t="shared" ref="AX203:AX246" si="476">AW203/F203*100</f>
        <v>0.43333333333333329</v>
      </c>
      <c r="AY203" s="110" t="s">
        <v>565</v>
      </c>
      <c r="AZ203" s="110" t="s">
        <v>535</v>
      </c>
      <c r="BA203" s="110" t="s">
        <v>3804</v>
      </c>
      <c r="BB203" s="113">
        <f>SUM(BB204:BB205)</f>
        <v>0</v>
      </c>
      <c r="BC203" s="113">
        <f>SUM(BC204:BC205)</f>
        <v>0</v>
      </c>
      <c r="BD203" s="113">
        <f>SUM(BD204:BD205)</f>
        <v>2469500</v>
      </c>
      <c r="BE203" s="113">
        <f t="shared" ref="BE203" si="477">SUM(BE204:BE205)</f>
        <v>0</v>
      </c>
      <c r="BF203" s="113">
        <f t="shared" ref="BF203" si="478">SUM(BF204:BF205)</f>
        <v>0</v>
      </c>
      <c r="BG203" s="113">
        <f t="shared" ref="BG203:BH203" si="479">SUM(BG204:BG205)</f>
        <v>2499000</v>
      </c>
      <c r="BH203" s="113">
        <f t="shared" si="479"/>
        <v>0</v>
      </c>
      <c r="BI203" s="113">
        <f t="shared" ref="BI203:BJ203" si="480">SUM(BI204:BI205)</f>
        <v>0</v>
      </c>
      <c r="BJ203" s="113">
        <f t="shared" si="480"/>
        <v>2499000</v>
      </c>
      <c r="BK203" s="113">
        <f t="shared" ref="BK203:BL203" si="481">SUM(BK204:BK205)</f>
        <v>0</v>
      </c>
      <c r="BL203" s="113">
        <f t="shared" si="481"/>
        <v>0</v>
      </c>
    </row>
    <row r="204" spans="2:64">
      <c r="B204" s="172">
        <v>521211</v>
      </c>
      <c r="C204" s="110" t="s">
        <v>7</v>
      </c>
      <c r="D204" s="110"/>
      <c r="E204" s="367"/>
      <c r="F204" s="111">
        <v>7500000</v>
      </c>
      <c r="G204" s="111">
        <v>7500000</v>
      </c>
      <c r="H204" s="111"/>
      <c r="I204" s="111">
        <f t="shared" ref="I204:I205" si="482">G204-F204</f>
        <v>0</v>
      </c>
      <c r="J204" s="111"/>
      <c r="K204" s="111"/>
      <c r="L204" s="111"/>
      <c r="M204" s="111"/>
      <c r="N204" s="111"/>
      <c r="O204" s="111"/>
      <c r="P204" s="111"/>
      <c r="Q204" s="179">
        <v>2469500</v>
      </c>
      <c r="R204" s="111"/>
      <c r="S204" s="111"/>
      <c r="T204" s="111"/>
      <c r="U204" s="111"/>
      <c r="V204" s="111"/>
      <c r="W204" s="111">
        <v>2499000</v>
      </c>
      <c r="X204" s="111"/>
      <c r="Y204" s="111"/>
      <c r="Z204" s="111"/>
      <c r="AA204" s="111"/>
      <c r="AB204" s="111"/>
      <c r="AC204" s="111">
        <v>2499000</v>
      </c>
      <c r="AD204" s="111"/>
      <c r="AE204" s="111"/>
      <c r="AF204" s="111"/>
      <c r="AG204" s="111"/>
      <c r="AH204" s="111"/>
      <c r="AI204" s="111"/>
      <c r="AJ204" s="111"/>
      <c r="AK204" s="111"/>
      <c r="AL204" s="111"/>
      <c r="AM204" s="111"/>
      <c r="AN204" s="111"/>
      <c r="AO204" s="111"/>
      <c r="AP204" s="111"/>
      <c r="AQ204" s="111"/>
      <c r="AR204" s="111"/>
      <c r="AS204" s="111"/>
      <c r="AT204" s="111"/>
      <c r="AU204" s="111">
        <f t="shared" si="474"/>
        <v>7467500</v>
      </c>
      <c r="AV204" s="114">
        <f t="shared" si="324"/>
        <v>99.566666666666663</v>
      </c>
      <c r="AW204" s="115">
        <f t="shared" si="475"/>
        <v>32500</v>
      </c>
      <c r="AX204" s="114">
        <f t="shared" si="476"/>
        <v>0.43333333333333329</v>
      </c>
      <c r="AY204" s="110" t="s">
        <v>565</v>
      </c>
      <c r="AZ204" s="110" t="s">
        <v>535</v>
      </c>
      <c r="BA204" s="110" t="s">
        <v>3804</v>
      </c>
      <c r="BB204" s="111"/>
      <c r="BC204" s="111"/>
      <c r="BD204" s="179">
        <v>2469500</v>
      </c>
      <c r="BE204" s="111"/>
      <c r="BF204" s="111"/>
      <c r="BG204" s="111">
        <v>2499000</v>
      </c>
      <c r="BH204" s="111"/>
      <c r="BI204" s="111"/>
      <c r="BJ204" s="111">
        <v>2499000</v>
      </c>
      <c r="BK204" s="111"/>
      <c r="BL204" s="111"/>
    </row>
    <row r="205" spans="2:64">
      <c r="B205" s="172">
        <v>524111</v>
      </c>
      <c r="C205" s="110" t="s">
        <v>19</v>
      </c>
      <c r="D205" s="110"/>
      <c r="E205" s="367"/>
      <c r="F205" s="111">
        <v>0</v>
      </c>
      <c r="G205" s="111">
        <v>0</v>
      </c>
      <c r="H205" s="111"/>
      <c r="I205" s="111">
        <f t="shared" si="482"/>
        <v>0</v>
      </c>
      <c r="J205" s="111"/>
      <c r="K205" s="111"/>
      <c r="L205" s="111"/>
      <c r="M205" s="111"/>
      <c r="N205" s="111"/>
      <c r="O205" s="111"/>
      <c r="P205" s="111"/>
      <c r="Q205" s="111"/>
      <c r="R205" s="111"/>
      <c r="S205" s="111"/>
      <c r="T205" s="111"/>
      <c r="U205" s="111"/>
      <c r="V205" s="111"/>
      <c r="W205" s="111"/>
      <c r="X205" s="111"/>
      <c r="Y205" s="111"/>
      <c r="Z205" s="111"/>
      <c r="AA205" s="111"/>
      <c r="AB205" s="111"/>
      <c r="AC205" s="111"/>
      <c r="AD205" s="111"/>
      <c r="AE205" s="111"/>
      <c r="AF205" s="111"/>
      <c r="AG205" s="111"/>
      <c r="AH205" s="111"/>
      <c r="AI205" s="111"/>
      <c r="AJ205" s="111"/>
      <c r="AK205" s="111"/>
      <c r="AL205" s="111"/>
      <c r="AM205" s="111"/>
      <c r="AN205" s="111"/>
      <c r="AO205" s="111"/>
      <c r="AP205" s="111"/>
      <c r="AQ205" s="111"/>
      <c r="AR205" s="111"/>
      <c r="AS205" s="111"/>
      <c r="AT205" s="111"/>
      <c r="AU205" s="111">
        <f t="shared" si="474"/>
        <v>0</v>
      </c>
      <c r="AV205" s="114">
        <f t="shared" si="324"/>
        <v>0</v>
      </c>
      <c r="AW205" s="115">
        <f t="shared" si="475"/>
        <v>0</v>
      </c>
      <c r="AX205" s="114" t="e">
        <f t="shared" si="476"/>
        <v>#DIV/0!</v>
      </c>
      <c r="AY205" s="110" t="s">
        <v>565</v>
      </c>
      <c r="AZ205" s="110" t="s">
        <v>535</v>
      </c>
      <c r="BA205" s="110" t="s">
        <v>3804</v>
      </c>
      <c r="BB205" s="111"/>
      <c r="BC205" s="111"/>
      <c r="BD205" s="179"/>
      <c r="BE205" s="111"/>
      <c r="BF205" s="111"/>
      <c r="BG205" s="111"/>
      <c r="BH205" s="111"/>
      <c r="BI205" s="111"/>
      <c r="BJ205" s="111"/>
      <c r="BK205" s="111"/>
      <c r="BL205" s="111"/>
    </row>
    <row r="206" spans="2:64">
      <c r="B206" s="174" t="s">
        <v>511</v>
      </c>
      <c r="C206" s="112" t="s">
        <v>3329</v>
      </c>
      <c r="D206" s="112"/>
      <c r="E206" s="359"/>
      <c r="F206" s="113">
        <f t="shared" ref="F206:AS206" si="483">SUM(F207:F209)</f>
        <v>34635000</v>
      </c>
      <c r="G206" s="113">
        <f t="shared" ref="G206:H206" si="484">SUM(G207:G209)</f>
        <v>34635000</v>
      </c>
      <c r="H206" s="113">
        <f t="shared" si="484"/>
        <v>0</v>
      </c>
      <c r="I206" s="113">
        <f t="shared" ref="I206" si="485">SUM(I207:I209)</f>
        <v>0</v>
      </c>
      <c r="J206" s="113">
        <f t="shared" si="483"/>
        <v>0</v>
      </c>
      <c r="K206" s="113">
        <f t="shared" si="483"/>
        <v>0</v>
      </c>
      <c r="L206" s="113">
        <f t="shared" si="483"/>
        <v>0</v>
      </c>
      <c r="M206" s="113">
        <f t="shared" si="483"/>
        <v>0</v>
      </c>
      <c r="N206" s="113">
        <f t="shared" si="483"/>
        <v>0</v>
      </c>
      <c r="O206" s="113">
        <f t="shared" si="483"/>
        <v>0</v>
      </c>
      <c r="P206" s="113">
        <f t="shared" si="483"/>
        <v>0</v>
      </c>
      <c r="Q206" s="113">
        <f t="shared" si="483"/>
        <v>0</v>
      </c>
      <c r="R206" s="113">
        <f t="shared" si="483"/>
        <v>2500000</v>
      </c>
      <c r="S206" s="113">
        <f t="shared" si="483"/>
        <v>0</v>
      </c>
      <c r="T206" s="113">
        <f t="shared" si="483"/>
        <v>14993200</v>
      </c>
      <c r="U206" s="113">
        <f t="shared" si="483"/>
        <v>0</v>
      </c>
      <c r="V206" s="113">
        <f t="shared" si="483"/>
        <v>0</v>
      </c>
      <c r="W206" s="113">
        <f t="shared" si="483"/>
        <v>5085000</v>
      </c>
      <c r="X206" s="113">
        <f t="shared" si="483"/>
        <v>9041268</v>
      </c>
      <c r="Y206" s="113">
        <f t="shared" si="483"/>
        <v>0</v>
      </c>
      <c r="Z206" s="113">
        <f t="shared" si="483"/>
        <v>0</v>
      </c>
      <c r="AA206" s="113">
        <f t="shared" si="483"/>
        <v>0</v>
      </c>
      <c r="AB206" s="113">
        <f t="shared" si="483"/>
        <v>0</v>
      </c>
      <c r="AC206" s="113">
        <f t="shared" si="483"/>
        <v>1480000</v>
      </c>
      <c r="AD206" s="113">
        <f t="shared" si="483"/>
        <v>0</v>
      </c>
      <c r="AE206" s="113">
        <f t="shared" si="483"/>
        <v>0</v>
      </c>
      <c r="AF206" s="113">
        <f t="shared" si="483"/>
        <v>0</v>
      </c>
      <c r="AG206" s="113">
        <f t="shared" si="483"/>
        <v>0</v>
      </c>
      <c r="AH206" s="113">
        <f t="shared" si="483"/>
        <v>0</v>
      </c>
      <c r="AI206" s="113">
        <f t="shared" si="483"/>
        <v>0</v>
      </c>
      <c r="AJ206" s="113">
        <f t="shared" si="483"/>
        <v>0</v>
      </c>
      <c r="AK206" s="113">
        <f t="shared" si="483"/>
        <v>0</v>
      </c>
      <c r="AL206" s="113">
        <f t="shared" si="483"/>
        <v>0</v>
      </c>
      <c r="AM206" s="113">
        <f t="shared" si="483"/>
        <v>0</v>
      </c>
      <c r="AN206" s="113">
        <f t="shared" si="483"/>
        <v>0</v>
      </c>
      <c r="AO206" s="113">
        <f t="shared" si="483"/>
        <v>0</v>
      </c>
      <c r="AP206" s="113">
        <f t="shared" si="483"/>
        <v>0</v>
      </c>
      <c r="AQ206" s="113">
        <f t="shared" si="483"/>
        <v>0</v>
      </c>
      <c r="AR206" s="113">
        <f t="shared" si="483"/>
        <v>0</v>
      </c>
      <c r="AS206" s="113">
        <f t="shared" si="483"/>
        <v>0</v>
      </c>
      <c r="AT206" s="113"/>
      <c r="AU206" s="113">
        <f t="shared" si="474"/>
        <v>33099468</v>
      </c>
      <c r="AV206" s="121">
        <f t="shared" si="324"/>
        <v>95.566530965786058</v>
      </c>
      <c r="AW206" s="122">
        <f t="shared" si="475"/>
        <v>1535532</v>
      </c>
      <c r="AX206" s="121">
        <f t="shared" si="476"/>
        <v>4.4334690342139451</v>
      </c>
      <c r="AY206" s="110" t="s">
        <v>565</v>
      </c>
      <c r="AZ206" s="110" t="s">
        <v>535</v>
      </c>
      <c r="BA206" s="110" t="s">
        <v>3804</v>
      </c>
      <c r="BB206" s="113">
        <f>SUM(BB207:BB209)</f>
        <v>0</v>
      </c>
      <c r="BC206" s="113">
        <f>SUM(BC207:BC209)</f>
        <v>2500000</v>
      </c>
      <c r="BD206" s="113">
        <f>SUM(BD207:BD209)</f>
        <v>0</v>
      </c>
      <c r="BE206" s="113">
        <f t="shared" ref="BE206" si="486">SUM(BE207:BE209)</f>
        <v>14993200</v>
      </c>
      <c r="BF206" s="113">
        <f t="shared" ref="BF206" si="487">SUM(BF207:BF209)</f>
        <v>2590000</v>
      </c>
      <c r="BG206" s="113">
        <f t="shared" ref="BG206:BH206" si="488">SUM(BG207:BG209)</f>
        <v>2495000</v>
      </c>
      <c r="BH206" s="113">
        <f t="shared" si="488"/>
        <v>9041268</v>
      </c>
      <c r="BI206" s="113">
        <f t="shared" ref="BI206:BJ206" si="489">SUM(BI207:BI209)</f>
        <v>0</v>
      </c>
      <c r="BJ206" s="113">
        <f t="shared" si="489"/>
        <v>1480000</v>
      </c>
      <c r="BK206" s="113">
        <f t="shared" ref="BK206:BL206" si="490">SUM(BK207:BK209)</f>
        <v>0</v>
      </c>
      <c r="BL206" s="113">
        <f t="shared" si="490"/>
        <v>0</v>
      </c>
    </row>
    <row r="207" spans="2:64">
      <c r="B207" s="172">
        <v>521211</v>
      </c>
      <c r="C207" s="110" t="s">
        <v>7</v>
      </c>
      <c r="D207" s="110"/>
      <c r="E207" s="367"/>
      <c r="F207" s="111">
        <v>14000000</v>
      </c>
      <c r="G207" s="111">
        <v>14000000</v>
      </c>
      <c r="H207" s="111"/>
      <c r="I207" s="111">
        <f t="shared" ref="I207:I209" si="491">G207-F207</f>
        <v>0</v>
      </c>
      <c r="J207" s="111"/>
      <c r="K207" s="111"/>
      <c r="L207" s="111"/>
      <c r="M207" s="111"/>
      <c r="N207" s="111"/>
      <c r="O207" s="111"/>
      <c r="P207" s="111"/>
      <c r="Q207" s="111"/>
      <c r="R207" s="111">
        <v>2500000</v>
      </c>
      <c r="S207" s="111"/>
      <c r="T207" s="111">
        <v>3400000</v>
      </c>
      <c r="U207" s="111"/>
      <c r="V207" s="111"/>
      <c r="W207" s="111">
        <f>2590000+2495000</f>
        <v>5085000</v>
      </c>
      <c r="X207" s="111"/>
      <c r="Y207" s="111"/>
      <c r="Z207" s="111"/>
      <c r="AA207" s="111"/>
      <c r="AB207" s="111"/>
      <c r="AC207" s="111">
        <v>1480000</v>
      </c>
      <c r="AD207" s="111"/>
      <c r="AE207" s="111"/>
      <c r="AF207" s="111"/>
      <c r="AG207" s="111"/>
      <c r="AH207" s="111"/>
      <c r="AI207" s="111"/>
      <c r="AJ207" s="111"/>
      <c r="AK207" s="111"/>
      <c r="AL207" s="111"/>
      <c r="AM207" s="111"/>
      <c r="AN207" s="111"/>
      <c r="AO207" s="111"/>
      <c r="AP207" s="111"/>
      <c r="AQ207" s="111"/>
      <c r="AR207" s="111"/>
      <c r="AS207" s="111"/>
      <c r="AT207" s="111"/>
      <c r="AU207" s="111">
        <f t="shared" si="474"/>
        <v>12465000</v>
      </c>
      <c r="AV207" s="114">
        <f t="shared" si="324"/>
        <v>89.035714285714278</v>
      </c>
      <c r="AW207" s="115">
        <f t="shared" si="475"/>
        <v>1535000</v>
      </c>
      <c r="AX207" s="114">
        <f t="shared" si="476"/>
        <v>10.964285714285714</v>
      </c>
      <c r="AY207" s="110" t="s">
        <v>565</v>
      </c>
      <c r="AZ207" s="110" t="s">
        <v>535</v>
      </c>
      <c r="BA207" s="110" t="s">
        <v>3804</v>
      </c>
      <c r="BB207" s="111"/>
      <c r="BC207" s="111">
        <v>2500000</v>
      </c>
      <c r="BD207" s="179"/>
      <c r="BE207" s="111">
        <v>3400000</v>
      </c>
      <c r="BF207" s="111">
        <v>2590000</v>
      </c>
      <c r="BG207" s="111">
        <v>2495000</v>
      </c>
      <c r="BH207" s="111"/>
      <c r="BI207" s="111"/>
      <c r="BJ207" s="111">
        <v>1480000</v>
      </c>
      <c r="BK207" s="111"/>
      <c r="BL207" s="111"/>
    </row>
    <row r="208" spans="2:64">
      <c r="B208" s="172">
        <v>522151</v>
      </c>
      <c r="C208" s="110" t="s">
        <v>11</v>
      </c>
      <c r="D208" s="110"/>
      <c r="E208" s="367"/>
      <c r="F208" s="111">
        <v>0</v>
      </c>
      <c r="G208" s="111">
        <v>0</v>
      </c>
      <c r="H208" s="111"/>
      <c r="I208" s="111">
        <f t="shared" si="491"/>
        <v>0</v>
      </c>
      <c r="J208" s="111"/>
      <c r="K208" s="111"/>
      <c r="L208" s="111"/>
      <c r="M208" s="111"/>
      <c r="N208" s="111"/>
      <c r="O208" s="111"/>
      <c r="P208" s="111"/>
      <c r="Q208" s="111"/>
      <c r="R208" s="111"/>
      <c r="S208" s="111"/>
      <c r="T208" s="111"/>
      <c r="U208" s="111"/>
      <c r="V208" s="111"/>
      <c r="W208" s="111"/>
      <c r="X208" s="111"/>
      <c r="Y208" s="111"/>
      <c r="Z208" s="111"/>
      <c r="AA208" s="111"/>
      <c r="AB208" s="111"/>
      <c r="AC208" s="111"/>
      <c r="AD208" s="111"/>
      <c r="AE208" s="111"/>
      <c r="AF208" s="111"/>
      <c r="AG208" s="111"/>
      <c r="AH208" s="111"/>
      <c r="AI208" s="111"/>
      <c r="AJ208" s="111"/>
      <c r="AK208" s="111"/>
      <c r="AL208" s="111"/>
      <c r="AM208" s="111"/>
      <c r="AN208" s="111"/>
      <c r="AO208" s="111"/>
      <c r="AP208" s="111"/>
      <c r="AQ208" s="111"/>
      <c r="AR208" s="111"/>
      <c r="AS208" s="111"/>
      <c r="AT208" s="111"/>
      <c r="AU208" s="111">
        <f t="shared" si="474"/>
        <v>0</v>
      </c>
      <c r="AV208" s="114">
        <f t="shared" si="324"/>
        <v>0</v>
      </c>
      <c r="AW208" s="115">
        <f t="shared" si="475"/>
        <v>0</v>
      </c>
      <c r="AX208" s="114" t="e">
        <f t="shared" si="476"/>
        <v>#DIV/0!</v>
      </c>
      <c r="AY208" s="110" t="s">
        <v>565</v>
      </c>
      <c r="AZ208" s="110" t="s">
        <v>535</v>
      </c>
      <c r="BA208" s="110" t="s">
        <v>3804</v>
      </c>
      <c r="BB208" s="111"/>
      <c r="BC208" s="111"/>
      <c r="BD208" s="179"/>
      <c r="BE208" s="111"/>
      <c r="BF208" s="111"/>
      <c r="BG208" s="111"/>
      <c r="BH208" s="111"/>
      <c r="BI208" s="111"/>
      <c r="BJ208" s="111"/>
      <c r="BK208" s="111"/>
      <c r="BL208" s="111"/>
    </row>
    <row r="209" spans="2:64">
      <c r="B209" s="172">
        <v>524111</v>
      </c>
      <c r="C209" s="110" t="s">
        <v>19</v>
      </c>
      <c r="D209" s="110"/>
      <c r="E209" s="367"/>
      <c r="F209" s="111">
        <v>20635000</v>
      </c>
      <c r="G209" s="111">
        <v>20635000</v>
      </c>
      <c r="H209" s="111"/>
      <c r="I209" s="111">
        <f t="shared" si="491"/>
        <v>0</v>
      </c>
      <c r="J209" s="111"/>
      <c r="K209" s="111"/>
      <c r="L209" s="111"/>
      <c r="M209" s="111"/>
      <c r="N209" s="111"/>
      <c r="O209" s="111"/>
      <c r="P209" s="111"/>
      <c r="Q209" s="111"/>
      <c r="R209" s="111"/>
      <c r="S209" s="111"/>
      <c r="T209" s="111">
        <v>11593200</v>
      </c>
      <c r="U209" s="111"/>
      <c r="V209" s="111"/>
      <c r="W209" s="111"/>
      <c r="X209" s="111">
        <v>9041268</v>
      </c>
      <c r="Y209" s="111"/>
      <c r="Z209" s="111"/>
      <c r="AA209" s="111"/>
      <c r="AB209" s="111"/>
      <c r="AC209" s="111"/>
      <c r="AD209" s="111"/>
      <c r="AE209" s="111"/>
      <c r="AF209" s="111"/>
      <c r="AG209" s="111"/>
      <c r="AH209" s="111"/>
      <c r="AI209" s="111"/>
      <c r="AJ209" s="111"/>
      <c r="AK209" s="111"/>
      <c r="AL209" s="111"/>
      <c r="AM209" s="111"/>
      <c r="AN209" s="111"/>
      <c r="AO209" s="111"/>
      <c r="AP209" s="111"/>
      <c r="AQ209" s="111"/>
      <c r="AR209" s="111"/>
      <c r="AS209" s="111"/>
      <c r="AT209" s="111"/>
      <c r="AU209" s="111">
        <f t="shared" si="474"/>
        <v>20634468</v>
      </c>
      <c r="AV209" s="114">
        <f t="shared" si="324"/>
        <v>99.997421856069778</v>
      </c>
      <c r="AW209" s="115">
        <f t="shared" si="475"/>
        <v>532</v>
      </c>
      <c r="AX209" s="114">
        <f t="shared" si="476"/>
        <v>2.578143930215653E-3</v>
      </c>
      <c r="AY209" s="110" t="s">
        <v>565</v>
      </c>
      <c r="AZ209" s="110" t="s">
        <v>535</v>
      </c>
      <c r="BA209" s="110" t="s">
        <v>3804</v>
      </c>
      <c r="BB209" s="111"/>
      <c r="BC209" s="111"/>
      <c r="BD209" s="179"/>
      <c r="BE209" s="111">
        <v>11593200</v>
      </c>
      <c r="BF209" s="111"/>
      <c r="BG209" s="111"/>
      <c r="BH209" s="111">
        <v>9041268</v>
      </c>
      <c r="BI209" s="111"/>
      <c r="BJ209" s="111"/>
      <c r="BK209" s="111"/>
      <c r="BL209" s="111"/>
    </row>
    <row r="210" spans="2:64">
      <c r="B210" s="174" t="s">
        <v>516</v>
      </c>
      <c r="C210" s="112" t="s">
        <v>146</v>
      </c>
      <c r="D210" s="112"/>
      <c r="E210" s="359"/>
      <c r="F210" s="113">
        <f t="shared" ref="F210:AS210" si="492">SUM(F211:F212)</f>
        <v>7500000</v>
      </c>
      <c r="G210" s="113">
        <f t="shared" ref="G210:H210" si="493">SUM(G211:G212)</f>
        <v>7500000</v>
      </c>
      <c r="H210" s="113">
        <f t="shared" si="493"/>
        <v>0</v>
      </c>
      <c r="I210" s="113">
        <f t="shared" ref="I210" si="494">SUM(I211:I212)</f>
        <v>0</v>
      </c>
      <c r="J210" s="113">
        <f t="shared" si="492"/>
        <v>0</v>
      </c>
      <c r="K210" s="113">
        <f t="shared" si="492"/>
        <v>0</v>
      </c>
      <c r="L210" s="113">
        <f t="shared" si="492"/>
        <v>0</v>
      </c>
      <c r="M210" s="113">
        <f t="shared" si="492"/>
        <v>0</v>
      </c>
      <c r="N210" s="113">
        <f t="shared" si="492"/>
        <v>0</v>
      </c>
      <c r="O210" s="113">
        <f t="shared" si="492"/>
        <v>0</v>
      </c>
      <c r="P210" s="113">
        <f t="shared" si="492"/>
        <v>0</v>
      </c>
      <c r="Q210" s="113">
        <f t="shared" si="492"/>
        <v>0</v>
      </c>
      <c r="R210" s="113">
        <f t="shared" si="492"/>
        <v>2499500</v>
      </c>
      <c r="S210" s="113">
        <f t="shared" si="492"/>
        <v>0</v>
      </c>
      <c r="T210" s="113">
        <f t="shared" si="492"/>
        <v>0</v>
      </c>
      <c r="U210" s="113">
        <f t="shared" si="492"/>
        <v>0</v>
      </c>
      <c r="V210" s="113">
        <f t="shared" si="492"/>
        <v>0</v>
      </c>
      <c r="W210" s="113">
        <f t="shared" si="492"/>
        <v>2444500</v>
      </c>
      <c r="X210" s="113">
        <f t="shared" si="492"/>
        <v>0</v>
      </c>
      <c r="Y210" s="113">
        <f t="shared" si="492"/>
        <v>0</v>
      </c>
      <c r="Z210" s="113">
        <f t="shared" si="492"/>
        <v>0</v>
      </c>
      <c r="AA210" s="113">
        <f t="shared" si="492"/>
        <v>0</v>
      </c>
      <c r="AB210" s="113">
        <f t="shared" si="492"/>
        <v>0</v>
      </c>
      <c r="AC210" s="113">
        <f t="shared" si="492"/>
        <v>0</v>
      </c>
      <c r="AD210" s="113">
        <f t="shared" si="492"/>
        <v>0</v>
      </c>
      <c r="AE210" s="113">
        <f t="shared" si="492"/>
        <v>0</v>
      </c>
      <c r="AF210" s="113">
        <f t="shared" si="492"/>
        <v>0</v>
      </c>
      <c r="AG210" s="113">
        <f t="shared" si="492"/>
        <v>0</v>
      </c>
      <c r="AH210" s="113">
        <f t="shared" si="492"/>
        <v>0</v>
      </c>
      <c r="AI210" s="113">
        <f t="shared" si="492"/>
        <v>0</v>
      </c>
      <c r="AJ210" s="113">
        <f t="shared" si="492"/>
        <v>0</v>
      </c>
      <c r="AK210" s="113">
        <f t="shared" si="492"/>
        <v>0</v>
      </c>
      <c r="AL210" s="113">
        <f t="shared" si="492"/>
        <v>0</v>
      </c>
      <c r="AM210" s="113">
        <f t="shared" si="492"/>
        <v>0</v>
      </c>
      <c r="AN210" s="113">
        <f t="shared" si="492"/>
        <v>0</v>
      </c>
      <c r="AO210" s="113">
        <f t="shared" si="492"/>
        <v>0</v>
      </c>
      <c r="AP210" s="113">
        <f t="shared" si="492"/>
        <v>0</v>
      </c>
      <c r="AQ210" s="113">
        <f t="shared" si="492"/>
        <v>0</v>
      </c>
      <c r="AR210" s="113">
        <f t="shared" si="492"/>
        <v>0</v>
      </c>
      <c r="AS210" s="113">
        <f t="shared" si="492"/>
        <v>0</v>
      </c>
      <c r="AT210" s="113"/>
      <c r="AU210" s="113">
        <f t="shared" si="474"/>
        <v>4944000</v>
      </c>
      <c r="AV210" s="121">
        <f t="shared" si="324"/>
        <v>65.92</v>
      </c>
      <c r="AW210" s="122">
        <f t="shared" si="475"/>
        <v>2556000</v>
      </c>
      <c r="AX210" s="121">
        <f t="shared" si="476"/>
        <v>34.08</v>
      </c>
      <c r="AY210" s="110" t="s">
        <v>565</v>
      </c>
      <c r="AZ210" s="110" t="s">
        <v>535</v>
      </c>
      <c r="BA210" s="110" t="s">
        <v>3804</v>
      </c>
      <c r="BB210" s="113">
        <f>SUM(BB211:BB212)</f>
        <v>0</v>
      </c>
      <c r="BC210" s="113">
        <f>SUM(BC211:BC212)</f>
        <v>2499500</v>
      </c>
      <c r="BD210" s="113">
        <f>SUM(BD211:BD212)</f>
        <v>0</v>
      </c>
      <c r="BE210" s="113">
        <f t="shared" ref="BE210" si="495">SUM(BE211:BE212)</f>
        <v>0</v>
      </c>
      <c r="BF210" s="113">
        <f t="shared" ref="BF210" si="496">SUM(BF211:BF212)</f>
        <v>0</v>
      </c>
      <c r="BG210" s="113">
        <f t="shared" ref="BG210:BH210" si="497">SUM(BG211:BG212)</f>
        <v>2444500</v>
      </c>
      <c r="BH210" s="113">
        <f t="shared" si="497"/>
        <v>0</v>
      </c>
      <c r="BI210" s="113">
        <f t="shared" ref="BI210" si="498">SUM(BI211:BI212)</f>
        <v>0</v>
      </c>
      <c r="BJ210" s="113">
        <f t="shared" ref="BJ210:BK210" si="499">SUM(BJ211:BJ212)</f>
        <v>0</v>
      </c>
      <c r="BK210" s="113">
        <f t="shared" si="499"/>
        <v>0</v>
      </c>
      <c r="BL210" s="113">
        <f t="shared" ref="BL210" si="500">SUM(BL211:BL212)</f>
        <v>0</v>
      </c>
    </row>
    <row r="211" spans="2:64">
      <c r="B211" s="172">
        <v>521211</v>
      </c>
      <c r="C211" s="110" t="s">
        <v>7</v>
      </c>
      <c r="D211" s="110"/>
      <c r="E211" s="367"/>
      <c r="F211" s="111">
        <v>7500000</v>
      </c>
      <c r="G211" s="111">
        <v>7500000</v>
      </c>
      <c r="H211" s="111"/>
      <c r="I211" s="111">
        <f t="shared" ref="I211:I212" si="501">G211-F211</f>
        <v>0</v>
      </c>
      <c r="J211" s="111"/>
      <c r="K211" s="111"/>
      <c r="L211" s="111"/>
      <c r="M211" s="111"/>
      <c r="N211" s="111"/>
      <c r="O211" s="111"/>
      <c r="P211" s="111"/>
      <c r="Q211" s="111"/>
      <c r="R211" s="111">
        <v>2499500</v>
      </c>
      <c r="S211" s="111"/>
      <c r="T211" s="111"/>
      <c r="U211" s="111"/>
      <c r="V211" s="111"/>
      <c r="W211" s="111">
        <v>2444500</v>
      </c>
      <c r="X211" s="111"/>
      <c r="Y211" s="111"/>
      <c r="Z211" s="111"/>
      <c r="AA211" s="111"/>
      <c r="AB211" s="111"/>
      <c r="AC211" s="111"/>
      <c r="AD211" s="111"/>
      <c r="AE211" s="111"/>
      <c r="AF211" s="111"/>
      <c r="AG211" s="111"/>
      <c r="AH211" s="111"/>
      <c r="AI211" s="111"/>
      <c r="AJ211" s="111"/>
      <c r="AK211" s="111"/>
      <c r="AL211" s="111"/>
      <c r="AM211" s="111"/>
      <c r="AN211" s="111"/>
      <c r="AO211" s="111"/>
      <c r="AP211" s="111"/>
      <c r="AQ211" s="111"/>
      <c r="AR211" s="111"/>
      <c r="AS211" s="111"/>
      <c r="AT211" s="111"/>
      <c r="AU211" s="111">
        <f t="shared" si="474"/>
        <v>4944000</v>
      </c>
      <c r="AV211" s="114">
        <f t="shared" si="324"/>
        <v>65.92</v>
      </c>
      <c r="AW211" s="115">
        <f t="shared" si="475"/>
        <v>2556000</v>
      </c>
      <c r="AX211" s="114">
        <f t="shared" si="476"/>
        <v>34.08</v>
      </c>
      <c r="AY211" s="110" t="s">
        <v>565</v>
      </c>
      <c r="AZ211" s="110" t="s">
        <v>535</v>
      </c>
      <c r="BA211" s="110" t="s">
        <v>3804</v>
      </c>
      <c r="BB211" s="111"/>
      <c r="BC211" s="111">
        <v>2499500</v>
      </c>
      <c r="BD211" s="179"/>
      <c r="BE211" s="111"/>
      <c r="BF211" s="111"/>
      <c r="BG211" s="111">
        <v>2444500</v>
      </c>
      <c r="BH211" s="111"/>
      <c r="BI211" s="111"/>
      <c r="BJ211" s="111"/>
      <c r="BK211" s="111"/>
      <c r="BL211" s="111"/>
    </row>
    <row r="212" spans="2:64">
      <c r="B212" s="172">
        <v>524111</v>
      </c>
      <c r="C212" s="110" t="s">
        <v>19</v>
      </c>
      <c r="D212" s="110"/>
      <c r="E212" s="367"/>
      <c r="F212" s="111">
        <v>0</v>
      </c>
      <c r="G212" s="111">
        <v>0</v>
      </c>
      <c r="H212" s="111"/>
      <c r="I212" s="111">
        <f t="shared" si="501"/>
        <v>0</v>
      </c>
      <c r="J212" s="111"/>
      <c r="K212" s="111"/>
      <c r="L212" s="111"/>
      <c r="M212" s="111"/>
      <c r="N212" s="111"/>
      <c r="O212" s="111"/>
      <c r="P212" s="111"/>
      <c r="Q212" s="111"/>
      <c r="R212" s="111"/>
      <c r="S212" s="111"/>
      <c r="T212" s="111"/>
      <c r="U212" s="111"/>
      <c r="V212" s="111"/>
      <c r="W212" s="111"/>
      <c r="X212" s="111"/>
      <c r="Y212" s="111"/>
      <c r="Z212" s="111"/>
      <c r="AA212" s="111"/>
      <c r="AB212" s="111"/>
      <c r="AC212" s="111"/>
      <c r="AD212" s="111"/>
      <c r="AE212" s="111"/>
      <c r="AF212" s="111"/>
      <c r="AG212" s="111"/>
      <c r="AH212" s="111"/>
      <c r="AI212" s="111"/>
      <c r="AJ212" s="111"/>
      <c r="AK212" s="111"/>
      <c r="AL212" s="111"/>
      <c r="AM212" s="111"/>
      <c r="AN212" s="111"/>
      <c r="AO212" s="111"/>
      <c r="AP212" s="111"/>
      <c r="AQ212" s="111"/>
      <c r="AR212" s="111"/>
      <c r="AS212" s="111"/>
      <c r="AT212" s="111"/>
      <c r="AU212" s="111">
        <f t="shared" si="474"/>
        <v>0</v>
      </c>
      <c r="AV212" s="114">
        <f t="shared" si="324"/>
        <v>0</v>
      </c>
      <c r="AW212" s="115">
        <f t="shared" si="475"/>
        <v>0</v>
      </c>
      <c r="AX212" s="114" t="e">
        <f t="shared" si="476"/>
        <v>#DIV/0!</v>
      </c>
      <c r="AY212" s="110" t="s">
        <v>565</v>
      </c>
      <c r="AZ212" s="110" t="s">
        <v>535</v>
      </c>
      <c r="BA212" s="110" t="s">
        <v>3804</v>
      </c>
      <c r="BB212" s="111"/>
      <c r="BC212" s="111"/>
      <c r="BD212" s="179"/>
      <c r="BE212" s="111"/>
      <c r="BF212" s="111"/>
      <c r="BG212" s="111"/>
      <c r="BH212" s="111"/>
      <c r="BI212" s="111"/>
      <c r="BJ212" s="111"/>
      <c r="BK212" s="111"/>
      <c r="BL212" s="111"/>
    </row>
    <row r="213" spans="2:64">
      <c r="B213" s="174" t="s">
        <v>566</v>
      </c>
      <c r="C213" s="112" t="s">
        <v>147</v>
      </c>
      <c r="D213" s="112"/>
      <c r="E213" s="359"/>
      <c r="F213" s="113">
        <f t="shared" ref="F213:AS213" si="502">SUM(F214:F216)</f>
        <v>108333000</v>
      </c>
      <c r="G213" s="113">
        <f t="shared" ref="G213:H213" si="503">SUM(G214:G216)</f>
        <v>108333000</v>
      </c>
      <c r="H213" s="113">
        <f t="shared" si="503"/>
        <v>0</v>
      </c>
      <c r="I213" s="113">
        <f t="shared" ref="I213" si="504">SUM(I214:I216)</f>
        <v>0</v>
      </c>
      <c r="J213" s="113">
        <f t="shared" si="502"/>
        <v>0</v>
      </c>
      <c r="K213" s="113">
        <f t="shared" si="502"/>
        <v>0</v>
      </c>
      <c r="L213" s="113">
        <f t="shared" si="502"/>
        <v>0</v>
      </c>
      <c r="M213" s="113">
        <f t="shared" si="502"/>
        <v>0</v>
      </c>
      <c r="N213" s="113">
        <f t="shared" si="502"/>
        <v>0</v>
      </c>
      <c r="O213" s="113">
        <f t="shared" si="502"/>
        <v>0</v>
      </c>
      <c r="P213" s="113">
        <f t="shared" si="502"/>
        <v>0</v>
      </c>
      <c r="Q213" s="113">
        <f t="shared" si="502"/>
        <v>13350000</v>
      </c>
      <c r="R213" s="113">
        <f t="shared" si="502"/>
        <v>37050000</v>
      </c>
      <c r="S213" s="113">
        <f t="shared" si="502"/>
        <v>0</v>
      </c>
      <c r="T213" s="113">
        <f t="shared" si="502"/>
        <v>2490000</v>
      </c>
      <c r="U213" s="113">
        <f t="shared" si="502"/>
        <v>0</v>
      </c>
      <c r="V213" s="113">
        <f t="shared" si="502"/>
        <v>0</v>
      </c>
      <c r="W213" s="113">
        <f t="shared" si="502"/>
        <v>5600000</v>
      </c>
      <c r="X213" s="113">
        <f t="shared" si="502"/>
        <v>4170000</v>
      </c>
      <c r="Y213" s="113">
        <f t="shared" si="502"/>
        <v>0</v>
      </c>
      <c r="Z213" s="113">
        <f t="shared" si="502"/>
        <v>0</v>
      </c>
      <c r="AA213" s="113">
        <f t="shared" si="502"/>
        <v>2030000</v>
      </c>
      <c r="AB213" s="113">
        <f t="shared" si="502"/>
        <v>0</v>
      </c>
      <c r="AC213" s="113">
        <f t="shared" si="502"/>
        <v>6950000</v>
      </c>
      <c r="AD213" s="113">
        <f t="shared" si="502"/>
        <v>0</v>
      </c>
      <c r="AE213" s="113">
        <f t="shared" si="502"/>
        <v>0</v>
      </c>
      <c r="AF213" s="113">
        <f t="shared" si="502"/>
        <v>0</v>
      </c>
      <c r="AG213" s="113">
        <f t="shared" si="502"/>
        <v>2215000</v>
      </c>
      <c r="AH213" s="113">
        <f t="shared" si="502"/>
        <v>0</v>
      </c>
      <c r="AI213" s="113">
        <f t="shared" si="502"/>
        <v>0</v>
      </c>
      <c r="AJ213" s="113">
        <f t="shared" si="502"/>
        <v>0</v>
      </c>
      <c r="AK213" s="113">
        <f t="shared" si="502"/>
        <v>0</v>
      </c>
      <c r="AL213" s="113">
        <f t="shared" si="502"/>
        <v>0</v>
      </c>
      <c r="AM213" s="113">
        <f t="shared" si="502"/>
        <v>0</v>
      </c>
      <c r="AN213" s="113">
        <f t="shared" si="502"/>
        <v>0</v>
      </c>
      <c r="AO213" s="113">
        <f t="shared" si="502"/>
        <v>0</v>
      </c>
      <c r="AP213" s="113">
        <f t="shared" si="502"/>
        <v>0</v>
      </c>
      <c r="AQ213" s="113">
        <f t="shared" si="502"/>
        <v>0</v>
      </c>
      <c r="AR213" s="113">
        <f t="shared" si="502"/>
        <v>0</v>
      </c>
      <c r="AS213" s="113">
        <f t="shared" si="502"/>
        <v>0</v>
      </c>
      <c r="AT213" s="113"/>
      <c r="AU213" s="113">
        <f t="shared" si="474"/>
        <v>73855000</v>
      </c>
      <c r="AV213" s="121">
        <f t="shared" si="324"/>
        <v>68.174055920172066</v>
      </c>
      <c r="AW213" s="122">
        <f t="shared" si="475"/>
        <v>34478000</v>
      </c>
      <c r="AX213" s="121">
        <f t="shared" si="476"/>
        <v>31.825944079827938</v>
      </c>
      <c r="AY213" s="110" t="s">
        <v>565</v>
      </c>
      <c r="AZ213" s="110" t="s">
        <v>535</v>
      </c>
      <c r="BA213" s="110" t="s">
        <v>3804</v>
      </c>
      <c r="BB213" s="113">
        <f>SUM(BB214:BB216)</f>
        <v>0</v>
      </c>
      <c r="BC213" s="113">
        <f>SUM(BC214:BC216)</f>
        <v>37050000</v>
      </c>
      <c r="BD213" s="113">
        <f>SUM(BD214:BD216)</f>
        <v>13350000</v>
      </c>
      <c r="BE213" s="113">
        <f t="shared" ref="BE213" si="505">SUM(BE214:BE216)</f>
        <v>2490000</v>
      </c>
      <c r="BF213" s="113">
        <f t="shared" ref="BF213" si="506">SUM(BF214:BF216)</f>
        <v>5600000</v>
      </c>
      <c r="BG213" s="113">
        <f t="shared" ref="BG213:BH213" si="507">SUM(BG214:BG216)</f>
        <v>0</v>
      </c>
      <c r="BH213" s="113">
        <f t="shared" si="507"/>
        <v>4170000</v>
      </c>
      <c r="BI213" s="113">
        <f t="shared" ref="BI213:BJ213" si="508">SUM(BI214:BI216)</f>
        <v>2030000</v>
      </c>
      <c r="BJ213" s="113">
        <f t="shared" si="508"/>
        <v>4940000</v>
      </c>
      <c r="BK213" s="113">
        <f t="shared" ref="BK213:BL213" si="509">SUM(BK214:BK216)</f>
        <v>2010000</v>
      </c>
      <c r="BL213" s="113">
        <f t="shared" si="509"/>
        <v>2215000</v>
      </c>
    </row>
    <row r="214" spans="2:64">
      <c r="B214" s="172">
        <v>521211</v>
      </c>
      <c r="C214" s="110" t="s">
        <v>7</v>
      </c>
      <c r="D214" s="110"/>
      <c r="E214" s="367"/>
      <c r="F214" s="111">
        <v>4800000</v>
      </c>
      <c r="G214" s="111">
        <v>4800000</v>
      </c>
      <c r="H214" s="111"/>
      <c r="I214" s="111">
        <f t="shared" ref="I214:I216" si="510">G214-F214</f>
        <v>0</v>
      </c>
      <c r="J214" s="111"/>
      <c r="K214" s="111"/>
      <c r="L214" s="111"/>
      <c r="M214" s="111"/>
      <c r="N214" s="111"/>
      <c r="O214" s="111"/>
      <c r="P214" s="111"/>
      <c r="Q214" s="111"/>
      <c r="R214" s="111"/>
      <c r="S214" s="111"/>
      <c r="T214" s="111"/>
      <c r="U214" s="111"/>
      <c r="V214" s="111"/>
      <c r="W214" s="111"/>
      <c r="X214" s="111"/>
      <c r="Y214" s="111"/>
      <c r="Z214" s="111"/>
      <c r="AA214" s="111"/>
      <c r="AB214" s="111"/>
      <c r="AC214" s="111"/>
      <c r="AD214" s="111"/>
      <c r="AE214" s="111"/>
      <c r="AF214" s="111"/>
      <c r="AG214" s="111">
        <v>575000</v>
      </c>
      <c r="AH214" s="111"/>
      <c r="AI214" s="111"/>
      <c r="AJ214" s="111"/>
      <c r="AK214" s="111"/>
      <c r="AL214" s="111"/>
      <c r="AM214" s="111"/>
      <c r="AN214" s="111"/>
      <c r="AO214" s="111"/>
      <c r="AP214" s="111"/>
      <c r="AQ214" s="111"/>
      <c r="AR214" s="111"/>
      <c r="AS214" s="111"/>
      <c r="AT214" s="111"/>
      <c r="AU214" s="111">
        <f t="shared" si="474"/>
        <v>575000</v>
      </c>
      <c r="AV214" s="114">
        <f t="shared" si="324"/>
        <v>11.979166666666668</v>
      </c>
      <c r="AW214" s="115">
        <f t="shared" si="475"/>
        <v>4225000</v>
      </c>
      <c r="AX214" s="114">
        <f t="shared" si="476"/>
        <v>88.020833333333343</v>
      </c>
      <c r="AY214" s="110" t="s">
        <v>565</v>
      </c>
      <c r="AZ214" s="110" t="s">
        <v>535</v>
      </c>
      <c r="BA214" s="110" t="s">
        <v>3804</v>
      </c>
      <c r="BB214" s="111"/>
      <c r="BC214" s="111"/>
      <c r="BD214" s="179"/>
      <c r="BE214" s="111"/>
      <c r="BF214" s="111"/>
      <c r="BG214" s="111"/>
      <c r="BH214" s="111"/>
      <c r="BI214" s="111"/>
      <c r="BJ214" s="111"/>
      <c r="BK214" s="111"/>
      <c r="BL214" s="111">
        <v>575000</v>
      </c>
    </row>
    <row r="215" spans="2:64">
      <c r="B215" s="172">
        <v>521811</v>
      </c>
      <c r="C215" s="110" t="s">
        <v>64</v>
      </c>
      <c r="D215" s="110"/>
      <c r="E215" s="367"/>
      <c r="F215" s="111">
        <v>27500000</v>
      </c>
      <c r="G215" s="111">
        <v>27500000</v>
      </c>
      <c r="H215" s="111"/>
      <c r="I215" s="111">
        <f t="shared" si="510"/>
        <v>0</v>
      </c>
      <c r="J215" s="111"/>
      <c r="K215" s="111"/>
      <c r="L215" s="111"/>
      <c r="M215" s="111"/>
      <c r="N215" s="111"/>
      <c r="O215" s="111"/>
      <c r="P215" s="111"/>
      <c r="Q215" s="179">
        <v>2490000</v>
      </c>
      <c r="R215" s="111">
        <v>2490000</v>
      </c>
      <c r="S215" s="111"/>
      <c r="T215" s="111">
        <v>2490000</v>
      </c>
      <c r="U215" s="111"/>
      <c r="V215" s="111"/>
      <c r="W215" s="111"/>
      <c r="X215" s="111">
        <v>2490000</v>
      </c>
      <c r="Y215" s="111"/>
      <c r="Z215" s="111"/>
      <c r="AA215" s="111"/>
      <c r="AB215" s="111"/>
      <c r="AC215" s="111">
        <v>4940000</v>
      </c>
      <c r="AD215" s="111"/>
      <c r="AE215" s="111"/>
      <c r="AF215" s="111"/>
      <c r="AG215" s="111"/>
      <c r="AH215" s="111"/>
      <c r="AI215" s="111"/>
      <c r="AJ215" s="111"/>
      <c r="AK215" s="111"/>
      <c r="AL215" s="111"/>
      <c r="AM215" s="111"/>
      <c r="AN215" s="111"/>
      <c r="AO215" s="111"/>
      <c r="AP215" s="111"/>
      <c r="AQ215" s="111"/>
      <c r="AR215" s="111"/>
      <c r="AS215" s="111"/>
      <c r="AT215" s="111"/>
      <c r="AU215" s="111">
        <f t="shared" si="474"/>
        <v>14900000</v>
      </c>
      <c r="AV215" s="114">
        <f t="shared" si="324"/>
        <v>54.181818181818187</v>
      </c>
      <c r="AW215" s="115">
        <f t="shared" si="475"/>
        <v>12600000</v>
      </c>
      <c r="AX215" s="114">
        <f t="shared" si="476"/>
        <v>45.81818181818182</v>
      </c>
      <c r="AY215" s="110" t="s">
        <v>565</v>
      </c>
      <c r="AZ215" s="110" t="s">
        <v>535</v>
      </c>
      <c r="BA215" s="110" t="s">
        <v>3804</v>
      </c>
      <c r="BB215" s="111"/>
      <c r="BC215" s="111">
        <v>2490000</v>
      </c>
      <c r="BD215" s="179">
        <v>2490000</v>
      </c>
      <c r="BE215" s="111">
        <v>2490000</v>
      </c>
      <c r="BF215" s="111"/>
      <c r="BG215" s="111"/>
      <c r="BH215" s="111">
        <v>2490000</v>
      </c>
      <c r="BI215" s="111"/>
      <c r="BJ215" s="111">
        <v>4940000</v>
      </c>
      <c r="BK215" s="111"/>
      <c r="BL215" s="111"/>
    </row>
    <row r="216" spans="2:64">
      <c r="B216" s="172">
        <v>524111</v>
      </c>
      <c r="C216" s="110" t="s">
        <v>19</v>
      </c>
      <c r="D216" s="110"/>
      <c r="E216" s="367"/>
      <c r="F216" s="111">
        <v>76033000</v>
      </c>
      <c r="G216" s="111">
        <v>76033000</v>
      </c>
      <c r="H216" s="111"/>
      <c r="I216" s="111">
        <f t="shared" si="510"/>
        <v>0</v>
      </c>
      <c r="J216" s="111"/>
      <c r="K216" s="111"/>
      <c r="L216" s="111"/>
      <c r="M216" s="111"/>
      <c r="N216" s="111"/>
      <c r="O216" s="111"/>
      <c r="P216" s="111"/>
      <c r="Q216" s="179">
        <v>10860000</v>
      </c>
      <c r="R216" s="111">
        <v>34560000</v>
      </c>
      <c r="S216" s="111"/>
      <c r="T216" s="111"/>
      <c r="U216" s="111"/>
      <c r="V216" s="111"/>
      <c r="W216" s="111">
        <v>5600000</v>
      </c>
      <c r="X216" s="111">
        <v>1680000</v>
      </c>
      <c r="Y216" s="111"/>
      <c r="Z216" s="111"/>
      <c r="AA216" s="111">
        <v>2030000</v>
      </c>
      <c r="AB216" s="111"/>
      <c r="AC216" s="111">
        <v>2010000</v>
      </c>
      <c r="AD216" s="111"/>
      <c r="AE216" s="111"/>
      <c r="AF216" s="111"/>
      <c r="AG216" s="111">
        <v>1640000</v>
      </c>
      <c r="AH216" s="111"/>
      <c r="AI216" s="111"/>
      <c r="AJ216" s="111"/>
      <c r="AK216" s="111"/>
      <c r="AL216" s="111"/>
      <c r="AM216" s="111"/>
      <c r="AN216" s="111"/>
      <c r="AO216" s="111"/>
      <c r="AP216" s="111"/>
      <c r="AQ216" s="111"/>
      <c r="AR216" s="111"/>
      <c r="AS216" s="111"/>
      <c r="AT216" s="111"/>
      <c r="AU216" s="111">
        <f t="shared" si="474"/>
        <v>58380000</v>
      </c>
      <c r="AV216" s="114">
        <f t="shared" si="324"/>
        <v>76.782449725776971</v>
      </c>
      <c r="AW216" s="115">
        <f t="shared" si="475"/>
        <v>17653000</v>
      </c>
      <c r="AX216" s="114">
        <f t="shared" si="476"/>
        <v>23.217550274223033</v>
      </c>
      <c r="AY216" s="110" t="s">
        <v>565</v>
      </c>
      <c r="AZ216" s="110" t="s">
        <v>535</v>
      </c>
      <c r="BA216" s="110" t="s">
        <v>3804</v>
      </c>
      <c r="BB216" s="111"/>
      <c r="BC216" s="111">
        <v>34560000</v>
      </c>
      <c r="BD216" s="179">
        <v>10860000</v>
      </c>
      <c r="BE216" s="111"/>
      <c r="BF216" s="111">
        <v>5600000</v>
      </c>
      <c r="BG216" s="111"/>
      <c r="BH216" s="111">
        <v>1680000</v>
      </c>
      <c r="BI216" s="111">
        <v>2030000</v>
      </c>
      <c r="BJ216" s="111"/>
      <c r="BK216" s="111">
        <v>2010000</v>
      </c>
      <c r="BL216" s="111">
        <v>1640000</v>
      </c>
    </row>
    <row r="217" spans="2:64">
      <c r="B217" s="174" t="s">
        <v>567</v>
      </c>
      <c r="C217" s="112" t="s">
        <v>4820</v>
      </c>
      <c r="D217" s="112"/>
      <c r="E217" s="359"/>
      <c r="F217" s="113">
        <f>F218</f>
        <v>92000000</v>
      </c>
      <c r="G217" s="113">
        <f t="shared" ref="G217:AS217" si="511">G218</f>
        <v>92000000</v>
      </c>
      <c r="H217" s="113">
        <f t="shared" si="511"/>
        <v>0</v>
      </c>
      <c r="I217" s="113">
        <f t="shared" si="511"/>
        <v>92000000</v>
      </c>
      <c r="J217" s="113">
        <f t="shared" si="511"/>
        <v>0</v>
      </c>
      <c r="K217" s="113">
        <f t="shared" si="511"/>
        <v>0</v>
      </c>
      <c r="L217" s="113">
        <f t="shared" si="511"/>
        <v>0</v>
      </c>
      <c r="M217" s="113">
        <f t="shared" si="511"/>
        <v>0</v>
      </c>
      <c r="N217" s="113">
        <f t="shared" si="511"/>
        <v>0</v>
      </c>
      <c r="O217" s="113">
        <f t="shared" si="511"/>
        <v>0</v>
      </c>
      <c r="P217" s="113">
        <f t="shared" si="511"/>
        <v>0</v>
      </c>
      <c r="Q217" s="113">
        <f t="shared" si="511"/>
        <v>0</v>
      </c>
      <c r="R217" s="113">
        <f t="shared" si="511"/>
        <v>0</v>
      </c>
      <c r="S217" s="113">
        <f t="shared" si="511"/>
        <v>0</v>
      </c>
      <c r="T217" s="113">
        <f t="shared" si="511"/>
        <v>0</v>
      </c>
      <c r="U217" s="113">
        <f t="shared" si="511"/>
        <v>0</v>
      </c>
      <c r="V217" s="113">
        <f t="shared" si="511"/>
        <v>0</v>
      </c>
      <c r="W217" s="113">
        <f t="shared" si="511"/>
        <v>0</v>
      </c>
      <c r="X217" s="113">
        <f t="shared" si="511"/>
        <v>0</v>
      </c>
      <c r="Y217" s="113">
        <f t="shared" si="511"/>
        <v>0</v>
      </c>
      <c r="Z217" s="113">
        <f t="shared" si="511"/>
        <v>0</v>
      </c>
      <c r="AA217" s="113">
        <f t="shared" si="511"/>
        <v>0</v>
      </c>
      <c r="AB217" s="113">
        <f t="shared" si="511"/>
        <v>0</v>
      </c>
      <c r="AC217" s="113">
        <f t="shared" si="511"/>
        <v>0</v>
      </c>
      <c r="AD217" s="113">
        <f t="shared" si="511"/>
        <v>0</v>
      </c>
      <c r="AE217" s="113">
        <f t="shared" si="511"/>
        <v>0</v>
      </c>
      <c r="AF217" s="113">
        <f t="shared" si="511"/>
        <v>0</v>
      </c>
      <c r="AG217" s="113">
        <f t="shared" si="511"/>
        <v>0</v>
      </c>
      <c r="AH217" s="113">
        <f t="shared" si="511"/>
        <v>0</v>
      </c>
      <c r="AI217" s="113">
        <f t="shared" si="511"/>
        <v>0</v>
      </c>
      <c r="AJ217" s="113">
        <f t="shared" si="511"/>
        <v>0</v>
      </c>
      <c r="AK217" s="113">
        <f t="shared" si="511"/>
        <v>0</v>
      </c>
      <c r="AL217" s="113">
        <f t="shared" si="511"/>
        <v>0</v>
      </c>
      <c r="AM217" s="113">
        <f t="shared" si="511"/>
        <v>0</v>
      </c>
      <c r="AN217" s="113">
        <f t="shared" si="511"/>
        <v>0</v>
      </c>
      <c r="AO217" s="113">
        <f t="shared" si="511"/>
        <v>0</v>
      </c>
      <c r="AP217" s="113">
        <f t="shared" si="511"/>
        <v>0</v>
      </c>
      <c r="AQ217" s="113">
        <f t="shared" si="511"/>
        <v>0</v>
      </c>
      <c r="AR217" s="113">
        <f t="shared" si="511"/>
        <v>0</v>
      </c>
      <c r="AS217" s="113">
        <f t="shared" si="511"/>
        <v>0</v>
      </c>
      <c r="AT217" s="113"/>
      <c r="AU217" s="113">
        <f t="shared" si="474"/>
        <v>0</v>
      </c>
      <c r="AV217" s="121">
        <f t="shared" ref="AV217:AV218" si="512">IFERROR(AU217/F217*100,0)</f>
        <v>0</v>
      </c>
      <c r="AW217" s="122">
        <f>F217-AU217</f>
        <v>92000000</v>
      </c>
      <c r="AX217" s="121">
        <f t="shared" si="476"/>
        <v>100</v>
      </c>
      <c r="AY217" s="110" t="s">
        <v>532</v>
      </c>
      <c r="AZ217" s="110" t="s">
        <v>570</v>
      </c>
      <c r="BA217" s="110" t="s">
        <v>3804</v>
      </c>
      <c r="BB217" s="113">
        <f>BB218</f>
        <v>0</v>
      </c>
      <c r="BC217" s="113">
        <f t="shared" ref="BC217:BL217" si="513">BC218</f>
        <v>0</v>
      </c>
      <c r="BD217" s="113">
        <f t="shared" si="513"/>
        <v>0</v>
      </c>
      <c r="BE217" s="113">
        <f t="shared" si="513"/>
        <v>0</v>
      </c>
      <c r="BF217" s="113">
        <f t="shared" si="513"/>
        <v>0</v>
      </c>
      <c r="BG217" s="113">
        <f t="shared" si="513"/>
        <v>0</v>
      </c>
      <c r="BH217" s="113">
        <f t="shared" si="513"/>
        <v>0</v>
      </c>
      <c r="BI217" s="113">
        <f t="shared" si="513"/>
        <v>0</v>
      </c>
      <c r="BJ217" s="113">
        <f t="shared" si="513"/>
        <v>0</v>
      </c>
      <c r="BK217" s="113">
        <f t="shared" si="513"/>
        <v>0</v>
      </c>
      <c r="BL217" s="113">
        <f t="shared" si="513"/>
        <v>0</v>
      </c>
    </row>
    <row r="218" spans="2:64">
      <c r="B218" s="172">
        <v>521219</v>
      </c>
      <c r="C218" s="110" t="s">
        <v>53</v>
      </c>
      <c r="D218" s="110"/>
      <c r="E218" s="367"/>
      <c r="F218" s="111">
        <v>92000000</v>
      </c>
      <c r="G218" s="111">
        <v>92000000</v>
      </c>
      <c r="H218" s="111"/>
      <c r="I218" s="111">
        <v>92000000</v>
      </c>
      <c r="J218" s="111"/>
      <c r="K218" s="111"/>
      <c r="L218" s="111"/>
      <c r="M218" s="111"/>
      <c r="N218" s="111"/>
      <c r="O218" s="111"/>
      <c r="P218" s="111"/>
      <c r="Q218" s="179"/>
      <c r="R218" s="111"/>
      <c r="S218" s="111"/>
      <c r="T218" s="111"/>
      <c r="U218" s="111"/>
      <c r="V218" s="111"/>
      <c r="W218" s="111"/>
      <c r="X218" s="111"/>
      <c r="Y218" s="111"/>
      <c r="Z218" s="111"/>
      <c r="AA218" s="111"/>
      <c r="AB218" s="111"/>
      <c r="AC218" s="111"/>
      <c r="AD218" s="111"/>
      <c r="AE218" s="111"/>
      <c r="AF218" s="111"/>
      <c r="AG218" s="111"/>
      <c r="AH218" s="111"/>
      <c r="AI218" s="111"/>
      <c r="AJ218" s="111"/>
      <c r="AK218" s="111"/>
      <c r="AL218" s="111"/>
      <c r="AM218" s="111"/>
      <c r="AN218" s="111"/>
      <c r="AO218" s="111"/>
      <c r="AP218" s="111"/>
      <c r="AQ218" s="111"/>
      <c r="AR218" s="111"/>
      <c r="AS218" s="111"/>
      <c r="AT218" s="111"/>
      <c r="AU218" s="111">
        <f t="shared" si="474"/>
        <v>0</v>
      </c>
      <c r="AV218" s="114">
        <f t="shared" si="512"/>
        <v>0</v>
      </c>
      <c r="AW218" s="115">
        <f t="shared" ref="AW218" si="514">F218-AU218</f>
        <v>92000000</v>
      </c>
      <c r="AX218" s="114">
        <f t="shared" si="476"/>
        <v>100</v>
      </c>
      <c r="AY218" s="110" t="s">
        <v>532</v>
      </c>
      <c r="AZ218" s="110" t="s">
        <v>570</v>
      </c>
      <c r="BA218" s="110" t="s">
        <v>3804</v>
      </c>
      <c r="BB218" s="111"/>
      <c r="BC218" s="111"/>
      <c r="BD218" s="111"/>
      <c r="BE218" s="111"/>
      <c r="BF218" s="111"/>
      <c r="BG218" s="111"/>
      <c r="BH218" s="111"/>
      <c r="BI218" s="111"/>
      <c r="BJ218" s="111"/>
      <c r="BK218" s="111"/>
      <c r="BL218" s="111"/>
    </row>
    <row r="219" spans="2:64">
      <c r="B219" s="116">
        <v>4345</v>
      </c>
      <c r="C219" s="117" t="s">
        <v>188</v>
      </c>
      <c r="D219" s="117"/>
      <c r="E219" s="365"/>
      <c r="F219" s="118">
        <f t="shared" ref="F219:X220" si="515">F220</f>
        <v>8582500000</v>
      </c>
      <c r="G219" s="118">
        <f t="shared" si="515"/>
        <v>8582500000</v>
      </c>
      <c r="H219" s="118">
        <f t="shared" si="515"/>
        <v>0</v>
      </c>
      <c r="I219" s="118">
        <f t="shared" si="515"/>
        <v>0</v>
      </c>
      <c r="J219" s="118">
        <f t="shared" si="515"/>
        <v>0</v>
      </c>
      <c r="K219" s="118">
        <f t="shared" si="515"/>
        <v>0</v>
      </c>
      <c r="L219" s="118">
        <f t="shared" si="515"/>
        <v>0</v>
      </c>
      <c r="M219" s="118">
        <f t="shared" si="515"/>
        <v>0</v>
      </c>
      <c r="N219" s="118">
        <f t="shared" si="515"/>
        <v>0</v>
      </c>
      <c r="O219" s="118">
        <f t="shared" si="515"/>
        <v>0</v>
      </c>
      <c r="P219" s="118">
        <f t="shared" si="515"/>
        <v>0</v>
      </c>
      <c r="Q219" s="118">
        <f t="shared" si="515"/>
        <v>0</v>
      </c>
      <c r="R219" s="118">
        <f t="shared" si="515"/>
        <v>0</v>
      </c>
      <c r="S219" s="118">
        <f t="shared" si="515"/>
        <v>1555695356</v>
      </c>
      <c r="T219" s="118">
        <f t="shared" si="515"/>
        <v>0</v>
      </c>
      <c r="U219" s="118">
        <f t="shared" si="515"/>
        <v>0</v>
      </c>
      <c r="V219" s="118">
        <f t="shared" si="515"/>
        <v>0</v>
      </c>
      <c r="W219" s="118">
        <f t="shared" si="515"/>
        <v>0</v>
      </c>
      <c r="X219" s="118">
        <f t="shared" si="515"/>
        <v>37892633</v>
      </c>
      <c r="Y219" s="118">
        <f t="shared" ref="J219:AS220" si="516">Y220</f>
        <v>2284791423</v>
      </c>
      <c r="Z219" s="118">
        <f t="shared" si="516"/>
        <v>0</v>
      </c>
      <c r="AA219" s="118">
        <f t="shared" si="516"/>
        <v>2889500</v>
      </c>
      <c r="AB219" s="118">
        <f t="shared" si="516"/>
        <v>1023217186</v>
      </c>
      <c r="AC219" s="118">
        <f t="shared" si="516"/>
        <v>0</v>
      </c>
      <c r="AD219" s="118">
        <f t="shared" si="516"/>
        <v>0</v>
      </c>
      <c r="AE219" s="118">
        <f t="shared" si="516"/>
        <v>16200000</v>
      </c>
      <c r="AF219" s="118">
        <f t="shared" si="516"/>
        <v>0</v>
      </c>
      <c r="AG219" s="118">
        <f t="shared" si="516"/>
        <v>18958500</v>
      </c>
      <c r="AH219" s="118">
        <f t="shared" si="516"/>
        <v>0</v>
      </c>
      <c r="AI219" s="118">
        <f t="shared" si="516"/>
        <v>0</v>
      </c>
      <c r="AJ219" s="118">
        <f t="shared" si="516"/>
        <v>0</v>
      </c>
      <c r="AK219" s="118">
        <f t="shared" si="516"/>
        <v>0</v>
      </c>
      <c r="AL219" s="118">
        <f t="shared" si="516"/>
        <v>0</v>
      </c>
      <c r="AM219" s="118">
        <f t="shared" si="516"/>
        <v>0</v>
      </c>
      <c r="AN219" s="118">
        <f t="shared" si="516"/>
        <v>0</v>
      </c>
      <c r="AO219" s="118">
        <f t="shared" si="516"/>
        <v>0</v>
      </c>
      <c r="AP219" s="118">
        <f t="shared" si="516"/>
        <v>0</v>
      </c>
      <c r="AQ219" s="118">
        <f t="shared" si="516"/>
        <v>0</v>
      </c>
      <c r="AR219" s="118">
        <f t="shared" si="516"/>
        <v>0</v>
      </c>
      <c r="AS219" s="118">
        <f t="shared" si="516"/>
        <v>0</v>
      </c>
      <c r="AT219" s="118"/>
      <c r="AU219" s="118">
        <f t="shared" si="474"/>
        <v>4939644598</v>
      </c>
      <c r="AV219" s="119">
        <f t="shared" si="324"/>
        <v>57.554845301485578</v>
      </c>
      <c r="AW219" s="120">
        <f t="shared" si="475"/>
        <v>3642855402</v>
      </c>
      <c r="AX219" s="119">
        <f t="shared" si="476"/>
        <v>42.445154698514422</v>
      </c>
      <c r="AY219" s="110" t="s">
        <v>532</v>
      </c>
      <c r="AZ219" s="110" t="s">
        <v>533</v>
      </c>
      <c r="BA219" s="110" t="s">
        <v>3804</v>
      </c>
      <c r="BB219" s="118">
        <f t="shared" ref="BB219:BL220" si="517">BB220</f>
        <v>0</v>
      </c>
      <c r="BC219" s="118">
        <f t="shared" si="517"/>
        <v>0</v>
      </c>
      <c r="BD219" s="118">
        <f t="shared" si="517"/>
        <v>0</v>
      </c>
      <c r="BE219" s="118">
        <f t="shared" si="517"/>
        <v>0</v>
      </c>
      <c r="BF219" s="118">
        <f t="shared" si="517"/>
        <v>0</v>
      </c>
      <c r="BG219" s="118">
        <f>BG220</f>
        <v>0</v>
      </c>
      <c r="BH219" s="118">
        <f t="shared" si="517"/>
        <v>37892633</v>
      </c>
      <c r="BI219" s="118">
        <f t="shared" si="517"/>
        <v>2889500</v>
      </c>
      <c r="BJ219" s="118">
        <f t="shared" si="517"/>
        <v>0</v>
      </c>
      <c r="BK219" s="118">
        <f t="shared" si="517"/>
        <v>0</v>
      </c>
      <c r="BL219" s="118">
        <f t="shared" si="517"/>
        <v>18958500</v>
      </c>
    </row>
    <row r="220" spans="2:64">
      <c r="B220" s="116" t="s">
        <v>3453</v>
      </c>
      <c r="C220" s="117" t="s">
        <v>2291</v>
      </c>
      <c r="D220" s="117">
        <v>235</v>
      </c>
      <c r="E220" s="365" t="s">
        <v>155</v>
      </c>
      <c r="F220" s="118">
        <f t="shared" si="515"/>
        <v>8582500000</v>
      </c>
      <c r="G220" s="118">
        <f t="shared" si="515"/>
        <v>8582500000</v>
      </c>
      <c r="H220" s="118">
        <f t="shared" si="515"/>
        <v>0</v>
      </c>
      <c r="I220" s="118">
        <f t="shared" si="515"/>
        <v>0</v>
      </c>
      <c r="J220" s="118">
        <f t="shared" si="516"/>
        <v>0</v>
      </c>
      <c r="K220" s="118">
        <f t="shared" si="516"/>
        <v>0</v>
      </c>
      <c r="L220" s="118">
        <f t="shared" si="516"/>
        <v>0</v>
      </c>
      <c r="M220" s="118">
        <f t="shared" si="516"/>
        <v>0</v>
      </c>
      <c r="N220" s="118">
        <f t="shared" si="516"/>
        <v>0</v>
      </c>
      <c r="O220" s="118">
        <f t="shared" si="516"/>
        <v>0</v>
      </c>
      <c r="P220" s="118">
        <f t="shared" si="516"/>
        <v>0</v>
      </c>
      <c r="Q220" s="118">
        <f t="shared" si="516"/>
        <v>0</v>
      </c>
      <c r="R220" s="118">
        <f t="shared" si="516"/>
        <v>0</v>
      </c>
      <c r="S220" s="118">
        <f t="shared" si="516"/>
        <v>1555695356</v>
      </c>
      <c r="T220" s="118">
        <f t="shared" si="516"/>
        <v>0</v>
      </c>
      <c r="U220" s="118">
        <f t="shared" si="516"/>
        <v>0</v>
      </c>
      <c r="V220" s="118">
        <f t="shared" si="516"/>
        <v>0</v>
      </c>
      <c r="W220" s="118">
        <f t="shared" si="516"/>
        <v>0</v>
      </c>
      <c r="X220" s="118">
        <f t="shared" si="516"/>
        <v>37892633</v>
      </c>
      <c r="Y220" s="118">
        <f t="shared" si="516"/>
        <v>2284791423</v>
      </c>
      <c r="Z220" s="118">
        <f t="shared" si="516"/>
        <v>0</v>
      </c>
      <c r="AA220" s="118">
        <f t="shared" si="516"/>
        <v>2889500</v>
      </c>
      <c r="AB220" s="118">
        <f t="shared" si="516"/>
        <v>1023217186</v>
      </c>
      <c r="AC220" s="118">
        <f t="shared" si="516"/>
        <v>0</v>
      </c>
      <c r="AD220" s="118">
        <f t="shared" si="516"/>
        <v>0</v>
      </c>
      <c r="AE220" s="118">
        <f t="shared" si="516"/>
        <v>16200000</v>
      </c>
      <c r="AF220" s="118">
        <f t="shared" si="516"/>
        <v>0</v>
      </c>
      <c r="AG220" s="118">
        <f t="shared" si="516"/>
        <v>18958500</v>
      </c>
      <c r="AH220" s="118">
        <f t="shared" si="516"/>
        <v>0</v>
      </c>
      <c r="AI220" s="118">
        <f t="shared" si="516"/>
        <v>0</v>
      </c>
      <c r="AJ220" s="118">
        <f t="shared" si="516"/>
        <v>0</v>
      </c>
      <c r="AK220" s="118">
        <f t="shared" si="516"/>
        <v>0</v>
      </c>
      <c r="AL220" s="118">
        <f t="shared" si="516"/>
        <v>0</v>
      </c>
      <c r="AM220" s="118">
        <f t="shared" si="516"/>
        <v>0</v>
      </c>
      <c r="AN220" s="118">
        <f t="shared" si="516"/>
        <v>0</v>
      </c>
      <c r="AO220" s="118">
        <f t="shared" si="516"/>
        <v>0</v>
      </c>
      <c r="AP220" s="118">
        <f t="shared" si="516"/>
        <v>0</v>
      </c>
      <c r="AQ220" s="118">
        <f t="shared" si="516"/>
        <v>0</v>
      </c>
      <c r="AR220" s="118">
        <f t="shared" si="516"/>
        <v>0</v>
      </c>
      <c r="AS220" s="118">
        <f t="shared" si="516"/>
        <v>0</v>
      </c>
      <c r="AT220" s="118"/>
      <c r="AU220" s="118">
        <f t="shared" si="474"/>
        <v>4939644598</v>
      </c>
      <c r="AV220" s="119">
        <f t="shared" si="324"/>
        <v>57.554845301485578</v>
      </c>
      <c r="AW220" s="120">
        <f t="shared" si="475"/>
        <v>3642855402</v>
      </c>
      <c r="AX220" s="119">
        <f t="shared" si="476"/>
        <v>42.445154698514422</v>
      </c>
      <c r="AY220" s="110" t="s">
        <v>532</v>
      </c>
      <c r="AZ220" s="110" t="s">
        <v>533</v>
      </c>
      <c r="BA220" s="110" t="s">
        <v>3804</v>
      </c>
      <c r="BB220" s="118">
        <f t="shared" si="517"/>
        <v>0</v>
      </c>
      <c r="BC220" s="118">
        <f t="shared" si="517"/>
        <v>0</v>
      </c>
      <c r="BD220" s="118">
        <f t="shared" si="517"/>
        <v>0</v>
      </c>
      <c r="BE220" s="118">
        <f t="shared" si="517"/>
        <v>0</v>
      </c>
      <c r="BF220" s="118">
        <f t="shared" si="517"/>
        <v>0</v>
      </c>
      <c r="BG220" s="118">
        <f t="shared" si="517"/>
        <v>0</v>
      </c>
      <c r="BH220" s="118">
        <f t="shared" si="517"/>
        <v>37892633</v>
      </c>
      <c r="BI220" s="118">
        <f t="shared" si="517"/>
        <v>2889500</v>
      </c>
      <c r="BJ220" s="118">
        <f t="shared" si="517"/>
        <v>0</v>
      </c>
      <c r="BK220" s="118">
        <f t="shared" si="517"/>
        <v>0</v>
      </c>
      <c r="BL220" s="118">
        <f t="shared" si="517"/>
        <v>18958500</v>
      </c>
    </row>
    <row r="221" spans="2:64">
      <c r="B221" s="116" t="s">
        <v>3698</v>
      </c>
      <c r="C221" s="117" t="s">
        <v>3456</v>
      </c>
      <c r="D221" s="117">
        <v>235</v>
      </c>
      <c r="E221" s="365" t="s">
        <v>155</v>
      </c>
      <c r="F221" s="118">
        <f>F222+F242</f>
        <v>8582500000</v>
      </c>
      <c r="G221" s="118">
        <f>G222+G242</f>
        <v>8582500000</v>
      </c>
      <c r="H221" s="118">
        <f>H222+H242</f>
        <v>0</v>
      </c>
      <c r="I221" s="118">
        <f>I222+I242</f>
        <v>0</v>
      </c>
      <c r="J221" s="118">
        <f t="shared" ref="J221:AS221" si="518">J222+J242</f>
        <v>0</v>
      </c>
      <c r="K221" s="118">
        <f t="shared" si="518"/>
        <v>0</v>
      </c>
      <c r="L221" s="118">
        <f t="shared" si="518"/>
        <v>0</v>
      </c>
      <c r="M221" s="118">
        <f t="shared" si="518"/>
        <v>0</v>
      </c>
      <c r="N221" s="118">
        <f t="shared" si="518"/>
        <v>0</v>
      </c>
      <c r="O221" s="118">
        <f t="shared" si="518"/>
        <v>0</v>
      </c>
      <c r="P221" s="118">
        <f t="shared" si="518"/>
        <v>0</v>
      </c>
      <c r="Q221" s="118">
        <f t="shared" si="518"/>
        <v>0</v>
      </c>
      <c r="R221" s="118">
        <f t="shared" si="518"/>
        <v>0</v>
      </c>
      <c r="S221" s="118">
        <f t="shared" si="518"/>
        <v>1555695356</v>
      </c>
      <c r="T221" s="118">
        <f t="shared" si="518"/>
        <v>0</v>
      </c>
      <c r="U221" s="118">
        <f t="shared" si="518"/>
        <v>0</v>
      </c>
      <c r="V221" s="118">
        <f t="shared" si="518"/>
        <v>0</v>
      </c>
      <c r="W221" s="118">
        <f t="shared" si="518"/>
        <v>0</v>
      </c>
      <c r="X221" s="118">
        <f t="shared" si="518"/>
        <v>37892633</v>
      </c>
      <c r="Y221" s="118">
        <f t="shared" si="518"/>
        <v>2284791423</v>
      </c>
      <c r="Z221" s="118">
        <f t="shared" si="518"/>
        <v>0</v>
      </c>
      <c r="AA221" s="118">
        <f t="shared" si="518"/>
        <v>2889500</v>
      </c>
      <c r="AB221" s="118">
        <f t="shared" si="518"/>
        <v>1023217186</v>
      </c>
      <c r="AC221" s="118">
        <f t="shared" si="518"/>
        <v>0</v>
      </c>
      <c r="AD221" s="118">
        <f t="shared" si="518"/>
        <v>0</v>
      </c>
      <c r="AE221" s="118">
        <f t="shared" si="518"/>
        <v>16200000</v>
      </c>
      <c r="AF221" s="118">
        <f t="shared" si="518"/>
        <v>0</v>
      </c>
      <c r="AG221" s="118">
        <f t="shared" si="518"/>
        <v>18958500</v>
      </c>
      <c r="AH221" s="118">
        <f t="shared" si="518"/>
        <v>0</v>
      </c>
      <c r="AI221" s="118">
        <f t="shared" si="518"/>
        <v>0</v>
      </c>
      <c r="AJ221" s="118">
        <f t="shared" si="518"/>
        <v>0</v>
      </c>
      <c r="AK221" s="118">
        <f t="shared" si="518"/>
        <v>0</v>
      </c>
      <c r="AL221" s="118">
        <f t="shared" si="518"/>
        <v>0</v>
      </c>
      <c r="AM221" s="118">
        <f t="shared" si="518"/>
        <v>0</v>
      </c>
      <c r="AN221" s="118">
        <f t="shared" si="518"/>
        <v>0</v>
      </c>
      <c r="AO221" s="118">
        <f t="shared" si="518"/>
        <v>0</v>
      </c>
      <c r="AP221" s="118">
        <f t="shared" si="518"/>
        <v>0</v>
      </c>
      <c r="AQ221" s="118">
        <f t="shared" si="518"/>
        <v>0</v>
      </c>
      <c r="AR221" s="118">
        <f t="shared" si="518"/>
        <v>0</v>
      </c>
      <c r="AS221" s="118">
        <f t="shared" si="518"/>
        <v>0</v>
      </c>
      <c r="AT221" s="118"/>
      <c r="AU221" s="118">
        <f t="shared" si="474"/>
        <v>4939644598</v>
      </c>
      <c r="AV221" s="119">
        <f t="shared" si="324"/>
        <v>57.554845301485578</v>
      </c>
      <c r="AW221" s="120">
        <f t="shared" si="475"/>
        <v>3642855402</v>
      </c>
      <c r="AX221" s="119">
        <f t="shared" si="476"/>
        <v>42.445154698514422</v>
      </c>
      <c r="AY221" s="110" t="s">
        <v>532</v>
      </c>
      <c r="AZ221" s="110" t="s">
        <v>533</v>
      </c>
      <c r="BA221" s="110" t="s">
        <v>3804</v>
      </c>
      <c r="BB221" s="118">
        <f t="shared" ref="BB221:BD221" si="519">BB222+BB242</f>
        <v>0</v>
      </c>
      <c r="BC221" s="118">
        <f t="shared" si="519"/>
        <v>0</v>
      </c>
      <c r="BD221" s="118">
        <f t="shared" si="519"/>
        <v>0</v>
      </c>
      <c r="BE221" s="118">
        <f t="shared" ref="BE221" si="520">BE222+BE242</f>
        <v>0</v>
      </c>
      <c r="BF221" s="118">
        <f t="shared" ref="BF221" si="521">BF222+BF242</f>
        <v>0</v>
      </c>
      <c r="BG221" s="118">
        <f t="shared" ref="BG221:BH221" si="522">BG222+BG242</f>
        <v>0</v>
      </c>
      <c r="BH221" s="118">
        <f t="shared" si="522"/>
        <v>37892633</v>
      </c>
      <c r="BI221" s="118">
        <f t="shared" ref="BI221:BJ221" si="523">BI222+BI242</f>
        <v>2889500</v>
      </c>
      <c r="BJ221" s="118">
        <f t="shared" si="523"/>
        <v>0</v>
      </c>
      <c r="BK221" s="118">
        <f t="shared" ref="BK221:BL221" si="524">BK222+BK242</f>
        <v>0</v>
      </c>
      <c r="BL221" s="118">
        <f t="shared" si="524"/>
        <v>18958500</v>
      </c>
    </row>
    <row r="222" spans="2:64">
      <c r="B222" s="116">
        <v>301</v>
      </c>
      <c r="C222" s="117" t="s">
        <v>189</v>
      </c>
      <c r="D222" s="117"/>
      <c r="E222" s="365"/>
      <c r="F222" s="118">
        <f>F223+F230+F236+F240</f>
        <v>8473300000</v>
      </c>
      <c r="G222" s="118">
        <f>G223+G230+G236+G240</f>
        <v>8473300000</v>
      </c>
      <c r="H222" s="118">
        <f>H223+H230+H236+H240</f>
        <v>0</v>
      </c>
      <c r="I222" s="118">
        <f>I223+I230+I236+I240</f>
        <v>0</v>
      </c>
      <c r="J222" s="118">
        <f t="shared" ref="J222:AS222" si="525">J223+J230+J236+J240</f>
        <v>0</v>
      </c>
      <c r="K222" s="118">
        <f t="shared" si="525"/>
        <v>0</v>
      </c>
      <c r="L222" s="118">
        <f t="shared" si="525"/>
        <v>0</v>
      </c>
      <c r="M222" s="118">
        <f t="shared" si="525"/>
        <v>0</v>
      </c>
      <c r="N222" s="118">
        <f t="shared" si="525"/>
        <v>0</v>
      </c>
      <c r="O222" s="118">
        <f t="shared" si="525"/>
        <v>0</v>
      </c>
      <c r="P222" s="118">
        <f t="shared" si="525"/>
        <v>0</v>
      </c>
      <c r="Q222" s="118">
        <f t="shared" si="525"/>
        <v>0</v>
      </c>
      <c r="R222" s="118">
        <f t="shared" si="525"/>
        <v>0</v>
      </c>
      <c r="S222" s="118">
        <f t="shared" si="525"/>
        <v>1555695356</v>
      </c>
      <c r="T222" s="118">
        <f t="shared" si="525"/>
        <v>0</v>
      </c>
      <c r="U222" s="118">
        <f t="shared" si="525"/>
        <v>0</v>
      </c>
      <c r="V222" s="118">
        <f t="shared" si="525"/>
        <v>0</v>
      </c>
      <c r="W222" s="118">
        <f t="shared" si="525"/>
        <v>0</v>
      </c>
      <c r="X222" s="118">
        <f t="shared" si="525"/>
        <v>30086633</v>
      </c>
      <c r="Y222" s="118">
        <f t="shared" si="525"/>
        <v>2284791423</v>
      </c>
      <c r="Z222" s="118">
        <f t="shared" si="525"/>
        <v>0</v>
      </c>
      <c r="AA222" s="118">
        <f t="shared" si="525"/>
        <v>2889500</v>
      </c>
      <c r="AB222" s="118">
        <f t="shared" si="525"/>
        <v>1023217186</v>
      </c>
      <c r="AC222" s="118">
        <f t="shared" si="525"/>
        <v>0</v>
      </c>
      <c r="AD222" s="118">
        <f t="shared" si="525"/>
        <v>0</v>
      </c>
      <c r="AE222" s="118">
        <f t="shared" si="525"/>
        <v>16200000</v>
      </c>
      <c r="AF222" s="118">
        <f t="shared" si="525"/>
        <v>0</v>
      </c>
      <c r="AG222" s="118">
        <f t="shared" si="525"/>
        <v>12624100</v>
      </c>
      <c r="AH222" s="118">
        <f t="shared" si="525"/>
        <v>0</v>
      </c>
      <c r="AI222" s="118">
        <f t="shared" si="525"/>
        <v>0</v>
      </c>
      <c r="AJ222" s="118">
        <f t="shared" si="525"/>
        <v>0</v>
      </c>
      <c r="AK222" s="118">
        <f t="shared" si="525"/>
        <v>0</v>
      </c>
      <c r="AL222" s="118">
        <f t="shared" si="525"/>
        <v>0</v>
      </c>
      <c r="AM222" s="118">
        <f t="shared" si="525"/>
        <v>0</v>
      </c>
      <c r="AN222" s="118">
        <f t="shared" si="525"/>
        <v>0</v>
      </c>
      <c r="AO222" s="118">
        <f t="shared" si="525"/>
        <v>0</v>
      </c>
      <c r="AP222" s="118">
        <f t="shared" si="525"/>
        <v>0</v>
      </c>
      <c r="AQ222" s="118">
        <f t="shared" si="525"/>
        <v>0</v>
      </c>
      <c r="AR222" s="118">
        <f t="shared" si="525"/>
        <v>0</v>
      </c>
      <c r="AS222" s="118">
        <f t="shared" si="525"/>
        <v>0</v>
      </c>
      <c r="AT222" s="118"/>
      <c r="AU222" s="118">
        <f t="shared" si="474"/>
        <v>4925504198</v>
      </c>
      <c r="AV222" s="119">
        <f t="shared" ref="AV222:AV246" si="526">IFERROR(AU222/F222*100,0)</f>
        <v>58.129703869802796</v>
      </c>
      <c r="AW222" s="120">
        <f t="shared" si="475"/>
        <v>3547795802</v>
      </c>
      <c r="AX222" s="119">
        <f t="shared" si="476"/>
        <v>41.870296130197211</v>
      </c>
      <c r="AY222" s="110" t="s">
        <v>532</v>
      </c>
      <c r="AZ222" s="110" t="s">
        <v>533</v>
      </c>
      <c r="BA222" s="110" t="s">
        <v>3804</v>
      </c>
      <c r="BB222" s="118">
        <f t="shared" ref="BB222:BD222" si="527">BB223+BB230+BB236+BB240</f>
        <v>0</v>
      </c>
      <c r="BC222" s="118">
        <f t="shared" si="527"/>
        <v>0</v>
      </c>
      <c r="BD222" s="118">
        <f t="shared" si="527"/>
        <v>0</v>
      </c>
      <c r="BE222" s="118">
        <f t="shared" ref="BE222" si="528">BE223+BE230+BE236+BE240</f>
        <v>0</v>
      </c>
      <c r="BF222" s="118">
        <f t="shared" ref="BF222" si="529">BF223+BF230+BF236+BF240</f>
        <v>0</v>
      </c>
      <c r="BG222" s="118">
        <f t="shared" ref="BG222:BH222" si="530">BG223+BG230+BG236+BG240</f>
        <v>0</v>
      </c>
      <c r="BH222" s="118">
        <f t="shared" si="530"/>
        <v>30086633</v>
      </c>
      <c r="BI222" s="118">
        <f t="shared" ref="BI222:BJ222" si="531">BI223+BI230+BI236+BI240</f>
        <v>2889500</v>
      </c>
      <c r="BJ222" s="118">
        <f t="shared" si="531"/>
        <v>0</v>
      </c>
      <c r="BK222" s="118">
        <f t="shared" ref="BK222:BL222" si="532">BK223+BK230+BK236+BK240</f>
        <v>0</v>
      </c>
      <c r="BL222" s="118">
        <f t="shared" si="532"/>
        <v>12624100</v>
      </c>
    </row>
    <row r="223" spans="2:64">
      <c r="B223" s="174" t="s">
        <v>8</v>
      </c>
      <c r="C223" s="112" t="s">
        <v>190</v>
      </c>
      <c r="D223" s="112"/>
      <c r="E223" s="359"/>
      <c r="F223" s="113">
        <f>SUM(F224:F229)</f>
        <v>1713564000</v>
      </c>
      <c r="G223" s="113">
        <f>SUM(G224:G229)</f>
        <v>1713564000</v>
      </c>
      <c r="H223" s="113">
        <f>SUM(H224:H229)</f>
        <v>0</v>
      </c>
      <c r="I223" s="113">
        <f>SUM(I224:I229)</f>
        <v>0</v>
      </c>
      <c r="J223" s="113">
        <f t="shared" ref="J223:AS223" si="533">SUM(J224:J229)</f>
        <v>0</v>
      </c>
      <c r="K223" s="113">
        <f t="shared" si="533"/>
        <v>0</v>
      </c>
      <c r="L223" s="113">
        <f t="shared" si="533"/>
        <v>0</v>
      </c>
      <c r="M223" s="113">
        <f t="shared" si="533"/>
        <v>0</v>
      </c>
      <c r="N223" s="113">
        <f t="shared" si="533"/>
        <v>0</v>
      </c>
      <c r="O223" s="113">
        <f t="shared" si="533"/>
        <v>0</v>
      </c>
      <c r="P223" s="113">
        <f t="shared" si="533"/>
        <v>0</v>
      </c>
      <c r="Q223" s="113">
        <f t="shared" si="533"/>
        <v>0</v>
      </c>
      <c r="R223" s="113">
        <f t="shared" si="533"/>
        <v>0</v>
      </c>
      <c r="S223" s="113">
        <f t="shared" si="533"/>
        <v>5900000</v>
      </c>
      <c r="T223" s="113">
        <f t="shared" si="533"/>
        <v>0</v>
      </c>
      <c r="U223" s="113">
        <f t="shared" si="533"/>
        <v>0</v>
      </c>
      <c r="V223" s="113">
        <f t="shared" si="533"/>
        <v>0</v>
      </c>
      <c r="W223" s="113">
        <f t="shared" si="533"/>
        <v>0</v>
      </c>
      <c r="X223" s="113">
        <f t="shared" si="533"/>
        <v>4855000</v>
      </c>
      <c r="Y223" s="113">
        <f t="shared" si="533"/>
        <v>14635000</v>
      </c>
      <c r="Z223" s="113">
        <f t="shared" si="533"/>
        <v>0</v>
      </c>
      <c r="AA223" s="113">
        <f t="shared" si="533"/>
        <v>0</v>
      </c>
      <c r="AB223" s="113">
        <f t="shared" si="533"/>
        <v>0</v>
      </c>
      <c r="AC223" s="113">
        <f t="shared" si="533"/>
        <v>0</v>
      </c>
      <c r="AD223" s="113">
        <f t="shared" si="533"/>
        <v>0</v>
      </c>
      <c r="AE223" s="113">
        <f t="shared" si="533"/>
        <v>0</v>
      </c>
      <c r="AF223" s="113">
        <f t="shared" si="533"/>
        <v>0</v>
      </c>
      <c r="AG223" s="113">
        <f t="shared" si="533"/>
        <v>4835000</v>
      </c>
      <c r="AH223" s="113">
        <f t="shared" si="533"/>
        <v>0</v>
      </c>
      <c r="AI223" s="113">
        <f t="shared" si="533"/>
        <v>0</v>
      </c>
      <c r="AJ223" s="113">
        <f t="shared" si="533"/>
        <v>0</v>
      </c>
      <c r="AK223" s="113">
        <f t="shared" si="533"/>
        <v>0</v>
      </c>
      <c r="AL223" s="113">
        <f t="shared" si="533"/>
        <v>0</v>
      </c>
      <c r="AM223" s="113">
        <f t="shared" si="533"/>
        <v>0</v>
      </c>
      <c r="AN223" s="113">
        <f t="shared" si="533"/>
        <v>0</v>
      </c>
      <c r="AO223" s="113">
        <f t="shared" si="533"/>
        <v>0</v>
      </c>
      <c r="AP223" s="113">
        <f t="shared" si="533"/>
        <v>0</v>
      </c>
      <c r="AQ223" s="113">
        <f t="shared" si="533"/>
        <v>0</v>
      </c>
      <c r="AR223" s="113">
        <f t="shared" si="533"/>
        <v>0</v>
      </c>
      <c r="AS223" s="113">
        <f t="shared" si="533"/>
        <v>0</v>
      </c>
      <c r="AT223" s="113"/>
      <c r="AU223" s="113">
        <f t="shared" si="474"/>
        <v>30225000</v>
      </c>
      <c r="AV223" s="121">
        <f t="shared" si="526"/>
        <v>1.7638675882546553</v>
      </c>
      <c r="AW223" s="122">
        <f t="shared" si="475"/>
        <v>1683339000</v>
      </c>
      <c r="AX223" s="121">
        <f t="shared" si="476"/>
        <v>98.236132411745345</v>
      </c>
      <c r="AY223" s="110" t="s">
        <v>532</v>
      </c>
      <c r="AZ223" s="110" t="s">
        <v>533</v>
      </c>
      <c r="BA223" s="110" t="s">
        <v>3804</v>
      </c>
      <c r="BB223" s="113">
        <f t="shared" ref="BB223:BD223" si="534">SUM(BB224:BB229)</f>
        <v>0</v>
      </c>
      <c r="BC223" s="113">
        <f t="shared" si="534"/>
        <v>0</v>
      </c>
      <c r="BD223" s="113">
        <f t="shared" si="534"/>
        <v>0</v>
      </c>
      <c r="BE223" s="113">
        <f t="shared" ref="BE223" si="535">SUM(BE224:BE229)</f>
        <v>0</v>
      </c>
      <c r="BF223" s="113">
        <f t="shared" ref="BF223" si="536">SUM(BF224:BF229)</f>
        <v>0</v>
      </c>
      <c r="BG223" s="113">
        <f t="shared" ref="BG223:BH223" si="537">SUM(BG224:BG229)</f>
        <v>0</v>
      </c>
      <c r="BH223" s="113">
        <f t="shared" si="537"/>
        <v>4855000</v>
      </c>
      <c r="BI223" s="113">
        <f t="shared" ref="BI223:BJ223" si="538">SUM(BI224:BI229)</f>
        <v>0</v>
      </c>
      <c r="BJ223" s="113">
        <f t="shared" si="538"/>
        <v>0</v>
      </c>
      <c r="BK223" s="113">
        <f t="shared" ref="BK223:BL223" si="539">SUM(BK224:BK229)</f>
        <v>0</v>
      </c>
      <c r="BL223" s="113">
        <f t="shared" si="539"/>
        <v>4835000</v>
      </c>
    </row>
    <row r="224" spans="2:64">
      <c r="B224" s="172">
        <v>521211</v>
      </c>
      <c r="C224" s="110" t="s">
        <v>7</v>
      </c>
      <c r="D224" s="110"/>
      <c r="E224" s="367"/>
      <c r="F224" s="111">
        <v>99100000</v>
      </c>
      <c r="G224" s="111">
        <v>99100000</v>
      </c>
      <c r="H224" s="111"/>
      <c r="I224" s="111">
        <f t="shared" ref="I224:I229" si="540">G224-F224</f>
        <v>0</v>
      </c>
      <c r="J224" s="111"/>
      <c r="K224" s="111"/>
      <c r="L224" s="111"/>
      <c r="M224" s="111"/>
      <c r="N224" s="111"/>
      <c r="O224" s="111"/>
      <c r="P224" s="111"/>
      <c r="Q224" s="111"/>
      <c r="R224" s="111"/>
      <c r="S224" s="111"/>
      <c r="T224" s="111"/>
      <c r="U224" s="111"/>
      <c r="V224" s="111"/>
      <c r="W224" s="111"/>
      <c r="X224" s="111"/>
      <c r="Y224" s="111"/>
      <c r="Z224" s="111"/>
      <c r="AA224" s="111"/>
      <c r="AB224" s="111"/>
      <c r="AC224" s="111"/>
      <c r="AD224" s="111"/>
      <c r="AE224" s="111"/>
      <c r="AF224" s="111"/>
      <c r="AG224" s="111"/>
      <c r="AH224" s="111"/>
      <c r="AI224" s="111"/>
      <c r="AJ224" s="111"/>
      <c r="AK224" s="111"/>
      <c r="AL224" s="111"/>
      <c r="AM224" s="111"/>
      <c r="AN224" s="111"/>
      <c r="AO224" s="111"/>
      <c r="AP224" s="111"/>
      <c r="AQ224" s="111"/>
      <c r="AR224" s="111"/>
      <c r="AS224" s="111"/>
      <c r="AT224" s="111"/>
      <c r="AU224" s="111">
        <f t="shared" si="474"/>
        <v>0</v>
      </c>
      <c r="AV224" s="114">
        <f t="shared" si="526"/>
        <v>0</v>
      </c>
      <c r="AW224" s="115">
        <f t="shared" si="475"/>
        <v>99100000</v>
      </c>
      <c r="AX224" s="114">
        <f t="shared" si="476"/>
        <v>100</v>
      </c>
      <c r="AY224" s="110" t="s">
        <v>532</v>
      </c>
      <c r="AZ224" s="110" t="s">
        <v>533</v>
      </c>
      <c r="BA224" s="110" t="s">
        <v>3804</v>
      </c>
      <c r="BB224" s="111"/>
      <c r="BC224" s="111"/>
      <c r="BD224" s="111"/>
      <c r="BE224" s="111"/>
      <c r="BF224" s="111"/>
      <c r="BG224" s="111"/>
      <c r="BH224" s="111"/>
      <c r="BI224" s="111"/>
      <c r="BJ224" s="111"/>
      <c r="BK224" s="111"/>
      <c r="BL224" s="111"/>
    </row>
    <row r="225" spans="2:64">
      <c r="B225" s="172">
        <v>521219</v>
      </c>
      <c r="C225" s="110" t="s">
        <v>53</v>
      </c>
      <c r="D225" s="110"/>
      <c r="E225" s="367"/>
      <c r="F225" s="111">
        <v>1333864000</v>
      </c>
      <c r="G225" s="111">
        <v>1333864000</v>
      </c>
      <c r="H225" s="111"/>
      <c r="I225" s="111">
        <f t="shared" si="540"/>
        <v>0</v>
      </c>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111"/>
      <c r="AS225" s="111"/>
      <c r="AT225" s="111"/>
      <c r="AU225" s="111">
        <f t="shared" si="474"/>
        <v>0</v>
      </c>
      <c r="AV225" s="114">
        <f t="shared" si="526"/>
        <v>0</v>
      </c>
      <c r="AW225" s="115">
        <f t="shared" si="475"/>
        <v>1333864000</v>
      </c>
      <c r="AX225" s="114">
        <f t="shared" si="476"/>
        <v>100</v>
      </c>
      <c r="AY225" s="110" t="s">
        <v>532</v>
      </c>
      <c r="AZ225" s="110" t="s">
        <v>533</v>
      </c>
      <c r="BA225" s="240" t="s">
        <v>3804</v>
      </c>
      <c r="BB225" s="111"/>
      <c r="BC225" s="111"/>
      <c r="BD225" s="111"/>
      <c r="BE225" s="111"/>
      <c r="BF225" s="111"/>
      <c r="BG225" s="111"/>
      <c r="BH225" s="111"/>
      <c r="BI225" s="111"/>
      <c r="BJ225" s="111"/>
      <c r="BK225" s="111"/>
      <c r="BL225" s="111"/>
    </row>
    <row r="226" spans="2:64">
      <c r="B226" s="172">
        <v>521811</v>
      </c>
      <c r="C226" s="110" t="s">
        <v>64</v>
      </c>
      <c r="D226" s="110"/>
      <c r="E226" s="367"/>
      <c r="F226" s="111">
        <v>25000000</v>
      </c>
      <c r="G226" s="111">
        <v>25000000</v>
      </c>
      <c r="H226" s="111"/>
      <c r="I226" s="111">
        <f t="shared" si="540"/>
        <v>0</v>
      </c>
      <c r="J226" s="111"/>
      <c r="K226" s="111"/>
      <c r="L226" s="111"/>
      <c r="M226" s="111"/>
      <c r="N226" s="111"/>
      <c r="O226" s="111"/>
      <c r="P226" s="111"/>
      <c r="Q226" s="111"/>
      <c r="R226" s="111"/>
      <c r="S226" s="111"/>
      <c r="T226" s="111"/>
      <c r="U226" s="111"/>
      <c r="V226" s="111"/>
      <c r="W226" s="111"/>
      <c r="X226" s="111">
        <v>4855000</v>
      </c>
      <c r="Y226" s="111"/>
      <c r="Z226" s="111"/>
      <c r="AA226" s="111"/>
      <c r="AB226" s="111"/>
      <c r="AC226" s="111"/>
      <c r="AD226" s="111"/>
      <c r="AE226" s="111"/>
      <c r="AF226" s="111"/>
      <c r="AG226" s="111">
        <v>4835000</v>
      </c>
      <c r="AH226" s="111"/>
      <c r="AI226" s="111"/>
      <c r="AJ226" s="111"/>
      <c r="AK226" s="111"/>
      <c r="AL226" s="111"/>
      <c r="AM226" s="111"/>
      <c r="AN226" s="111"/>
      <c r="AO226" s="111"/>
      <c r="AP226" s="111"/>
      <c r="AQ226" s="111"/>
      <c r="AR226" s="111"/>
      <c r="AS226" s="111"/>
      <c r="AT226" s="111"/>
      <c r="AU226" s="111">
        <f t="shared" si="474"/>
        <v>9690000</v>
      </c>
      <c r="AV226" s="114">
        <f t="shared" si="526"/>
        <v>38.76</v>
      </c>
      <c r="AW226" s="115">
        <f t="shared" si="475"/>
        <v>15310000</v>
      </c>
      <c r="AX226" s="114">
        <f t="shared" si="476"/>
        <v>61.240000000000009</v>
      </c>
      <c r="AY226" s="110" t="s">
        <v>532</v>
      </c>
      <c r="AZ226" s="110" t="s">
        <v>533</v>
      </c>
      <c r="BA226" s="110" t="s">
        <v>3804</v>
      </c>
      <c r="BB226" s="111"/>
      <c r="BC226" s="111"/>
      <c r="BD226" s="111"/>
      <c r="BE226" s="111"/>
      <c r="BF226" s="111"/>
      <c r="BG226" s="111"/>
      <c r="BH226" s="111">
        <v>4855000</v>
      </c>
      <c r="BI226" s="111"/>
      <c r="BJ226" s="111"/>
      <c r="BK226" s="111"/>
      <c r="BL226" s="111">
        <v>4835000</v>
      </c>
    </row>
    <row r="227" spans="2:64">
      <c r="B227" s="172">
        <v>522151</v>
      </c>
      <c r="C227" s="110" t="s">
        <v>11</v>
      </c>
      <c r="D227" s="110"/>
      <c r="E227" s="367"/>
      <c r="F227" s="111">
        <v>15000000</v>
      </c>
      <c r="G227" s="111">
        <v>15000000</v>
      </c>
      <c r="H227" s="111"/>
      <c r="I227" s="111">
        <f t="shared" si="540"/>
        <v>0</v>
      </c>
      <c r="J227" s="111"/>
      <c r="K227" s="111"/>
      <c r="L227" s="111"/>
      <c r="M227" s="111"/>
      <c r="N227" s="111"/>
      <c r="O227" s="111"/>
      <c r="P227" s="111"/>
      <c r="Q227" s="111"/>
      <c r="R227" s="111"/>
      <c r="S227" s="111"/>
      <c r="T227" s="111"/>
      <c r="U227" s="111"/>
      <c r="V227" s="111"/>
      <c r="W227" s="111"/>
      <c r="X227" s="111"/>
      <c r="Y227" s="111"/>
      <c r="Z227" s="111"/>
      <c r="AA227" s="111"/>
      <c r="AB227" s="111"/>
      <c r="AC227" s="111"/>
      <c r="AD227" s="111"/>
      <c r="AE227" s="111"/>
      <c r="AF227" s="111"/>
      <c r="AG227" s="111"/>
      <c r="AH227" s="111"/>
      <c r="AI227" s="111"/>
      <c r="AJ227" s="111"/>
      <c r="AK227" s="111"/>
      <c r="AL227" s="111"/>
      <c r="AM227" s="111"/>
      <c r="AN227" s="111"/>
      <c r="AO227" s="111"/>
      <c r="AP227" s="111"/>
      <c r="AQ227" s="111"/>
      <c r="AR227" s="111"/>
      <c r="AS227" s="111"/>
      <c r="AT227" s="111"/>
      <c r="AU227" s="111">
        <f t="shared" si="474"/>
        <v>0</v>
      </c>
      <c r="AV227" s="114">
        <f t="shared" si="526"/>
        <v>0</v>
      </c>
      <c r="AW227" s="115">
        <f t="shared" si="475"/>
        <v>15000000</v>
      </c>
      <c r="AX227" s="114">
        <f t="shared" si="476"/>
        <v>100</v>
      </c>
      <c r="AY227" s="110" t="s">
        <v>532</v>
      </c>
      <c r="AZ227" s="110" t="s">
        <v>533</v>
      </c>
      <c r="BA227" s="110" t="s">
        <v>3804</v>
      </c>
      <c r="BB227" s="111"/>
      <c r="BC227" s="111"/>
      <c r="BD227" s="111"/>
      <c r="BE227" s="111"/>
      <c r="BF227" s="111"/>
      <c r="BG227" s="111"/>
      <c r="BH227" s="111"/>
      <c r="BI227" s="111"/>
      <c r="BJ227" s="111"/>
      <c r="BK227" s="111"/>
      <c r="BL227" s="111"/>
    </row>
    <row r="228" spans="2:64">
      <c r="B228" s="172">
        <v>522191</v>
      </c>
      <c r="C228" s="110" t="s">
        <v>22</v>
      </c>
      <c r="D228" s="110"/>
      <c r="E228" s="367"/>
      <c r="F228" s="111">
        <v>102600000</v>
      </c>
      <c r="G228" s="111">
        <v>102600000</v>
      </c>
      <c r="H228" s="111"/>
      <c r="I228" s="111">
        <f t="shared" si="540"/>
        <v>0</v>
      </c>
      <c r="J228" s="111"/>
      <c r="K228" s="111"/>
      <c r="L228" s="111"/>
      <c r="M228" s="111"/>
      <c r="N228" s="111"/>
      <c r="O228" s="111"/>
      <c r="P228" s="111"/>
      <c r="Q228" s="111"/>
      <c r="R228" s="111"/>
      <c r="S228" s="111"/>
      <c r="T228" s="111"/>
      <c r="U228" s="111"/>
      <c r="V228" s="111"/>
      <c r="W228" s="111"/>
      <c r="X228" s="111"/>
      <c r="Y228" s="111"/>
      <c r="Z228" s="111"/>
      <c r="AA228" s="111"/>
      <c r="AB228" s="111"/>
      <c r="AC228" s="111"/>
      <c r="AD228" s="111"/>
      <c r="AE228" s="111"/>
      <c r="AF228" s="111"/>
      <c r="AG228" s="111"/>
      <c r="AH228" s="111"/>
      <c r="AI228" s="111"/>
      <c r="AJ228" s="111"/>
      <c r="AK228" s="111"/>
      <c r="AL228" s="111"/>
      <c r="AM228" s="111"/>
      <c r="AN228" s="111"/>
      <c r="AO228" s="111"/>
      <c r="AP228" s="111"/>
      <c r="AQ228" s="111"/>
      <c r="AR228" s="111"/>
      <c r="AS228" s="111"/>
      <c r="AT228" s="111"/>
      <c r="AU228" s="111">
        <f t="shared" si="474"/>
        <v>0</v>
      </c>
      <c r="AV228" s="114">
        <f t="shared" si="526"/>
        <v>0</v>
      </c>
      <c r="AW228" s="115">
        <f t="shared" si="475"/>
        <v>102600000</v>
      </c>
      <c r="AX228" s="114">
        <f t="shared" si="476"/>
        <v>100</v>
      </c>
      <c r="AY228" s="110" t="s">
        <v>532</v>
      </c>
      <c r="AZ228" s="110" t="s">
        <v>533</v>
      </c>
      <c r="BA228" s="110" t="s">
        <v>3804</v>
      </c>
      <c r="BB228" s="111"/>
      <c r="BC228" s="111"/>
      <c r="BD228" s="111"/>
      <c r="BE228" s="111"/>
      <c r="BF228" s="111"/>
      <c r="BG228" s="111"/>
      <c r="BH228" s="111"/>
      <c r="BI228" s="111"/>
      <c r="BJ228" s="111"/>
      <c r="BK228" s="111"/>
      <c r="BL228" s="111"/>
    </row>
    <row r="229" spans="2:64">
      <c r="B229" s="172">
        <v>524111</v>
      </c>
      <c r="C229" s="110" t="s">
        <v>19</v>
      </c>
      <c r="D229" s="110"/>
      <c r="E229" s="367"/>
      <c r="F229" s="111">
        <v>138000000</v>
      </c>
      <c r="G229" s="111">
        <v>138000000</v>
      </c>
      <c r="H229" s="111"/>
      <c r="I229" s="111">
        <f t="shared" si="540"/>
        <v>0</v>
      </c>
      <c r="J229" s="111"/>
      <c r="K229" s="111"/>
      <c r="L229" s="111"/>
      <c r="M229" s="111"/>
      <c r="N229" s="111"/>
      <c r="O229" s="111"/>
      <c r="P229" s="111"/>
      <c r="Q229" s="111"/>
      <c r="R229" s="111"/>
      <c r="S229" s="111">
        <v>5900000</v>
      </c>
      <c r="T229" s="111"/>
      <c r="U229" s="111"/>
      <c r="V229" s="111"/>
      <c r="W229" s="111"/>
      <c r="X229" s="111"/>
      <c r="Y229" s="111">
        <v>14635000</v>
      </c>
      <c r="Z229" s="111"/>
      <c r="AA229" s="111"/>
      <c r="AB229" s="111"/>
      <c r="AC229" s="111"/>
      <c r="AD229" s="111"/>
      <c r="AE229" s="111"/>
      <c r="AF229" s="111"/>
      <c r="AG229" s="111"/>
      <c r="AH229" s="111"/>
      <c r="AI229" s="111"/>
      <c r="AJ229" s="111"/>
      <c r="AK229" s="111"/>
      <c r="AL229" s="111"/>
      <c r="AM229" s="111"/>
      <c r="AN229" s="111"/>
      <c r="AO229" s="111"/>
      <c r="AP229" s="111"/>
      <c r="AQ229" s="111"/>
      <c r="AR229" s="111"/>
      <c r="AS229" s="111"/>
      <c r="AT229" s="111"/>
      <c r="AU229" s="111">
        <f t="shared" si="474"/>
        <v>20535000</v>
      </c>
      <c r="AV229" s="114">
        <f t="shared" si="526"/>
        <v>14.880434782608695</v>
      </c>
      <c r="AW229" s="115">
        <f t="shared" si="475"/>
        <v>117465000</v>
      </c>
      <c r="AX229" s="114">
        <f t="shared" si="476"/>
        <v>85.119565217391298</v>
      </c>
      <c r="AY229" s="110" t="s">
        <v>532</v>
      </c>
      <c r="AZ229" s="110" t="s">
        <v>533</v>
      </c>
      <c r="BA229" s="110" t="s">
        <v>3804</v>
      </c>
      <c r="BB229" s="111"/>
      <c r="BC229" s="111"/>
      <c r="BD229" s="111"/>
      <c r="BE229" s="111"/>
      <c r="BF229" s="111"/>
      <c r="BG229" s="111"/>
      <c r="BH229" s="111"/>
      <c r="BI229" s="111"/>
      <c r="BJ229" s="111"/>
      <c r="BK229" s="111"/>
      <c r="BL229" s="111"/>
    </row>
    <row r="230" spans="2:64">
      <c r="B230" s="174" t="s">
        <v>508</v>
      </c>
      <c r="C230" s="112" t="s">
        <v>191</v>
      </c>
      <c r="D230" s="112"/>
      <c r="E230" s="359"/>
      <c r="F230" s="113">
        <f t="shared" ref="F230:AS230" si="541">SUM(F231:F235)</f>
        <v>6585695000</v>
      </c>
      <c r="G230" s="113">
        <f t="shared" ref="G230:H230" si="542">SUM(G231:G235)</f>
        <v>6585695000</v>
      </c>
      <c r="H230" s="113">
        <f t="shared" si="542"/>
        <v>0</v>
      </c>
      <c r="I230" s="113">
        <f t="shared" ref="I230" si="543">SUM(I231:I235)</f>
        <v>0</v>
      </c>
      <c r="J230" s="113">
        <f t="shared" si="541"/>
        <v>0</v>
      </c>
      <c r="K230" s="113">
        <f t="shared" si="541"/>
        <v>0</v>
      </c>
      <c r="L230" s="113">
        <f t="shared" si="541"/>
        <v>0</v>
      </c>
      <c r="M230" s="113">
        <f t="shared" si="541"/>
        <v>0</v>
      </c>
      <c r="N230" s="113">
        <f t="shared" si="541"/>
        <v>0</v>
      </c>
      <c r="O230" s="113">
        <f t="shared" si="541"/>
        <v>0</v>
      </c>
      <c r="P230" s="113">
        <f t="shared" si="541"/>
        <v>0</v>
      </c>
      <c r="Q230" s="113">
        <f t="shared" si="541"/>
        <v>0</v>
      </c>
      <c r="R230" s="113">
        <f t="shared" si="541"/>
        <v>0</v>
      </c>
      <c r="S230" s="113">
        <f t="shared" si="541"/>
        <v>1549795356</v>
      </c>
      <c r="T230" s="113">
        <f t="shared" si="541"/>
        <v>0</v>
      </c>
      <c r="U230" s="113">
        <f t="shared" si="541"/>
        <v>0</v>
      </c>
      <c r="V230" s="113">
        <f t="shared" si="541"/>
        <v>0</v>
      </c>
      <c r="W230" s="113">
        <f t="shared" si="541"/>
        <v>0</v>
      </c>
      <c r="X230" s="113">
        <f t="shared" si="541"/>
        <v>25231633</v>
      </c>
      <c r="Y230" s="113">
        <f t="shared" si="541"/>
        <v>2270156423</v>
      </c>
      <c r="Z230" s="113">
        <f t="shared" si="541"/>
        <v>0</v>
      </c>
      <c r="AA230" s="113">
        <f t="shared" si="541"/>
        <v>2889500</v>
      </c>
      <c r="AB230" s="113">
        <f t="shared" si="541"/>
        <v>1023217186</v>
      </c>
      <c r="AC230" s="113">
        <f t="shared" si="541"/>
        <v>0</v>
      </c>
      <c r="AD230" s="113">
        <f t="shared" si="541"/>
        <v>0</v>
      </c>
      <c r="AE230" s="113">
        <f t="shared" si="541"/>
        <v>16200000</v>
      </c>
      <c r="AF230" s="113">
        <f t="shared" si="541"/>
        <v>0</v>
      </c>
      <c r="AG230" s="113">
        <f t="shared" si="541"/>
        <v>7789100</v>
      </c>
      <c r="AH230" s="113">
        <f t="shared" si="541"/>
        <v>0</v>
      </c>
      <c r="AI230" s="113">
        <f t="shared" si="541"/>
        <v>0</v>
      </c>
      <c r="AJ230" s="113">
        <f t="shared" si="541"/>
        <v>0</v>
      </c>
      <c r="AK230" s="113">
        <f t="shared" si="541"/>
        <v>0</v>
      </c>
      <c r="AL230" s="113">
        <f t="shared" si="541"/>
        <v>0</v>
      </c>
      <c r="AM230" s="113">
        <f t="shared" si="541"/>
        <v>0</v>
      </c>
      <c r="AN230" s="113">
        <f t="shared" si="541"/>
        <v>0</v>
      </c>
      <c r="AO230" s="113">
        <f t="shared" si="541"/>
        <v>0</v>
      </c>
      <c r="AP230" s="113">
        <f t="shared" si="541"/>
        <v>0</v>
      </c>
      <c r="AQ230" s="113">
        <f t="shared" si="541"/>
        <v>0</v>
      </c>
      <c r="AR230" s="113">
        <f t="shared" si="541"/>
        <v>0</v>
      </c>
      <c r="AS230" s="113">
        <f t="shared" si="541"/>
        <v>0</v>
      </c>
      <c r="AT230" s="113"/>
      <c r="AU230" s="113">
        <f t="shared" si="474"/>
        <v>4895279198</v>
      </c>
      <c r="AV230" s="121">
        <f t="shared" si="526"/>
        <v>74.332005931036889</v>
      </c>
      <c r="AW230" s="122">
        <f t="shared" si="475"/>
        <v>1690415802</v>
      </c>
      <c r="AX230" s="121">
        <f t="shared" si="476"/>
        <v>25.667994068963107</v>
      </c>
      <c r="AY230" s="110" t="s">
        <v>532</v>
      </c>
      <c r="AZ230" s="110" t="s">
        <v>533</v>
      </c>
      <c r="BA230" s="110" t="s">
        <v>3804</v>
      </c>
      <c r="BB230" s="113">
        <f t="shared" ref="BB230:BE230" si="544">SUM(BB231:BB235)</f>
        <v>0</v>
      </c>
      <c r="BC230" s="113">
        <f t="shared" si="544"/>
        <v>0</v>
      </c>
      <c r="BD230" s="113">
        <f t="shared" si="544"/>
        <v>0</v>
      </c>
      <c r="BE230" s="113">
        <f t="shared" si="544"/>
        <v>0</v>
      </c>
      <c r="BF230" s="113">
        <f t="shared" ref="BF230" si="545">SUM(BF231:BF235)</f>
        <v>0</v>
      </c>
      <c r="BG230" s="113">
        <f t="shared" ref="BG230:BH230" si="546">SUM(BG231:BG235)</f>
        <v>0</v>
      </c>
      <c r="BH230" s="113">
        <f t="shared" si="546"/>
        <v>25231633</v>
      </c>
      <c r="BI230" s="113">
        <f t="shared" ref="BI230:BJ230" si="547">SUM(BI231:BI235)</f>
        <v>2889500</v>
      </c>
      <c r="BJ230" s="113">
        <f t="shared" si="547"/>
        <v>0</v>
      </c>
      <c r="BK230" s="113">
        <f t="shared" ref="BK230:BL230" si="548">SUM(BK231:BK235)</f>
        <v>0</v>
      </c>
      <c r="BL230" s="113">
        <f t="shared" si="548"/>
        <v>7789100</v>
      </c>
    </row>
    <row r="231" spans="2:64">
      <c r="B231" s="172">
        <v>521211</v>
      </c>
      <c r="C231" s="110" t="s">
        <v>7</v>
      </c>
      <c r="D231" s="110"/>
      <c r="E231" s="367"/>
      <c r="F231" s="111">
        <v>25000000</v>
      </c>
      <c r="G231" s="111">
        <v>25000000</v>
      </c>
      <c r="H231" s="111"/>
      <c r="I231" s="111">
        <f t="shared" ref="I231:I235" si="549">G231-F231</f>
        <v>0</v>
      </c>
      <c r="J231" s="111"/>
      <c r="K231" s="111"/>
      <c r="L231" s="111"/>
      <c r="M231" s="111"/>
      <c r="N231" s="111"/>
      <c r="O231" s="111"/>
      <c r="P231" s="111"/>
      <c r="Q231" s="111"/>
      <c r="R231" s="111"/>
      <c r="S231" s="111"/>
      <c r="T231" s="111"/>
      <c r="U231" s="111"/>
      <c r="V231" s="111"/>
      <c r="W231" s="111"/>
      <c r="X231" s="111">
        <v>1475000</v>
      </c>
      <c r="Y231" s="111"/>
      <c r="Z231" s="111"/>
      <c r="AA231" s="111">
        <v>1442500</v>
      </c>
      <c r="AB231" s="111"/>
      <c r="AC231" s="111"/>
      <c r="AD231" s="111"/>
      <c r="AE231" s="111"/>
      <c r="AF231" s="111"/>
      <c r="AG231" s="111">
        <v>2922100</v>
      </c>
      <c r="AH231" s="111"/>
      <c r="AI231" s="111"/>
      <c r="AJ231" s="111"/>
      <c r="AK231" s="111"/>
      <c r="AL231" s="111"/>
      <c r="AM231" s="111"/>
      <c r="AN231" s="111"/>
      <c r="AO231" s="111"/>
      <c r="AP231" s="111"/>
      <c r="AQ231" s="111"/>
      <c r="AR231" s="111"/>
      <c r="AS231" s="111"/>
      <c r="AT231" s="111"/>
      <c r="AU231" s="111">
        <f t="shared" si="474"/>
        <v>5839600</v>
      </c>
      <c r="AV231" s="114">
        <f t="shared" si="526"/>
        <v>23.358400000000003</v>
      </c>
      <c r="AW231" s="115">
        <f t="shared" si="475"/>
        <v>19160400</v>
      </c>
      <c r="AX231" s="114">
        <f t="shared" si="476"/>
        <v>76.641599999999997</v>
      </c>
      <c r="AY231" s="110" t="s">
        <v>532</v>
      </c>
      <c r="AZ231" s="110" t="s">
        <v>533</v>
      </c>
      <c r="BA231" s="110" t="s">
        <v>3804</v>
      </c>
      <c r="BB231" s="111"/>
      <c r="BC231" s="111"/>
      <c r="BD231" s="111"/>
      <c r="BE231" s="111"/>
      <c r="BF231" s="111"/>
      <c r="BG231" s="111"/>
      <c r="BH231" s="111">
        <v>1475000</v>
      </c>
      <c r="BI231" s="111">
        <v>1442500</v>
      </c>
      <c r="BJ231" s="111"/>
      <c r="BK231" s="111"/>
      <c r="BL231" s="111">
        <v>2922100</v>
      </c>
    </row>
    <row r="232" spans="2:64">
      <c r="B232" s="172">
        <v>521219</v>
      </c>
      <c r="C232" s="110" t="s">
        <v>53</v>
      </c>
      <c r="D232" s="110"/>
      <c r="E232" s="367"/>
      <c r="F232" s="111">
        <v>6308695000</v>
      </c>
      <c r="G232" s="111">
        <v>6308695000</v>
      </c>
      <c r="H232" s="111"/>
      <c r="I232" s="111"/>
      <c r="J232" s="111"/>
      <c r="K232" s="111"/>
      <c r="L232" s="111"/>
      <c r="M232" s="111"/>
      <c r="N232" s="111"/>
      <c r="O232" s="111"/>
      <c r="P232" s="111"/>
      <c r="Q232" s="111"/>
      <c r="R232" s="111"/>
      <c r="S232" s="111">
        <f>830060208+5925000+5925000+577980144+112130004+11850000+5925000</f>
        <v>1549795356</v>
      </c>
      <c r="T232" s="111"/>
      <c r="U232" s="111"/>
      <c r="V232" s="111"/>
      <c r="W232" s="111"/>
      <c r="X232" s="111"/>
      <c r="Y232" s="111">
        <f>430825000+180000000+30000000+784200000+253750000+154545850+9950000+404555000</f>
        <v>2247825850</v>
      </c>
      <c r="Z232" s="111"/>
      <c r="AA232" s="111"/>
      <c r="AB232" s="111">
        <v>1009938886</v>
      </c>
      <c r="AC232" s="111"/>
      <c r="AD232" s="111"/>
      <c r="AE232" s="111">
        <v>16200000</v>
      </c>
      <c r="AF232" s="111"/>
      <c r="AG232" s="111"/>
      <c r="AH232" s="111"/>
      <c r="AI232" s="111"/>
      <c r="AJ232" s="111"/>
      <c r="AK232" s="111"/>
      <c r="AL232" s="111"/>
      <c r="AM232" s="111"/>
      <c r="AN232" s="111"/>
      <c r="AO232" s="111"/>
      <c r="AP232" s="111"/>
      <c r="AQ232" s="111"/>
      <c r="AR232" s="111"/>
      <c r="AS232" s="111"/>
      <c r="AT232" s="111"/>
      <c r="AU232" s="111">
        <f t="shared" si="474"/>
        <v>4823760092</v>
      </c>
      <c r="AV232" s="114">
        <f t="shared" si="526"/>
        <v>76.462090685950102</v>
      </c>
      <c r="AW232" s="115">
        <f t="shared" si="475"/>
        <v>1484934908</v>
      </c>
      <c r="AX232" s="114">
        <f t="shared" si="476"/>
        <v>23.537909314049895</v>
      </c>
      <c r="AY232" s="110" t="s">
        <v>532</v>
      </c>
      <c r="AZ232" s="110" t="s">
        <v>533</v>
      </c>
      <c r="BA232" s="110" t="s">
        <v>3804</v>
      </c>
      <c r="BB232" s="111"/>
      <c r="BC232" s="111"/>
      <c r="BD232" s="111"/>
      <c r="BE232" s="111"/>
      <c r="BF232" s="111"/>
      <c r="BG232" s="111"/>
      <c r="BH232" s="111"/>
      <c r="BI232" s="111"/>
      <c r="BJ232" s="111"/>
      <c r="BK232" s="111"/>
      <c r="BL232" s="111"/>
    </row>
    <row r="233" spans="2:64">
      <c r="B233" s="172">
        <v>521811</v>
      </c>
      <c r="C233" s="110" t="s">
        <v>64</v>
      </c>
      <c r="D233" s="110"/>
      <c r="E233" s="367"/>
      <c r="F233" s="111">
        <v>30000000</v>
      </c>
      <c r="G233" s="111">
        <v>30000000</v>
      </c>
      <c r="H233" s="111"/>
      <c r="I233" s="111">
        <f t="shared" si="549"/>
        <v>0</v>
      </c>
      <c r="J233" s="111"/>
      <c r="K233" s="111"/>
      <c r="L233" s="111"/>
      <c r="M233" s="111"/>
      <c r="N233" s="111"/>
      <c r="O233" s="111"/>
      <c r="P233" s="111"/>
      <c r="Q233" s="111"/>
      <c r="R233" s="111"/>
      <c r="S233" s="111"/>
      <c r="T233" s="111"/>
      <c r="U233" s="111"/>
      <c r="V233" s="111"/>
      <c r="W233" s="111"/>
      <c r="X233" s="111">
        <v>3364000</v>
      </c>
      <c r="Y233" s="111"/>
      <c r="Z233" s="111"/>
      <c r="AA233" s="111">
        <v>1447000</v>
      </c>
      <c r="AB233" s="111"/>
      <c r="AC233" s="111"/>
      <c r="AD233" s="111"/>
      <c r="AE233" s="111"/>
      <c r="AF233" s="111"/>
      <c r="AG233" s="111">
        <v>4867000</v>
      </c>
      <c r="AH233" s="111"/>
      <c r="AI233" s="111"/>
      <c r="AJ233" s="111"/>
      <c r="AK233" s="111"/>
      <c r="AL233" s="111"/>
      <c r="AM233" s="111"/>
      <c r="AN233" s="111"/>
      <c r="AO233" s="111"/>
      <c r="AP233" s="111"/>
      <c r="AQ233" s="111"/>
      <c r="AR233" s="111"/>
      <c r="AS233" s="111"/>
      <c r="AT233" s="111"/>
      <c r="AU233" s="111">
        <f t="shared" si="474"/>
        <v>9678000</v>
      </c>
      <c r="AV233" s="114">
        <f t="shared" si="526"/>
        <v>32.26</v>
      </c>
      <c r="AW233" s="115">
        <f t="shared" si="475"/>
        <v>20322000</v>
      </c>
      <c r="AX233" s="114">
        <f t="shared" si="476"/>
        <v>67.739999999999995</v>
      </c>
      <c r="AY233" s="110" t="s">
        <v>532</v>
      </c>
      <c r="AZ233" s="110" t="s">
        <v>533</v>
      </c>
      <c r="BA233" s="110" t="s">
        <v>3804</v>
      </c>
      <c r="BB233" s="111"/>
      <c r="BC233" s="111"/>
      <c r="BD233" s="111"/>
      <c r="BE233" s="111"/>
      <c r="BF233" s="111"/>
      <c r="BG233" s="111"/>
      <c r="BH233" s="111">
        <v>3364000</v>
      </c>
      <c r="BI233" s="111">
        <v>1447000</v>
      </c>
      <c r="BJ233" s="111"/>
      <c r="BK233" s="111"/>
      <c r="BL233" s="111">
        <v>4867000</v>
      </c>
    </row>
    <row r="234" spans="2:64">
      <c r="B234" s="172">
        <v>522151</v>
      </c>
      <c r="C234" s="110" t="s">
        <v>11</v>
      </c>
      <c r="D234" s="110"/>
      <c r="E234" s="367"/>
      <c r="F234" s="111">
        <v>6000000</v>
      </c>
      <c r="G234" s="111">
        <v>6000000</v>
      </c>
      <c r="H234" s="111"/>
      <c r="I234" s="111">
        <f t="shared" si="549"/>
        <v>0</v>
      </c>
      <c r="J234" s="111"/>
      <c r="K234" s="111"/>
      <c r="L234" s="111"/>
      <c r="M234" s="111"/>
      <c r="N234" s="111"/>
      <c r="O234" s="111"/>
      <c r="P234" s="111"/>
      <c r="Q234" s="111"/>
      <c r="R234" s="111"/>
      <c r="S234" s="111"/>
      <c r="T234" s="111"/>
      <c r="U234" s="111"/>
      <c r="V234" s="111"/>
      <c r="W234" s="111"/>
      <c r="X234" s="111"/>
      <c r="Y234" s="111"/>
      <c r="Z234" s="111"/>
      <c r="AA234" s="111"/>
      <c r="AB234" s="111"/>
      <c r="AC234" s="111"/>
      <c r="AD234" s="111"/>
      <c r="AE234" s="111"/>
      <c r="AF234" s="111"/>
      <c r="AG234" s="111"/>
      <c r="AH234" s="111"/>
      <c r="AI234" s="111"/>
      <c r="AJ234" s="111"/>
      <c r="AK234" s="111"/>
      <c r="AL234" s="111"/>
      <c r="AM234" s="111"/>
      <c r="AN234" s="111"/>
      <c r="AO234" s="111"/>
      <c r="AP234" s="111"/>
      <c r="AQ234" s="111"/>
      <c r="AR234" s="111"/>
      <c r="AS234" s="111"/>
      <c r="AT234" s="111"/>
      <c r="AU234" s="111">
        <f t="shared" si="474"/>
        <v>0</v>
      </c>
      <c r="AV234" s="114">
        <f t="shared" si="526"/>
        <v>0</v>
      </c>
      <c r="AW234" s="115">
        <f t="shared" si="475"/>
        <v>6000000</v>
      </c>
      <c r="AX234" s="114">
        <f t="shared" si="476"/>
        <v>100</v>
      </c>
      <c r="AY234" s="110" t="s">
        <v>532</v>
      </c>
      <c r="AZ234" s="110" t="s">
        <v>533</v>
      </c>
      <c r="BA234" s="110" t="s">
        <v>3804</v>
      </c>
      <c r="BB234" s="111"/>
      <c r="BC234" s="111"/>
      <c r="BD234" s="111"/>
      <c r="BE234" s="111"/>
      <c r="BF234" s="111"/>
      <c r="BG234" s="111"/>
      <c r="BH234" s="111"/>
      <c r="BI234" s="111"/>
      <c r="BJ234" s="111"/>
      <c r="BK234" s="111"/>
      <c r="BL234" s="111"/>
    </row>
    <row r="235" spans="2:64">
      <c r="B235" s="172">
        <v>524111</v>
      </c>
      <c r="C235" s="110" t="s">
        <v>19</v>
      </c>
      <c r="D235" s="110"/>
      <c r="E235" s="367"/>
      <c r="F235" s="111">
        <v>216000000</v>
      </c>
      <c r="G235" s="111">
        <v>216000000</v>
      </c>
      <c r="H235" s="111"/>
      <c r="I235" s="111">
        <f t="shared" si="549"/>
        <v>0</v>
      </c>
      <c r="J235" s="111"/>
      <c r="K235" s="111"/>
      <c r="L235" s="111"/>
      <c r="M235" s="111"/>
      <c r="N235" s="111"/>
      <c r="O235" s="111"/>
      <c r="P235" s="111"/>
      <c r="Q235" s="111"/>
      <c r="R235" s="111"/>
      <c r="S235" s="111"/>
      <c r="T235" s="111"/>
      <c r="U235" s="111"/>
      <c r="V235" s="111"/>
      <c r="W235" s="111"/>
      <c r="X235" s="111">
        <v>20392633</v>
      </c>
      <c r="Y235" s="111">
        <f>6450000+15880573</f>
        <v>22330573</v>
      </c>
      <c r="Z235" s="111"/>
      <c r="AA235" s="111"/>
      <c r="AB235" s="111">
        <f>7415300+5863000</f>
        <v>13278300</v>
      </c>
      <c r="AC235" s="111"/>
      <c r="AD235" s="111"/>
      <c r="AE235" s="111"/>
      <c r="AF235" s="111"/>
      <c r="AG235" s="111"/>
      <c r="AH235" s="111"/>
      <c r="AI235" s="111"/>
      <c r="AJ235" s="111"/>
      <c r="AK235" s="111"/>
      <c r="AL235" s="111"/>
      <c r="AM235" s="111"/>
      <c r="AN235" s="111"/>
      <c r="AO235" s="111"/>
      <c r="AP235" s="111"/>
      <c r="AQ235" s="111"/>
      <c r="AR235" s="111"/>
      <c r="AS235" s="111"/>
      <c r="AT235" s="111"/>
      <c r="AU235" s="111">
        <f t="shared" si="474"/>
        <v>56001506</v>
      </c>
      <c r="AV235" s="114">
        <f t="shared" si="526"/>
        <v>25.926623148148149</v>
      </c>
      <c r="AW235" s="115">
        <f t="shared" si="475"/>
        <v>159998494</v>
      </c>
      <c r="AX235" s="114">
        <f t="shared" si="476"/>
        <v>74.073376851851847</v>
      </c>
      <c r="AY235" s="110" t="s">
        <v>532</v>
      </c>
      <c r="AZ235" s="110" t="s">
        <v>533</v>
      </c>
      <c r="BA235" s="110" t="s">
        <v>3804</v>
      </c>
      <c r="BB235" s="111"/>
      <c r="BC235" s="111"/>
      <c r="BD235" s="111"/>
      <c r="BE235" s="111"/>
      <c r="BF235" s="111"/>
      <c r="BG235" s="111"/>
      <c r="BH235" s="111">
        <v>20392633</v>
      </c>
      <c r="BI235" s="111"/>
      <c r="BJ235" s="111"/>
      <c r="BK235" s="111"/>
      <c r="BL235" s="111"/>
    </row>
    <row r="236" spans="2:64">
      <c r="B236" s="174" t="s">
        <v>509</v>
      </c>
      <c r="C236" s="112" t="s">
        <v>192</v>
      </c>
      <c r="D236" s="112"/>
      <c r="E236" s="359"/>
      <c r="F236" s="113">
        <f t="shared" ref="F236:AS236" si="550">SUM(F237:F239)</f>
        <v>174041000</v>
      </c>
      <c r="G236" s="113">
        <f t="shared" ref="G236:H236" si="551">SUM(G237:G239)</f>
        <v>174041000</v>
      </c>
      <c r="H236" s="113">
        <f t="shared" si="551"/>
        <v>0</v>
      </c>
      <c r="I236" s="113">
        <f t="shared" ref="I236" si="552">SUM(I237:I239)</f>
        <v>0</v>
      </c>
      <c r="J236" s="113">
        <f t="shared" si="550"/>
        <v>0</v>
      </c>
      <c r="K236" s="113">
        <f t="shared" si="550"/>
        <v>0</v>
      </c>
      <c r="L236" s="113">
        <f t="shared" si="550"/>
        <v>0</v>
      </c>
      <c r="M236" s="113">
        <f t="shared" si="550"/>
        <v>0</v>
      </c>
      <c r="N236" s="113">
        <f t="shared" si="550"/>
        <v>0</v>
      </c>
      <c r="O236" s="113">
        <f t="shared" si="550"/>
        <v>0</v>
      </c>
      <c r="P236" s="113">
        <f t="shared" si="550"/>
        <v>0</v>
      </c>
      <c r="Q236" s="113">
        <f t="shared" si="550"/>
        <v>0</v>
      </c>
      <c r="R236" s="113">
        <f t="shared" si="550"/>
        <v>0</v>
      </c>
      <c r="S236" s="113">
        <f t="shared" si="550"/>
        <v>0</v>
      </c>
      <c r="T236" s="113">
        <f t="shared" si="550"/>
        <v>0</v>
      </c>
      <c r="U236" s="113">
        <f t="shared" si="550"/>
        <v>0</v>
      </c>
      <c r="V236" s="113">
        <f t="shared" si="550"/>
        <v>0</v>
      </c>
      <c r="W236" s="113">
        <f t="shared" si="550"/>
        <v>0</v>
      </c>
      <c r="X236" s="113">
        <f t="shared" si="550"/>
        <v>0</v>
      </c>
      <c r="Y236" s="113">
        <f t="shared" si="550"/>
        <v>0</v>
      </c>
      <c r="Z236" s="113">
        <f t="shared" si="550"/>
        <v>0</v>
      </c>
      <c r="AA236" s="113">
        <f t="shared" si="550"/>
        <v>0</v>
      </c>
      <c r="AB236" s="113">
        <f t="shared" si="550"/>
        <v>0</v>
      </c>
      <c r="AC236" s="113">
        <f t="shared" si="550"/>
        <v>0</v>
      </c>
      <c r="AD236" s="113">
        <f t="shared" si="550"/>
        <v>0</v>
      </c>
      <c r="AE236" s="113">
        <f t="shared" si="550"/>
        <v>0</v>
      </c>
      <c r="AF236" s="113">
        <f t="shared" si="550"/>
        <v>0</v>
      </c>
      <c r="AG236" s="113">
        <f t="shared" si="550"/>
        <v>0</v>
      </c>
      <c r="AH236" s="113">
        <f t="shared" si="550"/>
        <v>0</v>
      </c>
      <c r="AI236" s="113">
        <f t="shared" si="550"/>
        <v>0</v>
      </c>
      <c r="AJ236" s="113">
        <f t="shared" si="550"/>
        <v>0</v>
      </c>
      <c r="AK236" s="113">
        <f t="shared" si="550"/>
        <v>0</v>
      </c>
      <c r="AL236" s="113">
        <f t="shared" si="550"/>
        <v>0</v>
      </c>
      <c r="AM236" s="113">
        <f t="shared" si="550"/>
        <v>0</v>
      </c>
      <c r="AN236" s="113">
        <f t="shared" si="550"/>
        <v>0</v>
      </c>
      <c r="AO236" s="113">
        <f t="shared" si="550"/>
        <v>0</v>
      </c>
      <c r="AP236" s="113">
        <f t="shared" si="550"/>
        <v>0</v>
      </c>
      <c r="AQ236" s="113">
        <f t="shared" si="550"/>
        <v>0</v>
      </c>
      <c r="AR236" s="113">
        <f t="shared" si="550"/>
        <v>0</v>
      </c>
      <c r="AS236" s="113">
        <f t="shared" si="550"/>
        <v>0</v>
      </c>
      <c r="AT236" s="113"/>
      <c r="AU236" s="113">
        <f t="shared" si="474"/>
        <v>0</v>
      </c>
      <c r="AV236" s="121">
        <f t="shared" si="526"/>
        <v>0</v>
      </c>
      <c r="AW236" s="122">
        <f t="shared" si="475"/>
        <v>174041000</v>
      </c>
      <c r="AX236" s="121">
        <f t="shared" si="476"/>
        <v>100</v>
      </c>
      <c r="AY236" s="110" t="s">
        <v>532</v>
      </c>
      <c r="AZ236" s="110" t="s">
        <v>533</v>
      </c>
      <c r="BA236" s="110" t="s">
        <v>3804</v>
      </c>
      <c r="BB236" s="113">
        <f t="shared" ref="BB236:BE236" si="553">SUM(BB237:BB239)</f>
        <v>0</v>
      </c>
      <c r="BC236" s="113">
        <f t="shared" si="553"/>
        <v>0</v>
      </c>
      <c r="BD236" s="113">
        <f t="shared" si="553"/>
        <v>0</v>
      </c>
      <c r="BE236" s="113">
        <f t="shared" si="553"/>
        <v>0</v>
      </c>
      <c r="BF236" s="113">
        <f t="shared" ref="BF236" si="554">SUM(BF237:BF239)</f>
        <v>0</v>
      </c>
      <c r="BG236" s="113">
        <f t="shared" ref="BG236:BH236" si="555">SUM(BG237:BG239)</f>
        <v>0</v>
      </c>
      <c r="BH236" s="113">
        <f t="shared" si="555"/>
        <v>0</v>
      </c>
      <c r="BI236" s="113">
        <f t="shared" ref="BI236" si="556">SUM(BI237:BI239)</f>
        <v>0</v>
      </c>
      <c r="BJ236" s="113">
        <f t="shared" ref="BJ236:BK236" si="557">SUM(BJ237:BJ239)</f>
        <v>0</v>
      </c>
      <c r="BK236" s="113">
        <f t="shared" si="557"/>
        <v>0</v>
      </c>
      <c r="BL236" s="113">
        <f t="shared" ref="BL236" si="558">SUM(BL237:BL239)</f>
        <v>0</v>
      </c>
    </row>
    <row r="237" spans="2:64">
      <c r="B237" s="172">
        <v>521211</v>
      </c>
      <c r="C237" s="110" t="s">
        <v>7</v>
      </c>
      <c r="D237" s="110"/>
      <c r="E237" s="367"/>
      <c r="F237" s="111">
        <v>12000000</v>
      </c>
      <c r="G237" s="111">
        <v>12000000</v>
      </c>
      <c r="H237" s="111"/>
      <c r="I237" s="111">
        <f t="shared" ref="I237:I239" si="559">G237-F237</f>
        <v>0</v>
      </c>
      <c r="J237" s="111"/>
      <c r="K237" s="111"/>
      <c r="L237" s="111"/>
      <c r="M237" s="111"/>
      <c r="N237" s="111"/>
      <c r="O237" s="111"/>
      <c r="P237" s="111"/>
      <c r="Q237" s="111"/>
      <c r="R237" s="111"/>
      <c r="S237" s="111"/>
      <c r="T237" s="111"/>
      <c r="U237" s="111"/>
      <c r="V237" s="111"/>
      <c r="W237" s="111"/>
      <c r="X237" s="111"/>
      <c r="Y237" s="111"/>
      <c r="Z237" s="111"/>
      <c r="AA237" s="111"/>
      <c r="AB237" s="111"/>
      <c r="AC237" s="111"/>
      <c r="AD237" s="111"/>
      <c r="AE237" s="111"/>
      <c r="AF237" s="111"/>
      <c r="AG237" s="111"/>
      <c r="AH237" s="111"/>
      <c r="AI237" s="111"/>
      <c r="AJ237" s="111"/>
      <c r="AK237" s="111"/>
      <c r="AL237" s="111"/>
      <c r="AM237" s="111"/>
      <c r="AN237" s="111"/>
      <c r="AO237" s="111"/>
      <c r="AP237" s="111"/>
      <c r="AQ237" s="111"/>
      <c r="AR237" s="111"/>
      <c r="AS237" s="111"/>
      <c r="AT237" s="111"/>
      <c r="AU237" s="111">
        <f t="shared" si="474"/>
        <v>0</v>
      </c>
      <c r="AV237" s="114">
        <f t="shared" si="526"/>
        <v>0</v>
      </c>
      <c r="AW237" s="115">
        <f t="shared" si="475"/>
        <v>12000000</v>
      </c>
      <c r="AX237" s="114">
        <f t="shared" si="476"/>
        <v>100</v>
      </c>
      <c r="AY237" s="110" t="s">
        <v>532</v>
      </c>
      <c r="AZ237" s="110" t="s">
        <v>533</v>
      </c>
      <c r="BA237" s="110" t="s">
        <v>3804</v>
      </c>
      <c r="BB237" s="111"/>
      <c r="BC237" s="111"/>
      <c r="BD237" s="111"/>
      <c r="BE237" s="111"/>
      <c r="BF237" s="111"/>
      <c r="BG237" s="111"/>
      <c r="BH237" s="111"/>
      <c r="BI237" s="111"/>
      <c r="BJ237" s="111"/>
      <c r="BK237" s="111"/>
      <c r="BL237" s="111"/>
    </row>
    <row r="238" spans="2:64">
      <c r="B238" s="172">
        <v>521219</v>
      </c>
      <c r="C238" s="110" t="s">
        <v>53</v>
      </c>
      <c r="D238" s="110"/>
      <c r="E238" s="367"/>
      <c r="F238" s="111">
        <v>20000000</v>
      </c>
      <c r="G238" s="111">
        <v>20000000</v>
      </c>
      <c r="H238" s="111"/>
      <c r="I238" s="111">
        <f t="shared" si="559"/>
        <v>0</v>
      </c>
      <c r="J238" s="111"/>
      <c r="K238" s="111"/>
      <c r="L238" s="111"/>
      <c r="M238" s="111"/>
      <c r="N238" s="111"/>
      <c r="O238" s="111"/>
      <c r="P238" s="111"/>
      <c r="Q238" s="111"/>
      <c r="R238" s="111"/>
      <c r="S238" s="111"/>
      <c r="T238" s="111"/>
      <c r="U238" s="111"/>
      <c r="V238" s="111"/>
      <c r="W238" s="111"/>
      <c r="X238" s="111"/>
      <c r="Y238" s="111"/>
      <c r="Z238" s="111"/>
      <c r="AA238" s="111"/>
      <c r="AB238" s="111"/>
      <c r="AC238" s="111"/>
      <c r="AD238" s="111"/>
      <c r="AE238" s="111"/>
      <c r="AF238" s="111"/>
      <c r="AG238" s="111"/>
      <c r="AH238" s="111"/>
      <c r="AI238" s="111"/>
      <c r="AJ238" s="111"/>
      <c r="AK238" s="111"/>
      <c r="AL238" s="111"/>
      <c r="AM238" s="111"/>
      <c r="AN238" s="111"/>
      <c r="AO238" s="111"/>
      <c r="AP238" s="111"/>
      <c r="AQ238" s="111"/>
      <c r="AR238" s="111"/>
      <c r="AS238" s="111"/>
      <c r="AT238" s="111"/>
      <c r="AU238" s="111">
        <f t="shared" si="474"/>
        <v>0</v>
      </c>
      <c r="AV238" s="114">
        <f t="shared" si="526"/>
        <v>0</v>
      </c>
      <c r="AW238" s="115">
        <f t="shared" si="475"/>
        <v>20000000</v>
      </c>
      <c r="AX238" s="114">
        <f t="shared" si="476"/>
        <v>100</v>
      </c>
      <c r="AY238" s="110" t="s">
        <v>532</v>
      </c>
      <c r="AZ238" s="110" t="s">
        <v>533</v>
      </c>
      <c r="BA238" s="110" t="s">
        <v>3804</v>
      </c>
      <c r="BB238" s="111"/>
      <c r="BC238" s="111"/>
      <c r="BD238" s="111"/>
      <c r="BE238" s="111"/>
      <c r="BF238" s="111"/>
      <c r="BG238" s="111"/>
      <c r="BH238" s="111"/>
      <c r="BI238" s="111"/>
      <c r="BJ238" s="111"/>
      <c r="BK238" s="111"/>
      <c r="BL238" s="111"/>
    </row>
    <row r="239" spans="2:64">
      <c r="B239" s="172">
        <v>524211</v>
      </c>
      <c r="C239" s="110" t="s">
        <v>1130</v>
      </c>
      <c r="D239" s="110"/>
      <c r="E239" s="367"/>
      <c r="F239" s="111">
        <v>142041000</v>
      </c>
      <c r="G239" s="111">
        <v>142041000</v>
      </c>
      <c r="H239" s="111"/>
      <c r="I239" s="111">
        <f t="shared" si="559"/>
        <v>0</v>
      </c>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111"/>
      <c r="AS239" s="111"/>
      <c r="AT239" s="111"/>
      <c r="AU239" s="111">
        <f t="shared" si="474"/>
        <v>0</v>
      </c>
      <c r="AV239" s="114">
        <f t="shared" si="526"/>
        <v>0</v>
      </c>
      <c r="AW239" s="115">
        <f t="shared" si="475"/>
        <v>142041000</v>
      </c>
      <c r="AX239" s="114">
        <f t="shared" si="476"/>
        <v>100</v>
      </c>
      <c r="AY239" s="110" t="s">
        <v>532</v>
      </c>
      <c r="AZ239" s="110" t="s">
        <v>533</v>
      </c>
      <c r="BA239" s="110" t="s">
        <v>3804</v>
      </c>
      <c r="BB239" s="111"/>
      <c r="BC239" s="111"/>
      <c r="BD239" s="111"/>
      <c r="BE239" s="111"/>
      <c r="BF239" s="111"/>
      <c r="BG239" s="111"/>
      <c r="BH239" s="111"/>
      <c r="BI239" s="111"/>
      <c r="BJ239" s="111"/>
      <c r="BK239" s="111"/>
      <c r="BL239" s="111"/>
    </row>
    <row r="240" spans="2:64">
      <c r="B240" s="174" t="s">
        <v>511</v>
      </c>
      <c r="C240" s="112" t="s">
        <v>3513</v>
      </c>
      <c r="D240" s="112"/>
      <c r="E240" s="359"/>
      <c r="F240" s="113">
        <f t="shared" ref="F240:AS240" si="560">SUM(F241)</f>
        <v>0</v>
      </c>
      <c r="G240" s="113">
        <f t="shared" si="560"/>
        <v>0</v>
      </c>
      <c r="H240" s="113">
        <f t="shared" si="560"/>
        <v>0</v>
      </c>
      <c r="I240" s="113">
        <f t="shared" si="560"/>
        <v>0</v>
      </c>
      <c r="J240" s="113">
        <f t="shared" si="560"/>
        <v>0</v>
      </c>
      <c r="K240" s="113">
        <f t="shared" si="560"/>
        <v>0</v>
      </c>
      <c r="L240" s="113">
        <f t="shared" si="560"/>
        <v>0</v>
      </c>
      <c r="M240" s="113">
        <f t="shared" si="560"/>
        <v>0</v>
      </c>
      <c r="N240" s="113">
        <f t="shared" si="560"/>
        <v>0</v>
      </c>
      <c r="O240" s="113">
        <f t="shared" si="560"/>
        <v>0</v>
      </c>
      <c r="P240" s="113">
        <f t="shared" si="560"/>
        <v>0</v>
      </c>
      <c r="Q240" s="113">
        <f t="shared" si="560"/>
        <v>0</v>
      </c>
      <c r="R240" s="113">
        <f t="shared" si="560"/>
        <v>0</v>
      </c>
      <c r="S240" s="113">
        <f t="shared" si="560"/>
        <v>0</v>
      </c>
      <c r="T240" s="113">
        <f t="shared" si="560"/>
        <v>0</v>
      </c>
      <c r="U240" s="113">
        <f t="shared" si="560"/>
        <v>0</v>
      </c>
      <c r="V240" s="113">
        <f t="shared" si="560"/>
        <v>0</v>
      </c>
      <c r="W240" s="113">
        <f t="shared" si="560"/>
        <v>0</v>
      </c>
      <c r="X240" s="113">
        <f t="shared" si="560"/>
        <v>0</v>
      </c>
      <c r="Y240" s="113">
        <f t="shared" si="560"/>
        <v>0</v>
      </c>
      <c r="Z240" s="113">
        <f t="shared" si="560"/>
        <v>0</v>
      </c>
      <c r="AA240" s="113">
        <f t="shared" si="560"/>
        <v>0</v>
      </c>
      <c r="AB240" s="113">
        <f t="shared" si="560"/>
        <v>0</v>
      </c>
      <c r="AC240" s="113">
        <f t="shared" si="560"/>
        <v>0</v>
      </c>
      <c r="AD240" s="113">
        <f t="shared" si="560"/>
        <v>0</v>
      </c>
      <c r="AE240" s="113">
        <f t="shared" si="560"/>
        <v>0</v>
      </c>
      <c r="AF240" s="113">
        <f t="shared" si="560"/>
        <v>0</v>
      </c>
      <c r="AG240" s="113">
        <f t="shared" si="560"/>
        <v>0</v>
      </c>
      <c r="AH240" s="113">
        <f t="shared" si="560"/>
        <v>0</v>
      </c>
      <c r="AI240" s="113">
        <f t="shared" si="560"/>
        <v>0</v>
      </c>
      <c r="AJ240" s="113">
        <f t="shared" si="560"/>
        <v>0</v>
      </c>
      <c r="AK240" s="113">
        <f t="shared" si="560"/>
        <v>0</v>
      </c>
      <c r="AL240" s="113">
        <f t="shared" si="560"/>
        <v>0</v>
      </c>
      <c r="AM240" s="113">
        <f t="shared" si="560"/>
        <v>0</v>
      </c>
      <c r="AN240" s="113">
        <f t="shared" si="560"/>
        <v>0</v>
      </c>
      <c r="AO240" s="113">
        <f t="shared" si="560"/>
        <v>0</v>
      </c>
      <c r="AP240" s="113">
        <f t="shared" si="560"/>
        <v>0</v>
      </c>
      <c r="AQ240" s="113">
        <f t="shared" si="560"/>
        <v>0</v>
      </c>
      <c r="AR240" s="113">
        <f t="shared" si="560"/>
        <v>0</v>
      </c>
      <c r="AS240" s="113">
        <f t="shared" si="560"/>
        <v>0</v>
      </c>
      <c r="AT240" s="113"/>
      <c r="AU240" s="113">
        <f t="shared" si="474"/>
        <v>0</v>
      </c>
      <c r="AV240" s="121">
        <f t="shared" si="526"/>
        <v>0</v>
      </c>
      <c r="AW240" s="122">
        <f t="shared" si="475"/>
        <v>0</v>
      </c>
      <c r="AX240" s="121" t="e">
        <f t="shared" si="476"/>
        <v>#DIV/0!</v>
      </c>
      <c r="AY240" s="110" t="s">
        <v>532</v>
      </c>
      <c r="AZ240" s="110" t="s">
        <v>533</v>
      </c>
      <c r="BA240" s="110" t="s">
        <v>3804</v>
      </c>
      <c r="BB240" s="113">
        <f t="shared" ref="BB240:BL240" si="561">SUM(BB241)</f>
        <v>0</v>
      </c>
      <c r="BC240" s="113">
        <f t="shared" si="561"/>
        <v>0</v>
      </c>
      <c r="BD240" s="113">
        <f t="shared" si="561"/>
        <v>0</v>
      </c>
      <c r="BE240" s="113">
        <f t="shared" si="561"/>
        <v>0</v>
      </c>
      <c r="BF240" s="113">
        <f t="shared" si="561"/>
        <v>0</v>
      </c>
      <c r="BG240" s="113">
        <f t="shared" si="561"/>
        <v>0</v>
      </c>
      <c r="BH240" s="113">
        <f t="shared" si="561"/>
        <v>0</v>
      </c>
      <c r="BI240" s="113">
        <f t="shared" si="561"/>
        <v>0</v>
      </c>
      <c r="BJ240" s="113">
        <f t="shared" si="561"/>
        <v>0</v>
      </c>
      <c r="BK240" s="113">
        <f t="shared" si="561"/>
        <v>0</v>
      </c>
      <c r="BL240" s="113">
        <f t="shared" si="561"/>
        <v>0</v>
      </c>
    </row>
    <row r="241" spans="2:64">
      <c r="B241" s="172">
        <v>522192</v>
      </c>
      <c r="C241" s="110" t="s">
        <v>24</v>
      </c>
      <c r="D241" s="110"/>
      <c r="E241" s="367"/>
      <c r="F241" s="111">
        <v>0</v>
      </c>
      <c r="G241" s="111">
        <v>0</v>
      </c>
      <c r="H241" s="111"/>
      <c r="I241" s="111">
        <f t="shared" ref="I241" si="562">G241-F241</f>
        <v>0</v>
      </c>
      <c r="J241" s="111"/>
      <c r="K241" s="111"/>
      <c r="L241" s="111"/>
      <c r="M241" s="111"/>
      <c r="N241" s="111"/>
      <c r="O241" s="111"/>
      <c r="P241" s="111"/>
      <c r="Q241" s="111"/>
      <c r="R241" s="111"/>
      <c r="S241" s="111"/>
      <c r="T241" s="111"/>
      <c r="U241" s="111"/>
      <c r="V241" s="111"/>
      <c r="W241" s="111"/>
      <c r="X241" s="111"/>
      <c r="Y241" s="111"/>
      <c r="Z241" s="111"/>
      <c r="AA241" s="111"/>
      <c r="AB241" s="111"/>
      <c r="AC241" s="111"/>
      <c r="AD241" s="111"/>
      <c r="AE241" s="111"/>
      <c r="AF241" s="111"/>
      <c r="AG241" s="111"/>
      <c r="AH241" s="111"/>
      <c r="AI241" s="111"/>
      <c r="AJ241" s="111"/>
      <c r="AK241" s="111"/>
      <c r="AL241" s="111"/>
      <c r="AM241" s="111"/>
      <c r="AN241" s="111"/>
      <c r="AO241" s="111"/>
      <c r="AP241" s="111"/>
      <c r="AQ241" s="111"/>
      <c r="AR241" s="111"/>
      <c r="AS241" s="111"/>
      <c r="AT241" s="111"/>
      <c r="AU241" s="111">
        <f t="shared" si="474"/>
        <v>0</v>
      </c>
      <c r="AV241" s="114">
        <f t="shared" si="526"/>
        <v>0</v>
      </c>
      <c r="AW241" s="115">
        <f t="shared" si="475"/>
        <v>0</v>
      </c>
      <c r="AX241" s="114" t="e">
        <f t="shared" si="476"/>
        <v>#DIV/0!</v>
      </c>
      <c r="AY241" s="110" t="s">
        <v>532</v>
      </c>
      <c r="AZ241" s="110" t="s">
        <v>533</v>
      </c>
      <c r="BA241" s="110" t="s">
        <v>3804</v>
      </c>
      <c r="BB241" s="111"/>
      <c r="BC241" s="111"/>
      <c r="BD241" s="111"/>
      <c r="BE241" s="111"/>
      <c r="BF241" s="111"/>
      <c r="BG241" s="111"/>
      <c r="BH241" s="111"/>
      <c r="BI241" s="111"/>
      <c r="BJ241" s="111"/>
      <c r="BK241" s="111"/>
      <c r="BL241" s="111"/>
    </row>
    <row r="242" spans="2:64">
      <c r="B242" s="116">
        <v>302</v>
      </c>
      <c r="C242" s="117" t="s">
        <v>193</v>
      </c>
      <c r="D242" s="117"/>
      <c r="E242" s="365"/>
      <c r="F242" s="118">
        <f>F243</f>
        <v>109200000</v>
      </c>
      <c r="G242" s="118">
        <f>G243</f>
        <v>109200000</v>
      </c>
      <c r="H242" s="118">
        <f>H243</f>
        <v>0</v>
      </c>
      <c r="I242" s="118">
        <f>I243</f>
        <v>0</v>
      </c>
      <c r="J242" s="118">
        <f t="shared" ref="J242:AS242" si="563">J243</f>
        <v>0</v>
      </c>
      <c r="K242" s="118">
        <f t="shared" si="563"/>
        <v>0</v>
      </c>
      <c r="L242" s="118">
        <f t="shared" si="563"/>
        <v>0</v>
      </c>
      <c r="M242" s="118">
        <f t="shared" si="563"/>
        <v>0</v>
      </c>
      <c r="N242" s="118">
        <f t="shared" si="563"/>
        <v>0</v>
      </c>
      <c r="O242" s="118">
        <f t="shared" si="563"/>
        <v>0</v>
      </c>
      <c r="P242" s="118">
        <f t="shared" si="563"/>
        <v>0</v>
      </c>
      <c r="Q242" s="118">
        <f t="shared" si="563"/>
        <v>0</v>
      </c>
      <c r="R242" s="118">
        <f t="shared" si="563"/>
        <v>0</v>
      </c>
      <c r="S242" s="118">
        <f t="shared" si="563"/>
        <v>0</v>
      </c>
      <c r="T242" s="118">
        <f t="shared" si="563"/>
        <v>0</v>
      </c>
      <c r="U242" s="118">
        <f t="shared" si="563"/>
        <v>0</v>
      </c>
      <c r="V242" s="118">
        <f t="shared" si="563"/>
        <v>0</v>
      </c>
      <c r="W242" s="118">
        <f t="shared" si="563"/>
        <v>0</v>
      </c>
      <c r="X242" s="118">
        <f t="shared" si="563"/>
        <v>7806000</v>
      </c>
      <c r="Y242" s="118">
        <f t="shared" si="563"/>
        <v>0</v>
      </c>
      <c r="Z242" s="118">
        <f t="shared" si="563"/>
        <v>0</v>
      </c>
      <c r="AA242" s="118">
        <f t="shared" si="563"/>
        <v>0</v>
      </c>
      <c r="AB242" s="118">
        <f t="shared" si="563"/>
        <v>0</v>
      </c>
      <c r="AC242" s="118">
        <f t="shared" si="563"/>
        <v>0</v>
      </c>
      <c r="AD242" s="118">
        <f t="shared" si="563"/>
        <v>0</v>
      </c>
      <c r="AE242" s="118">
        <f t="shared" si="563"/>
        <v>0</v>
      </c>
      <c r="AF242" s="118">
        <f t="shared" si="563"/>
        <v>0</v>
      </c>
      <c r="AG242" s="118">
        <f t="shared" si="563"/>
        <v>6334400</v>
      </c>
      <c r="AH242" s="118">
        <f t="shared" si="563"/>
        <v>0</v>
      </c>
      <c r="AI242" s="118">
        <f t="shared" si="563"/>
        <v>0</v>
      </c>
      <c r="AJ242" s="118">
        <f t="shared" si="563"/>
        <v>0</v>
      </c>
      <c r="AK242" s="118">
        <f t="shared" si="563"/>
        <v>0</v>
      </c>
      <c r="AL242" s="118">
        <f t="shared" si="563"/>
        <v>0</v>
      </c>
      <c r="AM242" s="118">
        <f t="shared" si="563"/>
        <v>0</v>
      </c>
      <c r="AN242" s="118">
        <f t="shared" si="563"/>
        <v>0</v>
      </c>
      <c r="AO242" s="118">
        <f t="shared" si="563"/>
        <v>0</v>
      </c>
      <c r="AP242" s="118">
        <f t="shared" si="563"/>
        <v>0</v>
      </c>
      <c r="AQ242" s="118">
        <f t="shared" si="563"/>
        <v>0</v>
      </c>
      <c r="AR242" s="118">
        <f t="shared" si="563"/>
        <v>0</v>
      </c>
      <c r="AS242" s="118">
        <f t="shared" si="563"/>
        <v>0</v>
      </c>
      <c r="AT242" s="118"/>
      <c r="AU242" s="118">
        <f t="shared" si="474"/>
        <v>14140400</v>
      </c>
      <c r="AV242" s="119">
        <f t="shared" si="526"/>
        <v>12.949084249084249</v>
      </c>
      <c r="AW242" s="120">
        <f t="shared" si="475"/>
        <v>95059600</v>
      </c>
      <c r="AX242" s="119">
        <f t="shared" si="476"/>
        <v>87.050915750915749</v>
      </c>
      <c r="AY242" s="110" t="s">
        <v>532</v>
      </c>
      <c r="AZ242" s="110" t="s">
        <v>533</v>
      </c>
      <c r="BA242" s="110" t="s">
        <v>3804</v>
      </c>
      <c r="BB242" s="118">
        <f t="shared" ref="BB242:BL242" si="564">BB243</f>
        <v>0</v>
      </c>
      <c r="BC242" s="118">
        <f t="shared" si="564"/>
        <v>0</v>
      </c>
      <c r="BD242" s="118">
        <f t="shared" si="564"/>
        <v>0</v>
      </c>
      <c r="BE242" s="118">
        <f t="shared" si="564"/>
        <v>0</v>
      </c>
      <c r="BF242" s="118">
        <f t="shared" si="564"/>
        <v>0</v>
      </c>
      <c r="BG242" s="118">
        <f t="shared" si="564"/>
        <v>0</v>
      </c>
      <c r="BH242" s="118">
        <f t="shared" si="564"/>
        <v>7806000</v>
      </c>
      <c r="BI242" s="118">
        <f t="shared" si="564"/>
        <v>0</v>
      </c>
      <c r="BJ242" s="118">
        <f t="shared" si="564"/>
        <v>0</v>
      </c>
      <c r="BK242" s="118">
        <f t="shared" si="564"/>
        <v>0</v>
      </c>
      <c r="BL242" s="118">
        <f t="shared" si="564"/>
        <v>6334400</v>
      </c>
    </row>
    <row r="243" spans="2:64">
      <c r="B243" s="174" t="s">
        <v>8</v>
      </c>
      <c r="C243" s="112" t="s">
        <v>193</v>
      </c>
      <c r="D243" s="112"/>
      <c r="E243" s="359"/>
      <c r="F243" s="113">
        <f>SUM(F244:F246)</f>
        <v>109200000</v>
      </c>
      <c r="G243" s="113">
        <f>SUM(G244:G246)</f>
        <v>109200000</v>
      </c>
      <c r="H243" s="113">
        <f>SUM(H244:H246)</f>
        <v>0</v>
      </c>
      <c r="I243" s="113">
        <f>SUM(I244:I246)</f>
        <v>0</v>
      </c>
      <c r="J243" s="113">
        <f t="shared" ref="J243:AS243" si="565">SUM(J244:J246)</f>
        <v>0</v>
      </c>
      <c r="K243" s="113">
        <f t="shared" si="565"/>
        <v>0</v>
      </c>
      <c r="L243" s="113">
        <f t="shared" si="565"/>
        <v>0</v>
      </c>
      <c r="M243" s="113">
        <f t="shared" si="565"/>
        <v>0</v>
      </c>
      <c r="N243" s="113">
        <f t="shared" si="565"/>
        <v>0</v>
      </c>
      <c r="O243" s="113">
        <f t="shared" si="565"/>
        <v>0</v>
      </c>
      <c r="P243" s="113">
        <f t="shared" si="565"/>
        <v>0</v>
      </c>
      <c r="Q243" s="113">
        <f t="shared" si="565"/>
        <v>0</v>
      </c>
      <c r="R243" s="113">
        <f t="shared" si="565"/>
        <v>0</v>
      </c>
      <c r="S243" s="113">
        <f t="shared" si="565"/>
        <v>0</v>
      </c>
      <c r="T243" s="113">
        <f t="shared" si="565"/>
        <v>0</v>
      </c>
      <c r="U243" s="113">
        <f t="shared" si="565"/>
        <v>0</v>
      </c>
      <c r="V243" s="113">
        <f t="shared" si="565"/>
        <v>0</v>
      </c>
      <c r="W243" s="113">
        <f t="shared" si="565"/>
        <v>0</v>
      </c>
      <c r="X243" s="113">
        <f t="shared" si="565"/>
        <v>7806000</v>
      </c>
      <c r="Y243" s="113">
        <f t="shared" si="565"/>
        <v>0</v>
      </c>
      <c r="Z243" s="113">
        <f t="shared" si="565"/>
        <v>0</v>
      </c>
      <c r="AA243" s="113">
        <f t="shared" si="565"/>
        <v>0</v>
      </c>
      <c r="AB243" s="113">
        <f t="shared" si="565"/>
        <v>0</v>
      </c>
      <c r="AC243" s="113">
        <f t="shared" si="565"/>
        <v>0</v>
      </c>
      <c r="AD243" s="113">
        <f t="shared" si="565"/>
        <v>0</v>
      </c>
      <c r="AE243" s="113">
        <f t="shared" si="565"/>
        <v>0</v>
      </c>
      <c r="AF243" s="113">
        <f t="shared" si="565"/>
        <v>0</v>
      </c>
      <c r="AG243" s="113">
        <f t="shared" si="565"/>
        <v>6334400</v>
      </c>
      <c r="AH243" s="113">
        <f t="shared" si="565"/>
        <v>0</v>
      </c>
      <c r="AI243" s="113">
        <f t="shared" si="565"/>
        <v>0</v>
      </c>
      <c r="AJ243" s="113">
        <f t="shared" si="565"/>
        <v>0</v>
      </c>
      <c r="AK243" s="113">
        <f t="shared" si="565"/>
        <v>0</v>
      </c>
      <c r="AL243" s="113">
        <f t="shared" si="565"/>
        <v>0</v>
      </c>
      <c r="AM243" s="113">
        <f t="shared" si="565"/>
        <v>0</v>
      </c>
      <c r="AN243" s="113">
        <f t="shared" si="565"/>
        <v>0</v>
      </c>
      <c r="AO243" s="113">
        <f t="shared" si="565"/>
        <v>0</v>
      </c>
      <c r="AP243" s="113">
        <f t="shared" si="565"/>
        <v>0</v>
      </c>
      <c r="AQ243" s="113">
        <f t="shared" si="565"/>
        <v>0</v>
      </c>
      <c r="AR243" s="113">
        <f t="shared" si="565"/>
        <v>0</v>
      </c>
      <c r="AS243" s="113">
        <f t="shared" si="565"/>
        <v>0</v>
      </c>
      <c r="AT243" s="113"/>
      <c r="AU243" s="113">
        <f>SUM(J243:AS243)</f>
        <v>14140400</v>
      </c>
      <c r="AV243" s="121">
        <f t="shared" si="526"/>
        <v>12.949084249084249</v>
      </c>
      <c r="AW243" s="122">
        <f>F243-AU243</f>
        <v>95059600</v>
      </c>
      <c r="AX243" s="121">
        <f t="shared" si="476"/>
        <v>87.050915750915749</v>
      </c>
      <c r="AY243" s="110" t="s">
        <v>532</v>
      </c>
      <c r="AZ243" s="110" t="s">
        <v>533</v>
      </c>
      <c r="BA243" s="110" t="s">
        <v>3804</v>
      </c>
      <c r="BB243" s="113">
        <f t="shared" ref="BB243:BD243" si="566">SUM(BB244:BB246)</f>
        <v>0</v>
      </c>
      <c r="BC243" s="113">
        <f t="shared" si="566"/>
        <v>0</v>
      </c>
      <c r="BD243" s="113">
        <f t="shared" si="566"/>
        <v>0</v>
      </c>
      <c r="BE243" s="113">
        <f t="shared" ref="BE243" si="567">SUM(BE244:BE246)</f>
        <v>0</v>
      </c>
      <c r="BF243" s="113">
        <f t="shared" ref="BF243" si="568">SUM(BF244:BF246)</f>
        <v>0</v>
      </c>
      <c r="BG243" s="113">
        <f t="shared" ref="BG243:BH243" si="569">SUM(BG244:BG246)</f>
        <v>0</v>
      </c>
      <c r="BH243" s="113">
        <f t="shared" si="569"/>
        <v>7806000</v>
      </c>
      <c r="BI243" s="113">
        <f t="shared" ref="BI243:BJ243" si="570">SUM(BI244:BI246)</f>
        <v>0</v>
      </c>
      <c r="BJ243" s="113">
        <f t="shared" si="570"/>
        <v>0</v>
      </c>
      <c r="BK243" s="113">
        <f t="shared" ref="BK243:BL243" si="571">SUM(BK244:BK246)</f>
        <v>0</v>
      </c>
      <c r="BL243" s="113">
        <f t="shared" si="571"/>
        <v>6334400</v>
      </c>
    </row>
    <row r="244" spans="2:64">
      <c r="B244" s="172">
        <v>521211</v>
      </c>
      <c r="C244" s="110" t="s">
        <v>7</v>
      </c>
      <c r="D244" s="110"/>
      <c r="E244" s="367"/>
      <c r="F244" s="111">
        <v>25000000</v>
      </c>
      <c r="G244" s="111">
        <v>25000000</v>
      </c>
      <c r="H244" s="111"/>
      <c r="I244" s="111">
        <f t="shared" ref="I244:I246" si="572">G244-F244</f>
        <v>0</v>
      </c>
      <c r="J244" s="111"/>
      <c r="K244" s="111"/>
      <c r="L244" s="111"/>
      <c r="M244" s="111"/>
      <c r="N244" s="111"/>
      <c r="O244" s="111"/>
      <c r="P244" s="111"/>
      <c r="Q244" s="111"/>
      <c r="R244" s="111"/>
      <c r="S244" s="111"/>
      <c r="T244" s="111"/>
      <c r="U244" s="111"/>
      <c r="V244" s="111"/>
      <c r="W244" s="111"/>
      <c r="X244" s="111">
        <v>2961000</v>
      </c>
      <c r="Y244" s="111"/>
      <c r="Z244" s="111"/>
      <c r="AA244" s="111"/>
      <c r="AB244" s="111"/>
      <c r="AC244" s="111"/>
      <c r="AD244" s="111"/>
      <c r="AE244" s="111"/>
      <c r="AF244" s="111"/>
      <c r="AG244" s="111">
        <v>2959400</v>
      </c>
      <c r="AH244" s="111"/>
      <c r="AI244" s="111"/>
      <c r="AJ244" s="111"/>
      <c r="AK244" s="111"/>
      <c r="AL244" s="111"/>
      <c r="AM244" s="111"/>
      <c r="AN244" s="111"/>
      <c r="AO244" s="111"/>
      <c r="AP244" s="111"/>
      <c r="AQ244" s="111"/>
      <c r="AR244" s="111"/>
      <c r="AS244" s="111"/>
      <c r="AT244" s="111"/>
      <c r="AU244" s="111">
        <f t="shared" si="474"/>
        <v>5920400</v>
      </c>
      <c r="AV244" s="114">
        <f t="shared" si="526"/>
        <v>23.6816</v>
      </c>
      <c r="AW244" s="115">
        <f t="shared" si="475"/>
        <v>19079600</v>
      </c>
      <c r="AX244" s="114">
        <f t="shared" si="476"/>
        <v>76.318399999999997</v>
      </c>
      <c r="AY244" s="110" t="s">
        <v>532</v>
      </c>
      <c r="AZ244" s="110" t="s">
        <v>533</v>
      </c>
      <c r="BA244" s="110" t="s">
        <v>3804</v>
      </c>
      <c r="BB244" s="111"/>
      <c r="BC244" s="111"/>
      <c r="BD244" s="111"/>
      <c r="BE244" s="111"/>
      <c r="BF244" s="111"/>
      <c r="BG244" s="111"/>
      <c r="BH244" s="111">
        <v>2961000</v>
      </c>
      <c r="BI244" s="111"/>
      <c r="BJ244" s="111"/>
      <c r="BK244" s="111"/>
      <c r="BL244" s="111">
        <v>2959400</v>
      </c>
    </row>
    <row r="245" spans="2:64">
      <c r="B245" s="172">
        <v>521811</v>
      </c>
      <c r="C245" s="110" t="s">
        <v>64</v>
      </c>
      <c r="D245" s="110"/>
      <c r="E245" s="367"/>
      <c r="F245" s="111">
        <v>30000000</v>
      </c>
      <c r="G245" s="111">
        <v>30000000</v>
      </c>
      <c r="H245" s="111"/>
      <c r="I245" s="111">
        <f t="shared" si="572"/>
        <v>0</v>
      </c>
      <c r="J245" s="111"/>
      <c r="K245" s="111"/>
      <c r="L245" s="111"/>
      <c r="M245" s="111"/>
      <c r="N245" s="111"/>
      <c r="O245" s="111"/>
      <c r="P245" s="111"/>
      <c r="Q245" s="111"/>
      <c r="R245" s="111"/>
      <c r="S245" s="111"/>
      <c r="T245" s="111"/>
      <c r="U245" s="111"/>
      <c r="V245" s="111"/>
      <c r="W245" s="111"/>
      <c r="X245" s="111">
        <v>4845000</v>
      </c>
      <c r="Y245" s="111"/>
      <c r="Z245" s="111"/>
      <c r="AA245" s="111"/>
      <c r="AB245" s="111"/>
      <c r="AC245" s="111"/>
      <c r="AD245" s="111"/>
      <c r="AE245" s="111"/>
      <c r="AF245" s="111"/>
      <c r="AG245" s="111">
        <v>3375000</v>
      </c>
      <c r="AH245" s="111"/>
      <c r="AI245" s="111"/>
      <c r="AJ245" s="111"/>
      <c r="AK245" s="111"/>
      <c r="AL245" s="111"/>
      <c r="AM245" s="111"/>
      <c r="AN245" s="111"/>
      <c r="AO245" s="111"/>
      <c r="AP245" s="111"/>
      <c r="AQ245" s="111"/>
      <c r="AR245" s="111"/>
      <c r="AS245" s="111"/>
      <c r="AT245" s="111"/>
      <c r="AU245" s="111">
        <f t="shared" si="474"/>
        <v>8220000</v>
      </c>
      <c r="AV245" s="114">
        <f t="shared" si="526"/>
        <v>27.400000000000002</v>
      </c>
      <c r="AW245" s="115">
        <f t="shared" si="475"/>
        <v>21780000</v>
      </c>
      <c r="AX245" s="114">
        <f t="shared" si="476"/>
        <v>72.599999999999994</v>
      </c>
      <c r="AY245" s="110" t="s">
        <v>532</v>
      </c>
      <c r="AZ245" s="110" t="s">
        <v>533</v>
      </c>
      <c r="BA245" s="110" t="s">
        <v>3804</v>
      </c>
      <c r="BB245" s="111"/>
      <c r="BC245" s="111"/>
      <c r="BD245" s="111"/>
      <c r="BE245" s="111"/>
      <c r="BF245" s="111"/>
      <c r="BG245" s="111"/>
      <c r="BH245" s="111">
        <v>4845000</v>
      </c>
      <c r="BI245" s="111"/>
      <c r="BJ245" s="111"/>
      <c r="BK245" s="111"/>
      <c r="BL245" s="111">
        <v>3375000</v>
      </c>
    </row>
    <row r="246" spans="2:64">
      <c r="B246" s="172">
        <v>524111</v>
      </c>
      <c r="C246" s="110" t="s">
        <v>19</v>
      </c>
      <c r="D246" s="110"/>
      <c r="E246" s="367"/>
      <c r="F246" s="111">
        <v>54200000</v>
      </c>
      <c r="G246" s="111">
        <v>54200000</v>
      </c>
      <c r="H246" s="111"/>
      <c r="I246" s="111">
        <f t="shared" si="572"/>
        <v>0</v>
      </c>
      <c r="J246" s="111"/>
      <c r="K246" s="111"/>
      <c r="L246" s="111"/>
      <c r="M246" s="111"/>
      <c r="N246" s="111"/>
      <c r="O246" s="111"/>
      <c r="P246" s="111"/>
      <c r="Q246" s="111"/>
      <c r="R246" s="111"/>
      <c r="S246" s="111"/>
      <c r="T246" s="111"/>
      <c r="U246" s="111"/>
      <c r="V246" s="111"/>
      <c r="W246" s="111"/>
      <c r="X246" s="111"/>
      <c r="Y246" s="111"/>
      <c r="Z246" s="111"/>
      <c r="AA246" s="111"/>
      <c r="AB246" s="111"/>
      <c r="AC246" s="111"/>
      <c r="AD246" s="111"/>
      <c r="AE246" s="111"/>
      <c r="AF246" s="111"/>
      <c r="AG246" s="111"/>
      <c r="AH246" s="111"/>
      <c r="AI246" s="111"/>
      <c r="AJ246" s="111"/>
      <c r="AK246" s="111"/>
      <c r="AL246" s="111"/>
      <c r="AM246" s="111"/>
      <c r="AN246" s="111"/>
      <c r="AO246" s="111"/>
      <c r="AP246" s="111"/>
      <c r="AQ246" s="111"/>
      <c r="AR246" s="111"/>
      <c r="AS246" s="111"/>
      <c r="AT246" s="111"/>
      <c r="AU246" s="111">
        <f>SUM(J246:AS246)</f>
        <v>0</v>
      </c>
      <c r="AV246" s="114">
        <f t="shared" si="526"/>
        <v>0</v>
      </c>
      <c r="AW246" s="115">
        <f t="shared" si="475"/>
        <v>54200000</v>
      </c>
      <c r="AX246" s="114">
        <f t="shared" si="476"/>
        <v>100</v>
      </c>
      <c r="AY246" s="110" t="s">
        <v>532</v>
      </c>
      <c r="AZ246" s="110" t="s">
        <v>533</v>
      </c>
      <c r="BA246" s="110" t="s">
        <v>3804</v>
      </c>
      <c r="BB246" s="111"/>
      <c r="BC246" s="111"/>
      <c r="BD246" s="111"/>
      <c r="BE246" s="111"/>
      <c r="BF246" s="111"/>
      <c r="BG246" s="111"/>
      <c r="BH246" s="111"/>
      <c r="BI246" s="111"/>
      <c r="BJ246" s="111"/>
      <c r="BK246" s="111"/>
      <c r="BL246" s="111"/>
    </row>
    <row r="247" spans="2:64">
      <c r="F247" s="171"/>
      <c r="G247" s="171"/>
      <c r="H247" s="171"/>
      <c r="I247" s="171"/>
      <c r="AU247" s="164"/>
    </row>
    <row r="248" spans="2:64">
      <c r="AV248" t="s">
        <v>3726</v>
      </c>
    </row>
    <row r="249" spans="2:64" s="208" customFormat="1">
      <c r="B249" s="285" t="s">
        <v>585</v>
      </c>
      <c r="C249" s="286" t="s">
        <v>586</v>
      </c>
      <c r="D249" s="286" t="s">
        <v>587</v>
      </c>
      <c r="E249" s="286" t="s">
        <v>588</v>
      </c>
      <c r="F249" s="286" t="s">
        <v>4602</v>
      </c>
      <c r="G249" s="286" t="s">
        <v>4603</v>
      </c>
      <c r="H249" s="259" t="s">
        <v>4645</v>
      </c>
      <c r="I249" s="259" t="s">
        <v>4646</v>
      </c>
      <c r="J249" s="287" t="s">
        <v>3711</v>
      </c>
      <c r="K249" s="287" t="s">
        <v>4647</v>
      </c>
      <c r="L249" s="287" t="s">
        <v>4648</v>
      </c>
      <c r="M249" s="287" t="s">
        <v>3712</v>
      </c>
      <c r="N249" s="287" t="s">
        <v>4649</v>
      </c>
      <c r="O249" s="287" t="s">
        <v>4650</v>
      </c>
      <c r="P249" s="287" t="s">
        <v>3713</v>
      </c>
      <c r="Q249" s="287" t="s">
        <v>4651</v>
      </c>
      <c r="R249" s="287" t="s">
        <v>4652</v>
      </c>
      <c r="S249" s="287" t="s">
        <v>3714</v>
      </c>
      <c r="T249" s="287" t="s">
        <v>4653</v>
      </c>
      <c r="U249" s="287" t="s">
        <v>4654</v>
      </c>
      <c r="V249" s="287" t="s">
        <v>3715</v>
      </c>
      <c r="W249" s="287" t="s">
        <v>4655</v>
      </c>
      <c r="X249" s="287" t="s">
        <v>4656</v>
      </c>
      <c r="Y249" s="287" t="s">
        <v>3716</v>
      </c>
      <c r="Z249" s="287" t="s">
        <v>4657</v>
      </c>
      <c r="AA249" s="287" t="s">
        <v>4658</v>
      </c>
      <c r="AB249" s="287" t="s">
        <v>3717</v>
      </c>
      <c r="AC249" s="287" t="s">
        <v>4659</v>
      </c>
      <c r="AD249" s="287" t="s">
        <v>4660</v>
      </c>
      <c r="AE249" s="287" t="s">
        <v>3718</v>
      </c>
      <c r="AF249" s="287" t="s">
        <v>4661</v>
      </c>
      <c r="AG249" s="287" t="s">
        <v>4662</v>
      </c>
      <c r="AH249" s="287" t="s">
        <v>3719</v>
      </c>
      <c r="AI249" s="287" t="s">
        <v>4663</v>
      </c>
      <c r="AJ249" s="287" t="s">
        <v>4664</v>
      </c>
      <c r="AK249" s="287" t="s">
        <v>3720</v>
      </c>
      <c r="AL249" s="287" t="s">
        <v>4665</v>
      </c>
      <c r="AM249" s="287" t="s">
        <v>4666</v>
      </c>
      <c r="AN249" s="287" t="s">
        <v>3721</v>
      </c>
      <c r="AO249" s="287" t="s">
        <v>4667</v>
      </c>
      <c r="AP249" s="287" t="s">
        <v>4668</v>
      </c>
      <c r="AQ249" s="287" t="s">
        <v>3722</v>
      </c>
      <c r="AR249" s="287" t="s">
        <v>4669</v>
      </c>
      <c r="AS249" s="287" t="s">
        <v>4670</v>
      </c>
      <c r="AT249" s="287" t="s">
        <v>4821</v>
      </c>
      <c r="AU249" s="286" t="s">
        <v>3728</v>
      </c>
      <c r="AV249" s="288" t="s">
        <v>3729</v>
      </c>
      <c r="AW249" s="289" t="s">
        <v>3730</v>
      </c>
      <c r="AX249" s="289" t="s">
        <v>4671</v>
      </c>
      <c r="AY249" s="290" t="s">
        <v>3898</v>
      </c>
      <c r="AZ249" s="290" t="s">
        <v>500</v>
      </c>
      <c r="BA249" s="290" t="s">
        <v>3884</v>
      </c>
      <c r="BB249" s="291" t="s">
        <v>3897</v>
      </c>
      <c r="BC249" s="291" t="s">
        <v>4672</v>
      </c>
      <c r="BD249" s="291" t="s">
        <v>4673</v>
      </c>
      <c r="BE249" s="291" t="s">
        <v>4674</v>
      </c>
      <c r="BF249" s="291" t="s">
        <v>4675</v>
      </c>
      <c r="BG249" s="291" t="s">
        <v>4676</v>
      </c>
      <c r="BH249" s="291" t="s">
        <v>4677</v>
      </c>
      <c r="BI249" s="291" t="s">
        <v>4678</v>
      </c>
    </row>
    <row r="250" spans="2:64">
      <c r="B250" s="281"/>
      <c r="C250" s="259"/>
      <c r="D250" s="259"/>
      <c r="E250" s="357"/>
      <c r="F250" s="259"/>
      <c r="G250" s="259"/>
      <c r="H250" s="259"/>
      <c r="I250" s="302">
        <f t="shared" ref="I250:I265" si="573">G250-F250</f>
        <v>0</v>
      </c>
      <c r="J250" s="257" t="s">
        <v>3725</v>
      </c>
      <c r="K250" s="257" t="s">
        <v>3723</v>
      </c>
      <c r="L250" s="257" t="s">
        <v>3724</v>
      </c>
      <c r="M250" s="257" t="s">
        <v>3725</v>
      </c>
      <c r="N250" s="257" t="s">
        <v>3723</v>
      </c>
      <c r="O250" s="257" t="s">
        <v>3724</v>
      </c>
      <c r="P250" s="257" t="s">
        <v>3725</v>
      </c>
      <c r="Q250" s="257" t="s">
        <v>3723</v>
      </c>
      <c r="R250" s="257" t="s">
        <v>3724</v>
      </c>
      <c r="S250" s="257" t="s">
        <v>3725</v>
      </c>
      <c r="T250" s="257" t="s">
        <v>3723</v>
      </c>
      <c r="U250" s="257" t="s">
        <v>3724</v>
      </c>
      <c r="V250" s="257" t="s">
        <v>3725</v>
      </c>
      <c r="W250" s="257" t="s">
        <v>3723</v>
      </c>
      <c r="X250" s="257" t="s">
        <v>3724</v>
      </c>
      <c r="Y250" s="257" t="s">
        <v>3725</v>
      </c>
      <c r="Z250" s="257" t="s">
        <v>3723</v>
      </c>
      <c r="AA250" s="257" t="s">
        <v>3724</v>
      </c>
      <c r="AB250" s="257" t="s">
        <v>3725</v>
      </c>
      <c r="AC250" s="257" t="s">
        <v>3723</v>
      </c>
      <c r="AD250" s="257" t="s">
        <v>3724</v>
      </c>
      <c r="AE250" s="257" t="s">
        <v>3725</v>
      </c>
      <c r="AF250" s="257" t="s">
        <v>3723</v>
      </c>
      <c r="AG250" s="257" t="s">
        <v>3724</v>
      </c>
      <c r="AH250" s="257" t="s">
        <v>3725</v>
      </c>
      <c r="AI250" s="257" t="s">
        <v>3723</v>
      </c>
      <c r="AJ250" s="257" t="s">
        <v>3724</v>
      </c>
      <c r="AK250" s="257" t="s">
        <v>3725</v>
      </c>
      <c r="AL250" s="257" t="s">
        <v>3723</v>
      </c>
      <c r="AM250" s="257" t="s">
        <v>3724</v>
      </c>
      <c r="AN250" s="257" t="s">
        <v>3725</v>
      </c>
      <c r="AO250" s="257" t="s">
        <v>3723</v>
      </c>
      <c r="AP250" s="257" t="s">
        <v>3724</v>
      </c>
      <c r="AQ250" s="257" t="s">
        <v>3725</v>
      </c>
      <c r="AR250" s="257" t="s">
        <v>3723</v>
      </c>
      <c r="AS250" s="257" t="s">
        <v>3724</v>
      </c>
      <c r="AT250" s="358"/>
      <c r="AU250" s="259"/>
      <c r="AV250" s="260"/>
      <c r="AW250" s="258"/>
      <c r="AX250" s="258"/>
      <c r="AY250" s="183"/>
      <c r="AZ250" s="183"/>
      <c r="BA250" s="183"/>
      <c r="BB250" s="181" t="s">
        <v>3894</v>
      </c>
      <c r="BC250" s="180" t="s">
        <v>3895</v>
      </c>
      <c r="BD250" s="181" t="s">
        <v>3896</v>
      </c>
      <c r="BE250" s="180" t="s">
        <v>3904</v>
      </c>
      <c r="BF250" s="221" t="s">
        <v>4221</v>
      </c>
      <c r="BG250" s="221" t="s">
        <v>4256</v>
      </c>
      <c r="BH250" s="221" t="s">
        <v>4257</v>
      </c>
      <c r="BI250" s="221" t="s">
        <v>4410</v>
      </c>
    </row>
    <row r="251" spans="2:64" s="133" customFormat="1">
      <c r="B251" s="282" t="s">
        <v>501</v>
      </c>
      <c r="C251" s="129" t="s">
        <v>76</v>
      </c>
      <c r="D251" s="129"/>
      <c r="E251" s="363"/>
      <c r="F251" s="130">
        <f>F252+F265</f>
        <v>6478996000</v>
      </c>
      <c r="G251" s="130">
        <f t="shared" ref="G251:AR251" si="574">G252+G265</f>
        <v>6478996000</v>
      </c>
      <c r="H251" s="130">
        <f t="shared" ref="H251" si="575">H252+H265</f>
        <v>323949000</v>
      </c>
      <c r="I251" s="130">
        <f t="shared" si="573"/>
        <v>0</v>
      </c>
      <c r="J251" s="130">
        <f t="shared" si="574"/>
        <v>208949299</v>
      </c>
      <c r="K251" s="130">
        <f t="shared" si="574"/>
        <v>0</v>
      </c>
      <c r="L251" s="130">
        <f t="shared" si="574"/>
        <v>0</v>
      </c>
      <c r="M251" s="130">
        <f t="shared" si="574"/>
        <v>471416928</v>
      </c>
      <c r="N251" s="130">
        <f t="shared" si="574"/>
        <v>0</v>
      </c>
      <c r="O251" s="130">
        <f t="shared" si="574"/>
        <v>0</v>
      </c>
      <c r="P251" s="130">
        <f t="shared" si="574"/>
        <v>493246114</v>
      </c>
      <c r="Q251" s="130">
        <f t="shared" si="574"/>
        <v>0</v>
      </c>
      <c r="R251" s="130">
        <f t="shared" si="574"/>
        <v>0</v>
      </c>
      <c r="S251" s="130">
        <f t="shared" si="574"/>
        <v>811194029</v>
      </c>
      <c r="T251" s="130">
        <f t="shared" si="574"/>
        <v>0</v>
      </c>
      <c r="U251" s="130">
        <f t="shared" si="574"/>
        <v>0</v>
      </c>
      <c r="V251" s="130">
        <f t="shared" si="574"/>
        <v>480605233</v>
      </c>
      <c r="W251" s="130">
        <f t="shared" si="574"/>
        <v>0</v>
      </c>
      <c r="X251" s="130">
        <f t="shared" si="574"/>
        <v>0</v>
      </c>
      <c r="Y251" s="130">
        <f t="shared" si="574"/>
        <v>474970701</v>
      </c>
      <c r="Z251" s="130">
        <f t="shared" si="574"/>
        <v>0</v>
      </c>
      <c r="AA251" s="130">
        <f t="shared" si="574"/>
        <v>0</v>
      </c>
      <c r="AB251" s="130">
        <f t="shared" si="574"/>
        <v>831049295</v>
      </c>
      <c r="AC251" s="130">
        <f t="shared" si="574"/>
        <v>0</v>
      </c>
      <c r="AD251" s="130">
        <f t="shared" si="574"/>
        <v>0</v>
      </c>
      <c r="AE251" s="130">
        <f t="shared" si="574"/>
        <v>470736598</v>
      </c>
      <c r="AF251" s="130">
        <f t="shared" si="574"/>
        <v>0</v>
      </c>
      <c r="AG251" s="130">
        <f t="shared" si="574"/>
        <v>0</v>
      </c>
      <c r="AH251" s="130">
        <f t="shared" si="574"/>
        <v>0</v>
      </c>
      <c r="AI251" s="130">
        <f t="shared" si="574"/>
        <v>0</v>
      </c>
      <c r="AJ251" s="130">
        <f t="shared" si="574"/>
        <v>0</v>
      </c>
      <c r="AK251" s="130">
        <f t="shared" si="574"/>
        <v>0</v>
      </c>
      <c r="AL251" s="130">
        <f t="shared" si="574"/>
        <v>0</v>
      </c>
      <c r="AM251" s="130">
        <f t="shared" si="574"/>
        <v>0</v>
      </c>
      <c r="AN251" s="130">
        <f t="shared" si="574"/>
        <v>0</v>
      </c>
      <c r="AO251" s="130">
        <f t="shared" si="574"/>
        <v>0</v>
      </c>
      <c r="AP251" s="130">
        <f t="shared" si="574"/>
        <v>0</v>
      </c>
      <c r="AQ251" s="130">
        <f t="shared" si="574"/>
        <v>0</v>
      </c>
      <c r="AR251" s="130">
        <f t="shared" si="574"/>
        <v>0</v>
      </c>
      <c r="AS251" s="130"/>
      <c r="AT251" s="130"/>
      <c r="AU251" s="130">
        <f t="shared" ref="AU251:AU263" si="576">SUM(J251:AS251)</f>
        <v>4242168197</v>
      </c>
      <c r="AV251" s="278">
        <f t="shared" ref="AV251:AV263" si="577">IFERROR(AU251/F251*100,0)</f>
        <v>65.475703287978575</v>
      </c>
      <c r="AW251" s="131">
        <f t="shared" ref="AW251:AW263" si="578">F251-AU251</f>
        <v>2236827803</v>
      </c>
      <c r="AX251" s="131">
        <f t="shared" ref="AX251:AX263" si="579">AW251/F251*100</f>
        <v>34.524296712021432</v>
      </c>
      <c r="AY251" s="129" t="s">
        <v>565</v>
      </c>
      <c r="AZ251" s="133" t="s">
        <v>535</v>
      </c>
      <c r="BB251" s="262"/>
      <c r="BD251" s="262"/>
    </row>
    <row r="252" spans="2:64">
      <c r="B252" s="283" t="s">
        <v>1786</v>
      </c>
      <c r="C252" s="263" t="s">
        <v>1787</v>
      </c>
      <c r="D252" s="264"/>
      <c r="E252" s="368"/>
      <c r="F252" s="265">
        <f>SUM(F253:F263)</f>
        <v>6155047000</v>
      </c>
      <c r="G252" s="265">
        <f>SUM(G253:G263)</f>
        <v>6155047000</v>
      </c>
      <c r="H252" s="265">
        <f>SUM(H253:H263)</f>
        <v>0</v>
      </c>
      <c r="I252" s="265">
        <f t="shared" si="573"/>
        <v>0</v>
      </c>
      <c r="J252" s="265">
        <f t="shared" ref="J252:K252" si="580">SUM(J253:J263)</f>
        <v>208949299</v>
      </c>
      <c r="K252" s="265">
        <f t="shared" si="580"/>
        <v>0</v>
      </c>
      <c r="L252" s="265">
        <f>SUM(L253:L263)</f>
        <v>0</v>
      </c>
      <c r="M252" s="265">
        <f t="shared" ref="M252:N252" si="581">SUM(M253:M263)</f>
        <v>471416928</v>
      </c>
      <c r="N252" s="265">
        <f t="shared" si="581"/>
        <v>0</v>
      </c>
      <c r="O252" s="265">
        <f>SUM(O253:O263)</f>
        <v>0</v>
      </c>
      <c r="P252" s="265">
        <f t="shared" ref="P252:Q252" si="582">SUM(P253:P263)</f>
        <v>493246114</v>
      </c>
      <c r="Q252" s="265">
        <f t="shared" si="582"/>
        <v>0</v>
      </c>
      <c r="R252" s="265">
        <f>SUM(R253:R263)</f>
        <v>0</v>
      </c>
      <c r="S252" s="265">
        <f t="shared" ref="S252:AR252" si="583">SUM(S253:S263)</f>
        <v>811194029</v>
      </c>
      <c r="T252" s="265">
        <f t="shared" si="583"/>
        <v>0</v>
      </c>
      <c r="U252" s="265">
        <f t="shared" si="583"/>
        <v>0</v>
      </c>
      <c r="V252" s="265">
        <f t="shared" si="583"/>
        <v>480605233</v>
      </c>
      <c r="W252" s="265">
        <f t="shared" si="583"/>
        <v>0</v>
      </c>
      <c r="X252" s="265">
        <f t="shared" si="583"/>
        <v>0</v>
      </c>
      <c r="Y252" s="265">
        <f t="shared" si="583"/>
        <v>474970701</v>
      </c>
      <c r="Z252" s="265">
        <f t="shared" si="583"/>
        <v>0</v>
      </c>
      <c r="AA252" s="265">
        <f t="shared" si="583"/>
        <v>0</v>
      </c>
      <c r="AB252" s="265">
        <f t="shared" si="583"/>
        <v>831049295</v>
      </c>
      <c r="AC252" s="265">
        <f t="shared" si="583"/>
        <v>0</v>
      </c>
      <c r="AD252" s="265">
        <f t="shared" si="583"/>
        <v>0</v>
      </c>
      <c r="AE252" s="265">
        <f t="shared" si="583"/>
        <v>470736598</v>
      </c>
      <c r="AF252" s="265">
        <f t="shared" si="583"/>
        <v>0</v>
      </c>
      <c r="AG252" s="265">
        <f t="shared" si="583"/>
        <v>0</v>
      </c>
      <c r="AH252" s="265">
        <f t="shared" si="583"/>
        <v>0</v>
      </c>
      <c r="AI252" s="265">
        <f t="shared" si="583"/>
        <v>0</v>
      </c>
      <c r="AJ252" s="265">
        <f t="shared" si="583"/>
        <v>0</v>
      </c>
      <c r="AK252" s="265">
        <f t="shared" si="583"/>
        <v>0</v>
      </c>
      <c r="AL252" s="265">
        <f t="shared" si="583"/>
        <v>0</v>
      </c>
      <c r="AM252" s="265">
        <f t="shared" si="583"/>
        <v>0</v>
      </c>
      <c r="AN252" s="265">
        <f t="shared" si="583"/>
        <v>0</v>
      </c>
      <c r="AO252" s="265">
        <f t="shared" si="583"/>
        <v>0</v>
      </c>
      <c r="AP252" s="265">
        <f t="shared" si="583"/>
        <v>0</v>
      </c>
      <c r="AQ252" s="265">
        <f t="shared" si="583"/>
        <v>0</v>
      </c>
      <c r="AR252" s="265">
        <f t="shared" si="583"/>
        <v>0</v>
      </c>
      <c r="AS252" s="113"/>
      <c r="AT252" s="113"/>
      <c r="AU252" s="113">
        <f t="shared" si="576"/>
        <v>4242168197</v>
      </c>
      <c r="AV252" s="170">
        <f t="shared" si="577"/>
        <v>68.921783976629257</v>
      </c>
      <c r="AW252" s="121">
        <f t="shared" si="578"/>
        <v>1912878803</v>
      </c>
      <c r="AX252" s="277">
        <f t="shared" si="579"/>
        <v>31.078216023370743</v>
      </c>
      <c r="AY252" s="264" t="s">
        <v>565</v>
      </c>
      <c r="AZ252" t="s">
        <v>535</v>
      </c>
      <c r="BB252" s="266"/>
      <c r="BC252"/>
      <c r="BD252" s="266"/>
      <c r="BE252"/>
    </row>
    <row r="253" spans="2:64">
      <c r="B253" s="284">
        <v>511111</v>
      </c>
      <c r="C253" s="267" t="s">
        <v>77</v>
      </c>
      <c r="D253" s="267"/>
      <c r="E253" s="369"/>
      <c r="F253" s="268">
        <v>2483477000</v>
      </c>
      <c r="G253" s="269">
        <v>2483477000</v>
      </c>
      <c r="H253" s="269"/>
      <c r="I253" s="269">
        <f t="shared" si="573"/>
        <v>0</v>
      </c>
      <c r="J253" s="269">
        <v>165683660</v>
      </c>
      <c r="K253" s="270"/>
      <c r="L253" s="270"/>
      <c r="M253" s="270">
        <v>164673160</v>
      </c>
      <c r="N253" s="270"/>
      <c r="O253" s="270"/>
      <c r="P253" s="271">
        <v>178479060</v>
      </c>
      <c r="Q253" s="270"/>
      <c r="R253" s="270"/>
      <c r="S253" s="271">
        <v>333776320</v>
      </c>
      <c r="T253" s="270"/>
      <c r="U253" s="270"/>
      <c r="V253" s="272">
        <f>167581800+211500</f>
        <v>167793300</v>
      </c>
      <c r="W253" s="270"/>
      <c r="X253" s="270"/>
      <c r="Y253" s="270">
        <f>3445500+167581800+618300</f>
        <v>171645600</v>
      </c>
      <c r="Z253" s="270"/>
      <c r="AA253" s="270"/>
      <c r="AB253" s="270">
        <f>166352500+171027300+203000+211500+8172200+1911000</f>
        <v>347877500</v>
      </c>
      <c r="AC253" s="270"/>
      <c r="AD253" s="270"/>
      <c r="AE253" s="270">
        <v>163059300</v>
      </c>
      <c r="AF253" s="270"/>
      <c r="AG253" s="270"/>
      <c r="AH253" s="270"/>
      <c r="AI253" s="270"/>
      <c r="AJ253" s="270"/>
      <c r="AK253" s="270"/>
      <c r="AL253" s="270"/>
      <c r="AM253" s="270"/>
      <c r="AN253" s="270"/>
      <c r="AO253" s="270"/>
      <c r="AP253" s="270"/>
      <c r="AQ253" s="270"/>
      <c r="AR253" s="270"/>
      <c r="AS253" s="270"/>
      <c r="AT253" s="270"/>
      <c r="AU253" s="270">
        <f t="shared" si="576"/>
        <v>1692987900</v>
      </c>
      <c r="AV253" s="279">
        <f t="shared" si="577"/>
        <v>68.170065597547307</v>
      </c>
      <c r="AW253" s="274">
        <f t="shared" si="578"/>
        <v>790489100</v>
      </c>
      <c r="AX253" s="273">
        <f t="shared" si="579"/>
        <v>31.829934402452693</v>
      </c>
      <c r="AY253" s="267" t="s">
        <v>565</v>
      </c>
      <c r="AZ253" t="s">
        <v>535</v>
      </c>
      <c r="BB253" s="159"/>
      <c r="BC253"/>
      <c r="BD253" s="159"/>
      <c r="BE253"/>
    </row>
    <row r="254" spans="2:64">
      <c r="B254" s="284">
        <v>511119</v>
      </c>
      <c r="C254" s="267" t="s">
        <v>79</v>
      </c>
      <c r="D254" s="267"/>
      <c r="E254" s="369"/>
      <c r="F254" s="268">
        <v>38000</v>
      </c>
      <c r="G254" s="269">
        <v>38000</v>
      </c>
      <c r="H254" s="269"/>
      <c r="I254" s="269">
        <f t="shared" si="573"/>
        <v>0</v>
      </c>
      <c r="J254" s="269">
        <v>2296</v>
      </c>
      <c r="K254" s="270"/>
      <c r="L254" s="270"/>
      <c r="M254" s="271">
        <v>2382</v>
      </c>
      <c r="N254" s="270"/>
      <c r="O254" s="270"/>
      <c r="P254" s="271">
        <v>3161</v>
      </c>
      <c r="Q254" s="270"/>
      <c r="R254" s="270"/>
      <c r="S254" s="271">
        <v>5493</v>
      </c>
      <c r="T254" s="270"/>
      <c r="U254" s="270"/>
      <c r="V254" s="272">
        <f>2454+35</f>
        <v>2489</v>
      </c>
      <c r="W254" s="270"/>
      <c r="X254" s="270"/>
      <c r="Y254" s="270">
        <f>17+2454+47</f>
        <v>2518</v>
      </c>
      <c r="Z254" s="270"/>
      <c r="AA254" s="270"/>
      <c r="AB254" s="270">
        <f>2379+2768+35+66</f>
        <v>5248</v>
      </c>
      <c r="AC254" s="270"/>
      <c r="AD254" s="270"/>
      <c r="AE254" s="270">
        <v>2487</v>
      </c>
      <c r="AF254" s="270"/>
      <c r="AG254" s="270"/>
      <c r="AH254" s="270"/>
      <c r="AI254" s="270"/>
      <c r="AJ254" s="270"/>
      <c r="AK254" s="270"/>
      <c r="AL254" s="270"/>
      <c r="AM254" s="270"/>
      <c r="AN254" s="270"/>
      <c r="AO254" s="270"/>
      <c r="AP254" s="270"/>
      <c r="AQ254" s="270"/>
      <c r="AR254" s="270"/>
      <c r="AS254" s="270"/>
      <c r="AT254" s="270"/>
      <c r="AU254" s="270">
        <f t="shared" si="576"/>
        <v>26074</v>
      </c>
      <c r="AV254" s="279">
        <f t="shared" si="577"/>
        <v>68.615789473684202</v>
      </c>
      <c r="AW254" s="274">
        <f t="shared" si="578"/>
        <v>11926</v>
      </c>
      <c r="AX254" s="273">
        <f t="shared" si="579"/>
        <v>31.38421052631579</v>
      </c>
      <c r="AY254" s="267" t="s">
        <v>565</v>
      </c>
      <c r="AZ254" t="s">
        <v>535</v>
      </c>
      <c r="BB254" s="159"/>
      <c r="BC254"/>
      <c r="BD254" s="159"/>
      <c r="BE254"/>
    </row>
    <row r="255" spans="2:64">
      <c r="B255" s="284">
        <v>511121</v>
      </c>
      <c r="C255" s="267" t="s">
        <v>80</v>
      </c>
      <c r="D255" s="267"/>
      <c r="E255" s="369"/>
      <c r="F255" s="268">
        <v>171959000</v>
      </c>
      <c r="G255" s="269">
        <v>171959000</v>
      </c>
      <c r="H255" s="269"/>
      <c r="I255" s="269">
        <f t="shared" si="573"/>
        <v>0</v>
      </c>
      <c r="J255" s="269">
        <v>11298990</v>
      </c>
      <c r="K255" s="270"/>
      <c r="L255" s="270"/>
      <c r="M255" s="271">
        <v>10479130</v>
      </c>
      <c r="N255" s="270"/>
      <c r="O255" s="270"/>
      <c r="P255" s="271">
        <v>11369370</v>
      </c>
      <c r="Q255" s="270"/>
      <c r="R255" s="270"/>
      <c r="S255" s="271">
        <v>21754920</v>
      </c>
      <c r="T255" s="270"/>
      <c r="U255" s="270"/>
      <c r="V255" s="272">
        <v>10849200</v>
      </c>
      <c r="W255" s="270"/>
      <c r="X255" s="270"/>
      <c r="Y255" s="270">
        <f>344550+10849200</f>
        <v>11193750</v>
      </c>
      <c r="Z255" s="270"/>
      <c r="AA255" s="270"/>
      <c r="AB255" s="270">
        <f>10726270+11193750+20300+817220</f>
        <v>22757540</v>
      </c>
      <c r="AC255" s="270"/>
      <c r="AD255" s="270"/>
      <c r="AE255" s="270">
        <v>11128310</v>
      </c>
      <c r="AF255" s="270"/>
      <c r="AG255" s="270"/>
      <c r="AH255" s="270"/>
      <c r="AI255" s="270"/>
      <c r="AJ255" s="270"/>
      <c r="AK255" s="270"/>
      <c r="AL255" s="270"/>
      <c r="AM255" s="270"/>
      <c r="AN255" s="270"/>
      <c r="AO255" s="270"/>
      <c r="AP255" s="270"/>
      <c r="AQ255" s="270"/>
      <c r="AR255" s="270"/>
      <c r="AS255" s="270"/>
      <c r="AT255" s="270"/>
      <c r="AU255" s="270">
        <f t="shared" si="576"/>
        <v>110831210</v>
      </c>
      <c r="AV255" s="279">
        <f t="shared" si="577"/>
        <v>64.452113585215073</v>
      </c>
      <c r="AW255" s="274">
        <f t="shared" si="578"/>
        <v>61127790</v>
      </c>
      <c r="AX255" s="273">
        <f t="shared" si="579"/>
        <v>35.547886414784919</v>
      </c>
      <c r="AY255" s="267" t="s">
        <v>565</v>
      </c>
      <c r="AZ255" t="s">
        <v>535</v>
      </c>
      <c r="BB255" s="159"/>
      <c r="BC255"/>
      <c r="BD255" s="159"/>
      <c r="BE255"/>
    </row>
    <row r="256" spans="2:64">
      <c r="B256" s="284">
        <v>511122</v>
      </c>
      <c r="C256" s="267" t="s">
        <v>81</v>
      </c>
      <c r="D256" s="267"/>
      <c r="E256" s="369"/>
      <c r="F256" s="268">
        <v>46700000</v>
      </c>
      <c r="G256" s="269">
        <v>46700000</v>
      </c>
      <c r="H256" s="269"/>
      <c r="I256" s="269">
        <f t="shared" si="573"/>
        <v>0</v>
      </c>
      <c r="J256" s="269">
        <v>3180974</v>
      </c>
      <c r="K256" s="270"/>
      <c r="L256" s="270"/>
      <c r="M256" s="271">
        <v>3106994</v>
      </c>
      <c r="N256" s="270"/>
      <c r="O256" s="270"/>
      <c r="P256" s="271">
        <v>3451660</v>
      </c>
      <c r="Q256" s="270"/>
      <c r="R256" s="270"/>
      <c r="S256" s="271">
        <v>6510188</v>
      </c>
      <c r="T256" s="270"/>
      <c r="U256" s="270"/>
      <c r="V256" s="272">
        <v>3249442</v>
      </c>
      <c r="W256" s="270"/>
      <c r="X256" s="270"/>
      <c r="Y256" s="270">
        <f>137820+3249442</f>
        <v>3387262</v>
      </c>
      <c r="Z256" s="270"/>
      <c r="AA256" s="270"/>
      <c r="AB256" s="270">
        <f>3392150+3387262+163444</f>
        <v>6942856</v>
      </c>
      <c r="AC256" s="270"/>
      <c r="AD256" s="270"/>
      <c r="AE256" s="270">
        <v>3435240</v>
      </c>
      <c r="AF256" s="270"/>
      <c r="AG256" s="270"/>
      <c r="AH256" s="270"/>
      <c r="AI256" s="270"/>
      <c r="AJ256" s="270"/>
      <c r="AK256" s="270"/>
      <c r="AL256" s="270"/>
      <c r="AM256" s="270"/>
      <c r="AN256" s="270"/>
      <c r="AO256" s="270"/>
      <c r="AP256" s="270"/>
      <c r="AQ256" s="270"/>
      <c r="AR256" s="270"/>
      <c r="AS256" s="270"/>
      <c r="AT256" s="270"/>
      <c r="AU256" s="270">
        <f t="shared" si="576"/>
        <v>33264616</v>
      </c>
      <c r="AV256" s="279">
        <f t="shared" si="577"/>
        <v>71.230441113490357</v>
      </c>
      <c r="AW256" s="274">
        <f t="shared" si="578"/>
        <v>13435384</v>
      </c>
      <c r="AX256" s="273">
        <f t="shared" si="579"/>
        <v>28.769558886509639</v>
      </c>
      <c r="AY256" s="267" t="s">
        <v>565</v>
      </c>
      <c r="AZ256" t="s">
        <v>535</v>
      </c>
      <c r="BB256" s="159"/>
      <c r="BC256"/>
      <c r="BD256" s="159"/>
      <c r="BE256"/>
    </row>
    <row r="257" spans="2:61">
      <c r="B257" s="284">
        <v>511123</v>
      </c>
      <c r="C257" s="267" t="s">
        <v>82</v>
      </c>
      <c r="D257" s="267"/>
      <c r="E257" s="369"/>
      <c r="F257" s="268">
        <v>158000000</v>
      </c>
      <c r="G257" s="269">
        <v>158000000</v>
      </c>
      <c r="H257" s="269"/>
      <c r="I257" s="269">
        <f t="shared" si="573"/>
        <v>0</v>
      </c>
      <c r="J257" s="269">
        <v>9730000</v>
      </c>
      <c r="K257" s="270"/>
      <c r="L257" s="270"/>
      <c r="M257" s="271">
        <v>9730000</v>
      </c>
      <c r="N257" s="270"/>
      <c r="O257" s="270"/>
      <c r="P257" s="271">
        <v>9730000</v>
      </c>
      <c r="Q257" s="270"/>
      <c r="R257" s="270"/>
      <c r="S257" s="271">
        <v>19460000</v>
      </c>
      <c r="T257" s="270"/>
      <c r="U257" s="270"/>
      <c r="V257" s="272">
        <v>9730000</v>
      </c>
      <c r="W257" s="270"/>
      <c r="X257" s="270"/>
      <c r="Y257" s="270">
        <v>9730000</v>
      </c>
      <c r="Z257" s="270"/>
      <c r="AA257" s="270"/>
      <c r="AB257" s="270">
        <f>9730000+9730000</f>
        <v>19460000</v>
      </c>
      <c r="AC257" s="270"/>
      <c r="AD257" s="270"/>
      <c r="AE257" s="270">
        <v>9730000</v>
      </c>
      <c r="AF257" s="270"/>
      <c r="AG257" s="270"/>
      <c r="AH257" s="270"/>
      <c r="AI257" s="270"/>
      <c r="AJ257" s="270"/>
      <c r="AK257" s="270"/>
      <c r="AL257" s="270"/>
      <c r="AM257" s="270"/>
      <c r="AN257" s="270"/>
      <c r="AO257" s="270"/>
      <c r="AP257" s="270"/>
      <c r="AQ257" s="270"/>
      <c r="AR257" s="270"/>
      <c r="AS257" s="270"/>
      <c r="AT257" s="270"/>
      <c r="AU257" s="270">
        <f t="shared" si="576"/>
        <v>97300000</v>
      </c>
      <c r="AV257" s="279">
        <f t="shared" si="577"/>
        <v>61.582278481012651</v>
      </c>
      <c r="AW257" s="274">
        <f t="shared" si="578"/>
        <v>60700000</v>
      </c>
      <c r="AX257" s="273">
        <f t="shared" si="579"/>
        <v>38.417721518987342</v>
      </c>
      <c r="AY257" s="267" t="s">
        <v>565</v>
      </c>
      <c r="AZ257" t="s">
        <v>535</v>
      </c>
      <c r="BB257" s="159"/>
      <c r="BC257"/>
      <c r="BD257" s="159"/>
      <c r="BE257"/>
    </row>
    <row r="258" spans="2:61">
      <c r="B258" s="284">
        <v>511124</v>
      </c>
      <c r="C258" s="267" t="s">
        <v>83</v>
      </c>
      <c r="D258" s="267"/>
      <c r="E258" s="369"/>
      <c r="F258" s="268">
        <v>48180000</v>
      </c>
      <c r="G258" s="269">
        <v>48180000</v>
      </c>
      <c r="H258" s="269"/>
      <c r="I258" s="269">
        <f t="shared" si="573"/>
        <v>0</v>
      </c>
      <c r="J258" s="269">
        <v>4480000</v>
      </c>
      <c r="K258" s="270"/>
      <c r="L258" s="270"/>
      <c r="M258" s="271">
        <v>4480000</v>
      </c>
      <c r="N258" s="270"/>
      <c r="O258" s="270"/>
      <c r="P258" s="271">
        <v>5134000</v>
      </c>
      <c r="Q258" s="270"/>
      <c r="R258" s="270"/>
      <c r="S258" s="271">
        <v>9614000</v>
      </c>
      <c r="T258" s="270"/>
      <c r="U258" s="270"/>
      <c r="V258" s="272">
        <v>4807000</v>
      </c>
      <c r="W258" s="270"/>
      <c r="X258" s="270"/>
      <c r="Y258" s="270">
        <f>480000+4807000</f>
        <v>5287000</v>
      </c>
      <c r="Z258" s="270"/>
      <c r="AA258" s="270"/>
      <c r="AB258" s="270">
        <f>5287000+5287000</f>
        <v>10574000</v>
      </c>
      <c r="AC258" s="270"/>
      <c r="AD258" s="270"/>
      <c r="AE258" s="270">
        <v>4960000</v>
      </c>
      <c r="AF258" s="270"/>
      <c r="AG258" s="270"/>
      <c r="AH258" s="270"/>
      <c r="AI258" s="270"/>
      <c r="AJ258" s="270"/>
      <c r="AK258" s="270"/>
      <c r="AL258" s="270"/>
      <c r="AM258" s="270"/>
      <c r="AN258" s="270"/>
      <c r="AO258" s="270"/>
      <c r="AP258" s="270"/>
      <c r="AQ258" s="270"/>
      <c r="AR258" s="270"/>
      <c r="AS258" s="270"/>
      <c r="AT258" s="270"/>
      <c r="AU258" s="270">
        <f t="shared" si="576"/>
        <v>49336000</v>
      </c>
      <c r="AV258" s="279">
        <f t="shared" si="577"/>
        <v>102.39933582399337</v>
      </c>
      <c r="AW258" s="274">
        <f t="shared" si="578"/>
        <v>-1156000</v>
      </c>
      <c r="AX258" s="273">
        <f t="shared" si="579"/>
        <v>-2.3993358239933582</v>
      </c>
      <c r="AY258" s="267" t="s">
        <v>565</v>
      </c>
      <c r="AZ258" t="s">
        <v>535</v>
      </c>
      <c r="BB258" s="159"/>
      <c r="BC258"/>
      <c r="BD258" s="159"/>
      <c r="BE258"/>
    </row>
    <row r="259" spans="2:61">
      <c r="B259" s="284">
        <v>511125</v>
      </c>
      <c r="C259" s="267" t="s">
        <v>84</v>
      </c>
      <c r="D259" s="267"/>
      <c r="E259" s="369"/>
      <c r="F259" s="268">
        <v>13133000</v>
      </c>
      <c r="G259" s="269">
        <v>13133000</v>
      </c>
      <c r="H259" s="269"/>
      <c r="I259" s="269">
        <f t="shared" si="573"/>
        <v>0</v>
      </c>
      <c r="J259" s="269">
        <v>265559</v>
      </c>
      <c r="K259" s="270"/>
      <c r="L259" s="270"/>
      <c r="M259" s="271">
        <v>273792</v>
      </c>
      <c r="N259" s="270"/>
      <c r="O259" s="270"/>
      <c r="P259" s="271">
        <v>399758</v>
      </c>
      <c r="Q259" s="270"/>
      <c r="R259" s="270"/>
      <c r="S259" s="271">
        <v>2872401</v>
      </c>
      <c r="T259" s="270"/>
      <c r="U259" s="270"/>
      <c r="V259" s="272">
        <f>273209+10008</f>
        <v>283217</v>
      </c>
      <c r="W259" s="270"/>
      <c r="X259" s="270"/>
      <c r="Y259" s="270">
        <v>273209</v>
      </c>
      <c r="Z259" s="270"/>
      <c r="AA259" s="270"/>
      <c r="AB259" s="270">
        <f>273209+2599192+10008</f>
        <v>2882409</v>
      </c>
      <c r="AC259" s="270"/>
      <c r="AD259" s="270"/>
      <c r="AE259" s="270">
        <v>277571</v>
      </c>
      <c r="AF259" s="270"/>
      <c r="AG259" s="270"/>
      <c r="AH259" s="270"/>
      <c r="AI259" s="270"/>
      <c r="AJ259" s="270"/>
      <c r="AK259" s="270"/>
      <c r="AL259" s="270"/>
      <c r="AM259" s="270"/>
      <c r="AN259" s="270"/>
      <c r="AO259" s="270"/>
      <c r="AP259" s="270"/>
      <c r="AQ259" s="270"/>
      <c r="AR259" s="270"/>
      <c r="AS259" s="270"/>
      <c r="AT259" s="270"/>
      <c r="AU259" s="270">
        <f t="shared" si="576"/>
        <v>7527916</v>
      </c>
      <c r="AV259" s="279">
        <f t="shared" si="577"/>
        <v>57.320612198279143</v>
      </c>
      <c r="AW259" s="274">
        <f t="shared" si="578"/>
        <v>5605084</v>
      </c>
      <c r="AX259" s="273">
        <f t="shared" si="579"/>
        <v>42.679387801720857</v>
      </c>
      <c r="AY259" s="267" t="s">
        <v>565</v>
      </c>
      <c r="AZ259" t="s">
        <v>535</v>
      </c>
      <c r="BB259" s="159"/>
      <c r="BC259"/>
      <c r="BD259" s="159"/>
      <c r="BE259"/>
    </row>
    <row r="260" spans="2:61">
      <c r="B260" s="284">
        <v>511126</v>
      </c>
      <c r="C260" s="267" t="s">
        <v>85</v>
      </c>
      <c r="D260" s="267"/>
      <c r="E260" s="369"/>
      <c r="F260" s="268">
        <v>130333000</v>
      </c>
      <c r="G260" s="269">
        <v>130333000</v>
      </c>
      <c r="H260" s="269"/>
      <c r="I260" s="269">
        <f t="shared" si="573"/>
        <v>0</v>
      </c>
      <c r="J260" s="269">
        <v>8762820</v>
      </c>
      <c r="K260" s="270"/>
      <c r="L260" s="270"/>
      <c r="M260" s="271">
        <v>8545560</v>
      </c>
      <c r="N260" s="270"/>
      <c r="O260" s="270"/>
      <c r="P260" s="271">
        <v>9197340</v>
      </c>
      <c r="Q260" s="270"/>
      <c r="R260" s="270"/>
      <c r="S260" s="271">
        <f>8907660+8762820</f>
        <v>17670480</v>
      </c>
      <c r="T260" s="270"/>
      <c r="U260" s="270"/>
      <c r="V260" s="272">
        <v>8835240</v>
      </c>
      <c r="W260" s="270"/>
      <c r="X260" s="270"/>
      <c r="Y260" s="270">
        <f>289680+8835240</f>
        <v>9124920</v>
      </c>
      <c r="Z260" s="270"/>
      <c r="AA260" s="270"/>
      <c r="AB260" s="270">
        <f>8980080+9124920</f>
        <v>18105000</v>
      </c>
      <c r="AC260" s="270"/>
      <c r="AD260" s="270"/>
      <c r="AE260" s="270">
        <v>8980080</v>
      </c>
      <c r="AF260" s="270"/>
      <c r="AG260" s="270"/>
      <c r="AH260" s="270"/>
      <c r="AI260" s="270"/>
      <c r="AJ260" s="270"/>
      <c r="AK260" s="270"/>
      <c r="AL260" s="270"/>
      <c r="AM260" s="270"/>
      <c r="AN260" s="270"/>
      <c r="AO260" s="270"/>
      <c r="AP260" s="270"/>
      <c r="AQ260" s="270"/>
      <c r="AR260" s="270"/>
      <c r="AS260" s="270"/>
      <c r="AT260" s="270"/>
      <c r="AU260" s="270">
        <f t="shared" si="576"/>
        <v>89221440</v>
      </c>
      <c r="AV260" s="279">
        <f t="shared" si="577"/>
        <v>68.456522906708202</v>
      </c>
      <c r="AW260" s="274">
        <f t="shared" si="578"/>
        <v>41111560</v>
      </c>
      <c r="AX260" s="273">
        <f t="shared" si="579"/>
        <v>31.543477093291798</v>
      </c>
      <c r="AY260" s="267" t="s">
        <v>565</v>
      </c>
      <c r="AZ260" t="s">
        <v>535</v>
      </c>
      <c r="BB260" s="159"/>
      <c r="BC260"/>
      <c r="BD260" s="159"/>
      <c r="BE260"/>
    </row>
    <row r="261" spans="2:61">
      <c r="B261" s="284">
        <v>511129</v>
      </c>
      <c r="C261" s="267" t="s">
        <v>86</v>
      </c>
      <c r="D261" s="267"/>
      <c r="E261" s="369"/>
      <c r="F261" s="268">
        <v>379379000</v>
      </c>
      <c r="G261" s="270">
        <v>379379000</v>
      </c>
      <c r="H261" s="270"/>
      <c r="I261" s="270">
        <f t="shared" si="573"/>
        <v>0</v>
      </c>
      <c r="J261" s="270"/>
      <c r="K261" s="270"/>
      <c r="L261" s="270"/>
      <c r="M261" s="271">
        <v>31515000</v>
      </c>
      <c r="N261" s="270"/>
      <c r="O261" s="270"/>
      <c r="P261" s="271">
        <v>24572000</v>
      </c>
      <c r="Q261" s="270"/>
      <c r="R261" s="270"/>
      <c r="S261" s="271">
        <v>27330000</v>
      </c>
      <c r="T261" s="270"/>
      <c r="U261" s="270"/>
      <c r="V261" s="271">
        <v>26312000</v>
      </c>
      <c r="W261" s="270"/>
      <c r="X261" s="270"/>
      <c r="Y261" s="270">
        <v>16698000</v>
      </c>
      <c r="Z261" s="270"/>
      <c r="AA261" s="270"/>
      <c r="AB261" s="270">
        <v>28309000</v>
      </c>
      <c r="AC261" s="270"/>
      <c r="AD261" s="270"/>
      <c r="AE261" s="270">
        <v>26666000</v>
      </c>
      <c r="AF261" s="270"/>
      <c r="AG261" s="270"/>
      <c r="AH261" s="270"/>
      <c r="AI261" s="270"/>
      <c r="AJ261" s="270"/>
      <c r="AK261" s="270"/>
      <c r="AL261" s="270"/>
      <c r="AM261" s="270"/>
      <c r="AN261" s="270"/>
      <c r="AO261" s="270"/>
      <c r="AP261" s="270"/>
      <c r="AQ261" s="270"/>
      <c r="AR261" s="270"/>
      <c r="AS261" s="270"/>
      <c r="AT261" s="270"/>
      <c r="AU261" s="270">
        <f t="shared" si="576"/>
        <v>181402000</v>
      </c>
      <c r="AV261" s="279">
        <f t="shared" si="577"/>
        <v>47.815509029229347</v>
      </c>
      <c r="AW261" s="274">
        <f t="shared" si="578"/>
        <v>197977000</v>
      </c>
      <c r="AX261" s="273">
        <f t="shared" si="579"/>
        <v>52.184490970770661</v>
      </c>
      <c r="AY261" s="267" t="s">
        <v>565</v>
      </c>
      <c r="AZ261" t="s">
        <v>535</v>
      </c>
      <c r="BB261" s="159"/>
      <c r="BC261"/>
      <c r="BD261" s="159"/>
      <c r="BE261"/>
    </row>
    <row r="262" spans="2:61">
      <c r="B262" s="284">
        <v>511151</v>
      </c>
      <c r="C262" s="267" t="s">
        <v>87</v>
      </c>
      <c r="D262" s="267"/>
      <c r="E262" s="369"/>
      <c r="F262" s="268">
        <v>88360000</v>
      </c>
      <c r="G262" s="270">
        <v>88360000</v>
      </c>
      <c r="H262" s="270"/>
      <c r="I262" s="270">
        <f t="shared" si="573"/>
        <v>0</v>
      </c>
      <c r="J262" s="270">
        <v>5545000</v>
      </c>
      <c r="K262" s="270"/>
      <c r="L262" s="270"/>
      <c r="M262" s="271">
        <v>5545000</v>
      </c>
      <c r="N262" s="270"/>
      <c r="O262" s="270"/>
      <c r="P262" s="271">
        <v>5735000</v>
      </c>
      <c r="Q262" s="270"/>
      <c r="R262" s="270"/>
      <c r="S262" s="271">
        <v>11070000</v>
      </c>
      <c r="T262" s="270"/>
      <c r="U262" s="270"/>
      <c r="V262" s="272">
        <v>5535000</v>
      </c>
      <c r="W262" s="270"/>
      <c r="X262" s="270"/>
      <c r="Y262" s="270">
        <v>5535000</v>
      </c>
      <c r="Z262" s="270"/>
      <c r="AA262" s="270"/>
      <c r="AB262" s="270">
        <f>5355000+5535000+5000</f>
        <v>10895000</v>
      </c>
      <c r="AC262" s="270"/>
      <c r="AD262" s="270"/>
      <c r="AE262" s="270">
        <v>5355000</v>
      </c>
      <c r="AF262" s="270"/>
      <c r="AG262" s="270"/>
      <c r="AH262" s="270"/>
      <c r="AI262" s="270"/>
      <c r="AJ262" s="270"/>
      <c r="AK262" s="270"/>
      <c r="AL262" s="270"/>
      <c r="AM262" s="270"/>
      <c r="AN262" s="270"/>
      <c r="AO262" s="270"/>
      <c r="AP262" s="270"/>
      <c r="AQ262" s="270"/>
      <c r="AR262" s="270"/>
      <c r="AS262" s="270"/>
      <c r="AT262" s="270"/>
      <c r="AU262" s="270">
        <f t="shared" si="576"/>
        <v>55215000</v>
      </c>
      <c r="AV262" s="279">
        <f t="shared" si="577"/>
        <v>62.488682661837935</v>
      </c>
      <c r="AW262" s="274">
        <f t="shared" si="578"/>
        <v>33145000</v>
      </c>
      <c r="AX262" s="273">
        <f t="shared" si="579"/>
        <v>37.511317338162065</v>
      </c>
      <c r="AY262" s="267" t="s">
        <v>565</v>
      </c>
      <c r="AZ262" t="s">
        <v>535</v>
      </c>
      <c r="BB262" s="159"/>
      <c r="BC262"/>
      <c r="BD262" s="159"/>
      <c r="BE262"/>
    </row>
    <row r="263" spans="2:61">
      <c r="B263" s="284">
        <v>512411</v>
      </c>
      <c r="C263" s="267" t="s">
        <v>88</v>
      </c>
      <c r="D263" s="267"/>
      <c r="E263" s="369"/>
      <c r="F263" s="268">
        <v>2635488000</v>
      </c>
      <c r="G263" s="270">
        <v>2635488000</v>
      </c>
      <c r="H263" s="270"/>
      <c r="I263" s="270">
        <f t="shared" si="573"/>
        <v>0</v>
      </c>
      <c r="J263" s="270"/>
      <c r="K263" s="270"/>
      <c r="L263" s="270"/>
      <c r="M263" s="271">
        <v>233065910</v>
      </c>
      <c r="N263" s="270"/>
      <c r="O263" s="270"/>
      <c r="P263" s="271">
        <v>245174765</v>
      </c>
      <c r="Q263" s="270"/>
      <c r="R263" s="270"/>
      <c r="S263" s="271">
        <v>361130227</v>
      </c>
      <c r="T263" s="270"/>
      <c r="U263" s="270"/>
      <c r="V263" s="272">
        <f>236089382+4745975+2372988</f>
        <v>243208345</v>
      </c>
      <c r="W263" s="270"/>
      <c r="X263" s="270"/>
      <c r="Y263" s="270">
        <f>241668914+424528</f>
        <v>242093442</v>
      </c>
      <c r="Z263" s="270"/>
      <c r="AA263" s="270"/>
      <c r="AB263" s="270">
        <f>121840910+241399832</f>
        <v>363240742</v>
      </c>
      <c r="AC263" s="270"/>
      <c r="AD263" s="270"/>
      <c r="AE263" s="270">
        <v>237142610</v>
      </c>
      <c r="AF263" s="270"/>
      <c r="AG263" s="270"/>
      <c r="AH263" s="270"/>
      <c r="AI263" s="270"/>
      <c r="AJ263" s="270"/>
      <c r="AK263" s="270"/>
      <c r="AL263" s="270"/>
      <c r="AM263" s="270"/>
      <c r="AN263" s="270"/>
      <c r="AO263" s="270"/>
      <c r="AP263" s="270"/>
      <c r="AQ263" s="270"/>
      <c r="AR263" s="270"/>
      <c r="AS263" s="270"/>
      <c r="AT263" s="270"/>
      <c r="AU263" s="270">
        <f t="shared" si="576"/>
        <v>1925056041</v>
      </c>
      <c r="AV263" s="279">
        <f t="shared" si="577"/>
        <v>73.043627631770661</v>
      </c>
      <c r="AW263" s="274">
        <f t="shared" si="578"/>
        <v>710431959</v>
      </c>
      <c r="AX263" s="273">
        <f t="shared" si="579"/>
        <v>26.956372368229335</v>
      </c>
      <c r="AY263" s="267" t="s">
        <v>565</v>
      </c>
      <c r="AZ263" t="s">
        <v>535</v>
      </c>
      <c r="BB263" s="159"/>
      <c r="BC263"/>
      <c r="BD263" s="159"/>
      <c r="BE263"/>
    </row>
    <row r="264" spans="2:61">
      <c r="B264" s="283" t="s">
        <v>2187</v>
      </c>
      <c r="C264" s="263" t="s">
        <v>3604</v>
      </c>
      <c r="D264" s="264"/>
      <c r="E264" s="368"/>
      <c r="F264" s="265">
        <f t="shared" ref="F264:G264" si="584">F265</f>
        <v>323949000</v>
      </c>
      <c r="G264" s="265">
        <f t="shared" si="584"/>
        <v>323949000</v>
      </c>
      <c r="H264" s="265">
        <f>H265</f>
        <v>323949000</v>
      </c>
      <c r="I264" s="265">
        <f t="shared" si="573"/>
        <v>0</v>
      </c>
      <c r="J264" s="265">
        <f t="shared" ref="J264:K264" si="585">SUM(J265:J275)</f>
        <v>0</v>
      </c>
      <c r="K264" s="265">
        <f t="shared" si="585"/>
        <v>0</v>
      </c>
      <c r="L264" s="265">
        <f>SUM(L265:L275)</f>
        <v>0</v>
      </c>
      <c r="M264" s="265">
        <f t="shared" ref="M264:N264" si="586">SUM(M265:M275)</f>
        <v>0</v>
      </c>
      <c r="N264" s="265">
        <f t="shared" si="586"/>
        <v>0</v>
      </c>
      <c r="O264" s="265">
        <f>SUM(O265:O275)</f>
        <v>0</v>
      </c>
      <c r="P264" s="265">
        <f t="shared" ref="P264:Q264" si="587">SUM(P265:P275)</f>
        <v>0</v>
      </c>
      <c r="Q264" s="265">
        <f t="shared" si="587"/>
        <v>0</v>
      </c>
      <c r="R264" s="265">
        <f>SUM(R265:R275)</f>
        <v>0</v>
      </c>
      <c r="S264" s="265">
        <f t="shared" ref="S264:AR264" si="588">SUM(S265:S275)</f>
        <v>0</v>
      </c>
      <c r="T264" s="265">
        <f t="shared" si="588"/>
        <v>0</v>
      </c>
      <c r="U264" s="265">
        <f t="shared" si="588"/>
        <v>0</v>
      </c>
      <c r="V264" s="265">
        <f t="shared" si="588"/>
        <v>0</v>
      </c>
      <c r="W264" s="265">
        <f t="shared" si="588"/>
        <v>0</v>
      </c>
      <c r="X264" s="265">
        <f t="shared" si="588"/>
        <v>0</v>
      </c>
      <c r="Y264" s="265">
        <f t="shared" si="588"/>
        <v>0</v>
      </c>
      <c r="Z264" s="265">
        <f t="shared" si="588"/>
        <v>0</v>
      </c>
      <c r="AA264" s="265">
        <f t="shared" si="588"/>
        <v>0</v>
      </c>
      <c r="AB264" s="265">
        <f t="shared" si="588"/>
        <v>0</v>
      </c>
      <c r="AC264" s="265">
        <f t="shared" si="588"/>
        <v>0</v>
      </c>
      <c r="AD264" s="265">
        <f t="shared" si="588"/>
        <v>0</v>
      </c>
      <c r="AE264" s="265">
        <f t="shared" si="588"/>
        <v>0</v>
      </c>
      <c r="AF264" s="265">
        <f t="shared" si="588"/>
        <v>0</v>
      </c>
      <c r="AG264" s="265">
        <f t="shared" si="588"/>
        <v>0</v>
      </c>
      <c r="AH264" s="265">
        <f t="shared" si="588"/>
        <v>0</v>
      </c>
      <c r="AI264" s="265">
        <f t="shared" si="588"/>
        <v>0</v>
      </c>
      <c r="AJ264" s="265">
        <f t="shared" si="588"/>
        <v>0</v>
      </c>
      <c r="AK264" s="265">
        <f t="shared" si="588"/>
        <v>0</v>
      </c>
      <c r="AL264" s="265">
        <f t="shared" si="588"/>
        <v>0</v>
      </c>
      <c r="AM264" s="265">
        <f t="shared" si="588"/>
        <v>0</v>
      </c>
      <c r="AN264" s="265">
        <f t="shared" si="588"/>
        <v>0</v>
      </c>
      <c r="AO264" s="265">
        <f t="shared" si="588"/>
        <v>0</v>
      </c>
      <c r="AP264" s="265">
        <f t="shared" si="588"/>
        <v>0</v>
      </c>
      <c r="AQ264" s="265">
        <f t="shared" si="588"/>
        <v>0</v>
      </c>
      <c r="AR264" s="265">
        <f t="shared" si="588"/>
        <v>0</v>
      </c>
      <c r="AS264" s="113"/>
      <c r="AT264" s="113"/>
      <c r="AU264" s="113">
        <f t="shared" ref="AU264" si="589">SUM(J264:AS264)</f>
        <v>0</v>
      </c>
      <c r="AV264" s="170">
        <f t="shared" ref="AV264" si="590">IFERROR(AU264/F264*100,0)</f>
        <v>0</v>
      </c>
      <c r="AW264" s="113">
        <f t="shared" ref="AW264" si="591">F264-AU264</f>
        <v>323949000</v>
      </c>
      <c r="AX264" s="277">
        <f t="shared" ref="AX264" si="592">AW264/F264*100</f>
        <v>100</v>
      </c>
      <c r="AY264" s="264" t="s">
        <v>565</v>
      </c>
      <c r="AZ264" t="s">
        <v>535</v>
      </c>
      <c r="BB264" s="266"/>
      <c r="BC264"/>
      <c r="BD264" s="266"/>
      <c r="BE264"/>
    </row>
    <row r="265" spans="2:61">
      <c r="B265" s="284">
        <v>512411</v>
      </c>
      <c r="C265" s="292" t="s">
        <v>88</v>
      </c>
      <c r="D265" s="292"/>
      <c r="E265" s="370"/>
      <c r="F265" s="293">
        <v>323949000</v>
      </c>
      <c r="G265" s="293">
        <v>323949000</v>
      </c>
      <c r="H265" s="293">
        <v>323949000</v>
      </c>
      <c r="I265" s="293">
        <f t="shared" si="573"/>
        <v>0</v>
      </c>
      <c r="J265" s="293"/>
      <c r="K265" s="293"/>
      <c r="L265" s="293"/>
      <c r="M265" s="294"/>
      <c r="N265" s="293"/>
      <c r="O265" s="293"/>
      <c r="P265" s="294"/>
      <c r="Q265" s="293"/>
      <c r="R265" s="293"/>
      <c r="S265" s="294"/>
      <c r="T265" s="293"/>
      <c r="U265" s="293"/>
      <c r="V265" s="295"/>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f>SUM(J265:AS265)</f>
        <v>0</v>
      </c>
      <c r="AV265" s="296">
        <f>IFERROR(AU265/F265*100,0)</f>
        <v>0</v>
      </c>
      <c r="AW265" s="297">
        <f>F265-AU265</f>
        <v>323949000</v>
      </c>
      <c r="AX265" s="298">
        <f>AW265/F265*100</f>
        <v>100</v>
      </c>
      <c r="AY265" s="292"/>
      <c r="AZ265" s="171"/>
      <c r="BA265" s="171"/>
      <c r="BB265" s="299"/>
      <c r="BC265" s="299"/>
      <c r="BD265" s="299"/>
      <c r="BE265" s="299"/>
      <c r="BF265" s="171"/>
      <c r="BG265" s="171"/>
      <c r="BH265" s="171"/>
      <c r="BI265" s="171"/>
    </row>
    <row r="268" spans="2:61">
      <c r="AG268" t="s">
        <v>7750</v>
      </c>
      <c r="AU268" s="161">
        <f>AU253+AU254+AU255+AU256+AU257+AU258+AU259+AU260+AU262</f>
        <v>2135710156</v>
      </c>
    </row>
    <row r="269" spans="2:61">
      <c r="AG269" t="s">
        <v>7751</v>
      </c>
      <c r="AU269" s="161">
        <f>AU261</f>
        <v>181402000</v>
      </c>
    </row>
    <row r="270" spans="2:61">
      <c r="AB270" s="161"/>
      <c r="AG270" t="s">
        <v>7752</v>
      </c>
      <c r="AU270" s="161">
        <f>AU263</f>
        <v>1925056041</v>
      </c>
    </row>
    <row r="271" spans="2:61">
      <c r="AU271" s="161">
        <f>SUM(AU268:AU270)</f>
        <v>4242168197</v>
      </c>
    </row>
    <row r="272" spans="2:61">
      <c r="D272" s="159"/>
      <c r="E272" s="371"/>
      <c r="F272" s="159"/>
    </row>
    <row r="273" spans="4:6">
      <c r="D273" s="159"/>
      <c r="E273" s="371"/>
      <c r="F273" s="159"/>
    </row>
    <row r="274" spans="4:6">
      <c r="D274" s="159"/>
      <c r="E274" s="371"/>
      <c r="F274" s="159"/>
    </row>
    <row r="275" spans="4:6">
      <c r="D275" s="159"/>
      <c r="E275" s="371"/>
      <c r="F275" s="159"/>
    </row>
    <row r="276" spans="4:6">
      <c r="D276" s="159"/>
      <c r="E276" s="371"/>
      <c r="F276" s="159"/>
    </row>
    <row r="277" spans="4:6">
      <c r="D277" s="159"/>
      <c r="E277" s="371"/>
      <c r="F277" s="159"/>
    </row>
    <row r="278" spans="4:6">
      <c r="D278" s="159"/>
      <c r="E278" s="371"/>
      <c r="F278" s="159"/>
    </row>
    <row r="279" spans="4:6">
      <c r="D279" s="159"/>
      <c r="E279" s="371"/>
      <c r="F279" s="159"/>
    </row>
    <row r="280" spans="4:6">
      <c r="D280" s="159"/>
      <c r="E280" s="371"/>
      <c r="F280" s="159"/>
    </row>
    <row r="281" spans="4:6">
      <c r="D281" s="159"/>
      <c r="E281" s="371"/>
      <c r="F281" s="159"/>
    </row>
    <row r="282" spans="4:6">
      <c r="D282" s="159"/>
      <c r="E282" s="371"/>
      <c r="F282" s="159"/>
    </row>
  </sheetData>
  <autoFilter ref="B4:BL246" xr:uid="{B070A0AF-EFE7-4050-AFDE-970D0A0520C8}"/>
  <mergeCells count="16">
    <mergeCell ref="AX12:AX13"/>
    <mergeCell ref="AU12:AU13"/>
    <mergeCell ref="AV12:AV13"/>
    <mergeCell ref="AW12:AW13"/>
    <mergeCell ref="AB12:AD12"/>
    <mergeCell ref="AE12:AG12"/>
    <mergeCell ref="AH12:AJ12"/>
    <mergeCell ref="AK12:AM12"/>
    <mergeCell ref="AN12:AP12"/>
    <mergeCell ref="AQ12:AS12"/>
    <mergeCell ref="Y12:AA12"/>
    <mergeCell ref="J12:L12"/>
    <mergeCell ref="M12:O12"/>
    <mergeCell ref="P12:R12"/>
    <mergeCell ref="S12:U12"/>
    <mergeCell ref="V12:X12"/>
  </mergeCells>
  <phoneticPr fontId="26" type="noConversion"/>
  <conditionalFormatting sqref="AU21:AU246">
    <cfRule type="expression" dxfId="107" priority="8">
      <formula>ROW()=CELL("ROW")</formula>
    </cfRule>
  </conditionalFormatting>
  <conditionalFormatting sqref="AS251:AT252">
    <cfRule type="expression" dxfId="106" priority="6">
      <formula>ROW()=CELL("ROW")</formula>
    </cfRule>
  </conditionalFormatting>
  <conditionalFormatting sqref="B252:C252">
    <cfRule type="expression" dxfId="105" priority="5">
      <formula>AND($R$4="Ya",$Q$2=ROW())</formula>
    </cfRule>
  </conditionalFormatting>
  <conditionalFormatting sqref="AU253:AU263">
    <cfRule type="expression" dxfId="104" priority="4">
      <formula>ROW()=CELL("ROW")</formula>
    </cfRule>
  </conditionalFormatting>
  <conditionalFormatting sqref="AS264:AT264">
    <cfRule type="expression" dxfId="103" priority="3">
      <formula>ROW()=CELL("ROW")</formula>
    </cfRule>
  </conditionalFormatting>
  <conditionalFormatting sqref="B264:C264">
    <cfRule type="expression" dxfId="102" priority="2">
      <formula>AND($R$4="Ya",$Q$2=ROW())</formula>
    </cfRule>
  </conditionalFormatting>
  <conditionalFormatting sqref="AW251:AW265">
    <cfRule type="cellIs" dxfId="101" priority="1" operator="lessThan">
      <formula>0</formula>
    </cfRule>
  </conditionalFormatting>
  <dataValidations count="3">
    <dataValidation type="list" allowBlank="1" showInputMessage="1" showErrorMessage="1" sqref="BA14:BA246" xr:uid="{1A5B5EA2-F992-45AC-8EBE-DBC26C7829DF}">
      <formula1>"Belanja Operasional , Belanja Barang Non Operasional, Gaji dan Tunjangan, Belanja Modal"</formula1>
    </dataValidation>
    <dataValidation type="list" allowBlank="1" showInputMessage="1" showErrorMessage="1" sqref="AX264 AY154:AY246 AY128:AY152 AX251:AX252 AY32:AY111" xr:uid="{04AA01C8-8303-488B-99E4-72766D54BA1E}">
      <formula1>"Perencanaan dan Evaluasi, Tata Usaha, Peserta Didik Sarana dan Prasarana dan Metode dan Kurikulum, Kelembagaan dan Ketenagaan"</formula1>
    </dataValidation>
    <dataValidation type="list" allowBlank="1" showInputMessage="1" showErrorMessage="1" sqref="AY19:AY31 AY112:AY127" xr:uid="{3ED2D0D8-7CA5-48CE-9D96-5BC248B015AA}">
      <formula1>"Perencanaan dan Evaluasi, Tata Usaha, Penyelenggaraan Pendidikan, Kelembagaan dan Ketenagaan"</formula1>
    </dataValidation>
  </dataValidations>
  <pageMargins left="0.42" right="0.12" top="0.6" bottom="0.72" header="0.18" footer="0.53"/>
  <pageSetup paperSize="9" fitToHeight="0" orientation="portrait" horizontalDpi="0" verticalDpi="0" r:id="rId1"/>
  <legacy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5FD1CC-1894-4189-AB77-CC0C98684EC8}">
          <x14:formula1>
            <xm:f>'PERSUBBID - Gaji'!$B$17:$B$49</xm:f>
          </x14:formula1>
          <xm:sqref>AZ14:AZ59 AZ154:AZ246 AZ62:AZ152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5391E-979C-49C7-B326-165D4A6C56E7}">
  <sheetPr codeName="Sheet10">
    <tabColor rgb="FF99FF33"/>
    <pageSetUpPr fitToPage="1"/>
  </sheetPr>
  <dimension ref="A1:Q59"/>
  <sheetViews>
    <sheetView showGridLines="0" tabSelected="1" zoomScale="85" zoomScaleNormal="85" workbookViewId="0">
      <pane xSplit="2" ySplit="3" topLeftCell="C7" activePane="bottomRight" state="frozen"/>
      <selection pane="topRight" activeCell="C1" sqref="C1"/>
      <selection pane="bottomLeft" activeCell="A4" sqref="A4"/>
      <selection pane="bottomRight" activeCell="P16" sqref="P16"/>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2851562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 min="16" max="16" width="41.42578125" style="159" customWidth="1"/>
    <col min="17" max="17" width="9.7109375" bestFit="1" customWidth="1"/>
  </cols>
  <sheetData>
    <row r="1" spans="1:15" ht="15.75">
      <c r="A1" s="567" t="s">
        <v>7686</v>
      </c>
      <c r="B1" s="567"/>
      <c r="C1" s="567"/>
      <c r="D1" s="567"/>
      <c r="E1" s="567"/>
      <c r="F1" s="567"/>
      <c r="G1" s="567"/>
      <c r="H1" s="567"/>
      <c r="I1" s="567"/>
      <c r="J1" s="567"/>
      <c r="K1" s="567"/>
      <c r="L1" s="567"/>
      <c r="M1" s="567"/>
      <c r="N1" s="567"/>
    </row>
    <row r="2" spans="1:15" ht="15.75">
      <c r="A2" s="568" t="str">
        <f>'PER BULAN'!B5</f>
        <v>Berdasarkan DIPA Revisi 3 TA. 2022 (Tanggal 13 Juli 2022)</v>
      </c>
      <c r="B2" s="568"/>
      <c r="C2" s="568"/>
      <c r="D2" s="568"/>
      <c r="E2" s="568"/>
      <c r="F2" s="568"/>
      <c r="G2" s="568"/>
      <c r="H2" s="568"/>
      <c r="I2" s="568"/>
      <c r="J2" s="568"/>
      <c r="K2" s="568"/>
      <c r="L2" s="568"/>
      <c r="M2" s="568"/>
      <c r="N2" s="568"/>
    </row>
    <row r="3" spans="1:15" ht="15.75">
      <c r="A3" s="568" t="str">
        <f>'PER BULAN'!B6</f>
        <v>SAMPAI DENGAN 11 AGUSTUS 2022</v>
      </c>
      <c r="B3" s="568"/>
      <c r="C3" s="568"/>
      <c r="D3" s="568"/>
      <c r="E3" s="568"/>
      <c r="F3" s="568"/>
      <c r="G3" s="568"/>
      <c r="H3" s="568"/>
      <c r="I3" s="568"/>
      <c r="J3" s="568"/>
      <c r="K3" s="568"/>
      <c r="L3" s="568"/>
      <c r="M3" s="568"/>
      <c r="N3" s="568"/>
    </row>
    <row r="4" spans="1:15">
      <c r="A4" s="361"/>
      <c r="B4" s="361"/>
      <c r="C4" s="361"/>
      <c r="D4" s="361"/>
      <c r="E4" s="361"/>
      <c r="F4" s="361"/>
      <c r="G4" s="361"/>
      <c r="H4" s="361"/>
      <c r="I4" s="361"/>
      <c r="J4" s="361"/>
      <c r="K4" s="361"/>
      <c r="L4" s="361"/>
      <c r="M4" s="361"/>
      <c r="N4" s="361"/>
    </row>
    <row r="5" spans="1:15" ht="15.75">
      <c r="A5" s="329"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5" customHeight="1">
      <c r="A7" s="546"/>
      <c r="B7" s="546"/>
      <c r="C7" s="551" t="s">
        <v>7681</v>
      </c>
      <c r="D7" s="548" t="s">
        <v>3732</v>
      </c>
      <c r="E7" s="550"/>
      <c r="F7" s="548" t="s">
        <v>3733</v>
      </c>
      <c r="G7" s="550"/>
      <c r="H7" s="561" t="s">
        <v>7683</v>
      </c>
      <c r="I7" s="558" t="s">
        <v>3732</v>
      </c>
      <c r="J7" s="560"/>
      <c r="K7" s="558" t="s">
        <v>3733</v>
      </c>
      <c r="L7" s="560"/>
      <c r="M7" s="543"/>
      <c r="N7" s="543"/>
    </row>
    <row r="8" spans="1:15" ht="14.45" customHeight="1">
      <c r="A8" s="547"/>
      <c r="B8" s="547"/>
      <c r="C8" s="552"/>
      <c r="D8" s="313" t="s">
        <v>4691</v>
      </c>
      <c r="E8" s="313" t="s">
        <v>3729</v>
      </c>
      <c r="F8" s="313" t="s">
        <v>4691</v>
      </c>
      <c r="G8" s="313" t="s">
        <v>3729</v>
      </c>
      <c r="H8" s="562"/>
      <c r="I8" s="444" t="s">
        <v>4691</v>
      </c>
      <c r="J8" s="444" t="s">
        <v>3729</v>
      </c>
      <c r="K8" s="444" t="s">
        <v>4691</v>
      </c>
      <c r="L8" s="444"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947702314</v>
      </c>
      <c r="E10" s="167">
        <f t="shared" ref="E10:E25" si="0">IFERROR(D10/C10*100,0)</f>
        <v>43.162565117153946</v>
      </c>
      <c r="F10" s="115">
        <f t="shared" ref="F10:F25" si="1">C10-D10</f>
        <v>1247955686</v>
      </c>
      <c r="G10" s="167">
        <f t="shared" ref="G10:G25" si="2">IFERROR(F10/C10*100,0)</f>
        <v>56.837434882846047</v>
      </c>
      <c r="H10" s="115" cm="1">
        <f t="array" ref="H10">SUM(_xlfn._xlws.FILTER(SP2D[Pagu-Blokir],SP2D[Komponen]=$B10,0))</f>
        <v>2095658000</v>
      </c>
      <c r="I10" s="115">
        <f t="shared" ref="I10:I12" si="3">D10</f>
        <v>947702314</v>
      </c>
      <c r="J10" s="167">
        <f t="shared" ref="J10:J25" si="4">IFERROR(I10/H10*100,0)</f>
        <v>45.222183867787585</v>
      </c>
      <c r="K10" s="115">
        <f t="shared" ref="K10:K25" si="5">H10-I10</f>
        <v>1147955686</v>
      </c>
      <c r="L10" s="167">
        <f t="shared" ref="L10:L25" si="6">IFERROR(K10/H10*100,0)</f>
        <v>54.777816132212408</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3"/>
      <c r="B13" s="453" t="s">
        <v>4687</v>
      </c>
      <c r="C13" s="454">
        <f>SUM(C9:C12)</f>
        <v>4328014000</v>
      </c>
      <c r="D13" s="454">
        <f>SUM(D9:D12)</f>
        <v>2275241963</v>
      </c>
      <c r="E13" s="455">
        <f t="shared" si="0"/>
        <v>52.570115600365433</v>
      </c>
      <c r="F13" s="454">
        <f t="shared" si="1"/>
        <v>2052772037</v>
      </c>
      <c r="G13" s="455">
        <f t="shared" si="2"/>
        <v>47.429884399634567</v>
      </c>
      <c r="H13" s="454">
        <f>SUM(H9:H12)</f>
        <v>3618462000</v>
      </c>
      <c r="I13" s="454">
        <f>SUM(I9:I12)</f>
        <v>2275241963</v>
      </c>
      <c r="J13" s="455">
        <f t="shared" si="4"/>
        <v>62.878702691917177</v>
      </c>
      <c r="K13" s="454">
        <f t="shared" si="5"/>
        <v>1343220037</v>
      </c>
      <c r="L13" s="455">
        <f t="shared" si="6"/>
        <v>37.121297308082831</v>
      </c>
      <c r="M13" s="454">
        <f>SUM(M9:M12)</f>
        <v>100000000</v>
      </c>
      <c r="N13" s="454">
        <f>SUM(N9:N12)</f>
        <v>609552000</v>
      </c>
    </row>
    <row r="14" spans="1:15" ht="15" customHeight="1">
      <c r="A14" s="571" t="s">
        <v>532</v>
      </c>
      <c r="B14" s="166" t="s">
        <v>533</v>
      </c>
      <c r="C14" s="115" cm="1">
        <f t="array" ref="C14">SUM(_xlfn._xlws.FILTER(SP2D[DIPA_REVISI3],SP2D[Subkoordinator]=$B14,0))-C15</f>
        <v>768918000</v>
      </c>
      <c r="D14" s="115" cm="1">
        <f t="array" ref="D14">SUM(_xlfn._xlws.FILTER(SP2D[Realisasi],SP2D[Subkoordinator]=$B14,0))-D15</f>
        <v>158511126</v>
      </c>
      <c r="E14" s="167">
        <f t="shared" si="0"/>
        <v>20.614828369214923</v>
      </c>
      <c r="F14" s="115">
        <f t="shared" si="1"/>
        <v>610406874</v>
      </c>
      <c r="G14" s="167">
        <f t="shared" si="2"/>
        <v>79.385171630785081</v>
      </c>
      <c r="H14" s="115" cm="1">
        <f t="array" ref="H14">SUM(_xlfn._xlws.FILTER(SP2D[Pagu-Blokir],SP2D[Subkoordinator]=$B14,0))-H15</f>
        <v>293918000</v>
      </c>
      <c r="I14" s="115">
        <f t="shared" ref="I14:I16" si="7">D14</f>
        <v>158511126</v>
      </c>
      <c r="J14" s="167">
        <f t="shared" si="4"/>
        <v>53.930390789267754</v>
      </c>
      <c r="K14" s="115">
        <f t="shared" si="5"/>
        <v>135406874</v>
      </c>
      <c r="L14" s="167">
        <f t="shared" si="6"/>
        <v>46.069609210732246</v>
      </c>
      <c r="M14" s="115" cm="1">
        <f t="array" ref="M14">SUM(_xlfn._xlws.FILTER(SP2D[Blokir AA ke 1],SP2D[Subkoordinator]=$B14,0))</f>
        <v>0</v>
      </c>
      <c r="N14" s="115" cm="1">
        <f t="array" ref="N14">SUM(_xlfn._xlws.FILTER(SP2D[Blokir AA ke 2],SP2D[Subkoordinator]=$B14,0))-N15</f>
        <v>475000000</v>
      </c>
    </row>
    <row r="15" spans="1:15">
      <c r="A15" s="572"/>
      <c r="B15" s="139" t="s">
        <v>3803</v>
      </c>
      <c r="C15" s="115" cm="1">
        <f t="array" ref="C15">SUM(_xlfn._xlws.FILTER(SP2D[DIPA_REVISI3],SP2D[Kegiatan]=$B15,0))</f>
        <v>8582500000</v>
      </c>
      <c r="D15" s="115" cm="1">
        <f t="array" ref="D15">SUM(_xlfn._xlws.FILTER(SP2D[Realisasi],SP2D[Kegiatan]=$B15,0))</f>
        <v>4939644598</v>
      </c>
      <c r="E15" s="167">
        <f t="shared" si="0"/>
        <v>57.554845301485578</v>
      </c>
      <c r="F15" s="115">
        <f t="shared" si="1"/>
        <v>3642855402</v>
      </c>
      <c r="G15" s="167">
        <f t="shared" si="2"/>
        <v>42.445154698514422</v>
      </c>
      <c r="H15" s="115" cm="1">
        <f t="array" ref="H15">SUM(_xlfn._xlws.FILTER(SP2D[Pagu-Blokir],SP2D[Kegiatan]=$B15,0))</f>
        <v>8582500000</v>
      </c>
      <c r="I15" s="115">
        <f t="shared" si="7"/>
        <v>4939644598</v>
      </c>
      <c r="J15" s="167">
        <f t="shared" si="4"/>
        <v>57.554845301485578</v>
      </c>
      <c r="K15" s="115">
        <f t="shared" si="5"/>
        <v>3642855402</v>
      </c>
      <c r="L15" s="167">
        <f t="shared" si="6"/>
        <v>42.445154698514422</v>
      </c>
      <c r="M15" s="115" cm="1">
        <f t="array" ref="M15">SUM(_xlfn._xlws.FILTER(SP2D[Blokir AA ke 1],SP2D[Kegiatan]=$B15,0))</f>
        <v>0</v>
      </c>
      <c r="N15" s="115" cm="1">
        <f t="array" ref="N15">SUM(_xlfn._xlws.FILTER(SP2D[Blokir AA ke 2],SP2D[Kegiatan]=$B15,0))</f>
        <v>0</v>
      </c>
      <c r="O15" s="161"/>
    </row>
    <row r="16" spans="1:15">
      <c r="A16" s="572"/>
      <c r="B16" s="166" t="s">
        <v>570</v>
      </c>
      <c r="C16" s="115" cm="1">
        <f t="array" ref="C16">SUM(_xlfn._xlws.FILTER(SP2D[DIPA_REVISI3],SP2D[Subkoordinator]=$B16,0))</f>
        <v>633732000</v>
      </c>
      <c r="D16" s="115" cm="1">
        <f t="array" ref="D16">SUM(_xlfn._xlws.FILTER(SP2D[Realisasi],SP2D[Subkoordinator]=$B16,0))</f>
        <v>122390956</v>
      </c>
      <c r="E16" s="167">
        <f t="shared" si="0"/>
        <v>19.312730933580756</v>
      </c>
      <c r="F16" s="115">
        <f t="shared" si="1"/>
        <v>511341044</v>
      </c>
      <c r="G16" s="167">
        <f t="shared" si="2"/>
        <v>80.687269066419248</v>
      </c>
      <c r="H16" s="115" cm="1">
        <f t="array" ref="H16">SUM(_xlfn._xlws.FILTER(SP2D[Pagu-Blokir],SP2D[Subkoordinator]=$B16,0))</f>
        <v>169798000</v>
      </c>
      <c r="I16" s="115">
        <f t="shared" si="7"/>
        <v>122390956</v>
      </c>
      <c r="J16" s="167">
        <f t="shared" si="4"/>
        <v>72.080328390204826</v>
      </c>
      <c r="K16" s="115">
        <f t="shared" si="5"/>
        <v>47407044</v>
      </c>
      <c r="L16" s="167">
        <f t="shared" si="6"/>
        <v>27.919671609795166</v>
      </c>
      <c r="M16" s="115" cm="1">
        <f t="array" ref="M16">SUM(_xlfn._xlws.FILTER(SP2D[Blokir AA ke 1],SP2D[Subkoordinator]=$B16,0))</f>
        <v>0</v>
      </c>
      <c r="N16" s="115" cm="1">
        <f t="array" ref="N16">SUM(_xlfn._xlws.FILTER(SP2D[Blokir AA ke 2],SP2D[Subkoordinator]=$B16,0))</f>
        <v>463934000</v>
      </c>
    </row>
    <row r="17" spans="1:17">
      <c r="A17" s="573"/>
      <c r="B17" s="453" t="s">
        <v>4688</v>
      </c>
      <c r="C17" s="454">
        <f>SUM(C14:C16)</f>
        <v>9985150000</v>
      </c>
      <c r="D17" s="454">
        <f>SUM(D14:D16)</f>
        <v>5220546680</v>
      </c>
      <c r="E17" s="455">
        <f t="shared" si="0"/>
        <v>52.283107214213111</v>
      </c>
      <c r="F17" s="454">
        <f t="shared" si="1"/>
        <v>4764603320</v>
      </c>
      <c r="G17" s="455">
        <f t="shared" si="2"/>
        <v>47.716892785786897</v>
      </c>
      <c r="H17" s="454">
        <f>SUM(H14:H16)</f>
        <v>9046216000</v>
      </c>
      <c r="I17" s="454">
        <f>SUM(I14:I16)</f>
        <v>5220546680</v>
      </c>
      <c r="J17" s="455">
        <f t="shared" si="4"/>
        <v>57.709728354927627</v>
      </c>
      <c r="K17" s="454">
        <f t="shared" si="5"/>
        <v>3825669320</v>
      </c>
      <c r="L17" s="455">
        <f t="shared" si="6"/>
        <v>42.290271645072366</v>
      </c>
      <c r="M17" s="454">
        <f t="shared" ref="M17:N17" si="8">SUM(M14:M16)</f>
        <v>0</v>
      </c>
      <c r="N17" s="454">
        <f t="shared" si="8"/>
        <v>938934000</v>
      </c>
    </row>
    <row r="18" spans="1:17" ht="15" customHeight="1">
      <c r="A18" s="571" t="s">
        <v>524</v>
      </c>
      <c r="B18" s="166" t="s">
        <v>525</v>
      </c>
      <c r="C18" s="115" cm="1">
        <f t="array" ref="C18">SUM(_xlfn._xlws.FILTER(SP2D[DIPA_REVISI3],SP2D[Subkoordinator]=$B18,0))</f>
        <v>474100000</v>
      </c>
      <c r="D18" s="115" cm="1">
        <f t="array" ref="D18">SUM(_xlfn._xlws.FILTER(SP2D[Realisasi],SP2D[Subkoordinator]=$B18,0))</f>
        <v>156810590</v>
      </c>
      <c r="E18" s="167">
        <f t="shared" si="0"/>
        <v>33.075425015819448</v>
      </c>
      <c r="F18" s="115">
        <f t="shared" si="1"/>
        <v>317289410</v>
      </c>
      <c r="G18" s="167">
        <f t="shared" si="2"/>
        <v>66.924574984180552</v>
      </c>
      <c r="H18" s="115" cm="1">
        <f t="array" ref="H18">SUM(_xlfn._xlws.FILTER(SP2D[Pagu-Blokir],SP2D[Subkoordinator]=$B18,0))</f>
        <v>207606000</v>
      </c>
      <c r="I18" s="115">
        <f t="shared" ref="I18:I19" si="9">D18</f>
        <v>156810590</v>
      </c>
      <c r="J18" s="167">
        <f t="shared" si="4"/>
        <v>75.5327832528925</v>
      </c>
      <c r="K18" s="115">
        <f t="shared" si="5"/>
        <v>50795410</v>
      </c>
      <c r="L18" s="167">
        <f t="shared" si="6"/>
        <v>24.4672167471075</v>
      </c>
      <c r="M18" s="115" cm="1">
        <f t="array" ref="M18">SUM(_xlfn._xlws.FILTER(SP2D[Blokir AA ke 1],SP2D[Subkoordinator]=$B18,0))</f>
        <v>0</v>
      </c>
      <c r="N18" s="115" cm="1">
        <f t="array" ref="N18">SUM(_xlfn._xlws.FILTER(SP2D[Blokir AA ke 2],SP2D[Subkoordinator]=$B18,0))</f>
        <v>266494000</v>
      </c>
    </row>
    <row r="19" spans="1:17">
      <c r="A19" s="572"/>
      <c r="B19" s="166" t="s">
        <v>527</v>
      </c>
      <c r="C19" s="115" cm="1">
        <f t="array" ref="C19">SUM(_xlfn._xlws.FILTER(SP2D[DIPA_REVISI3],SP2D[Subkoordinator]=$B19,0))</f>
        <v>804500000</v>
      </c>
      <c r="D19" s="115" cm="1">
        <f t="array" ref="D19">SUM(_xlfn._xlws.FILTER(SP2D[Realisasi],SP2D[Subkoordinator]=$B19,0))</f>
        <v>89666585</v>
      </c>
      <c r="E19" s="167">
        <f t="shared" si="0"/>
        <v>11.145628962088255</v>
      </c>
      <c r="F19" s="115">
        <f t="shared" si="1"/>
        <v>714833415</v>
      </c>
      <c r="G19" s="167">
        <f t="shared" si="2"/>
        <v>88.854371037911747</v>
      </c>
      <c r="H19" s="115" cm="1">
        <f t="array" ref="H19">SUM(_xlfn._xlws.FILTER(SP2D[Pagu-Blokir],SP2D[Subkoordinator]=$B19,0))</f>
        <v>164763000</v>
      </c>
      <c r="I19" s="115">
        <f t="shared" si="9"/>
        <v>89666585</v>
      </c>
      <c r="J19" s="167">
        <f t="shared" si="4"/>
        <v>54.421553989670016</v>
      </c>
      <c r="K19" s="115">
        <f t="shared" si="5"/>
        <v>75096415</v>
      </c>
      <c r="L19" s="167">
        <f t="shared" si="6"/>
        <v>45.578446010329984</v>
      </c>
      <c r="M19" s="115" cm="1">
        <f t="array" ref="M19">SUM(_xlfn._xlws.FILTER(SP2D[Blokir AA ke 1],SP2D[Subkoordinator]=$B19,0))</f>
        <v>0</v>
      </c>
      <c r="N19" s="115" cm="1">
        <f t="array" ref="N19">SUM(_xlfn._xlws.FILTER(SP2D[Blokir AA ke 2],SP2D[Subkoordinator]=$B19,0))</f>
        <v>639737000</v>
      </c>
      <c r="O19" s="161"/>
    </row>
    <row r="20" spans="1:17">
      <c r="A20" s="573"/>
      <c r="B20" s="453" t="s">
        <v>4689</v>
      </c>
      <c r="C20" s="454">
        <f>SUM(C18:C19)</f>
        <v>1278600000</v>
      </c>
      <c r="D20" s="454">
        <f>SUM(D18:D19)</f>
        <v>246477175</v>
      </c>
      <c r="E20" s="455">
        <f t="shared" si="0"/>
        <v>19.27711363991866</v>
      </c>
      <c r="F20" s="454">
        <f t="shared" si="1"/>
        <v>1032122825</v>
      </c>
      <c r="G20" s="455">
        <f t="shared" si="2"/>
        <v>80.722886360081333</v>
      </c>
      <c r="H20" s="454">
        <f>SUM(H18:H19)</f>
        <v>372369000</v>
      </c>
      <c r="I20" s="454">
        <f>SUM(I18:I19)</f>
        <v>246477175</v>
      </c>
      <c r="J20" s="455">
        <f t="shared" si="4"/>
        <v>66.191647263869982</v>
      </c>
      <c r="K20" s="454">
        <f t="shared" si="5"/>
        <v>125891825</v>
      </c>
      <c r="L20" s="455">
        <f t="shared" si="6"/>
        <v>33.808352736130018</v>
      </c>
      <c r="M20" s="454">
        <f t="shared" ref="M20:N20" si="10">SUM(M18:M19)</f>
        <v>0</v>
      </c>
      <c r="N20" s="454">
        <f t="shared" si="10"/>
        <v>906231000</v>
      </c>
    </row>
    <row r="21" spans="1:17" ht="15" customHeight="1">
      <c r="A21" s="571" t="s">
        <v>528</v>
      </c>
      <c r="B21" s="166" t="s">
        <v>529</v>
      </c>
      <c r="C21" s="115" cm="1">
        <f t="array" ref="C21">SUM(_xlfn._xlws.FILTER(SP2D[DIPA_REVISI3],SP2D[Subkoordinator]=$B21,0))</f>
        <v>686300000</v>
      </c>
      <c r="D21" s="115" cm="1">
        <f t="array" ref="D21">SUM(_xlfn._xlws.FILTER(SP2D[Realisasi],SP2D[Subkoordinator]=$B21,0))</f>
        <v>365968440</v>
      </c>
      <c r="E21" s="167">
        <f t="shared" si="0"/>
        <v>53.324849191315749</v>
      </c>
      <c r="F21" s="115">
        <f t="shared" si="1"/>
        <v>320331560</v>
      </c>
      <c r="G21" s="167">
        <f t="shared" si="2"/>
        <v>46.675150808684251</v>
      </c>
      <c r="H21" s="115" cm="1">
        <f t="array" ref="H21">SUM(_xlfn._xlws.FILTER(SP2D[Pagu-Blokir],SP2D[Subkoordinator]=$B21,0))</f>
        <v>686300000</v>
      </c>
      <c r="I21" s="115">
        <f t="shared" ref="I21:I22" si="11">D21</f>
        <v>365968440</v>
      </c>
      <c r="J21" s="167">
        <f t="shared" si="4"/>
        <v>53.324849191315749</v>
      </c>
      <c r="K21" s="115">
        <f t="shared" si="5"/>
        <v>320331560</v>
      </c>
      <c r="L21" s="167">
        <f t="shared" si="6"/>
        <v>46.675150808684251</v>
      </c>
      <c r="M21" s="115" cm="1">
        <f t="array" ref="M21">SUM(_xlfn._xlws.FILTER(SP2D[Blokir AA ke 1],SP2D[Subkoordinator]=$B21,0))</f>
        <v>0</v>
      </c>
      <c r="N21" s="115" cm="1">
        <f t="array" ref="N21">SUM(_xlfn._xlws.FILTER(SP2D[Blokir AA ke 2],SP2D[Subkoordinator]=$B21,0))</f>
        <v>0</v>
      </c>
    </row>
    <row r="22" spans="1:17">
      <c r="A22" s="572"/>
      <c r="B22" s="166" t="s">
        <v>531</v>
      </c>
      <c r="C22" s="115" cm="1">
        <f t="array" ref="C22">SUM(_xlfn._xlws.FILTER(SP2D[DIPA_REVISI3],SP2D[Subkoordinator]=$B22,0))</f>
        <v>585100000</v>
      </c>
      <c r="D22" s="115" cm="1">
        <f t="array" ref="D22">SUM(_xlfn._xlws.FILTER(SP2D[Realisasi],SP2D[Subkoordinator]=$B22,0))</f>
        <v>95249218</v>
      </c>
      <c r="E22" s="167">
        <f t="shared" si="0"/>
        <v>16.279134848743805</v>
      </c>
      <c r="F22" s="115">
        <f t="shared" si="1"/>
        <v>489850782</v>
      </c>
      <c r="G22" s="167">
        <f t="shared" si="2"/>
        <v>83.720865151256191</v>
      </c>
      <c r="H22" s="115" cm="1">
        <f t="array" ref="H22">SUM(_xlfn._xlws.FILTER(SP2D[Pagu-Blokir],SP2D[Subkoordinator]=$B22,0))</f>
        <v>152457000</v>
      </c>
      <c r="I22" s="115">
        <f t="shared" si="11"/>
        <v>95249218</v>
      </c>
      <c r="J22" s="167">
        <f t="shared" si="4"/>
        <v>62.476119823950363</v>
      </c>
      <c r="K22" s="115">
        <f t="shared" si="5"/>
        <v>57207782</v>
      </c>
      <c r="L22" s="167">
        <f t="shared" si="6"/>
        <v>37.523880176049637</v>
      </c>
      <c r="M22" s="115" cm="1">
        <f t="array" ref="M22">SUM(_xlfn._xlws.FILTER(SP2D[Blokir AA ke 1],SP2D[Subkoordinator]=$B22,0))</f>
        <v>0</v>
      </c>
      <c r="N22" s="115" cm="1">
        <f t="array" ref="N22">SUM(_xlfn._xlws.FILTER(SP2D[Blokir AA ke 2],SP2D[Subkoordinator]=$B22,0))</f>
        <v>432643000</v>
      </c>
    </row>
    <row r="23" spans="1:17">
      <c r="A23" s="573"/>
      <c r="B23" s="453" t="s">
        <v>4690</v>
      </c>
      <c r="C23" s="454">
        <f>SUM(C21:C22)</f>
        <v>1271400000</v>
      </c>
      <c r="D23" s="454">
        <f>SUM(D21:D22)</f>
        <v>461217658</v>
      </c>
      <c r="E23" s="455">
        <f t="shared" si="0"/>
        <v>36.276361333962562</v>
      </c>
      <c r="F23" s="454">
        <f t="shared" si="1"/>
        <v>810182342</v>
      </c>
      <c r="G23" s="455">
        <f t="shared" si="2"/>
        <v>63.723638666037438</v>
      </c>
      <c r="H23" s="454">
        <f>SUM(H21:H22)</f>
        <v>838757000</v>
      </c>
      <c r="I23" s="454">
        <f>SUM(I21:I22)</f>
        <v>461217658</v>
      </c>
      <c r="J23" s="455">
        <f t="shared" si="4"/>
        <v>54.988233540822904</v>
      </c>
      <c r="K23" s="454">
        <f t="shared" si="5"/>
        <v>377539342</v>
      </c>
      <c r="L23" s="455">
        <f t="shared" si="6"/>
        <v>45.011766459177096</v>
      </c>
      <c r="M23" s="454">
        <f t="shared" ref="M23:N23" si="12">SUM(M21:M22)</f>
        <v>0</v>
      </c>
      <c r="N23" s="454">
        <f t="shared" si="12"/>
        <v>432643000</v>
      </c>
    </row>
    <row r="24" spans="1:17">
      <c r="A24" s="556" t="s">
        <v>3735</v>
      </c>
      <c r="B24" s="556"/>
      <c r="C24" s="447">
        <f>C13++C17+C20+C23</f>
        <v>16863164000</v>
      </c>
      <c r="D24" s="447">
        <f>D13++D17+D20+D23</f>
        <v>8203483476</v>
      </c>
      <c r="E24" s="448">
        <f t="shared" si="0"/>
        <v>48.647356308697468</v>
      </c>
      <c r="F24" s="447">
        <f t="shared" si="1"/>
        <v>8659680524</v>
      </c>
      <c r="G24" s="448">
        <f t="shared" si="2"/>
        <v>51.352643691302532</v>
      </c>
      <c r="H24" s="144">
        <f>H13++H17+H20+H23</f>
        <v>13875804000</v>
      </c>
      <c r="I24" s="144">
        <f>I13++I17+I20+I23</f>
        <v>8203483476</v>
      </c>
      <c r="J24" s="462">
        <f t="shared" si="4"/>
        <v>59.120779422943706</v>
      </c>
      <c r="K24" s="144">
        <f t="shared" si="5"/>
        <v>5672320524</v>
      </c>
      <c r="L24" s="462">
        <f t="shared" si="6"/>
        <v>40.879220577056294</v>
      </c>
      <c r="M24" s="452">
        <f t="shared" ref="M24:N24" si="13">M13++M17+M20+M23</f>
        <v>100000000</v>
      </c>
      <c r="N24" s="452">
        <f t="shared" si="13"/>
        <v>2887360000</v>
      </c>
      <c r="O24" s="159"/>
    </row>
    <row r="25" spans="1:17">
      <c r="A25" s="569" t="s">
        <v>4685</v>
      </c>
      <c r="B25" s="570"/>
      <c r="C25" s="449">
        <f>C24</f>
        <v>16863164000</v>
      </c>
      <c r="D25" s="450">
        <f>D24</f>
        <v>8203483476</v>
      </c>
      <c r="E25" s="451">
        <f t="shared" si="0"/>
        <v>48.647356308697468</v>
      </c>
      <c r="F25" s="450">
        <f t="shared" si="1"/>
        <v>8659680524</v>
      </c>
      <c r="G25" s="451">
        <f t="shared" si="2"/>
        <v>51.352643691302532</v>
      </c>
      <c r="H25" s="463">
        <f>H24</f>
        <v>13875804000</v>
      </c>
      <c r="I25" s="464">
        <f>I24</f>
        <v>8203483476</v>
      </c>
      <c r="J25" s="465">
        <f t="shared" si="4"/>
        <v>59.120779422943706</v>
      </c>
      <c r="K25" s="464">
        <f t="shared" si="5"/>
        <v>5672320524</v>
      </c>
      <c r="L25" s="465">
        <f t="shared" si="6"/>
        <v>40.879220577056294</v>
      </c>
      <c r="M25" s="540">
        <f>SUM(M24,N24)</f>
        <v>2987360000</v>
      </c>
      <c r="N25" s="541"/>
      <c r="O25" s="161"/>
    </row>
    <row r="28" spans="1:17" ht="15.75">
      <c r="A28" s="329" t="s">
        <v>3885</v>
      </c>
      <c r="P28" s="159">
        <f>I25</f>
        <v>8203483476</v>
      </c>
      <c r="Q28" s="480">
        <v>44775</v>
      </c>
    </row>
    <row r="29" spans="1:17" ht="14.45" customHeight="1">
      <c r="A29" s="553" t="s">
        <v>3871</v>
      </c>
      <c r="B29" s="553" t="s">
        <v>3872</v>
      </c>
      <c r="C29" s="548" t="s">
        <v>7680</v>
      </c>
      <c r="D29" s="549"/>
      <c r="E29" s="549"/>
      <c r="F29" s="549"/>
      <c r="G29" s="550"/>
      <c r="H29" s="558" t="s">
        <v>7682</v>
      </c>
      <c r="I29" s="559"/>
      <c r="J29" s="559"/>
      <c r="K29" s="559"/>
      <c r="L29" s="560"/>
      <c r="M29" s="542" t="s">
        <v>4679</v>
      </c>
      <c r="N29" s="542" t="s">
        <v>4681</v>
      </c>
      <c r="P29" s="159">
        <v>8037886086</v>
      </c>
      <c r="Q29" s="480">
        <v>44774</v>
      </c>
    </row>
    <row r="30" spans="1:17">
      <c r="A30" s="554"/>
      <c r="B30" s="554"/>
      <c r="C30" s="551" t="s">
        <v>7681</v>
      </c>
      <c r="D30" s="548" t="s">
        <v>3732</v>
      </c>
      <c r="E30" s="550"/>
      <c r="F30" s="548" t="s">
        <v>3733</v>
      </c>
      <c r="G30" s="550"/>
      <c r="H30" s="561" t="s">
        <v>7683</v>
      </c>
      <c r="I30" s="558" t="s">
        <v>3732</v>
      </c>
      <c r="J30" s="560"/>
      <c r="K30" s="558" t="s">
        <v>3733</v>
      </c>
      <c r="L30" s="560"/>
      <c r="M30" s="543"/>
      <c r="N30" s="543"/>
      <c r="P30" s="159">
        <f>P28-P29</f>
        <v>165597390</v>
      </c>
      <c r="Q30" s="350">
        <f>P30/H25*100</f>
        <v>1.1934255485303771</v>
      </c>
    </row>
    <row r="31" spans="1:17">
      <c r="A31" s="555"/>
      <c r="B31" s="555"/>
      <c r="C31" s="552"/>
      <c r="D31" s="313" t="s">
        <v>4691</v>
      </c>
      <c r="E31" s="313" t="s">
        <v>3729</v>
      </c>
      <c r="F31" s="313" t="s">
        <v>4691</v>
      </c>
      <c r="G31" s="313" t="s">
        <v>3729</v>
      </c>
      <c r="H31" s="562"/>
      <c r="I31" s="444" t="s">
        <v>4691</v>
      </c>
      <c r="J31" s="444" t="s">
        <v>3729</v>
      </c>
      <c r="K31" s="444" t="s">
        <v>4691</v>
      </c>
      <c r="L31" s="444" t="s">
        <v>3729</v>
      </c>
      <c r="M31" s="544"/>
      <c r="N31" s="544"/>
      <c r="Q31">
        <v>57.93</v>
      </c>
    </row>
    <row r="32" spans="1:17">
      <c r="A32" s="146">
        <v>1</v>
      </c>
      <c r="B32" s="147" t="s">
        <v>3873</v>
      </c>
      <c r="C32" s="148">
        <f>SUM(C33:C34)</f>
        <v>16207230000</v>
      </c>
      <c r="D32" s="148">
        <f>SUM(D33:D34)</f>
        <v>7549283476</v>
      </c>
      <c r="E32" s="445">
        <f t="shared" ref="E32:E35" si="14">IFERROR(D32/C32*100,0)</f>
        <v>46.579726924341792</v>
      </c>
      <c r="F32" s="148">
        <f>SUM(F33:F34)</f>
        <v>8657946524</v>
      </c>
      <c r="G32" s="445">
        <f t="shared" ref="G32:G35" si="15">IFERROR(F32/C32*100,0)</f>
        <v>53.420273075658208</v>
      </c>
      <c r="H32" s="148">
        <f>SUM(H33:H34)</f>
        <v>13221604000</v>
      </c>
      <c r="I32" s="148">
        <f>SUM(I33:I34)</f>
        <v>7549283476</v>
      </c>
      <c r="J32" s="445">
        <f t="shared" ref="J32:J35" si="16">IFERROR(I32/H32*100,0)</f>
        <v>57.098090942672307</v>
      </c>
      <c r="K32" s="148">
        <f>SUM(K33:K34)</f>
        <v>5672320524</v>
      </c>
      <c r="L32" s="445">
        <f t="shared" ref="L32:L35" si="17">IFERROR(K32/H32*100,0)</f>
        <v>42.901909057327686</v>
      </c>
      <c r="M32" s="148">
        <f t="shared" ref="M32:N32" si="18">SUM(M33:M34)</f>
        <v>100000000</v>
      </c>
      <c r="N32" s="148">
        <f t="shared" si="18"/>
        <v>2885626000</v>
      </c>
    </row>
    <row r="33" spans="1:16">
      <c r="A33" s="155"/>
      <c r="B33" s="151" t="s">
        <v>3874</v>
      </c>
      <c r="C33" s="152" cm="1">
        <f t="array" ref="C33">SUM(_xlfn._xlws.FILTER(SP2D[DIPA_REVISI3],SP2D[Jenis Belanja]="Belanja Barang Operasional",0))</f>
        <v>2195658000</v>
      </c>
      <c r="D33" s="152" cm="1">
        <f t="array" ref="D33">SUM(_xlfn._xlws.FILTER(SP2D[Realisasi],SP2D[Jenis Belanja]="Belanja Barang Operasional",0))</f>
        <v>947702314</v>
      </c>
      <c r="E33" s="446">
        <f t="shared" si="14"/>
        <v>43.162565117153946</v>
      </c>
      <c r="F33" s="115">
        <f t="shared" ref="F33:F34" si="19">C33-D33</f>
        <v>1247955686</v>
      </c>
      <c r="G33" s="446">
        <f t="shared" si="15"/>
        <v>56.837434882846047</v>
      </c>
      <c r="H33" s="152" cm="1">
        <f t="array" ref="H33">SUM(_xlfn._xlws.FILTER(SP2D[Pagu-Blokir],SP2D[Jenis Belanja]="Belanja Barang Operasional",0))</f>
        <v>2095658000</v>
      </c>
      <c r="I33" s="152">
        <f t="shared" ref="I33:I34" si="20">D33</f>
        <v>947702314</v>
      </c>
      <c r="J33" s="446">
        <f t="shared" si="16"/>
        <v>45.222183867787585</v>
      </c>
      <c r="K33" s="152">
        <f t="shared" ref="K33:K34" si="21">H33-I33</f>
        <v>1147955686</v>
      </c>
      <c r="L33" s="446">
        <f t="shared" si="17"/>
        <v>54.777816132212408</v>
      </c>
      <c r="M33" s="152" cm="1">
        <f t="array" ref="M33">SUM(_xlfn._xlws.FILTER(SP2D[Blokir AA ke 1],SP2D[Jenis Belanja]="Belanja Barang Operasional",0))</f>
        <v>100000000</v>
      </c>
      <c r="N33" s="152" cm="1">
        <f t="array" ref="N33">SUM(_xlfn._xlws.FILTER(SP2D[Blokir AA ke 2],SP2D[Jenis Belanja]="Belanja Barang Operasional",0))</f>
        <v>0</v>
      </c>
    </row>
    <row r="34" spans="1:16">
      <c r="A34" s="155"/>
      <c r="B34" s="151" t="s">
        <v>4684</v>
      </c>
      <c r="C34" s="152" cm="1">
        <f t="array" ref="C34">SUM(_xlfn._xlws.FILTER(SP2D[DIPA_REVISI3],SP2D[Jenis Belanja]="Belanja Barang Non Operasional",0))</f>
        <v>14011572000</v>
      </c>
      <c r="D34" s="152" cm="1">
        <f t="array" ref="D34">SUM(_xlfn._xlws.FILTER(SP2D[Realisasi],SP2D[Jenis Belanja]="Belanja Barang Non Operasional",0))</f>
        <v>6601581162</v>
      </c>
      <c r="E34" s="446">
        <f t="shared" si="14"/>
        <v>47.115207073124985</v>
      </c>
      <c r="F34" s="115">
        <f t="shared" si="19"/>
        <v>7409990838</v>
      </c>
      <c r="G34" s="446">
        <f t="shared" si="15"/>
        <v>52.884792926875015</v>
      </c>
      <c r="H34" s="152" cm="1">
        <f t="array" ref="H34">SUM(_xlfn._xlws.FILTER(SP2D[Pagu-Blokir],SP2D[Jenis Belanja]="Belanja Barang Non Operasional",0))</f>
        <v>11125946000</v>
      </c>
      <c r="I34" s="152">
        <f t="shared" si="20"/>
        <v>6601581162</v>
      </c>
      <c r="J34" s="446">
        <f t="shared" si="16"/>
        <v>59.335009912864933</v>
      </c>
      <c r="K34" s="152">
        <f t="shared" si="21"/>
        <v>4524364838</v>
      </c>
      <c r="L34" s="446">
        <f t="shared" si="17"/>
        <v>40.66499008713506</v>
      </c>
      <c r="M34" s="152" cm="1">
        <f t="array" ref="M34">SUM(_xlfn._xlws.FILTER(SP2D[Blokir AA ke 1],SP2D[Jenis Belanja]="Belanja Barang Non Operasional",0))</f>
        <v>0</v>
      </c>
      <c r="N34" s="152" cm="1">
        <f t="array" ref="N34">SUM(_xlfn._xlws.FILTER(SP2D[Blokir AA ke 2],SP2D[Jenis Belanja]="Belanja Barang Non Operasional",0))</f>
        <v>2885626000</v>
      </c>
    </row>
    <row r="35" spans="1:16">
      <c r="A35" s="146">
        <v>2</v>
      </c>
      <c r="B35" s="147" t="s">
        <v>3875</v>
      </c>
      <c r="C35" s="148">
        <f>C11</f>
        <v>655934000</v>
      </c>
      <c r="D35" s="148">
        <f>D11</f>
        <v>654200000</v>
      </c>
      <c r="E35" s="445">
        <f t="shared" si="14"/>
        <v>99.735644134928208</v>
      </c>
      <c r="F35" s="148">
        <f>F11</f>
        <v>1734000</v>
      </c>
      <c r="G35" s="445">
        <f t="shared" si="15"/>
        <v>0.26435586507179076</v>
      </c>
      <c r="H35" s="148">
        <f>H11</f>
        <v>654200000</v>
      </c>
      <c r="I35" s="148">
        <f>I11</f>
        <v>654200000</v>
      </c>
      <c r="J35" s="445">
        <f t="shared" si="16"/>
        <v>100</v>
      </c>
      <c r="K35" s="148">
        <f>K11</f>
        <v>0</v>
      </c>
      <c r="L35" s="445">
        <f t="shared" si="17"/>
        <v>0</v>
      </c>
      <c r="M35" s="148">
        <f>M11</f>
        <v>0</v>
      </c>
      <c r="N35" s="148">
        <f>N11</f>
        <v>1734000</v>
      </c>
    </row>
    <row r="36" spans="1:16">
      <c r="A36" s="146"/>
      <c r="B36" s="147"/>
      <c r="C36" s="148"/>
      <c r="D36" s="148"/>
      <c r="E36" s="148"/>
      <c r="F36" s="148"/>
      <c r="G36" s="148"/>
      <c r="H36" s="148"/>
      <c r="I36" s="148"/>
      <c r="J36" s="445"/>
      <c r="K36" s="148"/>
      <c r="L36" s="445"/>
      <c r="M36" s="148"/>
      <c r="N36" s="148"/>
    </row>
    <row r="37" spans="1:16">
      <c r="A37" s="563" t="s">
        <v>590</v>
      </c>
      <c r="B37" s="564"/>
      <c r="C37" s="456">
        <f>SUM(C32,C35)</f>
        <v>16863164000</v>
      </c>
      <c r="D37" s="456">
        <f>SUM(D32,D35)</f>
        <v>8203483476</v>
      </c>
      <c r="E37" s="457">
        <f t="shared" ref="E37" si="22">IFERROR(D37/C37*100,0)</f>
        <v>48.647356308697468</v>
      </c>
      <c r="F37" s="456">
        <f>SUM(F32,F35)</f>
        <v>8659680524</v>
      </c>
      <c r="G37" s="457">
        <f t="shared" ref="G37" si="23">IFERROR(F37/C37*100,0)</f>
        <v>51.352643691302532</v>
      </c>
      <c r="H37" s="459">
        <f>SUM(H32,H35)</f>
        <v>13875804000</v>
      </c>
      <c r="I37" s="459">
        <f>SUM(I32,I35)</f>
        <v>8203483476</v>
      </c>
      <c r="J37" s="460">
        <f t="shared" ref="J37" si="24">IFERROR(I37/H37*100,0)</f>
        <v>59.120779422943706</v>
      </c>
      <c r="K37" s="459">
        <f>SUM(K32,K35)</f>
        <v>5672320524</v>
      </c>
      <c r="L37" s="460">
        <f t="shared" ref="L37" si="25">IFERROR(K37/H37*100,0)</f>
        <v>40.879220577056294</v>
      </c>
      <c r="M37" s="466">
        <f t="shared" ref="M37:N37" si="26">SUM(M32,M35)</f>
        <v>100000000</v>
      </c>
      <c r="N37" s="466">
        <f t="shared" si="26"/>
        <v>2887360000</v>
      </c>
    </row>
    <row r="38" spans="1:16">
      <c r="A38" s="563" t="s">
        <v>3876</v>
      </c>
      <c r="B38" s="564"/>
      <c r="C38" s="456"/>
      <c r="D38" s="456"/>
      <c r="E38" s="456"/>
      <c r="F38" s="456"/>
      <c r="G38" s="456"/>
      <c r="H38" s="459"/>
      <c r="I38" s="459"/>
      <c r="J38" s="460"/>
      <c r="K38" s="459"/>
      <c r="L38" s="460"/>
      <c r="M38" s="466"/>
      <c r="N38" s="466"/>
    </row>
    <row r="39" spans="1:16">
      <c r="A39" s="563" t="s">
        <v>3877</v>
      </c>
      <c r="B39" s="564"/>
      <c r="C39" s="456">
        <f>C37</f>
        <v>16863164000</v>
      </c>
      <c r="D39" s="456">
        <f>D37</f>
        <v>8203483476</v>
      </c>
      <c r="E39" s="458">
        <f t="shared" ref="E39" si="27">IFERROR(D39/C39*100,0)</f>
        <v>48.647356308697468</v>
      </c>
      <c r="F39" s="456">
        <f>F37</f>
        <v>8659680524</v>
      </c>
      <c r="G39" s="458">
        <f t="shared" ref="G39" si="28">IFERROR(F39/C39*100,0)</f>
        <v>51.352643691302532</v>
      </c>
      <c r="H39" s="459">
        <f>H37</f>
        <v>13875804000</v>
      </c>
      <c r="I39" s="459">
        <f>I37</f>
        <v>8203483476</v>
      </c>
      <c r="J39" s="461">
        <f t="shared" ref="J39" si="29">IFERROR(I39/H39*100,0)</f>
        <v>59.120779422943706</v>
      </c>
      <c r="K39" s="459">
        <f>K37</f>
        <v>5672320524</v>
      </c>
      <c r="L39" s="461">
        <f t="shared" ref="L39" si="30">IFERROR(K39/H39*100,0)</f>
        <v>40.879220577056294</v>
      </c>
      <c r="M39" s="565">
        <f>SUM(M37:N37)</f>
        <v>2987360000</v>
      </c>
      <c r="N39" s="566"/>
    </row>
    <row r="40" spans="1:16" s="280" customFormat="1">
      <c r="A40" s="315"/>
      <c r="B40" s="315"/>
      <c r="C40" s="316"/>
      <c r="D40" s="316"/>
      <c r="E40" s="316"/>
      <c r="F40" s="316"/>
      <c r="G40" s="316"/>
      <c r="H40" s="316"/>
      <c r="I40" s="316"/>
      <c r="J40" s="316"/>
      <c r="K40" s="316"/>
      <c r="L40" s="316"/>
      <c r="M40" s="317"/>
      <c r="N40" s="317"/>
      <c r="P40" s="266"/>
    </row>
    <row r="42" spans="1:16" ht="15.75">
      <c r="A42" s="328" t="s">
        <v>3883</v>
      </c>
    </row>
    <row r="43" spans="1:16">
      <c r="A43" s="545" t="s">
        <v>571</v>
      </c>
      <c r="B43" s="545" t="s">
        <v>500</v>
      </c>
      <c r="C43" s="548" t="s">
        <v>7680</v>
      </c>
      <c r="D43" s="549"/>
      <c r="E43" s="549"/>
      <c r="F43" s="549"/>
      <c r="G43" s="550"/>
      <c r="H43" s="558" t="s">
        <v>7682</v>
      </c>
      <c r="I43" s="559"/>
      <c r="J43" s="559"/>
      <c r="K43" s="559"/>
      <c r="L43" s="560"/>
      <c r="M43" s="542" t="s">
        <v>4679</v>
      </c>
      <c r="N43" s="542" t="s">
        <v>4681</v>
      </c>
    </row>
    <row r="44" spans="1:16">
      <c r="A44" s="546"/>
      <c r="B44" s="546"/>
      <c r="C44" s="551" t="s">
        <v>7681</v>
      </c>
      <c r="D44" s="548" t="s">
        <v>3732</v>
      </c>
      <c r="E44" s="550"/>
      <c r="F44" s="548" t="s">
        <v>3733</v>
      </c>
      <c r="G44" s="550"/>
      <c r="H44" s="561" t="s">
        <v>7683</v>
      </c>
      <c r="I44" s="558" t="s">
        <v>3732</v>
      </c>
      <c r="J44" s="560"/>
      <c r="K44" s="558" t="s">
        <v>3733</v>
      </c>
      <c r="L44" s="560"/>
      <c r="M44" s="543"/>
      <c r="N44" s="543"/>
    </row>
    <row r="45" spans="1:16">
      <c r="A45" s="547"/>
      <c r="B45" s="547"/>
      <c r="C45" s="552"/>
      <c r="D45" s="313" t="s">
        <v>4691</v>
      </c>
      <c r="E45" s="313" t="s">
        <v>3729</v>
      </c>
      <c r="F45" s="313" t="s">
        <v>4691</v>
      </c>
      <c r="G45" s="313" t="s">
        <v>3729</v>
      </c>
      <c r="H45" s="562"/>
      <c r="I45" s="444" t="s">
        <v>4691</v>
      </c>
      <c r="J45" s="444" t="s">
        <v>3729</v>
      </c>
      <c r="K45" s="444" t="s">
        <v>4691</v>
      </c>
      <c r="L45" s="444" t="s">
        <v>3729</v>
      </c>
      <c r="M45" s="544"/>
      <c r="N45" s="544"/>
    </row>
    <row r="46" spans="1:16">
      <c r="A46" s="557" t="s">
        <v>565</v>
      </c>
      <c r="B46" s="110" t="s">
        <v>549</v>
      </c>
      <c r="C46" s="115" cm="1">
        <f t="array" ref="C46">SUM(_xlfn._xlws.FILTER(SP2D[DIPA_REVISI3],(SP2D[Subkoordinator]=$B46)*(SP2D[Status Covid]="COVID"),0))</f>
        <v>88812000</v>
      </c>
      <c r="D46" s="115" cm="1">
        <f t="array" ref="D46">SUM(_xlfn._xlws.FILTER(SP2D[Realisasi],(SP2D[Subkoordinator]=$B46)*(SP2D[Status Covid]="COVID"),0))</f>
        <v>88811280</v>
      </c>
      <c r="E46" s="446">
        <f t="shared" ref="E46:E59" si="31">IFERROR(D46/C46*100,0)</f>
        <v>99.999189298743417</v>
      </c>
      <c r="F46" s="115">
        <f t="shared" ref="F46:F59" si="32">C46-D46</f>
        <v>720</v>
      </c>
      <c r="G46" s="167">
        <f t="shared" ref="G46:G59" si="33">IFERROR(F46/C46*100,0)</f>
        <v>8.107012565869478E-4</v>
      </c>
      <c r="H46" s="115" cm="1">
        <f t="array" ref="H46">SUM(_xlfn._xlws.FILTER(SP2D[Pagu-Blokir],(SP2D[Subkoordinator]=$B46)*(SP2D[Status Covid]="COVID"),0))</f>
        <v>88812000</v>
      </c>
      <c r="I46" s="115">
        <f t="shared" ref="I46:I47" si="34">D46</f>
        <v>88811280</v>
      </c>
      <c r="J46" s="167">
        <f>E46</f>
        <v>99.999189298743417</v>
      </c>
      <c r="K46" s="115">
        <f t="shared" ref="K46:K59" si="35">H46-I46</f>
        <v>720</v>
      </c>
      <c r="L46" s="167">
        <f t="shared" ref="L46:L59" si="36">IFERROR(K46/H46*100,0)</f>
        <v>8.107012565869478E-4</v>
      </c>
      <c r="M46" s="115" cm="1">
        <f t="array" ref="M46">SUM(_xlfn._xlws.FILTER(SP2D[Blokir AA ke 1],(SP2D[Subkoordinator]=B46)*(SP2D[Status Covid]="COVID"),0))</f>
        <v>0</v>
      </c>
      <c r="N46" s="115" cm="1">
        <f t="array" ref="N46">SUM(_xlfn._xlws.FILTER(SP2D[Blokir AA ke 2],(SP2D[Subkoordinator]=B46)*(SP2D[Status Covid]="COVID"),0))</f>
        <v>0</v>
      </c>
    </row>
    <row r="47" spans="1:16">
      <c r="A47" s="557"/>
      <c r="B47" s="110" t="s">
        <v>535</v>
      </c>
      <c r="C47" s="115" cm="1">
        <f t="array" ref="C47">SUM(_xlfn._xlws.FILTER(SP2D[DIPA_REVISI3],(SP2D[Subkoordinator]=$B47)*(SP2D[Status Covid]="COVID"),0))</f>
        <v>0</v>
      </c>
      <c r="D47" s="115" cm="1">
        <f t="array" ref="D47">SUM(_xlfn._xlws.FILTER(SP2D[Realisasi],(SP2D[Subkoordinator]=$B47)*(SP2D[Status Covid]="COVID"),0))</f>
        <v>0</v>
      </c>
      <c r="E47" s="167">
        <f t="shared" si="31"/>
        <v>0</v>
      </c>
      <c r="F47" s="115">
        <f t="shared" si="32"/>
        <v>0</v>
      </c>
      <c r="G47" s="167">
        <f t="shared" si="33"/>
        <v>0</v>
      </c>
      <c r="H47" s="115" cm="1">
        <f t="array" ref="H47">SUM(_xlfn._xlws.FILTER(SP2D[Pagu-Blokir],(SP2D[Subkoordinator]=$B47)*(SP2D[Status Covid]="COVID"),0))</f>
        <v>0</v>
      </c>
      <c r="I47" s="115">
        <f t="shared" si="34"/>
        <v>0</v>
      </c>
      <c r="J47" s="167">
        <f t="shared" ref="I47:J59" si="37">E47</f>
        <v>0</v>
      </c>
      <c r="K47" s="115">
        <f t="shared" si="35"/>
        <v>0</v>
      </c>
      <c r="L47" s="167">
        <f t="shared" si="36"/>
        <v>0</v>
      </c>
      <c r="M47" s="115" cm="1">
        <f t="array" ref="M47">SUM(_xlfn._xlws.FILTER(SP2D[Blokir AA ke 1],(SP2D[Subkoordinator]=B47)*(SP2D[Status Covid]="COVID"),0))</f>
        <v>0</v>
      </c>
      <c r="N47" s="115" cm="1">
        <f t="array" ref="N47">SUM(_xlfn._xlws.FILTER(SP2D[Blokir AA ke 2],(SP2D[Subkoordinator]=B47)*(SP2D[Status Covid]="COVID"),0))</f>
        <v>0</v>
      </c>
    </row>
    <row r="48" spans="1:16">
      <c r="A48" s="557"/>
      <c r="B48" s="453" t="s">
        <v>4687</v>
      </c>
      <c r="C48" s="454">
        <f>SUM(C46:C47)</f>
        <v>88812000</v>
      </c>
      <c r="D48" s="454">
        <f t="shared" ref="D48" si="38">SUM(D46:D47)</f>
        <v>88811280</v>
      </c>
      <c r="E48" s="455">
        <f t="shared" si="31"/>
        <v>99.999189298743417</v>
      </c>
      <c r="F48" s="454">
        <f t="shared" si="32"/>
        <v>720</v>
      </c>
      <c r="G48" s="455">
        <f t="shared" si="33"/>
        <v>8.107012565869478E-4</v>
      </c>
      <c r="H48" s="454">
        <f>SUM(H46:H47)</f>
        <v>88812000</v>
      </c>
      <c r="I48" s="454">
        <f t="shared" si="37"/>
        <v>88811280</v>
      </c>
      <c r="J48" s="455">
        <f t="shared" si="37"/>
        <v>99.999189298743417</v>
      </c>
      <c r="K48" s="454">
        <f t="shared" si="35"/>
        <v>720</v>
      </c>
      <c r="L48" s="455">
        <f t="shared" si="36"/>
        <v>8.107012565869478E-4</v>
      </c>
      <c r="M48" s="454">
        <f t="shared" ref="M48:N48" si="39">SUM(M46:M47)</f>
        <v>0</v>
      </c>
      <c r="N48" s="454">
        <f t="shared" si="39"/>
        <v>0</v>
      </c>
    </row>
    <row r="49" spans="1:14">
      <c r="A49" s="557" t="s">
        <v>532</v>
      </c>
      <c r="B49" s="110" t="s">
        <v>533</v>
      </c>
      <c r="C49" s="115" cm="1">
        <f t="array" ref="C49">SUM(_xlfn._xlws.FILTER(SP2D[DIPA_REVISI3],(SP2D[Subkoordinator]=$B49)*(SP2D[Status Covid]="COVID"),0))</f>
        <v>0</v>
      </c>
      <c r="D49" s="115" cm="1">
        <f t="array" ref="D49">SUM(_xlfn._xlws.FILTER(SP2D[Realisasi],(SP2D[Subkoordinator]=$B49)*(SP2D[Status Covid]="COVID"),0))</f>
        <v>0</v>
      </c>
      <c r="E49" s="167">
        <f t="shared" si="31"/>
        <v>0</v>
      </c>
      <c r="F49" s="115">
        <f t="shared" si="32"/>
        <v>0</v>
      </c>
      <c r="G49" s="167">
        <f t="shared" si="33"/>
        <v>0</v>
      </c>
      <c r="H49" s="115" cm="1">
        <f t="array" ref="H49">SUM(_xlfn._xlws.FILTER(SP2D[Pagu-Blokir],(SP2D[Subkoordinator]=$B49)*(SP2D[Status Covid]="COVID"),0))</f>
        <v>0</v>
      </c>
      <c r="I49" s="115">
        <f t="shared" si="37"/>
        <v>0</v>
      </c>
      <c r="J49" s="167">
        <f t="shared" si="37"/>
        <v>0</v>
      </c>
      <c r="K49" s="115">
        <f t="shared" si="35"/>
        <v>0</v>
      </c>
      <c r="L49" s="167">
        <f t="shared" si="36"/>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110" t="s">
        <v>570</v>
      </c>
      <c r="C50" s="115" cm="1">
        <f t="array" ref="C50">SUM(_xlfn._xlws.FILTER(SP2D[DIPA_REVISI3],(SP2D[Subkoordinator]=$B50)*(SP2D[Status Covid]="COVID"),0))</f>
        <v>0</v>
      </c>
      <c r="D50" s="115" cm="1">
        <f t="array" ref="D50">SUM(_xlfn._xlws.FILTER(SP2D[Realisasi],(SP2D[Subkoordinator]=$B50)*(SP2D[Status Covid]="COVID"),0))</f>
        <v>0</v>
      </c>
      <c r="E50" s="167">
        <f t="shared" si="31"/>
        <v>0</v>
      </c>
      <c r="F50" s="115">
        <f t="shared" si="32"/>
        <v>0</v>
      </c>
      <c r="G50" s="167">
        <f t="shared" si="33"/>
        <v>0</v>
      </c>
      <c r="H50" s="115" cm="1">
        <f t="array" ref="H50">SUM(_xlfn._xlws.FILTER(SP2D[Pagu-Blokir],(SP2D[Subkoordinator]=$B50)*(SP2D[Status Covid]="COVID"),0))</f>
        <v>0</v>
      </c>
      <c r="I50" s="115">
        <f t="shared" si="37"/>
        <v>0</v>
      </c>
      <c r="J50" s="167">
        <f t="shared" si="37"/>
        <v>0</v>
      </c>
      <c r="K50" s="115">
        <f t="shared" si="35"/>
        <v>0</v>
      </c>
      <c r="L50" s="167">
        <f t="shared" si="36"/>
        <v>0</v>
      </c>
      <c r="M50" s="115" cm="1">
        <f t="array" ref="M50">SUM(_xlfn._xlws.FILTER(SP2D[Blokir AA ke 1],(SP2D[Subkoordinator]=B50)*(SP2D[Status Covid]="COVID"),0))</f>
        <v>0</v>
      </c>
      <c r="N50" s="115" cm="1">
        <f t="array" ref="N50">SUM(_xlfn._xlws.FILTER(SP2D[Blokir AA ke 2],(SP2D[Subkoordinator]=B50)*(SP2D[Status Covid]="COVID"),0))</f>
        <v>0</v>
      </c>
    </row>
    <row r="51" spans="1:14">
      <c r="A51" s="557"/>
      <c r="B51" s="453" t="s">
        <v>4688</v>
      </c>
      <c r="C51" s="454">
        <f t="shared" ref="C51:N51" si="40">SUM(C49:C50)</f>
        <v>0</v>
      </c>
      <c r="D51" s="454">
        <f t="shared" ref="D51" si="41">SUM(D49:D50)</f>
        <v>0</v>
      </c>
      <c r="E51" s="455">
        <f t="shared" si="31"/>
        <v>0</v>
      </c>
      <c r="F51" s="454">
        <f t="shared" si="32"/>
        <v>0</v>
      </c>
      <c r="G51" s="455">
        <f t="shared" si="33"/>
        <v>0</v>
      </c>
      <c r="H51" s="454">
        <f t="shared" ref="H51" si="42">SUM(H49:H50)</f>
        <v>0</v>
      </c>
      <c r="I51" s="454">
        <f t="shared" si="37"/>
        <v>0</v>
      </c>
      <c r="J51" s="455">
        <f t="shared" si="37"/>
        <v>0</v>
      </c>
      <c r="K51" s="454">
        <f t="shared" si="35"/>
        <v>0</v>
      </c>
      <c r="L51" s="455">
        <f t="shared" si="36"/>
        <v>0</v>
      </c>
      <c r="M51" s="454">
        <f t="shared" si="40"/>
        <v>0</v>
      </c>
      <c r="N51" s="454">
        <f t="shared" si="40"/>
        <v>0</v>
      </c>
    </row>
    <row r="52" spans="1:14">
      <c r="A52" s="557" t="s">
        <v>524</v>
      </c>
      <c r="B52" s="110" t="s">
        <v>525</v>
      </c>
      <c r="C52" s="115" cm="1">
        <f t="array" ref="C52">SUM(_xlfn._xlws.FILTER(SP2D[DIPA_REVISI3],(SP2D[Subkoordinator]=$B52)*(SP2D[Status Covid]="COVID"),0))</f>
        <v>0</v>
      </c>
      <c r="D52" s="115" cm="1">
        <f t="array" ref="D52">SUM(_xlfn._xlws.FILTER(SP2D[Realisasi],(SP2D[Subkoordinator]=$B52)*(SP2D[Status Covid]="COVID"),0))</f>
        <v>0</v>
      </c>
      <c r="E52" s="167">
        <f t="shared" si="31"/>
        <v>0</v>
      </c>
      <c r="F52" s="115">
        <f t="shared" si="32"/>
        <v>0</v>
      </c>
      <c r="G52" s="167">
        <f t="shared" si="33"/>
        <v>0</v>
      </c>
      <c r="H52" s="115" cm="1">
        <f t="array" ref="H52">SUM(_xlfn._xlws.FILTER(SP2D[Pagu-Blokir],(SP2D[Subkoordinator]=$B52)*(SP2D[Status Covid]="COVID"),0))</f>
        <v>0</v>
      </c>
      <c r="I52" s="115">
        <f t="shared" si="37"/>
        <v>0</v>
      </c>
      <c r="J52" s="167">
        <f t="shared" si="37"/>
        <v>0</v>
      </c>
      <c r="K52" s="115">
        <f t="shared" si="35"/>
        <v>0</v>
      </c>
      <c r="L52" s="167">
        <f t="shared" si="36"/>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110" t="s">
        <v>527</v>
      </c>
      <c r="C53" s="115" cm="1">
        <f t="array" ref="C53">SUM(_xlfn._xlws.FILTER(SP2D[DIPA_REVISI3],(SP2D[Subkoordinator]=$B53)*(SP2D[Status Covid]="COVID"),0))</f>
        <v>0</v>
      </c>
      <c r="D53" s="115" cm="1">
        <f t="array" ref="D53">SUM(_xlfn._xlws.FILTER(SP2D[Realisasi],(SP2D[Subkoordinator]=$B53)*(SP2D[Status Covid]="COVID"),0))</f>
        <v>0</v>
      </c>
      <c r="E53" s="167">
        <f t="shared" si="31"/>
        <v>0</v>
      </c>
      <c r="F53" s="115">
        <f t="shared" si="32"/>
        <v>0</v>
      </c>
      <c r="G53" s="167">
        <f t="shared" si="33"/>
        <v>0</v>
      </c>
      <c r="H53" s="115" cm="1">
        <f t="array" ref="H53">SUM(_xlfn._xlws.FILTER(SP2D[Pagu-Blokir],(SP2D[Subkoordinator]=$B53)*(SP2D[Status Covid]="COVID"),0))</f>
        <v>0</v>
      </c>
      <c r="I53" s="115">
        <f t="shared" si="37"/>
        <v>0</v>
      </c>
      <c r="J53" s="167">
        <f t="shared" si="37"/>
        <v>0</v>
      </c>
      <c r="K53" s="115">
        <f t="shared" si="35"/>
        <v>0</v>
      </c>
      <c r="L53" s="167">
        <f t="shared" si="36"/>
        <v>0</v>
      </c>
      <c r="M53" s="115" cm="1">
        <f t="array" ref="M53">SUM(_xlfn._xlws.FILTER(SP2D[Blokir AA ke 1],(SP2D[Subkoordinator]=B53)*(SP2D[Status Covid]="COVID"),0))</f>
        <v>0</v>
      </c>
      <c r="N53" s="115" cm="1">
        <f t="array" ref="N53">SUM(_xlfn._xlws.FILTER(SP2D[Blokir AA ke 2],(SP2D[Subkoordinator]=B53)*(SP2D[Status Covid]="COVID"),0))</f>
        <v>0</v>
      </c>
    </row>
    <row r="54" spans="1:14">
      <c r="A54" s="557"/>
      <c r="B54" s="453" t="s">
        <v>4689</v>
      </c>
      <c r="C54" s="454">
        <f t="shared" ref="C54:N54" si="43">SUM(C52:C53)</f>
        <v>0</v>
      </c>
      <c r="D54" s="454">
        <f t="shared" ref="D54" si="44">SUM(D52:D53)</f>
        <v>0</v>
      </c>
      <c r="E54" s="455">
        <f t="shared" si="31"/>
        <v>0</v>
      </c>
      <c r="F54" s="454">
        <f t="shared" si="32"/>
        <v>0</v>
      </c>
      <c r="G54" s="455">
        <f t="shared" si="33"/>
        <v>0</v>
      </c>
      <c r="H54" s="454">
        <f t="shared" ref="H54" si="45">SUM(H52:H53)</f>
        <v>0</v>
      </c>
      <c r="I54" s="454">
        <f t="shared" si="37"/>
        <v>0</v>
      </c>
      <c r="J54" s="455">
        <f t="shared" si="37"/>
        <v>0</v>
      </c>
      <c r="K54" s="454">
        <f t="shared" si="35"/>
        <v>0</v>
      </c>
      <c r="L54" s="455">
        <f t="shared" si="36"/>
        <v>0</v>
      </c>
      <c r="M54" s="454">
        <f t="shared" si="43"/>
        <v>0</v>
      </c>
      <c r="N54" s="454">
        <f t="shared" si="43"/>
        <v>0</v>
      </c>
    </row>
    <row r="55" spans="1:14">
      <c r="A55" s="557" t="s">
        <v>528</v>
      </c>
      <c r="B55" s="110" t="s">
        <v>529</v>
      </c>
      <c r="C55" s="115" cm="1">
        <f t="array" ref="C55">SUM(_xlfn._xlws.FILTER(SP2D[DIPA_REVISI3],(SP2D[Subkoordinator]=$B55)*(SP2D[Status Covid]="COVID"),0))</f>
        <v>8000000</v>
      </c>
      <c r="D55" s="115" cm="1">
        <f t="array" ref="D55">SUM(_xlfn._xlws.FILTER(SP2D[Realisasi],(SP2D[Subkoordinator]=$B55)*(SP2D[Status Covid]="COVID"),0))</f>
        <v>365000</v>
      </c>
      <c r="E55" s="167">
        <f t="shared" si="31"/>
        <v>4.5625</v>
      </c>
      <c r="F55" s="115">
        <f t="shared" si="32"/>
        <v>7635000</v>
      </c>
      <c r="G55" s="167">
        <f t="shared" si="33"/>
        <v>95.4375</v>
      </c>
      <c r="H55" s="115" cm="1">
        <f t="array" ref="H55">SUM(_xlfn._xlws.FILTER(SP2D[Pagu-Blokir],(SP2D[Subkoordinator]=$B55)*(SP2D[Status Covid]="COVID"),0))</f>
        <v>8000000</v>
      </c>
      <c r="I55" s="115">
        <f t="shared" si="37"/>
        <v>365000</v>
      </c>
      <c r="J55" s="167">
        <f t="shared" si="37"/>
        <v>4.5625</v>
      </c>
      <c r="K55" s="115">
        <f t="shared" si="35"/>
        <v>7635000</v>
      </c>
      <c r="L55" s="167">
        <f t="shared" si="36"/>
        <v>95.4375</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110" t="s">
        <v>531</v>
      </c>
      <c r="C56" s="115" cm="1">
        <f t="array" ref="C56">SUM(_xlfn._xlws.FILTER(SP2D[DIPA_REVISI3],(SP2D[Subkoordinator]=$B56)*(SP2D[Status Covid]="COVID"),0))</f>
        <v>0</v>
      </c>
      <c r="D56" s="115" cm="1">
        <f t="array" ref="D56">SUM(_xlfn._xlws.FILTER(SP2D[Realisasi],(SP2D[Subkoordinator]=$B56)*(SP2D[Status Covid]="COVID"),0))</f>
        <v>0</v>
      </c>
      <c r="E56" s="167">
        <f t="shared" si="31"/>
        <v>0</v>
      </c>
      <c r="F56" s="115">
        <f t="shared" si="32"/>
        <v>0</v>
      </c>
      <c r="G56" s="167">
        <f t="shared" si="33"/>
        <v>0</v>
      </c>
      <c r="H56" s="115" cm="1">
        <f t="array" ref="H56">SUM(_xlfn._xlws.FILTER(SP2D[Pagu-Blokir],(SP2D[Subkoordinator]=$B56)*(SP2D[Status Covid]="COVID"),0))</f>
        <v>0</v>
      </c>
      <c r="I56" s="115">
        <f t="shared" si="37"/>
        <v>0</v>
      </c>
      <c r="J56" s="167">
        <f t="shared" si="37"/>
        <v>0</v>
      </c>
      <c r="K56" s="115">
        <f t="shared" si="35"/>
        <v>0</v>
      </c>
      <c r="L56" s="167">
        <f t="shared" si="36"/>
        <v>0</v>
      </c>
      <c r="M56" s="115" cm="1">
        <f t="array" ref="M56">SUM(_xlfn._xlws.FILTER(SP2D[Blokir AA ke 1],(SP2D[Subkoordinator]=B56)*(SP2D[Status Covid]="COVID"),0))</f>
        <v>0</v>
      </c>
      <c r="N56" s="115" cm="1">
        <f t="array" ref="N56">SUM(_xlfn._xlws.FILTER(SP2D[Blokir AA ke 2],(SP2D[Subkoordinator]=B56)*(SP2D[Status Covid]="COVID"),0))</f>
        <v>0</v>
      </c>
    </row>
    <row r="57" spans="1:14">
      <c r="A57" s="557"/>
      <c r="B57" s="453" t="s">
        <v>4690</v>
      </c>
      <c r="C57" s="454">
        <f t="shared" ref="C57:N57" si="46">SUM(C55:C56)</f>
        <v>8000000</v>
      </c>
      <c r="D57" s="454">
        <f t="shared" ref="D57" si="47">SUM(D55:D56)</f>
        <v>365000</v>
      </c>
      <c r="E57" s="455">
        <f t="shared" si="31"/>
        <v>4.5625</v>
      </c>
      <c r="F57" s="454">
        <f t="shared" si="32"/>
        <v>7635000</v>
      </c>
      <c r="G57" s="455">
        <f t="shared" si="33"/>
        <v>95.4375</v>
      </c>
      <c r="H57" s="454">
        <f t="shared" ref="H57" si="48">SUM(H55:H56)</f>
        <v>8000000</v>
      </c>
      <c r="I57" s="454">
        <f t="shared" si="37"/>
        <v>365000</v>
      </c>
      <c r="J57" s="455">
        <f t="shared" si="37"/>
        <v>4.5625</v>
      </c>
      <c r="K57" s="454">
        <f t="shared" si="35"/>
        <v>7635000</v>
      </c>
      <c r="L57" s="455">
        <f t="shared" si="36"/>
        <v>95.4375</v>
      </c>
      <c r="M57" s="454">
        <f t="shared" si="46"/>
        <v>0</v>
      </c>
      <c r="N57" s="454">
        <f t="shared" si="46"/>
        <v>0</v>
      </c>
    </row>
    <row r="58" spans="1:14">
      <c r="A58" s="556" t="s">
        <v>3735</v>
      </c>
      <c r="B58" s="556"/>
      <c r="C58" s="447">
        <f>C48+C51+C54+C57</f>
        <v>96812000</v>
      </c>
      <c r="D58" s="447">
        <f>D48+D51+D54+D57</f>
        <v>89176280</v>
      </c>
      <c r="E58" s="448">
        <f t="shared" si="31"/>
        <v>92.112837251580387</v>
      </c>
      <c r="F58" s="447">
        <f t="shared" si="32"/>
        <v>7635720</v>
      </c>
      <c r="G58" s="448">
        <f t="shared" si="33"/>
        <v>7.887162748419617</v>
      </c>
      <c r="H58" s="144">
        <f>H48+H51+H54+H57</f>
        <v>96812000</v>
      </c>
      <c r="I58" s="144">
        <f t="shared" si="37"/>
        <v>89176280</v>
      </c>
      <c r="J58" s="462">
        <f t="shared" si="37"/>
        <v>92.112837251580387</v>
      </c>
      <c r="K58" s="144">
        <f t="shared" si="35"/>
        <v>7635720</v>
      </c>
      <c r="L58" s="462">
        <f t="shared" si="36"/>
        <v>7.887162748419617</v>
      </c>
      <c r="M58" s="452">
        <f t="shared" ref="M58:N58" si="49">M48+M51+M54+M57</f>
        <v>0</v>
      </c>
      <c r="N58" s="452">
        <f t="shared" si="49"/>
        <v>0</v>
      </c>
    </row>
    <row r="59" spans="1:14">
      <c r="A59" s="556" t="s">
        <v>4685</v>
      </c>
      <c r="B59" s="556"/>
      <c r="C59" s="449">
        <f>C58</f>
        <v>96812000</v>
      </c>
      <c r="D59" s="449">
        <f>D58</f>
        <v>89176280</v>
      </c>
      <c r="E59" s="467">
        <f t="shared" si="31"/>
        <v>92.112837251580387</v>
      </c>
      <c r="F59" s="449">
        <f t="shared" si="32"/>
        <v>7635720</v>
      </c>
      <c r="G59" s="467">
        <f t="shared" si="33"/>
        <v>7.887162748419617</v>
      </c>
      <c r="H59" s="463">
        <f>H58</f>
        <v>96812000</v>
      </c>
      <c r="I59" s="463">
        <f t="shared" si="37"/>
        <v>89176280</v>
      </c>
      <c r="J59" s="468">
        <f t="shared" si="37"/>
        <v>92.112837251580387</v>
      </c>
      <c r="K59" s="463">
        <f t="shared" si="35"/>
        <v>7635720</v>
      </c>
      <c r="L59" s="468">
        <f t="shared" si="36"/>
        <v>7.887162748419617</v>
      </c>
      <c r="M59" s="538">
        <f>SUM(M58:N58)</f>
        <v>0</v>
      </c>
      <c r="N59" s="539"/>
    </row>
  </sheetData>
  <mergeCells count="57">
    <mergeCell ref="A1:N1"/>
    <mergeCell ref="A2:N2"/>
    <mergeCell ref="A3:N3"/>
    <mergeCell ref="A37:B37"/>
    <mergeCell ref="H6:L6"/>
    <mergeCell ref="H7:H8"/>
    <mergeCell ref="I7:J7"/>
    <mergeCell ref="K7:L7"/>
    <mergeCell ref="B6:B8"/>
    <mergeCell ref="A6:A8"/>
    <mergeCell ref="A25:B25"/>
    <mergeCell ref="A9:A13"/>
    <mergeCell ref="A14:A17"/>
    <mergeCell ref="A18:A20"/>
    <mergeCell ref="A21:A23"/>
    <mergeCell ref="A24:B24"/>
    <mergeCell ref="A38:B38"/>
    <mergeCell ref="A39:B39"/>
    <mergeCell ref="M39:N39"/>
    <mergeCell ref="C29:G29"/>
    <mergeCell ref="H29:L29"/>
    <mergeCell ref="C30:C31"/>
    <mergeCell ref="D30:E30"/>
    <mergeCell ref="A29:A31"/>
    <mergeCell ref="H30:H31"/>
    <mergeCell ref="I30:J30"/>
    <mergeCell ref="K30:L30"/>
    <mergeCell ref="H43:L43"/>
    <mergeCell ref="H44:H45"/>
    <mergeCell ref="I44:J44"/>
    <mergeCell ref="K44:L44"/>
    <mergeCell ref="M43:M45"/>
    <mergeCell ref="A58:B58"/>
    <mergeCell ref="A59:B59"/>
    <mergeCell ref="A46:A48"/>
    <mergeCell ref="A49:A51"/>
    <mergeCell ref="A52:A54"/>
    <mergeCell ref="A55:A57"/>
    <mergeCell ref="C6:G6"/>
    <mergeCell ref="C7:C8"/>
    <mergeCell ref="D7:E7"/>
    <mergeCell ref="F30:G30"/>
    <mergeCell ref="B29:B31"/>
    <mergeCell ref="F7:G7"/>
    <mergeCell ref="B43:B45"/>
    <mergeCell ref="A43:A45"/>
    <mergeCell ref="C43:G43"/>
    <mergeCell ref="C44:C45"/>
    <mergeCell ref="D44:E44"/>
    <mergeCell ref="F44:G44"/>
    <mergeCell ref="M59:N59"/>
    <mergeCell ref="M25:N25"/>
    <mergeCell ref="N6:N8"/>
    <mergeCell ref="M6:M8"/>
    <mergeCell ref="M29:M31"/>
    <mergeCell ref="N29:N31"/>
    <mergeCell ref="N43:N45"/>
  </mergeCells>
  <printOptions horizontalCentered="1"/>
  <pageMargins left="0.39370078740157483" right="0.19685039370078741" top="0.19685039370078741" bottom="0.19685039370078741" header="0.31496062992125984" footer="0.31496062992125984"/>
  <pageSetup paperSize="9" scale="65"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4895E-1584-4BE0-8D8B-9534F0F7EEBC}">
  <sheetPr codeName="Sheet13">
    <tabColor rgb="FF99FF33"/>
    <pageSetUpPr fitToPage="1"/>
  </sheetPr>
  <dimension ref="A1:O61"/>
  <sheetViews>
    <sheetView showGridLines="0" zoomScale="85" zoomScaleNormal="85" workbookViewId="0">
      <pane xSplit="2" ySplit="3" topLeftCell="C4" activePane="bottomRight" state="frozen"/>
      <selection pane="topRight" activeCell="C1" sqref="C1"/>
      <selection pane="bottomLeft" activeCell="A4" sqref="A4"/>
      <selection pane="bottomRight" activeCell="Q30" sqref="Q30"/>
    </sheetView>
  </sheetViews>
  <sheetFormatPr defaultRowHeight="15"/>
  <cols>
    <col min="1" max="1" width="16.5703125" customWidth="1"/>
    <col min="2" max="2" width="43.5703125" customWidth="1"/>
    <col min="3" max="3" width="16.28515625" customWidth="1"/>
    <col min="4" max="4" width="15.42578125" bestFit="1" customWidth="1"/>
    <col min="5" max="5" width="8" customWidth="1"/>
    <col min="6" max="6" width="15.7109375" bestFit="1" customWidth="1"/>
    <col min="7" max="7" width="7.42578125" customWidth="1"/>
    <col min="8" max="8" width="16.28515625" customWidth="1"/>
    <col min="9" max="9" width="15.42578125" bestFit="1" customWidth="1"/>
    <col min="10" max="10" width="8" customWidth="1"/>
    <col min="11" max="11" width="15.28515625" bestFit="1" customWidth="1"/>
    <col min="12" max="12" width="7.42578125" customWidth="1"/>
    <col min="13" max="13" width="14.85546875" customWidth="1"/>
    <col min="14" max="14" width="15.28515625" customWidth="1"/>
    <col min="15" max="15" width="24.42578125" customWidth="1"/>
  </cols>
  <sheetData>
    <row r="1" spans="1:15" ht="15.75">
      <c r="A1" s="574" t="s">
        <v>7687</v>
      </c>
      <c r="B1" s="574"/>
      <c r="C1" s="574"/>
      <c r="D1" s="574"/>
      <c r="E1" s="574"/>
      <c r="F1" s="574"/>
      <c r="G1" s="574"/>
      <c r="H1" s="574"/>
      <c r="I1" s="574"/>
      <c r="J1" s="574"/>
      <c r="K1" s="574"/>
      <c r="L1" s="574"/>
      <c r="M1" s="574"/>
      <c r="N1" s="574"/>
    </row>
    <row r="2" spans="1:15" ht="15.75">
      <c r="A2" s="568" t="str">
        <f>'PER BULAN'!B5</f>
        <v>Berdasarkan DIPA Revisi 3 TA. 2022 (Tanggal 13 Juli 2022)</v>
      </c>
      <c r="B2" s="568"/>
      <c r="C2" s="568"/>
      <c r="D2" s="568"/>
      <c r="E2" s="568"/>
      <c r="F2" s="568"/>
      <c r="G2" s="568"/>
      <c r="H2" s="568"/>
      <c r="I2" s="568"/>
      <c r="J2" s="568"/>
      <c r="K2" s="568"/>
      <c r="L2" s="568"/>
      <c r="M2" s="568"/>
      <c r="N2" s="568"/>
    </row>
    <row r="3" spans="1:15" ht="15.75">
      <c r="A3" s="568" t="str">
        <f>'PER BULAN'!B6</f>
        <v>SAMPAI DENGAN 11 AGUSTUS 2022</v>
      </c>
      <c r="B3" s="568"/>
      <c r="C3" s="568"/>
      <c r="D3" s="568"/>
      <c r="E3" s="568"/>
      <c r="F3" s="568"/>
      <c r="G3" s="568"/>
      <c r="H3" s="568"/>
      <c r="I3" s="568"/>
      <c r="J3" s="568"/>
      <c r="K3" s="568"/>
      <c r="L3" s="568"/>
      <c r="M3" s="568"/>
      <c r="N3" s="568"/>
    </row>
    <row r="4" spans="1:15">
      <c r="A4" s="361"/>
      <c r="B4" s="361"/>
      <c r="C4" s="361"/>
      <c r="D4" s="361"/>
      <c r="E4" s="361"/>
      <c r="F4" s="361"/>
      <c r="G4" s="361"/>
      <c r="H4" s="361"/>
      <c r="I4" s="361"/>
      <c r="J4" s="361"/>
      <c r="K4" s="361"/>
      <c r="L4" s="361"/>
      <c r="M4" s="361"/>
      <c r="N4" s="361"/>
    </row>
    <row r="5" spans="1:15" ht="15.75">
      <c r="A5" s="329" t="s">
        <v>3878</v>
      </c>
    </row>
    <row r="6" spans="1:15">
      <c r="A6" s="545" t="s">
        <v>571</v>
      </c>
      <c r="B6" s="545" t="s">
        <v>500</v>
      </c>
      <c r="C6" s="548" t="s">
        <v>7680</v>
      </c>
      <c r="D6" s="549"/>
      <c r="E6" s="549"/>
      <c r="F6" s="549"/>
      <c r="G6" s="550"/>
      <c r="H6" s="558" t="s">
        <v>7682</v>
      </c>
      <c r="I6" s="559"/>
      <c r="J6" s="559"/>
      <c r="K6" s="559"/>
      <c r="L6" s="560"/>
      <c r="M6" s="542" t="s">
        <v>4679</v>
      </c>
      <c r="N6" s="542" t="s">
        <v>4681</v>
      </c>
    </row>
    <row r="7" spans="1:15" ht="14.45" customHeight="1">
      <c r="A7" s="546"/>
      <c r="B7" s="546"/>
      <c r="C7" s="551" t="s">
        <v>7681</v>
      </c>
      <c r="D7" s="548" t="s">
        <v>3732</v>
      </c>
      <c r="E7" s="550"/>
      <c r="F7" s="548" t="s">
        <v>3733</v>
      </c>
      <c r="G7" s="550"/>
      <c r="H7" s="561" t="s">
        <v>7683</v>
      </c>
      <c r="I7" s="558" t="s">
        <v>3732</v>
      </c>
      <c r="J7" s="560"/>
      <c r="K7" s="558" t="s">
        <v>3733</v>
      </c>
      <c r="L7" s="560"/>
      <c r="M7" s="543"/>
      <c r="N7" s="543"/>
    </row>
    <row r="8" spans="1:15" ht="14.45" customHeight="1">
      <c r="A8" s="547"/>
      <c r="B8" s="547"/>
      <c r="C8" s="552"/>
      <c r="D8" s="313" t="s">
        <v>4691</v>
      </c>
      <c r="E8" s="313" t="s">
        <v>3729</v>
      </c>
      <c r="F8" s="313" t="s">
        <v>4691</v>
      </c>
      <c r="G8" s="313" t="s">
        <v>3729</v>
      </c>
      <c r="H8" s="562"/>
      <c r="I8" s="444" t="s">
        <v>4691</v>
      </c>
      <c r="J8" s="444" t="s">
        <v>3729</v>
      </c>
      <c r="K8" s="444" t="s">
        <v>4691</v>
      </c>
      <c r="L8" s="444" t="s">
        <v>3729</v>
      </c>
      <c r="M8" s="544"/>
      <c r="N8" s="544"/>
    </row>
    <row r="9" spans="1:15">
      <c r="A9" s="571" t="s">
        <v>565</v>
      </c>
      <c r="B9" s="166" t="s">
        <v>549</v>
      </c>
      <c r="C9" s="115" cm="1">
        <f t="array" ref="C9">SUM(_xlfn._xlws.FILTER(SP2D[DIPA_REVISI3],SP2D[Subkoordinator]=$B9,0))-SUM(C10:C11)</f>
        <v>1186502000</v>
      </c>
      <c r="D9" s="115" cm="1">
        <f t="array" ref="D9">SUM(_xlfn._xlws.FILTER(SP2D[Realisasi],SP2D[Subkoordinator]=$B9,0))-SUM(D10:D11)</f>
        <v>520657129</v>
      </c>
      <c r="E9" s="167">
        <f>IFERROR(D9/C9*100,0)</f>
        <v>43.88168995922468</v>
      </c>
      <c r="F9" s="115">
        <f>C9-D9</f>
        <v>665844871</v>
      </c>
      <c r="G9" s="167">
        <f>IFERROR(F9/C9*100,0)</f>
        <v>56.11831004077532</v>
      </c>
      <c r="H9" s="115" cm="1">
        <f t="array" ref="H9">SUM(_xlfn._xlws.FILTER(SP2D[Pagu-Blokir],SP2D[Subkoordinator]=$B9,0))-SUM(H10:H11)</f>
        <v>670684000</v>
      </c>
      <c r="I9" s="115">
        <f>D9</f>
        <v>520657129</v>
      </c>
      <c r="J9" s="167">
        <f>IFERROR(I9/H9*100,0)</f>
        <v>77.630766351963061</v>
      </c>
      <c r="K9" s="115">
        <f>H9-I9</f>
        <v>150026871</v>
      </c>
      <c r="L9" s="167">
        <f>IFERROR(K9/H9*100,0)</f>
        <v>22.369233648036928</v>
      </c>
      <c r="M9" s="115" cm="1">
        <f t="array" ref="M9">SUM(_xlfn._xlws.FILTER(SP2D[Blokir AA ke 1],SP2D[Subkoordinator]=$B9,0))-SUM(M10:M11)</f>
        <v>0</v>
      </c>
      <c r="N9" s="115" cm="1">
        <f t="array" ref="N9">SUM(_xlfn._xlws.FILTER(SP2D[Blokir AA ke 2],SP2D[Subkoordinator]=$B9,0))-SUM(N10:N11)</f>
        <v>515818000</v>
      </c>
    </row>
    <row r="10" spans="1:15">
      <c r="A10" s="572"/>
      <c r="B10" s="139" t="s">
        <v>3734</v>
      </c>
      <c r="C10" s="115" cm="1">
        <f t="array" ref="C10">SUM(_xlfn._xlws.FILTER(SP2D[DIPA_REVISI3],SP2D[Komponen]=$B10,0))</f>
        <v>2195658000</v>
      </c>
      <c r="D10" s="115" cm="1">
        <f t="array" ref="D10">SUM(_xlfn._xlws.FILTER(SP2D[Realisasi],SP2D[Komponen]=$B10,0))</f>
        <v>947702314</v>
      </c>
      <c r="E10" s="167">
        <f t="shared" ref="E10:E26" si="0">IFERROR(D10/C10*100,0)</f>
        <v>43.162565117153946</v>
      </c>
      <c r="F10" s="115">
        <f t="shared" ref="F10:F26" si="1">C10-D10</f>
        <v>1247955686</v>
      </c>
      <c r="G10" s="167">
        <f t="shared" ref="G10:G26" si="2">IFERROR(F10/C10*100,0)</f>
        <v>56.837434882846047</v>
      </c>
      <c r="H10" s="115" cm="1">
        <f t="array" ref="H10">SUM(_xlfn._xlws.FILTER(SP2D[Pagu-Blokir],SP2D[Komponen]=$B10,0))</f>
        <v>2095658000</v>
      </c>
      <c r="I10" s="115">
        <f t="shared" ref="I10:I13" si="3">D10</f>
        <v>947702314</v>
      </c>
      <c r="J10" s="167">
        <f t="shared" ref="J10:J26" si="4">IFERROR(I10/H10*100,0)</f>
        <v>45.222183867787585</v>
      </c>
      <c r="K10" s="115">
        <f t="shared" ref="K10:K26" si="5">H10-I10</f>
        <v>1147955686</v>
      </c>
      <c r="L10" s="167">
        <f t="shared" ref="L10:L26" si="6">IFERROR(K10/H10*100,0)</f>
        <v>54.777816132212408</v>
      </c>
      <c r="M10" s="115" cm="1">
        <f t="array" ref="M10">SUM(_xlfn._xlws.FILTER(SP2D[Blokir AA ke 1],SP2D[Komponen]=$B10,0))</f>
        <v>100000000</v>
      </c>
      <c r="N10" s="115" cm="1">
        <f t="array" ref="N10">SUM(_xlfn._xlws.FILTER(SP2D[Blokir AA ke 2],SP2D[Komponen]=$B10,0))</f>
        <v>0</v>
      </c>
    </row>
    <row r="11" spans="1:15">
      <c r="A11" s="572"/>
      <c r="B11" s="139" t="s">
        <v>43</v>
      </c>
      <c r="C11" s="115" cm="1">
        <f t="array" ref="C11">SUM(_xlfn._xlws.FILTER(SP2D[DIPA_REVISI3],SP2D[Jenis Belanja]="Belanja Modal",0))</f>
        <v>655934000</v>
      </c>
      <c r="D11" s="115" cm="1">
        <f t="array" ref="D11">SUM(_xlfn._xlws.FILTER(SP2D[Realisasi],SP2D[Jenis Belanja]="Belanja Modal",0))</f>
        <v>654200000</v>
      </c>
      <c r="E11" s="167">
        <f t="shared" si="0"/>
        <v>99.735644134928208</v>
      </c>
      <c r="F11" s="115">
        <f t="shared" si="1"/>
        <v>1734000</v>
      </c>
      <c r="G11" s="167">
        <f t="shared" si="2"/>
        <v>0.26435586507179076</v>
      </c>
      <c r="H11" s="115" cm="1">
        <f t="array" ref="H11">SUM(_xlfn._xlws.FILTER(SP2D[Pagu-Blokir],SP2D[Jenis Belanja]="Belanja Modal",0))</f>
        <v>654200000</v>
      </c>
      <c r="I11" s="115">
        <f t="shared" si="3"/>
        <v>654200000</v>
      </c>
      <c r="J11" s="167">
        <f t="shared" si="4"/>
        <v>100</v>
      </c>
      <c r="K11" s="115">
        <f t="shared" si="5"/>
        <v>0</v>
      </c>
      <c r="L11" s="167">
        <f t="shared" si="6"/>
        <v>0</v>
      </c>
      <c r="M11" s="115" cm="1">
        <f t="array" ref="M11">SUM(_xlfn._xlws.FILTER(SP2D[Blokir AA ke 1],SP2D[Jenis Belanja]="Belanja Modal",0))</f>
        <v>0</v>
      </c>
      <c r="N11" s="115" cm="1">
        <f t="array" ref="N11">SUM(_xlfn._xlws.FILTER(SP2D[Blokir AA ke 2],SP2D[Jenis Belanja]="Belanja Modal",0))</f>
        <v>1734000</v>
      </c>
    </row>
    <row r="12" spans="1:15">
      <c r="A12" s="572"/>
      <c r="B12" s="166" t="s">
        <v>535</v>
      </c>
      <c r="C12" s="115" cm="1">
        <f t="array" ref="C12">SUM(_xlfn._xlws.FILTER(SP2D[DIPA_REVISI3],SP2D[Subkoordinator]=$B12,0))</f>
        <v>289920000</v>
      </c>
      <c r="D12" s="115" cm="1">
        <f t="array" ref="D12">SUM(_xlfn._xlws.FILTER(SP2D[Realisasi],SP2D[Subkoordinator]=$B12,0))</f>
        <v>152682520</v>
      </c>
      <c r="E12" s="167">
        <f t="shared" si="0"/>
        <v>52.663672737306847</v>
      </c>
      <c r="F12" s="115">
        <f t="shared" si="1"/>
        <v>137237480</v>
      </c>
      <c r="G12" s="167">
        <f t="shared" si="2"/>
        <v>47.336327262693153</v>
      </c>
      <c r="H12" s="115" cm="1">
        <f t="array" ref="H12">SUM(_xlfn._xlws.FILTER(SP2D[Pagu-Blokir],SP2D[Subkoordinator]=$B12,0))</f>
        <v>197920000</v>
      </c>
      <c r="I12" s="115">
        <f t="shared" si="3"/>
        <v>152682520</v>
      </c>
      <c r="J12" s="167">
        <f t="shared" si="4"/>
        <v>77.143552950687138</v>
      </c>
      <c r="K12" s="115">
        <f t="shared" si="5"/>
        <v>45237480</v>
      </c>
      <c r="L12" s="167">
        <f t="shared" si="6"/>
        <v>22.856447049312852</v>
      </c>
      <c r="M12" s="115" cm="1">
        <f t="array" ref="M12">SUM(_xlfn._xlws.FILTER(SP2D[Blokir AA ke 1],SP2D[Subkoordinator]=$B12,0))</f>
        <v>0</v>
      </c>
      <c r="N12" s="115" cm="1">
        <f t="array" ref="N12">SUM(_xlfn._xlws.FILTER(SP2D[Blokir AA ke 2],SP2D[Subkoordinator]=$B12,0))</f>
        <v>92000000</v>
      </c>
    </row>
    <row r="13" spans="1:15">
      <c r="A13" s="572"/>
      <c r="B13" s="139" t="s">
        <v>4067</v>
      </c>
      <c r="C13" s="115" cm="1">
        <f t="array" ref="C13">SUM(_xlfn._xlws.FILTER(SP2D_GAJI[Pagu Semula],SP2D_GAJI[Komponen]=B13,0))</f>
        <v>6478996000</v>
      </c>
      <c r="D13" s="115" cm="1">
        <f t="array" ref="D13">SUM(_xlfn._xlws.FILTER(SP2D_GAJI[Realisasi],SP2D_GAJI[Komponen]=B13,0))</f>
        <v>4242168197</v>
      </c>
      <c r="E13" s="167">
        <f t="shared" si="0"/>
        <v>65.475703287978575</v>
      </c>
      <c r="F13" s="115">
        <f t="shared" ref="F13" si="7">C13-D13</f>
        <v>2236827803</v>
      </c>
      <c r="G13" s="167">
        <f t="shared" ref="G13" si="8">IFERROR(F13/C13*100,0)</f>
        <v>34.524296712021432</v>
      </c>
      <c r="H13" s="115">
        <f>C13-SUM(M13:N13)</f>
        <v>6155047000</v>
      </c>
      <c r="I13" s="115">
        <f t="shared" si="3"/>
        <v>4242168197</v>
      </c>
      <c r="J13" s="167">
        <f t="shared" si="4"/>
        <v>68.921783976629257</v>
      </c>
      <c r="K13" s="115">
        <f t="shared" ref="K13" si="9">H13-I13</f>
        <v>1912878803</v>
      </c>
      <c r="L13" s="167">
        <f t="shared" ref="L13" si="10">IFERROR(K13/H13*100,0)</f>
        <v>31.078216023370743</v>
      </c>
      <c r="M13" s="115" cm="1">
        <f t="array" ref="M13">SUM(_xlfn._xlws.FILTER(SP2D_GAJI[Blokir AA ke 1],SP2D_GAJI[Komponen]=$B13,0))</f>
        <v>323949000</v>
      </c>
      <c r="N13" s="115" cm="1">
        <f t="array" ref="N13">SUM(_xlfn._xlws.FILTER(SP2D_GAJI[Blokir AA ke 2],SP2D_GAJI[Komponen]=$B13,0))</f>
        <v>0</v>
      </c>
    </row>
    <row r="14" spans="1:15">
      <c r="A14" s="573"/>
      <c r="B14" s="453" t="s">
        <v>4687</v>
      </c>
      <c r="C14" s="454">
        <f>SUM(C9:C13)</f>
        <v>10807010000</v>
      </c>
      <c r="D14" s="454">
        <f>SUM(D9:D13)</f>
        <v>6517410160</v>
      </c>
      <c r="E14" s="455">
        <f t="shared" si="0"/>
        <v>60.307246500188306</v>
      </c>
      <c r="F14" s="454">
        <f>SUM(F9:F13)</f>
        <v>4289599840</v>
      </c>
      <c r="G14" s="455">
        <f t="shared" si="2"/>
        <v>39.692753499811694</v>
      </c>
      <c r="H14" s="454">
        <f t="shared" ref="H14:I14" si="11">SUM(H9:H13)</f>
        <v>9773509000</v>
      </c>
      <c r="I14" s="454">
        <f t="shared" si="11"/>
        <v>6517410160</v>
      </c>
      <c r="J14" s="455">
        <f t="shared" si="4"/>
        <v>66.684444246176071</v>
      </c>
      <c r="K14" s="454">
        <f>SUM(K9:K13)</f>
        <v>3256098840</v>
      </c>
      <c r="L14" s="455">
        <f t="shared" si="6"/>
        <v>33.315555753823936</v>
      </c>
      <c r="M14" s="454">
        <f>SUM(M9:M13)</f>
        <v>423949000</v>
      </c>
      <c r="N14" s="454">
        <f>SUM(N9:N13)</f>
        <v>609552000</v>
      </c>
    </row>
    <row r="15" spans="1:15" ht="15" customHeight="1">
      <c r="A15" s="571" t="s">
        <v>532</v>
      </c>
      <c r="B15" s="166" t="s">
        <v>533</v>
      </c>
      <c r="C15" s="115" cm="1">
        <f t="array" ref="C15">SUM(_xlfn._xlws.FILTER(SP2D[DIPA_REVISI3],SP2D[Subkoordinator]=$B15,0))-C16</f>
        <v>768918000</v>
      </c>
      <c r="D15" s="115" cm="1">
        <f t="array" ref="D15">SUM(_xlfn._xlws.FILTER(SP2D[Realisasi],SP2D[Subkoordinator]=$B15,0))-D16</f>
        <v>158511126</v>
      </c>
      <c r="E15" s="167">
        <f t="shared" si="0"/>
        <v>20.614828369214923</v>
      </c>
      <c r="F15" s="115">
        <f t="shared" si="1"/>
        <v>610406874</v>
      </c>
      <c r="G15" s="167">
        <f t="shared" si="2"/>
        <v>79.385171630785081</v>
      </c>
      <c r="H15" s="115" cm="1">
        <f t="array" ref="H15">SUM(_xlfn._xlws.FILTER(SP2D[Pagu-Blokir],SP2D[Subkoordinator]=$B15,0))-H16</f>
        <v>293918000</v>
      </c>
      <c r="I15" s="115">
        <f t="shared" ref="I15:I23" si="12">D15</f>
        <v>158511126</v>
      </c>
      <c r="J15" s="167">
        <f t="shared" si="4"/>
        <v>53.930390789267754</v>
      </c>
      <c r="K15" s="115">
        <f t="shared" si="5"/>
        <v>135406874</v>
      </c>
      <c r="L15" s="167">
        <f t="shared" si="6"/>
        <v>46.069609210732246</v>
      </c>
      <c r="M15" s="115" cm="1">
        <f t="array" ref="M15">SUM(_xlfn._xlws.FILTER(SP2D[Blokir AA ke 1],SP2D[Subkoordinator]=$B15,0))</f>
        <v>0</v>
      </c>
      <c r="N15" s="115" cm="1">
        <f t="array" ref="N15">SUM(_xlfn._xlws.FILTER(SP2D[Blokir AA ke 2],SP2D[Subkoordinator]=$B15,0))-N16</f>
        <v>475000000</v>
      </c>
    </row>
    <row r="16" spans="1:15">
      <c r="A16" s="572"/>
      <c r="B16" s="139" t="s">
        <v>3803</v>
      </c>
      <c r="C16" s="115" cm="1">
        <f t="array" ref="C16">SUM(_xlfn._xlws.FILTER(SP2D[DIPA_REVISI3],SP2D[Kegiatan]=$B16,0))</f>
        <v>8582500000</v>
      </c>
      <c r="D16" s="115" cm="1">
        <f t="array" ref="D16">SUM(_xlfn._xlws.FILTER(SP2D[Realisasi],SP2D[Kegiatan]=$B16,0))</f>
        <v>4939644598</v>
      </c>
      <c r="E16" s="167">
        <f t="shared" si="0"/>
        <v>57.554845301485578</v>
      </c>
      <c r="F16" s="115">
        <f t="shared" si="1"/>
        <v>3642855402</v>
      </c>
      <c r="G16" s="167">
        <f t="shared" si="2"/>
        <v>42.445154698514422</v>
      </c>
      <c r="H16" s="115" cm="1">
        <f t="array" ref="H16">SUM(_xlfn._xlws.FILTER(SP2D[Pagu-Blokir],SP2D[Kegiatan]=$B16,0))</f>
        <v>8582500000</v>
      </c>
      <c r="I16" s="115">
        <f t="shared" si="12"/>
        <v>4939644598</v>
      </c>
      <c r="J16" s="167">
        <f t="shared" si="4"/>
        <v>57.554845301485578</v>
      </c>
      <c r="K16" s="115">
        <f t="shared" si="5"/>
        <v>3642855402</v>
      </c>
      <c r="L16" s="167">
        <f t="shared" si="6"/>
        <v>42.445154698514422</v>
      </c>
      <c r="M16" s="115" cm="1">
        <f t="array" ref="M16">SUM(_xlfn._xlws.FILTER(SP2D[Blokir AA ke 1],SP2D[Kegiatan]=$B16,0))</f>
        <v>0</v>
      </c>
      <c r="N16" s="115" cm="1">
        <f t="array" ref="N16">SUM(_xlfn._xlws.FILTER(SP2D[Blokir AA ke 2],SP2D[Kegiatan]=$B16,0))</f>
        <v>0</v>
      </c>
      <c r="O16" s="161"/>
    </row>
    <row r="17" spans="1:15">
      <c r="A17" s="572"/>
      <c r="B17" s="166" t="s">
        <v>570</v>
      </c>
      <c r="C17" s="115" cm="1">
        <f t="array" ref="C17">SUM(_xlfn._xlws.FILTER(SP2D[DIPA_REVISI3],SP2D[Subkoordinator]=$B17,0))</f>
        <v>633732000</v>
      </c>
      <c r="D17" s="115" cm="1">
        <f t="array" ref="D17">SUM(_xlfn._xlws.FILTER(SP2D[Realisasi],SP2D[Subkoordinator]=$B17,0))</f>
        <v>122390956</v>
      </c>
      <c r="E17" s="167">
        <f t="shared" si="0"/>
        <v>19.312730933580756</v>
      </c>
      <c r="F17" s="115">
        <f t="shared" si="1"/>
        <v>511341044</v>
      </c>
      <c r="G17" s="167">
        <f t="shared" si="2"/>
        <v>80.687269066419248</v>
      </c>
      <c r="H17" s="115" cm="1">
        <f t="array" ref="H17">SUM(_xlfn._xlws.FILTER(SP2D[Pagu-Blokir],SP2D[Subkoordinator]=$B17,0))</f>
        <v>169798000</v>
      </c>
      <c r="I17" s="115">
        <f t="shared" si="12"/>
        <v>122390956</v>
      </c>
      <c r="J17" s="167">
        <f t="shared" si="4"/>
        <v>72.080328390204826</v>
      </c>
      <c r="K17" s="115">
        <f t="shared" si="5"/>
        <v>47407044</v>
      </c>
      <c r="L17" s="167">
        <f t="shared" si="6"/>
        <v>27.919671609795166</v>
      </c>
      <c r="M17" s="115" cm="1">
        <f t="array" ref="M17">SUM(_xlfn._xlws.FILTER(SP2D[Blokir AA ke 1],SP2D[Subkoordinator]=$B17,0))</f>
        <v>0</v>
      </c>
      <c r="N17" s="115" cm="1">
        <f t="array" ref="N17">SUM(_xlfn._xlws.FILTER(SP2D[Blokir AA ke 2],SP2D[Subkoordinator]=$B17,0))</f>
        <v>463934000</v>
      </c>
    </row>
    <row r="18" spans="1:15">
      <c r="A18" s="573"/>
      <c r="B18" s="453" t="s">
        <v>4688</v>
      </c>
      <c r="C18" s="454">
        <f>SUM(C15:C17)</f>
        <v>9985150000</v>
      </c>
      <c r="D18" s="454">
        <f>SUM(D15:D17)</f>
        <v>5220546680</v>
      </c>
      <c r="E18" s="455">
        <f t="shared" si="0"/>
        <v>52.283107214213111</v>
      </c>
      <c r="F18" s="454">
        <f t="shared" si="1"/>
        <v>4764603320</v>
      </c>
      <c r="G18" s="455">
        <f t="shared" si="2"/>
        <v>47.716892785786897</v>
      </c>
      <c r="H18" s="454">
        <f>SUM(H15:H17)</f>
        <v>9046216000</v>
      </c>
      <c r="I18" s="454">
        <f>SUM(I15:I17)</f>
        <v>5220546680</v>
      </c>
      <c r="J18" s="455">
        <f t="shared" si="4"/>
        <v>57.709728354927627</v>
      </c>
      <c r="K18" s="454">
        <f t="shared" si="5"/>
        <v>3825669320</v>
      </c>
      <c r="L18" s="455">
        <f t="shared" si="6"/>
        <v>42.290271645072366</v>
      </c>
      <c r="M18" s="454">
        <f t="shared" ref="M18:N18" si="13">SUM(M15:M17)</f>
        <v>0</v>
      </c>
      <c r="N18" s="454">
        <f t="shared" si="13"/>
        <v>938934000</v>
      </c>
    </row>
    <row r="19" spans="1:15" ht="15" customHeight="1">
      <c r="A19" s="571" t="s">
        <v>524</v>
      </c>
      <c r="B19" s="166" t="s">
        <v>525</v>
      </c>
      <c r="C19" s="115" cm="1">
        <f t="array" ref="C19">SUM(_xlfn._xlws.FILTER(SP2D[DIPA_REVISI3],SP2D[Subkoordinator]=$B19,0))</f>
        <v>474100000</v>
      </c>
      <c r="D19" s="115" cm="1">
        <f t="array" ref="D19">SUM(_xlfn._xlws.FILTER(SP2D[Realisasi],SP2D[Subkoordinator]=$B19,0))</f>
        <v>156810590</v>
      </c>
      <c r="E19" s="167">
        <f t="shared" si="0"/>
        <v>33.075425015819448</v>
      </c>
      <c r="F19" s="115">
        <f t="shared" si="1"/>
        <v>317289410</v>
      </c>
      <c r="G19" s="167">
        <f t="shared" si="2"/>
        <v>66.924574984180552</v>
      </c>
      <c r="H19" s="115" cm="1">
        <f t="array" ref="H19">SUM(_xlfn._xlws.FILTER(SP2D[Pagu-Blokir],SP2D[Subkoordinator]=$B19,0))</f>
        <v>207606000</v>
      </c>
      <c r="I19" s="115">
        <f t="shared" si="12"/>
        <v>156810590</v>
      </c>
      <c r="J19" s="167">
        <f t="shared" si="4"/>
        <v>75.5327832528925</v>
      </c>
      <c r="K19" s="115">
        <f t="shared" si="5"/>
        <v>50795410</v>
      </c>
      <c r="L19" s="167">
        <f t="shared" si="6"/>
        <v>24.4672167471075</v>
      </c>
      <c r="M19" s="115" cm="1">
        <f t="array" ref="M19">SUM(_xlfn._xlws.FILTER(SP2D[Blokir AA ke 1],SP2D[Subkoordinator]=$B19,0))</f>
        <v>0</v>
      </c>
      <c r="N19" s="115" cm="1">
        <f t="array" ref="N19">SUM(_xlfn._xlws.FILTER(SP2D[Blokir AA ke 2],SP2D[Subkoordinator]=$B19,0))</f>
        <v>266494000</v>
      </c>
    </row>
    <row r="20" spans="1:15">
      <c r="A20" s="572"/>
      <c r="B20" s="166" t="s">
        <v>527</v>
      </c>
      <c r="C20" s="115" cm="1">
        <f t="array" ref="C20">SUM(_xlfn._xlws.FILTER(SP2D[DIPA_REVISI3],SP2D[Subkoordinator]=$B20,0))</f>
        <v>804500000</v>
      </c>
      <c r="D20" s="115" cm="1">
        <f t="array" ref="D20">SUM(_xlfn._xlws.FILTER(SP2D[Realisasi],SP2D[Subkoordinator]=$B20,0))</f>
        <v>89666585</v>
      </c>
      <c r="E20" s="167">
        <f t="shared" si="0"/>
        <v>11.145628962088255</v>
      </c>
      <c r="F20" s="115">
        <f t="shared" si="1"/>
        <v>714833415</v>
      </c>
      <c r="G20" s="167">
        <f t="shared" si="2"/>
        <v>88.854371037911747</v>
      </c>
      <c r="H20" s="115" cm="1">
        <f t="array" ref="H20">SUM(_xlfn._xlws.FILTER(SP2D[Pagu-Blokir],SP2D[Subkoordinator]=$B20,0))</f>
        <v>164763000</v>
      </c>
      <c r="I20" s="115">
        <f t="shared" si="12"/>
        <v>89666585</v>
      </c>
      <c r="J20" s="167">
        <f t="shared" si="4"/>
        <v>54.421553989670016</v>
      </c>
      <c r="K20" s="115">
        <f t="shared" si="5"/>
        <v>75096415</v>
      </c>
      <c r="L20" s="167">
        <f t="shared" si="6"/>
        <v>45.578446010329984</v>
      </c>
      <c r="M20" s="115" cm="1">
        <f t="array" ref="M20">SUM(_xlfn._xlws.FILTER(SP2D[Blokir AA ke 1],SP2D[Subkoordinator]=$B20,0))</f>
        <v>0</v>
      </c>
      <c r="N20" s="115" cm="1">
        <f t="array" ref="N20">SUM(_xlfn._xlws.FILTER(SP2D[Blokir AA ke 2],SP2D[Subkoordinator]=$B20,0))</f>
        <v>639737000</v>
      </c>
      <c r="O20" s="161"/>
    </row>
    <row r="21" spans="1:15">
      <c r="A21" s="573"/>
      <c r="B21" s="453" t="s">
        <v>4689</v>
      </c>
      <c r="C21" s="454">
        <f>SUM(C19:C20)</f>
        <v>1278600000</v>
      </c>
      <c r="D21" s="454">
        <f>SUM(D19:D20)</f>
        <v>246477175</v>
      </c>
      <c r="E21" s="455">
        <f t="shared" si="0"/>
        <v>19.27711363991866</v>
      </c>
      <c r="F21" s="454">
        <f t="shared" si="1"/>
        <v>1032122825</v>
      </c>
      <c r="G21" s="455">
        <f t="shared" si="2"/>
        <v>80.722886360081333</v>
      </c>
      <c r="H21" s="454">
        <f>SUM(H19:H20)</f>
        <v>372369000</v>
      </c>
      <c r="I21" s="454">
        <f>SUM(I19:I20)</f>
        <v>246477175</v>
      </c>
      <c r="J21" s="455">
        <f t="shared" si="4"/>
        <v>66.191647263869982</v>
      </c>
      <c r="K21" s="454">
        <f t="shared" si="5"/>
        <v>125891825</v>
      </c>
      <c r="L21" s="455">
        <f t="shared" si="6"/>
        <v>33.808352736130018</v>
      </c>
      <c r="M21" s="454">
        <f t="shared" ref="M21:N21" si="14">SUM(M19:M20)</f>
        <v>0</v>
      </c>
      <c r="N21" s="454">
        <f t="shared" si="14"/>
        <v>906231000</v>
      </c>
    </row>
    <row r="22" spans="1:15" ht="15" customHeight="1">
      <c r="A22" s="571" t="s">
        <v>528</v>
      </c>
      <c r="B22" s="166" t="s">
        <v>529</v>
      </c>
      <c r="C22" s="115" cm="1">
        <f t="array" ref="C22">SUM(_xlfn._xlws.FILTER(SP2D[DIPA_REVISI3],SP2D[Subkoordinator]=$B22,0))</f>
        <v>686300000</v>
      </c>
      <c r="D22" s="115" cm="1">
        <f t="array" ref="D22">SUM(_xlfn._xlws.FILTER(SP2D[Realisasi],SP2D[Subkoordinator]=$B22,0))</f>
        <v>365968440</v>
      </c>
      <c r="E22" s="167">
        <f t="shared" si="0"/>
        <v>53.324849191315749</v>
      </c>
      <c r="F22" s="115">
        <f t="shared" si="1"/>
        <v>320331560</v>
      </c>
      <c r="G22" s="167">
        <f t="shared" si="2"/>
        <v>46.675150808684251</v>
      </c>
      <c r="H22" s="115" cm="1">
        <f t="array" ref="H22">SUM(_xlfn._xlws.FILTER(SP2D[Pagu-Blokir],SP2D[Subkoordinator]=$B22,0))</f>
        <v>686300000</v>
      </c>
      <c r="I22" s="115">
        <f t="shared" si="12"/>
        <v>365968440</v>
      </c>
      <c r="J22" s="167">
        <f t="shared" si="4"/>
        <v>53.324849191315749</v>
      </c>
      <c r="K22" s="115">
        <f t="shared" si="5"/>
        <v>320331560</v>
      </c>
      <c r="L22" s="167">
        <f t="shared" si="6"/>
        <v>46.675150808684251</v>
      </c>
      <c r="M22" s="115" cm="1">
        <f t="array" ref="M22">SUM(_xlfn._xlws.FILTER(SP2D[Blokir AA ke 1],SP2D[Subkoordinator]=$B22,0))</f>
        <v>0</v>
      </c>
      <c r="N22" s="115" cm="1">
        <f t="array" ref="N22">SUM(_xlfn._xlws.FILTER(SP2D[Blokir AA ke 2],SP2D[Subkoordinator]=$B22,0))</f>
        <v>0</v>
      </c>
    </row>
    <row r="23" spans="1:15">
      <c r="A23" s="572"/>
      <c r="B23" s="166" t="s">
        <v>531</v>
      </c>
      <c r="C23" s="115" cm="1">
        <f t="array" ref="C23">SUM(_xlfn._xlws.FILTER(SP2D[DIPA_REVISI3],SP2D[Subkoordinator]=$B23,0))</f>
        <v>585100000</v>
      </c>
      <c r="D23" s="115" cm="1">
        <f t="array" ref="D23">SUM(_xlfn._xlws.FILTER(SP2D[Realisasi],SP2D[Subkoordinator]=$B23,0))</f>
        <v>95249218</v>
      </c>
      <c r="E23" s="167">
        <f t="shared" si="0"/>
        <v>16.279134848743805</v>
      </c>
      <c r="F23" s="115">
        <f t="shared" si="1"/>
        <v>489850782</v>
      </c>
      <c r="G23" s="167">
        <f t="shared" si="2"/>
        <v>83.720865151256191</v>
      </c>
      <c r="H23" s="115" cm="1">
        <f t="array" ref="H23">SUM(_xlfn._xlws.FILTER(SP2D[Pagu-Blokir],SP2D[Subkoordinator]=$B23,0))</f>
        <v>152457000</v>
      </c>
      <c r="I23" s="115">
        <f t="shared" si="12"/>
        <v>95249218</v>
      </c>
      <c r="J23" s="167">
        <f t="shared" si="4"/>
        <v>62.476119823950363</v>
      </c>
      <c r="K23" s="115">
        <f t="shared" si="5"/>
        <v>57207782</v>
      </c>
      <c r="L23" s="167">
        <f t="shared" si="6"/>
        <v>37.523880176049637</v>
      </c>
      <c r="M23" s="115" cm="1">
        <f t="array" ref="M23">SUM(_xlfn._xlws.FILTER(SP2D[Blokir AA ke 1],SP2D[Subkoordinator]=$B23,0))</f>
        <v>0</v>
      </c>
      <c r="N23" s="115" cm="1">
        <f t="array" ref="N23">SUM(_xlfn._xlws.FILTER(SP2D[Blokir AA ke 2],SP2D[Subkoordinator]=$B23,0))</f>
        <v>432643000</v>
      </c>
    </row>
    <row r="24" spans="1:15">
      <c r="A24" s="573"/>
      <c r="B24" s="453" t="s">
        <v>4690</v>
      </c>
      <c r="C24" s="454">
        <f>SUM(C22:C23)</f>
        <v>1271400000</v>
      </c>
      <c r="D24" s="454">
        <f>SUM(D22:D23)</f>
        <v>461217658</v>
      </c>
      <c r="E24" s="455">
        <f t="shared" si="0"/>
        <v>36.276361333962562</v>
      </c>
      <c r="F24" s="454">
        <f t="shared" si="1"/>
        <v>810182342</v>
      </c>
      <c r="G24" s="455">
        <f t="shared" si="2"/>
        <v>63.723638666037438</v>
      </c>
      <c r="H24" s="454">
        <f>SUM(H22:H23)</f>
        <v>838757000</v>
      </c>
      <c r="I24" s="454">
        <f>SUM(I22:I23)</f>
        <v>461217658</v>
      </c>
      <c r="J24" s="455">
        <f t="shared" si="4"/>
        <v>54.988233540822904</v>
      </c>
      <c r="K24" s="454">
        <f t="shared" si="5"/>
        <v>377539342</v>
      </c>
      <c r="L24" s="455">
        <f t="shared" si="6"/>
        <v>45.011766459177096</v>
      </c>
      <c r="M24" s="454">
        <f t="shared" ref="M24:N24" si="15">SUM(M22:M23)</f>
        <v>0</v>
      </c>
      <c r="N24" s="454">
        <f t="shared" si="15"/>
        <v>432643000</v>
      </c>
    </row>
    <row r="25" spans="1:15">
      <c r="A25" s="556" t="s">
        <v>3735</v>
      </c>
      <c r="B25" s="556"/>
      <c r="C25" s="447">
        <f>C14++C18+C21+C24</f>
        <v>23342160000</v>
      </c>
      <c r="D25" s="447">
        <f>D14++D18+D21+D24</f>
        <v>12445651673</v>
      </c>
      <c r="E25" s="448">
        <f t="shared" si="0"/>
        <v>53.318337604574729</v>
      </c>
      <c r="F25" s="447">
        <f t="shared" si="1"/>
        <v>10896508327</v>
      </c>
      <c r="G25" s="448">
        <f t="shared" si="2"/>
        <v>46.681662395425271</v>
      </c>
      <c r="H25" s="144">
        <f>H14++H18+H21+H24</f>
        <v>20030851000</v>
      </c>
      <c r="I25" s="144">
        <f>I14++I18+I21+I24</f>
        <v>12445651673</v>
      </c>
      <c r="J25" s="462">
        <f t="shared" si="4"/>
        <v>62.132416006688885</v>
      </c>
      <c r="K25" s="144">
        <f t="shared" si="5"/>
        <v>7585199327</v>
      </c>
      <c r="L25" s="462">
        <f t="shared" si="6"/>
        <v>37.867583993311115</v>
      </c>
      <c r="M25" s="452">
        <f t="shared" ref="M25:N25" si="16">M14++M18+M21+M24</f>
        <v>423949000</v>
      </c>
      <c r="N25" s="452">
        <f t="shared" si="16"/>
        <v>2887360000</v>
      </c>
      <c r="O25" s="159"/>
    </row>
    <row r="26" spans="1:15">
      <c r="A26" s="569" t="s">
        <v>4685</v>
      </c>
      <c r="B26" s="570"/>
      <c r="C26" s="449">
        <f>C25</f>
        <v>23342160000</v>
      </c>
      <c r="D26" s="450">
        <f>D25</f>
        <v>12445651673</v>
      </c>
      <c r="E26" s="451">
        <f t="shared" si="0"/>
        <v>53.318337604574729</v>
      </c>
      <c r="F26" s="450">
        <f t="shared" si="1"/>
        <v>10896508327</v>
      </c>
      <c r="G26" s="451">
        <f t="shared" si="2"/>
        <v>46.681662395425271</v>
      </c>
      <c r="H26" s="463">
        <f>H25</f>
        <v>20030851000</v>
      </c>
      <c r="I26" s="464">
        <f>I25</f>
        <v>12445651673</v>
      </c>
      <c r="J26" s="465">
        <f t="shared" si="4"/>
        <v>62.132416006688885</v>
      </c>
      <c r="K26" s="464">
        <f t="shared" si="5"/>
        <v>7585199327</v>
      </c>
      <c r="L26" s="465">
        <f t="shared" si="6"/>
        <v>37.867583993311115</v>
      </c>
      <c r="M26" s="540">
        <f>SUM(M25,N25)</f>
        <v>3311309000</v>
      </c>
      <c r="N26" s="541"/>
      <c r="O26" s="161"/>
    </row>
    <row r="29" spans="1:15" ht="15.75">
      <c r="A29" s="329" t="s">
        <v>3885</v>
      </c>
    </row>
    <row r="30" spans="1:15" ht="14.45" customHeight="1">
      <c r="A30" s="553" t="s">
        <v>3871</v>
      </c>
      <c r="B30" s="553" t="s">
        <v>3872</v>
      </c>
      <c r="C30" s="548" t="s">
        <v>7680</v>
      </c>
      <c r="D30" s="549"/>
      <c r="E30" s="549"/>
      <c r="F30" s="549"/>
      <c r="G30" s="550"/>
      <c r="H30" s="558" t="s">
        <v>7682</v>
      </c>
      <c r="I30" s="559"/>
      <c r="J30" s="559"/>
      <c r="K30" s="559"/>
      <c r="L30" s="560"/>
      <c r="M30" s="542" t="s">
        <v>4679</v>
      </c>
      <c r="N30" s="542" t="s">
        <v>4681</v>
      </c>
    </row>
    <row r="31" spans="1:15">
      <c r="A31" s="554"/>
      <c r="B31" s="554"/>
      <c r="C31" s="551" t="s">
        <v>7681</v>
      </c>
      <c r="D31" s="548" t="s">
        <v>3732</v>
      </c>
      <c r="E31" s="550"/>
      <c r="F31" s="548" t="s">
        <v>3733</v>
      </c>
      <c r="G31" s="550"/>
      <c r="H31" s="561" t="s">
        <v>7683</v>
      </c>
      <c r="I31" s="558" t="s">
        <v>3732</v>
      </c>
      <c r="J31" s="560"/>
      <c r="K31" s="558" t="s">
        <v>3733</v>
      </c>
      <c r="L31" s="560"/>
      <c r="M31" s="543"/>
      <c r="N31" s="543"/>
    </row>
    <row r="32" spans="1:15">
      <c r="A32" s="555"/>
      <c r="B32" s="555"/>
      <c r="C32" s="552"/>
      <c r="D32" s="313" t="s">
        <v>4691</v>
      </c>
      <c r="E32" s="313" t="s">
        <v>3729</v>
      </c>
      <c r="F32" s="313" t="s">
        <v>4691</v>
      </c>
      <c r="G32" s="313" t="s">
        <v>3729</v>
      </c>
      <c r="H32" s="562"/>
      <c r="I32" s="444" t="s">
        <v>4691</v>
      </c>
      <c r="J32" s="444" t="s">
        <v>3729</v>
      </c>
      <c r="K32" s="444" t="s">
        <v>4691</v>
      </c>
      <c r="L32" s="444" t="s">
        <v>3729</v>
      </c>
      <c r="M32" s="544"/>
      <c r="N32" s="544"/>
    </row>
    <row r="33" spans="1:14">
      <c r="A33" s="146">
        <v>1</v>
      </c>
      <c r="B33" s="147" t="s">
        <v>4068</v>
      </c>
      <c r="C33" s="148">
        <f>C13</f>
        <v>6478996000</v>
      </c>
      <c r="D33" s="148">
        <f>D13</f>
        <v>4242168197</v>
      </c>
      <c r="E33" s="445">
        <f t="shared" ref="E33" si="17">IFERROR(D33/C33*100,0)</f>
        <v>65.475703287978575</v>
      </c>
      <c r="F33" s="148">
        <f t="shared" ref="F33:F36" si="18">C33-D33</f>
        <v>2236827803</v>
      </c>
      <c r="G33" s="445">
        <f t="shared" ref="G33" si="19">IFERROR(F33/C33*100,0)</f>
        <v>34.524296712021432</v>
      </c>
      <c r="H33" s="148">
        <f>H13</f>
        <v>6155047000</v>
      </c>
      <c r="I33" s="148">
        <f>I13</f>
        <v>4242168197</v>
      </c>
      <c r="J33" s="445">
        <f t="shared" ref="J33" si="20">IFERROR(I33/H33*100,0)</f>
        <v>68.921783976629257</v>
      </c>
      <c r="K33" s="148">
        <f t="shared" ref="K33:K36" si="21">H33-I33</f>
        <v>1912878803</v>
      </c>
      <c r="L33" s="445">
        <f t="shared" ref="L33" si="22">IFERROR(K33/H33*100,0)</f>
        <v>31.078216023370743</v>
      </c>
      <c r="M33" s="148">
        <f>M13</f>
        <v>323949000</v>
      </c>
      <c r="N33" s="148">
        <f>N13</f>
        <v>0</v>
      </c>
    </row>
    <row r="34" spans="1:14">
      <c r="A34" s="146">
        <v>2</v>
      </c>
      <c r="B34" s="147" t="s">
        <v>3873</v>
      </c>
      <c r="C34" s="148">
        <f>SUM(C35:C36)</f>
        <v>16207230000</v>
      </c>
      <c r="D34" s="148">
        <f>SUM(D35:D36)</f>
        <v>7549283476</v>
      </c>
      <c r="E34" s="445">
        <f t="shared" ref="E34:E37" si="23">IFERROR(D34/C34*100,0)</f>
        <v>46.579726924341792</v>
      </c>
      <c r="F34" s="148">
        <f>SUM(F35:F36)</f>
        <v>8657946524</v>
      </c>
      <c r="G34" s="445">
        <f t="shared" ref="G34:G37" si="24">IFERROR(F34/C34*100,0)</f>
        <v>53.420273075658208</v>
      </c>
      <c r="H34" s="148">
        <f>SUM(H35:H36)</f>
        <v>13221604000</v>
      </c>
      <c r="I34" s="148">
        <f>SUM(I35:I36)</f>
        <v>7549283476</v>
      </c>
      <c r="J34" s="445">
        <f t="shared" ref="J34:J37" si="25">IFERROR(I34/H34*100,0)</f>
        <v>57.098090942672307</v>
      </c>
      <c r="K34" s="148">
        <f>SUM(K35:K36)</f>
        <v>5672320524</v>
      </c>
      <c r="L34" s="445">
        <f t="shared" ref="L34:L37" si="26">IFERROR(K34/H34*100,0)</f>
        <v>42.901909057327686</v>
      </c>
      <c r="M34" s="148">
        <f t="shared" ref="M34:N34" si="27">SUM(M35:M36)</f>
        <v>100000000</v>
      </c>
      <c r="N34" s="148">
        <f t="shared" si="27"/>
        <v>2885626000</v>
      </c>
    </row>
    <row r="35" spans="1:14">
      <c r="A35" s="155"/>
      <c r="B35" s="151" t="s">
        <v>3874</v>
      </c>
      <c r="C35" s="152" cm="1">
        <f t="array" ref="C35">SUM(_xlfn._xlws.FILTER(SP2D[DIPA_REVISI3],SP2D[Jenis Belanja]="Belanja Barang Operasional",0))</f>
        <v>2195658000</v>
      </c>
      <c r="D35" s="152" cm="1">
        <f t="array" ref="D35">SUM(_xlfn._xlws.FILTER(SP2D[Realisasi],SP2D[Jenis Belanja]="Belanja Barang Operasional",0))</f>
        <v>947702314</v>
      </c>
      <c r="E35" s="446">
        <f t="shared" si="23"/>
        <v>43.162565117153946</v>
      </c>
      <c r="F35" s="115">
        <f t="shared" si="18"/>
        <v>1247955686</v>
      </c>
      <c r="G35" s="446">
        <f t="shared" si="24"/>
        <v>56.837434882846047</v>
      </c>
      <c r="H35" s="152" cm="1">
        <f t="array" ref="H35">SUM(_xlfn._xlws.FILTER(SP2D[Pagu-Blokir],SP2D[Jenis Belanja]="Belanja Barang Operasional",0))</f>
        <v>2095658000</v>
      </c>
      <c r="I35" s="152">
        <f>D35</f>
        <v>947702314</v>
      </c>
      <c r="J35" s="446">
        <f t="shared" si="25"/>
        <v>45.222183867787585</v>
      </c>
      <c r="K35" s="152">
        <f t="shared" si="21"/>
        <v>1147955686</v>
      </c>
      <c r="L35" s="446">
        <f t="shared" si="26"/>
        <v>54.777816132212408</v>
      </c>
      <c r="M35" s="152" cm="1">
        <f t="array" ref="M35">SUM(_xlfn._xlws.FILTER(SP2D[Blokir AA ke 1],SP2D[Jenis Belanja]="Belanja Barang Operasional",0))</f>
        <v>100000000</v>
      </c>
      <c r="N35" s="152" cm="1">
        <f t="array" ref="N35">SUM(_xlfn._xlws.FILTER(SP2D[Blokir AA ke 2],SP2D[Jenis Belanja]="Belanja Barang Operasional",0))</f>
        <v>0</v>
      </c>
    </row>
    <row r="36" spans="1:14">
      <c r="A36" s="155"/>
      <c r="B36" s="151" t="s">
        <v>4684</v>
      </c>
      <c r="C36" s="152" cm="1">
        <f t="array" ref="C36">SUM(_xlfn._xlws.FILTER(SP2D[DIPA_REVISI3],SP2D[Jenis Belanja]="Belanja Barang Non Operasional",0))</f>
        <v>14011572000</v>
      </c>
      <c r="D36" s="152" cm="1">
        <f t="array" ref="D36">SUM(_xlfn._xlws.FILTER(SP2D[Realisasi],SP2D[Jenis Belanja]="Belanja Barang Non Operasional",0))</f>
        <v>6601581162</v>
      </c>
      <c r="E36" s="446">
        <f t="shared" si="23"/>
        <v>47.115207073124985</v>
      </c>
      <c r="F36" s="115">
        <f t="shared" si="18"/>
        <v>7409990838</v>
      </c>
      <c r="G36" s="446">
        <f t="shared" si="24"/>
        <v>52.884792926875015</v>
      </c>
      <c r="H36" s="152" cm="1">
        <f t="array" ref="H36">SUM(_xlfn._xlws.FILTER(SP2D[Pagu-Blokir],SP2D[Jenis Belanja]="Belanja Barang Non Operasional",0))</f>
        <v>11125946000</v>
      </c>
      <c r="I36" s="152">
        <f>D36</f>
        <v>6601581162</v>
      </c>
      <c r="J36" s="446">
        <f t="shared" si="25"/>
        <v>59.335009912864933</v>
      </c>
      <c r="K36" s="152">
        <f t="shared" si="21"/>
        <v>4524364838</v>
      </c>
      <c r="L36" s="446">
        <f t="shared" si="26"/>
        <v>40.66499008713506</v>
      </c>
      <c r="M36" s="152" cm="1">
        <f t="array" ref="M36">SUM(_xlfn._xlws.FILTER(SP2D[Blokir AA ke 1],SP2D[Jenis Belanja]="Belanja Barang Non Operasional",0))</f>
        <v>0</v>
      </c>
      <c r="N36" s="152" cm="1">
        <f t="array" ref="N36">SUM(_xlfn._xlws.FILTER(SP2D[Blokir AA ke 2],SP2D[Jenis Belanja]="Belanja Barang Non Operasional",0))</f>
        <v>2885626000</v>
      </c>
    </row>
    <row r="37" spans="1:14">
      <c r="A37" s="146">
        <v>2</v>
      </c>
      <c r="B37" s="147" t="s">
        <v>3875</v>
      </c>
      <c r="C37" s="148">
        <f>C11</f>
        <v>655934000</v>
      </c>
      <c r="D37" s="148">
        <f>D11</f>
        <v>654200000</v>
      </c>
      <c r="E37" s="445">
        <f t="shared" si="23"/>
        <v>99.735644134928208</v>
      </c>
      <c r="F37" s="148">
        <f>F11</f>
        <v>1734000</v>
      </c>
      <c r="G37" s="445">
        <f t="shared" si="24"/>
        <v>0.26435586507179076</v>
      </c>
      <c r="H37" s="148">
        <f>H11</f>
        <v>654200000</v>
      </c>
      <c r="I37" s="148">
        <f>I11</f>
        <v>654200000</v>
      </c>
      <c r="J37" s="445">
        <f t="shared" si="25"/>
        <v>100</v>
      </c>
      <c r="K37" s="148">
        <f>K11</f>
        <v>0</v>
      </c>
      <c r="L37" s="445">
        <f t="shared" si="26"/>
        <v>0</v>
      </c>
      <c r="M37" s="148">
        <f>M11</f>
        <v>0</v>
      </c>
      <c r="N37" s="148">
        <f>N11</f>
        <v>1734000</v>
      </c>
    </row>
    <row r="38" spans="1:14">
      <c r="A38" s="146"/>
      <c r="B38" s="147"/>
      <c r="C38" s="148"/>
      <c r="D38" s="148"/>
      <c r="E38" s="148"/>
      <c r="F38" s="148"/>
      <c r="G38" s="148"/>
      <c r="H38" s="148"/>
      <c r="I38" s="148"/>
      <c r="J38" s="445"/>
      <c r="K38" s="148"/>
      <c r="L38" s="445"/>
      <c r="M38" s="148"/>
      <c r="N38" s="148"/>
    </row>
    <row r="39" spans="1:14">
      <c r="A39" s="563" t="s">
        <v>590</v>
      </c>
      <c r="B39" s="564"/>
      <c r="C39" s="456">
        <f>SUM(C33,C34,C37)</f>
        <v>23342160000</v>
      </c>
      <c r="D39" s="456">
        <f>SUM(D33,D34,D37)</f>
        <v>12445651673</v>
      </c>
      <c r="E39" s="457">
        <f t="shared" ref="E39" si="28">IFERROR(D39/C39*100,0)</f>
        <v>53.318337604574729</v>
      </c>
      <c r="F39" s="456">
        <f>SUM(F33,F34,F37)</f>
        <v>10896508327</v>
      </c>
      <c r="G39" s="457">
        <f t="shared" ref="G39" si="29">IFERROR(F39/C39*100,0)</f>
        <v>46.681662395425271</v>
      </c>
      <c r="H39" s="459">
        <f>SUM(H33,H34,H37)</f>
        <v>20030851000</v>
      </c>
      <c r="I39" s="459">
        <f>SUM(I33,I34,I37)</f>
        <v>12445651673</v>
      </c>
      <c r="J39" s="460">
        <f t="shared" ref="J39" si="30">IFERROR(I39/H39*100,0)</f>
        <v>62.132416006688885</v>
      </c>
      <c r="K39" s="459">
        <f>SUM(K33,K34,K37)</f>
        <v>7585199327</v>
      </c>
      <c r="L39" s="460">
        <f t="shared" ref="L39" si="31">IFERROR(K39/H39*100,0)</f>
        <v>37.867583993311115</v>
      </c>
      <c r="M39" s="466">
        <f>SUM(M33,M34,M37)</f>
        <v>423949000</v>
      </c>
      <c r="N39" s="466">
        <f>SUM(N33,N34,N37)</f>
        <v>2887360000</v>
      </c>
    </row>
    <row r="40" spans="1:14">
      <c r="A40" s="563" t="s">
        <v>3876</v>
      </c>
      <c r="B40" s="564"/>
      <c r="C40" s="456"/>
      <c r="D40" s="456"/>
      <c r="E40" s="456"/>
      <c r="F40" s="456"/>
      <c r="G40" s="456"/>
      <c r="H40" s="459"/>
      <c r="I40" s="459"/>
      <c r="J40" s="460"/>
      <c r="K40" s="459"/>
      <c r="L40" s="460"/>
      <c r="M40" s="466"/>
      <c r="N40" s="466"/>
    </row>
    <row r="41" spans="1:14">
      <c r="A41" s="563" t="s">
        <v>3877</v>
      </c>
      <c r="B41" s="564"/>
      <c r="C41" s="456">
        <f>C39</f>
        <v>23342160000</v>
      </c>
      <c r="D41" s="456">
        <f>D39</f>
        <v>12445651673</v>
      </c>
      <c r="E41" s="458">
        <f t="shared" ref="E41" si="32">IFERROR(D41/C41*100,0)</f>
        <v>53.318337604574729</v>
      </c>
      <c r="F41" s="456">
        <f>F39</f>
        <v>10896508327</v>
      </c>
      <c r="G41" s="458">
        <f t="shared" ref="G41" si="33">IFERROR(F41/C41*100,0)</f>
        <v>46.681662395425271</v>
      </c>
      <c r="H41" s="459">
        <f>H39</f>
        <v>20030851000</v>
      </c>
      <c r="I41" s="459">
        <f>I39</f>
        <v>12445651673</v>
      </c>
      <c r="J41" s="461">
        <f t="shared" ref="J41" si="34">IFERROR(I41/H41*100,0)</f>
        <v>62.132416006688885</v>
      </c>
      <c r="K41" s="459">
        <f>K39</f>
        <v>7585199327</v>
      </c>
      <c r="L41" s="461">
        <f t="shared" ref="L41" si="35">IFERROR(K41/H41*100,0)</f>
        <v>37.867583993311115</v>
      </c>
      <c r="M41" s="565">
        <f>SUM(M39:N39)</f>
        <v>3311309000</v>
      </c>
      <c r="N41" s="566"/>
    </row>
    <row r="42" spans="1:14" s="280" customFormat="1">
      <c r="A42" s="315"/>
      <c r="B42" s="315"/>
      <c r="C42" s="316"/>
      <c r="D42" s="316"/>
      <c r="E42" s="316"/>
      <c r="F42" s="316"/>
      <c r="G42" s="316"/>
      <c r="H42" s="316"/>
      <c r="I42" s="316"/>
      <c r="J42" s="316"/>
      <c r="K42" s="316"/>
      <c r="L42" s="316"/>
      <c r="M42" s="317"/>
      <c r="N42" s="317"/>
    </row>
    <row r="44" spans="1:14" ht="15.75">
      <c r="A44" s="328" t="s">
        <v>3883</v>
      </c>
    </row>
    <row r="45" spans="1:14">
      <c r="A45" s="545" t="s">
        <v>571</v>
      </c>
      <c r="B45" s="545" t="s">
        <v>500</v>
      </c>
      <c r="C45" s="548" t="s">
        <v>7680</v>
      </c>
      <c r="D45" s="549"/>
      <c r="E45" s="549"/>
      <c r="F45" s="549"/>
      <c r="G45" s="550"/>
      <c r="H45" s="558" t="s">
        <v>7682</v>
      </c>
      <c r="I45" s="559"/>
      <c r="J45" s="559"/>
      <c r="K45" s="559"/>
      <c r="L45" s="560"/>
      <c r="M45" s="542" t="s">
        <v>4679</v>
      </c>
      <c r="N45" s="542" t="s">
        <v>4681</v>
      </c>
    </row>
    <row r="46" spans="1:14">
      <c r="A46" s="546"/>
      <c r="B46" s="546"/>
      <c r="C46" s="551" t="s">
        <v>7681</v>
      </c>
      <c r="D46" s="548" t="s">
        <v>3732</v>
      </c>
      <c r="E46" s="550"/>
      <c r="F46" s="548" t="s">
        <v>3733</v>
      </c>
      <c r="G46" s="550"/>
      <c r="H46" s="561" t="s">
        <v>7683</v>
      </c>
      <c r="I46" s="558" t="s">
        <v>3732</v>
      </c>
      <c r="J46" s="560"/>
      <c r="K46" s="558" t="s">
        <v>3733</v>
      </c>
      <c r="L46" s="560"/>
      <c r="M46" s="543"/>
      <c r="N46" s="543"/>
    </row>
    <row r="47" spans="1:14">
      <c r="A47" s="547"/>
      <c r="B47" s="547"/>
      <c r="C47" s="552"/>
      <c r="D47" s="313" t="s">
        <v>4691</v>
      </c>
      <c r="E47" s="313" t="s">
        <v>3729</v>
      </c>
      <c r="F47" s="313" t="s">
        <v>4691</v>
      </c>
      <c r="G47" s="313" t="s">
        <v>3729</v>
      </c>
      <c r="H47" s="562"/>
      <c r="I47" s="444" t="s">
        <v>4691</v>
      </c>
      <c r="J47" s="444" t="s">
        <v>3729</v>
      </c>
      <c r="K47" s="444" t="s">
        <v>4691</v>
      </c>
      <c r="L47" s="444" t="s">
        <v>3729</v>
      </c>
      <c r="M47" s="544"/>
      <c r="N47" s="544"/>
    </row>
    <row r="48" spans="1:14">
      <c r="A48" s="557" t="s">
        <v>565</v>
      </c>
      <c r="B48" s="110" t="s">
        <v>549</v>
      </c>
      <c r="C48" s="115" cm="1">
        <f t="array" ref="C48">SUM(_xlfn._xlws.FILTER(SP2D[DIPA_REVISI3],(SP2D[Subkoordinator]=$B48)*(SP2D[Status Covid]="COVID"),0))</f>
        <v>88812000</v>
      </c>
      <c r="D48" s="115" cm="1">
        <f t="array" ref="D48">SUM(_xlfn._xlws.FILTER(SP2D[Realisasi],(SP2D[Subkoordinator]=$B48)*(SP2D[Status Covid]="COVID"),0))</f>
        <v>88811280</v>
      </c>
      <c r="E48" s="446">
        <f t="shared" ref="E48:E61" si="36">IFERROR(D48/C48*100,0)</f>
        <v>99.999189298743417</v>
      </c>
      <c r="F48" s="115">
        <f t="shared" ref="F48:F61" si="37">C48-D48</f>
        <v>720</v>
      </c>
      <c r="G48" s="167">
        <f t="shared" ref="G48:G61" si="38">IFERROR(F48/C48*100,0)</f>
        <v>8.107012565869478E-4</v>
      </c>
      <c r="H48" s="115" cm="1">
        <f t="array" ref="H48">SUM(_xlfn._xlws.FILTER(SP2D[Pagu-Blokir],(SP2D[Subkoordinator]=$B48)*(SP2D[Status Covid]="COVID"),0))</f>
        <v>88812000</v>
      </c>
      <c r="I48" s="115">
        <f>D48</f>
        <v>88811280</v>
      </c>
      <c r="J48" s="167">
        <f>E48</f>
        <v>99.999189298743417</v>
      </c>
      <c r="K48" s="115">
        <f t="shared" ref="K48:K61" si="39">H48-I48</f>
        <v>720</v>
      </c>
      <c r="L48" s="167">
        <f t="shared" ref="L48:L61" si="40">IFERROR(K48/H48*100,0)</f>
        <v>8.107012565869478E-4</v>
      </c>
      <c r="M48" s="115" cm="1">
        <f t="array" ref="M48">SUM(_xlfn._xlws.FILTER(SP2D[Blokir AA ke 1],(SP2D[Subkoordinator]=B48)*(SP2D[Status Covid]="COVID"),0))</f>
        <v>0</v>
      </c>
      <c r="N48" s="115" cm="1">
        <f t="array" ref="N48">SUM(_xlfn._xlws.FILTER(SP2D[Blokir AA ke 2],(SP2D[Subkoordinator]=B48)*(SP2D[Status Covid]="COVID"),0))</f>
        <v>0</v>
      </c>
    </row>
    <row r="49" spans="1:14">
      <c r="A49" s="557"/>
      <c r="B49" s="110" t="s">
        <v>535</v>
      </c>
      <c r="C49" s="115" cm="1">
        <f t="array" ref="C49">SUM(_xlfn._xlws.FILTER(SP2D[DIPA_REVISI3],(SP2D[Subkoordinator]=$B49)*(SP2D[Status Covid]="COVID"),0))</f>
        <v>0</v>
      </c>
      <c r="D49" s="115" cm="1">
        <f t="array" ref="D49">SUM(_xlfn._xlws.FILTER(SP2D[Realisasi],(SP2D[Subkoordinator]=$B49)*(SP2D[Status Covid]="COVID"),0))</f>
        <v>0</v>
      </c>
      <c r="E49" s="167">
        <f t="shared" si="36"/>
        <v>0</v>
      </c>
      <c r="F49" s="115">
        <f t="shared" si="37"/>
        <v>0</v>
      </c>
      <c r="G49" s="167">
        <f t="shared" si="38"/>
        <v>0</v>
      </c>
      <c r="H49" s="115" cm="1">
        <f t="array" ref="H49">SUM(_xlfn._xlws.FILTER(SP2D[Pagu-Blokir],(SP2D[Subkoordinator]=$B49)*(SP2D[Status Covid]="COVID"),0))</f>
        <v>0</v>
      </c>
      <c r="I49" s="115">
        <f t="shared" ref="I49:J61" si="41">D49</f>
        <v>0</v>
      </c>
      <c r="J49" s="167">
        <f t="shared" si="41"/>
        <v>0</v>
      </c>
      <c r="K49" s="115">
        <f t="shared" si="39"/>
        <v>0</v>
      </c>
      <c r="L49" s="167">
        <f t="shared" si="40"/>
        <v>0</v>
      </c>
      <c r="M49" s="115" cm="1">
        <f t="array" ref="M49">SUM(_xlfn._xlws.FILTER(SP2D[Blokir AA ke 1],(SP2D[Subkoordinator]=B49)*(SP2D[Status Covid]="COVID"),0))</f>
        <v>0</v>
      </c>
      <c r="N49" s="115" cm="1">
        <f t="array" ref="N49">SUM(_xlfn._xlws.FILTER(SP2D[Blokir AA ke 2],(SP2D[Subkoordinator]=B49)*(SP2D[Status Covid]="COVID"),0))</f>
        <v>0</v>
      </c>
    </row>
    <row r="50" spans="1:14">
      <c r="A50" s="557"/>
      <c r="B50" s="453" t="s">
        <v>4687</v>
      </c>
      <c r="C50" s="454">
        <f>SUM(C48:C49)</f>
        <v>88812000</v>
      </c>
      <c r="D50" s="454">
        <f t="shared" ref="D50" si="42">SUM(D48:D49)</f>
        <v>88811280</v>
      </c>
      <c r="E50" s="455">
        <f t="shared" si="36"/>
        <v>99.999189298743417</v>
      </c>
      <c r="F50" s="454">
        <f t="shared" si="37"/>
        <v>720</v>
      </c>
      <c r="G50" s="455">
        <f t="shared" si="38"/>
        <v>8.107012565869478E-4</v>
      </c>
      <c r="H50" s="454">
        <f>SUM(H48:H49)</f>
        <v>88812000</v>
      </c>
      <c r="I50" s="454">
        <f t="shared" si="41"/>
        <v>88811280</v>
      </c>
      <c r="J50" s="455">
        <f t="shared" si="41"/>
        <v>99.999189298743417</v>
      </c>
      <c r="K50" s="454">
        <f t="shared" si="39"/>
        <v>720</v>
      </c>
      <c r="L50" s="455">
        <f t="shared" si="40"/>
        <v>8.107012565869478E-4</v>
      </c>
      <c r="M50" s="454">
        <f t="shared" ref="M50:N50" si="43">SUM(M48:M49)</f>
        <v>0</v>
      </c>
      <c r="N50" s="454">
        <f t="shared" si="43"/>
        <v>0</v>
      </c>
    </row>
    <row r="51" spans="1:14">
      <c r="A51" s="557" t="s">
        <v>532</v>
      </c>
      <c r="B51" s="110" t="s">
        <v>533</v>
      </c>
      <c r="C51" s="115" cm="1">
        <f t="array" ref="C51">SUM(_xlfn._xlws.FILTER(SP2D[DIPA_REVISI3],(SP2D[Subkoordinator]=$B51)*(SP2D[Status Covid]="COVID"),0))</f>
        <v>0</v>
      </c>
      <c r="D51" s="115" cm="1">
        <f t="array" ref="D51">SUM(_xlfn._xlws.FILTER(SP2D[Realisasi],(SP2D[Subkoordinator]=$B51)*(SP2D[Status Covid]="COVID"),0))</f>
        <v>0</v>
      </c>
      <c r="E51" s="167">
        <f t="shared" si="36"/>
        <v>0</v>
      </c>
      <c r="F51" s="115">
        <f t="shared" si="37"/>
        <v>0</v>
      </c>
      <c r="G51" s="167">
        <f t="shared" si="38"/>
        <v>0</v>
      </c>
      <c r="H51" s="115" cm="1">
        <f t="array" ref="H51">SUM(_xlfn._xlws.FILTER(SP2D[Pagu-Blokir],(SP2D[Subkoordinator]=$B51)*(SP2D[Status Covid]="COVID"),0))</f>
        <v>0</v>
      </c>
      <c r="I51" s="115">
        <f t="shared" si="41"/>
        <v>0</v>
      </c>
      <c r="J51" s="167">
        <f t="shared" si="41"/>
        <v>0</v>
      </c>
      <c r="K51" s="115">
        <f t="shared" si="39"/>
        <v>0</v>
      </c>
      <c r="L51" s="167">
        <f t="shared" si="40"/>
        <v>0</v>
      </c>
      <c r="M51" s="115" cm="1">
        <f t="array" ref="M51">SUM(_xlfn._xlws.FILTER(SP2D[Blokir AA ke 1],(SP2D[Subkoordinator]=B51)*(SP2D[Status Covid]="COVID"),0))</f>
        <v>0</v>
      </c>
      <c r="N51" s="115" cm="1">
        <f t="array" ref="N51">SUM(_xlfn._xlws.FILTER(SP2D[Blokir AA ke 2],(SP2D[Subkoordinator]=B51)*(SP2D[Status Covid]="COVID"),0))</f>
        <v>0</v>
      </c>
    </row>
    <row r="52" spans="1:14">
      <c r="A52" s="557"/>
      <c r="B52" s="110" t="s">
        <v>570</v>
      </c>
      <c r="C52" s="115" cm="1">
        <f t="array" ref="C52">SUM(_xlfn._xlws.FILTER(SP2D[DIPA_REVISI3],(SP2D[Subkoordinator]=$B52)*(SP2D[Status Covid]="COVID"),0))</f>
        <v>0</v>
      </c>
      <c r="D52" s="115" cm="1">
        <f t="array" ref="D52">SUM(_xlfn._xlws.FILTER(SP2D[Realisasi],(SP2D[Subkoordinator]=$B52)*(SP2D[Status Covid]="COVID"),0))</f>
        <v>0</v>
      </c>
      <c r="E52" s="167">
        <f t="shared" si="36"/>
        <v>0</v>
      </c>
      <c r="F52" s="115">
        <f t="shared" si="37"/>
        <v>0</v>
      </c>
      <c r="G52" s="167">
        <f t="shared" si="38"/>
        <v>0</v>
      </c>
      <c r="H52" s="115" cm="1">
        <f t="array" ref="H52">SUM(_xlfn._xlws.FILTER(SP2D[Pagu-Blokir],(SP2D[Subkoordinator]=$B52)*(SP2D[Status Covid]="COVID"),0))</f>
        <v>0</v>
      </c>
      <c r="I52" s="115">
        <f t="shared" si="41"/>
        <v>0</v>
      </c>
      <c r="J52" s="167">
        <f t="shared" si="41"/>
        <v>0</v>
      </c>
      <c r="K52" s="115">
        <f t="shared" si="39"/>
        <v>0</v>
      </c>
      <c r="L52" s="167">
        <f t="shared" si="40"/>
        <v>0</v>
      </c>
      <c r="M52" s="115" cm="1">
        <f t="array" ref="M52">SUM(_xlfn._xlws.FILTER(SP2D[Blokir AA ke 1],(SP2D[Subkoordinator]=B52)*(SP2D[Status Covid]="COVID"),0))</f>
        <v>0</v>
      </c>
      <c r="N52" s="115" cm="1">
        <f t="array" ref="N52">SUM(_xlfn._xlws.FILTER(SP2D[Blokir AA ke 2],(SP2D[Subkoordinator]=B52)*(SP2D[Status Covid]="COVID"),0))</f>
        <v>0</v>
      </c>
    </row>
    <row r="53" spans="1:14">
      <c r="A53" s="557"/>
      <c r="B53" s="453" t="s">
        <v>4688</v>
      </c>
      <c r="C53" s="454">
        <f t="shared" ref="C53:N53" si="44">SUM(C51:C52)</f>
        <v>0</v>
      </c>
      <c r="D53" s="454">
        <f t="shared" si="44"/>
        <v>0</v>
      </c>
      <c r="E53" s="455">
        <f t="shared" si="36"/>
        <v>0</v>
      </c>
      <c r="F53" s="454">
        <f t="shared" si="37"/>
        <v>0</v>
      </c>
      <c r="G53" s="455">
        <f t="shared" si="38"/>
        <v>0</v>
      </c>
      <c r="H53" s="454">
        <f t="shared" ref="H53" si="45">SUM(H51:H52)</f>
        <v>0</v>
      </c>
      <c r="I53" s="454">
        <f t="shared" si="41"/>
        <v>0</v>
      </c>
      <c r="J53" s="455">
        <f t="shared" si="41"/>
        <v>0</v>
      </c>
      <c r="K53" s="454">
        <f t="shared" si="39"/>
        <v>0</v>
      </c>
      <c r="L53" s="455">
        <f t="shared" si="40"/>
        <v>0</v>
      </c>
      <c r="M53" s="454">
        <f t="shared" si="44"/>
        <v>0</v>
      </c>
      <c r="N53" s="454">
        <f t="shared" si="44"/>
        <v>0</v>
      </c>
    </row>
    <row r="54" spans="1:14">
      <c r="A54" s="557" t="s">
        <v>524</v>
      </c>
      <c r="B54" s="110" t="s">
        <v>525</v>
      </c>
      <c r="C54" s="115" cm="1">
        <f t="array" ref="C54">SUM(_xlfn._xlws.FILTER(SP2D[DIPA_REVISI3],(SP2D[Subkoordinator]=$B54)*(SP2D[Status Covid]="COVID"),0))</f>
        <v>0</v>
      </c>
      <c r="D54" s="115" cm="1">
        <f t="array" ref="D54">SUM(_xlfn._xlws.FILTER(SP2D[Realisasi],(SP2D[Subkoordinator]=$B54)*(SP2D[Status Covid]="COVID"),0))</f>
        <v>0</v>
      </c>
      <c r="E54" s="167">
        <f t="shared" si="36"/>
        <v>0</v>
      </c>
      <c r="F54" s="115">
        <f t="shared" si="37"/>
        <v>0</v>
      </c>
      <c r="G54" s="167">
        <f t="shared" si="38"/>
        <v>0</v>
      </c>
      <c r="H54" s="115" cm="1">
        <f t="array" ref="H54">SUM(_xlfn._xlws.FILTER(SP2D[Pagu-Blokir],(SP2D[Subkoordinator]=$B54)*(SP2D[Status Covid]="COVID"),0))</f>
        <v>0</v>
      </c>
      <c r="I54" s="115">
        <f t="shared" si="41"/>
        <v>0</v>
      </c>
      <c r="J54" s="167">
        <f t="shared" si="41"/>
        <v>0</v>
      </c>
      <c r="K54" s="115">
        <f t="shared" si="39"/>
        <v>0</v>
      </c>
      <c r="L54" s="167">
        <f t="shared" si="40"/>
        <v>0</v>
      </c>
      <c r="M54" s="115" cm="1">
        <f t="array" ref="M54">SUM(_xlfn._xlws.FILTER(SP2D[Blokir AA ke 1],(SP2D[Subkoordinator]=B54)*(SP2D[Status Covid]="COVID"),0))</f>
        <v>0</v>
      </c>
      <c r="N54" s="115" cm="1">
        <f t="array" ref="N54">SUM(_xlfn._xlws.FILTER(SP2D[Blokir AA ke 2],(SP2D[Subkoordinator]=B54)*(SP2D[Status Covid]="COVID"),0))</f>
        <v>0</v>
      </c>
    </row>
    <row r="55" spans="1:14">
      <c r="A55" s="557"/>
      <c r="B55" s="110" t="s">
        <v>527</v>
      </c>
      <c r="C55" s="115" cm="1">
        <f t="array" ref="C55">SUM(_xlfn._xlws.FILTER(SP2D[DIPA_REVISI3],(SP2D[Subkoordinator]=$B55)*(SP2D[Status Covid]="COVID"),0))</f>
        <v>0</v>
      </c>
      <c r="D55" s="115" cm="1">
        <f t="array" ref="D55">SUM(_xlfn._xlws.FILTER(SP2D[Realisasi],(SP2D[Subkoordinator]=$B55)*(SP2D[Status Covid]="COVID"),0))</f>
        <v>0</v>
      </c>
      <c r="E55" s="167">
        <f t="shared" si="36"/>
        <v>0</v>
      </c>
      <c r="F55" s="115">
        <f t="shared" si="37"/>
        <v>0</v>
      </c>
      <c r="G55" s="167">
        <f t="shared" si="38"/>
        <v>0</v>
      </c>
      <c r="H55" s="115" cm="1">
        <f t="array" ref="H55">SUM(_xlfn._xlws.FILTER(SP2D[Pagu-Blokir],(SP2D[Subkoordinator]=$B55)*(SP2D[Status Covid]="COVID"),0))</f>
        <v>0</v>
      </c>
      <c r="I55" s="115">
        <f t="shared" si="41"/>
        <v>0</v>
      </c>
      <c r="J55" s="167">
        <f t="shared" si="41"/>
        <v>0</v>
      </c>
      <c r="K55" s="115">
        <f t="shared" si="39"/>
        <v>0</v>
      </c>
      <c r="L55" s="167">
        <f t="shared" si="40"/>
        <v>0</v>
      </c>
      <c r="M55" s="115" cm="1">
        <f t="array" ref="M55">SUM(_xlfn._xlws.FILTER(SP2D[Blokir AA ke 1],(SP2D[Subkoordinator]=B55)*(SP2D[Status Covid]="COVID"),0))</f>
        <v>0</v>
      </c>
      <c r="N55" s="115" cm="1">
        <f t="array" ref="N55">SUM(_xlfn._xlws.FILTER(SP2D[Blokir AA ke 2],(SP2D[Subkoordinator]=B55)*(SP2D[Status Covid]="COVID"),0))</f>
        <v>0</v>
      </c>
    </row>
    <row r="56" spans="1:14">
      <c r="A56" s="557"/>
      <c r="B56" s="453" t="s">
        <v>4689</v>
      </c>
      <c r="C56" s="454">
        <f t="shared" ref="C56:N56" si="46">SUM(C54:C55)</f>
        <v>0</v>
      </c>
      <c r="D56" s="454">
        <f t="shared" si="46"/>
        <v>0</v>
      </c>
      <c r="E56" s="455">
        <f t="shared" si="36"/>
        <v>0</v>
      </c>
      <c r="F56" s="454">
        <f t="shared" si="37"/>
        <v>0</v>
      </c>
      <c r="G56" s="455">
        <f t="shared" si="38"/>
        <v>0</v>
      </c>
      <c r="H56" s="454">
        <f t="shared" ref="H56" si="47">SUM(H54:H55)</f>
        <v>0</v>
      </c>
      <c r="I56" s="454">
        <f t="shared" si="41"/>
        <v>0</v>
      </c>
      <c r="J56" s="455">
        <f t="shared" si="41"/>
        <v>0</v>
      </c>
      <c r="K56" s="454">
        <f t="shared" si="39"/>
        <v>0</v>
      </c>
      <c r="L56" s="455">
        <f t="shared" si="40"/>
        <v>0</v>
      </c>
      <c r="M56" s="454">
        <f t="shared" si="46"/>
        <v>0</v>
      </c>
      <c r="N56" s="454">
        <f t="shared" si="46"/>
        <v>0</v>
      </c>
    </row>
    <row r="57" spans="1:14">
      <c r="A57" s="557" t="s">
        <v>528</v>
      </c>
      <c r="B57" s="110" t="s">
        <v>529</v>
      </c>
      <c r="C57" s="115" cm="1">
        <f t="array" ref="C57">SUM(_xlfn._xlws.FILTER(SP2D[DIPA_REVISI3],(SP2D[Subkoordinator]=$B57)*(SP2D[Status Covid]="COVID"),0))</f>
        <v>8000000</v>
      </c>
      <c r="D57" s="115" cm="1">
        <f t="array" ref="D57">SUM(_xlfn._xlws.FILTER(SP2D[Realisasi],(SP2D[Subkoordinator]=$B57)*(SP2D[Status Covid]="COVID"),0))</f>
        <v>365000</v>
      </c>
      <c r="E57" s="167">
        <f t="shared" si="36"/>
        <v>4.5625</v>
      </c>
      <c r="F57" s="115">
        <f t="shared" si="37"/>
        <v>7635000</v>
      </c>
      <c r="G57" s="167">
        <f t="shared" si="38"/>
        <v>95.4375</v>
      </c>
      <c r="H57" s="115" cm="1">
        <f t="array" ref="H57">SUM(_xlfn._xlws.FILTER(SP2D[Pagu-Blokir],(SP2D[Subkoordinator]=$B57)*(SP2D[Status Covid]="COVID"),0))</f>
        <v>8000000</v>
      </c>
      <c r="I57" s="115">
        <f t="shared" si="41"/>
        <v>365000</v>
      </c>
      <c r="J57" s="167">
        <f t="shared" si="41"/>
        <v>4.5625</v>
      </c>
      <c r="K57" s="115">
        <f t="shared" si="39"/>
        <v>7635000</v>
      </c>
      <c r="L57" s="167">
        <f t="shared" si="40"/>
        <v>95.4375</v>
      </c>
      <c r="M57" s="115" cm="1">
        <f t="array" ref="M57">SUM(_xlfn._xlws.FILTER(SP2D[Blokir AA ke 1],(SP2D[Subkoordinator]=B57)*(SP2D[Status Covid]="COVID"),0))</f>
        <v>0</v>
      </c>
      <c r="N57" s="115" cm="1">
        <f t="array" ref="N57">SUM(_xlfn._xlws.FILTER(SP2D[Blokir AA ke 2],(SP2D[Subkoordinator]=B57)*(SP2D[Status Covid]="COVID"),0))</f>
        <v>0</v>
      </c>
    </row>
    <row r="58" spans="1:14">
      <c r="A58" s="557"/>
      <c r="B58" s="110" t="s">
        <v>531</v>
      </c>
      <c r="C58" s="115" cm="1">
        <f t="array" ref="C58">SUM(_xlfn._xlws.FILTER(SP2D[DIPA_REVISI3],(SP2D[Subkoordinator]=$B58)*(SP2D[Status Covid]="COVID"),0))</f>
        <v>0</v>
      </c>
      <c r="D58" s="115" cm="1">
        <f t="array" ref="D58">SUM(_xlfn._xlws.FILTER(SP2D[Realisasi],(SP2D[Subkoordinator]=$B58)*(SP2D[Status Covid]="COVID"),0))</f>
        <v>0</v>
      </c>
      <c r="E58" s="167">
        <f t="shared" si="36"/>
        <v>0</v>
      </c>
      <c r="F58" s="115">
        <f t="shared" si="37"/>
        <v>0</v>
      </c>
      <c r="G58" s="167">
        <f t="shared" si="38"/>
        <v>0</v>
      </c>
      <c r="H58" s="115" cm="1">
        <f t="array" ref="H58">SUM(_xlfn._xlws.FILTER(SP2D[Pagu-Blokir],(SP2D[Subkoordinator]=$B58)*(SP2D[Status Covid]="COVID"),0))</f>
        <v>0</v>
      </c>
      <c r="I58" s="115">
        <f t="shared" si="41"/>
        <v>0</v>
      </c>
      <c r="J58" s="167">
        <f t="shared" si="41"/>
        <v>0</v>
      </c>
      <c r="K58" s="115">
        <f t="shared" si="39"/>
        <v>0</v>
      </c>
      <c r="L58" s="167">
        <f t="shared" si="40"/>
        <v>0</v>
      </c>
      <c r="M58" s="115" cm="1">
        <f t="array" ref="M58">SUM(_xlfn._xlws.FILTER(SP2D[Blokir AA ke 1],(SP2D[Subkoordinator]=B58)*(SP2D[Status Covid]="COVID"),0))</f>
        <v>0</v>
      </c>
      <c r="N58" s="115" cm="1">
        <f t="array" ref="N58">SUM(_xlfn._xlws.FILTER(SP2D[Blokir AA ke 2],(SP2D[Subkoordinator]=B58)*(SP2D[Status Covid]="COVID"),0))</f>
        <v>0</v>
      </c>
    </row>
    <row r="59" spans="1:14">
      <c r="A59" s="557"/>
      <c r="B59" s="453" t="s">
        <v>4690</v>
      </c>
      <c r="C59" s="454">
        <f t="shared" ref="C59:N59" si="48">SUM(C57:C58)</f>
        <v>8000000</v>
      </c>
      <c r="D59" s="454">
        <f t="shared" si="48"/>
        <v>365000</v>
      </c>
      <c r="E59" s="455">
        <f t="shared" si="36"/>
        <v>4.5625</v>
      </c>
      <c r="F59" s="454">
        <f t="shared" si="37"/>
        <v>7635000</v>
      </c>
      <c r="G59" s="455">
        <f t="shared" si="38"/>
        <v>95.4375</v>
      </c>
      <c r="H59" s="454">
        <f t="shared" ref="H59" si="49">SUM(H57:H58)</f>
        <v>8000000</v>
      </c>
      <c r="I59" s="454">
        <f t="shared" si="41"/>
        <v>365000</v>
      </c>
      <c r="J59" s="455">
        <f t="shared" si="41"/>
        <v>4.5625</v>
      </c>
      <c r="K59" s="454">
        <f t="shared" si="39"/>
        <v>7635000</v>
      </c>
      <c r="L59" s="455">
        <f t="shared" si="40"/>
        <v>95.4375</v>
      </c>
      <c r="M59" s="454">
        <f t="shared" si="48"/>
        <v>0</v>
      </c>
      <c r="N59" s="454">
        <f t="shared" si="48"/>
        <v>0</v>
      </c>
    </row>
    <row r="60" spans="1:14">
      <c r="A60" s="556" t="s">
        <v>3735</v>
      </c>
      <c r="B60" s="556"/>
      <c r="C60" s="447">
        <f>C50+C53+C56+C59</f>
        <v>96812000</v>
      </c>
      <c r="D60" s="447">
        <f>D50+D53+D56+D59</f>
        <v>89176280</v>
      </c>
      <c r="E60" s="448">
        <f t="shared" si="36"/>
        <v>92.112837251580387</v>
      </c>
      <c r="F60" s="447">
        <f t="shared" si="37"/>
        <v>7635720</v>
      </c>
      <c r="G60" s="448">
        <f t="shared" si="38"/>
        <v>7.887162748419617</v>
      </c>
      <c r="H60" s="144">
        <f>H50+H53+H56+H59</f>
        <v>96812000</v>
      </c>
      <c r="I60" s="144">
        <f t="shared" si="41"/>
        <v>89176280</v>
      </c>
      <c r="J60" s="462">
        <f t="shared" si="41"/>
        <v>92.112837251580387</v>
      </c>
      <c r="K60" s="144">
        <f t="shared" si="39"/>
        <v>7635720</v>
      </c>
      <c r="L60" s="462">
        <f t="shared" si="40"/>
        <v>7.887162748419617</v>
      </c>
      <c r="M60" s="452">
        <f t="shared" ref="M60:N60" si="50">M50+M53+M56+M59</f>
        <v>0</v>
      </c>
      <c r="N60" s="452">
        <f t="shared" si="50"/>
        <v>0</v>
      </c>
    </row>
    <row r="61" spans="1:14">
      <c r="A61" s="556" t="s">
        <v>4685</v>
      </c>
      <c r="B61" s="556"/>
      <c r="C61" s="449">
        <f>C60</f>
        <v>96812000</v>
      </c>
      <c r="D61" s="449">
        <f>D60</f>
        <v>89176280</v>
      </c>
      <c r="E61" s="467">
        <f t="shared" si="36"/>
        <v>92.112837251580387</v>
      </c>
      <c r="F61" s="449">
        <f t="shared" si="37"/>
        <v>7635720</v>
      </c>
      <c r="G61" s="467">
        <f t="shared" si="38"/>
        <v>7.887162748419617</v>
      </c>
      <c r="H61" s="463">
        <f>H60</f>
        <v>96812000</v>
      </c>
      <c r="I61" s="463">
        <f t="shared" si="41"/>
        <v>89176280</v>
      </c>
      <c r="J61" s="468">
        <f t="shared" si="41"/>
        <v>92.112837251580387</v>
      </c>
      <c r="K61" s="463">
        <f t="shared" si="39"/>
        <v>7635720</v>
      </c>
      <c r="L61" s="468">
        <f t="shared" si="40"/>
        <v>7.887162748419617</v>
      </c>
      <c r="M61" s="538">
        <f>SUM(M60:N60)</f>
        <v>0</v>
      </c>
      <c r="N61" s="539"/>
    </row>
  </sheetData>
  <mergeCells count="57">
    <mergeCell ref="A9:A14"/>
    <mergeCell ref="A1:N1"/>
    <mergeCell ref="A2:N2"/>
    <mergeCell ref="A3:N3"/>
    <mergeCell ref="A6:A8"/>
    <mergeCell ref="B6:B8"/>
    <mergeCell ref="C6:G6"/>
    <mergeCell ref="H6:L6"/>
    <mergeCell ref="M6:M8"/>
    <mergeCell ref="N6:N8"/>
    <mergeCell ref="C7:C8"/>
    <mergeCell ref="M26:N26"/>
    <mergeCell ref="D7:E7"/>
    <mergeCell ref="F7:G7"/>
    <mergeCell ref="H7:H8"/>
    <mergeCell ref="I7:J7"/>
    <mergeCell ref="K7:L7"/>
    <mergeCell ref="A15:A18"/>
    <mergeCell ref="A19:A21"/>
    <mergeCell ref="A22:A24"/>
    <mergeCell ref="A25:B25"/>
    <mergeCell ref="A26:B26"/>
    <mergeCell ref="A39:B39"/>
    <mergeCell ref="A40:B40"/>
    <mergeCell ref="A41:B41"/>
    <mergeCell ref="M41:N41"/>
    <mergeCell ref="A30:A32"/>
    <mergeCell ref="B30:B32"/>
    <mergeCell ref="C30:G30"/>
    <mergeCell ref="H30:L30"/>
    <mergeCell ref="M30:M32"/>
    <mergeCell ref="N30:N32"/>
    <mergeCell ref="C31:C32"/>
    <mergeCell ref="D31:E31"/>
    <mergeCell ref="F31:G31"/>
    <mergeCell ref="H31:H32"/>
    <mergeCell ref="D46:E46"/>
    <mergeCell ref="F46:G46"/>
    <mergeCell ref="H46:H47"/>
    <mergeCell ref="I31:J31"/>
    <mergeCell ref="K31:L31"/>
    <mergeCell ref="A60:B60"/>
    <mergeCell ref="A61:B61"/>
    <mergeCell ref="M61:N61"/>
    <mergeCell ref="I46:J46"/>
    <mergeCell ref="K46:L46"/>
    <mergeCell ref="A48:A50"/>
    <mergeCell ref="A51:A53"/>
    <mergeCell ref="A54:A56"/>
    <mergeCell ref="A57:A59"/>
    <mergeCell ref="A45:A47"/>
    <mergeCell ref="B45:B47"/>
    <mergeCell ref="C45:G45"/>
    <mergeCell ref="H45:L45"/>
    <mergeCell ref="M45:M47"/>
    <mergeCell ref="N45:N47"/>
    <mergeCell ref="C46:C47"/>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9108F-F96C-4864-819B-19A1EEC6289D}">
  <sheetPr codeName="Sheet8">
    <pageSetUpPr fitToPage="1"/>
  </sheetPr>
  <dimension ref="A1:M56"/>
  <sheetViews>
    <sheetView showGridLines="0" zoomScale="85" zoomScaleNormal="85" workbookViewId="0">
      <pane xSplit="2" ySplit="3" topLeftCell="C13" activePane="bottomRight" state="frozen"/>
      <selection pane="topRight" activeCell="C1" sqref="C1"/>
      <selection pane="bottomLeft" activeCell="A4" sqref="A4"/>
      <selection pane="bottomRight" activeCell="C30" sqref="C30"/>
    </sheetView>
  </sheetViews>
  <sheetFormatPr defaultRowHeight="15"/>
  <cols>
    <col min="1" max="1" width="16.5703125" customWidth="1"/>
    <col min="2" max="2" width="46.42578125" bestFit="1" customWidth="1"/>
    <col min="3" max="3" width="15.28515625" bestFit="1" customWidth="1"/>
    <col min="4" max="4" width="14.855468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191"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11 AGUSTUS 2022</v>
      </c>
      <c r="B3" s="568"/>
      <c r="C3" s="568"/>
      <c r="D3" s="568"/>
      <c r="E3" s="568"/>
      <c r="F3" s="568"/>
      <c r="G3" s="568"/>
      <c r="H3" s="568"/>
      <c r="I3" s="568"/>
      <c r="J3" s="568"/>
    </row>
    <row r="4" spans="1:13">
      <c r="A4" s="145"/>
      <c r="B4" s="145"/>
      <c r="C4" s="145"/>
      <c r="D4" s="261"/>
      <c r="E4" s="301"/>
      <c r="F4" s="301"/>
      <c r="G4" s="145"/>
      <c r="H4" s="145"/>
      <c r="I4" s="145"/>
      <c r="J4" s="192"/>
    </row>
    <row r="5" spans="1:13" ht="15.75">
      <c r="A5" s="329"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L8" s="312"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1" si="0">C9-SUM(D9:E9)</f>
        <v>2095658000</v>
      </c>
      <c r="G9" s="115" cm="1">
        <f t="array" ref="G9">SUM(_xlfn._xlws.FILTER(SP2D[Realisasi],SP2D[Komponen]=B9,0))</f>
        <v>947702314</v>
      </c>
      <c r="H9" s="319">
        <f t="shared" ref="H9:H24" si="1">IFERROR(IF($L$8=TRUE,G9/C9*100,G9/F9*100),0)</f>
        <v>45.222183867787585</v>
      </c>
      <c r="I9" s="115">
        <f t="shared" ref="I9:I24" si="2">IF($L$8=TRUE,C9-G9,F9-G9)</f>
        <v>1147955686</v>
      </c>
      <c r="J9" s="202">
        <f t="shared" ref="J9:J24" si="3">IFERROR(IF($L$8=TRUE,I9/C9*100,I9/F9*100),0)</f>
        <v>54.777816132212408</v>
      </c>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row>
    <row r="12" spans="1:13">
      <c r="A12" s="573"/>
      <c r="B12" s="223" t="s">
        <v>4687</v>
      </c>
      <c r="C12" s="138">
        <f>SUM(C8:C11)</f>
        <v>4328014000</v>
      </c>
      <c r="D12" s="138">
        <f>SUM(D8:D11)</f>
        <v>100000000</v>
      </c>
      <c r="E12" s="138">
        <f>SUM(E8:E11)</f>
        <v>609552000</v>
      </c>
      <c r="F12" s="138">
        <f>SUM(F8:F11)</f>
        <v>3618462000</v>
      </c>
      <c r="G12" s="138">
        <f>SUM(G8:G11)</f>
        <v>2275241963</v>
      </c>
      <c r="H12" s="320">
        <f t="shared" si="1"/>
        <v>62.878702691917177</v>
      </c>
      <c r="I12" s="138">
        <f t="shared" si="2"/>
        <v>1343220037</v>
      </c>
      <c r="J12" s="203">
        <f t="shared" si="3"/>
        <v>37.121297308082831</v>
      </c>
      <c r="K12" s="133"/>
    </row>
    <row r="13" spans="1:13" ht="15" customHeight="1">
      <c r="A13" s="571" t="s">
        <v>532</v>
      </c>
      <c r="B13" s="166" t="s">
        <v>533</v>
      </c>
      <c r="C13" s="115" cm="1">
        <f t="array" ref="C13">SUM(_xlfn._xlws.FILTER(SP2D[DIPA_REVISI3],SP2D[Subkoordinator]=B13,0))-C14</f>
        <v>768918000</v>
      </c>
      <c r="D13" s="115" cm="1">
        <f t="array" ref="D13">SUM(_xlfn._xlws.FILTER(SP2D[Blokir AA ke 1],SP2D[Subkoordinator]=B13,0))</f>
        <v>0</v>
      </c>
      <c r="E13" s="115" cm="1">
        <f t="array" ref="E13">SUM(_xlfn._xlws.FILTER(SP2D[Blokir AA ke 2],SP2D[Subkoordinator]=B13,0))-E14</f>
        <v>475000000</v>
      </c>
      <c r="F13" s="115">
        <f t="shared" ref="F13:F15" si="4">C13-SUM(D13:E13)</f>
        <v>293918000</v>
      </c>
      <c r="G13" s="115" cm="1">
        <f t="array" ref="G13">SUM(_xlfn._xlws.FILTER(SP2D[Realisasi],SP2D[Subkoordinator]=B13,0))-G14</f>
        <v>158511126</v>
      </c>
      <c r="H13" s="319">
        <f t="shared" si="1"/>
        <v>53.930390789267754</v>
      </c>
      <c r="I13" s="115">
        <f t="shared" si="2"/>
        <v>135406874</v>
      </c>
      <c r="J13" s="202">
        <f t="shared" si="3"/>
        <v>46.069609210732246</v>
      </c>
    </row>
    <row r="14" spans="1:13">
      <c r="A14" s="572"/>
      <c r="B14" s="139" t="s">
        <v>3803</v>
      </c>
      <c r="C14" s="115" cm="1">
        <f t="array" ref="C14">SUM(_xlfn._xlws.FILTER(SP2D[DIPA_REVISI3],SP2D[Kegiatan]=B14,0))</f>
        <v>8582500000</v>
      </c>
      <c r="D14" s="115" cm="1">
        <f t="array" ref="D14">SUM(_xlfn._xlws.FILTER(SP2D[Blokir AA ke 1],SP2D[Kegiatan]=B14,0))</f>
        <v>0</v>
      </c>
      <c r="E14" s="115" cm="1">
        <f t="array" ref="E14">SUM(_xlfn._xlws.FILTER(SP2D[Blokir AA ke 2],SP2D[Kegiatan]=B14,0))</f>
        <v>0</v>
      </c>
      <c r="F14" s="115">
        <f t="shared" si="4"/>
        <v>8582500000</v>
      </c>
      <c r="G14" s="115" cm="1">
        <f t="array" ref="G14">SUM(_xlfn._xlws.FILTER(SP2D[Realisasi],SP2D[Kegiatan]=B14,0))</f>
        <v>4939644598</v>
      </c>
      <c r="H14" s="319">
        <f t="shared" si="1"/>
        <v>57.554845301485578</v>
      </c>
      <c r="I14" s="115">
        <f t="shared" si="2"/>
        <v>3642855402</v>
      </c>
      <c r="J14" s="202">
        <f t="shared" si="3"/>
        <v>42.445154698514422</v>
      </c>
      <c r="M14" s="161"/>
    </row>
    <row r="15" spans="1:13">
      <c r="A15" s="572"/>
      <c r="B15" s="166" t="s">
        <v>570</v>
      </c>
      <c r="C15" s="115" cm="1">
        <f t="array" ref="C15">SUM(_xlfn._xlws.FILTER(SP2D[DIPA_REVISI3],SP2D[Subkoordinator]=B15,0))</f>
        <v>633732000</v>
      </c>
      <c r="D15" s="115" cm="1">
        <f t="array" ref="D15">SUM(_xlfn._xlws.FILTER(SP2D[Blokir AA ke 1],SP2D[Subkoordinator]=B15,0))</f>
        <v>0</v>
      </c>
      <c r="E15" s="115" cm="1">
        <f t="array" ref="E15">SUM(_xlfn._xlws.FILTER(SP2D[Blokir AA ke 2],SP2D[Subkoordinator]=B15,0))</f>
        <v>463934000</v>
      </c>
      <c r="F15" s="115">
        <f t="shared" si="4"/>
        <v>169798000</v>
      </c>
      <c r="G15" s="115" cm="1">
        <f t="array" ref="G15">SUM(_xlfn._xlws.FILTER(SP2D[Realisasi],SP2D[Subkoordinator]=B15,0))</f>
        <v>122390956</v>
      </c>
      <c r="H15" s="319">
        <f t="shared" si="1"/>
        <v>72.080328390204826</v>
      </c>
      <c r="I15" s="115">
        <f t="shared" si="2"/>
        <v>47407044</v>
      </c>
      <c r="J15" s="202">
        <f t="shared" si="3"/>
        <v>27.919671609795166</v>
      </c>
    </row>
    <row r="16" spans="1:13">
      <c r="A16" s="573"/>
      <c r="B16" s="223" t="s">
        <v>4688</v>
      </c>
      <c r="C16" s="138">
        <f>SUM(C13:C15)</f>
        <v>9985150000</v>
      </c>
      <c r="D16" s="138">
        <f t="shared" ref="D16:E16" si="5">SUM(D13:D15)</f>
        <v>0</v>
      </c>
      <c r="E16" s="138">
        <f t="shared" si="5"/>
        <v>938934000</v>
      </c>
      <c r="F16" s="138">
        <f>SUM(F13:F15)</f>
        <v>9046216000</v>
      </c>
      <c r="G16" s="138">
        <f>SUM(G13:G15)</f>
        <v>5220546680</v>
      </c>
      <c r="H16" s="320">
        <f t="shared" si="1"/>
        <v>57.709728354927627</v>
      </c>
      <c r="I16" s="138">
        <f t="shared" si="2"/>
        <v>3825669320</v>
      </c>
      <c r="J16" s="203">
        <f t="shared" si="3"/>
        <v>42.290271645072366</v>
      </c>
    </row>
    <row r="17" spans="1:13" ht="15" customHeight="1">
      <c r="A17" s="571" t="s">
        <v>524</v>
      </c>
      <c r="B17" s="166" t="s">
        <v>525</v>
      </c>
      <c r="C17" s="115" cm="1">
        <f t="array" ref="C17">SUM(_xlfn._xlws.FILTER(SP2D[DIPA_REVISI3],SP2D[Subkoordinator]=B17,0))</f>
        <v>474100000</v>
      </c>
      <c r="D17" s="115" cm="1">
        <f t="array" ref="D17">SUM(_xlfn._xlws.FILTER(SP2D[Blokir AA ke 1],SP2D[Subkoordinator]=B17,0))</f>
        <v>0</v>
      </c>
      <c r="E17" s="115" cm="1">
        <f t="array" ref="E17">SUM(_xlfn._xlws.FILTER(SP2D[Blokir AA ke 2],SP2D[Subkoordinator]=B17,0))</f>
        <v>266494000</v>
      </c>
      <c r="F17" s="115">
        <f t="shared" ref="F17:F18" si="6">C17-SUM(D17:E17)</f>
        <v>207606000</v>
      </c>
      <c r="G17" s="115" cm="1">
        <f t="array" ref="G17">SUM(_xlfn._xlws.FILTER(SP2D[Realisasi],SP2D[Subkoordinator]=B17,0))</f>
        <v>156810590</v>
      </c>
      <c r="H17" s="319">
        <f t="shared" si="1"/>
        <v>75.5327832528925</v>
      </c>
      <c r="I17" s="115">
        <f t="shared" si="2"/>
        <v>50795410</v>
      </c>
      <c r="J17" s="202">
        <f t="shared" si="3"/>
        <v>24.4672167471075</v>
      </c>
    </row>
    <row r="18" spans="1:13">
      <c r="A18" s="572"/>
      <c r="B18" s="166" t="s">
        <v>527</v>
      </c>
      <c r="C18" s="115" cm="1">
        <f t="array" ref="C18">SUM(_xlfn._xlws.FILTER(SP2D[DIPA_REVISI3],SP2D[Subkoordinator]=B18,0))</f>
        <v>804500000</v>
      </c>
      <c r="D18" s="115" cm="1">
        <f t="array" ref="D18">SUM(_xlfn._xlws.FILTER(SP2D[Blokir AA ke 1],SP2D[Subkoordinator]=B18,0))</f>
        <v>0</v>
      </c>
      <c r="E18" s="115" cm="1">
        <f t="array" ref="E18">SUM(_xlfn._xlws.FILTER(SP2D[Blokir AA ke 2],SP2D[Subkoordinator]=B18,0))</f>
        <v>639737000</v>
      </c>
      <c r="F18" s="115">
        <f t="shared" si="6"/>
        <v>164763000</v>
      </c>
      <c r="G18" s="115" cm="1">
        <f t="array" ref="G18">SUM(_xlfn._xlws.FILTER(SP2D[Realisasi],SP2D[Subkoordinator]=B18,0))</f>
        <v>89666585</v>
      </c>
      <c r="H18" s="319">
        <f t="shared" si="1"/>
        <v>54.421553989670016</v>
      </c>
      <c r="I18" s="115">
        <f t="shared" si="2"/>
        <v>75096415</v>
      </c>
      <c r="J18" s="202">
        <f t="shared" si="3"/>
        <v>45.578446010329984</v>
      </c>
      <c r="M18" s="161"/>
    </row>
    <row r="19" spans="1:13">
      <c r="A19" s="573"/>
      <c r="B19" s="223" t="s">
        <v>4689</v>
      </c>
      <c r="C19" s="138">
        <f>SUM(C17:C18)</f>
        <v>1278600000</v>
      </c>
      <c r="D19" s="138">
        <f t="shared" ref="D19:E19" si="7">SUM(D17:D18)</f>
        <v>0</v>
      </c>
      <c r="E19" s="138">
        <f t="shared" si="7"/>
        <v>906231000</v>
      </c>
      <c r="F19" s="138">
        <f>SUM(F17:F18)</f>
        <v>372369000</v>
      </c>
      <c r="G19" s="138">
        <f>SUM(G17:G18)</f>
        <v>246477175</v>
      </c>
      <c r="H19" s="320">
        <f t="shared" si="1"/>
        <v>66.191647263869982</v>
      </c>
      <c r="I19" s="138">
        <f t="shared" si="2"/>
        <v>125891825</v>
      </c>
      <c r="J19" s="203">
        <f t="shared" si="3"/>
        <v>33.808352736130018</v>
      </c>
    </row>
    <row r="20" spans="1:13" ht="15" customHeight="1">
      <c r="A20" s="571" t="s">
        <v>528</v>
      </c>
      <c r="B20" s="166" t="s">
        <v>529</v>
      </c>
      <c r="C20" s="115" cm="1">
        <f t="array" ref="C20">SUM(_xlfn._xlws.FILTER(SP2D[DIPA_REVISI3],SP2D[Subkoordinator]=B20,0))</f>
        <v>686300000</v>
      </c>
      <c r="D20" s="115" cm="1">
        <f t="array" ref="D20">SUM(_xlfn._xlws.FILTER(SP2D[Blokir AA ke 1],SP2D[Subkoordinator]=B20,0))</f>
        <v>0</v>
      </c>
      <c r="E20" s="115" cm="1">
        <f t="array" ref="E20">SUM(_xlfn._xlws.FILTER(SP2D[Blokir AA ke 2],SP2D[Subkoordinator]=B20,0))</f>
        <v>0</v>
      </c>
      <c r="F20" s="115">
        <f t="shared" ref="F20:F21" si="8">C20-SUM(D20:E20)</f>
        <v>686300000</v>
      </c>
      <c r="G20" s="115" cm="1">
        <f t="array" ref="G20">SUM(_xlfn._xlws.FILTER(SP2D[Realisasi],SP2D[Subkoordinator]=B20,0))</f>
        <v>365968440</v>
      </c>
      <c r="H20" s="319">
        <f t="shared" si="1"/>
        <v>53.324849191315749</v>
      </c>
      <c r="I20" s="115">
        <f t="shared" si="2"/>
        <v>320331560</v>
      </c>
      <c r="J20" s="202">
        <f t="shared" si="3"/>
        <v>46.675150808684251</v>
      </c>
    </row>
    <row r="21" spans="1:13">
      <c r="A21" s="572"/>
      <c r="B21" s="166" t="s">
        <v>531</v>
      </c>
      <c r="C21" s="115" cm="1">
        <f t="array" ref="C21">SUM(_xlfn._xlws.FILTER(SP2D[DIPA_REVISI3],SP2D[Subkoordinator]=B21,0))</f>
        <v>585100000</v>
      </c>
      <c r="D21" s="115" cm="1">
        <f t="array" ref="D21">SUM(_xlfn._xlws.FILTER(SP2D[Blokir AA ke 1],SP2D[Subkoordinator]=B21,0))</f>
        <v>0</v>
      </c>
      <c r="E21" s="115" cm="1">
        <f t="array" ref="E21">SUM(_xlfn._xlws.FILTER(SP2D[Blokir AA ke 2],SP2D[Subkoordinator]=B21,0))</f>
        <v>432643000</v>
      </c>
      <c r="F21" s="115">
        <f t="shared" si="8"/>
        <v>152457000</v>
      </c>
      <c r="G21" s="115" cm="1">
        <f t="array" ref="G21">SUM(_xlfn._xlws.FILTER(SP2D[Realisasi],SP2D[Subkoordinator]=B21,0))</f>
        <v>95249218</v>
      </c>
      <c r="H21" s="319">
        <f t="shared" si="1"/>
        <v>62.476119823950363</v>
      </c>
      <c r="I21" s="115">
        <f t="shared" si="2"/>
        <v>57207782</v>
      </c>
      <c r="J21" s="202">
        <f t="shared" si="3"/>
        <v>37.523880176049637</v>
      </c>
    </row>
    <row r="22" spans="1:13">
      <c r="A22" s="573"/>
      <c r="B22" s="223" t="s">
        <v>4690</v>
      </c>
      <c r="C22" s="138">
        <f>SUM(C20:C21)</f>
        <v>1271400000</v>
      </c>
      <c r="D22" s="138">
        <f t="shared" ref="D22:E22" si="9">SUM(D20:D21)</f>
        <v>0</v>
      </c>
      <c r="E22" s="138">
        <f t="shared" si="9"/>
        <v>432643000</v>
      </c>
      <c r="F22" s="138">
        <f>SUM(F20:F21)</f>
        <v>838757000</v>
      </c>
      <c r="G22" s="138">
        <f>SUM(G20:G21)</f>
        <v>461217658</v>
      </c>
      <c r="H22" s="320">
        <f t="shared" si="1"/>
        <v>54.988233540822904</v>
      </c>
      <c r="I22" s="138">
        <f t="shared" si="2"/>
        <v>377539342</v>
      </c>
      <c r="J22" s="203">
        <f t="shared" si="3"/>
        <v>45.011766459177096</v>
      </c>
    </row>
    <row r="23" spans="1:13">
      <c r="A23" s="575" t="s">
        <v>3735</v>
      </c>
      <c r="B23" s="575"/>
      <c r="C23" s="122">
        <f>C12++C16+C19+C22</f>
        <v>16863164000</v>
      </c>
      <c r="D23" s="122">
        <f t="shared" ref="D23:E23" si="10">D12++D16+D19+D22</f>
        <v>100000000</v>
      </c>
      <c r="E23" s="122">
        <f t="shared" si="10"/>
        <v>2887360000</v>
      </c>
      <c r="F23" s="122">
        <f>F12++F16+F19+F22</f>
        <v>13875804000</v>
      </c>
      <c r="G23" s="122">
        <f>G12++G16+G19+G22</f>
        <v>8203483476</v>
      </c>
      <c r="H23" s="321">
        <f t="shared" si="1"/>
        <v>59.120779422943706</v>
      </c>
      <c r="I23" s="122">
        <f t="shared" si="2"/>
        <v>5672320524</v>
      </c>
      <c r="J23" s="204">
        <f t="shared" si="3"/>
        <v>40.879220577056294</v>
      </c>
      <c r="M23" s="159"/>
    </row>
    <row r="24" spans="1:13">
      <c r="A24" s="583" t="s">
        <v>4685</v>
      </c>
      <c r="B24" s="584"/>
      <c r="C24" s="311">
        <f>C23</f>
        <v>16863164000</v>
      </c>
      <c r="D24" s="585">
        <f>SUM(D23,E23)</f>
        <v>2987360000</v>
      </c>
      <c r="E24" s="586"/>
      <c r="F24" s="311">
        <f>F23</f>
        <v>13875804000</v>
      </c>
      <c r="G24" s="122">
        <f>G23</f>
        <v>8203483476</v>
      </c>
      <c r="H24" s="321">
        <f t="shared" si="1"/>
        <v>59.120779422943706</v>
      </c>
      <c r="I24" s="122">
        <f t="shared" si="2"/>
        <v>5672320524</v>
      </c>
      <c r="J24" s="204">
        <f t="shared" si="3"/>
        <v>40.879220577056294</v>
      </c>
      <c r="M24" s="161"/>
    </row>
    <row r="26" spans="1:13">
      <c r="J26" s="208"/>
    </row>
    <row r="27" spans="1:13" ht="15.75">
      <c r="A27" s="329" t="s">
        <v>3885</v>
      </c>
    </row>
    <row r="28" spans="1:13" ht="14.45" customHeight="1">
      <c r="A28" s="581" t="s">
        <v>3871</v>
      </c>
      <c r="B28" s="581" t="s">
        <v>3872</v>
      </c>
      <c r="C28" s="581" t="s">
        <v>4682</v>
      </c>
      <c r="D28" s="587" t="s">
        <v>4679</v>
      </c>
      <c r="E28" s="587" t="s">
        <v>4681</v>
      </c>
      <c r="F28" s="581" t="s">
        <v>4683</v>
      </c>
      <c r="G28" s="578" t="str">
        <f>IF($L$8=TRUE,"Realisasi vs Pagu+Blokir","Realisasi vs Pagu-Blokir")</f>
        <v>Realisasi vs Pagu-Blokir</v>
      </c>
      <c r="H28" s="578"/>
      <c r="I28" s="578" t="str">
        <f>IF($L$8=TRUE,"Sisa vs Pagu+Blokir","Sisa vs Pagu-Blokir")</f>
        <v>Sisa vs Pagu-Blokir</v>
      </c>
      <c r="J28" s="578"/>
    </row>
    <row r="29" spans="1:13">
      <c r="A29" s="582"/>
      <c r="B29" s="582"/>
      <c r="C29" s="582"/>
      <c r="D29" s="588"/>
      <c r="E29" s="588"/>
      <c r="F29" s="582"/>
      <c r="G29" s="156" t="s">
        <v>4691</v>
      </c>
      <c r="H29" s="165" t="s">
        <v>3729</v>
      </c>
      <c r="I29" s="156" t="s">
        <v>4691</v>
      </c>
      <c r="J29" s="156" t="s">
        <v>3729</v>
      </c>
    </row>
    <row r="30" spans="1:13">
      <c r="A30" s="146">
        <v>1</v>
      </c>
      <c r="B30" s="147" t="s">
        <v>3873</v>
      </c>
      <c r="C30" s="148">
        <f>SUM(C31:C32)</f>
        <v>16207230000</v>
      </c>
      <c r="D30" s="148">
        <f t="shared" ref="D30:E30" si="11">SUM(D31:D32)</f>
        <v>100000000</v>
      </c>
      <c r="E30" s="148">
        <f t="shared" si="11"/>
        <v>2885626000</v>
      </c>
      <c r="F30" s="148">
        <f>SUM(F31:F32)</f>
        <v>13221604000</v>
      </c>
      <c r="G30" s="148">
        <f>SUM(G31:G32)</f>
        <v>7549283476</v>
      </c>
      <c r="H30" s="149">
        <f t="shared" ref="H30:H37" si="12">IFERROR(IF($L$8=TRUE,G30/C30*100,G30/F30*100),0)</f>
        <v>57.098090942672307</v>
      </c>
      <c r="I30" s="150">
        <f t="shared" ref="I30:I37" si="13">IF($L$8=TRUE,C30-G30,F30-G30)</f>
        <v>5672320524</v>
      </c>
      <c r="J30" s="149">
        <f t="shared" ref="J30:J37" si="14">IFERROR(IF($L$8=TRUE,I30/C30*100,I30/F30*100),0)</f>
        <v>42.901909057327686</v>
      </c>
    </row>
    <row r="31" spans="1:13">
      <c r="A31" s="155"/>
      <c r="B31" s="151" t="s">
        <v>3874</v>
      </c>
      <c r="C31" s="152" cm="1">
        <f t="array" ref="C31">SUM(_xlfn._xlws.FILTER(SP2D[DIPA_REVISI3],SP2D[Jenis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f t="shared" ref="F31:F32" si="15">C31-SUM(D31:E31)</f>
        <v>2095658000</v>
      </c>
      <c r="G31" s="152" cm="1">
        <f t="array" ref="G31">SUM(_xlfn._xlws.FILTER(SP2D[Realisasi],SP2D[Jenis Belanja]="Belanja Barang Operasional",0))</f>
        <v>947702314</v>
      </c>
      <c r="H31" s="153">
        <f t="shared" si="12"/>
        <v>45.222183867787585</v>
      </c>
      <c r="I31" s="154">
        <f t="shared" si="13"/>
        <v>1147955686</v>
      </c>
      <c r="J31" s="153">
        <f t="shared" si="14"/>
        <v>54.777816132212408</v>
      </c>
    </row>
    <row r="32" spans="1:13">
      <c r="A32" s="155"/>
      <c r="B32" s="151" t="s">
        <v>4684</v>
      </c>
      <c r="C32" s="152" cm="1">
        <f t="array" ref="C32">SUM(_xlfn._xlws.FILTER(SP2D[DIPA_REVISI3],SP2D[Jenis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f t="shared" si="15"/>
        <v>11125946000</v>
      </c>
      <c r="G32" s="152">
        <f>G11+G13+G14+G15+G17+G18+G20+G21+G8</f>
        <v>6601581162</v>
      </c>
      <c r="H32" s="153">
        <f t="shared" si="12"/>
        <v>59.335009912864933</v>
      </c>
      <c r="I32" s="154">
        <f t="shared" si="13"/>
        <v>4524364838</v>
      </c>
      <c r="J32" s="153">
        <f t="shared" si="14"/>
        <v>40.66499008713506</v>
      </c>
    </row>
    <row r="33" spans="1:12">
      <c r="A33" s="146">
        <v>2</v>
      </c>
      <c r="B33" s="147" t="s">
        <v>3875</v>
      </c>
      <c r="C33" s="148">
        <f>C10</f>
        <v>655934000</v>
      </c>
      <c r="D33" s="148">
        <f>D10</f>
        <v>0</v>
      </c>
      <c r="E33" s="148">
        <f>E10</f>
        <v>1734000</v>
      </c>
      <c r="F33" s="148">
        <f>F10</f>
        <v>654200000</v>
      </c>
      <c r="G33" s="148" cm="1">
        <f t="array" ref="G33">SUM(_xlfn._xlws.FILTER(SP2D[Realisasi],SP2D[Jenis Belanja]="Belanja Modal",0))</f>
        <v>654200000</v>
      </c>
      <c r="H33" s="149">
        <f t="shared" si="12"/>
        <v>100</v>
      </c>
      <c r="I33" s="150">
        <f t="shared" si="13"/>
        <v>0</v>
      </c>
      <c r="J33" s="149">
        <f t="shared" si="14"/>
        <v>0</v>
      </c>
    </row>
    <row r="34" spans="1:12">
      <c r="A34" s="146"/>
      <c r="B34" s="147"/>
      <c r="C34" s="148"/>
      <c r="D34" s="148"/>
      <c r="E34" s="148"/>
      <c r="F34" s="148"/>
      <c r="G34" s="148"/>
      <c r="H34" s="149"/>
      <c r="I34" s="150"/>
      <c r="J34" s="149"/>
    </row>
    <row r="35" spans="1:12">
      <c r="A35" s="579" t="s">
        <v>590</v>
      </c>
      <c r="B35" s="580"/>
      <c r="C35" s="157">
        <f>SUM(C30,C33)</f>
        <v>16863164000</v>
      </c>
      <c r="D35" s="157">
        <f t="shared" ref="D35:E35" si="16">SUM(D30,D33)</f>
        <v>100000000</v>
      </c>
      <c r="E35" s="157">
        <f t="shared" si="16"/>
        <v>2887360000</v>
      </c>
      <c r="F35" s="157">
        <f>SUM(F30,F33)</f>
        <v>13875804000</v>
      </c>
      <c r="G35" s="157">
        <f>SUM(G30,G33)</f>
        <v>8203483476</v>
      </c>
      <c r="H35" s="158">
        <f t="shared" si="12"/>
        <v>59.120779422943706</v>
      </c>
      <c r="I35" s="157">
        <f t="shared" si="13"/>
        <v>5672320524</v>
      </c>
      <c r="J35" s="158">
        <f t="shared" si="14"/>
        <v>40.879220577056294</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13875804000</v>
      </c>
      <c r="G37" s="157">
        <f>G35-G36</f>
        <v>8203483476</v>
      </c>
      <c r="H37" s="158">
        <f t="shared" si="12"/>
        <v>59.120779422943706</v>
      </c>
      <c r="I37" s="157">
        <f t="shared" si="13"/>
        <v>5672320524</v>
      </c>
      <c r="J37" s="158">
        <f t="shared" si="14"/>
        <v>40.879220577056294</v>
      </c>
    </row>
    <row r="38" spans="1:12" s="280" customFormat="1">
      <c r="A38" s="315"/>
      <c r="B38" s="315"/>
      <c r="C38" s="316"/>
      <c r="D38" s="317"/>
      <c r="E38" s="317"/>
      <c r="F38" s="316"/>
      <c r="G38" s="316"/>
      <c r="H38" s="318"/>
      <c r="I38" s="316"/>
      <c r="J38" s="318"/>
      <c r="L38" s="266"/>
    </row>
    <row r="40" spans="1:12" ht="15.75">
      <c r="A40" s="328" t="s">
        <v>3883</v>
      </c>
    </row>
    <row r="41" spans="1:12">
      <c r="A41" s="577" t="s">
        <v>571</v>
      </c>
      <c r="B41" s="577" t="s">
        <v>500</v>
      </c>
      <c r="C41" s="577" t="s">
        <v>4682</v>
      </c>
      <c r="D41" s="577" t="s">
        <v>4679</v>
      </c>
      <c r="E41" s="577" t="s">
        <v>4681</v>
      </c>
      <c r="F41" s="577" t="s">
        <v>4683</v>
      </c>
      <c r="G41" s="578" t="str">
        <f>IF($L$8=TRUE,"Realisasi vs Pagu+Blokir","Realisasi vs Pagu-Blokir")</f>
        <v>Realisasi vs Pagu-Blokir</v>
      </c>
      <c r="H41" s="578"/>
      <c r="I41" s="578" t="str">
        <f>IF($L$8=TRUE,"Sisa vs Pagu+Blokir","Sisa vs Pagu-Blokir")</f>
        <v>Sisa vs Pagu-Blokir</v>
      </c>
      <c r="J41" s="578"/>
    </row>
    <row r="42" spans="1:12">
      <c r="A42" s="577"/>
      <c r="B42" s="577"/>
      <c r="C42" s="577"/>
      <c r="D42" s="577"/>
      <c r="E42" s="577"/>
      <c r="F42" s="577"/>
      <c r="G42" s="313" t="s">
        <v>4691</v>
      </c>
      <c r="H42" s="313" t="s">
        <v>3729</v>
      </c>
      <c r="I42" s="313" t="s">
        <v>4691</v>
      </c>
      <c r="J42" s="313" t="s">
        <v>3729</v>
      </c>
    </row>
    <row r="43" spans="1:12">
      <c r="A43" s="557" t="s">
        <v>565</v>
      </c>
      <c r="B43" s="110" t="s">
        <v>549</v>
      </c>
      <c r="C43" s="115" cm="1">
        <f t="array" ref="C43">SUM(_xlfn._xlws.FILTER(SP2D[DIPA_REVISI3],(SP2D[Subkoordinator]=B43)*(SP2D[Status Covid]="COVID"),0))</f>
        <v>88812000</v>
      </c>
      <c r="D43" s="115" cm="1">
        <f t="array" ref="D43">SUM(_xlfn._xlws.FILTER(SP2D[Blokir AA ke 1],(SP2D[Subkoordinator]=B43)*(SP2D[Status Covid]="COVID"),0))</f>
        <v>0</v>
      </c>
      <c r="E43" s="115" cm="1">
        <f t="array" ref="E43">SUM(_xlfn._xlws.FILTER(SP2D[Blokir AA ke 2],(SP2D[Subkoordinator]=B43)*(SP2D[Status Covid]="COVID"),0))</f>
        <v>0</v>
      </c>
      <c r="F43" s="115">
        <f t="shared" ref="F43:F44" si="17">C43-SUM(D43:E43)</f>
        <v>88812000</v>
      </c>
      <c r="G43" s="115" cm="1">
        <f t="array" ref="G43">SUM(_xlfn._xlws.FILTER(SP2D[Realisasi],(SP2D[Subkoordinator]=B43)*(SP2D[Status Covid]="COVID"),0))</f>
        <v>88811280</v>
      </c>
      <c r="H43" s="322">
        <f t="shared" ref="H43:H56" si="18">IFERROR(IF($L$8=TRUE,G43/C43*100,G43/F43*100),0)</f>
        <v>99.999189298743417</v>
      </c>
      <c r="I43" s="115">
        <f t="shared" ref="I43:I56" si="19">IF($L$8=TRUE,C43-G43,F43-G43)</f>
        <v>720</v>
      </c>
      <c r="J43" s="319">
        <f t="shared" ref="J43:J56" si="20">IFERROR(IF($L$8=TRUE,I43/C43*100,I43/F43*100),0)</f>
        <v>8.107012565869478E-4</v>
      </c>
    </row>
    <row r="44" spans="1:12">
      <c r="A44" s="557"/>
      <c r="B44" s="110" t="s">
        <v>535</v>
      </c>
      <c r="C44" s="115" cm="1">
        <f t="array" ref="C44">SUM(_xlfn._xlws.FILTER(SP2D[DIPA_REVISI3],(SP2D[Subkoordinator]=B44)*(SP2D[Status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f t="shared" si="17"/>
        <v>0</v>
      </c>
      <c r="G44" s="115" cm="1">
        <f t="array" ref="G44">SUM(_xlfn._xlws.FILTER(SP2D[Realisasi],(SP2D[Subkoordinator]=B44)*(SP2D[Status Covid]="COVID"),0))</f>
        <v>0</v>
      </c>
      <c r="H44" s="167">
        <f t="shared" si="18"/>
        <v>0</v>
      </c>
      <c r="I44" s="115">
        <f t="shared" si="19"/>
        <v>0</v>
      </c>
      <c r="J44" s="205">
        <f t="shared" si="20"/>
        <v>0</v>
      </c>
    </row>
    <row r="45" spans="1:12">
      <c r="A45" s="557"/>
      <c r="B45" s="223" t="s">
        <v>4687</v>
      </c>
      <c r="C45" s="138">
        <f>SUM(C43:C44)</f>
        <v>88812000</v>
      </c>
      <c r="D45" s="138">
        <f t="shared" ref="D45:E45" si="21">SUM(D43:D44)</f>
        <v>0</v>
      </c>
      <c r="E45" s="138">
        <f t="shared" si="21"/>
        <v>0</v>
      </c>
      <c r="F45" s="138">
        <f t="shared" ref="F45" si="22">SUM(F43:F44)</f>
        <v>88812000</v>
      </c>
      <c r="G45" s="138">
        <f t="shared" ref="G45" si="23">SUM(G43:G44)</f>
        <v>88811280</v>
      </c>
      <c r="H45" s="323">
        <f t="shared" si="18"/>
        <v>99.999189298743417</v>
      </c>
      <c r="I45" s="138">
        <f t="shared" si="19"/>
        <v>720</v>
      </c>
      <c r="J45" s="320">
        <f t="shared" si="20"/>
        <v>8.107012565869478E-4</v>
      </c>
    </row>
    <row r="46" spans="1:12">
      <c r="A46" s="557" t="s">
        <v>532</v>
      </c>
      <c r="B46" s="110" t="s">
        <v>533</v>
      </c>
      <c r="C46" s="115" cm="1">
        <f t="array" ref="C46">SUM(_xlfn._xlws.FILTER(SP2D[DIPA_REVISI3],(SP2D[Subkoordinator]=B46)*(SP2D[Status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f t="shared" ref="F46:F47" si="24">C46-SUM(D46:E46)</f>
        <v>0</v>
      </c>
      <c r="G46" s="115" cm="1">
        <f t="array" ref="G46">SUM(_xlfn._xlws.FILTER(SP2D[Realisasi],(SP2D[Subkoordinator]=B46)*(SP2D[Status Covid]="COVID"),0))</f>
        <v>0</v>
      </c>
      <c r="H46" s="167">
        <f t="shared" si="18"/>
        <v>0</v>
      </c>
      <c r="I46" s="115">
        <f t="shared" si="19"/>
        <v>0</v>
      </c>
      <c r="J46" s="319">
        <f t="shared" si="20"/>
        <v>0</v>
      </c>
    </row>
    <row r="47" spans="1:12">
      <c r="A47" s="557"/>
      <c r="B47" s="110" t="s">
        <v>570</v>
      </c>
      <c r="C47" s="115" cm="1">
        <f t="array" ref="C47">SUM(_xlfn._xlws.FILTER(SP2D[DIPA_REVISI3],(SP2D[Subkoordinator]=B47)*(SP2D[Status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f t="shared" si="24"/>
        <v>0</v>
      </c>
      <c r="G47" s="115" cm="1">
        <f t="array" ref="G47">SUM(_xlfn._xlws.FILTER(SP2D[Realisasi],(SP2D[Subkoordinator]=B47)*(SP2D[Status Covid]="COVID"),0))</f>
        <v>0</v>
      </c>
      <c r="H47" s="167">
        <f t="shared" si="18"/>
        <v>0</v>
      </c>
      <c r="I47" s="115">
        <f t="shared" si="19"/>
        <v>0</v>
      </c>
      <c r="J47" s="205">
        <f t="shared" si="20"/>
        <v>0</v>
      </c>
    </row>
    <row r="48" spans="1:12">
      <c r="A48" s="557"/>
      <c r="B48" s="223" t="s">
        <v>4688</v>
      </c>
      <c r="C48" s="138">
        <f t="shared" ref="C48:G48" si="25">SUM(C46:C47)</f>
        <v>0</v>
      </c>
      <c r="D48" s="138">
        <f t="shared" si="25"/>
        <v>0</v>
      </c>
      <c r="E48" s="138">
        <f t="shared" si="25"/>
        <v>0</v>
      </c>
      <c r="F48" s="138">
        <f t="shared" si="25"/>
        <v>0</v>
      </c>
      <c r="G48" s="138">
        <f t="shared" si="25"/>
        <v>0</v>
      </c>
      <c r="H48" s="169">
        <f t="shared" si="18"/>
        <v>0</v>
      </c>
      <c r="I48" s="138">
        <f t="shared" si="19"/>
        <v>0</v>
      </c>
      <c r="J48" s="326">
        <f t="shared" si="20"/>
        <v>0</v>
      </c>
    </row>
    <row r="49" spans="1:10">
      <c r="A49" s="557" t="s">
        <v>524</v>
      </c>
      <c r="B49" s="110" t="s">
        <v>525</v>
      </c>
      <c r="C49" s="115" cm="1">
        <f t="array" ref="C49">SUM(_xlfn._xlws.FILTER(SP2D[DIPA_REVISI3],(SP2D[Subkoordinator]=B49)*(SP2D[Status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f t="shared" ref="F49:F50" si="26">C49-SUM(D49:E49)</f>
        <v>0</v>
      </c>
      <c r="G49" s="115" cm="1">
        <f t="array" ref="G49">SUM(_xlfn._xlws.FILTER(SP2D[Realisasi],(SP2D[Subkoordinator]=B49)*(SP2D[Status Covid]="COVID"),0))</f>
        <v>0</v>
      </c>
      <c r="H49" s="167">
        <f t="shared" si="18"/>
        <v>0</v>
      </c>
      <c r="I49" s="115">
        <f t="shared" si="19"/>
        <v>0</v>
      </c>
      <c r="J49" s="205">
        <f t="shared" si="20"/>
        <v>0</v>
      </c>
    </row>
    <row r="50" spans="1:10">
      <c r="A50" s="557"/>
      <c r="B50" s="110" t="s">
        <v>527</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si="26"/>
        <v>0</v>
      </c>
      <c r="G50" s="115" cm="1">
        <f t="array" ref="G50">SUM(_xlfn._xlws.FILTER(SP2D[Realisasi],(SP2D[Subkoordinator]=B50)*(SP2D[Status Covid]="COVID"),0))</f>
        <v>0</v>
      </c>
      <c r="H50" s="167">
        <f t="shared" si="18"/>
        <v>0</v>
      </c>
      <c r="I50" s="115">
        <f t="shared" si="19"/>
        <v>0</v>
      </c>
      <c r="J50" s="205">
        <f t="shared" si="20"/>
        <v>0</v>
      </c>
    </row>
    <row r="51" spans="1:10">
      <c r="A51" s="557"/>
      <c r="B51" s="223" t="s">
        <v>4689</v>
      </c>
      <c r="C51" s="138">
        <f t="shared" ref="C51" si="27">SUM(C49:C50)</f>
        <v>0</v>
      </c>
      <c r="D51" s="138">
        <f t="shared" ref="D51" si="28">SUM(D49:D50)</f>
        <v>0</v>
      </c>
      <c r="E51" s="138">
        <f t="shared" ref="E51" si="29">SUM(E49:E50)</f>
        <v>0</v>
      </c>
      <c r="F51" s="138">
        <f t="shared" ref="F51" si="30">SUM(F49:F50)</f>
        <v>0</v>
      </c>
      <c r="G51" s="138">
        <f t="shared" ref="G51" si="31">SUM(G49:G50)</f>
        <v>0</v>
      </c>
      <c r="H51" s="168">
        <f t="shared" si="18"/>
        <v>0</v>
      </c>
      <c r="I51" s="138">
        <f t="shared" si="19"/>
        <v>0</v>
      </c>
      <c r="J51" s="206">
        <f t="shared" si="20"/>
        <v>0</v>
      </c>
    </row>
    <row r="52" spans="1:10">
      <c r="A52" s="557" t="s">
        <v>528</v>
      </c>
      <c r="B52" s="110" t="s">
        <v>529</v>
      </c>
      <c r="C52" s="115" cm="1">
        <f t="array" ref="C52">SUM(_xlfn._xlws.FILTER(SP2D[DIPA_REVISI3],(SP2D[Subkoordinator]=B52)*(SP2D[Status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f t="shared" ref="F52:F53" si="32">C52-SUM(D52:E52)</f>
        <v>8000000</v>
      </c>
      <c r="G52" s="115" cm="1">
        <f t="array" ref="G52">SUM(_xlfn._xlws.FILTER(SP2D[Realisasi],(SP2D[Subkoordinator]=B52)*(SP2D[Status Covid]="COVID"),0))</f>
        <v>365000</v>
      </c>
      <c r="H52" s="322">
        <f t="shared" si="18"/>
        <v>4.5625</v>
      </c>
      <c r="I52" s="115">
        <f t="shared" si="19"/>
        <v>7635000</v>
      </c>
      <c r="J52" s="319">
        <f t="shared" si="20"/>
        <v>95.4375</v>
      </c>
    </row>
    <row r="53" spans="1:10">
      <c r="A53" s="557"/>
      <c r="B53" s="110" t="s">
        <v>531</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si="32"/>
        <v>0</v>
      </c>
      <c r="G53" s="115" cm="1">
        <f t="array" ref="G53">SUM(_xlfn._xlws.FILTER(SP2D[Realisasi],(SP2D[Subkoordinator]=B53)*(SP2D[Status Covid]="COVID"),0))</f>
        <v>0</v>
      </c>
      <c r="H53" s="167">
        <f t="shared" si="18"/>
        <v>0</v>
      </c>
      <c r="I53" s="115">
        <f t="shared" si="19"/>
        <v>0</v>
      </c>
      <c r="J53" s="319">
        <f t="shared" si="20"/>
        <v>0</v>
      </c>
    </row>
    <row r="54" spans="1:10">
      <c r="A54" s="557"/>
      <c r="B54" s="223" t="s">
        <v>4690</v>
      </c>
      <c r="C54" s="138">
        <f t="shared" ref="C54" si="33">SUM(C52:C53)</f>
        <v>8000000</v>
      </c>
      <c r="D54" s="138">
        <f t="shared" ref="D54" si="34">SUM(D52:D53)</f>
        <v>0</v>
      </c>
      <c r="E54" s="138">
        <f t="shared" ref="E54" si="35">SUM(E52:E53)</f>
        <v>0</v>
      </c>
      <c r="F54" s="138">
        <f t="shared" ref="F54" si="36">SUM(F52:F53)</f>
        <v>8000000</v>
      </c>
      <c r="G54" s="138">
        <f t="shared" ref="G54" si="37">SUM(G52:G53)</f>
        <v>365000</v>
      </c>
      <c r="H54" s="324">
        <f t="shared" si="18"/>
        <v>4.5625</v>
      </c>
      <c r="I54" s="138">
        <f t="shared" si="19"/>
        <v>7635000</v>
      </c>
      <c r="J54" s="320">
        <f t="shared" si="20"/>
        <v>95.4375</v>
      </c>
    </row>
    <row r="55" spans="1:10">
      <c r="A55" s="575" t="s">
        <v>3735</v>
      </c>
      <c r="B55" s="575"/>
      <c r="C55" s="122">
        <f>C45+C48+C51+C54</f>
        <v>96812000</v>
      </c>
      <c r="D55" s="122">
        <f t="shared" ref="D55:E55" si="38">D45+D48+D51+D54</f>
        <v>0</v>
      </c>
      <c r="E55" s="122">
        <f t="shared" si="38"/>
        <v>0</v>
      </c>
      <c r="F55" s="122">
        <f>F45+F48+F51+F54</f>
        <v>96812000</v>
      </c>
      <c r="G55" s="122">
        <f>G45+G48+G51+G54</f>
        <v>89176280</v>
      </c>
      <c r="H55" s="325">
        <f t="shared" si="18"/>
        <v>92.112837251580387</v>
      </c>
      <c r="I55" s="122">
        <f t="shared" si="19"/>
        <v>7635720</v>
      </c>
      <c r="J55" s="321">
        <f t="shared" si="20"/>
        <v>7.887162748419617</v>
      </c>
    </row>
    <row r="56" spans="1:10">
      <c r="A56" s="575" t="s">
        <v>4685</v>
      </c>
      <c r="B56" s="575"/>
      <c r="C56" s="311">
        <f>C55</f>
        <v>96812000</v>
      </c>
      <c r="D56" s="576">
        <f>SUM(D55:E55)</f>
        <v>0</v>
      </c>
      <c r="E56" s="576"/>
      <c r="F56" s="311">
        <f>F55</f>
        <v>96812000</v>
      </c>
      <c r="G56" s="122">
        <f>G55</f>
        <v>89176280</v>
      </c>
      <c r="H56" s="325">
        <f t="shared" si="18"/>
        <v>92.112837251580387</v>
      </c>
      <c r="I56" s="122">
        <f t="shared" si="19"/>
        <v>7635720</v>
      </c>
      <c r="J56" s="321">
        <f t="shared" si="20"/>
        <v>7.887162748419617</v>
      </c>
    </row>
  </sheetData>
  <mergeCells count="45">
    <mergeCell ref="A1:J1"/>
    <mergeCell ref="A3:J3"/>
    <mergeCell ref="A52:A54"/>
    <mergeCell ref="A36:B36"/>
    <mergeCell ref="A37:B37"/>
    <mergeCell ref="F28:F29"/>
    <mergeCell ref="A24:B24"/>
    <mergeCell ref="D24:E24"/>
    <mergeCell ref="E28:E29"/>
    <mergeCell ref="D28:D29"/>
    <mergeCell ref="D37:E37"/>
    <mergeCell ref="G6:H6"/>
    <mergeCell ref="A2:J2"/>
    <mergeCell ref="A43:A45"/>
    <mergeCell ref="A46:A48"/>
    <mergeCell ref="A8:A12"/>
    <mergeCell ref="G28:H28"/>
    <mergeCell ref="I28:J28"/>
    <mergeCell ref="G41:H41"/>
    <mergeCell ref="I41:J41"/>
    <mergeCell ref="A13:A16"/>
    <mergeCell ref="A17:A19"/>
    <mergeCell ref="A20:A22"/>
    <mergeCell ref="A23:B23"/>
    <mergeCell ref="C28:C29"/>
    <mergeCell ref="A28:A29"/>
    <mergeCell ref="B28:B29"/>
    <mergeCell ref="B6:B7"/>
    <mergeCell ref="A6:A7"/>
    <mergeCell ref="A41:A42"/>
    <mergeCell ref="B41:B42"/>
    <mergeCell ref="C41:C42"/>
    <mergeCell ref="A35:B35"/>
    <mergeCell ref="I6:J6"/>
    <mergeCell ref="F6:F7"/>
    <mergeCell ref="E6:E7"/>
    <mergeCell ref="D6:D7"/>
    <mergeCell ref="C6:C7"/>
    <mergeCell ref="A56:B56"/>
    <mergeCell ref="D56:E56"/>
    <mergeCell ref="D41:D42"/>
    <mergeCell ref="E41:E42"/>
    <mergeCell ref="F41:F42"/>
    <mergeCell ref="A55:B55"/>
    <mergeCell ref="A49:A51"/>
  </mergeCells>
  <phoneticPr fontId="26" type="noConversion"/>
  <printOptions horizontalCentered="1"/>
  <pageMargins left="0.39370078740157483" right="0.19685039370078741" top="0.19685039370078741" bottom="0.19685039370078741" header="0.31496062992125984" footer="0.31496062992125984"/>
  <pageSetup paperSize="9" scale="69" orientation="landscape" horizontalDpi="0" verticalDpi="0" r:id="rId1"/>
  <drawing r:id="rId2"/>
  <legacyDrawing r:id="rId3"/>
  <controls>
    <mc:AlternateContent xmlns:mc="http://schemas.openxmlformats.org/markup-compatibility/2006">
      <mc:Choice Requires="x14">
        <control shapeId="66568" r:id="rId4" name="OptionButton1">
          <controlPr defaultSize="0" print="0" autoLine="0" autoPict="0" r:id="rId5">
            <anchor>
              <from>
                <xdr:col>11</xdr:col>
                <xdr:colOff>1438275</xdr:colOff>
                <xdr:row>1</xdr:row>
                <xdr:rowOff>19050</xdr:rowOff>
              </from>
              <to>
                <xdr:col>12</xdr:col>
                <xdr:colOff>1000125</xdr:colOff>
                <xdr:row>2</xdr:row>
                <xdr:rowOff>180975</xdr:rowOff>
              </to>
            </anchor>
          </controlPr>
        </control>
      </mc:Choice>
      <mc:Fallback>
        <control shapeId="66568" r:id="rId4" name="OptionButton1"/>
      </mc:Fallback>
    </mc:AlternateContent>
    <mc:AlternateContent xmlns:mc="http://schemas.openxmlformats.org/markup-compatibility/2006">
      <mc:Choice Requires="x14">
        <control shapeId="66569" r:id="rId6" name="OptionButton2">
          <controlPr defaultSize="0" print="0" autoLine="0" autoPict="0" linkedCell="L8" r:id="rId7">
            <anchor>
              <from>
                <xdr:col>9</xdr:col>
                <xdr:colOff>819150</xdr:colOff>
                <xdr:row>1</xdr:row>
                <xdr:rowOff>28575</xdr:rowOff>
              </from>
              <to>
                <xdr:col>11</xdr:col>
                <xdr:colOff>1343025</xdr:colOff>
                <xdr:row>2</xdr:row>
                <xdr:rowOff>190500</xdr:rowOff>
              </to>
            </anchor>
          </controlPr>
        </control>
      </mc:Choice>
      <mc:Fallback>
        <control shapeId="66569" r:id="rId6" name="OptionButton2"/>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6276B-01A0-4FAE-9240-ED4D4933283C}">
  <sheetPr codeName="Sheet14">
    <tabColor rgb="FF002060"/>
    <pageSetUpPr fitToPage="1"/>
  </sheetPr>
  <dimension ref="A1:M56"/>
  <sheetViews>
    <sheetView showGridLines="0" zoomScaleNormal="100" workbookViewId="0">
      <pane xSplit="2" ySplit="3" topLeftCell="C19" activePane="bottomRight" state="frozen"/>
      <selection pane="topRight" activeCell="C1" sqref="C1"/>
      <selection pane="bottomLeft" activeCell="A4" sqref="A4"/>
      <selection pane="bottomRight" activeCell="A3" sqref="A3:J3"/>
    </sheetView>
  </sheetViews>
  <sheetFormatPr defaultRowHeight="15"/>
  <cols>
    <col min="1" max="1" width="16.5703125" customWidth="1"/>
    <col min="2" max="2" width="46.42578125" bestFit="1" customWidth="1"/>
    <col min="3" max="3" width="15.28515625" customWidth="1"/>
    <col min="4" max="4" width="14.85546875" customWidth="1"/>
    <col min="5" max="5" width="15.28515625" customWidth="1"/>
    <col min="6" max="6" width="15.28515625" bestFit="1" customWidth="1"/>
    <col min="7" max="7" width="14.285156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TANPA GAJI (BERDASARKAN PAGU SEBELUM BLOKIR)","REALISASI TANPA GAJI (BERDASARKAN PAGU SETELAH BLOKIR)")</f>
        <v>REALISASI TANPA GAJI (BERDASARKAN PAGU SETELAH BLOKIR)</v>
      </c>
      <c r="B1" s="574"/>
      <c r="C1" s="574"/>
      <c r="D1" s="574"/>
      <c r="E1" s="574"/>
      <c r="F1" s="574"/>
      <c r="G1" s="574"/>
      <c r="H1" s="574"/>
      <c r="I1" s="574"/>
      <c r="J1" s="574"/>
      <c r="L1" s="327" t="s">
        <v>4686</v>
      </c>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11 AGUSTUS 2022</v>
      </c>
      <c r="B3" s="568"/>
      <c r="C3" s="568"/>
      <c r="D3" s="568"/>
      <c r="E3" s="568"/>
      <c r="F3" s="568"/>
      <c r="G3" s="568"/>
      <c r="H3" s="568"/>
      <c r="I3" s="568"/>
      <c r="J3" s="568"/>
    </row>
    <row r="4" spans="1:13">
      <c r="A4" s="332"/>
      <c r="B4" s="332"/>
      <c r="C4" s="332"/>
      <c r="D4" s="332"/>
      <c r="E4" s="332"/>
      <c r="F4" s="332"/>
      <c r="G4" s="332"/>
      <c r="H4" s="332"/>
      <c r="I4" s="332"/>
      <c r="J4" s="332"/>
    </row>
    <row r="5" spans="1:13" ht="15.75">
      <c r="A5" s="329"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L8" s="312"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4" si="0">IFERROR(IF($L$8=TRUE,G9/C9*100,G9/F9*100),0)</f>
        <v>43.162565117153946</v>
      </c>
      <c r="I9" s="115">
        <f t="shared" ref="I9:I24" si="1">IF($L$8=TRUE,C9-G9,F9-G9)</f>
        <v>1247955686</v>
      </c>
      <c r="J9" s="202">
        <f t="shared" ref="J9:J24" si="2">IFERROR(IF($L$8=TRUE,I9/C9*100,I9/F9*100),0)</f>
        <v>56.837434882846047</v>
      </c>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row>
    <row r="12" spans="1:13">
      <c r="A12" s="573"/>
      <c r="B12" s="223" t="s">
        <v>4687</v>
      </c>
      <c r="C12" s="138">
        <f>SUM(C8:C11)</f>
        <v>4328014000</v>
      </c>
      <c r="D12" s="138">
        <f>SUM(D8:D11)</f>
        <v>100000000</v>
      </c>
      <c r="E12" s="138">
        <f>SUM(E8:E11)</f>
        <v>609552000</v>
      </c>
      <c r="F12" s="138">
        <f>SUM(F8:F11)</f>
        <v>4328014000</v>
      </c>
      <c r="G12" s="138">
        <f>SUM(G8:G11)</f>
        <v>2275241963</v>
      </c>
      <c r="H12" s="320">
        <f t="shared" si="0"/>
        <v>52.570115600365433</v>
      </c>
      <c r="I12" s="138">
        <f t="shared" si="1"/>
        <v>2052772037</v>
      </c>
      <c r="J12" s="203">
        <f t="shared" si="2"/>
        <v>47.429884399634567</v>
      </c>
      <c r="K12" s="133"/>
    </row>
    <row r="13" spans="1:13" ht="15" customHeight="1">
      <c r="A13" s="571" t="s">
        <v>532</v>
      </c>
      <c r="B13" s="166" t="s">
        <v>533</v>
      </c>
      <c r="C13" s="115" cm="1">
        <f t="array" ref="C13">SUM(_xlfn._xlws.FILTER(SP2D[DIPA_REVISI2],SP2D[Subkoordinator]=B13,0))-C14</f>
        <v>768918000</v>
      </c>
      <c r="D13" s="115" cm="1">
        <f t="array" ref="D13">SUM(_xlfn._xlws.FILTER(SP2D[Blokir AA ke 1],SP2D[Subkoordinator]=B13,0))</f>
        <v>0</v>
      </c>
      <c r="E13" s="115" cm="1">
        <f t="array" ref="E13">SUM(_xlfn._xlws.FILTER(SP2D[Blokir AA ke 2],SP2D[Subkoordinator]=B13,0))-E14</f>
        <v>475000000</v>
      </c>
      <c r="F13" s="115" cm="1">
        <f t="array" ref="F13">SUM(_xlfn._xlws.FILTER(SP2D[DIPA_REVISI3],SP2D[Subkoordinator]=B13,0))-F14</f>
        <v>768918000</v>
      </c>
      <c r="G13" s="115" cm="1">
        <f t="array" ref="G13">SUM(_xlfn._xlws.FILTER(SP2D[Realisasi],SP2D[Subkoordinator]=B13,0))-G14</f>
        <v>158511126</v>
      </c>
      <c r="H13" s="319">
        <f t="shared" si="0"/>
        <v>20.614828369214923</v>
      </c>
      <c r="I13" s="115">
        <f t="shared" si="1"/>
        <v>610406874</v>
      </c>
      <c r="J13" s="202">
        <f t="shared" si="2"/>
        <v>79.385171630785081</v>
      </c>
    </row>
    <row r="14" spans="1:13">
      <c r="A14" s="572"/>
      <c r="B14" s="139" t="s">
        <v>3803</v>
      </c>
      <c r="C14" s="115" cm="1">
        <f t="array" ref="C14">SUM(_xlfn._xlws.FILTER(SP2D[DIPA_REVISI2],SP2D[Kegiatan]=B14,0))</f>
        <v>8582500000</v>
      </c>
      <c r="D14" s="115" cm="1">
        <f t="array" ref="D14">SUM(_xlfn._xlws.FILTER(SP2D[Blokir AA ke 1],SP2D[Kegiatan]=B14,0))</f>
        <v>0</v>
      </c>
      <c r="E14" s="115" cm="1">
        <f t="array" ref="E14">SUM(_xlfn._xlws.FILTER(SP2D[Blokir AA ke 2],SP2D[Kegiatan]=B14,0))</f>
        <v>0</v>
      </c>
      <c r="F14" s="115" cm="1">
        <f t="array" ref="F14">SUM(_xlfn._xlws.FILTER(SP2D[DIPA_REVISI3],SP2D[Kegiatan]=B14,0))</f>
        <v>8582500000</v>
      </c>
      <c r="G14" s="115" cm="1">
        <f t="array" ref="G14">SUM(_xlfn._xlws.FILTER(SP2D[Realisasi],SP2D[Kegiatan]=B14,0))</f>
        <v>4939644598</v>
      </c>
      <c r="H14" s="319">
        <f t="shared" si="0"/>
        <v>57.554845301485578</v>
      </c>
      <c r="I14" s="115">
        <f t="shared" si="1"/>
        <v>3642855402</v>
      </c>
      <c r="J14" s="202">
        <f t="shared" si="2"/>
        <v>42.445154698514422</v>
      </c>
      <c r="M14" s="161"/>
    </row>
    <row r="15" spans="1:13">
      <c r="A15" s="572"/>
      <c r="B15" s="166" t="s">
        <v>570</v>
      </c>
      <c r="C15" s="115" cm="1">
        <f t="array" ref="C15">SUM(_xlfn._xlws.FILTER(SP2D[DIPA_REVISI2],SP2D[Subkoordinator]=B15,0))</f>
        <v>633732000</v>
      </c>
      <c r="D15" s="115" cm="1">
        <f t="array" ref="D15">SUM(_xlfn._xlws.FILTER(SP2D[Blokir AA ke 1],SP2D[Subkoordinator]=B15,0))</f>
        <v>0</v>
      </c>
      <c r="E15" s="115" cm="1">
        <f t="array" ref="E15">SUM(_xlfn._xlws.FILTER(SP2D[Blokir AA ke 2],SP2D[Subkoordinator]=B15,0))</f>
        <v>463934000</v>
      </c>
      <c r="F15" s="115" cm="1">
        <f t="array" ref="F15">SUM(_xlfn._xlws.FILTER(SP2D[DIPA_REVISI3],SP2D[Subkoordinator]=B15,0))</f>
        <v>633732000</v>
      </c>
      <c r="G15" s="115" cm="1">
        <f t="array" ref="G15">SUM(_xlfn._xlws.FILTER(SP2D[Realisasi],SP2D[Subkoordinator]=B15,0))</f>
        <v>122390956</v>
      </c>
      <c r="H15" s="319">
        <f t="shared" si="0"/>
        <v>19.312730933580756</v>
      </c>
      <c r="I15" s="115">
        <f t="shared" si="1"/>
        <v>511341044</v>
      </c>
      <c r="J15" s="202">
        <f t="shared" si="2"/>
        <v>80.687269066419248</v>
      </c>
    </row>
    <row r="16" spans="1:13">
      <c r="A16" s="573"/>
      <c r="B16" s="223" t="s">
        <v>4688</v>
      </c>
      <c r="C16" s="138">
        <f>SUM(C13:C15)</f>
        <v>9985150000</v>
      </c>
      <c r="D16" s="138">
        <f t="shared" ref="D16:E16" si="3">SUM(D13:D15)</f>
        <v>0</v>
      </c>
      <c r="E16" s="138">
        <f t="shared" si="3"/>
        <v>938934000</v>
      </c>
      <c r="F16" s="138">
        <f>SUM(F13:F15)</f>
        <v>9985150000</v>
      </c>
      <c r="G16" s="138">
        <f>SUM(G13:G15)</f>
        <v>5220546680</v>
      </c>
      <c r="H16" s="320">
        <f t="shared" si="0"/>
        <v>52.283107214213111</v>
      </c>
      <c r="I16" s="138">
        <f t="shared" si="1"/>
        <v>4764603320</v>
      </c>
      <c r="J16" s="203">
        <f t="shared" si="2"/>
        <v>47.716892785786897</v>
      </c>
    </row>
    <row r="17" spans="1:13" ht="15" customHeight="1">
      <c r="A17" s="571" t="s">
        <v>524</v>
      </c>
      <c r="B17" s="166" t="s">
        <v>525</v>
      </c>
      <c r="C17" s="115" cm="1">
        <f t="array" ref="C17">SUM(_xlfn._xlws.FILTER(SP2D[DIPA_REVISI2],SP2D[Subkoordinator]=B17,0))</f>
        <v>474100000</v>
      </c>
      <c r="D17" s="115" cm="1">
        <f t="array" ref="D17">SUM(_xlfn._xlws.FILTER(SP2D[Blokir AA ke 1],SP2D[Subkoordinator]=B17,0))</f>
        <v>0</v>
      </c>
      <c r="E17" s="115" cm="1">
        <f t="array" ref="E17">SUM(_xlfn._xlws.FILTER(SP2D[Blokir AA ke 2],SP2D[Subkoordinator]=B17,0))</f>
        <v>266494000</v>
      </c>
      <c r="F17" s="115" cm="1">
        <f t="array" ref="F17">SUM(_xlfn._xlws.FILTER(SP2D[DIPA_REVISI3],SP2D[Subkoordinator]=B17,0))</f>
        <v>474100000</v>
      </c>
      <c r="G17" s="115" cm="1">
        <f t="array" ref="G17">SUM(_xlfn._xlws.FILTER(SP2D[Realisasi],SP2D[Subkoordinator]=B17,0))</f>
        <v>156810590</v>
      </c>
      <c r="H17" s="319">
        <f t="shared" si="0"/>
        <v>33.075425015819448</v>
      </c>
      <c r="I17" s="115">
        <f t="shared" si="1"/>
        <v>317289410</v>
      </c>
      <c r="J17" s="202">
        <f t="shared" si="2"/>
        <v>66.924574984180552</v>
      </c>
    </row>
    <row r="18" spans="1:13">
      <c r="A18" s="572"/>
      <c r="B18" s="166" t="s">
        <v>527</v>
      </c>
      <c r="C18" s="115" cm="1">
        <f t="array" ref="C18">SUM(_xlfn._xlws.FILTER(SP2D[DIPA_REVISI2],SP2D[Subkoordinator]=B18,0))</f>
        <v>804500000</v>
      </c>
      <c r="D18" s="115" cm="1">
        <f t="array" ref="D18">SUM(_xlfn._xlws.FILTER(SP2D[Blokir AA ke 1],SP2D[Subkoordinator]=B18,0))</f>
        <v>0</v>
      </c>
      <c r="E18" s="115" cm="1">
        <f t="array" ref="E18">SUM(_xlfn._xlws.FILTER(SP2D[Blokir AA ke 2],SP2D[Subkoordinator]=B18,0))</f>
        <v>639737000</v>
      </c>
      <c r="F18" s="115" cm="1">
        <f t="array" ref="F18">SUM(_xlfn._xlws.FILTER(SP2D[DIPA_REVISI3],SP2D[Subkoordinator]=B18,0))</f>
        <v>804500000</v>
      </c>
      <c r="G18" s="115" cm="1">
        <f t="array" ref="G18">SUM(_xlfn._xlws.FILTER(SP2D[Realisasi],SP2D[Subkoordinator]=B18,0))</f>
        <v>89666585</v>
      </c>
      <c r="H18" s="319">
        <f t="shared" si="0"/>
        <v>11.145628962088255</v>
      </c>
      <c r="I18" s="115">
        <f t="shared" si="1"/>
        <v>714833415</v>
      </c>
      <c r="J18" s="202">
        <f t="shared" si="2"/>
        <v>88.854371037911747</v>
      </c>
      <c r="M18" s="161"/>
    </row>
    <row r="19" spans="1:13">
      <c r="A19" s="573"/>
      <c r="B19" s="223" t="s">
        <v>4689</v>
      </c>
      <c r="C19" s="138">
        <f>SUM(C17:C18)</f>
        <v>1278600000</v>
      </c>
      <c r="D19" s="138">
        <f t="shared" ref="D19:E19" si="4">SUM(D17:D18)</f>
        <v>0</v>
      </c>
      <c r="E19" s="138">
        <f t="shared" si="4"/>
        <v>906231000</v>
      </c>
      <c r="F19" s="138">
        <f>SUM(F17:F18)</f>
        <v>1278600000</v>
      </c>
      <c r="G19" s="138">
        <f>SUM(G17:G18)</f>
        <v>246477175</v>
      </c>
      <c r="H19" s="320">
        <f t="shared" si="0"/>
        <v>19.27711363991866</v>
      </c>
      <c r="I19" s="138">
        <f t="shared" si="1"/>
        <v>1032122825</v>
      </c>
      <c r="J19" s="203">
        <f t="shared" si="2"/>
        <v>80.722886360081333</v>
      </c>
    </row>
    <row r="20" spans="1:13" ht="15" customHeight="1">
      <c r="A20" s="571" t="s">
        <v>528</v>
      </c>
      <c r="B20" s="166" t="s">
        <v>529</v>
      </c>
      <c r="C20" s="115" cm="1">
        <f t="array" ref="C20">SUM(_xlfn._xlws.FILTER(SP2D[DIPA_REVISI2],SP2D[Subkoordinator]=B20,0))</f>
        <v>686300000</v>
      </c>
      <c r="D20" s="115" cm="1">
        <f t="array" ref="D20">SUM(_xlfn._xlws.FILTER(SP2D[Blokir AA ke 1],SP2D[Subkoordinator]=B20,0))</f>
        <v>0</v>
      </c>
      <c r="E20" s="115" cm="1">
        <f t="array" ref="E20">SUM(_xlfn._xlws.FILTER(SP2D[Blokir AA ke 2],SP2D[Subkoordinator]=B20,0))</f>
        <v>0</v>
      </c>
      <c r="F20" s="115" cm="1">
        <f t="array" ref="F20">SUM(_xlfn._xlws.FILTER(SP2D[DIPA_REVISI3],SP2D[Subkoordinator]=B20,0))</f>
        <v>686300000</v>
      </c>
      <c r="G20" s="115" cm="1">
        <f t="array" ref="G20">SUM(_xlfn._xlws.FILTER(SP2D[Realisasi],SP2D[Subkoordinator]=B20,0))</f>
        <v>365968440</v>
      </c>
      <c r="H20" s="319">
        <f t="shared" si="0"/>
        <v>53.324849191315749</v>
      </c>
      <c r="I20" s="115">
        <f t="shared" si="1"/>
        <v>320331560</v>
      </c>
      <c r="J20" s="202">
        <f t="shared" si="2"/>
        <v>46.675150808684251</v>
      </c>
    </row>
    <row r="21" spans="1:13">
      <c r="A21" s="572"/>
      <c r="B21" s="166" t="s">
        <v>531</v>
      </c>
      <c r="C21" s="115" cm="1">
        <f t="array" ref="C21">SUM(_xlfn._xlws.FILTER(SP2D[DIPA_REVISI2],SP2D[Subkoordinator]=B21,0))</f>
        <v>585100000</v>
      </c>
      <c r="D21" s="115" cm="1">
        <f t="array" ref="D21">SUM(_xlfn._xlws.FILTER(SP2D[Blokir AA ke 1],SP2D[Subkoordinator]=B21,0))</f>
        <v>0</v>
      </c>
      <c r="E21" s="115" cm="1">
        <f t="array" ref="E21">SUM(_xlfn._xlws.FILTER(SP2D[Blokir AA ke 2],SP2D[Subkoordinator]=B21,0))</f>
        <v>432643000</v>
      </c>
      <c r="F21" s="115" cm="1">
        <f t="array" ref="F21">SUM(_xlfn._xlws.FILTER(SP2D[DIPA_REVISI3],SP2D[Subkoordinator]=B21,0))</f>
        <v>585100000</v>
      </c>
      <c r="G21" s="115" cm="1">
        <f t="array" ref="G21">SUM(_xlfn._xlws.FILTER(SP2D[Realisasi],SP2D[Subkoordinator]=B21,0))</f>
        <v>95249218</v>
      </c>
      <c r="H21" s="319">
        <f t="shared" si="0"/>
        <v>16.279134848743805</v>
      </c>
      <c r="I21" s="115">
        <f t="shared" si="1"/>
        <v>489850782</v>
      </c>
      <c r="J21" s="202">
        <f t="shared" si="2"/>
        <v>83.720865151256191</v>
      </c>
    </row>
    <row r="22" spans="1:13">
      <c r="A22" s="573"/>
      <c r="B22" s="223" t="s">
        <v>4690</v>
      </c>
      <c r="C22" s="138">
        <f>SUM(C20:C21)</f>
        <v>1271400000</v>
      </c>
      <c r="D22" s="138">
        <f t="shared" ref="D22:E22" si="5">SUM(D20:D21)</f>
        <v>0</v>
      </c>
      <c r="E22" s="138">
        <f t="shared" si="5"/>
        <v>432643000</v>
      </c>
      <c r="F22" s="138">
        <f>SUM(F20:F21)</f>
        <v>1271400000</v>
      </c>
      <c r="G22" s="138">
        <f>SUM(G20:G21)</f>
        <v>461217658</v>
      </c>
      <c r="H22" s="320">
        <f t="shared" si="0"/>
        <v>36.276361333962562</v>
      </c>
      <c r="I22" s="138">
        <f t="shared" si="1"/>
        <v>810182342</v>
      </c>
      <c r="J22" s="203">
        <f t="shared" si="2"/>
        <v>63.723638666037438</v>
      </c>
    </row>
    <row r="23" spans="1:13">
      <c r="A23" s="575" t="s">
        <v>3735</v>
      </c>
      <c r="B23" s="575"/>
      <c r="C23" s="122">
        <f>C12++C16+C19+C22</f>
        <v>16863164000</v>
      </c>
      <c r="D23" s="122">
        <f t="shared" ref="D23:E23" si="6">D12++D16+D19+D22</f>
        <v>100000000</v>
      </c>
      <c r="E23" s="122">
        <f t="shared" si="6"/>
        <v>2887360000</v>
      </c>
      <c r="F23" s="122">
        <f>F12++F16+F19+F22</f>
        <v>16863164000</v>
      </c>
      <c r="G23" s="122">
        <f>G12++G16+G19+G22</f>
        <v>8203483476</v>
      </c>
      <c r="H23" s="321">
        <f t="shared" si="0"/>
        <v>48.647356308697468</v>
      </c>
      <c r="I23" s="122">
        <f t="shared" si="1"/>
        <v>8659680524</v>
      </c>
      <c r="J23" s="204">
        <f t="shared" si="2"/>
        <v>51.352643691302532</v>
      </c>
      <c r="M23" s="159"/>
    </row>
    <row r="24" spans="1:13">
      <c r="A24" s="583" t="s">
        <v>4685</v>
      </c>
      <c r="B24" s="584"/>
      <c r="C24" s="311">
        <f>C23</f>
        <v>16863164000</v>
      </c>
      <c r="D24" s="585">
        <f>SUM(D23,E23)</f>
        <v>2987360000</v>
      </c>
      <c r="E24" s="586"/>
      <c r="F24" s="311">
        <f>F23</f>
        <v>16863164000</v>
      </c>
      <c r="G24" s="122">
        <f>G23</f>
        <v>8203483476</v>
      </c>
      <c r="H24" s="321">
        <f t="shared" si="0"/>
        <v>48.647356308697468</v>
      </c>
      <c r="I24" s="122">
        <f t="shared" si="1"/>
        <v>8659680524</v>
      </c>
      <c r="J24" s="204">
        <f t="shared" si="2"/>
        <v>51.352643691302532</v>
      </c>
      <c r="M24" s="161"/>
    </row>
    <row r="25" spans="1:13">
      <c r="I25" s="159"/>
      <c r="J25" s="360"/>
    </row>
    <row r="26" spans="1:13">
      <c r="I26" s="159"/>
      <c r="J26" s="360"/>
    </row>
    <row r="27" spans="1:13" ht="15.75">
      <c r="A27" s="329" t="s">
        <v>3885</v>
      </c>
      <c r="I27" s="159"/>
      <c r="J27" s="360"/>
    </row>
    <row r="28" spans="1:13" ht="14.45" customHeight="1">
      <c r="A28" s="581" t="s">
        <v>3871</v>
      </c>
      <c r="B28" s="581" t="s">
        <v>3872</v>
      </c>
      <c r="C28" s="581" t="s">
        <v>4682</v>
      </c>
      <c r="D28" s="587" t="s">
        <v>4679</v>
      </c>
      <c r="E28" s="587" t="s">
        <v>4681</v>
      </c>
      <c r="F28" s="577" t="s">
        <v>3731</v>
      </c>
      <c r="G28" s="578" t="s">
        <v>3732</v>
      </c>
      <c r="H28" s="578"/>
      <c r="I28" s="578" t="s">
        <v>3733</v>
      </c>
      <c r="J28" s="578"/>
    </row>
    <row r="29" spans="1:13">
      <c r="A29" s="582"/>
      <c r="B29" s="582"/>
      <c r="C29" s="582"/>
      <c r="D29" s="588"/>
      <c r="E29" s="588"/>
      <c r="F29" s="577"/>
      <c r="G29" s="156" t="s">
        <v>4691</v>
      </c>
      <c r="H29" s="331" t="s">
        <v>3729</v>
      </c>
      <c r="I29" s="156" t="s">
        <v>4691</v>
      </c>
      <c r="J29" s="156" t="s">
        <v>3729</v>
      </c>
    </row>
    <row r="30" spans="1:13">
      <c r="A30" s="146">
        <v>1</v>
      </c>
      <c r="B30" s="147" t="s">
        <v>3873</v>
      </c>
      <c r="C30" s="148">
        <f>SUM(C31:C32)</f>
        <v>16207230000</v>
      </c>
      <c r="D30" s="148">
        <f t="shared" ref="D30:E30" si="7">SUM(D31:D32)</f>
        <v>100000000</v>
      </c>
      <c r="E30" s="148">
        <f t="shared" si="7"/>
        <v>2885626000</v>
      </c>
      <c r="F30" s="148">
        <f>SUM(F31:F32)</f>
        <v>16207230000</v>
      </c>
      <c r="G30" s="148">
        <f>SUM(G31:G32)</f>
        <v>7549283476</v>
      </c>
      <c r="H30" s="149">
        <f t="shared" ref="H30:H37" si="8">IFERROR(IF($L$8=TRUE,G30/C30*100,G30/F30*100),0)</f>
        <v>46.579726924341792</v>
      </c>
      <c r="I30" s="150">
        <f t="shared" ref="I30:I37" si="9">IF($L$8=TRUE,C30-G30,F30-G30)</f>
        <v>8657946524</v>
      </c>
      <c r="J30" s="149">
        <f t="shared" ref="J30:J37" si="10">IFERROR(IF($L$8=TRUE,I30/C30*100,I30/F30*100),0)</f>
        <v>53.420273075658208</v>
      </c>
    </row>
    <row r="31" spans="1:13">
      <c r="A31" s="155"/>
      <c r="B31" s="151" t="s">
        <v>3874</v>
      </c>
      <c r="C31" s="152" cm="1">
        <f t="array" ref="C31">SUM(_xlfn._xlws.FILTER(SP2D[DIPA_REVISI2],SP2D[Jenis Belanja]="Belanja Barang Operasional",0))</f>
        <v>2195658000</v>
      </c>
      <c r="D31" s="152" cm="1">
        <f t="array" ref="D31">SUM(_xlfn._xlws.FILTER(SP2D[Blokir AA ke 1],SP2D[Jenis Belanja]="Belanja Barang Operasional",0))</f>
        <v>100000000</v>
      </c>
      <c r="E31" s="152" cm="1">
        <f t="array" ref="E31">SUM(_xlfn._xlws.FILTER(SP2D[Blokir AA ke 2],SP2D[Jenis Belanja]="Belanja Barang Operasional",0))</f>
        <v>0</v>
      </c>
      <c r="F31" s="152" cm="1">
        <f t="array" ref="F31">SUM(_xlfn._xlws.FILTER(SP2D[DIPA_REVISI3],SP2D[Jenis Belanja]="Belanja Barang Operasional",0))</f>
        <v>2195658000</v>
      </c>
      <c r="G31" s="152" cm="1">
        <f t="array" ref="G31">SUM(_xlfn._xlws.FILTER(SP2D[Realisasi],SP2D[Jenis Belanja]="Belanja Barang Operasional",0))</f>
        <v>947702314</v>
      </c>
      <c r="H31" s="153">
        <f t="shared" si="8"/>
        <v>43.162565117153946</v>
      </c>
      <c r="I31" s="154">
        <f t="shared" si="9"/>
        <v>1247955686</v>
      </c>
      <c r="J31" s="153">
        <f t="shared" si="10"/>
        <v>56.837434882846047</v>
      </c>
    </row>
    <row r="32" spans="1:13">
      <c r="A32" s="155"/>
      <c r="B32" s="151" t="s">
        <v>4684</v>
      </c>
      <c r="C32" s="152" cm="1">
        <f t="array" ref="C32">SUM(_xlfn._xlws.FILTER(SP2D[DIPA_REVISI2],SP2D[Jenis Belanja]="Belanja Barang Non Operasional",0))</f>
        <v>14011572000</v>
      </c>
      <c r="D32" s="152" cm="1">
        <f t="array" ref="D32">SUM(_xlfn._xlws.FILTER(SP2D[Blokir AA ke 1],SP2D[Jenis Belanja]="Belanja Barang Non Operasional",0))</f>
        <v>0</v>
      </c>
      <c r="E32" s="152" cm="1">
        <f t="array" ref="E32">SUM(_xlfn._xlws.FILTER(SP2D[Blokir AA ke 2],SP2D[Jenis Belanja]="Belanja Barang Non Operasional",0))</f>
        <v>2885626000</v>
      </c>
      <c r="F32" s="152" cm="1">
        <f t="array" ref="F32">SUM(_xlfn._xlws.FILTER(SP2D[DIPA_REVISI3],SP2D[Jenis Belanja]="Belanja Barang Non Operasional",0))</f>
        <v>14011572000</v>
      </c>
      <c r="G32" s="152">
        <f>G11+G13+G14+G15+G17+G18+G20+G21+G8</f>
        <v>6601581162</v>
      </c>
      <c r="H32" s="153">
        <f t="shared" si="8"/>
        <v>47.115207073124985</v>
      </c>
      <c r="I32" s="154">
        <f t="shared" si="9"/>
        <v>7409990838</v>
      </c>
      <c r="J32" s="153">
        <f t="shared" si="10"/>
        <v>52.884792926875015</v>
      </c>
    </row>
    <row r="33" spans="1:12">
      <c r="A33" s="146">
        <v>2</v>
      </c>
      <c r="B33" s="147" t="s">
        <v>3875</v>
      </c>
      <c r="C33" s="148">
        <f>C10</f>
        <v>655934000</v>
      </c>
      <c r="D33" s="148">
        <f>D10</f>
        <v>0</v>
      </c>
      <c r="E33" s="148">
        <f>E10</f>
        <v>1734000</v>
      </c>
      <c r="F33" s="148">
        <f>F10</f>
        <v>655934000</v>
      </c>
      <c r="G33" s="148" cm="1">
        <f t="array" ref="G33">SUM(_xlfn._xlws.FILTER(SP2D[Realisasi],SP2D[Jenis Belanja]="Belanja Modal",0))</f>
        <v>654200000</v>
      </c>
      <c r="H33" s="149">
        <f t="shared" si="8"/>
        <v>99.735644134928208</v>
      </c>
      <c r="I33" s="150">
        <f t="shared" si="9"/>
        <v>1734000</v>
      </c>
      <c r="J33" s="149">
        <f t="shared" si="10"/>
        <v>0.26435586507179076</v>
      </c>
    </row>
    <row r="34" spans="1:12">
      <c r="A34" s="146"/>
      <c r="B34" s="147"/>
      <c r="C34" s="148"/>
      <c r="D34" s="148"/>
      <c r="E34" s="148"/>
      <c r="F34" s="148"/>
      <c r="G34" s="148"/>
      <c r="H34" s="149"/>
      <c r="I34" s="150"/>
      <c r="J34" s="149"/>
    </row>
    <row r="35" spans="1:12">
      <c r="A35" s="579" t="s">
        <v>590</v>
      </c>
      <c r="B35" s="580"/>
      <c r="C35" s="157">
        <f>SUM(C30,C33)</f>
        <v>16863164000</v>
      </c>
      <c r="D35" s="157">
        <f t="shared" ref="D35:E35" si="11">SUM(D30,D33)</f>
        <v>100000000</v>
      </c>
      <c r="E35" s="157">
        <f t="shared" si="11"/>
        <v>2887360000</v>
      </c>
      <c r="F35" s="157">
        <f>SUM(F30,F33)</f>
        <v>16863164000</v>
      </c>
      <c r="G35" s="157">
        <f>SUM(G30,G33)</f>
        <v>8203483476</v>
      </c>
      <c r="H35" s="158">
        <f t="shared" si="8"/>
        <v>48.647356308697468</v>
      </c>
      <c r="I35" s="157">
        <f t="shared" si="9"/>
        <v>8659680524</v>
      </c>
      <c r="J35" s="158">
        <f t="shared" si="10"/>
        <v>51.352643691302532</v>
      </c>
    </row>
    <row r="36" spans="1:12">
      <c r="A36" s="579" t="s">
        <v>3876</v>
      </c>
      <c r="B36" s="580"/>
      <c r="C36" s="157"/>
      <c r="D36" s="157"/>
      <c r="E36" s="157"/>
      <c r="F36" s="157"/>
      <c r="G36" s="157"/>
      <c r="H36" s="158"/>
      <c r="I36" s="157"/>
      <c r="J36" s="158"/>
    </row>
    <row r="37" spans="1:12">
      <c r="A37" s="579" t="s">
        <v>3877</v>
      </c>
      <c r="B37" s="580"/>
      <c r="C37" s="157">
        <f>C35</f>
        <v>16863164000</v>
      </c>
      <c r="D37" s="589">
        <f>SUM(D35:E35)</f>
        <v>2987360000</v>
      </c>
      <c r="E37" s="590"/>
      <c r="F37" s="157">
        <f>F35</f>
        <v>16863164000</v>
      </c>
      <c r="G37" s="157">
        <f>G35-G36</f>
        <v>8203483476</v>
      </c>
      <c r="H37" s="158">
        <f t="shared" si="8"/>
        <v>48.647356308697468</v>
      </c>
      <c r="I37" s="157">
        <f t="shared" si="9"/>
        <v>8659680524</v>
      </c>
      <c r="J37" s="158">
        <f t="shared" si="10"/>
        <v>51.352643691302532</v>
      </c>
    </row>
    <row r="38" spans="1:12" s="280" customFormat="1">
      <c r="A38" s="315"/>
      <c r="B38" s="315"/>
      <c r="C38" s="316"/>
      <c r="D38" s="317"/>
      <c r="E38" s="317"/>
      <c r="F38" s="316"/>
      <c r="G38" s="316"/>
      <c r="H38" s="318"/>
      <c r="I38" s="316"/>
      <c r="J38" s="318"/>
      <c r="L38" s="266"/>
    </row>
    <row r="40" spans="1:12" ht="15.75">
      <c r="A40" s="328" t="s">
        <v>3883</v>
      </c>
    </row>
    <row r="41" spans="1:12">
      <c r="A41" s="577" t="s">
        <v>571</v>
      </c>
      <c r="B41" s="577" t="s">
        <v>500</v>
      </c>
      <c r="C41" s="577" t="s">
        <v>4682</v>
      </c>
      <c r="D41" s="577" t="s">
        <v>4679</v>
      </c>
      <c r="E41" s="577" t="s">
        <v>4681</v>
      </c>
      <c r="F41" s="577" t="s">
        <v>3731</v>
      </c>
      <c r="G41" s="578" t="s">
        <v>3732</v>
      </c>
      <c r="H41" s="578"/>
      <c r="I41" s="578" t="s">
        <v>3733</v>
      </c>
      <c r="J41" s="578"/>
    </row>
    <row r="42" spans="1:12">
      <c r="A42" s="577"/>
      <c r="B42" s="577"/>
      <c r="C42" s="577"/>
      <c r="D42" s="577"/>
      <c r="E42" s="577"/>
      <c r="F42" s="577"/>
      <c r="G42" s="313" t="s">
        <v>4691</v>
      </c>
      <c r="H42" s="313" t="s">
        <v>3729</v>
      </c>
      <c r="I42" s="313" t="s">
        <v>4691</v>
      </c>
      <c r="J42" s="313" t="s">
        <v>3729</v>
      </c>
    </row>
    <row r="43" spans="1:12">
      <c r="A43" s="557" t="s">
        <v>565</v>
      </c>
      <c r="B43" s="110" t="s">
        <v>549</v>
      </c>
      <c r="C43" s="115" cm="1">
        <f t="array" ref="C43">SUM(_xlfn._xlws.FILTER(SP2D[DIPA_REVISI2],(SP2D[Subkoordinator]=B43)*(SP2D[Status Covid]="COVID"),0))</f>
        <v>88811000</v>
      </c>
      <c r="D43" s="115" cm="1">
        <f t="array" ref="D43">SUM(_xlfn._xlws.FILTER(SP2D[Blokir AA ke 1],(SP2D[Subkoordinator]=B43)*(SP2D[Status Covid]="COVID"),0))</f>
        <v>0</v>
      </c>
      <c r="E43" s="115" cm="1">
        <f t="array" ref="E43">SUM(_xlfn._xlws.FILTER(SP2D[Blokir AA ke 2],(SP2D[Subkoordinator]=B43)*(SP2D[Status Covid]="COVID"),0))</f>
        <v>0</v>
      </c>
      <c r="F43" s="115" cm="1">
        <f t="array" ref="F43">SUM(_xlfn._xlws.FILTER(SP2D[DIPA_REVISI3],(SP2D[Subkoordinator]=B43)*(SP2D[Status Covid]="COVID"),0))</f>
        <v>88812000</v>
      </c>
      <c r="G43" s="115" cm="1">
        <f t="array" ref="G43">SUM(_xlfn._xlws.FILTER(SP2D[Realisasi],(SP2D[Subkoordinator]=B43)*(SP2D[Status Covid]="COVID"),0))</f>
        <v>88811280</v>
      </c>
      <c r="H43" s="322">
        <f t="shared" ref="H43:H56" si="12">IFERROR(IF($L$8=TRUE,G43/C43*100,G43/F43*100),0)</f>
        <v>99.999189298743417</v>
      </c>
      <c r="I43" s="115">
        <f t="shared" ref="I43:I56" si="13">IF($L$8=TRUE,C43-G43,F43-G43)</f>
        <v>720</v>
      </c>
      <c r="J43" s="319">
        <f t="shared" ref="J43:J56" si="14">IFERROR(IF($L$8=TRUE,I43/C43*100,I43/F43*100),0)</f>
        <v>8.107012565869478E-4</v>
      </c>
    </row>
    <row r="44" spans="1:12">
      <c r="A44" s="557"/>
      <c r="B44" s="110" t="s">
        <v>535</v>
      </c>
      <c r="C44" s="115" cm="1">
        <f t="array" ref="C44">SUM(_xlfn._xlws.FILTER(SP2D[DIPA_REVISI2],(SP2D[Subkoordinator]=B44)*(SP2D[Status Covid]="COVID"),0))</f>
        <v>0</v>
      </c>
      <c r="D44" s="115" cm="1">
        <f t="array" ref="D44">SUM(_xlfn._xlws.FILTER(SP2D[Blokir AA ke 1],(SP2D[Subkoordinator]=B44)*(SP2D[Status Covid]="COVID"),0))</f>
        <v>0</v>
      </c>
      <c r="E44" s="115" cm="1">
        <f t="array" ref="E44">SUM(_xlfn._xlws.FILTER(SP2D[Blokir AA ke 2],(SP2D[Subkoordinator]=B44)*(SP2D[Status Covid]="COVID"),0))</f>
        <v>0</v>
      </c>
      <c r="F44" s="115" cm="1">
        <f t="array" ref="F44">SUM(_xlfn._xlws.FILTER(SP2D[DIPA_REVISI3],(SP2D[Subkoordinator]=B44)*(SP2D[Status Covid]="COVID"),0))</f>
        <v>0</v>
      </c>
      <c r="G44" s="115" cm="1">
        <f t="array" ref="G44">SUM(_xlfn._xlws.FILTER(SP2D[Realisasi],(SP2D[Subkoordinator]=B44)*(SP2D[Status Covid]="COVID"),0))</f>
        <v>0</v>
      </c>
      <c r="H44" s="167">
        <f t="shared" si="12"/>
        <v>0</v>
      </c>
      <c r="I44" s="115">
        <f t="shared" si="13"/>
        <v>0</v>
      </c>
      <c r="J44" s="205">
        <f t="shared" si="14"/>
        <v>0</v>
      </c>
    </row>
    <row r="45" spans="1:12">
      <c r="A45" s="557"/>
      <c r="B45" s="223" t="s">
        <v>4687</v>
      </c>
      <c r="C45" s="138">
        <f>SUM(C43:C44)</f>
        <v>88811000</v>
      </c>
      <c r="D45" s="138">
        <f t="shared" ref="D45:G45" si="15">SUM(D43:D44)</f>
        <v>0</v>
      </c>
      <c r="E45" s="138">
        <f t="shared" si="15"/>
        <v>0</v>
      </c>
      <c r="F45" s="138">
        <f t="shared" si="15"/>
        <v>88812000</v>
      </c>
      <c r="G45" s="138">
        <f t="shared" si="15"/>
        <v>88811280</v>
      </c>
      <c r="H45" s="323">
        <f t="shared" si="12"/>
        <v>99.999189298743417</v>
      </c>
      <c r="I45" s="138">
        <f t="shared" si="13"/>
        <v>720</v>
      </c>
      <c r="J45" s="320">
        <f t="shared" si="14"/>
        <v>8.107012565869478E-4</v>
      </c>
    </row>
    <row r="46" spans="1:12">
      <c r="A46" s="557" t="s">
        <v>532</v>
      </c>
      <c r="B46" s="110" t="s">
        <v>533</v>
      </c>
      <c r="C46" s="115" cm="1">
        <f t="array" ref="C46">SUM(_xlfn._xlws.FILTER(SP2D[DIPA_REVISI2],(SP2D[Subkoordinator]=B46)*(SP2D[Status Covid]="COVID"),0))</f>
        <v>0</v>
      </c>
      <c r="D46" s="115" cm="1">
        <f t="array" ref="D46">SUM(_xlfn._xlws.FILTER(SP2D[Blokir AA ke 1],(SP2D[Subkoordinator]=B46)*(SP2D[Status Covid]="COVID"),0))</f>
        <v>0</v>
      </c>
      <c r="E46" s="115" cm="1">
        <f t="array" ref="E46">SUM(_xlfn._xlws.FILTER(SP2D[Blokir AA ke 2],(SP2D[Subkoordinator]=B46)*(SP2D[Status Covid]="COVID"),0))</f>
        <v>0</v>
      </c>
      <c r="F46" s="115" cm="1">
        <f t="array" ref="F46">SUM(_xlfn._xlws.FILTER(SP2D[DIPA_REVISI3],(SP2D[Subkoordinator]=B46)*(SP2D[Status Covid]="COVID"),0))</f>
        <v>0</v>
      </c>
      <c r="G46" s="115" cm="1">
        <f t="array" ref="G46">SUM(_xlfn._xlws.FILTER(SP2D[Realisasi],(SP2D[Subkoordinator]=B46)*(SP2D[Status Covid]="COVID"),0))</f>
        <v>0</v>
      </c>
      <c r="H46" s="167">
        <f t="shared" si="12"/>
        <v>0</v>
      </c>
      <c r="I46" s="115">
        <f t="shared" si="13"/>
        <v>0</v>
      </c>
      <c r="J46" s="319">
        <f t="shared" si="14"/>
        <v>0</v>
      </c>
    </row>
    <row r="47" spans="1:12">
      <c r="A47" s="557"/>
      <c r="B47" s="110" t="s">
        <v>570</v>
      </c>
      <c r="C47" s="115" cm="1">
        <f t="array" ref="C47">SUM(_xlfn._xlws.FILTER(SP2D[DIPA_REVISI2],(SP2D[Subkoordinator]=B47)*(SP2D[Status Covid]="COVID"),0))</f>
        <v>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0</v>
      </c>
      <c r="G47" s="115" cm="1">
        <f t="array" ref="G47">SUM(_xlfn._xlws.FILTER(SP2D[Realisasi],(SP2D[Subkoordinator]=B47)*(SP2D[Status Covid]="COVID"),0))</f>
        <v>0</v>
      </c>
      <c r="H47" s="167">
        <f t="shared" si="12"/>
        <v>0</v>
      </c>
      <c r="I47" s="115">
        <f t="shared" si="13"/>
        <v>0</v>
      </c>
      <c r="J47" s="205">
        <f t="shared" si="14"/>
        <v>0</v>
      </c>
    </row>
    <row r="48" spans="1:12">
      <c r="A48" s="557"/>
      <c r="B48" s="223" t="s">
        <v>4688</v>
      </c>
      <c r="C48" s="138">
        <f t="shared" ref="C48:G48" si="16">SUM(C46:C47)</f>
        <v>0</v>
      </c>
      <c r="D48" s="138">
        <f t="shared" si="16"/>
        <v>0</v>
      </c>
      <c r="E48" s="138">
        <f t="shared" si="16"/>
        <v>0</v>
      </c>
      <c r="F48" s="138">
        <f t="shared" si="16"/>
        <v>0</v>
      </c>
      <c r="G48" s="138">
        <f t="shared" si="16"/>
        <v>0</v>
      </c>
      <c r="H48" s="169">
        <f t="shared" si="12"/>
        <v>0</v>
      </c>
      <c r="I48" s="138">
        <f t="shared" si="13"/>
        <v>0</v>
      </c>
      <c r="J48" s="326">
        <f t="shared" si="14"/>
        <v>0</v>
      </c>
    </row>
    <row r="49" spans="1:10">
      <c r="A49" s="557" t="s">
        <v>524</v>
      </c>
      <c r="B49" s="110" t="s">
        <v>525</v>
      </c>
      <c r="C49" s="115" cm="1">
        <f t="array" ref="C49">SUM(_xlfn._xlws.FILTER(SP2D[DIPA_REVISI2],(SP2D[Subkoordinator]=B49)*(SP2D[Status Covid]="COVID"),0))</f>
        <v>0</v>
      </c>
      <c r="D49" s="115" cm="1">
        <f t="array" ref="D49">SUM(_xlfn._xlws.FILTER(SP2D[Blokir AA ke 1],(SP2D[Subkoordinator]=B49)*(SP2D[Status Covid]="COVID"),0))</f>
        <v>0</v>
      </c>
      <c r="E49" s="115" cm="1">
        <f t="array" ref="E49">SUM(_xlfn._xlws.FILTER(SP2D[Blokir AA ke 2],(SP2D[Subkoordinator]=B49)*(SP2D[Status Covid]="COVID"),0))</f>
        <v>0</v>
      </c>
      <c r="F49" s="115" cm="1">
        <f t="array" ref="F49">SUM(_xlfn._xlws.FILTER(SP2D[DIPA_REVISI3],(SP2D[Subkoordinator]=B49)*(SP2D[Status Covid]="COVID"),0))</f>
        <v>0</v>
      </c>
      <c r="G49" s="115" cm="1">
        <f t="array" ref="G49">SUM(_xlfn._xlws.FILTER(SP2D[Realisasi],(SP2D[Subkoordinator]=B49)*(SP2D[Status Covid]="COVID"),0))</f>
        <v>0</v>
      </c>
      <c r="H49" s="167">
        <f t="shared" si="12"/>
        <v>0</v>
      </c>
      <c r="I49" s="115">
        <f t="shared" si="13"/>
        <v>0</v>
      </c>
      <c r="J49" s="205">
        <f t="shared" si="14"/>
        <v>0</v>
      </c>
    </row>
    <row r="50" spans="1:10">
      <c r="A50" s="557"/>
      <c r="B50" s="110" t="s">
        <v>527</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2"/>
        <v>0</v>
      </c>
      <c r="I50" s="115">
        <f t="shared" si="13"/>
        <v>0</v>
      </c>
      <c r="J50" s="205">
        <f t="shared" si="14"/>
        <v>0</v>
      </c>
    </row>
    <row r="51" spans="1:10">
      <c r="A51" s="557"/>
      <c r="B51" s="223" t="s">
        <v>4689</v>
      </c>
      <c r="C51" s="138">
        <f t="shared" ref="C51" si="17">SUM(C49:C50)</f>
        <v>0</v>
      </c>
      <c r="D51" s="138">
        <f t="shared" ref="D51:G51" si="18">SUM(D49:D50)</f>
        <v>0</v>
      </c>
      <c r="E51" s="138">
        <f t="shared" si="18"/>
        <v>0</v>
      </c>
      <c r="F51" s="138">
        <f t="shared" si="18"/>
        <v>0</v>
      </c>
      <c r="G51" s="138">
        <f t="shared" si="18"/>
        <v>0</v>
      </c>
      <c r="H51" s="168">
        <f t="shared" si="12"/>
        <v>0</v>
      </c>
      <c r="I51" s="138">
        <f t="shared" si="13"/>
        <v>0</v>
      </c>
      <c r="J51" s="206">
        <f t="shared" si="14"/>
        <v>0</v>
      </c>
    </row>
    <row r="52" spans="1:10">
      <c r="A52" s="557" t="s">
        <v>528</v>
      </c>
      <c r="B52" s="110" t="s">
        <v>529</v>
      </c>
      <c r="C52" s="115" cm="1">
        <f t="array" ref="C52">SUM(_xlfn._xlws.FILTER(SP2D[DIPA_REVISI2],(SP2D[Subkoordinator]=B52)*(SP2D[Status Covid]="COVID"),0))</f>
        <v>8000000</v>
      </c>
      <c r="D52" s="115" cm="1">
        <f t="array" ref="D52">SUM(_xlfn._xlws.FILTER(SP2D[Blokir AA ke 1],(SP2D[Subkoordinator]=B52)*(SP2D[Status Covid]="COVID"),0))</f>
        <v>0</v>
      </c>
      <c r="E52" s="115" cm="1">
        <f t="array" ref="E52">SUM(_xlfn._xlws.FILTER(SP2D[Blokir AA ke 2],(SP2D[Subkoordinator]=B52)*(SP2D[Status Covid]="COVID"),0))</f>
        <v>0</v>
      </c>
      <c r="F52" s="115" cm="1">
        <f t="array" ref="F52">SUM(_xlfn._xlws.FILTER(SP2D[DIPA_REVISI3],(SP2D[Subkoordinator]=B52)*(SP2D[Status Covid]="COVID"),0))</f>
        <v>8000000</v>
      </c>
      <c r="G52" s="115" cm="1">
        <f t="array" ref="G52">SUM(_xlfn._xlws.FILTER(SP2D[Realisasi],(SP2D[Subkoordinator]=B52)*(SP2D[Status Covid]="COVID"),0))</f>
        <v>365000</v>
      </c>
      <c r="H52" s="322">
        <f t="shared" si="12"/>
        <v>4.5625</v>
      </c>
      <c r="I52" s="115">
        <f t="shared" si="13"/>
        <v>7635000</v>
      </c>
      <c r="J52" s="319">
        <f t="shared" si="14"/>
        <v>95.4375</v>
      </c>
    </row>
    <row r="53" spans="1:10">
      <c r="A53" s="557"/>
      <c r="B53" s="110" t="s">
        <v>531</v>
      </c>
      <c r="C53" s="115" cm="1">
        <f t="array" ref="C53">SUM(_xlfn._xlws.FILTER(SP2D[DIPA_REVISI2],(SP2D[Subkoordinator]=B53)*(SP2D[Status Covid]="COVID"),0))</f>
        <v>5000000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2"/>
        <v>0</v>
      </c>
      <c r="I53" s="115">
        <f t="shared" si="13"/>
        <v>0</v>
      </c>
      <c r="J53" s="319">
        <f t="shared" si="14"/>
        <v>0</v>
      </c>
    </row>
    <row r="54" spans="1:10">
      <c r="A54" s="557"/>
      <c r="B54" s="223" t="s">
        <v>4690</v>
      </c>
      <c r="C54" s="138">
        <f t="shared" ref="C54" si="19">SUM(C52:C53)</f>
        <v>13000000</v>
      </c>
      <c r="D54" s="138">
        <f t="shared" ref="D54:G54" si="20">SUM(D52:D53)</f>
        <v>0</v>
      </c>
      <c r="E54" s="138">
        <f t="shared" si="20"/>
        <v>0</v>
      </c>
      <c r="F54" s="138">
        <f t="shared" si="20"/>
        <v>8000000</v>
      </c>
      <c r="G54" s="138">
        <f t="shared" si="20"/>
        <v>365000</v>
      </c>
      <c r="H54" s="324">
        <f t="shared" si="12"/>
        <v>4.5625</v>
      </c>
      <c r="I54" s="138">
        <f t="shared" si="13"/>
        <v>7635000</v>
      </c>
      <c r="J54" s="320">
        <f t="shared" si="14"/>
        <v>95.4375</v>
      </c>
    </row>
    <row r="55" spans="1:10">
      <c r="A55" s="575" t="s">
        <v>3735</v>
      </c>
      <c r="B55" s="575"/>
      <c r="C55" s="122">
        <f>C45+C48+C51+C54</f>
        <v>101811000</v>
      </c>
      <c r="D55" s="122">
        <f t="shared" ref="D55:E55" si="21">D45+D48+D51+D54</f>
        <v>0</v>
      </c>
      <c r="E55" s="122">
        <f t="shared" si="21"/>
        <v>0</v>
      </c>
      <c r="F55" s="122">
        <f>F45+F48+F51+F54</f>
        <v>96812000</v>
      </c>
      <c r="G55" s="122">
        <f>G45+G48+G51+G54</f>
        <v>89176280</v>
      </c>
      <c r="H55" s="325">
        <f t="shared" si="12"/>
        <v>92.112837251580387</v>
      </c>
      <c r="I55" s="122">
        <f t="shared" si="13"/>
        <v>7635720</v>
      </c>
      <c r="J55" s="321">
        <f t="shared" si="14"/>
        <v>7.887162748419617</v>
      </c>
    </row>
    <row r="56" spans="1:10">
      <c r="A56" s="575" t="s">
        <v>4685</v>
      </c>
      <c r="B56" s="575"/>
      <c r="C56" s="311">
        <f>C55</f>
        <v>101811000</v>
      </c>
      <c r="D56" s="576">
        <f>SUM(D55:E55)</f>
        <v>0</v>
      </c>
      <c r="E56" s="576"/>
      <c r="F56" s="311">
        <f>F55</f>
        <v>96812000</v>
      </c>
      <c r="G56" s="122">
        <f>G55</f>
        <v>89176280</v>
      </c>
      <c r="H56" s="325">
        <f t="shared" si="12"/>
        <v>92.112837251580387</v>
      </c>
      <c r="I56" s="122">
        <f t="shared" si="13"/>
        <v>7635720</v>
      </c>
      <c r="J56" s="321">
        <f t="shared" si="14"/>
        <v>7.887162748419617</v>
      </c>
    </row>
  </sheetData>
  <mergeCells count="45">
    <mergeCell ref="A23:B23"/>
    <mergeCell ref="A1:J1"/>
    <mergeCell ref="A2:J2"/>
    <mergeCell ref="A3:J3"/>
    <mergeCell ref="A6:A7"/>
    <mergeCell ref="B6:B7"/>
    <mergeCell ref="C6:C7"/>
    <mergeCell ref="D6:D7"/>
    <mergeCell ref="E6:E7"/>
    <mergeCell ref="F6:F7"/>
    <mergeCell ref="G6:H6"/>
    <mergeCell ref="I6:J6"/>
    <mergeCell ref="A8:A12"/>
    <mergeCell ref="A13:A16"/>
    <mergeCell ref="A17:A19"/>
    <mergeCell ref="A20:A22"/>
    <mergeCell ref="A37:B37"/>
    <mergeCell ref="D37:E37"/>
    <mergeCell ref="A24:B24"/>
    <mergeCell ref="D24:E24"/>
    <mergeCell ref="A28:A29"/>
    <mergeCell ref="B28:B29"/>
    <mergeCell ref="C28:C29"/>
    <mergeCell ref="D28:D29"/>
    <mergeCell ref="E28:E29"/>
    <mergeCell ref="F28:F29"/>
    <mergeCell ref="G28:H28"/>
    <mergeCell ref="I28:J28"/>
    <mergeCell ref="A35:B35"/>
    <mergeCell ref="A36:B36"/>
    <mergeCell ref="A55:B55"/>
    <mergeCell ref="A56:B56"/>
    <mergeCell ref="D56:E56"/>
    <mergeCell ref="G41:H41"/>
    <mergeCell ref="I41:J41"/>
    <mergeCell ref="A43:A45"/>
    <mergeCell ref="A46:A48"/>
    <mergeCell ref="A49:A51"/>
    <mergeCell ref="A52:A54"/>
    <mergeCell ref="A41:A42"/>
    <mergeCell ref="B41:B42"/>
    <mergeCell ref="C41:C42"/>
    <mergeCell ref="D41:D42"/>
    <mergeCell ref="E41:E42"/>
    <mergeCell ref="F41:F42"/>
  </mergeCells>
  <printOptions horizontalCentered="1"/>
  <pageMargins left="0.39370078740157483" right="0.19685039370078741" top="0.19685039370078741" bottom="0.19685039370078741" header="0.31496062992125984" footer="0.31496062992125984"/>
  <pageSetup paperSize="9" scale="74" orientation="portrait" horizontalDpi="0" verticalDpi="0" r:id="rId1"/>
  <drawing r:id="rId2"/>
  <legacyDrawing r:id="rId3"/>
  <controls>
    <mc:AlternateContent xmlns:mc="http://schemas.openxmlformats.org/markup-compatibility/2006">
      <mc:Choice Requires="x14">
        <control shapeId="69633" r:id="rId4" name="OptionButton1">
          <controlPr defaultSize="0" print="0" autoLine="0" r:id="rId5">
            <anchor>
              <from>
                <xdr:col>11</xdr:col>
                <xdr:colOff>1514475</xdr:colOff>
                <xdr:row>1</xdr:row>
                <xdr:rowOff>19050</xdr:rowOff>
              </from>
              <to>
                <xdr:col>12</xdr:col>
                <xdr:colOff>1076325</xdr:colOff>
                <xdr:row>2</xdr:row>
                <xdr:rowOff>180975</xdr:rowOff>
              </to>
            </anchor>
          </controlPr>
        </control>
      </mc:Choice>
      <mc:Fallback>
        <control shapeId="69633" r:id="rId4" name="OptionButton1"/>
      </mc:Fallback>
    </mc:AlternateContent>
    <mc:AlternateContent xmlns:mc="http://schemas.openxmlformats.org/markup-compatibility/2006">
      <mc:Choice Requires="x14">
        <control shapeId="69634" r:id="rId6" name="OptionButton2">
          <controlPr defaultSize="0" print="0" autoLine="0" linkedCell="L8" r:id="rId7">
            <anchor>
              <from>
                <xdr:col>10</xdr:col>
                <xdr:colOff>47625</xdr:colOff>
                <xdr:row>1</xdr:row>
                <xdr:rowOff>28575</xdr:rowOff>
              </from>
              <to>
                <xdr:col>11</xdr:col>
                <xdr:colOff>1419225</xdr:colOff>
                <xdr:row>2</xdr:row>
                <xdr:rowOff>190500</xdr:rowOff>
              </to>
            </anchor>
          </controlPr>
        </control>
      </mc:Choice>
      <mc:Fallback>
        <control shapeId="69634" r:id="rId6" name="OptionButton2"/>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8B67-79C1-40A3-896B-7FE17E3248D6}">
  <sheetPr codeName="Sheet9">
    <tabColor rgb="FFFF0000"/>
    <pageSetUpPr fitToPage="1"/>
  </sheetPr>
  <dimension ref="B1:P3"/>
  <sheetViews>
    <sheetView showGridLines="0" view="pageBreakPreview" zoomScale="85" zoomScaleNormal="100" zoomScaleSheetLayoutView="85" workbookViewId="0">
      <selection activeCell="V34" sqref="V34"/>
    </sheetView>
  </sheetViews>
  <sheetFormatPr defaultRowHeight="15"/>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68" t="str">
        <f>'PERSUBBID - Gaji'!A2</f>
        <v>Berdasarkan DIPA Revisi 3 TA. 2022 (Tanggal 13 Juli 2022)</v>
      </c>
      <c r="C2" s="568"/>
      <c r="D2" s="568"/>
      <c r="E2" s="568"/>
      <c r="F2" s="568"/>
      <c r="G2" s="568"/>
      <c r="H2" s="568"/>
      <c r="I2" s="568"/>
      <c r="J2" s="568"/>
      <c r="K2" s="568"/>
      <c r="L2" s="568"/>
      <c r="M2" s="568"/>
      <c r="N2" s="568"/>
      <c r="O2" s="568"/>
      <c r="P2" s="568"/>
    </row>
    <row r="3" spans="2:16" ht="15.75">
      <c r="B3" s="568" t="str">
        <f>'PERSUBBID - Gaji'!A3</f>
        <v>SAMPAI DENGAN 11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35" right="0.22" top="0.21" bottom="0.27" header="0.12" footer="0.15"/>
  <pageSetup paperSize="9" scale="63"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AB999-B79C-4556-A1F8-58729FFE2DB2}">
  <sheetPr codeName="Sheet17">
    <pageSetUpPr fitToPage="1"/>
  </sheetPr>
  <dimension ref="A1:M60"/>
  <sheetViews>
    <sheetView showGridLines="0" zoomScale="85" zoomScaleNormal="85" workbookViewId="0">
      <pane xSplit="2" ySplit="3" topLeftCell="C10" activePane="bottomRight" state="frozen"/>
      <selection activeCell="L10" sqref="L10"/>
      <selection pane="topRight" activeCell="L10" sqref="L10"/>
      <selection pane="bottomLeft" activeCell="L10" sqref="L10"/>
      <selection pane="bottomRight" activeCell="N45" sqref="N45"/>
    </sheetView>
  </sheetViews>
  <sheetFormatPr defaultRowHeight="15"/>
  <cols>
    <col min="1" max="1" width="16.5703125" customWidth="1"/>
    <col min="2" max="2" width="42.85546875" bestFit="1" customWidth="1"/>
    <col min="3" max="3" width="15.28515625" bestFit="1" customWidth="1"/>
    <col min="4" max="4" width="14.7109375" customWidth="1"/>
    <col min="5" max="5" width="15.28515625"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74" t="str">
        <f>IF(L8=TRUE,"REALISASI DENGAN GAJI (BERDASARKAN PAGU SEBELUM BLOKIR)","REALISASI DENGAN GAJI (BERDASARKAN PAGU SETELAH BLOKIR)")</f>
        <v>REALISASI DENGAN GAJI (BERDASARKAN PAGU SETELAH BLOKIR)</v>
      </c>
      <c r="B1" s="574"/>
      <c r="C1" s="574"/>
      <c r="D1" s="574"/>
      <c r="E1" s="574"/>
      <c r="F1" s="574"/>
      <c r="G1" s="574"/>
      <c r="H1" s="574"/>
      <c r="I1" s="574"/>
      <c r="J1" s="574"/>
      <c r="L1" s="327"/>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11 AGUSTUS 2022</v>
      </c>
      <c r="B3" s="568"/>
      <c r="C3" s="568"/>
      <c r="D3" s="568"/>
      <c r="E3" s="568"/>
      <c r="F3" s="568"/>
      <c r="G3" s="568"/>
      <c r="H3" s="568"/>
      <c r="I3" s="568"/>
      <c r="J3" s="568"/>
    </row>
    <row r="4" spans="1:13">
      <c r="A4" s="301"/>
      <c r="B4" s="301"/>
      <c r="C4" s="301"/>
      <c r="D4" s="301"/>
      <c r="E4" s="301"/>
      <c r="F4" s="301"/>
      <c r="G4" s="301"/>
      <c r="H4" s="301"/>
      <c r="I4" s="301"/>
      <c r="J4" s="301"/>
    </row>
    <row r="5" spans="1:13" ht="15.75">
      <c r="A5" s="329" t="s">
        <v>3878</v>
      </c>
    </row>
    <row r="6" spans="1:13">
      <c r="A6" s="577" t="s">
        <v>571</v>
      </c>
      <c r="B6" s="577" t="s">
        <v>500</v>
      </c>
      <c r="C6" s="577" t="s">
        <v>4682</v>
      </c>
      <c r="D6" s="577" t="s">
        <v>4679</v>
      </c>
      <c r="E6" s="577" t="s">
        <v>4681</v>
      </c>
      <c r="F6" s="577" t="s">
        <v>4683</v>
      </c>
      <c r="G6" s="578" t="str">
        <f>IF($L$8=TRUE,"Realisasi vs Pagu+Blokir","Realisasi vs Pagu-Blokir")</f>
        <v>Realisasi vs Pagu-Blokir</v>
      </c>
      <c r="H6" s="578"/>
      <c r="I6" s="578" t="str">
        <f>IF($L$8=TRUE,"Sisa vs Pagu+Blokir","Sisa vs Pagu-Blokir")</f>
        <v>Sisa vs Pagu-Blokir</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SUM(_xlfn._xlws.FILTER(SP2D[DIPA_REVISI3],SP2D[Subkoordinator]=B8,0))-SUM(C9:C10)</f>
        <v>1186502000</v>
      </c>
      <c r="D8" s="115" cm="1">
        <f t="array" ref="D8">SUM(_xlfn._xlws.FILTER(SP2D[Blokir AA ke 1],SP2D[Subkoordinator]=B8,0))-SUM(D9:D10)</f>
        <v>0</v>
      </c>
      <c r="E8" s="115" cm="1">
        <f t="array" ref="E8">SUM(_xlfn._xlws.FILTER(SP2D[Blokir AA ke 2],SP2D[Subkoordinator]=B8,0))-SUM(E9:E10)</f>
        <v>515818000</v>
      </c>
      <c r="F8" s="115">
        <f>C8-SUM(D8:E8)</f>
        <v>670684000</v>
      </c>
      <c r="G8" s="115" cm="1">
        <f t="array" ref="G8">SUM(_xlfn._xlws.FILTER(SP2D[Realisasi],SP2D[Subkoordinator]=B8,0))-SUM(G9:G10)</f>
        <v>520657129</v>
      </c>
      <c r="H8" s="319">
        <f>IFERROR(IF($L$8=TRUE,G8/C8*100,G8/F8*100),0)</f>
        <v>77.630766351963061</v>
      </c>
      <c r="I8" s="115">
        <f>IF($L$8=TRUE,C8-G8,F8-G8)</f>
        <v>150026871</v>
      </c>
      <c r="J8" s="202">
        <f>IFERROR(IF($L$8=TRUE,I8/C8*100,I8/F8*100),0)</f>
        <v>22.369233648036928</v>
      </c>
      <c r="K8" s="330"/>
      <c r="L8" s="312" t="b">
        <v>0</v>
      </c>
    </row>
    <row r="9" spans="1:13">
      <c r="A9" s="572"/>
      <c r="B9" s="139" t="s">
        <v>3734</v>
      </c>
      <c r="C9" s="115" cm="1">
        <f t="array" ref="C9">SUM(_xlfn._xlws.FILTER(SP2D[DIPA_REVISI3],SP2D[Komponen]=B9,0))</f>
        <v>2195658000</v>
      </c>
      <c r="D9" s="115" cm="1">
        <f t="array" ref="D9">SUM(_xlfn._xlws.FILTER(SP2D[Blokir AA ke 1],SP2D[Komponen]=B9,0))</f>
        <v>100000000</v>
      </c>
      <c r="E9" s="115" cm="1">
        <f t="array" ref="E9">SUM(_xlfn._xlws.FILTER(SP2D[Blokir AA ke 2],SP2D[Komponen]=B9,0))</f>
        <v>0</v>
      </c>
      <c r="F9" s="115">
        <f t="shared" ref="F9:F12" si="0">C9-SUM(D9:E9)</f>
        <v>2095658000</v>
      </c>
      <c r="G9" s="115" cm="1">
        <f t="array" ref="G9">SUM(_xlfn._xlws.FILTER(SP2D[Realisasi],SP2D[Komponen]=B9,0))</f>
        <v>947702314</v>
      </c>
      <c r="H9" s="319">
        <f t="shared" ref="H9:H25" si="1">IFERROR(IF($L$8=TRUE,G9/C9*100,G9/F9*100),0)</f>
        <v>45.222183867787585</v>
      </c>
      <c r="I9" s="115">
        <f t="shared" ref="I9:I25" si="2">IF($L$8=TRUE,C9-G9,F9-G9)</f>
        <v>1147955686</v>
      </c>
      <c r="J9" s="202">
        <f t="shared" ref="J9:J25" si="3">IFERROR(IF($L$8=TRUE,I9/C9*100,I9/F9*100),0)</f>
        <v>54.777816132212408</v>
      </c>
      <c r="K9" s="330"/>
    </row>
    <row r="10" spans="1:13">
      <c r="A10" s="572"/>
      <c r="B10" s="139" t="s">
        <v>43</v>
      </c>
      <c r="C10" s="115" cm="1">
        <f t="array" ref="C10">SUM(_xlfn._xlws.FILTER(SP2D[DIPA_REVISI3],SP2D[Jenis Belanja]="Belanja Modal",0))</f>
        <v>655934000</v>
      </c>
      <c r="D10" s="115" cm="1">
        <f t="array" ref="D10">SUM(_xlfn._xlws.FILTER(SP2D[Blokir AA ke 1],SP2D[Jenis Belanja]="Belanja Modal",0))</f>
        <v>0</v>
      </c>
      <c r="E10" s="115" cm="1">
        <f t="array" ref="E10">SUM(_xlfn._xlws.FILTER(SP2D[Blokir AA ke 2],SP2D[Jenis Belanja]="Belanja Modal",0))</f>
        <v>1734000</v>
      </c>
      <c r="F10" s="115">
        <f t="shared" si="0"/>
        <v>654200000</v>
      </c>
      <c r="G10" s="115" cm="1">
        <f t="array" ref="G10">SUM(_xlfn._xlws.FILTER(SP2D[Realisasi],SP2D[Jenis Belanja]="Belanja Modal",0))</f>
        <v>654200000</v>
      </c>
      <c r="H10" s="319">
        <f t="shared" si="1"/>
        <v>100</v>
      </c>
      <c r="I10" s="115">
        <f t="shared" si="2"/>
        <v>0</v>
      </c>
      <c r="J10" s="314">
        <f t="shared" si="3"/>
        <v>0</v>
      </c>
      <c r="K10" s="330"/>
    </row>
    <row r="11" spans="1:13">
      <c r="A11" s="572"/>
      <c r="B11" s="166" t="s">
        <v>535</v>
      </c>
      <c r="C11" s="115" cm="1">
        <f t="array" ref="C11">SUM(_xlfn._xlws.FILTER(SP2D[DIPA_REVISI3],SP2D[Subkoordinator]=B11,0))</f>
        <v>289920000</v>
      </c>
      <c r="D11" s="115" cm="1">
        <f t="array" ref="D11">SUM(_xlfn._xlws.FILTER(SP2D[Blokir AA ke 1],SP2D[Subkoordinator]=B11,0))</f>
        <v>0</v>
      </c>
      <c r="E11" s="115" cm="1">
        <f t="array" ref="E11">SUM(_xlfn._xlws.FILTER(SP2D[Blokir AA ke 2],SP2D[Subkoordinator]=B11,0))</f>
        <v>92000000</v>
      </c>
      <c r="F11" s="115">
        <f t="shared" si="0"/>
        <v>197920000</v>
      </c>
      <c r="G11" s="115" cm="1">
        <f t="array" ref="G11">SUM(_xlfn._xlws.FILTER(SP2D[Realisasi],SP2D[Subkoordinator]=B11,0))</f>
        <v>152682520</v>
      </c>
      <c r="H11" s="319">
        <f t="shared" si="1"/>
        <v>77.143552950687138</v>
      </c>
      <c r="I11" s="115">
        <f t="shared" si="2"/>
        <v>45237480</v>
      </c>
      <c r="J11" s="202">
        <f t="shared" si="3"/>
        <v>22.856447049312852</v>
      </c>
      <c r="K11" s="330"/>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f t="shared" si="0"/>
        <v>6155047000</v>
      </c>
      <c r="G12" s="115" cm="1">
        <f t="array" ref="G12">SUM(_xlfn._xlws.FILTER(SP2D_GAJI[Realisasi],SP2D_GAJI[Komponen]=B12,0))</f>
        <v>4242168197</v>
      </c>
      <c r="H12" s="319">
        <f t="shared" ref="H12" si="4">IFERROR(IF($L$8=TRUE,G12/C12*100,G12/F12*100),0)</f>
        <v>68.921783976629257</v>
      </c>
      <c r="I12" s="115">
        <f t="shared" ref="I12" si="5">IF($L$8=TRUE,C12-G12,F12-G12)</f>
        <v>1912878803</v>
      </c>
      <c r="J12" s="202">
        <f t="shared" ref="J12" si="6">IFERROR(IF($L$8=TRUE,I12/C12*100,I12/F12*100),0)</f>
        <v>31.078216023370743</v>
      </c>
      <c r="K12" s="330"/>
    </row>
    <row r="13" spans="1:13">
      <c r="A13" s="573"/>
      <c r="B13" s="223" t="s">
        <v>4687</v>
      </c>
      <c r="C13" s="138">
        <f>SUM(C8:C12)</f>
        <v>10807010000</v>
      </c>
      <c r="D13" s="138">
        <f t="shared" ref="D13:G13" si="7">SUM(D8:D12)</f>
        <v>423949000</v>
      </c>
      <c r="E13" s="138">
        <f t="shared" si="7"/>
        <v>609552000</v>
      </c>
      <c r="F13" s="138">
        <f t="shared" si="7"/>
        <v>9773509000</v>
      </c>
      <c r="G13" s="138">
        <f t="shared" si="7"/>
        <v>6517410160</v>
      </c>
      <c r="H13" s="320">
        <f t="shared" si="1"/>
        <v>66.684444246176071</v>
      </c>
      <c r="I13" s="138">
        <f t="shared" si="2"/>
        <v>3256098840</v>
      </c>
      <c r="J13" s="203">
        <f t="shared" si="3"/>
        <v>33.315555753823936</v>
      </c>
      <c r="K13" s="330"/>
    </row>
    <row r="14" spans="1:13" ht="15" customHeight="1">
      <c r="A14" s="571" t="s">
        <v>532</v>
      </c>
      <c r="B14" s="166" t="s">
        <v>533</v>
      </c>
      <c r="C14" s="115" cm="1">
        <f t="array" ref="C14">SUM(_xlfn._xlws.FILTER(SP2D[DIPA_REVISI3],SP2D[Subkoordinator]=B14,0))-C15</f>
        <v>768918000</v>
      </c>
      <c r="D14" s="115" cm="1">
        <f t="array" ref="D14">SUM(_xlfn._xlws.FILTER(SP2D[Blokir AA ke 1],SP2D[Subkoordinator]=B14,0))</f>
        <v>0</v>
      </c>
      <c r="E14" s="115" cm="1">
        <f t="array" ref="E14">SUM(_xlfn._xlws.FILTER(SP2D[Blokir AA ke 2],SP2D[Subkoordinator]=B14,0))-E15</f>
        <v>475000000</v>
      </c>
      <c r="F14" s="115">
        <f t="shared" ref="F14:F16" si="8">C14-SUM(D14:E14)</f>
        <v>293918000</v>
      </c>
      <c r="G14" s="115" cm="1">
        <f t="array" ref="G14">SUM(_xlfn._xlws.FILTER(SP2D[Realisasi],SP2D[Subkoordinator]=B14,0))-G15</f>
        <v>158511126</v>
      </c>
      <c r="H14" s="319">
        <f t="shared" si="1"/>
        <v>53.930390789267754</v>
      </c>
      <c r="I14" s="115">
        <f t="shared" si="2"/>
        <v>135406874</v>
      </c>
      <c r="J14" s="202">
        <f t="shared" si="3"/>
        <v>46.069609210732246</v>
      </c>
      <c r="K14" s="330"/>
    </row>
    <row r="15" spans="1:13">
      <c r="A15" s="572"/>
      <c r="B15" s="139" t="s">
        <v>3803</v>
      </c>
      <c r="C15" s="115" cm="1">
        <f t="array" ref="C15">SUM(_xlfn._xlws.FILTER(SP2D[DIPA_REVISI3],SP2D[Kegiatan]=B15,0))</f>
        <v>8582500000</v>
      </c>
      <c r="D15" s="115" cm="1">
        <f t="array" ref="D15">SUM(_xlfn._xlws.FILTER(SP2D[Blokir AA ke 1],SP2D[Kegiatan]=B15,0))</f>
        <v>0</v>
      </c>
      <c r="E15" s="115" cm="1">
        <f t="array" ref="E15">SUM(_xlfn._xlws.FILTER(SP2D[Blokir AA ke 2],SP2D[Kegiatan]=B15,0))</f>
        <v>0</v>
      </c>
      <c r="F15" s="115">
        <f t="shared" si="8"/>
        <v>8582500000</v>
      </c>
      <c r="G15" s="115" cm="1">
        <f t="array" ref="G15">SUM(_xlfn._xlws.FILTER(SP2D[Realisasi],SP2D[Kegiatan]=B15,0))</f>
        <v>4939644598</v>
      </c>
      <c r="H15" s="319">
        <f t="shared" si="1"/>
        <v>57.554845301485578</v>
      </c>
      <c r="I15" s="115">
        <f t="shared" si="2"/>
        <v>3642855402</v>
      </c>
      <c r="J15" s="202">
        <f t="shared" si="3"/>
        <v>42.445154698514422</v>
      </c>
      <c r="K15" s="330"/>
      <c r="M15" s="161"/>
    </row>
    <row r="16" spans="1:13">
      <c r="A16" s="572"/>
      <c r="B16" s="166" t="s">
        <v>570</v>
      </c>
      <c r="C16" s="115" cm="1">
        <f t="array" ref="C16">SUM(_xlfn._xlws.FILTER(SP2D[DIPA_REVISI3],SP2D[Subkoordinator]=B16,0))</f>
        <v>633732000</v>
      </c>
      <c r="D16" s="115" cm="1">
        <f t="array" ref="D16">SUM(_xlfn._xlws.FILTER(SP2D[Blokir AA ke 1],SP2D[Subkoordinator]=B16,0))</f>
        <v>0</v>
      </c>
      <c r="E16" s="115" cm="1">
        <f t="array" ref="E16">SUM(_xlfn._xlws.FILTER(SP2D[Blokir AA ke 2],SP2D[Subkoordinator]=B16,0))</f>
        <v>463934000</v>
      </c>
      <c r="F16" s="115">
        <f t="shared" si="8"/>
        <v>169798000</v>
      </c>
      <c r="G16" s="115" cm="1">
        <f t="array" ref="G16">SUM(_xlfn._xlws.FILTER(SP2D[Realisasi],SP2D[Subkoordinator]=B16,0))</f>
        <v>122390956</v>
      </c>
      <c r="H16" s="319">
        <f t="shared" si="1"/>
        <v>72.080328390204826</v>
      </c>
      <c r="I16" s="115">
        <f t="shared" si="2"/>
        <v>47407044</v>
      </c>
      <c r="J16" s="202">
        <f t="shared" si="3"/>
        <v>27.919671609795166</v>
      </c>
      <c r="K16" s="330"/>
    </row>
    <row r="17" spans="1:13">
      <c r="A17" s="573"/>
      <c r="B17" s="223" t="s">
        <v>4688</v>
      </c>
      <c r="C17" s="138">
        <f>SUM(C14:C16)</f>
        <v>9985150000</v>
      </c>
      <c r="D17" s="138">
        <f t="shared" ref="D17:E17" si="9">SUM(D14:D16)</f>
        <v>0</v>
      </c>
      <c r="E17" s="138">
        <f t="shared" si="9"/>
        <v>938934000</v>
      </c>
      <c r="F17" s="138">
        <f>SUM(F14:F16)</f>
        <v>9046216000</v>
      </c>
      <c r="G17" s="138">
        <f>SUM(G14:G16)</f>
        <v>5220546680</v>
      </c>
      <c r="H17" s="320">
        <f t="shared" si="1"/>
        <v>57.709728354927627</v>
      </c>
      <c r="I17" s="138">
        <f t="shared" si="2"/>
        <v>3825669320</v>
      </c>
      <c r="J17" s="203">
        <f t="shared" si="3"/>
        <v>42.290271645072366</v>
      </c>
      <c r="K17" s="330"/>
    </row>
    <row r="18" spans="1:13" ht="15" customHeight="1">
      <c r="A18" s="571" t="s">
        <v>524</v>
      </c>
      <c r="B18" s="166" t="s">
        <v>525</v>
      </c>
      <c r="C18" s="115" cm="1">
        <f t="array" ref="C18">SUM(_xlfn._xlws.FILTER(SP2D[DIPA_REVISI3],SP2D[Subkoordinator]=B18,0))</f>
        <v>474100000</v>
      </c>
      <c r="D18" s="115" cm="1">
        <f t="array" ref="D18">SUM(_xlfn._xlws.FILTER(SP2D[Blokir AA ke 1],SP2D[Subkoordinator]=B18,0))</f>
        <v>0</v>
      </c>
      <c r="E18" s="115" cm="1">
        <f t="array" ref="E18">SUM(_xlfn._xlws.FILTER(SP2D[Blokir AA ke 2],SP2D[Subkoordinator]=B18,0))</f>
        <v>266494000</v>
      </c>
      <c r="F18" s="115">
        <f t="shared" ref="F18:F19" si="10">C18-SUM(D18:E18)</f>
        <v>207606000</v>
      </c>
      <c r="G18" s="115" cm="1">
        <f t="array" ref="G18">SUM(_xlfn._xlws.FILTER(SP2D[Realisasi],SP2D[Subkoordinator]=B18,0))</f>
        <v>156810590</v>
      </c>
      <c r="H18" s="319">
        <f t="shared" si="1"/>
        <v>75.5327832528925</v>
      </c>
      <c r="I18" s="115">
        <f t="shared" si="2"/>
        <v>50795410</v>
      </c>
      <c r="J18" s="202">
        <f t="shared" si="3"/>
        <v>24.4672167471075</v>
      </c>
      <c r="K18" s="330"/>
    </row>
    <row r="19" spans="1:13">
      <c r="A19" s="572"/>
      <c r="B19" s="166" t="s">
        <v>527</v>
      </c>
      <c r="C19" s="115" cm="1">
        <f t="array" ref="C19">SUM(_xlfn._xlws.FILTER(SP2D[DIPA_REVISI3],SP2D[Subkoordinator]=B19,0))</f>
        <v>804500000</v>
      </c>
      <c r="D19" s="115" cm="1">
        <f t="array" ref="D19">SUM(_xlfn._xlws.FILTER(SP2D[Blokir AA ke 1],SP2D[Subkoordinator]=B19,0))</f>
        <v>0</v>
      </c>
      <c r="E19" s="115" cm="1">
        <f t="array" ref="E19">SUM(_xlfn._xlws.FILTER(SP2D[Blokir AA ke 2],SP2D[Subkoordinator]=B19,0))</f>
        <v>639737000</v>
      </c>
      <c r="F19" s="115">
        <f t="shared" si="10"/>
        <v>164763000</v>
      </c>
      <c r="G19" s="115" cm="1">
        <f t="array" ref="G19">SUM(_xlfn._xlws.FILTER(SP2D[Realisasi],SP2D[Subkoordinator]=B19,0))</f>
        <v>89666585</v>
      </c>
      <c r="H19" s="319">
        <f t="shared" si="1"/>
        <v>54.421553989670016</v>
      </c>
      <c r="I19" s="115">
        <f t="shared" si="2"/>
        <v>75096415</v>
      </c>
      <c r="J19" s="202">
        <f t="shared" si="3"/>
        <v>45.578446010329984</v>
      </c>
      <c r="K19" s="330"/>
      <c r="M19" s="161"/>
    </row>
    <row r="20" spans="1:13">
      <c r="A20" s="573"/>
      <c r="B20" s="223" t="s">
        <v>4689</v>
      </c>
      <c r="C20" s="138">
        <f>SUM(C18:C19)</f>
        <v>1278600000</v>
      </c>
      <c r="D20" s="138">
        <f t="shared" ref="D20:E20" si="11">SUM(D18:D19)</f>
        <v>0</v>
      </c>
      <c r="E20" s="138">
        <f t="shared" si="11"/>
        <v>906231000</v>
      </c>
      <c r="F20" s="138">
        <f>SUM(F18:F19)</f>
        <v>372369000</v>
      </c>
      <c r="G20" s="138">
        <f>SUM(G18:G19)</f>
        <v>246477175</v>
      </c>
      <c r="H20" s="320">
        <f t="shared" si="1"/>
        <v>66.191647263869982</v>
      </c>
      <c r="I20" s="138">
        <f t="shared" si="2"/>
        <v>125891825</v>
      </c>
      <c r="J20" s="203">
        <f t="shared" si="3"/>
        <v>33.808352736130018</v>
      </c>
      <c r="K20" s="330"/>
    </row>
    <row r="21" spans="1:13" ht="15" customHeight="1">
      <c r="A21" s="571" t="s">
        <v>528</v>
      </c>
      <c r="B21" s="166" t="s">
        <v>529</v>
      </c>
      <c r="C21" s="115" cm="1">
        <f t="array" ref="C21">SUM(_xlfn._xlws.FILTER(SP2D[DIPA_REVISI3],SP2D[Subkoordinator]=B21,0))</f>
        <v>686300000</v>
      </c>
      <c r="D21" s="115" cm="1">
        <f t="array" ref="D21">SUM(_xlfn._xlws.FILTER(SP2D[Blokir AA ke 1],SP2D[Subkoordinator]=B21,0))</f>
        <v>0</v>
      </c>
      <c r="E21" s="115" cm="1">
        <f t="array" ref="E21">SUM(_xlfn._xlws.FILTER(SP2D[Blokir AA ke 2],SP2D[Subkoordinator]=B21,0))</f>
        <v>0</v>
      </c>
      <c r="F21" s="115">
        <f t="shared" ref="F21:F22" si="12">C21-SUM(D21:E21)</f>
        <v>686300000</v>
      </c>
      <c r="G21" s="115" cm="1">
        <f t="array" ref="G21">SUM(_xlfn._xlws.FILTER(SP2D[Realisasi],SP2D[Subkoordinator]=B21,0))</f>
        <v>365968440</v>
      </c>
      <c r="H21" s="319">
        <f t="shared" si="1"/>
        <v>53.324849191315749</v>
      </c>
      <c r="I21" s="115">
        <f t="shared" si="2"/>
        <v>320331560</v>
      </c>
      <c r="J21" s="202">
        <f t="shared" si="3"/>
        <v>46.675150808684251</v>
      </c>
      <c r="K21" s="330"/>
    </row>
    <row r="22" spans="1:13">
      <c r="A22" s="572"/>
      <c r="B22" s="166" t="s">
        <v>531</v>
      </c>
      <c r="C22" s="115" cm="1">
        <f t="array" ref="C22">SUM(_xlfn._xlws.FILTER(SP2D[DIPA_REVISI3],SP2D[Subkoordinator]=B22,0))</f>
        <v>585100000</v>
      </c>
      <c r="D22" s="115" cm="1">
        <f t="array" ref="D22">SUM(_xlfn._xlws.FILTER(SP2D[Blokir AA ke 1],SP2D[Subkoordinator]=B22,0))</f>
        <v>0</v>
      </c>
      <c r="E22" s="115" cm="1">
        <f t="array" ref="E22">SUM(_xlfn._xlws.FILTER(SP2D[Blokir AA ke 2],SP2D[Subkoordinator]=B22,0))</f>
        <v>432643000</v>
      </c>
      <c r="F22" s="115">
        <f t="shared" si="12"/>
        <v>152457000</v>
      </c>
      <c r="G22" s="115" cm="1">
        <f t="array" ref="G22">SUM(_xlfn._xlws.FILTER(SP2D[Realisasi],SP2D[Subkoordinator]=B22,0))</f>
        <v>95249218</v>
      </c>
      <c r="H22" s="319">
        <f t="shared" si="1"/>
        <v>62.476119823950363</v>
      </c>
      <c r="I22" s="115">
        <f t="shared" si="2"/>
        <v>57207782</v>
      </c>
      <c r="J22" s="202">
        <f t="shared" si="3"/>
        <v>37.523880176049637</v>
      </c>
      <c r="K22" s="330"/>
    </row>
    <row r="23" spans="1:13">
      <c r="A23" s="573"/>
      <c r="B23" s="223" t="s">
        <v>4690</v>
      </c>
      <c r="C23" s="138">
        <f>SUM(C21:C22)</f>
        <v>1271400000</v>
      </c>
      <c r="D23" s="138">
        <f t="shared" ref="D23:E23" si="13">SUM(D21:D22)</f>
        <v>0</v>
      </c>
      <c r="E23" s="138">
        <f t="shared" si="13"/>
        <v>432643000</v>
      </c>
      <c r="F23" s="138">
        <f>SUM(F21:F22)</f>
        <v>838757000</v>
      </c>
      <c r="G23" s="138">
        <f>SUM(G21:G22)</f>
        <v>461217658</v>
      </c>
      <c r="H23" s="320">
        <f t="shared" si="1"/>
        <v>54.988233540822904</v>
      </c>
      <c r="I23" s="138">
        <f t="shared" si="2"/>
        <v>377539342</v>
      </c>
      <c r="J23" s="203">
        <f t="shared" si="3"/>
        <v>45.011766459177096</v>
      </c>
      <c r="K23" s="330"/>
    </row>
    <row r="24" spans="1:13">
      <c r="A24" s="575" t="s">
        <v>3735</v>
      </c>
      <c r="B24" s="575"/>
      <c r="C24" s="122">
        <f>C13++C17+C20+C23</f>
        <v>23342160000</v>
      </c>
      <c r="D24" s="122">
        <f t="shared" ref="D24:E24" si="14">D13++D17+D20+D23</f>
        <v>423949000</v>
      </c>
      <c r="E24" s="122">
        <f t="shared" si="14"/>
        <v>2887360000</v>
      </c>
      <c r="F24" s="122">
        <f>F13++F17+F20+F23</f>
        <v>20030851000</v>
      </c>
      <c r="G24" s="122">
        <f>G13++G17+G20+G23</f>
        <v>12445651673</v>
      </c>
      <c r="H24" s="321">
        <f t="shared" si="1"/>
        <v>62.132416006688885</v>
      </c>
      <c r="I24" s="122">
        <f t="shared" si="2"/>
        <v>7585199327</v>
      </c>
      <c r="J24" s="204">
        <f t="shared" si="3"/>
        <v>37.867583993311115</v>
      </c>
      <c r="K24" s="330"/>
      <c r="M24" s="159"/>
    </row>
    <row r="25" spans="1:13">
      <c r="A25" s="583" t="s">
        <v>4685</v>
      </c>
      <c r="B25" s="584"/>
      <c r="C25" s="311">
        <f>C24</f>
        <v>23342160000</v>
      </c>
      <c r="D25" s="585">
        <f>SUM(D24,E24)</f>
        <v>3311309000</v>
      </c>
      <c r="E25" s="586"/>
      <c r="F25" s="311">
        <f>F24</f>
        <v>20030851000</v>
      </c>
      <c r="G25" s="122">
        <f>G24</f>
        <v>12445651673</v>
      </c>
      <c r="H25" s="321">
        <f t="shared" si="1"/>
        <v>62.132416006688885</v>
      </c>
      <c r="I25" s="122">
        <f t="shared" si="2"/>
        <v>7585199327</v>
      </c>
      <c r="J25" s="204">
        <f t="shared" si="3"/>
        <v>37.867583993311115</v>
      </c>
      <c r="K25" s="330"/>
      <c r="M25" s="161"/>
    </row>
    <row r="29" spans="1:13" ht="15.75">
      <c r="A29" s="329" t="s">
        <v>3885</v>
      </c>
    </row>
    <row r="30" spans="1:13" ht="14.45" customHeight="1">
      <c r="A30" s="581" t="s">
        <v>3871</v>
      </c>
      <c r="B30" s="581" t="s">
        <v>3872</v>
      </c>
      <c r="C30" s="581" t="s">
        <v>4682</v>
      </c>
      <c r="D30" s="587" t="s">
        <v>4679</v>
      </c>
      <c r="E30" s="587" t="s">
        <v>4681</v>
      </c>
      <c r="F30" s="581" t="s">
        <v>4683</v>
      </c>
      <c r="G30" s="578" t="str">
        <f>IF($L$8=TRUE,"Realisasi vs Pagu+Blokir","Realisasi vs Pagu-Blokir")</f>
        <v>Realisasi vs Pagu-Blokir</v>
      </c>
      <c r="H30" s="578"/>
      <c r="I30" s="578" t="str">
        <f>IF($L$8=TRUE,"Sisa vs Pagu+Blokir","Sisa vs Pagu-Blokir")</f>
        <v>Sisa vs Pagu-Blokir</v>
      </c>
      <c r="J30" s="578"/>
    </row>
    <row r="31" spans="1:13">
      <c r="A31" s="582"/>
      <c r="B31" s="582"/>
      <c r="C31" s="582"/>
      <c r="D31" s="588"/>
      <c r="E31" s="588"/>
      <c r="F31" s="582"/>
      <c r="G31" s="156" t="s">
        <v>4691</v>
      </c>
      <c r="H31" s="300" t="s">
        <v>3729</v>
      </c>
      <c r="I31" s="156" t="s">
        <v>4691</v>
      </c>
      <c r="J31" s="156" t="s">
        <v>3729</v>
      </c>
    </row>
    <row r="32" spans="1:13">
      <c r="A32" s="146">
        <v>1</v>
      </c>
      <c r="B32" s="147" t="s">
        <v>4068</v>
      </c>
      <c r="C32" s="148">
        <f>C12</f>
        <v>6478996000</v>
      </c>
      <c r="D32" s="148">
        <f t="shared" ref="D32:G32" si="15">D12</f>
        <v>323949000</v>
      </c>
      <c r="E32" s="148">
        <f t="shared" si="15"/>
        <v>0</v>
      </c>
      <c r="F32" s="148">
        <f t="shared" si="15"/>
        <v>6155047000</v>
      </c>
      <c r="G32" s="148">
        <f t="shared" si="15"/>
        <v>4242168197</v>
      </c>
      <c r="H32" s="149">
        <f t="shared" ref="H32" si="16">IFERROR(IF($L$8=TRUE,G32/C32*100,G32/F32*100),0)</f>
        <v>68.921783976629257</v>
      </c>
      <c r="I32" s="150">
        <f t="shared" ref="I32" si="17">IF($L$8=TRUE,C32-G32,F32-G32)</f>
        <v>1912878803</v>
      </c>
      <c r="J32" s="149">
        <f t="shared" ref="J32" si="18">IFERROR(IF($L$8=TRUE,I32/C32*100,I32/F32*100),0)</f>
        <v>31.078216023370743</v>
      </c>
      <c r="K32" s="330"/>
    </row>
    <row r="33" spans="1:12">
      <c r="A33" s="146">
        <v>2</v>
      </c>
      <c r="B33" s="147" t="s">
        <v>3873</v>
      </c>
      <c r="C33" s="148">
        <f>SUM(C34:C35)</f>
        <v>16207230000</v>
      </c>
      <c r="D33" s="148">
        <f t="shared" ref="D33:E33" si="19">SUM(D34:D35)</f>
        <v>100000000</v>
      </c>
      <c r="E33" s="148">
        <f t="shared" si="19"/>
        <v>2885626000</v>
      </c>
      <c r="F33" s="148">
        <f>SUM(F34:F35)</f>
        <v>13221604000</v>
      </c>
      <c r="G33" s="148">
        <f>SUM(G34:G35)</f>
        <v>7549283476</v>
      </c>
      <c r="H33" s="149">
        <f t="shared" ref="H33:H40" si="20">IFERROR(IF($L$8=TRUE,G33/C33*100,G33/F33*100),0)</f>
        <v>57.098090942672307</v>
      </c>
      <c r="I33" s="150">
        <f t="shared" ref="I33:I40" si="21">IF($L$8=TRUE,C33-G33,F33-G33)</f>
        <v>5672320524</v>
      </c>
      <c r="J33" s="149">
        <f t="shared" ref="J33:J40" si="22">IFERROR(IF($L$8=TRUE,I33/C33*100,I33/F33*100),0)</f>
        <v>42.901909057327686</v>
      </c>
      <c r="K33" s="330"/>
    </row>
    <row r="34" spans="1:12">
      <c r="A34" s="155"/>
      <c r="B34" s="151" t="s">
        <v>3874</v>
      </c>
      <c r="C34" s="152" cm="1">
        <f t="array" ref="C34">SUM(_xlfn._xlws.FILTER(SP2D[DIPA_REVISI3],SP2D[Jenis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f t="shared" ref="F34:F35" si="23">C34-SUM(D34:E34)</f>
        <v>2095658000</v>
      </c>
      <c r="G34" s="152" cm="1">
        <f t="array" ref="G34">SUM(_xlfn._xlws.FILTER(SP2D[Realisasi],SP2D[Jenis Belanja]="Belanja Barang Operasional",0))</f>
        <v>947702314</v>
      </c>
      <c r="H34" s="153">
        <f t="shared" si="20"/>
        <v>45.222183867787585</v>
      </c>
      <c r="I34" s="154">
        <f t="shared" si="21"/>
        <v>1147955686</v>
      </c>
      <c r="J34" s="153">
        <f t="shared" si="22"/>
        <v>54.777816132212408</v>
      </c>
      <c r="K34" s="330"/>
    </row>
    <row r="35" spans="1:12">
      <c r="A35" s="155"/>
      <c r="B35" s="151" t="s">
        <v>4684</v>
      </c>
      <c r="C35" s="152" cm="1">
        <f t="array" ref="C35">SUM(_xlfn._xlws.FILTER(SP2D[DIPA_REVISI3],SP2D[Jenis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f t="shared" si="23"/>
        <v>11125946000</v>
      </c>
      <c r="G35" s="152">
        <f>G11+G14+G15+G16+G18+G19+G21+G22+G8</f>
        <v>6601581162</v>
      </c>
      <c r="H35" s="153">
        <f t="shared" si="20"/>
        <v>59.335009912864933</v>
      </c>
      <c r="I35" s="154">
        <f t="shared" si="21"/>
        <v>4524364838</v>
      </c>
      <c r="J35" s="153">
        <f t="shared" si="22"/>
        <v>40.66499008713506</v>
      </c>
      <c r="K35" s="330"/>
    </row>
    <row r="36" spans="1:12">
      <c r="A36" s="146">
        <v>2</v>
      </c>
      <c r="B36" s="147" t="s">
        <v>3875</v>
      </c>
      <c r="C36" s="148">
        <f>C10</f>
        <v>655934000</v>
      </c>
      <c r="D36" s="148">
        <f>D10</f>
        <v>0</v>
      </c>
      <c r="E36" s="148">
        <f>E10</f>
        <v>1734000</v>
      </c>
      <c r="F36" s="148">
        <f>F10</f>
        <v>654200000</v>
      </c>
      <c r="G36" s="148" cm="1">
        <f t="array" ref="G36">SUM(_xlfn._xlws.FILTER(SP2D[Realisasi],SP2D[Jenis Belanja]="Belanja Modal",0))</f>
        <v>654200000</v>
      </c>
      <c r="H36" s="149">
        <f t="shared" si="20"/>
        <v>100</v>
      </c>
      <c r="I36" s="150">
        <f t="shared" si="21"/>
        <v>0</v>
      </c>
      <c r="J36" s="149">
        <f t="shared" si="22"/>
        <v>0</v>
      </c>
      <c r="K36" s="330"/>
    </row>
    <row r="37" spans="1:12">
      <c r="A37" s="146"/>
      <c r="B37" s="147"/>
      <c r="C37" s="148"/>
      <c r="D37" s="148"/>
      <c r="E37" s="148"/>
      <c r="F37" s="148"/>
      <c r="G37" s="148"/>
      <c r="H37" s="149"/>
      <c r="I37" s="150"/>
      <c r="J37" s="149"/>
      <c r="K37" s="330"/>
    </row>
    <row r="38" spans="1:12">
      <c r="A38" s="579" t="s">
        <v>590</v>
      </c>
      <c r="B38" s="580"/>
      <c r="C38" s="157">
        <f>SUM(C32,C33,C36)</f>
        <v>23342160000</v>
      </c>
      <c r="D38" s="157">
        <f t="shared" ref="D38:G38" si="24">SUM(D32,D33,D36)</f>
        <v>423949000</v>
      </c>
      <c r="E38" s="157">
        <f t="shared" si="24"/>
        <v>2887360000</v>
      </c>
      <c r="F38" s="157">
        <f t="shared" si="24"/>
        <v>20030851000</v>
      </c>
      <c r="G38" s="157">
        <f t="shared" si="24"/>
        <v>12445651673</v>
      </c>
      <c r="H38" s="158">
        <f t="shared" si="20"/>
        <v>62.132416006688885</v>
      </c>
      <c r="I38" s="157">
        <f t="shared" si="21"/>
        <v>7585199327</v>
      </c>
      <c r="J38" s="158">
        <f t="shared" si="22"/>
        <v>37.867583993311115</v>
      </c>
      <c r="K38" s="330"/>
    </row>
    <row r="39" spans="1:12">
      <c r="A39" s="579" t="s">
        <v>3876</v>
      </c>
      <c r="B39" s="580"/>
      <c r="C39" s="157"/>
      <c r="D39" s="157"/>
      <c r="E39" s="157"/>
      <c r="F39" s="157"/>
      <c r="G39" s="157"/>
      <c r="H39" s="158"/>
      <c r="I39" s="157"/>
      <c r="J39" s="158"/>
      <c r="K39" s="330"/>
    </row>
    <row r="40" spans="1:12">
      <c r="A40" s="579" t="s">
        <v>3877</v>
      </c>
      <c r="B40" s="580"/>
      <c r="C40" s="157">
        <f>C38</f>
        <v>23342160000</v>
      </c>
      <c r="D40" s="589">
        <f>SUM(D38:E38)</f>
        <v>3311309000</v>
      </c>
      <c r="E40" s="590"/>
      <c r="F40" s="157">
        <f>F38</f>
        <v>20030851000</v>
      </c>
      <c r="G40" s="157">
        <f>G38-G39</f>
        <v>12445651673</v>
      </c>
      <c r="H40" s="158">
        <f t="shared" si="20"/>
        <v>62.132416006688885</v>
      </c>
      <c r="I40" s="157">
        <f t="shared" si="21"/>
        <v>7585199327</v>
      </c>
      <c r="J40" s="158">
        <f t="shared" si="22"/>
        <v>37.867583993311115</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7" t="s">
        <v>571</v>
      </c>
      <c r="B45" s="577" t="s">
        <v>500</v>
      </c>
      <c r="C45" s="577" t="s">
        <v>4682</v>
      </c>
      <c r="D45" s="577" t="s">
        <v>4679</v>
      </c>
      <c r="E45" s="577" t="s">
        <v>4681</v>
      </c>
      <c r="F45" s="577" t="s">
        <v>4683</v>
      </c>
      <c r="G45" s="578" t="str">
        <f>IF($L$8=TRUE,"Realisasi vs Pagu+Blokir","Realisasi vs Pagu-Blokir")</f>
        <v>Realisasi vs Pagu-Blokir</v>
      </c>
      <c r="H45" s="578"/>
      <c r="I45" s="578" t="str">
        <f>IF($L$8=TRUE,"Sisa vs Pagu+Blokir","Sisa vs Pagu-Blokir")</f>
        <v>Sisa vs Pagu-Blokir</v>
      </c>
      <c r="J45" s="578"/>
    </row>
    <row r="46" spans="1:12">
      <c r="A46" s="577"/>
      <c r="B46" s="577"/>
      <c r="C46" s="577"/>
      <c r="D46" s="577"/>
      <c r="E46" s="577"/>
      <c r="F46" s="577"/>
      <c r="G46" s="313" t="s">
        <v>4691</v>
      </c>
      <c r="H46" s="313" t="s">
        <v>3729</v>
      </c>
      <c r="I46" s="313" t="s">
        <v>4691</v>
      </c>
      <c r="J46" s="313" t="s">
        <v>3729</v>
      </c>
    </row>
    <row r="47" spans="1:12">
      <c r="A47" s="557" t="s">
        <v>565</v>
      </c>
      <c r="B47" s="110" t="s">
        <v>549</v>
      </c>
      <c r="C47" s="115" cm="1">
        <f t="array" ref="C47">SUM(_xlfn._xlws.FILTER(SP2D[DIPA_REVISI3],(SP2D[Subkoordinator]=B47)*(SP2D[Status Covid]="COVID"),0))</f>
        <v>88812000</v>
      </c>
      <c r="D47" s="115" cm="1">
        <f t="array" ref="D47">SUM(_xlfn._xlws.FILTER(SP2D[Blokir AA ke 1],(SP2D[Subkoordinator]=B47)*(SP2D[Status Covid]="COVID"),0))</f>
        <v>0</v>
      </c>
      <c r="E47" s="115" cm="1">
        <f t="array" ref="E47">SUM(_xlfn._xlws.FILTER(SP2D[Blokir AA ke 2],(SP2D[Subkoordinator]=B47)*(SP2D[Status Covid]="COVID"),0))</f>
        <v>0</v>
      </c>
      <c r="F47" s="115">
        <f t="shared" ref="F47:F48" si="25">C47-SUM(D47:E47)</f>
        <v>88812000</v>
      </c>
      <c r="G47" s="115" cm="1">
        <f t="array" ref="G47">SUM(_xlfn._xlws.FILTER(SP2D[Realisasi],(SP2D[Subkoordinator]=B47)*(SP2D[Status Covid]="COVID"),0))</f>
        <v>88811280</v>
      </c>
      <c r="H47" s="322">
        <f t="shared" ref="H47:H60" si="26">IFERROR(IF($L$8=TRUE,G47/C47*100,G47/F47*100),0)</f>
        <v>99.999189298743417</v>
      </c>
      <c r="I47" s="115">
        <f t="shared" ref="I47:I60" si="27">IF($L$8=TRUE,C47-G47,F47-G47)</f>
        <v>720</v>
      </c>
      <c r="J47" s="319">
        <f t="shared" ref="J47:J60" si="28">IFERROR(IF($L$8=TRUE,I47/C47*100,I47/F47*100),0)</f>
        <v>8.107012565869478E-4</v>
      </c>
    </row>
    <row r="48" spans="1:12">
      <c r="A48" s="557"/>
      <c r="B48" s="110" t="s">
        <v>535</v>
      </c>
      <c r="C48" s="115" cm="1">
        <f t="array" ref="C48">SUM(_xlfn._xlws.FILTER(SP2D[DIPA_REVISI3],(SP2D[Subkoordinator]=B48)*(SP2D[Status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f t="shared" si="25"/>
        <v>0</v>
      </c>
      <c r="G48" s="115" cm="1">
        <f t="array" ref="G48">SUM(_xlfn._xlws.FILTER(SP2D[Realisasi],(SP2D[Subkoordinator]=B48)*(SP2D[Status Covid]="COVID"),0))</f>
        <v>0</v>
      </c>
      <c r="H48" s="167">
        <f t="shared" si="26"/>
        <v>0</v>
      </c>
      <c r="I48" s="115">
        <f t="shared" si="27"/>
        <v>0</v>
      </c>
      <c r="J48" s="205">
        <f t="shared" si="28"/>
        <v>0</v>
      </c>
    </row>
    <row r="49" spans="1:10">
      <c r="A49" s="557"/>
      <c r="B49" s="223" t="s">
        <v>4687</v>
      </c>
      <c r="C49" s="138">
        <f>SUM(C47:C48)</f>
        <v>88812000</v>
      </c>
      <c r="D49" s="138">
        <f t="shared" ref="D49:G49" si="29">SUM(D47:D48)</f>
        <v>0</v>
      </c>
      <c r="E49" s="138">
        <f t="shared" si="29"/>
        <v>0</v>
      </c>
      <c r="F49" s="138">
        <f t="shared" si="29"/>
        <v>88812000</v>
      </c>
      <c r="G49" s="138">
        <f t="shared" si="29"/>
        <v>88811280</v>
      </c>
      <c r="H49" s="323">
        <f t="shared" si="26"/>
        <v>99.999189298743417</v>
      </c>
      <c r="I49" s="138">
        <f t="shared" si="27"/>
        <v>720</v>
      </c>
      <c r="J49" s="320">
        <f t="shared" si="28"/>
        <v>8.107012565869478E-4</v>
      </c>
    </row>
    <row r="50" spans="1:10">
      <c r="A50" s="557" t="s">
        <v>532</v>
      </c>
      <c r="B50" s="110" t="s">
        <v>533</v>
      </c>
      <c r="C50" s="115" cm="1">
        <f t="array" ref="C50">SUM(_xlfn._xlws.FILTER(SP2D[DIPA_REVISI3],(SP2D[Subkoordinator]=B50)*(SP2D[Status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f t="shared" ref="F50:F51" si="30">C50-SUM(D50:E50)</f>
        <v>0</v>
      </c>
      <c r="G50" s="115" cm="1">
        <f t="array" ref="G50">SUM(_xlfn._xlws.FILTER(SP2D[Realisasi],(SP2D[Subkoordinator]=B50)*(SP2D[Status Covid]="COVID"),0))</f>
        <v>0</v>
      </c>
      <c r="H50" s="167">
        <f t="shared" si="26"/>
        <v>0</v>
      </c>
      <c r="I50" s="115">
        <f t="shared" si="27"/>
        <v>0</v>
      </c>
      <c r="J50" s="319">
        <f t="shared" si="28"/>
        <v>0</v>
      </c>
    </row>
    <row r="51" spans="1:10">
      <c r="A51" s="557"/>
      <c r="B51" s="110" t="s">
        <v>570</v>
      </c>
      <c r="C51" s="115" cm="1">
        <f t="array" ref="C51">SUM(_xlfn._xlws.FILTER(SP2D[DIPA_REVISI3],(SP2D[Subkoordinator]=B51)*(SP2D[Status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f t="shared" si="30"/>
        <v>0</v>
      </c>
      <c r="G51" s="115" cm="1">
        <f t="array" ref="G51">SUM(_xlfn._xlws.FILTER(SP2D[Realisasi],(SP2D[Subkoordinator]=B51)*(SP2D[Status Covid]="COVID"),0))</f>
        <v>0</v>
      </c>
      <c r="H51" s="167">
        <f t="shared" si="26"/>
        <v>0</v>
      </c>
      <c r="I51" s="115">
        <f t="shared" si="27"/>
        <v>0</v>
      </c>
      <c r="J51" s="205">
        <f t="shared" si="28"/>
        <v>0</v>
      </c>
    </row>
    <row r="52" spans="1:10">
      <c r="A52" s="557"/>
      <c r="B52" s="223" t="s">
        <v>4688</v>
      </c>
      <c r="C52" s="138">
        <f t="shared" ref="C52:G52" si="31">SUM(C50:C51)</f>
        <v>0</v>
      </c>
      <c r="D52" s="138">
        <f t="shared" si="31"/>
        <v>0</v>
      </c>
      <c r="E52" s="138">
        <f t="shared" si="31"/>
        <v>0</v>
      </c>
      <c r="F52" s="138">
        <f t="shared" si="31"/>
        <v>0</v>
      </c>
      <c r="G52" s="138">
        <f t="shared" si="31"/>
        <v>0</v>
      </c>
      <c r="H52" s="169">
        <f t="shared" si="26"/>
        <v>0</v>
      </c>
      <c r="I52" s="138">
        <f t="shared" si="27"/>
        <v>0</v>
      </c>
      <c r="J52" s="326">
        <f t="shared" si="28"/>
        <v>0</v>
      </c>
    </row>
    <row r="53" spans="1:10">
      <c r="A53" s="557" t="s">
        <v>524</v>
      </c>
      <c r="B53" s="110" t="s">
        <v>525</v>
      </c>
      <c r="C53" s="115" cm="1">
        <f t="array" ref="C53">SUM(_xlfn._xlws.FILTER(SP2D[DIPA_REVISI3],(SP2D[Subkoordinator]=B53)*(SP2D[Status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f t="shared" ref="F53:F54" si="32">C53-SUM(D53:E53)</f>
        <v>0</v>
      </c>
      <c r="G53" s="115" cm="1">
        <f t="array" ref="G53">SUM(_xlfn._xlws.FILTER(SP2D[Realisasi],(SP2D[Subkoordinator]=B53)*(SP2D[Status Covid]="COVID"),0))</f>
        <v>0</v>
      </c>
      <c r="H53" s="167">
        <f t="shared" si="26"/>
        <v>0</v>
      </c>
      <c r="I53" s="115">
        <f t="shared" si="27"/>
        <v>0</v>
      </c>
      <c r="J53" s="205">
        <f t="shared" si="28"/>
        <v>0</v>
      </c>
    </row>
    <row r="54" spans="1:10">
      <c r="A54" s="557"/>
      <c r="B54" s="110" t="s">
        <v>527</v>
      </c>
      <c r="C54" s="115" cm="1">
        <f t="array" ref="C54">SUM(_xlfn._xlws.FILTER(SP2D[DIPA_REVISI3],(SP2D[Subkoordinator]=B54)*(SP2D[Status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f t="shared" si="32"/>
        <v>0</v>
      </c>
      <c r="G54" s="115" cm="1">
        <f t="array" ref="G54">SUM(_xlfn._xlws.FILTER(SP2D[Realisasi],(SP2D[Subkoordinator]=B54)*(SP2D[Status Covid]="COVID"),0))</f>
        <v>0</v>
      </c>
      <c r="H54" s="167">
        <f t="shared" si="26"/>
        <v>0</v>
      </c>
      <c r="I54" s="115">
        <f t="shared" si="27"/>
        <v>0</v>
      </c>
      <c r="J54" s="205">
        <f t="shared" si="28"/>
        <v>0</v>
      </c>
    </row>
    <row r="55" spans="1:10">
      <c r="A55" s="557"/>
      <c r="B55" s="223" t="s">
        <v>4689</v>
      </c>
      <c r="C55" s="138">
        <f t="shared" ref="C55:G55" si="33">SUM(C53:C54)</f>
        <v>0</v>
      </c>
      <c r="D55" s="138">
        <f t="shared" si="33"/>
        <v>0</v>
      </c>
      <c r="E55" s="138">
        <f t="shared" si="33"/>
        <v>0</v>
      </c>
      <c r="F55" s="138">
        <f t="shared" si="33"/>
        <v>0</v>
      </c>
      <c r="G55" s="138">
        <f t="shared" si="33"/>
        <v>0</v>
      </c>
      <c r="H55" s="168">
        <f t="shared" si="26"/>
        <v>0</v>
      </c>
      <c r="I55" s="138">
        <f t="shared" si="27"/>
        <v>0</v>
      </c>
      <c r="J55" s="206">
        <f t="shared" si="28"/>
        <v>0</v>
      </c>
    </row>
    <row r="56" spans="1:10">
      <c r="A56" s="557" t="s">
        <v>528</v>
      </c>
      <c r="B56" s="110" t="s">
        <v>529</v>
      </c>
      <c r="C56" s="115" cm="1">
        <f t="array" ref="C56">SUM(_xlfn._xlws.FILTER(SP2D[DIPA_REVISI3],(SP2D[Subkoordinator]=B56)*(SP2D[Status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f t="shared" ref="F56:F57" si="34">C56-SUM(D56:E56)</f>
        <v>8000000</v>
      </c>
      <c r="G56" s="115" cm="1">
        <f t="array" ref="G56">SUM(_xlfn._xlws.FILTER(SP2D[Realisasi],(SP2D[Subkoordinator]=B56)*(SP2D[Status Covid]="COVID"),0))</f>
        <v>365000</v>
      </c>
      <c r="H56" s="322">
        <f t="shared" si="26"/>
        <v>4.5625</v>
      </c>
      <c r="I56" s="115">
        <f t="shared" si="27"/>
        <v>7635000</v>
      </c>
      <c r="J56" s="319">
        <f t="shared" si="28"/>
        <v>95.4375</v>
      </c>
    </row>
    <row r="57" spans="1:10">
      <c r="A57" s="557"/>
      <c r="B57" s="110" t="s">
        <v>531</v>
      </c>
      <c r="C57" s="115" cm="1">
        <f t="array" ref="C57">SUM(_xlfn._xlws.FILTER(SP2D[DIPA_REVISI3],(SP2D[Subkoordinator]=B57)*(SP2D[Status Covid]="COVID"),0))</f>
        <v>0</v>
      </c>
      <c r="D57" s="115" cm="1">
        <f t="array" ref="D57">SUM(_xlfn._xlws.FILTER(SP2D[Blokir AA ke 1],(SP2D[Subkoordinator]=B57)*(SP2D[Status Covid]="COVID"),0))</f>
        <v>0</v>
      </c>
      <c r="E57" s="115" cm="1">
        <f t="array" ref="E57">SUM(_xlfn._xlws.FILTER(SP2D[Blokir AA ke 2],(SP2D[Subkoordinator]=B57)*(SP2D[Status Covid]="COVID"),0))</f>
        <v>0</v>
      </c>
      <c r="F57" s="115">
        <f t="shared" si="34"/>
        <v>0</v>
      </c>
      <c r="G57" s="115" cm="1">
        <f t="array" ref="G57">SUM(_xlfn._xlws.FILTER(SP2D[Realisasi],(SP2D[Subkoordinator]=B57)*(SP2D[Status Covid]="COVID"),0))</f>
        <v>0</v>
      </c>
      <c r="H57" s="167">
        <f t="shared" si="26"/>
        <v>0</v>
      </c>
      <c r="I57" s="115">
        <f t="shared" si="27"/>
        <v>0</v>
      </c>
      <c r="J57" s="319">
        <f t="shared" si="28"/>
        <v>0</v>
      </c>
    </row>
    <row r="58" spans="1:10">
      <c r="A58" s="557"/>
      <c r="B58" s="223" t="s">
        <v>4690</v>
      </c>
      <c r="C58" s="138">
        <f t="shared" ref="C58:G58" si="35">SUM(C56:C57)</f>
        <v>8000000</v>
      </c>
      <c r="D58" s="138">
        <f t="shared" si="35"/>
        <v>0</v>
      </c>
      <c r="E58" s="138">
        <f t="shared" si="35"/>
        <v>0</v>
      </c>
      <c r="F58" s="138">
        <f t="shared" si="35"/>
        <v>8000000</v>
      </c>
      <c r="G58" s="138">
        <f t="shared" si="35"/>
        <v>365000</v>
      </c>
      <c r="H58" s="324">
        <f t="shared" si="26"/>
        <v>4.5625</v>
      </c>
      <c r="I58" s="138">
        <f t="shared" si="27"/>
        <v>7635000</v>
      </c>
      <c r="J58" s="320">
        <f t="shared" si="28"/>
        <v>95.4375</v>
      </c>
    </row>
    <row r="59" spans="1:10">
      <c r="A59" s="575" t="s">
        <v>3735</v>
      </c>
      <c r="B59" s="575"/>
      <c r="C59" s="122">
        <f>C49+C52+C55+C58</f>
        <v>96812000</v>
      </c>
      <c r="D59" s="122">
        <f t="shared" ref="D59:E59" si="36">D49+D52+D55+D58</f>
        <v>0</v>
      </c>
      <c r="E59" s="122">
        <f t="shared" si="36"/>
        <v>0</v>
      </c>
      <c r="F59" s="122">
        <f>F49+F52+F55+F58</f>
        <v>96812000</v>
      </c>
      <c r="G59" s="122">
        <f>G49+G52+G55+G58</f>
        <v>89176280</v>
      </c>
      <c r="H59" s="325">
        <f t="shared" si="26"/>
        <v>92.112837251580387</v>
      </c>
      <c r="I59" s="122">
        <f t="shared" si="27"/>
        <v>7635720</v>
      </c>
      <c r="J59" s="321">
        <f t="shared" si="28"/>
        <v>7.887162748419617</v>
      </c>
    </row>
    <row r="60" spans="1:10">
      <c r="A60" s="575" t="s">
        <v>4685</v>
      </c>
      <c r="B60" s="575"/>
      <c r="C60" s="311">
        <f>C59</f>
        <v>96812000</v>
      </c>
      <c r="D60" s="576">
        <f>SUM(D59:E59)</f>
        <v>0</v>
      </c>
      <c r="E60" s="576"/>
      <c r="F60" s="311">
        <f>F59</f>
        <v>96812000</v>
      </c>
      <c r="G60" s="122">
        <f>G59</f>
        <v>89176280</v>
      </c>
      <c r="H60" s="325">
        <f t="shared" si="26"/>
        <v>92.112837251580387</v>
      </c>
      <c r="I60" s="122">
        <f t="shared" si="27"/>
        <v>7635720</v>
      </c>
      <c r="J60" s="321">
        <f t="shared" si="28"/>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64"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1809FC-D54A-4BCE-9FB6-94819C595EA8}">
  <sheetPr codeName="Sheet20">
    <tabColor rgb="FF002060"/>
    <pageSetUpPr fitToPage="1"/>
  </sheetPr>
  <dimension ref="A1:M60"/>
  <sheetViews>
    <sheetView showGridLines="0" zoomScale="85" zoomScaleNormal="85" workbookViewId="0">
      <pane xSplit="2" ySplit="3" topLeftCell="C4" activePane="bottomRight" state="frozen"/>
      <selection activeCell="L10" sqref="L10"/>
      <selection pane="topRight" activeCell="L10" sqref="L10"/>
      <selection pane="bottomLeft" activeCell="L10" sqref="L10"/>
      <selection pane="bottomRight" activeCell="M29" sqref="M29"/>
    </sheetView>
  </sheetViews>
  <sheetFormatPr defaultRowHeight="15"/>
  <cols>
    <col min="1" max="1" width="16.5703125" customWidth="1"/>
    <col min="2" max="2" width="45.7109375" customWidth="1"/>
    <col min="3" max="3" width="15.28515625" hidden="1" customWidth="1"/>
    <col min="4" max="4" width="14.7109375" hidden="1" customWidth="1"/>
    <col min="5" max="5" width="15.28515625" hidden="1" customWidth="1"/>
    <col min="6" max="6" width="15.28515625" bestFit="1" customWidth="1"/>
    <col min="7" max="7" width="15.42578125" bestFit="1" customWidth="1"/>
    <col min="8" max="8" width="11.7109375" customWidth="1"/>
    <col min="9" max="9" width="15.28515625" bestFit="1" customWidth="1"/>
    <col min="10" max="10" width="12.42578125" style="208" customWidth="1"/>
    <col min="12" max="12" width="35.140625" style="159" customWidth="1"/>
    <col min="13" max="13" width="24.42578125" customWidth="1"/>
  </cols>
  <sheetData>
    <row r="1" spans="1:13" ht="18.75">
      <c r="A1" s="567" t="str">
        <f>IF(L8=TRUE,"REALISASI DENGAN GAJI (BERDASARKAN PAGU SEBELUM BLOKIR)","REALISASI DENGAN GAJI (BERDASARKAN PAGU SETELAH BLOKIR)")</f>
        <v>REALISASI DENGAN GAJI (BERDASARKAN PAGU SETELAH BLOKIR)</v>
      </c>
      <c r="B1" s="567"/>
      <c r="C1" s="567"/>
      <c r="D1" s="567"/>
      <c r="E1" s="567"/>
      <c r="F1" s="567"/>
      <c r="G1" s="567"/>
      <c r="H1" s="567"/>
      <c r="I1" s="567"/>
      <c r="J1" s="567"/>
      <c r="L1" s="327"/>
    </row>
    <row r="2" spans="1:13" ht="15.75">
      <c r="A2" s="568" t="str">
        <f>'PER BULAN'!B5</f>
        <v>Berdasarkan DIPA Revisi 3 TA. 2022 (Tanggal 13 Juli 2022)</v>
      </c>
      <c r="B2" s="568"/>
      <c r="C2" s="568"/>
      <c r="D2" s="568"/>
      <c r="E2" s="568"/>
      <c r="F2" s="568"/>
      <c r="G2" s="568"/>
      <c r="H2" s="568"/>
      <c r="I2" s="568"/>
      <c r="J2" s="568"/>
    </row>
    <row r="3" spans="1:13" ht="15.75">
      <c r="A3" s="568" t="str">
        <f>'PER BULAN'!B6</f>
        <v>SAMPAI DENGAN 11 AGUSTUS 2022</v>
      </c>
      <c r="B3" s="568"/>
      <c r="C3" s="568"/>
      <c r="D3" s="568"/>
      <c r="E3" s="568"/>
      <c r="F3" s="568"/>
      <c r="G3" s="568"/>
      <c r="H3" s="568"/>
      <c r="I3" s="568"/>
      <c r="J3" s="568"/>
    </row>
    <row r="4" spans="1:13">
      <c r="A4" s="332"/>
      <c r="B4" s="332"/>
      <c r="C4" s="332"/>
      <c r="D4" s="332"/>
      <c r="E4" s="332"/>
      <c r="F4" s="332"/>
      <c r="G4" s="332"/>
      <c r="H4" s="332"/>
      <c r="I4" s="332"/>
      <c r="J4" s="332"/>
    </row>
    <row r="5" spans="1:13" ht="15.75">
      <c r="A5" s="329" t="s">
        <v>3878</v>
      </c>
    </row>
    <row r="6" spans="1:13">
      <c r="A6" s="577" t="s">
        <v>571</v>
      </c>
      <c r="B6" s="577" t="s">
        <v>500</v>
      </c>
      <c r="C6" s="577" t="s">
        <v>4682</v>
      </c>
      <c r="D6" s="577" t="s">
        <v>4679</v>
      </c>
      <c r="E6" s="577" t="s">
        <v>4681</v>
      </c>
      <c r="F6" s="577" t="s">
        <v>3731</v>
      </c>
      <c r="G6" s="578" t="s">
        <v>3732</v>
      </c>
      <c r="H6" s="578"/>
      <c r="I6" s="578" t="s">
        <v>3733</v>
      </c>
      <c r="J6" s="578"/>
    </row>
    <row r="7" spans="1:13">
      <c r="A7" s="577"/>
      <c r="B7" s="577"/>
      <c r="C7" s="577"/>
      <c r="D7" s="577"/>
      <c r="E7" s="577"/>
      <c r="F7" s="577"/>
      <c r="G7" s="313" t="s">
        <v>4691</v>
      </c>
      <c r="H7" s="313" t="s">
        <v>3729</v>
      </c>
      <c r="I7" s="313" t="s">
        <v>4691</v>
      </c>
      <c r="J7" s="313" t="s">
        <v>3729</v>
      </c>
    </row>
    <row r="8" spans="1:13">
      <c r="A8" s="571" t="s">
        <v>565</v>
      </c>
      <c r="B8" s="166" t="s">
        <v>549</v>
      </c>
      <c r="C8" s="115" cm="1">
        <f t="array" ref="C8">SUM(_xlfn._xlws.FILTER(SP2D[DIPA_REVISI2],SP2D[Subkoordinator]=B8,0))-SUM(C9:C10)</f>
        <v>1186502000</v>
      </c>
      <c r="D8" s="115" cm="1">
        <f t="array" ref="D8">SUM(_xlfn._xlws.FILTER(SP2D[Blokir AA ke 1],SP2D[Subkoordinator]=B8,0))-SUM(D9:D10)</f>
        <v>0</v>
      </c>
      <c r="E8" s="115" cm="1">
        <f t="array" ref="E8">SUM(_xlfn._xlws.FILTER(SP2D[Blokir AA ke 2],SP2D[Subkoordinator]=B8,0))-SUM(E9:E10)</f>
        <v>515818000</v>
      </c>
      <c r="F8" s="115" cm="1">
        <f t="array" ref="F8">SUM(_xlfn._xlws.FILTER(SP2D[DIPA_REVISI3],SP2D[Subkoordinator]=B8,0))-SUM(F9:F10)</f>
        <v>1186502000</v>
      </c>
      <c r="G8" s="115" cm="1">
        <f t="array" ref="G8">SUM(_xlfn._xlws.FILTER(SP2D[Realisasi],SP2D[Subkoordinator]=B8,0))-SUM(G9:G10)</f>
        <v>520657129</v>
      </c>
      <c r="H8" s="319">
        <f>IFERROR(IF($L$8=TRUE,G8/C8*100,G8/F8*100),0)</f>
        <v>43.88168995922468</v>
      </c>
      <c r="I8" s="115">
        <f>IF($L$8=TRUE,C8-G8,F8-G8)</f>
        <v>665844871</v>
      </c>
      <c r="J8" s="202">
        <f>IFERROR(IF($L$8=TRUE,I8/C8*100,I8/F8*100),0)</f>
        <v>56.11831004077532</v>
      </c>
      <c r="K8" s="330"/>
      <c r="L8" s="312" t="b">
        <v>0</v>
      </c>
    </row>
    <row r="9" spans="1:13">
      <c r="A9" s="572"/>
      <c r="B9" s="139" t="s">
        <v>3734</v>
      </c>
      <c r="C9" s="115" cm="1">
        <f t="array" ref="C9">SUM(_xlfn._xlws.FILTER(SP2D[DIPA_REVISI2],SP2D[Komponen]=B9,0))</f>
        <v>2195658000</v>
      </c>
      <c r="D9" s="115" cm="1">
        <f t="array" ref="D9">SUM(_xlfn._xlws.FILTER(SP2D[Blokir AA ke 1],SP2D[Komponen]=B9,0))</f>
        <v>100000000</v>
      </c>
      <c r="E9" s="115" cm="1">
        <f t="array" ref="E9">SUM(_xlfn._xlws.FILTER(SP2D[Blokir AA ke 2],SP2D[Komponen]=B9,0))</f>
        <v>0</v>
      </c>
      <c r="F9" s="115" cm="1">
        <f t="array" ref="F9">SUM(_xlfn._xlws.FILTER(SP2D[DIPA_REVISI3],SP2D[Komponen]=B9,0))</f>
        <v>2195658000</v>
      </c>
      <c r="G9" s="115" cm="1">
        <f t="array" ref="G9">SUM(_xlfn._xlws.FILTER(SP2D[Realisasi],SP2D[Komponen]=B9,0))</f>
        <v>947702314</v>
      </c>
      <c r="H9" s="319">
        <f t="shared" ref="H9:H23" si="0">IFERROR(IF($L$8=TRUE,G9/C9*100,G9/F9*100),0)</f>
        <v>43.162565117153946</v>
      </c>
      <c r="I9" s="115">
        <f t="shared" ref="I9:I25" si="1">IF($L$8=TRUE,C9-G9,F9-G9)</f>
        <v>1247955686</v>
      </c>
      <c r="J9" s="202">
        <f t="shared" ref="J9:J25" si="2">IFERROR(IF($L$8=TRUE,I9/C9*100,I9/F9*100),0)</f>
        <v>56.837434882846047</v>
      </c>
      <c r="K9" s="330"/>
    </row>
    <row r="10" spans="1:13">
      <c r="A10" s="572"/>
      <c r="B10" s="139" t="s">
        <v>43</v>
      </c>
      <c r="C10" s="115" cm="1">
        <f t="array" ref="C10">SUM(_xlfn._xlws.FILTER(SP2D[DIPA_REVISI2],SP2D[Jenis Belanja]="Belanja Modal",0))</f>
        <v>655934000</v>
      </c>
      <c r="D10" s="115" cm="1">
        <f t="array" ref="D10">SUM(_xlfn._xlws.FILTER(SP2D[Blokir AA ke 1],SP2D[Jenis Belanja]="Belanja Modal",0))</f>
        <v>0</v>
      </c>
      <c r="E10" s="115" cm="1">
        <f t="array" ref="E10">SUM(_xlfn._xlws.FILTER(SP2D[Blokir AA ke 2],SP2D[Jenis Belanja]="Belanja Modal",0))</f>
        <v>1734000</v>
      </c>
      <c r="F10" s="115" cm="1">
        <f t="array" ref="F10">SUM(_xlfn._xlws.FILTER(SP2D[DIPA_REVISI3],SP2D[Jenis Belanja]="Belanja Modal",0))</f>
        <v>655934000</v>
      </c>
      <c r="G10" s="115" cm="1">
        <f t="array" ref="G10">SUM(_xlfn._xlws.FILTER(SP2D[Realisasi],SP2D[Jenis Belanja]="Belanja Modal",0))</f>
        <v>654200000</v>
      </c>
      <c r="H10" s="319">
        <f t="shared" si="0"/>
        <v>99.735644134928208</v>
      </c>
      <c r="I10" s="115">
        <f t="shared" si="1"/>
        <v>1734000</v>
      </c>
      <c r="J10" s="314">
        <f t="shared" si="2"/>
        <v>0.26435586507179076</v>
      </c>
      <c r="K10" s="330"/>
    </row>
    <row r="11" spans="1:13">
      <c r="A11" s="572"/>
      <c r="B11" s="166" t="s">
        <v>535</v>
      </c>
      <c r="C11" s="115" cm="1">
        <f t="array" ref="C11">SUM(_xlfn._xlws.FILTER(SP2D[DIPA_REVISI2],SP2D[Subkoordinator]=B11,0))</f>
        <v>289920000</v>
      </c>
      <c r="D11" s="115" cm="1">
        <f t="array" ref="D11">SUM(_xlfn._xlws.FILTER(SP2D[Blokir AA ke 1],SP2D[Subkoordinator]=B11,0))</f>
        <v>0</v>
      </c>
      <c r="E11" s="115" cm="1">
        <f t="array" ref="E11">SUM(_xlfn._xlws.FILTER(SP2D[Blokir AA ke 2],SP2D[Subkoordinator]=B11,0))</f>
        <v>92000000</v>
      </c>
      <c r="F11" s="115" cm="1">
        <f t="array" ref="F11">SUM(_xlfn._xlws.FILTER(SP2D[DIPA_REVISI3],SP2D[Subkoordinator]=B11,0))</f>
        <v>289920000</v>
      </c>
      <c r="G11" s="115" cm="1">
        <f t="array" ref="G11">SUM(_xlfn._xlws.FILTER(SP2D[Realisasi],SP2D[Subkoordinator]=B11,0))</f>
        <v>152682520</v>
      </c>
      <c r="H11" s="319">
        <f t="shared" si="0"/>
        <v>52.663672737306847</v>
      </c>
      <c r="I11" s="115">
        <f t="shared" si="1"/>
        <v>137237480</v>
      </c>
      <c r="J11" s="202">
        <f t="shared" si="2"/>
        <v>47.336327262693153</v>
      </c>
      <c r="K11" s="330"/>
    </row>
    <row r="12" spans="1:13">
      <c r="A12" s="572"/>
      <c r="B12" s="139" t="s">
        <v>4067</v>
      </c>
      <c r="C12" s="115" cm="1">
        <f t="array" ref="C12">SUM(_xlfn._xlws.FILTER(SP2D_GAJI[Pagu Semula],SP2D_GAJI[Komponen]=B12,0))</f>
        <v>6478996000</v>
      </c>
      <c r="D12" s="115" cm="1">
        <f t="array" ref="D12">SUM(_xlfn._xlws.FILTER(SP2D_GAJI[Blokir AA ke 1],SP2D_GAJI[Komponen]=B12,0))</f>
        <v>323949000</v>
      </c>
      <c r="E12" s="115" cm="1">
        <f t="array" ref="E12">SUM(_xlfn._xlws.FILTER(SP2D_GAJI[Blokir AA ke 2],SP2D_GAJI[Komponen]=B12,0))</f>
        <v>0</v>
      </c>
      <c r="F12" s="115" cm="1">
        <f t="array" ref="F12">SUM(_xlfn._xlws.FILTER(SP2D_GAJI[Pagu],SP2D_GAJI[Komponen]=B12,0))</f>
        <v>6155047000</v>
      </c>
      <c r="G12" s="115" cm="1">
        <f t="array" ref="G12">SUM(_xlfn._xlws.FILTER(SP2D_GAJI[Realisasi],SP2D_GAJI[Komponen]=B12,0))</f>
        <v>4242168197</v>
      </c>
      <c r="H12" s="319">
        <f t="shared" si="0"/>
        <v>68.921783976629257</v>
      </c>
      <c r="I12" s="115">
        <f t="shared" si="1"/>
        <v>1912878803</v>
      </c>
      <c r="J12" s="202">
        <f t="shared" si="2"/>
        <v>31.078216023370743</v>
      </c>
      <c r="K12" s="330"/>
    </row>
    <row r="13" spans="1:13">
      <c r="A13" s="573"/>
      <c r="B13" s="223" t="s">
        <v>4687</v>
      </c>
      <c r="C13" s="138">
        <f>SUM(C8:C12)</f>
        <v>10807010000</v>
      </c>
      <c r="D13" s="138">
        <f t="shared" ref="D13:G13" si="3">SUM(D8:D12)</f>
        <v>423949000</v>
      </c>
      <c r="E13" s="138">
        <f t="shared" si="3"/>
        <v>609552000</v>
      </c>
      <c r="F13" s="138">
        <f t="shared" si="3"/>
        <v>10483061000</v>
      </c>
      <c r="G13" s="138">
        <f t="shared" si="3"/>
        <v>6517410160</v>
      </c>
      <c r="H13" s="320">
        <f t="shared" si="0"/>
        <v>62.170869367258284</v>
      </c>
      <c r="I13" s="138">
        <f t="shared" si="1"/>
        <v>3965650840</v>
      </c>
      <c r="J13" s="203">
        <f t="shared" si="2"/>
        <v>37.829130632741716</v>
      </c>
      <c r="K13" s="330"/>
    </row>
    <row r="14" spans="1:13" ht="15" customHeight="1">
      <c r="A14" s="571" t="s">
        <v>532</v>
      </c>
      <c r="B14" s="166" t="s">
        <v>533</v>
      </c>
      <c r="C14" s="115" cm="1">
        <f t="array" ref="C14">SUM(_xlfn._xlws.FILTER(SP2D[DIPA_REVISI2],SP2D[Subkoordinator]=B14,0))-C15</f>
        <v>768918000</v>
      </c>
      <c r="D14" s="115" cm="1">
        <f t="array" ref="D14">SUM(_xlfn._xlws.FILTER(SP2D[Blokir AA ke 1],SP2D[Subkoordinator]=B14,0))</f>
        <v>0</v>
      </c>
      <c r="E14" s="115" cm="1">
        <f t="array" ref="E14">SUM(_xlfn._xlws.FILTER(SP2D[Blokir AA ke 2],SP2D[Subkoordinator]=B14,0))-E15</f>
        <v>475000000</v>
      </c>
      <c r="F14" s="115" cm="1">
        <f t="array" ref="F14">SUM(_xlfn._xlws.FILTER(SP2D[DIPA_REVISI3],SP2D[Subkoordinator]=B14,0))-F15</f>
        <v>768918000</v>
      </c>
      <c r="G14" s="115" cm="1">
        <f t="array" ref="G14">SUM(_xlfn._xlws.FILTER(SP2D[Realisasi],SP2D[Subkoordinator]=B14,0))-G15</f>
        <v>158511126</v>
      </c>
      <c r="H14" s="319">
        <f t="shared" si="0"/>
        <v>20.614828369214923</v>
      </c>
      <c r="I14" s="115">
        <f t="shared" si="1"/>
        <v>610406874</v>
      </c>
      <c r="J14" s="202">
        <f t="shared" si="2"/>
        <v>79.385171630785081</v>
      </c>
      <c r="K14" s="330"/>
    </row>
    <row r="15" spans="1:13">
      <c r="A15" s="572"/>
      <c r="B15" s="139" t="s">
        <v>3803</v>
      </c>
      <c r="C15" s="115" cm="1">
        <f t="array" ref="C15">SUM(_xlfn._xlws.FILTER(SP2D[DIPA_REVISI2],SP2D[Kegiatan]=B15,0))</f>
        <v>8582500000</v>
      </c>
      <c r="D15" s="115" cm="1">
        <f t="array" ref="D15">SUM(_xlfn._xlws.FILTER(SP2D[Blokir AA ke 1],SP2D[Kegiatan]=B15,0))</f>
        <v>0</v>
      </c>
      <c r="E15" s="115" cm="1">
        <f t="array" ref="E15">SUM(_xlfn._xlws.FILTER(SP2D[Blokir AA ke 2],SP2D[Kegiatan]=B15,0))</f>
        <v>0</v>
      </c>
      <c r="F15" s="115" cm="1">
        <f t="array" ref="F15">SUM(_xlfn._xlws.FILTER(SP2D[DIPA_REVISI3],SP2D[Kegiatan]=B15,0))</f>
        <v>8582500000</v>
      </c>
      <c r="G15" s="115" cm="1">
        <f t="array" ref="G15">SUM(_xlfn._xlws.FILTER(SP2D[Realisasi],SP2D[Kegiatan]=B15,0))</f>
        <v>4939644598</v>
      </c>
      <c r="H15" s="319">
        <f t="shared" si="0"/>
        <v>57.554845301485578</v>
      </c>
      <c r="I15" s="115">
        <f t="shared" si="1"/>
        <v>3642855402</v>
      </c>
      <c r="J15" s="202">
        <f t="shared" si="2"/>
        <v>42.445154698514422</v>
      </c>
      <c r="K15" s="330"/>
      <c r="M15" s="161"/>
    </row>
    <row r="16" spans="1:13">
      <c r="A16" s="572"/>
      <c r="B16" s="166" t="s">
        <v>570</v>
      </c>
      <c r="C16" s="115" cm="1">
        <f t="array" ref="C16">SUM(_xlfn._xlws.FILTER(SP2D[DIPA_REVISI2],SP2D[Subkoordinator]=B16,0))</f>
        <v>633732000</v>
      </c>
      <c r="D16" s="115" cm="1">
        <f t="array" ref="D16">SUM(_xlfn._xlws.FILTER(SP2D[Blokir AA ke 1],SP2D[Subkoordinator]=B16,0))</f>
        <v>0</v>
      </c>
      <c r="E16" s="115" cm="1">
        <f t="array" ref="E16">SUM(_xlfn._xlws.FILTER(SP2D[Blokir AA ke 2],SP2D[Subkoordinator]=B16,0))</f>
        <v>463934000</v>
      </c>
      <c r="F16" s="115" cm="1">
        <f t="array" ref="F16">SUM(_xlfn._xlws.FILTER(SP2D[DIPA_REVISI3],SP2D[Subkoordinator]=B16,0))</f>
        <v>633732000</v>
      </c>
      <c r="G16" s="115" cm="1">
        <f t="array" ref="G16">SUM(_xlfn._xlws.FILTER(SP2D[Realisasi],SP2D[Subkoordinator]=B16,0))</f>
        <v>122390956</v>
      </c>
      <c r="H16" s="319">
        <f t="shared" si="0"/>
        <v>19.312730933580756</v>
      </c>
      <c r="I16" s="115">
        <f t="shared" si="1"/>
        <v>511341044</v>
      </c>
      <c r="J16" s="202">
        <f t="shared" si="2"/>
        <v>80.687269066419248</v>
      </c>
      <c r="K16" s="330"/>
    </row>
    <row r="17" spans="1:13">
      <c r="A17" s="573"/>
      <c r="B17" s="223" t="s">
        <v>4688</v>
      </c>
      <c r="C17" s="138">
        <f>SUM(C14:C16)</f>
        <v>9985150000</v>
      </c>
      <c r="D17" s="138">
        <f t="shared" ref="D17:E17" si="4">SUM(D14:D16)</f>
        <v>0</v>
      </c>
      <c r="E17" s="138">
        <f t="shared" si="4"/>
        <v>938934000</v>
      </c>
      <c r="F17" s="138">
        <f>SUM(F14:F16)</f>
        <v>9985150000</v>
      </c>
      <c r="G17" s="138">
        <f>SUM(G14:G16)</f>
        <v>5220546680</v>
      </c>
      <c r="H17" s="320">
        <f t="shared" si="0"/>
        <v>52.283107214213111</v>
      </c>
      <c r="I17" s="138">
        <f t="shared" si="1"/>
        <v>4764603320</v>
      </c>
      <c r="J17" s="203">
        <f t="shared" si="2"/>
        <v>47.716892785786897</v>
      </c>
      <c r="K17" s="330"/>
    </row>
    <row r="18" spans="1:13" ht="15" customHeight="1">
      <c r="A18" s="571" t="s">
        <v>524</v>
      </c>
      <c r="B18" s="166" t="s">
        <v>525</v>
      </c>
      <c r="C18" s="115" cm="1">
        <f t="array" ref="C18">SUM(_xlfn._xlws.FILTER(SP2D[DIPA_REVISI2],SP2D[Subkoordinator]=B18,0))</f>
        <v>474100000</v>
      </c>
      <c r="D18" s="115" cm="1">
        <f t="array" ref="D18">SUM(_xlfn._xlws.FILTER(SP2D[Blokir AA ke 1],SP2D[Subkoordinator]=B18,0))</f>
        <v>0</v>
      </c>
      <c r="E18" s="115" cm="1">
        <f t="array" ref="E18">SUM(_xlfn._xlws.FILTER(SP2D[Blokir AA ke 2],SP2D[Subkoordinator]=B18,0))</f>
        <v>266494000</v>
      </c>
      <c r="F18" s="115" cm="1">
        <f t="array" ref="F18">SUM(_xlfn._xlws.FILTER(SP2D[DIPA_REVISI3],SP2D[Subkoordinator]=B18,0))</f>
        <v>474100000</v>
      </c>
      <c r="G18" s="115" cm="1">
        <f t="array" ref="G18">SUM(_xlfn._xlws.FILTER(SP2D[Realisasi],SP2D[Subkoordinator]=B18,0))</f>
        <v>156810590</v>
      </c>
      <c r="H18" s="319">
        <f t="shared" si="0"/>
        <v>33.075425015819448</v>
      </c>
      <c r="I18" s="115">
        <f t="shared" si="1"/>
        <v>317289410</v>
      </c>
      <c r="J18" s="202">
        <f t="shared" si="2"/>
        <v>66.924574984180552</v>
      </c>
      <c r="K18" s="330"/>
    </row>
    <row r="19" spans="1:13">
      <c r="A19" s="572"/>
      <c r="B19" s="166" t="s">
        <v>527</v>
      </c>
      <c r="C19" s="115" cm="1">
        <f t="array" ref="C19">SUM(_xlfn._xlws.FILTER(SP2D[DIPA_REVISI2],SP2D[Subkoordinator]=B19,0))</f>
        <v>804500000</v>
      </c>
      <c r="D19" s="115" cm="1">
        <f t="array" ref="D19">SUM(_xlfn._xlws.FILTER(SP2D[Blokir AA ke 1],SP2D[Subkoordinator]=B19,0))</f>
        <v>0</v>
      </c>
      <c r="E19" s="115" cm="1">
        <f t="array" ref="E19">SUM(_xlfn._xlws.FILTER(SP2D[Blokir AA ke 2],SP2D[Subkoordinator]=B19,0))</f>
        <v>639737000</v>
      </c>
      <c r="F19" s="115" cm="1">
        <f t="array" ref="F19">SUM(_xlfn._xlws.FILTER(SP2D[DIPA_REVISI3],SP2D[Subkoordinator]=B19,0))</f>
        <v>804500000</v>
      </c>
      <c r="G19" s="115" cm="1">
        <f t="array" ref="G19">SUM(_xlfn._xlws.FILTER(SP2D[Realisasi],SP2D[Subkoordinator]=B19,0))</f>
        <v>89666585</v>
      </c>
      <c r="H19" s="319">
        <f t="shared" si="0"/>
        <v>11.145628962088255</v>
      </c>
      <c r="I19" s="115">
        <f t="shared" si="1"/>
        <v>714833415</v>
      </c>
      <c r="J19" s="202">
        <f t="shared" si="2"/>
        <v>88.854371037911747</v>
      </c>
      <c r="K19" s="330"/>
      <c r="M19" s="161"/>
    </row>
    <row r="20" spans="1:13">
      <c r="A20" s="573"/>
      <c r="B20" s="223" t="s">
        <v>4689</v>
      </c>
      <c r="C20" s="138">
        <f>SUM(C18:C19)</f>
        <v>1278600000</v>
      </c>
      <c r="D20" s="138">
        <f t="shared" ref="D20:E20" si="5">SUM(D18:D19)</f>
        <v>0</v>
      </c>
      <c r="E20" s="138">
        <f t="shared" si="5"/>
        <v>906231000</v>
      </c>
      <c r="F20" s="138">
        <f>SUM(F18:F19)</f>
        <v>1278600000</v>
      </c>
      <c r="G20" s="138">
        <f>SUM(G18:G19)</f>
        <v>246477175</v>
      </c>
      <c r="H20" s="320">
        <f t="shared" si="0"/>
        <v>19.27711363991866</v>
      </c>
      <c r="I20" s="138">
        <f t="shared" si="1"/>
        <v>1032122825</v>
      </c>
      <c r="J20" s="203">
        <f t="shared" si="2"/>
        <v>80.722886360081333</v>
      </c>
      <c r="K20" s="330"/>
    </row>
    <row r="21" spans="1:13" ht="15" customHeight="1">
      <c r="A21" s="571" t="s">
        <v>528</v>
      </c>
      <c r="B21" s="166" t="s">
        <v>529</v>
      </c>
      <c r="C21" s="115" cm="1">
        <f t="array" ref="C21">SUM(_xlfn._xlws.FILTER(SP2D[DIPA_REVISI2],SP2D[Subkoordinator]=B21,0))</f>
        <v>686300000</v>
      </c>
      <c r="D21" s="115" cm="1">
        <f t="array" ref="D21">SUM(_xlfn._xlws.FILTER(SP2D[Blokir AA ke 1],SP2D[Subkoordinator]=B21,0))</f>
        <v>0</v>
      </c>
      <c r="E21" s="115" cm="1">
        <f t="array" ref="E21">SUM(_xlfn._xlws.FILTER(SP2D[Blokir AA ke 2],SP2D[Subkoordinator]=B21,0))</f>
        <v>0</v>
      </c>
      <c r="F21" s="115" cm="1">
        <f t="array" ref="F21">SUM(_xlfn._xlws.FILTER(SP2D[DIPA_REVISI3],SP2D[Subkoordinator]=B21,0))</f>
        <v>686300000</v>
      </c>
      <c r="G21" s="115" cm="1">
        <f t="array" ref="G21">SUM(_xlfn._xlws.FILTER(SP2D[Realisasi],SP2D[Subkoordinator]=B21,0))</f>
        <v>365968440</v>
      </c>
      <c r="H21" s="319">
        <f t="shared" si="0"/>
        <v>53.324849191315749</v>
      </c>
      <c r="I21" s="115">
        <f t="shared" si="1"/>
        <v>320331560</v>
      </c>
      <c r="J21" s="202">
        <f t="shared" si="2"/>
        <v>46.675150808684251</v>
      </c>
      <c r="K21" s="330"/>
    </row>
    <row r="22" spans="1:13">
      <c r="A22" s="572"/>
      <c r="B22" s="166" t="s">
        <v>531</v>
      </c>
      <c r="C22" s="115" cm="1">
        <f t="array" ref="C22">SUM(_xlfn._xlws.FILTER(SP2D[DIPA_REVISI2],SP2D[Subkoordinator]=B22,0))</f>
        <v>585100000</v>
      </c>
      <c r="D22" s="115" cm="1">
        <f t="array" ref="D22">SUM(_xlfn._xlws.FILTER(SP2D[Blokir AA ke 1],SP2D[Subkoordinator]=B22,0))</f>
        <v>0</v>
      </c>
      <c r="E22" s="115" cm="1">
        <f t="array" ref="E22">SUM(_xlfn._xlws.FILTER(SP2D[Blokir AA ke 2],SP2D[Subkoordinator]=B22,0))</f>
        <v>432643000</v>
      </c>
      <c r="F22" s="115" cm="1">
        <f t="array" ref="F22">SUM(_xlfn._xlws.FILTER(SP2D[DIPA_REVISI3],SP2D[Subkoordinator]=B22,0))</f>
        <v>585100000</v>
      </c>
      <c r="G22" s="115" cm="1">
        <f t="array" ref="G22">SUM(_xlfn._xlws.FILTER(SP2D[Realisasi],SP2D[Subkoordinator]=B22,0))</f>
        <v>95249218</v>
      </c>
      <c r="H22" s="319">
        <f t="shared" si="0"/>
        <v>16.279134848743805</v>
      </c>
      <c r="I22" s="115">
        <f t="shared" si="1"/>
        <v>489850782</v>
      </c>
      <c r="J22" s="202">
        <f t="shared" si="2"/>
        <v>83.720865151256191</v>
      </c>
      <c r="K22" s="330"/>
    </row>
    <row r="23" spans="1:13">
      <c r="A23" s="573"/>
      <c r="B23" s="223" t="s">
        <v>4690</v>
      </c>
      <c r="C23" s="138">
        <f>SUM(C21:C22)</f>
        <v>1271400000</v>
      </c>
      <c r="D23" s="138">
        <f t="shared" ref="D23:E23" si="6">SUM(D21:D22)</f>
        <v>0</v>
      </c>
      <c r="E23" s="138">
        <f t="shared" si="6"/>
        <v>432643000</v>
      </c>
      <c r="F23" s="138">
        <f>SUM(F21:F22)</f>
        <v>1271400000</v>
      </c>
      <c r="G23" s="138">
        <f>SUM(G21:G22)</f>
        <v>461217658</v>
      </c>
      <c r="H23" s="320">
        <f t="shared" si="0"/>
        <v>36.276361333962562</v>
      </c>
      <c r="I23" s="138">
        <f t="shared" si="1"/>
        <v>810182342</v>
      </c>
      <c r="J23" s="203">
        <f t="shared" si="2"/>
        <v>63.723638666037438</v>
      </c>
      <c r="K23" s="330"/>
    </row>
    <row r="24" spans="1:13">
      <c r="A24" s="575" t="s">
        <v>3735</v>
      </c>
      <c r="B24" s="575"/>
      <c r="C24" s="122">
        <f>C13++C17+C20+C23</f>
        <v>23342160000</v>
      </c>
      <c r="D24" s="122">
        <f t="shared" ref="D24:E24" si="7">D13++D17+D20+D23</f>
        <v>423949000</v>
      </c>
      <c r="E24" s="122">
        <f t="shared" si="7"/>
        <v>2887360000</v>
      </c>
      <c r="F24" s="122">
        <f>F13++F17+F20+F23</f>
        <v>23018211000</v>
      </c>
      <c r="G24" s="122">
        <f>G13++G17+G20+G23</f>
        <v>12445651673</v>
      </c>
      <c r="H24" s="321">
        <f>IFERROR(IF($L$8=TRUE,G24/C24*100,G24/F24*100),0)</f>
        <v>54.068718342185676</v>
      </c>
      <c r="I24" s="122">
        <f t="shared" si="1"/>
        <v>10572559327</v>
      </c>
      <c r="J24" s="204">
        <f t="shared" si="2"/>
        <v>45.931281657814324</v>
      </c>
      <c r="K24" s="330"/>
      <c r="M24" s="159"/>
    </row>
    <row r="25" spans="1:13">
      <c r="A25" s="583" t="s">
        <v>4685</v>
      </c>
      <c r="B25" s="584"/>
      <c r="C25" s="311">
        <f>C24</f>
        <v>23342160000</v>
      </c>
      <c r="D25" s="585">
        <f>SUM(D24,E24)</f>
        <v>3311309000</v>
      </c>
      <c r="E25" s="586"/>
      <c r="F25" s="311">
        <f>F24</f>
        <v>23018211000</v>
      </c>
      <c r="G25" s="122">
        <f>G24</f>
        <v>12445651673</v>
      </c>
      <c r="H25" s="321">
        <f>IFERROR(IF($L$8=TRUE,G25/C25*100,G25/F25*100),0)</f>
        <v>54.068718342185676</v>
      </c>
      <c r="I25" s="122">
        <f t="shared" si="1"/>
        <v>10572559327</v>
      </c>
      <c r="J25" s="204">
        <f t="shared" si="2"/>
        <v>45.931281657814324</v>
      </c>
      <c r="K25" s="330"/>
      <c r="M25" s="161"/>
    </row>
    <row r="28" spans="1:13">
      <c r="M28" s="350"/>
    </row>
    <row r="29" spans="1:13" ht="15.75">
      <c r="A29" s="329" t="s">
        <v>3885</v>
      </c>
    </row>
    <row r="30" spans="1:13" ht="14.45" customHeight="1">
      <c r="A30" s="581" t="s">
        <v>3871</v>
      </c>
      <c r="B30" s="581" t="s">
        <v>3872</v>
      </c>
      <c r="C30" s="581" t="s">
        <v>4682</v>
      </c>
      <c r="D30" s="587" t="s">
        <v>4679</v>
      </c>
      <c r="E30" s="587" t="s">
        <v>4681</v>
      </c>
      <c r="F30" s="577" t="s">
        <v>3731</v>
      </c>
      <c r="G30" s="578" t="s">
        <v>3732</v>
      </c>
      <c r="H30" s="578"/>
      <c r="I30" s="578" t="s">
        <v>3733</v>
      </c>
      <c r="J30" s="578"/>
    </row>
    <row r="31" spans="1:13">
      <c r="A31" s="582"/>
      <c r="B31" s="582"/>
      <c r="C31" s="582"/>
      <c r="D31" s="588"/>
      <c r="E31" s="588"/>
      <c r="F31" s="577"/>
      <c r="G31" s="313" t="s">
        <v>4691</v>
      </c>
      <c r="H31" s="313" t="s">
        <v>3729</v>
      </c>
      <c r="I31" s="313" t="s">
        <v>4691</v>
      </c>
      <c r="J31" s="313" t="s">
        <v>3729</v>
      </c>
    </row>
    <row r="32" spans="1:13">
      <c r="A32" s="146">
        <v>1</v>
      </c>
      <c r="B32" s="147" t="s">
        <v>4068</v>
      </c>
      <c r="C32" s="148">
        <f>C12</f>
        <v>6478996000</v>
      </c>
      <c r="D32" s="148">
        <f t="shared" ref="D32:G32" si="8">D12</f>
        <v>323949000</v>
      </c>
      <c r="E32" s="148">
        <f t="shared" si="8"/>
        <v>0</v>
      </c>
      <c r="F32" s="148">
        <f t="shared" si="8"/>
        <v>6155047000</v>
      </c>
      <c r="G32" s="148">
        <f t="shared" si="8"/>
        <v>4242168197</v>
      </c>
      <c r="H32" s="149">
        <f t="shared" ref="H32:H40" si="9">IFERROR(IF($L$8=TRUE,G32/C32*100,G32/F32*100),0)</f>
        <v>68.921783976629257</v>
      </c>
      <c r="I32" s="150">
        <f t="shared" ref="I32:I40" si="10">IF($L$8=TRUE,C32-G32,F32-G32)</f>
        <v>1912878803</v>
      </c>
      <c r="J32" s="149">
        <f t="shared" ref="J32:J40" si="11">IFERROR(IF($L$8=TRUE,I32/C32*100,I32/F32*100),0)</f>
        <v>31.078216023370743</v>
      </c>
      <c r="K32" s="330"/>
    </row>
    <row r="33" spans="1:12">
      <c r="A33" s="146">
        <v>2</v>
      </c>
      <c r="B33" s="147" t="s">
        <v>3873</v>
      </c>
      <c r="C33" s="148">
        <f>SUM(C34:C35)</f>
        <v>16207230000</v>
      </c>
      <c r="D33" s="148">
        <f t="shared" ref="D33:E33" si="12">SUM(D34:D35)</f>
        <v>100000000</v>
      </c>
      <c r="E33" s="148">
        <f t="shared" si="12"/>
        <v>2885626000</v>
      </c>
      <c r="F33" s="148">
        <f>SUM(F34:F35)</f>
        <v>16207230000</v>
      </c>
      <c r="G33" s="148">
        <f>SUM(G34:G35)</f>
        <v>7549283476</v>
      </c>
      <c r="H33" s="149">
        <f t="shared" si="9"/>
        <v>46.579726924341792</v>
      </c>
      <c r="I33" s="150">
        <f t="shared" si="10"/>
        <v>8657946524</v>
      </c>
      <c r="J33" s="149">
        <f t="shared" si="11"/>
        <v>53.420273075658208</v>
      </c>
      <c r="K33" s="330"/>
    </row>
    <row r="34" spans="1:12">
      <c r="A34" s="155"/>
      <c r="B34" s="151" t="s">
        <v>3874</v>
      </c>
      <c r="C34" s="152" cm="1">
        <f t="array" ref="C34">SUM(_xlfn._xlws.FILTER(SP2D[DIPA_REVISI2],SP2D[Jenis Belanja]="Belanja Barang Operasional",0))</f>
        <v>2195658000</v>
      </c>
      <c r="D34" s="152" cm="1">
        <f t="array" ref="D34">SUM(_xlfn._xlws.FILTER(SP2D[Blokir AA ke 1],SP2D[Jenis Belanja]="Belanja Barang Operasional",0))</f>
        <v>100000000</v>
      </c>
      <c r="E34" s="152" cm="1">
        <f t="array" ref="E34">SUM(_xlfn._xlws.FILTER(SP2D[Blokir AA ke 2],SP2D[Jenis Belanja]="Belanja Barang Operasional",0))</f>
        <v>0</v>
      </c>
      <c r="F34" s="152" cm="1">
        <f t="array" ref="F34">SUM(_xlfn._xlws.FILTER(SP2D[DIPA_REVISI3],SP2D[Jenis Belanja]="Belanja Barang Operasional",0))</f>
        <v>2195658000</v>
      </c>
      <c r="G34" s="152" cm="1">
        <f t="array" ref="G34">SUM(_xlfn._xlws.FILTER(SP2D[Realisasi],SP2D[Jenis Belanja]="Belanja Barang Operasional",0))</f>
        <v>947702314</v>
      </c>
      <c r="H34" s="153">
        <f t="shared" si="9"/>
        <v>43.162565117153946</v>
      </c>
      <c r="I34" s="154">
        <f t="shared" si="10"/>
        <v>1247955686</v>
      </c>
      <c r="J34" s="153">
        <f t="shared" si="11"/>
        <v>56.837434882846047</v>
      </c>
      <c r="K34" s="330"/>
    </row>
    <row r="35" spans="1:12">
      <c r="A35" s="155"/>
      <c r="B35" s="151" t="s">
        <v>4684</v>
      </c>
      <c r="C35" s="152" cm="1">
        <f t="array" ref="C35">SUM(_xlfn._xlws.FILTER(SP2D[DIPA_REVISI2],SP2D[Jenis Belanja]="Belanja Barang Non Operasional",0))</f>
        <v>14011572000</v>
      </c>
      <c r="D35" s="152" cm="1">
        <f t="array" ref="D35">SUM(_xlfn._xlws.FILTER(SP2D[Blokir AA ke 1],SP2D[Jenis Belanja]="Belanja Barang Non Operasional",0))</f>
        <v>0</v>
      </c>
      <c r="E35" s="152" cm="1">
        <f t="array" ref="E35">SUM(_xlfn._xlws.FILTER(SP2D[Blokir AA ke 2],SP2D[Jenis Belanja]="Belanja Barang Non Operasional",0))</f>
        <v>2885626000</v>
      </c>
      <c r="F35" s="152" cm="1">
        <f t="array" ref="F35">SUM(_xlfn._xlws.FILTER(SP2D[DIPA_REVISI3],SP2D[Jenis Belanja]="Belanja Barang Non Operasional",0))</f>
        <v>14011572000</v>
      </c>
      <c r="G35" s="152">
        <f>G11+G14+G15+G16+G18+G19+G21+G22+G8</f>
        <v>6601581162</v>
      </c>
      <c r="H35" s="153">
        <f t="shared" si="9"/>
        <v>47.115207073124985</v>
      </c>
      <c r="I35" s="154">
        <f t="shared" si="10"/>
        <v>7409990838</v>
      </c>
      <c r="J35" s="153">
        <f t="shared" si="11"/>
        <v>52.884792926875015</v>
      </c>
      <c r="K35" s="330"/>
    </row>
    <row r="36" spans="1:12">
      <c r="A36" s="146">
        <v>2</v>
      </c>
      <c r="B36" s="147" t="s">
        <v>3875</v>
      </c>
      <c r="C36" s="148">
        <f>C10</f>
        <v>655934000</v>
      </c>
      <c r="D36" s="148">
        <f>D10</f>
        <v>0</v>
      </c>
      <c r="E36" s="148">
        <f>E10</f>
        <v>1734000</v>
      </c>
      <c r="F36" s="148">
        <f>F10</f>
        <v>655934000</v>
      </c>
      <c r="G36" s="148" cm="1">
        <f t="array" ref="G36">SUM(_xlfn._xlws.FILTER(SP2D[Realisasi],SP2D[Jenis Belanja]="Belanja Modal",0))</f>
        <v>654200000</v>
      </c>
      <c r="H36" s="149">
        <f t="shared" si="9"/>
        <v>99.735644134928208</v>
      </c>
      <c r="I36" s="150">
        <f t="shared" si="10"/>
        <v>1734000</v>
      </c>
      <c r="J36" s="149">
        <f t="shared" si="11"/>
        <v>0.26435586507179076</v>
      </c>
      <c r="K36" s="330"/>
    </row>
    <row r="37" spans="1:12">
      <c r="A37" s="146"/>
      <c r="B37" s="147"/>
      <c r="C37" s="148"/>
      <c r="D37" s="148"/>
      <c r="E37" s="148"/>
      <c r="F37" s="148"/>
      <c r="G37" s="148"/>
      <c r="H37" s="149"/>
      <c r="I37" s="150"/>
      <c r="J37" s="149"/>
      <c r="K37" s="330"/>
    </row>
    <row r="38" spans="1:12">
      <c r="A38" s="579" t="s">
        <v>590</v>
      </c>
      <c r="B38" s="580"/>
      <c r="C38" s="157">
        <f>SUM(C32,C33,C36)</f>
        <v>23342160000</v>
      </c>
      <c r="D38" s="157">
        <f t="shared" ref="D38:G38" si="13">SUM(D32,D33,D36)</f>
        <v>423949000</v>
      </c>
      <c r="E38" s="157">
        <f t="shared" si="13"/>
        <v>2887360000</v>
      </c>
      <c r="F38" s="157">
        <f t="shared" si="13"/>
        <v>23018211000</v>
      </c>
      <c r="G38" s="157">
        <f t="shared" si="13"/>
        <v>12445651673</v>
      </c>
      <c r="H38" s="158">
        <f t="shared" si="9"/>
        <v>54.068718342185676</v>
      </c>
      <c r="I38" s="157">
        <f t="shared" si="10"/>
        <v>10572559327</v>
      </c>
      <c r="J38" s="158">
        <f t="shared" si="11"/>
        <v>45.931281657814324</v>
      </c>
      <c r="K38" s="330"/>
    </row>
    <row r="39" spans="1:12">
      <c r="A39" s="579" t="s">
        <v>3876</v>
      </c>
      <c r="B39" s="580"/>
      <c r="C39" s="157"/>
      <c r="D39" s="157"/>
      <c r="E39" s="157"/>
      <c r="F39" s="157"/>
      <c r="G39" s="157"/>
      <c r="H39" s="158"/>
      <c r="I39" s="157"/>
      <c r="J39" s="158"/>
      <c r="K39" s="330"/>
    </row>
    <row r="40" spans="1:12">
      <c r="A40" s="579" t="s">
        <v>3877</v>
      </c>
      <c r="B40" s="580"/>
      <c r="C40" s="157">
        <f>C38</f>
        <v>23342160000</v>
      </c>
      <c r="D40" s="589">
        <f>SUM(D38:E38)</f>
        <v>3311309000</v>
      </c>
      <c r="E40" s="590"/>
      <c r="F40" s="157">
        <f>F38</f>
        <v>23018211000</v>
      </c>
      <c r="G40" s="157">
        <f>G38-G39</f>
        <v>12445651673</v>
      </c>
      <c r="H40" s="158">
        <f t="shared" si="9"/>
        <v>54.068718342185676</v>
      </c>
      <c r="I40" s="157">
        <f t="shared" si="10"/>
        <v>10572559327</v>
      </c>
      <c r="J40" s="158">
        <f t="shared" si="11"/>
        <v>45.931281657814324</v>
      </c>
      <c r="K40" s="330"/>
    </row>
    <row r="41" spans="1:12" s="280" customFormat="1">
      <c r="A41" s="315"/>
      <c r="B41" s="315"/>
      <c r="C41" s="316"/>
      <c r="D41" s="317"/>
      <c r="E41" s="317"/>
      <c r="F41" s="316"/>
      <c r="G41" s="316"/>
      <c r="H41" s="318"/>
      <c r="I41" s="316"/>
      <c r="J41" s="318"/>
      <c r="K41" s="330"/>
      <c r="L41" s="266"/>
    </row>
    <row r="42" spans="1:12" s="280" customFormat="1">
      <c r="A42" s="315"/>
      <c r="B42" s="315"/>
      <c r="C42" s="316"/>
      <c r="D42" s="317"/>
      <c r="E42" s="317"/>
      <c r="F42" s="316"/>
      <c r="G42" s="316"/>
      <c r="H42" s="318"/>
      <c r="I42" s="316"/>
      <c r="J42" s="318"/>
      <c r="L42" s="266"/>
    </row>
    <row r="44" spans="1:12" ht="15.75">
      <c r="A44" s="328" t="s">
        <v>3883</v>
      </c>
    </row>
    <row r="45" spans="1:12">
      <c r="A45" s="577" t="s">
        <v>571</v>
      </c>
      <c r="B45" s="577" t="s">
        <v>500</v>
      </c>
      <c r="C45" s="577" t="s">
        <v>4682</v>
      </c>
      <c r="D45" s="577" t="s">
        <v>4679</v>
      </c>
      <c r="E45" s="577" t="s">
        <v>4681</v>
      </c>
      <c r="F45" s="577" t="s">
        <v>3731</v>
      </c>
      <c r="G45" s="578" t="s">
        <v>3732</v>
      </c>
      <c r="H45" s="578"/>
      <c r="I45" s="578" t="s">
        <v>3733</v>
      </c>
      <c r="J45" s="578"/>
    </row>
    <row r="46" spans="1:12">
      <c r="A46" s="577"/>
      <c r="B46" s="577"/>
      <c r="C46" s="577"/>
      <c r="D46" s="577"/>
      <c r="E46" s="577"/>
      <c r="F46" s="577"/>
      <c r="G46" s="313" t="s">
        <v>4691</v>
      </c>
      <c r="H46" s="313" t="s">
        <v>3729</v>
      </c>
      <c r="I46" s="313" t="s">
        <v>4691</v>
      </c>
      <c r="J46" s="313" t="s">
        <v>3729</v>
      </c>
    </row>
    <row r="47" spans="1:12">
      <c r="A47" s="557" t="s">
        <v>565</v>
      </c>
      <c r="B47" s="110" t="s">
        <v>549</v>
      </c>
      <c r="C47" s="115" cm="1">
        <f t="array" ref="C47">SUM(_xlfn._xlws.FILTER(SP2D[DIPA_REVISI2],(SP2D[Subkoordinator]=B47)*(SP2D[Status Covid]="COVID"),0))</f>
        <v>88811000</v>
      </c>
      <c r="D47" s="115" cm="1">
        <f t="array" ref="D47">SUM(_xlfn._xlws.FILTER(SP2D[Blokir AA ke 1],(SP2D[Subkoordinator]=B47)*(SP2D[Status Covid]="COVID"),0))</f>
        <v>0</v>
      </c>
      <c r="E47" s="115" cm="1">
        <f t="array" ref="E47">SUM(_xlfn._xlws.FILTER(SP2D[Blokir AA ke 2],(SP2D[Subkoordinator]=B47)*(SP2D[Status Covid]="COVID"),0))</f>
        <v>0</v>
      </c>
      <c r="F47" s="115" cm="1">
        <f t="array" ref="F47">SUM(_xlfn._xlws.FILTER(SP2D[DIPA_REVISI3],(SP2D[Subkoordinator]=B47)*(SP2D[Status Covid]="COVID"),0))</f>
        <v>88812000</v>
      </c>
      <c r="G47" s="115" cm="1">
        <f t="array" ref="G47">SUM(_xlfn._xlws.FILTER(SP2D[Realisasi],(SP2D[Subkoordinator]=B47)*(SP2D[Status Covid]="COVID"),0))</f>
        <v>88811280</v>
      </c>
      <c r="H47" s="322">
        <f t="shared" ref="H47:H60" si="14">IFERROR(IF($L$8=TRUE,G47/C47*100,G47/F47*100),0)</f>
        <v>99.999189298743417</v>
      </c>
      <c r="I47" s="115">
        <f t="shared" ref="I47:I60" si="15">IF($L$8=TRUE,C47-G47,F47-G47)</f>
        <v>720</v>
      </c>
      <c r="J47" s="319">
        <f t="shared" ref="J47:J60" si="16">IFERROR(IF($L$8=TRUE,I47/C47*100,I47/F47*100),0)</f>
        <v>8.107012565869478E-4</v>
      </c>
    </row>
    <row r="48" spans="1:12">
      <c r="A48" s="557"/>
      <c r="B48" s="110" t="s">
        <v>535</v>
      </c>
      <c r="C48" s="115" cm="1">
        <f t="array" ref="C48">SUM(_xlfn._xlws.FILTER(SP2D[DIPA_REVISI2],(SP2D[Subkoordinator]=B48)*(SP2D[Status Covid]="COVID"),0))</f>
        <v>0</v>
      </c>
      <c r="D48" s="115" cm="1">
        <f t="array" ref="D48">SUM(_xlfn._xlws.FILTER(SP2D[Blokir AA ke 1],(SP2D[Subkoordinator]=B48)*(SP2D[Status Covid]="COVID"),0))</f>
        <v>0</v>
      </c>
      <c r="E48" s="115" cm="1">
        <f t="array" ref="E48">SUM(_xlfn._xlws.FILTER(SP2D[Blokir AA ke 2],(SP2D[Subkoordinator]=B48)*(SP2D[Status Covid]="COVID"),0))</f>
        <v>0</v>
      </c>
      <c r="F48" s="115" cm="1">
        <f t="array" ref="F48">SUM(_xlfn._xlws.FILTER(SP2D[DIPA_REVISI3],(SP2D[Subkoordinator]=B48)*(SP2D[Status Covid]="COVID"),0))</f>
        <v>0</v>
      </c>
      <c r="G48" s="115" cm="1">
        <f t="array" ref="G48">SUM(_xlfn._xlws.FILTER(SP2D[Realisasi],(SP2D[Subkoordinator]=B48)*(SP2D[Status Covid]="COVID"),0))</f>
        <v>0</v>
      </c>
      <c r="H48" s="167">
        <f t="shared" si="14"/>
        <v>0</v>
      </c>
      <c r="I48" s="115">
        <f t="shared" si="15"/>
        <v>0</v>
      </c>
      <c r="J48" s="205">
        <f t="shared" si="16"/>
        <v>0</v>
      </c>
    </row>
    <row r="49" spans="1:10">
      <c r="A49" s="557"/>
      <c r="B49" s="223" t="s">
        <v>4687</v>
      </c>
      <c r="C49" s="138">
        <f>SUM(C47:C48)</f>
        <v>88811000</v>
      </c>
      <c r="D49" s="138">
        <f t="shared" ref="D49:G49" si="17">SUM(D47:D48)</f>
        <v>0</v>
      </c>
      <c r="E49" s="138">
        <f t="shared" si="17"/>
        <v>0</v>
      </c>
      <c r="F49" s="138">
        <f t="shared" si="17"/>
        <v>88812000</v>
      </c>
      <c r="G49" s="138">
        <f t="shared" si="17"/>
        <v>88811280</v>
      </c>
      <c r="H49" s="323">
        <f t="shared" si="14"/>
        <v>99.999189298743417</v>
      </c>
      <c r="I49" s="138">
        <f t="shared" si="15"/>
        <v>720</v>
      </c>
      <c r="J49" s="320">
        <f t="shared" si="16"/>
        <v>8.107012565869478E-4</v>
      </c>
    </row>
    <row r="50" spans="1:10">
      <c r="A50" s="557" t="s">
        <v>532</v>
      </c>
      <c r="B50" s="110" t="s">
        <v>533</v>
      </c>
      <c r="C50" s="115" cm="1">
        <f t="array" ref="C50">SUM(_xlfn._xlws.FILTER(SP2D[DIPA_REVISI2],(SP2D[Subkoordinator]=B50)*(SP2D[Status Covid]="COVID"),0))</f>
        <v>0</v>
      </c>
      <c r="D50" s="115" cm="1">
        <f t="array" ref="D50">SUM(_xlfn._xlws.FILTER(SP2D[Blokir AA ke 1],(SP2D[Subkoordinator]=B50)*(SP2D[Status Covid]="COVID"),0))</f>
        <v>0</v>
      </c>
      <c r="E50" s="115" cm="1">
        <f t="array" ref="E50">SUM(_xlfn._xlws.FILTER(SP2D[Blokir AA ke 2],(SP2D[Subkoordinator]=B50)*(SP2D[Status Covid]="COVID"),0))</f>
        <v>0</v>
      </c>
      <c r="F50" s="115" cm="1">
        <f t="array" ref="F50">SUM(_xlfn._xlws.FILTER(SP2D[DIPA_REVISI3],(SP2D[Subkoordinator]=B50)*(SP2D[Status Covid]="COVID"),0))</f>
        <v>0</v>
      </c>
      <c r="G50" s="115" cm="1">
        <f t="array" ref="G50">SUM(_xlfn._xlws.FILTER(SP2D[Realisasi],(SP2D[Subkoordinator]=B50)*(SP2D[Status Covid]="COVID"),0))</f>
        <v>0</v>
      </c>
      <c r="H50" s="167">
        <f t="shared" si="14"/>
        <v>0</v>
      </c>
      <c r="I50" s="115">
        <f t="shared" si="15"/>
        <v>0</v>
      </c>
      <c r="J50" s="319">
        <f t="shared" si="16"/>
        <v>0</v>
      </c>
    </row>
    <row r="51" spans="1:10">
      <c r="A51" s="557"/>
      <c r="B51" s="110" t="s">
        <v>570</v>
      </c>
      <c r="C51" s="115" cm="1">
        <f t="array" ref="C51">SUM(_xlfn._xlws.FILTER(SP2D[DIPA_REVISI2],(SP2D[Subkoordinator]=B51)*(SP2D[Status Covid]="COVID"),0))</f>
        <v>0</v>
      </c>
      <c r="D51" s="115" cm="1">
        <f t="array" ref="D51">SUM(_xlfn._xlws.FILTER(SP2D[Blokir AA ke 1],(SP2D[Subkoordinator]=B51)*(SP2D[Status Covid]="COVID"),0))</f>
        <v>0</v>
      </c>
      <c r="E51" s="115" cm="1">
        <f t="array" ref="E51">SUM(_xlfn._xlws.FILTER(SP2D[Blokir AA ke 2],(SP2D[Subkoordinator]=B51)*(SP2D[Status Covid]="COVID"),0))</f>
        <v>0</v>
      </c>
      <c r="F51" s="115" cm="1">
        <f t="array" ref="F51">SUM(_xlfn._xlws.FILTER(SP2D[DIPA_REVISI3],(SP2D[Subkoordinator]=B51)*(SP2D[Status Covid]="COVID"),0))</f>
        <v>0</v>
      </c>
      <c r="G51" s="115" cm="1">
        <f t="array" ref="G51">SUM(_xlfn._xlws.FILTER(SP2D[Realisasi],(SP2D[Subkoordinator]=B51)*(SP2D[Status Covid]="COVID"),0))</f>
        <v>0</v>
      </c>
      <c r="H51" s="167">
        <f t="shared" si="14"/>
        <v>0</v>
      </c>
      <c r="I51" s="115">
        <f t="shared" si="15"/>
        <v>0</v>
      </c>
      <c r="J51" s="205">
        <f t="shared" si="16"/>
        <v>0</v>
      </c>
    </row>
    <row r="52" spans="1:10">
      <c r="A52" s="557"/>
      <c r="B52" s="223" t="s">
        <v>4688</v>
      </c>
      <c r="C52" s="138">
        <f t="shared" ref="C52:G52" si="18">SUM(C50:C51)</f>
        <v>0</v>
      </c>
      <c r="D52" s="138">
        <f t="shared" si="18"/>
        <v>0</v>
      </c>
      <c r="E52" s="138">
        <f t="shared" si="18"/>
        <v>0</v>
      </c>
      <c r="F52" s="138">
        <f t="shared" si="18"/>
        <v>0</v>
      </c>
      <c r="G52" s="138">
        <f t="shared" si="18"/>
        <v>0</v>
      </c>
      <c r="H52" s="169">
        <f t="shared" si="14"/>
        <v>0</v>
      </c>
      <c r="I52" s="138">
        <f t="shared" si="15"/>
        <v>0</v>
      </c>
      <c r="J52" s="326">
        <f t="shared" si="16"/>
        <v>0</v>
      </c>
    </row>
    <row r="53" spans="1:10">
      <c r="A53" s="557" t="s">
        <v>524</v>
      </c>
      <c r="B53" s="110" t="s">
        <v>525</v>
      </c>
      <c r="C53" s="115" cm="1">
        <f t="array" ref="C53">SUM(_xlfn._xlws.FILTER(SP2D[DIPA_REVISI2],(SP2D[Subkoordinator]=B53)*(SP2D[Status Covid]="COVID"),0))</f>
        <v>0</v>
      </c>
      <c r="D53" s="115" cm="1">
        <f t="array" ref="D53">SUM(_xlfn._xlws.FILTER(SP2D[Blokir AA ke 1],(SP2D[Subkoordinator]=B53)*(SP2D[Status Covid]="COVID"),0))</f>
        <v>0</v>
      </c>
      <c r="E53" s="115" cm="1">
        <f t="array" ref="E53">SUM(_xlfn._xlws.FILTER(SP2D[Blokir AA ke 2],(SP2D[Subkoordinator]=B53)*(SP2D[Status Covid]="COVID"),0))</f>
        <v>0</v>
      </c>
      <c r="F53" s="115" cm="1">
        <f t="array" ref="F53">SUM(_xlfn._xlws.FILTER(SP2D[DIPA_REVISI3],(SP2D[Subkoordinator]=B53)*(SP2D[Status Covid]="COVID"),0))</f>
        <v>0</v>
      </c>
      <c r="G53" s="115" cm="1">
        <f t="array" ref="G53">SUM(_xlfn._xlws.FILTER(SP2D[Realisasi],(SP2D[Subkoordinator]=B53)*(SP2D[Status Covid]="COVID"),0))</f>
        <v>0</v>
      </c>
      <c r="H53" s="167">
        <f t="shared" si="14"/>
        <v>0</v>
      </c>
      <c r="I53" s="115">
        <f t="shared" si="15"/>
        <v>0</v>
      </c>
      <c r="J53" s="205">
        <f t="shared" si="16"/>
        <v>0</v>
      </c>
    </row>
    <row r="54" spans="1:10">
      <c r="A54" s="557"/>
      <c r="B54" s="110" t="s">
        <v>527</v>
      </c>
      <c r="C54" s="115" cm="1">
        <f t="array" ref="C54">SUM(_xlfn._xlws.FILTER(SP2D[DIPA_REVISI2],(SP2D[Subkoordinator]=B54)*(SP2D[Status Covid]="COVID"),0))</f>
        <v>0</v>
      </c>
      <c r="D54" s="115" cm="1">
        <f t="array" ref="D54">SUM(_xlfn._xlws.FILTER(SP2D[Blokir AA ke 1],(SP2D[Subkoordinator]=B54)*(SP2D[Status Covid]="COVID"),0))</f>
        <v>0</v>
      </c>
      <c r="E54" s="115" cm="1">
        <f t="array" ref="E54">SUM(_xlfn._xlws.FILTER(SP2D[Blokir AA ke 2],(SP2D[Subkoordinator]=B54)*(SP2D[Status Covid]="COVID"),0))</f>
        <v>0</v>
      </c>
      <c r="F54" s="115" cm="1">
        <f t="array" ref="F54">SUM(_xlfn._xlws.FILTER(SP2D[DIPA_REVISI3],(SP2D[Subkoordinator]=B54)*(SP2D[Status Covid]="COVID"),0))</f>
        <v>0</v>
      </c>
      <c r="G54" s="115" cm="1">
        <f t="array" ref="G54">SUM(_xlfn._xlws.FILTER(SP2D[Realisasi],(SP2D[Subkoordinator]=B54)*(SP2D[Status Covid]="COVID"),0))</f>
        <v>0</v>
      </c>
      <c r="H54" s="167">
        <f t="shared" si="14"/>
        <v>0</v>
      </c>
      <c r="I54" s="115">
        <f t="shared" si="15"/>
        <v>0</v>
      </c>
      <c r="J54" s="205">
        <f t="shared" si="16"/>
        <v>0</v>
      </c>
    </row>
    <row r="55" spans="1:10">
      <c r="A55" s="557"/>
      <c r="B55" s="223" t="s">
        <v>4689</v>
      </c>
      <c r="C55" s="138">
        <f t="shared" ref="C55:G55" si="19">SUM(C53:C54)</f>
        <v>0</v>
      </c>
      <c r="D55" s="138">
        <f t="shared" si="19"/>
        <v>0</v>
      </c>
      <c r="E55" s="138">
        <f t="shared" si="19"/>
        <v>0</v>
      </c>
      <c r="F55" s="138">
        <f t="shared" si="19"/>
        <v>0</v>
      </c>
      <c r="G55" s="138">
        <f t="shared" si="19"/>
        <v>0</v>
      </c>
      <c r="H55" s="168">
        <f t="shared" si="14"/>
        <v>0</v>
      </c>
      <c r="I55" s="138">
        <f t="shared" si="15"/>
        <v>0</v>
      </c>
      <c r="J55" s="206">
        <f t="shared" si="16"/>
        <v>0</v>
      </c>
    </row>
    <row r="56" spans="1:10">
      <c r="A56" s="557" t="s">
        <v>528</v>
      </c>
      <c r="B56" s="110" t="s">
        <v>529</v>
      </c>
      <c r="C56" s="115" cm="1">
        <f t="array" ref="C56">SUM(_xlfn._xlws.FILTER(SP2D[DIPA_REVISI2],(SP2D[Subkoordinator]=B56)*(SP2D[Status Covid]="COVID"),0))</f>
        <v>8000000</v>
      </c>
      <c r="D56" s="115" cm="1">
        <f t="array" ref="D56">SUM(_xlfn._xlws.FILTER(SP2D[Blokir AA ke 1],(SP2D[Subkoordinator]=B56)*(SP2D[Status Covid]="COVID"),0))</f>
        <v>0</v>
      </c>
      <c r="E56" s="115" cm="1">
        <f t="array" ref="E56">SUM(_xlfn._xlws.FILTER(SP2D[Blokir AA ke 2],(SP2D[Subkoordinator]=B56)*(SP2D[Status Covid]="COVID"),0))</f>
        <v>0</v>
      </c>
      <c r="F56" s="115" cm="1">
        <f t="array" ref="F56">SUM(_xlfn._xlws.FILTER(SP2D[DIPA_REVISI3],(SP2D[Subkoordinator]=B56)*(SP2D[Status Covid]="COVID"),0))</f>
        <v>8000000</v>
      </c>
      <c r="G56" s="115" cm="1">
        <f t="array" ref="G56">SUM(_xlfn._xlws.FILTER(SP2D[Realisasi],(SP2D[Subkoordinator]=B56)*(SP2D[Status Covid]="COVID"),0))</f>
        <v>365000</v>
      </c>
      <c r="H56" s="322">
        <f t="shared" si="14"/>
        <v>4.5625</v>
      </c>
      <c r="I56" s="115">
        <f t="shared" si="15"/>
        <v>7635000</v>
      </c>
      <c r="J56" s="319">
        <f t="shared" si="16"/>
        <v>95.4375</v>
      </c>
    </row>
    <row r="57" spans="1:10">
      <c r="A57" s="557"/>
      <c r="B57" s="110" t="s">
        <v>531</v>
      </c>
      <c r="C57" s="115" cm="1">
        <f t="array" ref="C57">SUM(_xlfn._xlws.FILTER(SP2D[DIPA_REVISI2],(SP2D[Subkoordinator]=B57)*(SP2D[Status Covid]="COVID"),0))</f>
        <v>5000000</v>
      </c>
      <c r="D57" s="115" cm="1">
        <f t="array" ref="D57">SUM(_xlfn._xlws.FILTER(SP2D[Blokir AA ke 1],(SP2D[Subkoordinator]=B57)*(SP2D[Status Covid]="COVID"),0))</f>
        <v>0</v>
      </c>
      <c r="E57" s="115" cm="1">
        <f t="array" ref="E57">SUM(_xlfn._xlws.FILTER(SP2D[Blokir AA ke 2],(SP2D[Subkoordinator]=B57)*(SP2D[Status Covid]="COVID"),0))</f>
        <v>0</v>
      </c>
      <c r="F57" s="115" cm="1">
        <f t="array" ref="F57">SUM(_xlfn._xlws.FILTER(SP2D[DIPA_REVISI3],(SP2D[Subkoordinator]=B57)*(SP2D[Status Covid]="COVID"),0))</f>
        <v>0</v>
      </c>
      <c r="G57" s="115" cm="1">
        <f t="array" ref="G57">SUM(_xlfn._xlws.FILTER(SP2D[Realisasi],(SP2D[Subkoordinator]=B57)*(SP2D[Status Covid]="COVID"),0))</f>
        <v>0</v>
      </c>
      <c r="H57" s="167">
        <f t="shared" si="14"/>
        <v>0</v>
      </c>
      <c r="I57" s="115">
        <f t="shared" si="15"/>
        <v>0</v>
      </c>
      <c r="J57" s="319">
        <f t="shared" si="16"/>
        <v>0</v>
      </c>
    </row>
    <row r="58" spans="1:10">
      <c r="A58" s="557"/>
      <c r="B58" s="223" t="s">
        <v>4690</v>
      </c>
      <c r="C58" s="138">
        <f t="shared" ref="C58:G58" si="20">SUM(C56:C57)</f>
        <v>13000000</v>
      </c>
      <c r="D58" s="138">
        <f t="shared" si="20"/>
        <v>0</v>
      </c>
      <c r="E58" s="138">
        <f t="shared" si="20"/>
        <v>0</v>
      </c>
      <c r="F58" s="138">
        <f t="shared" si="20"/>
        <v>8000000</v>
      </c>
      <c r="G58" s="138">
        <f t="shared" si="20"/>
        <v>365000</v>
      </c>
      <c r="H58" s="324">
        <f t="shared" si="14"/>
        <v>4.5625</v>
      </c>
      <c r="I58" s="138">
        <f t="shared" si="15"/>
        <v>7635000</v>
      </c>
      <c r="J58" s="320">
        <f t="shared" si="16"/>
        <v>95.4375</v>
      </c>
    </row>
    <row r="59" spans="1:10">
      <c r="A59" s="575" t="s">
        <v>3735</v>
      </c>
      <c r="B59" s="575"/>
      <c r="C59" s="122">
        <f>C49+C52+C55+C58</f>
        <v>101811000</v>
      </c>
      <c r="D59" s="122">
        <f t="shared" ref="D59:E59" si="21">D49+D52+D55+D58</f>
        <v>0</v>
      </c>
      <c r="E59" s="122">
        <f t="shared" si="21"/>
        <v>0</v>
      </c>
      <c r="F59" s="122">
        <f>F49+F52+F55+F58</f>
        <v>96812000</v>
      </c>
      <c r="G59" s="122">
        <f>G49+G52+G55+G58</f>
        <v>89176280</v>
      </c>
      <c r="H59" s="325">
        <f t="shared" si="14"/>
        <v>92.112837251580387</v>
      </c>
      <c r="I59" s="122">
        <f t="shared" si="15"/>
        <v>7635720</v>
      </c>
      <c r="J59" s="321">
        <f t="shared" si="16"/>
        <v>7.887162748419617</v>
      </c>
    </row>
    <row r="60" spans="1:10">
      <c r="A60" s="575" t="s">
        <v>4685</v>
      </c>
      <c r="B60" s="575"/>
      <c r="C60" s="311">
        <f>C59</f>
        <v>101811000</v>
      </c>
      <c r="D60" s="576">
        <f>SUM(D59:E59)</f>
        <v>0</v>
      </c>
      <c r="E60" s="576"/>
      <c r="F60" s="311">
        <f>F59</f>
        <v>96812000</v>
      </c>
      <c r="G60" s="122">
        <f>G59</f>
        <v>89176280</v>
      </c>
      <c r="H60" s="325">
        <f t="shared" si="14"/>
        <v>92.112837251580387</v>
      </c>
      <c r="I60" s="122">
        <f t="shared" si="15"/>
        <v>7635720</v>
      </c>
      <c r="J60" s="321">
        <f t="shared" si="16"/>
        <v>7.887162748419617</v>
      </c>
    </row>
  </sheetData>
  <mergeCells count="45">
    <mergeCell ref="A24:B24"/>
    <mergeCell ref="A1:J1"/>
    <mergeCell ref="A2:J2"/>
    <mergeCell ref="A3:J3"/>
    <mergeCell ref="A6:A7"/>
    <mergeCell ref="B6:B7"/>
    <mergeCell ref="C6:C7"/>
    <mergeCell ref="D6:D7"/>
    <mergeCell ref="E6:E7"/>
    <mergeCell ref="F6:F7"/>
    <mergeCell ref="G6:H6"/>
    <mergeCell ref="I6:J6"/>
    <mergeCell ref="A8:A13"/>
    <mergeCell ref="A14:A17"/>
    <mergeCell ref="A18:A20"/>
    <mergeCell ref="A21:A23"/>
    <mergeCell ref="A40:B40"/>
    <mergeCell ref="D40:E40"/>
    <mergeCell ref="A25:B25"/>
    <mergeCell ref="D25:E25"/>
    <mergeCell ref="A30:A31"/>
    <mergeCell ref="B30:B31"/>
    <mergeCell ref="C30:C31"/>
    <mergeCell ref="D30:D31"/>
    <mergeCell ref="E30:E31"/>
    <mergeCell ref="F30:F31"/>
    <mergeCell ref="G30:H30"/>
    <mergeCell ref="I30:J30"/>
    <mergeCell ref="A38:B38"/>
    <mergeCell ref="A39:B39"/>
    <mergeCell ref="A59:B59"/>
    <mergeCell ref="A60:B60"/>
    <mergeCell ref="D60:E60"/>
    <mergeCell ref="G45:H45"/>
    <mergeCell ref="I45:J45"/>
    <mergeCell ref="A47:A49"/>
    <mergeCell ref="A50:A52"/>
    <mergeCell ref="A53:A55"/>
    <mergeCell ref="A56:A58"/>
    <mergeCell ref="A45:A46"/>
    <mergeCell ref="B45:B46"/>
    <mergeCell ref="C45:C46"/>
    <mergeCell ref="D45:D46"/>
    <mergeCell ref="E45:E46"/>
    <mergeCell ref="F45:F46"/>
  </mergeCells>
  <printOptions horizontalCentered="1"/>
  <pageMargins left="0.39370078740157483" right="0.19685039370078741" top="0.19685039370078741" bottom="0.19685039370078741" header="0.31496062992125984" footer="0.31496062992125984"/>
  <pageSetup paperSize="9" scale="73"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AE43B-F431-4132-ABEB-E7015BA6780D}">
  <sheetPr codeName="Sheet16">
    <tabColor rgb="FFFF0000"/>
    <pageSetUpPr fitToPage="1"/>
  </sheetPr>
  <dimension ref="B1:P3"/>
  <sheetViews>
    <sheetView showGridLines="0" view="pageBreakPreview" topLeftCell="A13" zoomScale="70" zoomScaleNormal="100" zoomScaleSheetLayoutView="70" workbookViewId="0">
      <selection activeCell="AC31" sqref="AC31"/>
    </sheetView>
  </sheetViews>
  <sheetFormatPr defaultRowHeight="15"/>
  <cols>
    <col min="16" max="16" width="7" customWidth="1"/>
    <col min="17" max="17" width="5.5703125" customWidth="1"/>
    <col min="21" max="21" width="4.7109375" customWidth="1"/>
  </cols>
  <sheetData>
    <row r="1" spans="2:16">
      <c r="B1" s="591" t="str">
        <f>'PERSUBBID - Gaji'!A1</f>
        <v>REALISASI TANPA GAJI (BERDASARKAN PAGU SETELAH BLOKIR)</v>
      </c>
      <c r="C1" s="591"/>
      <c r="D1" s="591"/>
      <c r="E1" s="591"/>
      <c r="F1" s="591"/>
      <c r="G1" s="591"/>
      <c r="H1" s="591"/>
      <c r="I1" s="591"/>
      <c r="J1" s="591"/>
      <c r="K1" s="591"/>
      <c r="L1" s="591"/>
      <c r="M1" s="591"/>
      <c r="N1" s="591"/>
      <c r="O1" s="591"/>
      <c r="P1" s="591"/>
    </row>
    <row r="2" spans="2:16" ht="15.75">
      <c r="B2" s="568" t="str">
        <f>'PERSUBBID - Gaji'!A2</f>
        <v>Berdasarkan DIPA Revisi 3 TA. 2022 (Tanggal 13 Juli 2022)</v>
      </c>
      <c r="C2" s="568"/>
      <c r="D2" s="568"/>
      <c r="E2" s="568"/>
      <c r="F2" s="568"/>
      <c r="G2" s="568"/>
      <c r="H2" s="568"/>
      <c r="I2" s="568"/>
      <c r="J2" s="568"/>
      <c r="K2" s="568"/>
      <c r="L2" s="568"/>
      <c r="M2" s="568"/>
      <c r="N2" s="568"/>
      <c r="O2" s="568"/>
      <c r="P2" s="568"/>
    </row>
    <row r="3" spans="2:16" ht="15.75">
      <c r="B3" s="568" t="str">
        <f>'PERSUBBID - Gaji'!A3</f>
        <v>SAMPAI DENGAN 11 AGUSTUS 2022</v>
      </c>
      <c r="C3" s="568"/>
      <c r="D3" s="568"/>
      <c r="E3" s="568"/>
      <c r="F3" s="568"/>
      <c r="G3" s="568"/>
      <c r="H3" s="568"/>
      <c r="I3" s="568"/>
      <c r="J3" s="568"/>
      <c r="K3" s="568"/>
      <c r="L3" s="568"/>
      <c r="M3" s="568"/>
      <c r="N3" s="568"/>
      <c r="O3" s="568"/>
      <c r="P3" s="568"/>
    </row>
  </sheetData>
  <mergeCells count="3">
    <mergeCell ref="B1:P1"/>
    <mergeCell ref="B2:P2"/>
    <mergeCell ref="B3:P3"/>
  </mergeCells>
  <printOptions horizontalCentered="1"/>
  <pageMargins left="0.70866141732283472" right="0.39370078740157483" top="0.74803149606299213" bottom="0.39370078740157483" header="0.31496062992125984" footer="0.31496062992125984"/>
  <pageSetup paperSize="9" scale="57" orientation="landscape" horizontalDpi="1200" verticalDpi="1200" r:id="rId1"/>
  <drawing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5DE5C-FDCF-427E-97DF-51210F9C3F9C}">
  <sheetPr codeName="Sheet19"/>
  <dimension ref="A1:B276"/>
  <sheetViews>
    <sheetView topLeftCell="A52" workbookViewId="0">
      <selection activeCell="E59" sqref="E59"/>
    </sheetView>
  </sheetViews>
  <sheetFormatPr defaultRowHeight="15"/>
  <cols>
    <col min="1" max="1" width="16.85546875" bestFit="1" customWidth="1"/>
    <col min="2" max="2" width="29.28515625" bestFit="1" customWidth="1"/>
  </cols>
  <sheetData>
    <row r="1" spans="1:2">
      <c r="A1" t="s">
        <v>4482</v>
      </c>
      <c r="B1" t="s">
        <v>499</v>
      </c>
    </row>
    <row r="2" spans="1:2">
      <c r="A2">
        <v>18000000</v>
      </c>
      <c r="B2" t="s">
        <v>3493</v>
      </c>
    </row>
    <row r="3" spans="1:2">
      <c r="A3">
        <f>3800445000+2500000000</f>
        <v>6300445000</v>
      </c>
      <c r="B3" t="s">
        <v>3488</v>
      </c>
    </row>
    <row r="4" spans="1:2">
      <c r="A4">
        <v>18000000</v>
      </c>
      <c r="B4" t="s">
        <v>3485</v>
      </c>
    </row>
    <row r="5" spans="1:2">
      <c r="A5">
        <v>78000000</v>
      </c>
      <c r="B5" t="s">
        <v>3479</v>
      </c>
    </row>
    <row r="6" spans="1:2">
      <c r="A6">
        <v>76033000</v>
      </c>
      <c r="B6" t="s">
        <v>3363</v>
      </c>
    </row>
    <row r="7" spans="1:2">
      <c r="A7">
        <v>60415000</v>
      </c>
      <c r="B7" t="s">
        <v>3063</v>
      </c>
    </row>
    <row r="8" spans="1:2">
      <c r="A8">
        <v>3525000</v>
      </c>
      <c r="B8" t="s">
        <v>3047</v>
      </c>
    </row>
    <row r="9" spans="1:2">
      <c r="A9">
        <v>2635488000</v>
      </c>
      <c r="B9" t="s">
        <v>1824</v>
      </c>
    </row>
    <row r="10" spans="1:2">
      <c r="A10">
        <v>75605000</v>
      </c>
      <c r="B10" t="s">
        <v>1820</v>
      </c>
    </row>
    <row r="11" spans="1:2">
      <c r="A11">
        <v>379379000</v>
      </c>
      <c r="B11" t="s">
        <v>1818</v>
      </c>
    </row>
    <row r="12" spans="1:2">
      <c r="A12">
        <v>130333000</v>
      </c>
      <c r="B12" t="s">
        <v>1816</v>
      </c>
    </row>
    <row r="13" spans="1:2">
      <c r="A13">
        <v>6407000</v>
      </c>
      <c r="B13" t="s">
        <v>1812</v>
      </c>
    </row>
    <row r="14" spans="1:2">
      <c r="A14">
        <v>44180000</v>
      </c>
      <c r="B14" t="s">
        <v>1808</v>
      </c>
    </row>
    <row r="15" spans="1:2">
      <c r="A15">
        <v>133860000</v>
      </c>
      <c r="B15" t="s">
        <v>1804</v>
      </c>
    </row>
    <row r="16" spans="1:2">
      <c r="A16">
        <v>3282000</v>
      </c>
      <c r="B16" t="s">
        <v>1800</v>
      </c>
    </row>
    <row r="17" spans="1:2">
      <c r="A17">
        <v>147267000</v>
      </c>
      <c r="B17" t="s">
        <v>1796</v>
      </c>
    </row>
    <row r="18" spans="1:2">
      <c r="A18">
        <v>32000</v>
      </c>
      <c r="B18" t="s">
        <v>1792</v>
      </c>
    </row>
    <row r="19" spans="1:2">
      <c r="A19">
        <v>2123477000</v>
      </c>
      <c r="B19" t="s">
        <v>1788</v>
      </c>
    </row>
    <row r="20" spans="1:2">
      <c r="A20">
        <v>60764000</v>
      </c>
      <c r="B20" t="s">
        <v>1480</v>
      </c>
    </row>
    <row r="21" spans="1:2">
      <c r="A21">
        <v>9059000</v>
      </c>
      <c r="B21" t="s">
        <v>1466</v>
      </c>
    </row>
    <row r="22" spans="1:2">
      <c r="A22">
        <v>138160000</v>
      </c>
      <c r="B22" t="s">
        <v>482</v>
      </c>
    </row>
    <row r="23" spans="1:2">
      <c r="A23">
        <v>33250000</v>
      </c>
      <c r="B23" t="s">
        <v>448</v>
      </c>
    </row>
    <row r="24" spans="1:2">
      <c r="A24">
        <v>3000000</v>
      </c>
      <c r="B24" t="s">
        <v>3347</v>
      </c>
    </row>
    <row r="25" spans="1:2">
      <c r="A25">
        <v>4500000</v>
      </c>
      <c r="B25" t="s">
        <v>3347</v>
      </c>
    </row>
    <row r="26" spans="1:2">
      <c r="A26">
        <v>3000000</v>
      </c>
      <c r="B26" t="s">
        <v>3330</v>
      </c>
    </row>
    <row r="27" spans="1:2">
      <c r="A27">
        <v>3500000</v>
      </c>
      <c r="B27" t="s">
        <v>3330</v>
      </c>
    </row>
    <row r="28" spans="1:2">
      <c r="A28">
        <v>7500000</v>
      </c>
      <c r="B28" t="s">
        <v>3330</v>
      </c>
    </row>
    <row r="29" spans="1:2">
      <c r="A29">
        <v>3000000</v>
      </c>
      <c r="B29" t="s">
        <v>3320</v>
      </c>
    </row>
    <row r="30" spans="1:2">
      <c r="A30">
        <v>4500000</v>
      </c>
      <c r="B30" t="s">
        <v>3320</v>
      </c>
    </row>
    <row r="31" spans="1:2">
      <c r="A31">
        <v>3000000</v>
      </c>
      <c r="B31" t="s">
        <v>3311</v>
      </c>
    </row>
    <row r="32" spans="1:2">
      <c r="A32">
        <v>4500000</v>
      </c>
      <c r="B32" t="s">
        <v>3311</v>
      </c>
    </row>
    <row r="33" spans="1:2">
      <c r="A33">
        <v>9000000</v>
      </c>
      <c r="B33" t="s">
        <v>3300</v>
      </c>
    </row>
    <row r="34" spans="1:2">
      <c r="A34">
        <v>5000000</v>
      </c>
      <c r="B34" t="s">
        <v>3300</v>
      </c>
    </row>
    <row r="35" spans="1:2">
      <c r="A35">
        <v>1400000</v>
      </c>
      <c r="B35" t="s">
        <v>3300</v>
      </c>
    </row>
    <row r="36" spans="1:2">
      <c r="A36">
        <v>3000000</v>
      </c>
      <c r="B36" t="s">
        <v>3300</v>
      </c>
    </row>
    <row r="37" spans="1:2">
      <c r="A37">
        <v>1000000</v>
      </c>
      <c r="B37" t="s">
        <v>3072</v>
      </c>
    </row>
    <row r="38" spans="1:2">
      <c r="A38">
        <v>6000000</v>
      </c>
      <c r="B38" t="s">
        <v>3072</v>
      </c>
    </row>
    <row r="39" spans="1:2">
      <c r="A39">
        <v>4000000</v>
      </c>
      <c r="B39" t="s">
        <v>3072</v>
      </c>
    </row>
    <row r="40" spans="1:2">
      <c r="A40">
        <v>900000</v>
      </c>
      <c r="B40" t="s">
        <v>3072</v>
      </c>
    </row>
    <row r="41" spans="1:2">
      <c r="A41">
        <v>6000000</v>
      </c>
      <c r="B41" t="s">
        <v>3072</v>
      </c>
    </row>
    <row r="42" spans="1:2">
      <c r="A42">
        <v>3000000</v>
      </c>
      <c r="B42" t="s">
        <v>3047</v>
      </c>
    </row>
    <row r="43" spans="1:2">
      <c r="A43">
        <v>2000000</v>
      </c>
      <c r="B43" t="s">
        <v>3047</v>
      </c>
    </row>
    <row r="44" spans="1:2">
      <c r="A44">
        <v>2000000</v>
      </c>
      <c r="B44" t="s">
        <v>3047</v>
      </c>
    </row>
    <row r="45" spans="1:2">
      <c r="A45">
        <v>3000000</v>
      </c>
      <c r="B45" t="s">
        <v>3047</v>
      </c>
    </row>
    <row r="46" spans="1:2">
      <c r="A46">
        <v>4500000</v>
      </c>
      <c r="B46" t="s">
        <v>3034</v>
      </c>
    </row>
    <row r="47" spans="1:2">
      <c r="A47">
        <v>3000000</v>
      </c>
      <c r="B47" t="s">
        <v>3034</v>
      </c>
    </row>
    <row r="48" spans="1:2">
      <c r="A48">
        <v>11250000</v>
      </c>
      <c r="B48" t="s">
        <v>3034</v>
      </c>
    </row>
    <row r="49" spans="1:2">
      <c r="A49">
        <v>10500000</v>
      </c>
      <c r="B49" t="s">
        <v>2751</v>
      </c>
    </row>
    <row r="50" spans="1:2">
      <c r="A50">
        <v>10500000</v>
      </c>
      <c r="B50" t="s">
        <v>2751</v>
      </c>
    </row>
    <row r="51" spans="1:2">
      <c r="A51">
        <v>12000000</v>
      </c>
      <c r="B51" t="s">
        <v>2736</v>
      </c>
    </row>
    <row r="52" spans="1:2">
      <c r="A52">
        <v>6000000</v>
      </c>
      <c r="B52" t="s">
        <v>2721</v>
      </c>
    </row>
    <row r="53" spans="1:2">
      <c r="A53">
        <v>3550000</v>
      </c>
      <c r="B53" t="s">
        <v>1517</v>
      </c>
    </row>
    <row r="54" spans="1:2">
      <c r="A54">
        <v>3000000</v>
      </c>
      <c r="B54" t="s">
        <v>1517</v>
      </c>
    </row>
    <row r="55" spans="1:2">
      <c r="A55">
        <v>3000000</v>
      </c>
      <c r="B55" t="s">
        <v>1517</v>
      </c>
    </row>
    <row r="56" spans="1:2">
      <c r="A56">
        <v>2000000</v>
      </c>
      <c r="B56" t="s">
        <v>1517</v>
      </c>
    </row>
    <row r="57" spans="1:2">
      <c r="A57">
        <v>1500000</v>
      </c>
      <c r="B57" t="s">
        <v>1517</v>
      </c>
    </row>
    <row r="58" spans="1:2">
      <c r="A58">
        <v>1500000</v>
      </c>
      <c r="B58" t="s">
        <v>1470</v>
      </c>
    </row>
    <row r="59" spans="1:2">
      <c r="A59">
        <v>1000000</v>
      </c>
      <c r="B59" t="s">
        <v>1470</v>
      </c>
    </row>
    <row r="60" spans="1:2">
      <c r="A60">
        <v>10050000</v>
      </c>
      <c r="B60" t="s">
        <v>1470</v>
      </c>
    </row>
    <row r="61" spans="1:2">
      <c r="A61">
        <v>1500000</v>
      </c>
      <c r="B61" t="s">
        <v>1449</v>
      </c>
    </row>
    <row r="62" spans="1:2">
      <c r="A62">
        <v>1000000</v>
      </c>
      <c r="B62" t="s">
        <v>1449</v>
      </c>
    </row>
    <row r="63" spans="1:2">
      <c r="A63">
        <v>1500000</v>
      </c>
      <c r="B63" t="s">
        <v>1449</v>
      </c>
    </row>
    <row r="64" spans="1:2">
      <c r="A64">
        <v>34100000</v>
      </c>
      <c r="B64" t="s">
        <v>1428</v>
      </c>
    </row>
    <row r="65" spans="1:2">
      <c r="A65">
        <v>1500000</v>
      </c>
      <c r="B65" t="s">
        <v>1428</v>
      </c>
    </row>
    <row r="66" spans="1:2">
      <c r="A66">
        <v>1000000</v>
      </c>
      <c r="B66" t="s">
        <v>1428</v>
      </c>
    </row>
    <row r="67" spans="1:2">
      <c r="A67">
        <v>1500000</v>
      </c>
      <c r="B67" t="s">
        <v>1428</v>
      </c>
    </row>
    <row r="68" spans="1:2">
      <c r="A68">
        <v>1500000</v>
      </c>
      <c r="B68" t="s">
        <v>1417</v>
      </c>
    </row>
    <row r="69" spans="1:2">
      <c r="A69">
        <v>4500000</v>
      </c>
      <c r="B69" t="s">
        <v>1417</v>
      </c>
    </row>
    <row r="70" spans="1:2">
      <c r="A70">
        <v>4500000</v>
      </c>
      <c r="B70" t="s">
        <v>1417</v>
      </c>
    </row>
    <row r="71" spans="1:2">
      <c r="A71">
        <v>3000000</v>
      </c>
      <c r="B71" t="s">
        <v>1417</v>
      </c>
    </row>
    <row r="72" spans="1:2">
      <c r="A72">
        <v>1500000</v>
      </c>
      <c r="B72" t="s">
        <v>1398</v>
      </c>
    </row>
    <row r="73" spans="1:2">
      <c r="A73">
        <v>3000000</v>
      </c>
      <c r="B73" t="s">
        <v>1398</v>
      </c>
    </row>
    <row r="74" spans="1:2">
      <c r="A74">
        <v>2000000</v>
      </c>
      <c r="B74" t="s">
        <v>1398</v>
      </c>
    </row>
    <row r="75" spans="1:2">
      <c r="A75">
        <v>3000000</v>
      </c>
      <c r="B75" t="s">
        <v>1398</v>
      </c>
    </row>
    <row r="76" spans="1:2">
      <c r="A76">
        <v>24000000</v>
      </c>
      <c r="B76" t="s">
        <v>1398</v>
      </c>
    </row>
    <row r="77" spans="1:2">
      <c r="A77">
        <v>4000000</v>
      </c>
      <c r="B77" t="s">
        <v>1383</v>
      </c>
    </row>
    <row r="78" spans="1:2">
      <c r="A78">
        <v>6000000</v>
      </c>
      <c r="B78" t="s">
        <v>1383</v>
      </c>
    </row>
    <row r="79" spans="1:2">
      <c r="A79">
        <v>1500000</v>
      </c>
      <c r="B79" t="s">
        <v>1370</v>
      </c>
    </row>
    <row r="80" spans="1:2">
      <c r="A80">
        <v>2000000</v>
      </c>
      <c r="B80" t="s">
        <v>1370</v>
      </c>
    </row>
    <row r="81" spans="1:2">
      <c r="A81">
        <v>1500000</v>
      </c>
      <c r="B81" t="s">
        <v>1370</v>
      </c>
    </row>
    <row r="82" spans="1:2">
      <c r="A82">
        <v>8400000</v>
      </c>
      <c r="B82" t="s">
        <v>1167</v>
      </c>
    </row>
    <row r="83" spans="1:2">
      <c r="A83">
        <v>4000000</v>
      </c>
      <c r="B83" t="s">
        <v>1167</v>
      </c>
    </row>
    <row r="84" spans="1:2">
      <c r="A84">
        <v>11000000</v>
      </c>
      <c r="B84" t="s">
        <v>3360</v>
      </c>
    </row>
    <row r="85" spans="1:2">
      <c r="A85">
        <v>16500000</v>
      </c>
      <c r="B85" t="s">
        <v>3360</v>
      </c>
    </row>
    <row r="86" spans="1:2">
      <c r="A86">
        <v>10500000</v>
      </c>
      <c r="B86" t="s">
        <v>2755</v>
      </c>
    </row>
    <row r="87" spans="1:2">
      <c r="A87">
        <v>7000000</v>
      </c>
      <c r="B87" t="s">
        <v>2755</v>
      </c>
    </row>
    <row r="88" spans="1:2">
      <c r="A88">
        <v>12000000</v>
      </c>
      <c r="B88" t="s">
        <v>2742</v>
      </c>
    </row>
    <row r="89" spans="1:2">
      <c r="A89">
        <v>8000000</v>
      </c>
      <c r="B89" t="s">
        <v>2742</v>
      </c>
    </row>
    <row r="90" spans="1:2">
      <c r="A90">
        <v>6000000</v>
      </c>
      <c r="B90" t="s">
        <v>2729</v>
      </c>
    </row>
    <row r="91" spans="1:2">
      <c r="A91">
        <v>4000000</v>
      </c>
      <c r="B91" t="s">
        <v>2729</v>
      </c>
    </row>
    <row r="92" spans="1:2">
      <c r="A92">
        <v>11000000</v>
      </c>
      <c r="B92" t="s">
        <v>2168</v>
      </c>
    </row>
    <row r="93" spans="1:2">
      <c r="A93">
        <v>4000000</v>
      </c>
      <c r="B93" t="s">
        <v>2168</v>
      </c>
    </row>
    <row r="94" spans="1:2">
      <c r="A94">
        <v>12000000</v>
      </c>
      <c r="B94" t="s">
        <v>2168</v>
      </c>
    </row>
    <row r="95" spans="1:2">
      <c r="A95">
        <v>11000000</v>
      </c>
      <c r="B95" t="s">
        <v>2168</v>
      </c>
    </row>
    <row r="96" spans="1:2">
      <c r="A96">
        <v>10560000</v>
      </c>
      <c r="B96" t="s">
        <v>2168</v>
      </c>
    </row>
    <row r="97" spans="1:2">
      <c r="A97">
        <v>9600000</v>
      </c>
      <c r="B97" t="s">
        <v>2168</v>
      </c>
    </row>
    <row r="98" spans="1:2">
      <c r="A98">
        <v>60000000</v>
      </c>
      <c r="B98" t="s">
        <v>2168</v>
      </c>
    </row>
    <row r="99" spans="1:2">
      <c r="A99">
        <v>40000000</v>
      </c>
      <c r="B99" t="s">
        <v>2168</v>
      </c>
    </row>
    <row r="100" spans="1:2">
      <c r="A100">
        <v>6000000</v>
      </c>
      <c r="B100" t="s">
        <v>1173</v>
      </c>
    </row>
    <row r="101" spans="1:2">
      <c r="A101">
        <v>4000000</v>
      </c>
      <c r="B101" t="s">
        <v>1173</v>
      </c>
    </row>
    <row r="102" spans="1:2">
      <c r="A102">
        <v>2400000</v>
      </c>
      <c r="B102" t="s">
        <v>2226</v>
      </c>
    </row>
    <row r="103" spans="1:2">
      <c r="A103">
        <v>960000</v>
      </c>
      <c r="B103" t="s">
        <v>2226</v>
      </c>
    </row>
    <row r="104" spans="1:2">
      <c r="A104">
        <v>2400000</v>
      </c>
      <c r="B104" t="s">
        <v>2226</v>
      </c>
    </row>
    <row r="105" spans="1:2">
      <c r="A105">
        <v>8160000</v>
      </c>
      <c r="B105" t="s">
        <v>2226</v>
      </c>
    </row>
    <row r="106" spans="1:2">
      <c r="A106">
        <v>3888000</v>
      </c>
      <c r="B106" t="s">
        <v>2226</v>
      </c>
    </row>
    <row r="107" spans="1:2">
      <c r="A107">
        <v>3912000</v>
      </c>
      <c r="B107" t="s">
        <v>2226</v>
      </c>
    </row>
    <row r="108" spans="1:2">
      <c r="A108">
        <v>35040000</v>
      </c>
      <c r="B108" t="s">
        <v>2226</v>
      </c>
    </row>
    <row r="109" spans="1:2">
      <c r="A109">
        <v>85676000</v>
      </c>
      <c r="B109" t="s">
        <v>2220</v>
      </c>
    </row>
    <row r="110" spans="1:2">
      <c r="A110">
        <v>36000000</v>
      </c>
      <c r="B110" t="s">
        <v>2214</v>
      </c>
    </row>
    <row r="111" spans="1:2">
      <c r="A111">
        <v>2820000</v>
      </c>
      <c r="B111" t="s">
        <v>2200</v>
      </c>
    </row>
    <row r="112" spans="1:2">
      <c r="A112">
        <v>10500000</v>
      </c>
      <c r="B112" t="s">
        <v>2200</v>
      </c>
    </row>
    <row r="113" spans="1:2">
      <c r="A113">
        <v>24150000</v>
      </c>
      <c r="B113" t="s">
        <v>2200</v>
      </c>
    </row>
    <row r="114" spans="1:2">
      <c r="A114">
        <v>25550000</v>
      </c>
      <c r="B114" t="s">
        <v>2200</v>
      </c>
    </row>
    <row r="115" spans="1:2">
      <c r="A115">
        <v>18200000</v>
      </c>
      <c r="B115" t="s">
        <v>2200</v>
      </c>
    </row>
    <row r="116" spans="1:2">
      <c r="A116">
        <v>295650000</v>
      </c>
      <c r="B116" t="s">
        <v>2200</v>
      </c>
    </row>
    <row r="117" spans="1:2">
      <c r="A117">
        <v>38730000</v>
      </c>
      <c r="B117" t="s">
        <v>2200</v>
      </c>
    </row>
    <row r="118" spans="1:2">
      <c r="A118">
        <v>60000000</v>
      </c>
      <c r="B118" t="s">
        <v>2192</v>
      </c>
    </row>
    <row r="119" spans="1:2">
      <c r="A119">
        <v>30000000</v>
      </c>
      <c r="B119" t="s">
        <v>2189</v>
      </c>
    </row>
    <row r="120" spans="1:2">
      <c r="A120">
        <v>33000000</v>
      </c>
      <c r="B120" t="s">
        <v>2151</v>
      </c>
    </row>
    <row r="121" spans="1:2">
      <c r="A121">
        <v>19200000</v>
      </c>
      <c r="B121" t="s">
        <v>2151</v>
      </c>
    </row>
    <row r="122" spans="1:2">
      <c r="A122">
        <v>9000000</v>
      </c>
      <c r="B122" t="s">
        <v>2151</v>
      </c>
    </row>
    <row r="123" spans="1:2">
      <c r="A123">
        <v>4800000</v>
      </c>
      <c r="B123" t="s">
        <v>2151</v>
      </c>
    </row>
    <row r="124" spans="1:2">
      <c r="A124">
        <v>69472000</v>
      </c>
      <c r="B124" t="s">
        <v>2151</v>
      </c>
    </row>
    <row r="125" spans="1:2">
      <c r="A125">
        <v>757848000</v>
      </c>
      <c r="B125" t="s">
        <v>2151</v>
      </c>
    </row>
    <row r="126" spans="1:2">
      <c r="A126">
        <v>40000000</v>
      </c>
      <c r="B126" t="s">
        <v>2151</v>
      </c>
    </row>
    <row r="127" spans="1:2">
      <c r="A127">
        <v>75900000</v>
      </c>
      <c r="B127" t="s">
        <v>2151</v>
      </c>
    </row>
    <row r="128" spans="1:2">
      <c r="A128">
        <v>6655000</v>
      </c>
      <c r="B128" t="s">
        <v>1820</v>
      </c>
    </row>
    <row r="129" spans="1:2">
      <c r="A129">
        <v>3360000</v>
      </c>
      <c r="B129" t="s">
        <v>1812</v>
      </c>
    </row>
    <row r="130" spans="1:2">
      <c r="A130">
        <v>2000000</v>
      </c>
      <c r="B130" t="s">
        <v>1808</v>
      </c>
    </row>
    <row r="131" spans="1:2">
      <c r="A131">
        <v>12070000</v>
      </c>
      <c r="B131" t="s">
        <v>1804</v>
      </c>
    </row>
    <row r="132" spans="1:2">
      <c r="A132">
        <v>40080000</v>
      </c>
      <c r="B132" t="s">
        <v>1800</v>
      </c>
    </row>
    <row r="133" spans="1:2">
      <c r="A133">
        <v>12198000</v>
      </c>
      <c r="B133" t="s">
        <v>1796</v>
      </c>
    </row>
    <row r="134" spans="1:2">
      <c r="A134">
        <v>3000</v>
      </c>
      <c r="B134" t="s">
        <v>1792</v>
      </c>
    </row>
    <row r="135" spans="1:2">
      <c r="A135">
        <v>180000000</v>
      </c>
      <c r="B135" t="s">
        <v>1788</v>
      </c>
    </row>
    <row r="136" spans="1:2">
      <c r="A136">
        <v>20635000</v>
      </c>
      <c r="B136" t="s">
        <v>3340</v>
      </c>
    </row>
    <row r="137" spans="1:2">
      <c r="A137">
        <v>5350000</v>
      </c>
      <c r="B137" t="s">
        <v>3315</v>
      </c>
    </row>
    <row r="138" spans="1:2">
      <c r="A138">
        <v>8702000</v>
      </c>
      <c r="B138" t="s">
        <v>3305</v>
      </c>
    </row>
    <row r="139" spans="1:2">
      <c r="A139">
        <v>30169000</v>
      </c>
      <c r="B139" t="s">
        <v>3081</v>
      </c>
    </row>
    <row r="140" spans="1:2">
      <c r="A140">
        <v>2000000</v>
      </c>
      <c r="B140" t="s">
        <v>3056</v>
      </c>
    </row>
    <row r="141" spans="1:2">
      <c r="A141">
        <v>2000000</v>
      </c>
      <c r="B141" t="s">
        <v>3040</v>
      </c>
    </row>
    <row r="142" spans="1:2">
      <c r="A142">
        <v>41908000</v>
      </c>
      <c r="B142" t="s">
        <v>2760</v>
      </c>
    </row>
    <row r="143" spans="1:2">
      <c r="A143">
        <v>45000000</v>
      </c>
      <c r="B143" t="s">
        <v>2747</v>
      </c>
    </row>
    <row r="144" spans="1:2">
      <c r="A144">
        <v>5164000</v>
      </c>
      <c r="B144" t="s">
        <v>2732</v>
      </c>
    </row>
    <row r="145" spans="1:2">
      <c r="A145">
        <v>1000000</v>
      </c>
      <c r="B145" t="s">
        <v>2726</v>
      </c>
    </row>
    <row r="146" spans="1:2">
      <c r="A146">
        <v>540000000</v>
      </c>
      <c r="B146" t="s">
        <v>2272</v>
      </c>
    </row>
    <row r="147" spans="1:2">
      <c r="A147">
        <v>25062000</v>
      </c>
      <c r="B147" t="s">
        <v>1532</v>
      </c>
    </row>
    <row r="148" spans="1:2">
      <c r="A148">
        <v>40000000</v>
      </c>
      <c r="B148" t="s">
        <v>1530</v>
      </c>
    </row>
    <row r="149" spans="1:2">
      <c r="A149">
        <v>3000000</v>
      </c>
      <c r="B149" t="s">
        <v>1528</v>
      </c>
    </row>
    <row r="150" spans="1:2">
      <c r="A150">
        <v>9000000</v>
      </c>
      <c r="B150" t="s">
        <v>1477</v>
      </c>
    </row>
    <row r="151" spans="1:2">
      <c r="A151">
        <v>1192000</v>
      </c>
      <c r="B151" t="s">
        <v>1475</v>
      </c>
    </row>
    <row r="152" spans="1:2">
      <c r="A152">
        <v>1193000</v>
      </c>
      <c r="B152" t="s">
        <v>1453</v>
      </c>
    </row>
    <row r="153" spans="1:2">
      <c r="A153">
        <v>3105000</v>
      </c>
      <c r="B153" t="s">
        <v>1453</v>
      </c>
    </row>
    <row r="154" spans="1:2">
      <c r="A154">
        <v>21851000</v>
      </c>
      <c r="B154" t="s">
        <v>1443</v>
      </c>
    </row>
    <row r="155" spans="1:2">
      <c r="A155">
        <v>4246000</v>
      </c>
      <c r="B155" t="s">
        <v>1441</v>
      </c>
    </row>
    <row r="156" spans="1:2">
      <c r="A156">
        <v>800000</v>
      </c>
      <c r="B156" t="s">
        <v>1434</v>
      </c>
    </row>
    <row r="157" spans="1:2">
      <c r="A157">
        <v>24335000</v>
      </c>
      <c r="B157" t="s">
        <v>1434</v>
      </c>
    </row>
    <row r="158" spans="1:2">
      <c r="A158">
        <v>57400000</v>
      </c>
      <c r="B158" t="s">
        <v>1434</v>
      </c>
    </row>
    <row r="159" spans="1:2">
      <c r="A159">
        <v>47693000</v>
      </c>
      <c r="B159" t="s">
        <v>1422</v>
      </c>
    </row>
    <row r="160" spans="1:2">
      <c r="A160">
        <v>2250000</v>
      </c>
      <c r="B160" t="s">
        <v>1413</v>
      </c>
    </row>
    <row r="161" spans="1:2">
      <c r="A161">
        <v>18000000</v>
      </c>
      <c r="B161" t="s">
        <v>1410</v>
      </c>
    </row>
    <row r="162" spans="1:2">
      <c r="A162">
        <v>180375000</v>
      </c>
      <c r="B162" t="s">
        <v>1391</v>
      </c>
    </row>
    <row r="163" spans="1:2">
      <c r="A163">
        <v>193259000</v>
      </c>
      <c r="B163" t="s">
        <v>1391</v>
      </c>
    </row>
    <row r="164" spans="1:2">
      <c r="A164">
        <v>2031000</v>
      </c>
      <c r="B164" t="s">
        <v>1388</v>
      </c>
    </row>
    <row r="165" spans="1:2">
      <c r="A165">
        <v>750000</v>
      </c>
      <c r="B165" t="s">
        <v>1379</v>
      </c>
    </row>
    <row r="166" spans="1:2">
      <c r="A166">
        <v>12989000</v>
      </c>
      <c r="B166" t="s">
        <v>1376</v>
      </c>
    </row>
    <row r="167" spans="1:2">
      <c r="A167">
        <v>90946000</v>
      </c>
      <c r="B167" t="s">
        <v>1179</v>
      </c>
    </row>
    <row r="168" spans="1:2">
      <c r="A168">
        <v>114200000</v>
      </c>
      <c r="B168" t="s">
        <v>816</v>
      </c>
    </row>
    <row r="169" spans="1:2">
      <c r="A169">
        <v>18000000</v>
      </c>
      <c r="B169" t="s">
        <v>3522</v>
      </c>
    </row>
    <row r="170" spans="1:2">
      <c r="A170">
        <v>12000000</v>
      </c>
      <c r="B170" t="s">
        <v>3522</v>
      </c>
    </row>
    <row r="171" spans="1:2">
      <c r="A171">
        <v>18000000</v>
      </c>
      <c r="B171" t="s">
        <v>3519</v>
      </c>
    </row>
    <row r="172" spans="1:2">
      <c r="A172">
        <v>156000000</v>
      </c>
      <c r="B172" t="s">
        <v>3498</v>
      </c>
    </row>
    <row r="173" spans="1:2">
      <c r="A173">
        <v>12000000</v>
      </c>
      <c r="B173" t="s">
        <v>3493</v>
      </c>
    </row>
    <row r="174" spans="1:2">
      <c r="A174">
        <v>15000000</v>
      </c>
      <c r="B174" t="s">
        <v>3471</v>
      </c>
    </row>
    <row r="175" spans="1:2">
      <c r="A175">
        <v>10000000</v>
      </c>
      <c r="B175" t="s">
        <v>3471</v>
      </c>
    </row>
    <row r="176" spans="1:2">
      <c r="A176">
        <v>4500000</v>
      </c>
      <c r="B176" t="s">
        <v>486</v>
      </c>
    </row>
    <row r="177" spans="1:2">
      <c r="A177">
        <v>1500000</v>
      </c>
      <c r="B177" t="s">
        <v>486</v>
      </c>
    </row>
    <row r="178" spans="1:2">
      <c r="A178">
        <v>3000000</v>
      </c>
      <c r="B178" t="s">
        <v>486</v>
      </c>
    </row>
    <row r="179" spans="1:2">
      <c r="A179">
        <v>4500000</v>
      </c>
      <c r="B179" t="s">
        <v>486</v>
      </c>
    </row>
    <row r="180" spans="1:2">
      <c r="A180">
        <v>8884000</v>
      </c>
      <c r="B180" t="s">
        <v>490</v>
      </c>
    </row>
    <row r="181" spans="1:2">
      <c r="A181">
        <v>15300000</v>
      </c>
      <c r="B181" t="s">
        <v>492</v>
      </c>
    </row>
    <row r="182" spans="1:2">
      <c r="A182">
        <v>2000000</v>
      </c>
      <c r="B182" t="s">
        <v>480</v>
      </c>
    </row>
    <row r="183" spans="1:2">
      <c r="A183">
        <v>16200000</v>
      </c>
      <c r="B183" t="s">
        <v>478</v>
      </c>
    </row>
    <row r="184" spans="1:2">
      <c r="A184">
        <v>9000000</v>
      </c>
      <c r="B184" t="s">
        <v>475</v>
      </c>
    </row>
    <row r="185" spans="1:2">
      <c r="A185">
        <v>6000000</v>
      </c>
      <c r="B185" t="s">
        <v>475</v>
      </c>
    </row>
    <row r="186" spans="1:2">
      <c r="A186">
        <v>4000000</v>
      </c>
      <c r="B186" t="s">
        <v>473</v>
      </c>
    </row>
    <row r="187" spans="1:2">
      <c r="A187">
        <v>1000000</v>
      </c>
      <c r="B187" t="s">
        <v>473</v>
      </c>
    </row>
    <row r="188" spans="1:2">
      <c r="A188">
        <v>6000000</v>
      </c>
      <c r="B188" t="s">
        <v>470</v>
      </c>
    </row>
    <row r="189" spans="1:2">
      <c r="A189">
        <v>15456000</v>
      </c>
      <c r="B189" t="s">
        <v>470</v>
      </c>
    </row>
    <row r="190" spans="1:2">
      <c r="A190">
        <v>253324000</v>
      </c>
      <c r="B190" t="s">
        <v>465</v>
      </c>
    </row>
    <row r="191" spans="1:2">
      <c r="A191">
        <v>25200000</v>
      </c>
      <c r="B191" t="s">
        <v>461</v>
      </c>
    </row>
    <row r="192" spans="1:2">
      <c r="A192">
        <v>18000000</v>
      </c>
      <c r="B192" t="s">
        <v>458</v>
      </c>
    </row>
    <row r="193" spans="1:2">
      <c r="A193">
        <v>12000000</v>
      </c>
      <c r="B193" t="s">
        <v>458</v>
      </c>
    </row>
    <row r="194" spans="1:2">
      <c r="A194">
        <v>1000000</v>
      </c>
      <c r="B194" t="s">
        <v>455</v>
      </c>
    </row>
    <row r="195" spans="1:2">
      <c r="A195">
        <v>6900000</v>
      </c>
      <c r="B195" t="s">
        <v>452</v>
      </c>
    </row>
    <row r="196" spans="1:2">
      <c r="A196">
        <v>18000000</v>
      </c>
      <c r="B196" t="s">
        <v>452</v>
      </c>
    </row>
    <row r="197" spans="1:2">
      <c r="A197">
        <v>3000000</v>
      </c>
      <c r="B197" t="s">
        <v>441</v>
      </c>
    </row>
    <row r="198" spans="1:2">
      <c r="A198">
        <v>2000000</v>
      </c>
      <c r="B198" t="s">
        <v>441</v>
      </c>
    </row>
    <row r="199" spans="1:2">
      <c r="A199">
        <v>3750000</v>
      </c>
      <c r="B199" t="s">
        <v>441</v>
      </c>
    </row>
    <row r="200" spans="1:2">
      <c r="A200">
        <v>17465000</v>
      </c>
      <c r="B200" t="s">
        <v>437</v>
      </c>
    </row>
    <row r="201" spans="1:2">
      <c r="A201">
        <v>4000000</v>
      </c>
      <c r="B201" t="s">
        <v>756</v>
      </c>
    </row>
    <row r="202" spans="1:2">
      <c r="A202">
        <v>4500000</v>
      </c>
      <c r="B202" t="s">
        <v>432</v>
      </c>
    </row>
    <row r="203" spans="1:2">
      <c r="A203">
        <v>3000000</v>
      </c>
      <c r="B203" t="s">
        <v>432</v>
      </c>
    </row>
    <row r="204" spans="1:2">
      <c r="A204">
        <v>9000000</v>
      </c>
      <c r="B204" t="s">
        <v>432</v>
      </c>
    </row>
    <row r="205" spans="1:2">
      <c r="A205">
        <v>43260000</v>
      </c>
      <c r="B205" t="s">
        <v>429</v>
      </c>
    </row>
    <row r="206" spans="1:2">
      <c r="A206">
        <v>20000000</v>
      </c>
      <c r="B206" t="s">
        <v>751</v>
      </c>
    </row>
    <row r="207" spans="1:2">
      <c r="A207">
        <v>4500000</v>
      </c>
      <c r="B207" t="s">
        <v>424</v>
      </c>
    </row>
    <row r="208" spans="1:2">
      <c r="A208">
        <v>3000000</v>
      </c>
      <c r="B208" t="s">
        <v>424</v>
      </c>
    </row>
    <row r="209" spans="1:2">
      <c r="A209">
        <v>9375000</v>
      </c>
      <c r="B209" t="s">
        <v>424</v>
      </c>
    </row>
    <row r="210" spans="1:2">
      <c r="A210">
        <v>54200000</v>
      </c>
      <c r="B210" t="s">
        <v>3525</v>
      </c>
    </row>
    <row r="211" spans="1:2">
      <c r="A211">
        <v>7000000</v>
      </c>
      <c r="B211" t="s">
        <v>3519</v>
      </c>
    </row>
    <row r="212" spans="1:2">
      <c r="A212">
        <v>142041000</v>
      </c>
      <c r="B212" t="s">
        <v>3509</v>
      </c>
    </row>
    <row r="213" spans="1:2">
      <c r="A213">
        <v>20000000</v>
      </c>
      <c r="B213" t="s">
        <v>3506</v>
      </c>
    </row>
    <row r="214" spans="1:2">
      <c r="A214">
        <v>4500000</v>
      </c>
      <c r="B214" t="s">
        <v>3502</v>
      </c>
    </row>
    <row r="215" spans="1:2">
      <c r="A215">
        <v>3000000</v>
      </c>
      <c r="B215" t="s">
        <v>3502</v>
      </c>
    </row>
    <row r="216" spans="1:2">
      <c r="A216">
        <v>4500000</v>
      </c>
      <c r="B216" t="s">
        <v>3502</v>
      </c>
    </row>
    <row r="217" spans="1:2">
      <c r="A217">
        <v>60000000</v>
      </c>
      <c r="B217" t="s">
        <v>3498</v>
      </c>
    </row>
    <row r="218" spans="1:2">
      <c r="A218">
        <v>6000000</v>
      </c>
      <c r="B218" t="s">
        <v>3496</v>
      </c>
    </row>
    <row r="219" spans="1:2">
      <c r="A219">
        <v>7500000</v>
      </c>
      <c r="B219" t="s">
        <v>3488</v>
      </c>
    </row>
    <row r="220" spans="1:2">
      <c r="A220">
        <v>750000</v>
      </c>
      <c r="B220" t="s">
        <v>3488</v>
      </c>
    </row>
    <row r="221" spans="1:2">
      <c r="A221">
        <v>7000000</v>
      </c>
      <c r="B221" t="s">
        <v>3485</v>
      </c>
    </row>
    <row r="222" spans="1:2">
      <c r="A222">
        <v>60000000</v>
      </c>
      <c r="B222" t="s">
        <v>3479</v>
      </c>
    </row>
    <row r="223" spans="1:2">
      <c r="A223">
        <v>102600000</v>
      </c>
      <c r="B223" t="s">
        <v>3476</v>
      </c>
    </row>
    <row r="224" spans="1:2">
      <c r="A224">
        <v>15000000</v>
      </c>
      <c r="B224" t="s">
        <v>3474</v>
      </c>
    </row>
    <row r="225" spans="1:2">
      <c r="A225">
        <v>250000</v>
      </c>
      <c r="B225" t="s">
        <v>3467</v>
      </c>
    </row>
    <row r="226" spans="1:2">
      <c r="A226">
        <v>1333614000</v>
      </c>
      <c r="B226" t="s">
        <v>3467</v>
      </c>
    </row>
    <row r="227" spans="1:2">
      <c r="A227">
        <v>22500000</v>
      </c>
      <c r="B227" t="s">
        <v>3459</v>
      </c>
    </row>
    <row r="228" spans="1:2">
      <c r="A228">
        <v>33600000</v>
      </c>
      <c r="B228" t="s">
        <v>3459</v>
      </c>
    </row>
    <row r="229" spans="1:2">
      <c r="A229">
        <v>15000000</v>
      </c>
      <c r="B229" t="s">
        <v>3459</v>
      </c>
    </row>
    <row r="230" spans="1:2">
      <c r="A230">
        <v>28000000</v>
      </c>
      <c r="B230" t="s">
        <v>3459</v>
      </c>
    </row>
    <row r="231" spans="1:2">
      <c r="A231">
        <v>4800000</v>
      </c>
      <c r="B231" t="s">
        <v>3357</v>
      </c>
    </row>
    <row r="232" spans="1:2">
      <c r="A232">
        <v>2000000</v>
      </c>
      <c r="B232" t="s">
        <v>3079</v>
      </c>
    </row>
    <row r="233" spans="1:2">
      <c r="A233">
        <v>18539000</v>
      </c>
      <c r="B233" t="s">
        <v>3043</v>
      </c>
    </row>
    <row r="234" spans="1:2">
      <c r="A234">
        <v>4500000</v>
      </c>
      <c r="B234" t="s">
        <v>3034</v>
      </c>
    </row>
    <row r="235" spans="1:2">
      <c r="A235">
        <v>1000000</v>
      </c>
      <c r="B235" t="s">
        <v>2740</v>
      </c>
    </row>
    <row r="236" spans="1:2">
      <c r="A236">
        <v>300000</v>
      </c>
      <c r="B236" t="s">
        <v>2226</v>
      </c>
    </row>
    <row r="237" spans="1:2">
      <c r="A237">
        <v>400000</v>
      </c>
      <c r="B237" t="s">
        <v>2226</v>
      </c>
    </row>
    <row r="238" spans="1:2">
      <c r="A238">
        <v>900000</v>
      </c>
      <c r="B238" t="s">
        <v>2226</v>
      </c>
    </row>
    <row r="239" spans="1:2">
      <c r="A239">
        <v>15340000</v>
      </c>
      <c r="B239" t="s">
        <v>2220</v>
      </c>
    </row>
    <row r="240" spans="1:2">
      <c r="A240">
        <v>52250000</v>
      </c>
      <c r="B240" t="s">
        <v>2200</v>
      </c>
    </row>
    <row r="241" spans="1:2">
      <c r="A241">
        <v>29200000</v>
      </c>
      <c r="B241" t="s">
        <v>2200</v>
      </c>
    </row>
    <row r="242" spans="1:2">
      <c r="A242">
        <v>58852000</v>
      </c>
      <c r="B242" t="s">
        <v>2192</v>
      </c>
    </row>
    <row r="243" spans="1:2">
      <c r="A243">
        <v>20000000</v>
      </c>
      <c r="B243" t="s">
        <v>2168</v>
      </c>
    </row>
    <row r="244" spans="1:2">
      <c r="A244">
        <v>67000000</v>
      </c>
      <c r="B244" t="s">
        <v>2151</v>
      </c>
    </row>
    <row r="245" spans="1:2">
      <c r="A245">
        <v>6100000</v>
      </c>
      <c r="B245" t="s">
        <v>1820</v>
      </c>
    </row>
    <row r="246" spans="1:2">
      <c r="A246">
        <v>3366000</v>
      </c>
      <c r="B246" t="s">
        <v>1812</v>
      </c>
    </row>
    <row r="247" spans="1:2">
      <c r="A247">
        <v>2000000</v>
      </c>
      <c r="B247" t="s">
        <v>1808</v>
      </c>
    </row>
    <row r="248" spans="1:2">
      <c r="A248">
        <v>12070000</v>
      </c>
      <c r="B248" t="s">
        <v>1804</v>
      </c>
    </row>
    <row r="249" spans="1:2">
      <c r="A249">
        <v>3338000</v>
      </c>
      <c r="B249" t="s">
        <v>1800</v>
      </c>
    </row>
    <row r="250" spans="1:2">
      <c r="A250">
        <v>12494000</v>
      </c>
      <c r="B250" t="s">
        <v>1796</v>
      </c>
    </row>
    <row r="251" spans="1:2">
      <c r="A251">
        <v>3000</v>
      </c>
      <c r="B251" t="s">
        <v>1792</v>
      </c>
    </row>
    <row r="252" spans="1:2">
      <c r="A252">
        <v>180000000</v>
      </c>
      <c r="B252" t="s">
        <v>1788</v>
      </c>
    </row>
    <row r="253" spans="1:2">
      <c r="A253">
        <v>24651000</v>
      </c>
      <c r="B253" t="s">
        <v>1528</v>
      </c>
    </row>
    <row r="254" spans="1:2">
      <c r="A254">
        <v>2500000</v>
      </c>
      <c r="B254" t="s">
        <v>1517</v>
      </c>
    </row>
    <row r="255" spans="1:2">
      <c r="A255">
        <v>2000000</v>
      </c>
      <c r="B255" t="s">
        <v>1517</v>
      </c>
    </row>
    <row r="256" spans="1:2">
      <c r="A256">
        <v>1605000</v>
      </c>
      <c r="B256" t="s">
        <v>3903</v>
      </c>
    </row>
    <row r="257" spans="1:2">
      <c r="A257">
        <v>3000000</v>
      </c>
      <c r="B257" t="s">
        <v>1407</v>
      </c>
    </row>
    <row r="258" spans="1:2">
      <c r="A258">
        <v>0</v>
      </c>
      <c r="B258" t="s">
        <v>792</v>
      </c>
    </row>
    <row r="259" spans="1:2">
      <c r="A259">
        <v>97416000</v>
      </c>
      <c r="B259" t="s">
        <v>795</v>
      </c>
    </row>
    <row r="260" spans="1:2">
      <c r="A260">
        <v>23030000</v>
      </c>
      <c r="B260" t="s">
        <v>784</v>
      </c>
    </row>
    <row r="261" spans="1:2">
      <c r="A261">
        <v>7200000</v>
      </c>
      <c r="B261" t="s">
        <v>782</v>
      </c>
    </row>
    <row r="262" spans="1:2">
      <c r="A262">
        <v>500000</v>
      </c>
      <c r="B262" t="s">
        <v>780</v>
      </c>
    </row>
    <row r="263" spans="1:2">
      <c r="A263">
        <v>6000000</v>
      </c>
      <c r="B263" t="s">
        <v>775</v>
      </c>
    </row>
    <row r="264" spans="1:2">
      <c r="A264">
        <v>4830000</v>
      </c>
      <c r="B264" t="s">
        <v>775</v>
      </c>
    </row>
    <row r="265" spans="1:2">
      <c r="A265">
        <v>6000000</v>
      </c>
      <c r="B265" t="s">
        <v>775</v>
      </c>
    </row>
    <row r="266" spans="1:2">
      <c r="A266">
        <v>4000000</v>
      </c>
      <c r="B266" t="s">
        <v>775</v>
      </c>
    </row>
    <row r="267" spans="1:2">
      <c r="A267">
        <v>50000000</v>
      </c>
      <c r="B267" t="s">
        <v>470</v>
      </c>
    </row>
    <row r="268" spans="1:2">
      <c r="A268">
        <v>1500000</v>
      </c>
      <c r="B268" t="s">
        <v>467</v>
      </c>
    </row>
    <row r="269" spans="1:2">
      <c r="A269">
        <v>6000000</v>
      </c>
      <c r="B269" t="s">
        <v>463</v>
      </c>
    </row>
    <row r="270" spans="1:2">
      <c r="A270">
        <v>5000000</v>
      </c>
      <c r="B270" t="s">
        <v>455</v>
      </c>
    </row>
    <row r="271" spans="1:2">
      <c r="A271">
        <v>40000000</v>
      </c>
      <c r="B271" t="s">
        <v>452</v>
      </c>
    </row>
    <row r="272" spans="1:2">
      <c r="A272">
        <v>5750000</v>
      </c>
      <c r="B272" t="s">
        <v>441</v>
      </c>
    </row>
    <row r="273" spans="1:2">
      <c r="A273">
        <v>5750000</v>
      </c>
      <c r="B273" t="s">
        <v>441</v>
      </c>
    </row>
    <row r="274" spans="1:2">
      <c r="A274">
        <v>1000000</v>
      </c>
      <c r="B274" t="s">
        <v>441</v>
      </c>
    </row>
    <row r="275" spans="1:2">
      <c r="A275">
        <v>3000000</v>
      </c>
      <c r="B275" t="s">
        <v>432</v>
      </c>
    </row>
    <row r="276" spans="1:2">
      <c r="A276">
        <v>3000000</v>
      </c>
      <c r="B276" t="s">
        <v>424</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BD64B-4702-4E4B-AEA2-7059C2A4A1B5}">
  <dimension ref="A1:BP2300"/>
  <sheetViews>
    <sheetView topLeftCell="F1" workbookViewId="0">
      <selection activeCell="L12" sqref="L12"/>
    </sheetView>
  </sheetViews>
  <sheetFormatPr defaultRowHeight="15"/>
  <cols>
    <col min="1" max="1" width="12.5703125" bestFit="1" customWidth="1"/>
    <col min="2" max="2" width="12" bestFit="1" customWidth="1"/>
    <col min="3" max="3" width="80" bestFit="1" customWidth="1"/>
    <col min="4" max="4" width="17.85546875" bestFit="1" customWidth="1"/>
    <col min="5" max="5" width="17.7109375" bestFit="1" customWidth="1"/>
    <col min="6" max="6" width="16.140625" bestFit="1" customWidth="1"/>
    <col min="7" max="7" width="10.140625" bestFit="1" customWidth="1"/>
    <col min="8" max="8" width="7.28515625" bestFit="1" customWidth="1"/>
    <col min="9" max="9" width="19" bestFit="1" customWidth="1"/>
    <col min="10" max="10" width="19.7109375" bestFit="1" customWidth="1"/>
    <col min="11" max="11" width="22.5703125" bestFit="1" customWidth="1"/>
    <col min="12" max="12" width="19.42578125" bestFit="1" customWidth="1"/>
    <col min="13" max="13" width="22.85546875" bestFit="1" customWidth="1"/>
    <col min="14" max="14" width="80.85546875" bestFit="1" customWidth="1"/>
    <col min="15" max="15" width="13.85546875" bestFit="1" customWidth="1"/>
    <col min="16" max="16" width="20.42578125" bestFit="1" customWidth="1"/>
    <col min="17" max="17" width="19.7109375" bestFit="1" customWidth="1"/>
    <col min="18" max="18" width="23.28515625" bestFit="1" customWidth="1"/>
    <col min="19" max="19" width="17" bestFit="1" customWidth="1"/>
    <col min="20" max="21" width="11" bestFit="1" customWidth="1"/>
    <col min="22" max="22" width="13.28515625" bestFit="1" customWidth="1"/>
    <col min="23" max="23" width="15.5703125" bestFit="1" customWidth="1"/>
    <col min="24" max="24" width="13.28515625" bestFit="1" customWidth="1"/>
    <col min="25" max="25" width="80.85546875" bestFit="1" customWidth="1"/>
    <col min="26" max="26" width="16.7109375" bestFit="1" customWidth="1"/>
    <col min="27" max="27" width="13" bestFit="1" customWidth="1"/>
    <col min="28" max="28" width="12.7109375" bestFit="1" customWidth="1"/>
    <col min="29" max="29" width="13" bestFit="1" customWidth="1"/>
    <col min="30" max="30" width="12.7109375" bestFit="1" customWidth="1"/>
    <col min="31" max="31" width="13" bestFit="1" customWidth="1"/>
    <col min="32" max="32" width="12.7109375" bestFit="1" customWidth="1"/>
    <col min="33" max="33" width="13" bestFit="1" customWidth="1"/>
    <col min="34" max="34" width="12.7109375" bestFit="1" customWidth="1"/>
    <col min="35" max="35" width="10" bestFit="1" customWidth="1"/>
    <col min="36" max="36" width="9.7109375" bestFit="1" customWidth="1"/>
    <col min="37" max="37" width="12.42578125" bestFit="1" customWidth="1"/>
    <col min="38" max="38" width="11" bestFit="1" customWidth="1"/>
    <col min="39" max="39" width="15" bestFit="1" customWidth="1"/>
    <col min="40" max="40" width="14.85546875" bestFit="1" customWidth="1"/>
    <col min="41" max="41" width="20.28515625" bestFit="1" customWidth="1"/>
    <col min="42" max="50" width="14.28515625" bestFit="1" customWidth="1"/>
    <col min="51" max="53" width="15.42578125" bestFit="1" customWidth="1"/>
    <col min="54" max="54" width="38.28515625" bestFit="1" customWidth="1"/>
    <col min="55" max="55" width="80.85546875" bestFit="1" customWidth="1"/>
    <col min="56" max="56" width="52.28515625" bestFit="1" customWidth="1"/>
    <col min="57" max="59" width="80.85546875" bestFit="1" customWidth="1"/>
    <col min="60" max="60" width="29.7109375" bestFit="1" customWidth="1"/>
    <col min="61" max="61" width="25.7109375" bestFit="1" customWidth="1"/>
    <col min="62" max="62" width="30.140625" bestFit="1" customWidth="1"/>
    <col min="63" max="63" width="63" bestFit="1" customWidth="1"/>
    <col min="64" max="64" width="80.85546875" bestFit="1" customWidth="1"/>
    <col min="65" max="65" width="14.28515625" bestFit="1" customWidth="1"/>
    <col min="66" max="66" width="28.28515625" bestFit="1" customWidth="1"/>
    <col min="67" max="67" width="13.7109375" bestFit="1" customWidth="1"/>
    <col min="68" max="68" width="29.28515625" bestFit="1" customWidth="1"/>
  </cols>
  <sheetData>
    <row r="1" spans="1:68">
      <c r="A1" t="s">
        <v>4874</v>
      </c>
      <c r="B1" t="s">
        <v>4875</v>
      </c>
      <c r="C1" t="s">
        <v>4876</v>
      </c>
      <c r="D1" t="s">
        <v>4877</v>
      </c>
      <c r="E1" t="s">
        <v>4878</v>
      </c>
      <c r="F1" t="s">
        <v>4879</v>
      </c>
      <c r="G1" t="s">
        <v>4880</v>
      </c>
      <c r="H1" t="s">
        <v>4881</v>
      </c>
      <c r="I1" t="s">
        <v>4882</v>
      </c>
      <c r="J1" t="s">
        <v>4883</v>
      </c>
      <c r="K1" t="s">
        <v>4884</v>
      </c>
      <c r="L1" t="s">
        <v>4885</v>
      </c>
      <c r="M1" t="s">
        <v>4886</v>
      </c>
      <c r="N1" t="s">
        <v>4887</v>
      </c>
      <c r="O1" t="s">
        <v>4888</v>
      </c>
      <c r="P1" t="s">
        <v>4889</v>
      </c>
      <c r="Q1" t="s">
        <v>4890</v>
      </c>
      <c r="R1" t="s">
        <v>4891</v>
      </c>
      <c r="S1" t="s">
        <v>4892</v>
      </c>
      <c r="T1" t="s">
        <v>4893</v>
      </c>
      <c r="U1" t="s">
        <v>4894</v>
      </c>
      <c r="V1" t="s">
        <v>4895</v>
      </c>
      <c r="W1" t="s">
        <v>4896</v>
      </c>
      <c r="X1" t="s">
        <v>4897</v>
      </c>
      <c r="Y1" t="s">
        <v>4898</v>
      </c>
      <c r="Z1" t="s">
        <v>4899</v>
      </c>
      <c r="AA1" t="s">
        <v>4900</v>
      </c>
      <c r="AB1" t="s">
        <v>4901</v>
      </c>
      <c r="AC1" t="s">
        <v>4902</v>
      </c>
      <c r="AD1" t="s">
        <v>4903</v>
      </c>
      <c r="AE1" t="s">
        <v>4904</v>
      </c>
      <c r="AF1" t="s">
        <v>4905</v>
      </c>
      <c r="AG1" t="s">
        <v>4906</v>
      </c>
      <c r="AH1" t="s">
        <v>4907</v>
      </c>
      <c r="AI1" t="s">
        <v>4908</v>
      </c>
      <c r="AJ1" t="s">
        <v>4909</v>
      </c>
      <c r="AK1" t="s">
        <v>4910</v>
      </c>
      <c r="AL1" t="s">
        <v>3877</v>
      </c>
      <c r="AM1" t="s">
        <v>4911</v>
      </c>
      <c r="AN1" t="s">
        <v>4912</v>
      </c>
      <c r="AO1" t="s">
        <v>4913</v>
      </c>
      <c r="AP1" t="s">
        <v>4914</v>
      </c>
      <c r="AQ1" t="s">
        <v>4915</v>
      </c>
      <c r="AR1" t="s">
        <v>4916</v>
      </c>
      <c r="AS1" t="s">
        <v>4917</v>
      </c>
      <c r="AT1" t="s">
        <v>4918</v>
      </c>
      <c r="AU1" t="s">
        <v>4919</v>
      </c>
      <c r="AV1" t="s">
        <v>4920</v>
      </c>
      <c r="AW1" t="s">
        <v>4921</v>
      </c>
      <c r="AX1" t="s">
        <v>4922</v>
      </c>
      <c r="AY1" t="s">
        <v>4923</v>
      </c>
      <c r="AZ1" t="s">
        <v>4924</v>
      </c>
      <c r="BA1" t="s">
        <v>4925</v>
      </c>
      <c r="BB1" t="s">
        <v>496</v>
      </c>
      <c r="BC1" t="s">
        <v>497</v>
      </c>
      <c r="BD1" t="s">
        <v>572</v>
      </c>
      <c r="BE1" t="s">
        <v>4926</v>
      </c>
      <c r="BF1" t="s">
        <v>4927</v>
      </c>
      <c r="BG1" t="s">
        <v>4928</v>
      </c>
      <c r="BH1" t="s">
        <v>4929</v>
      </c>
      <c r="BI1" t="s">
        <v>4930</v>
      </c>
      <c r="BJ1" t="s">
        <v>4931</v>
      </c>
      <c r="BK1" t="s">
        <v>4932</v>
      </c>
      <c r="BL1" t="s">
        <v>4933</v>
      </c>
      <c r="BM1" t="s">
        <v>3767</v>
      </c>
      <c r="BN1" t="s">
        <v>4934</v>
      </c>
      <c r="BO1" t="s">
        <v>3765</v>
      </c>
      <c r="BP1" t="s">
        <v>7678</v>
      </c>
    </row>
    <row r="2" spans="1:68">
      <c r="A2" t="s">
        <v>4935</v>
      </c>
      <c r="B2" t="s">
        <v>4936</v>
      </c>
      <c r="C2" t="s">
        <v>4937</v>
      </c>
      <c r="D2" t="s">
        <v>3795</v>
      </c>
      <c r="E2" t="s">
        <v>197</v>
      </c>
      <c r="F2" t="s">
        <v>3812</v>
      </c>
      <c r="G2" t="s">
        <v>820</v>
      </c>
      <c r="H2" t="s">
        <v>4938</v>
      </c>
      <c r="I2">
        <v>9</v>
      </c>
      <c r="J2" t="s">
        <v>4939</v>
      </c>
      <c r="K2">
        <v>1</v>
      </c>
      <c r="L2" t="s">
        <v>805</v>
      </c>
      <c r="M2" t="s">
        <v>8</v>
      </c>
      <c r="N2" t="s">
        <v>972</v>
      </c>
      <c r="O2" t="s">
        <v>503</v>
      </c>
      <c r="P2" t="s">
        <v>8</v>
      </c>
      <c r="Q2" t="s">
        <v>4570</v>
      </c>
      <c r="R2" t="s">
        <v>4940</v>
      </c>
      <c r="S2" t="s">
        <v>195</v>
      </c>
      <c r="T2" t="s">
        <v>4570</v>
      </c>
      <c r="U2" t="s">
        <v>4570</v>
      </c>
      <c r="V2" t="s">
        <v>4496</v>
      </c>
      <c r="W2" t="s">
        <v>4570</v>
      </c>
      <c r="X2" t="s">
        <v>4941</v>
      </c>
      <c r="Y2" t="s">
        <v>4942</v>
      </c>
      <c r="Z2" t="s">
        <v>8</v>
      </c>
      <c r="AA2">
        <v>0</v>
      </c>
      <c r="AB2" t="s">
        <v>195</v>
      </c>
      <c r="AC2">
        <v>0</v>
      </c>
      <c r="AD2" t="s">
        <v>195</v>
      </c>
      <c r="AE2">
        <v>0</v>
      </c>
      <c r="AF2" t="s">
        <v>195</v>
      </c>
      <c r="AG2">
        <v>0</v>
      </c>
      <c r="AH2" t="s">
        <v>195</v>
      </c>
      <c r="AI2">
        <v>10</v>
      </c>
      <c r="AJ2" t="s">
        <v>9</v>
      </c>
      <c r="AK2">
        <v>1000000</v>
      </c>
      <c r="AL2">
        <v>10000000</v>
      </c>
      <c r="AM2" t="s">
        <v>195</v>
      </c>
      <c r="AN2">
        <v>0</v>
      </c>
      <c r="AO2" t="s">
        <v>4943</v>
      </c>
      <c r="AP2">
        <v>0</v>
      </c>
      <c r="AQ2">
        <v>0</v>
      </c>
      <c r="AR2">
        <v>423807</v>
      </c>
      <c r="AS2">
        <v>400945</v>
      </c>
      <c r="AT2">
        <v>543154</v>
      </c>
      <c r="AU2">
        <v>166667</v>
      </c>
      <c r="AV2">
        <v>166667</v>
      </c>
      <c r="AW2">
        <v>116667</v>
      </c>
      <c r="AX2">
        <v>121005</v>
      </c>
      <c r="AY2">
        <v>452271</v>
      </c>
      <c r="AZ2">
        <v>1634651</v>
      </c>
      <c r="BA2">
        <v>5974166</v>
      </c>
      <c r="BB2" t="s">
        <v>3796</v>
      </c>
      <c r="BC2" t="s">
        <v>3797</v>
      </c>
      <c r="BD2" t="s">
        <v>3813</v>
      </c>
      <c r="BE2" t="s">
        <v>4944</v>
      </c>
      <c r="BF2" t="s">
        <v>4945</v>
      </c>
      <c r="BG2" t="s">
        <v>4946</v>
      </c>
      <c r="BH2" t="s">
        <v>4947</v>
      </c>
      <c r="BI2" t="s">
        <v>195</v>
      </c>
      <c r="BJ2" t="s">
        <v>195</v>
      </c>
      <c r="BK2" t="s">
        <v>3773</v>
      </c>
      <c r="BL2" t="s">
        <v>4948</v>
      </c>
      <c r="BM2" t="s">
        <v>4949</v>
      </c>
      <c r="BN2" t="s">
        <v>7</v>
      </c>
      <c r="BO2" t="s">
        <v>4950</v>
      </c>
      <c r="BP2" s="441" t="str">
        <f t="shared" ref="BP2:BP65" si="0">_xlfn.TEXTJOIN(".",TRUE,D2,E2,F2,J2,L2,M2,O2)</f>
        <v>WA.2378.EBA.957.101.A.521211</v>
      </c>
    </row>
    <row r="3" spans="1:68">
      <c r="A3" t="s">
        <v>4935</v>
      </c>
      <c r="B3" t="s">
        <v>4936</v>
      </c>
      <c r="C3" t="s">
        <v>4937</v>
      </c>
      <c r="D3" t="s">
        <v>3795</v>
      </c>
      <c r="E3" t="s">
        <v>197</v>
      </c>
      <c r="F3" t="s">
        <v>3812</v>
      </c>
      <c r="G3" t="s">
        <v>820</v>
      </c>
      <c r="H3" t="s">
        <v>4938</v>
      </c>
      <c r="I3">
        <v>9</v>
      </c>
      <c r="J3" t="s">
        <v>4939</v>
      </c>
      <c r="K3">
        <v>1</v>
      </c>
      <c r="L3" t="s">
        <v>805</v>
      </c>
      <c r="M3" t="s">
        <v>8</v>
      </c>
      <c r="N3" t="s">
        <v>972</v>
      </c>
      <c r="O3" t="s">
        <v>503</v>
      </c>
      <c r="P3" t="s">
        <v>8</v>
      </c>
      <c r="Q3" t="s">
        <v>4570</v>
      </c>
      <c r="R3" t="s">
        <v>4940</v>
      </c>
      <c r="S3" t="s">
        <v>195</v>
      </c>
      <c r="T3" t="s">
        <v>4570</v>
      </c>
      <c r="U3" t="s">
        <v>4570</v>
      </c>
      <c r="V3" t="s">
        <v>4951</v>
      </c>
      <c r="W3" t="s">
        <v>4496</v>
      </c>
      <c r="X3" t="s">
        <v>4952</v>
      </c>
      <c r="Y3" t="s">
        <v>4953</v>
      </c>
      <c r="Z3" t="s">
        <v>8</v>
      </c>
      <c r="AA3">
        <v>0</v>
      </c>
      <c r="AB3" t="s">
        <v>195</v>
      </c>
      <c r="AC3">
        <v>0</v>
      </c>
      <c r="AD3" t="s">
        <v>195</v>
      </c>
      <c r="AE3">
        <v>0</v>
      </c>
      <c r="AF3" t="s">
        <v>195</v>
      </c>
      <c r="AG3">
        <v>0</v>
      </c>
      <c r="AH3" t="s">
        <v>195</v>
      </c>
      <c r="AI3">
        <v>120</v>
      </c>
      <c r="AJ3" t="s">
        <v>978</v>
      </c>
      <c r="AK3">
        <v>175000</v>
      </c>
      <c r="AL3">
        <v>21000000</v>
      </c>
      <c r="AM3" t="s">
        <v>195</v>
      </c>
      <c r="AN3">
        <v>0</v>
      </c>
      <c r="AO3" t="s">
        <v>4943</v>
      </c>
      <c r="AP3">
        <v>0</v>
      </c>
      <c r="AQ3">
        <v>0</v>
      </c>
      <c r="AR3">
        <v>889995</v>
      </c>
      <c r="AS3">
        <v>841985</v>
      </c>
      <c r="AT3">
        <v>1140624</v>
      </c>
      <c r="AU3">
        <v>350000</v>
      </c>
      <c r="AV3">
        <v>350000</v>
      </c>
      <c r="AW3">
        <v>245000</v>
      </c>
      <c r="AX3">
        <v>254110</v>
      </c>
      <c r="AY3">
        <v>949769</v>
      </c>
      <c r="AZ3">
        <v>3432767</v>
      </c>
      <c r="BA3">
        <v>12545750</v>
      </c>
      <c r="BB3" t="s">
        <v>3796</v>
      </c>
      <c r="BC3" t="s">
        <v>3797</v>
      </c>
      <c r="BD3" t="s">
        <v>3813</v>
      </c>
      <c r="BE3" t="s">
        <v>4944</v>
      </c>
      <c r="BF3" t="s">
        <v>4945</v>
      </c>
      <c r="BG3" t="s">
        <v>4946</v>
      </c>
      <c r="BH3" t="s">
        <v>4947</v>
      </c>
      <c r="BI3" t="s">
        <v>195</v>
      </c>
      <c r="BJ3" t="s">
        <v>195</v>
      </c>
      <c r="BK3" t="s">
        <v>3773</v>
      </c>
      <c r="BL3" t="s">
        <v>4954</v>
      </c>
      <c r="BM3" t="s">
        <v>4949</v>
      </c>
      <c r="BN3" t="s">
        <v>7</v>
      </c>
      <c r="BO3" t="s">
        <v>4950</v>
      </c>
      <c r="BP3" s="441" t="str">
        <f t="shared" si="0"/>
        <v>WA.2378.EBA.957.101.A.521211</v>
      </c>
    </row>
    <row r="4" spans="1:68">
      <c r="A4" t="s">
        <v>4935</v>
      </c>
      <c r="B4" t="s">
        <v>4936</v>
      </c>
      <c r="C4" t="s">
        <v>4937</v>
      </c>
      <c r="D4" t="s">
        <v>3795</v>
      </c>
      <c r="E4" t="s">
        <v>197</v>
      </c>
      <c r="F4" t="s">
        <v>3812</v>
      </c>
      <c r="G4" t="s">
        <v>820</v>
      </c>
      <c r="H4" t="s">
        <v>4938</v>
      </c>
      <c r="I4">
        <v>9</v>
      </c>
      <c r="J4" t="s">
        <v>4939</v>
      </c>
      <c r="K4">
        <v>1</v>
      </c>
      <c r="L4" t="s">
        <v>805</v>
      </c>
      <c r="M4" t="s">
        <v>508</v>
      </c>
      <c r="N4" t="s">
        <v>158</v>
      </c>
      <c r="O4" t="s">
        <v>503</v>
      </c>
      <c r="P4" t="s">
        <v>8</v>
      </c>
      <c r="Q4" t="s">
        <v>4570</v>
      </c>
      <c r="R4" t="s">
        <v>4940</v>
      </c>
      <c r="S4" t="s">
        <v>195</v>
      </c>
      <c r="T4" t="s">
        <v>4570</v>
      </c>
      <c r="U4" t="s">
        <v>4570</v>
      </c>
      <c r="V4" t="s">
        <v>4496</v>
      </c>
      <c r="W4" t="s">
        <v>4570</v>
      </c>
      <c r="X4" t="s">
        <v>4955</v>
      </c>
      <c r="Y4" t="s">
        <v>4956</v>
      </c>
      <c r="Z4" t="s">
        <v>8</v>
      </c>
      <c r="AA4">
        <v>0</v>
      </c>
      <c r="AB4" t="s">
        <v>195</v>
      </c>
      <c r="AC4">
        <v>0</v>
      </c>
      <c r="AD4" t="s">
        <v>195</v>
      </c>
      <c r="AE4">
        <v>0</v>
      </c>
      <c r="AF4" t="s">
        <v>195</v>
      </c>
      <c r="AG4">
        <v>0</v>
      </c>
      <c r="AH4" t="s">
        <v>195</v>
      </c>
      <c r="AI4">
        <v>8</v>
      </c>
      <c r="AJ4" t="s">
        <v>9</v>
      </c>
      <c r="AK4">
        <v>1000000</v>
      </c>
      <c r="AL4">
        <v>8000000</v>
      </c>
      <c r="AM4" t="s">
        <v>195</v>
      </c>
      <c r="AN4">
        <v>0</v>
      </c>
      <c r="AO4" t="s">
        <v>4943</v>
      </c>
      <c r="AP4">
        <v>0</v>
      </c>
      <c r="AQ4">
        <v>0</v>
      </c>
      <c r="AR4">
        <v>339046</v>
      </c>
      <c r="AS4">
        <v>320756</v>
      </c>
      <c r="AT4">
        <v>434523</v>
      </c>
      <c r="AU4">
        <v>133333</v>
      </c>
      <c r="AV4">
        <v>133333</v>
      </c>
      <c r="AW4">
        <v>93333</v>
      </c>
      <c r="AX4">
        <v>96804</v>
      </c>
      <c r="AY4">
        <v>361817</v>
      </c>
      <c r="AZ4">
        <v>1307721</v>
      </c>
      <c r="BA4">
        <v>4779334</v>
      </c>
      <c r="BB4" t="s">
        <v>3796</v>
      </c>
      <c r="BC4" t="s">
        <v>3797</v>
      </c>
      <c r="BD4" t="s">
        <v>3813</v>
      </c>
      <c r="BE4" t="s">
        <v>4944</v>
      </c>
      <c r="BF4" t="s">
        <v>4945</v>
      </c>
      <c r="BG4" t="s">
        <v>4957</v>
      </c>
      <c r="BH4" t="s">
        <v>4947</v>
      </c>
      <c r="BI4" t="s">
        <v>195</v>
      </c>
      <c r="BJ4" t="s">
        <v>195</v>
      </c>
      <c r="BK4" t="s">
        <v>3773</v>
      </c>
      <c r="BL4" t="s">
        <v>4958</v>
      </c>
      <c r="BM4" t="s">
        <v>4949</v>
      </c>
      <c r="BN4" t="s">
        <v>7</v>
      </c>
      <c r="BO4" t="s">
        <v>4950</v>
      </c>
      <c r="BP4" s="441" t="str">
        <f t="shared" si="0"/>
        <v>WA.2378.EBA.957.101.B.521211</v>
      </c>
    </row>
    <row r="5" spans="1:68">
      <c r="A5" t="s">
        <v>4935</v>
      </c>
      <c r="B5" t="s">
        <v>4936</v>
      </c>
      <c r="C5" t="s">
        <v>4937</v>
      </c>
      <c r="D5" t="s">
        <v>3795</v>
      </c>
      <c r="E5" t="s">
        <v>197</v>
      </c>
      <c r="F5" t="s">
        <v>3812</v>
      </c>
      <c r="G5" t="s">
        <v>820</v>
      </c>
      <c r="H5" t="s">
        <v>4938</v>
      </c>
      <c r="I5">
        <v>9</v>
      </c>
      <c r="J5" t="s">
        <v>4959</v>
      </c>
      <c r="K5">
        <v>2</v>
      </c>
      <c r="L5" t="s">
        <v>805</v>
      </c>
      <c r="M5" t="s">
        <v>8</v>
      </c>
      <c r="N5" t="s">
        <v>1020</v>
      </c>
      <c r="O5" t="s">
        <v>503</v>
      </c>
      <c r="P5" t="s">
        <v>8</v>
      </c>
      <c r="Q5" t="s">
        <v>4570</v>
      </c>
      <c r="R5" t="s">
        <v>4940</v>
      </c>
      <c r="S5" t="s">
        <v>195</v>
      </c>
      <c r="T5" t="s">
        <v>4570</v>
      </c>
      <c r="U5" t="s">
        <v>4570</v>
      </c>
      <c r="V5" t="s">
        <v>4496</v>
      </c>
      <c r="W5" t="s">
        <v>4570</v>
      </c>
      <c r="X5" t="s">
        <v>4960</v>
      </c>
      <c r="Y5" t="s">
        <v>4961</v>
      </c>
      <c r="Z5" t="s">
        <v>8</v>
      </c>
      <c r="AA5">
        <v>0</v>
      </c>
      <c r="AB5" t="s">
        <v>195</v>
      </c>
      <c r="AC5">
        <v>0</v>
      </c>
      <c r="AD5" t="s">
        <v>195</v>
      </c>
      <c r="AE5">
        <v>0</v>
      </c>
      <c r="AF5" t="s">
        <v>195</v>
      </c>
      <c r="AG5">
        <v>0</v>
      </c>
      <c r="AH5" t="s">
        <v>195</v>
      </c>
      <c r="AI5">
        <v>11</v>
      </c>
      <c r="AJ5" t="s">
        <v>106</v>
      </c>
      <c r="AK5">
        <v>10000000</v>
      </c>
      <c r="AL5">
        <v>110000000</v>
      </c>
      <c r="AM5" t="s">
        <v>195</v>
      </c>
      <c r="AN5">
        <v>0</v>
      </c>
      <c r="AO5" t="s">
        <v>4943</v>
      </c>
      <c r="AP5">
        <v>0</v>
      </c>
      <c r="AQ5">
        <v>0</v>
      </c>
      <c r="AR5">
        <v>3807347</v>
      </c>
      <c r="AS5">
        <v>2205029</v>
      </c>
      <c r="AT5">
        <v>1575124</v>
      </c>
      <c r="AU5">
        <v>2463053</v>
      </c>
      <c r="AV5">
        <v>3052308</v>
      </c>
      <c r="AW5">
        <v>2020006</v>
      </c>
      <c r="AX5">
        <v>2969150</v>
      </c>
      <c r="AY5">
        <v>3478292</v>
      </c>
      <c r="AZ5">
        <v>5665529</v>
      </c>
      <c r="BA5">
        <v>82764162</v>
      </c>
      <c r="BB5" t="s">
        <v>3796</v>
      </c>
      <c r="BC5" t="s">
        <v>3797</v>
      </c>
      <c r="BD5" t="s">
        <v>3813</v>
      </c>
      <c r="BE5" t="s">
        <v>3816</v>
      </c>
      <c r="BF5" t="s">
        <v>4962</v>
      </c>
      <c r="BG5" t="s">
        <v>4963</v>
      </c>
      <c r="BH5" t="s">
        <v>4947</v>
      </c>
      <c r="BI5" t="s">
        <v>195</v>
      </c>
      <c r="BJ5" t="s">
        <v>195</v>
      </c>
      <c r="BK5" t="s">
        <v>3773</v>
      </c>
      <c r="BL5" t="s">
        <v>4964</v>
      </c>
      <c r="BM5" t="s">
        <v>4949</v>
      </c>
      <c r="BN5" t="s">
        <v>7</v>
      </c>
      <c r="BO5" t="s">
        <v>4950</v>
      </c>
      <c r="BP5" s="441" t="str">
        <f t="shared" si="0"/>
        <v>WA.2378.EBA.958.101.A.521211</v>
      </c>
    </row>
    <row r="6" spans="1:68">
      <c r="A6" t="s">
        <v>4935</v>
      </c>
      <c r="B6" t="s">
        <v>4936</v>
      </c>
      <c r="C6" t="s">
        <v>4937</v>
      </c>
      <c r="D6" t="s">
        <v>3795</v>
      </c>
      <c r="E6" t="s">
        <v>197</v>
      </c>
      <c r="F6" t="s">
        <v>3812</v>
      </c>
      <c r="G6" t="s">
        <v>820</v>
      </c>
      <c r="H6" t="s">
        <v>4938</v>
      </c>
      <c r="I6">
        <v>9</v>
      </c>
      <c r="J6" t="s">
        <v>4959</v>
      </c>
      <c r="K6">
        <v>2</v>
      </c>
      <c r="L6" t="s">
        <v>1111</v>
      </c>
      <c r="M6" t="s">
        <v>8</v>
      </c>
      <c r="N6" t="s">
        <v>72</v>
      </c>
      <c r="O6" t="s">
        <v>503</v>
      </c>
      <c r="P6" t="s">
        <v>8</v>
      </c>
      <c r="Q6" t="s">
        <v>4570</v>
      </c>
      <c r="R6" t="s">
        <v>4940</v>
      </c>
      <c r="S6" t="s">
        <v>195</v>
      </c>
      <c r="T6" t="s">
        <v>4570</v>
      </c>
      <c r="U6" t="s">
        <v>4570</v>
      </c>
      <c r="V6" t="s">
        <v>4496</v>
      </c>
      <c r="W6" t="s">
        <v>4570</v>
      </c>
      <c r="X6" t="s">
        <v>4965</v>
      </c>
      <c r="Y6" t="s">
        <v>4966</v>
      </c>
      <c r="Z6" t="s">
        <v>8</v>
      </c>
      <c r="AA6">
        <v>0</v>
      </c>
      <c r="AB6" t="s">
        <v>195</v>
      </c>
      <c r="AC6">
        <v>0</v>
      </c>
      <c r="AD6" t="s">
        <v>195</v>
      </c>
      <c r="AE6">
        <v>0</v>
      </c>
      <c r="AF6" t="s">
        <v>195</v>
      </c>
      <c r="AG6">
        <v>0</v>
      </c>
      <c r="AH6" t="s">
        <v>195</v>
      </c>
      <c r="AI6">
        <v>200</v>
      </c>
      <c r="AJ6" t="s">
        <v>832</v>
      </c>
      <c r="AK6">
        <v>178500</v>
      </c>
      <c r="AL6">
        <v>35700000</v>
      </c>
      <c r="AM6" t="s">
        <v>195</v>
      </c>
      <c r="AN6">
        <v>0</v>
      </c>
      <c r="AO6" t="s">
        <v>4943</v>
      </c>
      <c r="AP6">
        <v>0</v>
      </c>
      <c r="AQ6">
        <v>0</v>
      </c>
      <c r="AR6">
        <v>1134857</v>
      </c>
      <c r="AS6">
        <v>23800</v>
      </c>
      <c r="AT6">
        <v>387970</v>
      </c>
      <c r="AU6">
        <v>509163</v>
      </c>
      <c r="AV6">
        <v>2380000</v>
      </c>
      <c r="AW6">
        <v>3689542</v>
      </c>
      <c r="AX6">
        <v>1540264</v>
      </c>
      <c r="AY6">
        <v>5804404</v>
      </c>
      <c r="AZ6">
        <v>2380000</v>
      </c>
      <c r="BA6">
        <v>17850000</v>
      </c>
      <c r="BB6" t="s">
        <v>3796</v>
      </c>
      <c r="BC6" t="s">
        <v>3797</v>
      </c>
      <c r="BD6" t="s">
        <v>3813</v>
      </c>
      <c r="BE6" t="s">
        <v>3816</v>
      </c>
      <c r="BF6" t="s">
        <v>4967</v>
      </c>
      <c r="BG6" t="s">
        <v>4968</v>
      </c>
      <c r="BH6" t="s">
        <v>4947</v>
      </c>
      <c r="BI6" t="s">
        <v>195</v>
      </c>
      <c r="BJ6" t="s">
        <v>195</v>
      </c>
      <c r="BK6" t="s">
        <v>3773</v>
      </c>
      <c r="BL6" t="s">
        <v>4969</v>
      </c>
      <c r="BM6" t="s">
        <v>4949</v>
      </c>
      <c r="BN6" t="s">
        <v>7</v>
      </c>
      <c r="BO6" t="s">
        <v>4950</v>
      </c>
      <c r="BP6" s="441" t="str">
        <f t="shared" si="0"/>
        <v>WA.2378.EBA.958.111.A.521211</v>
      </c>
    </row>
    <row r="7" spans="1:68">
      <c r="A7" t="s">
        <v>4935</v>
      </c>
      <c r="B7" t="s">
        <v>4936</v>
      </c>
      <c r="C7" t="s">
        <v>4937</v>
      </c>
      <c r="D7" t="s">
        <v>3795</v>
      </c>
      <c r="E7" t="s">
        <v>197</v>
      </c>
      <c r="F7" t="s">
        <v>3812</v>
      </c>
      <c r="G7" t="s">
        <v>820</v>
      </c>
      <c r="H7" t="s">
        <v>4938</v>
      </c>
      <c r="I7">
        <v>9</v>
      </c>
      <c r="J7" t="s">
        <v>4959</v>
      </c>
      <c r="K7">
        <v>2</v>
      </c>
      <c r="L7" t="s">
        <v>1111</v>
      </c>
      <c r="M7" t="s">
        <v>508</v>
      </c>
      <c r="N7" t="s">
        <v>74</v>
      </c>
      <c r="O7" t="s">
        <v>503</v>
      </c>
      <c r="P7" t="s">
        <v>8</v>
      </c>
      <c r="Q7" t="s">
        <v>4570</v>
      </c>
      <c r="R7" t="s">
        <v>4940</v>
      </c>
      <c r="S7" t="s">
        <v>195</v>
      </c>
      <c r="T7" t="s">
        <v>4570</v>
      </c>
      <c r="U7" t="s">
        <v>4570</v>
      </c>
      <c r="V7" t="s">
        <v>4496</v>
      </c>
      <c r="W7" t="s">
        <v>4570</v>
      </c>
      <c r="X7" t="s">
        <v>4970</v>
      </c>
      <c r="Y7" t="s">
        <v>4971</v>
      </c>
      <c r="Z7" t="s">
        <v>8</v>
      </c>
      <c r="AA7">
        <v>0</v>
      </c>
      <c r="AB7" t="s">
        <v>195</v>
      </c>
      <c r="AC7">
        <v>0</v>
      </c>
      <c r="AD7" t="s">
        <v>195</v>
      </c>
      <c r="AE7">
        <v>0</v>
      </c>
      <c r="AF7" t="s">
        <v>195</v>
      </c>
      <c r="AG7">
        <v>0</v>
      </c>
      <c r="AH7" t="s">
        <v>195</v>
      </c>
      <c r="AI7">
        <v>150</v>
      </c>
      <c r="AJ7" t="s">
        <v>832</v>
      </c>
      <c r="AK7">
        <v>177667</v>
      </c>
      <c r="AL7">
        <v>26650000</v>
      </c>
      <c r="AM7" t="s">
        <v>195</v>
      </c>
      <c r="AN7">
        <v>0</v>
      </c>
      <c r="AO7" t="s">
        <v>4943</v>
      </c>
      <c r="AP7">
        <v>0</v>
      </c>
      <c r="AQ7">
        <v>0</v>
      </c>
      <c r="AR7">
        <v>847170</v>
      </c>
      <c r="AS7">
        <v>17767</v>
      </c>
      <c r="AT7">
        <v>289619</v>
      </c>
      <c r="AU7">
        <v>380090</v>
      </c>
      <c r="AV7">
        <v>1776667</v>
      </c>
      <c r="AW7">
        <v>2754238</v>
      </c>
      <c r="AX7">
        <v>1149805</v>
      </c>
      <c r="AY7">
        <v>4332979</v>
      </c>
      <c r="AZ7">
        <v>1776667</v>
      </c>
      <c r="BA7">
        <v>13324998</v>
      </c>
      <c r="BB7" t="s">
        <v>3796</v>
      </c>
      <c r="BC7" t="s">
        <v>3797</v>
      </c>
      <c r="BD7" t="s">
        <v>3813</v>
      </c>
      <c r="BE7" t="s">
        <v>3816</v>
      </c>
      <c r="BF7" t="s">
        <v>4967</v>
      </c>
      <c r="BG7" t="s">
        <v>4972</v>
      </c>
      <c r="BH7" t="s">
        <v>4947</v>
      </c>
      <c r="BI7" t="s">
        <v>195</v>
      </c>
      <c r="BJ7" t="s">
        <v>195</v>
      </c>
      <c r="BK7" t="s">
        <v>3773</v>
      </c>
      <c r="BL7" t="s">
        <v>4973</v>
      </c>
      <c r="BM7" t="s">
        <v>4949</v>
      </c>
      <c r="BN7" t="s">
        <v>7</v>
      </c>
      <c r="BO7" t="s">
        <v>4950</v>
      </c>
      <c r="BP7" s="441" t="str">
        <f t="shared" si="0"/>
        <v>WA.2378.EBA.958.111.B.521211</v>
      </c>
    </row>
    <row r="8" spans="1:68">
      <c r="A8" t="s">
        <v>4935</v>
      </c>
      <c r="B8" t="s">
        <v>4936</v>
      </c>
      <c r="C8" t="s">
        <v>4937</v>
      </c>
      <c r="D8" t="s">
        <v>3795</v>
      </c>
      <c r="E8" t="s">
        <v>197</v>
      </c>
      <c r="F8" t="s">
        <v>3812</v>
      </c>
      <c r="G8" t="s">
        <v>820</v>
      </c>
      <c r="H8" t="s">
        <v>4938</v>
      </c>
      <c r="I8">
        <v>9</v>
      </c>
      <c r="J8" t="s">
        <v>4974</v>
      </c>
      <c r="K8">
        <v>1</v>
      </c>
      <c r="L8" t="s">
        <v>805</v>
      </c>
      <c r="M8" t="s">
        <v>8</v>
      </c>
      <c r="N8" t="s">
        <v>159</v>
      </c>
      <c r="O8" t="s">
        <v>503</v>
      </c>
      <c r="P8" t="s">
        <v>8</v>
      </c>
      <c r="Q8" t="s">
        <v>4570</v>
      </c>
      <c r="R8" t="s">
        <v>4940</v>
      </c>
      <c r="S8" t="s">
        <v>195</v>
      </c>
      <c r="T8" t="s">
        <v>4570</v>
      </c>
      <c r="U8" t="s">
        <v>4570</v>
      </c>
      <c r="V8" t="s">
        <v>4496</v>
      </c>
      <c r="W8" t="s">
        <v>4570</v>
      </c>
      <c r="X8" t="s">
        <v>4975</v>
      </c>
      <c r="Y8" t="s">
        <v>4976</v>
      </c>
      <c r="Z8" t="s">
        <v>8</v>
      </c>
      <c r="AA8">
        <v>0</v>
      </c>
      <c r="AB8" t="s">
        <v>195</v>
      </c>
      <c r="AC8">
        <v>0</v>
      </c>
      <c r="AD8" t="s">
        <v>195</v>
      </c>
      <c r="AE8">
        <v>0</v>
      </c>
      <c r="AF8" t="s">
        <v>195</v>
      </c>
      <c r="AG8">
        <v>0</v>
      </c>
      <c r="AH8" t="s">
        <v>195</v>
      </c>
      <c r="AI8">
        <v>8</v>
      </c>
      <c r="AJ8" t="s">
        <v>106</v>
      </c>
      <c r="AK8">
        <v>1000000</v>
      </c>
      <c r="AL8">
        <v>8000000</v>
      </c>
      <c r="AM8" t="s">
        <v>195</v>
      </c>
      <c r="AN8">
        <v>0</v>
      </c>
      <c r="AO8" t="s">
        <v>4943</v>
      </c>
      <c r="AP8">
        <v>0</v>
      </c>
      <c r="AQ8">
        <v>0</v>
      </c>
      <c r="AR8">
        <v>1227744</v>
      </c>
      <c r="AS8">
        <v>867414</v>
      </c>
      <c r="AT8">
        <v>1120508</v>
      </c>
      <c r="AU8">
        <v>185561</v>
      </c>
      <c r="AV8">
        <v>185561</v>
      </c>
      <c r="AW8">
        <v>185561</v>
      </c>
      <c r="AX8">
        <v>1092963</v>
      </c>
      <c r="AY8">
        <v>185561</v>
      </c>
      <c r="AZ8">
        <v>314880</v>
      </c>
      <c r="BA8">
        <v>2634247</v>
      </c>
      <c r="BB8" t="s">
        <v>3796</v>
      </c>
      <c r="BC8" t="s">
        <v>3797</v>
      </c>
      <c r="BD8" t="s">
        <v>3813</v>
      </c>
      <c r="BE8" t="s">
        <v>4977</v>
      </c>
      <c r="BF8" t="s">
        <v>4978</v>
      </c>
      <c r="BG8" t="s">
        <v>4979</v>
      </c>
      <c r="BH8" t="s">
        <v>4947</v>
      </c>
      <c r="BI8" t="s">
        <v>195</v>
      </c>
      <c r="BJ8" t="s">
        <v>195</v>
      </c>
      <c r="BK8" t="s">
        <v>3773</v>
      </c>
      <c r="BL8" t="s">
        <v>4980</v>
      </c>
      <c r="BM8" t="s">
        <v>4949</v>
      </c>
      <c r="BN8" t="s">
        <v>7</v>
      </c>
      <c r="BO8" t="s">
        <v>4950</v>
      </c>
      <c r="BP8" s="441" t="str">
        <f t="shared" si="0"/>
        <v>WA.2378.EBA.960.101.A.521211</v>
      </c>
    </row>
    <row r="9" spans="1:68">
      <c r="A9" t="s">
        <v>4935</v>
      </c>
      <c r="B9" t="s">
        <v>4936</v>
      </c>
      <c r="C9" t="s">
        <v>4937</v>
      </c>
      <c r="D9" t="s">
        <v>3795</v>
      </c>
      <c r="E9" t="s">
        <v>197</v>
      </c>
      <c r="F9" t="s">
        <v>3812</v>
      </c>
      <c r="G9" t="s">
        <v>820</v>
      </c>
      <c r="H9" t="s">
        <v>4938</v>
      </c>
      <c r="I9">
        <v>9</v>
      </c>
      <c r="J9" t="s">
        <v>4974</v>
      </c>
      <c r="K9">
        <v>1</v>
      </c>
      <c r="L9" t="s">
        <v>805</v>
      </c>
      <c r="M9" t="s">
        <v>508</v>
      </c>
      <c r="N9" t="s">
        <v>160</v>
      </c>
      <c r="O9" t="s">
        <v>503</v>
      </c>
      <c r="P9" t="s">
        <v>8</v>
      </c>
      <c r="Q9" t="s">
        <v>4570</v>
      </c>
      <c r="R9" t="s">
        <v>4940</v>
      </c>
      <c r="S9" t="s">
        <v>195</v>
      </c>
      <c r="T9" t="s">
        <v>4570</v>
      </c>
      <c r="U9" t="s">
        <v>4570</v>
      </c>
      <c r="V9" t="s">
        <v>4496</v>
      </c>
      <c r="W9" t="s">
        <v>4570</v>
      </c>
      <c r="X9" t="s">
        <v>4981</v>
      </c>
      <c r="Y9" t="s">
        <v>4982</v>
      </c>
      <c r="Z9" t="s">
        <v>8</v>
      </c>
      <c r="AA9">
        <v>0</v>
      </c>
      <c r="AB9" t="s">
        <v>195</v>
      </c>
      <c r="AC9">
        <v>0</v>
      </c>
      <c r="AD9" t="s">
        <v>195</v>
      </c>
      <c r="AE9">
        <v>0</v>
      </c>
      <c r="AF9" t="s">
        <v>195</v>
      </c>
      <c r="AG9">
        <v>0</v>
      </c>
      <c r="AH9" t="s">
        <v>195</v>
      </c>
      <c r="AI9">
        <v>8</v>
      </c>
      <c r="AJ9" t="s">
        <v>106</v>
      </c>
      <c r="AK9">
        <v>1000000</v>
      </c>
      <c r="AL9">
        <v>8000000</v>
      </c>
      <c r="AM9" t="s">
        <v>195</v>
      </c>
      <c r="AN9">
        <v>0</v>
      </c>
      <c r="AO9" t="s">
        <v>4943</v>
      </c>
      <c r="AP9">
        <v>0</v>
      </c>
      <c r="AQ9">
        <v>0</v>
      </c>
      <c r="AR9">
        <v>1227744</v>
      </c>
      <c r="AS9">
        <v>867414</v>
      </c>
      <c r="AT9">
        <v>1120508</v>
      </c>
      <c r="AU9">
        <v>185561</v>
      </c>
      <c r="AV9">
        <v>185561</v>
      </c>
      <c r="AW9">
        <v>185561</v>
      </c>
      <c r="AX9">
        <v>1092963</v>
      </c>
      <c r="AY9">
        <v>185561</v>
      </c>
      <c r="AZ9">
        <v>314880</v>
      </c>
      <c r="BA9">
        <v>2634247</v>
      </c>
      <c r="BB9" t="s">
        <v>3796</v>
      </c>
      <c r="BC9" t="s">
        <v>3797</v>
      </c>
      <c r="BD9" t="s">
        <v>3813</v>
      </c>
      <c r="BE9" t="s">
        <v>4977</v>
      </c>
      <c r="BF9" t="s">
        <v>4978</v>
      </c>
      <c r="BG9" t="s">
        <v>4983</v>
      </c>
      <c r="BH9" t="s">
        <v>4947</v>
      </c>
      <c r="BI9" t="s">
        <v>195</v>
      </c>
      <c r="BJ9" t="s">
        <v>195</v>
      </c>
      <c r="BK9" t="s">
        <v>3773</v>
      </c>
      <c r="BL9" t="s">
        <v>4984</v>
      </c>
      <c r="BM9" t="s">
        <v>4949</v>
      </c>
      <c r="BN9" t="s">
        <v>7</v>
      </c>
      <c r="BO9" t="s">
        <v>4950</v>
      </c>
      <c r="BP9" s="441" t="str">
        <f t="shared" si="0"/>
        <v>WA.2378.EBA.960.101.B.521211</v>
      </c>
    </row>
    <row r="10" spans="1:68">
      <c r="A10" t="s">
        <v>4935</v>
      </c>
      <c r="B10" t="s">
        <v>4936</v>
      </c>
      <c r="C10" t="s">
        <v>4937</v>
      </c>
      <c r="D10" t="s">
        <v>3795</v>
      </c>
      <c r="E10" t="s">
        <v>197</v>
      </c>
      <c r="F10" t="s">
        <v>3812</v>
      </c>
      <c r="G10" t="s">
        <v>820</v>
      </c>
      <c r="H10" t="s">
        <v>4938</v>
      </c>
      <c r="I10">
        <v>9</v>
      </c>
      <c r="J10" t="s">
        <v>4974</v>
      </c>
      <c r="K10">
        <v>1</v>
      </c>
      <c r="L10" t="s">
        <v>1081</v>
      </c>
      <c r="M10" t="s">
        <v>8</v>
      </c>
      <c r="N10" t="s">
        <v>161</v>
      </c>
      <c r="O10" t="s">
        <v>503</v>
      </c>
      <c r="P10" t="s">
        <v>8</v>
      </c>
      <c r="Q10" t="s">
        <v>4570</v>
      </c>
      <c r="R10" t="s">
        <v>4940</v>
      </c>
      <c r="S10" t="s">
        <v>195</v>
      </c>
      <c r="T10" t="s">
        <v>4570</v>
      </c>
      <c r="U10" t="s">
        <v>4570</v>
      </c>
      <c r="V10" t="s">
        <v>4496</v>
      </c>
      <c r="W10" t="s">
        <v>4570</v>
      </c>
      <c r="X10" t="s">
        <v>4985</v>
      </c>
      <c r="Y10" t="s">
        <v>4986</v>
      </c>
      <c r="Z10" t="s">
        <v>8</v>
      </c>
      <c r="AA10">
        <v>0</v>
      </c>
      <c r="AB10" t="s">
        <v>195</v>
      </c>
      <c r="AC10">
        <v>0</v>
      </c>
      <c r="AD10" t="s">
        <v>195</v>
      </c>
      <c r="AE10">
        <v>0</v>
      </c>
      <c r="AF10" t="s">
        <v>195</v>
      </c>
      <c r="AG10">
        <v>0</v>
      </c>
      <c r="AH10" t="s">
        <v>195</v>
      </c>
      <c r="AI10">
        <v>10</v>
      </c>
      <c r="AJ10" t="s">
        <v>106</v>
      </c>
      <c r="AK10">
        <v>1000000</v>
      </c>
      <c r="AL10">
        <v>10000000</v>
      </c>
      <c r="AM10" t="s">
        <v>195</v>
      </c>
      <c r="AN10">
        <v>0</v>
      </c>
      <c r="AO10" t="s">
        <v>4943</v>
      </c>
      <c r="AP10">
        <v>0</v>
      </c>
      <c r="AQ10">
        <v>0</v>
      </c>
      <c r="AR10">
        <v>1158657</v>
      </c>
      <c r="AS10">
        <v>437936</v>
      </c>
      <c r="AT10">
        <v>907734</v>
      </c>
      <c r="AU10">
        <v>217208</v>
      </c>
      <c r="AV10">
        <v>166684</v>
      </c>
      <c r="AW10">
        <v>580049</v>
      </c>
      <c r="AX10">
        <v>290025</v>
      </c>
      <c r="AY10">
        <v>334072</v>
      </c>
      <c r="AZ10">
        <v>258005</v>
      </c>
      <c r="BA10">
        <v>5649630</v>
      </c>
      <c r="BB10" t="s">
        <v>3796</v>
      </c>
      <c r="BC10" t="s">
        <v>3797</v>
      </c>
      <c r="BD10" t="s">
        <v>3813</v>
      </c>
      <c r="BE10" t="s">
        <v>4977</v>
      </c>
      <c r="BF10" t="s">
        <v>4987</v>
      </c>
      <c r="BG10" t="s">
        <v>4988</v>
      </c>
      <c r="BH10" t="s">
        <v>4947</v>
      </c>
      <c r="BI10" t="s">
        <v>195</v>
      </c>
      <c r="BJ10" t="s">
        <v>195</v>
      </c>
      <c r="BK10" t="s">
        <v>3773</v>
      </c>
      <c r="BL10" t="s">
        <v>4989</v>
      </c>
      <c r="BM10" t="s">
        <v>4949</v>
      </c>
      <c r="BN10" t="s">
        <v>7</v>
      </c>
      <c r="BO10" t="s">
        <v>4950</v>
      </c>
      <c r="BP10" s="441" t="str">
        <f t="shared" si="0"/>
        <v>WA.2378.EBA.960.102.A.521211</v>
      </c>
    </row>
    <row r="11" spans="1:68">
      <c r="A11" t="s">
        <v>4935</v>
      </c>
      <c r="B11" t="s">
        <v>4936</v>
      </c>
      <c r="C11" t="s">
        <v>4937</v>
      </c>
      <c r="D11" t="s">
        <v>3795</v>
      </c>
      <c r="E11" t="s">
        <v>197</v>
      </c>
      <c r="F11" t="s">
        <v>3812</v>
      </c>
      <c r="G11" t="s">
        <v>820</v>
      </c>
      <c r="H11" t="s">
        <v>4938</v>
      </c>
      <c r="I11">
        <v>9</v>
      </c>
      <c r="J11" t="s">
        <v>4974</v>
      </c>
      <c r="K11">
        <v>1</v>
      </c>
      <c r="L11" t="s">
        <v>1081</v>
      </c>
      <c r="M11" t="s">
        <v>508</v>
      </c>
      <c r="N11" t="s">
        <v>1235</v>
      </c>
      <c r="O11" t="s">
        <v>503</v>
      </c>
      <c r="P11" t="s">
        <v>8</v>
      </c>
      <c r="Q11" t="s">
        <v>4570</v>
      </c>
      <c r="R11" t="s">
        <v>4940</v>
      </c>
      <c r="S11" t="s">
        <v>195</v>
      </c>
      <c r="T11" t="s">
        <v>4570</v>
      </c>
      <c r="U11" t="s">
        <v>4570</v>
      </c>
      <c r="V11" t="s">
        <v>4496</v>
      </c>
      <c r="W11" t="s">
        <v>4570</v>
      </c>
      <c r="X11" t="s">
        <v>4990</v>
      </c>
      <c r="Y11" t="s">
        <v>4991</v>
      </c>
      <c r="Z11" t="s">
        <v>8</v>
      </c>
      <c r="AA11">
        <v>0</v>
      </c>
      <c r="AB11" t="s">
        <v>195</v>
      </c>
      <c r="AC11">
        <v>0</v>
      </c>
      <c r="AD11" t="s">
        <v>195</v>
      </c>
      <c r="AE11">
        <v>0</v>
      </c>
      <c r="AF11" t="s">
        <v>195</v>
      </c>
      <c r="AG11">
        <v>0</v>
      </c>
      <c r="AH11" t="s">
        <v>195</v>
      </c>
      <c r="AI11">
        <v>8</v>
      </c>
      <c r="AJ11" t="s">
        <v>106</v>
      </c>
      <c r="AK11">
        <v>1000000</v>
      </c>
      <c r="AL11">
        <v>8000000</v>
      </c>
      <c r="AM11" t="s">
        <v>195</v>
      </c>
      <c r="AN11">
        <v>0</v>
      </c>
      <c r="AO11" t="s">
        <v>4943</v>
      </c>
      <c r="AP11">
        <v>0</v>
      </c>
      <c r="AQ11">
        <v>0</v>
      </c>
      <c r="AR11">
        <v>926925</v>
      </c>
      <c r="AS11">
        <v>350349</v>
      </c>
      <c r="AT11">
        <v>726187</v>
      </c>
      <c r="AU11">
        <v>173766</v>
      </c>
      <c r="AV11">
        <v>133347</v>
      </c>
      <c r="AW11">
        <v>464039</v>
      </c>
      <c r="AX11">
        <v>232020</v>
      </c>
      <c r="AY11">
        <v>267257</v>
      </c>
      <c r="AZ11">
        <v>206404</v>
      </c>
      <c r="BA11">
        <v>4519706</v>
      </c>
      <c r="BB11" t="s">
        <v>3796</v>
      </c>
      <c r="BC11" t="s">
        <v>3797</v>
      </c>
      <c r="BD11" t="s">
        <v>3813</v>
      </c>
      <c r="BE11" t="s">
        <v>4977</v>
      </c>
      <c r="BF11" t="s">
        <v>4987</v>
      </c>
      <c r="BG11" t="s">
        <v>4992</v>
      </c>
      <c r="BH11" t="s">
        <v>4947</v>
      </c>
      <c r="BI11" t="s">
        <v>195</v>
      </c>
      <c r="BJ11" t="s">
        <v>195</v>
      </c>
      <c r="BK11" t="s">
        <v>3773</v>
      </c>
      <c r="BL11" t="s">
        <v>4993</v>
      </c>
      <c r="BM11" t="s">
        <v>4949</v>
      </c>
      <c r="BN11" t="s">
        <v>7</v>
      </c>
      <c r="BO11" t="s">
        <v>4950</v>
      </c>
      <c r="BP11" s="441" t="str">
        <f t="shared" si="0"/>
        <v>WA.2378.EBA.960.102.B.521211</v>
      </c>
    </row>
    <row r="12" spans="1:68">
      <c r="A12" t="s">
        <v>4935</v>
      </c>
      <c r="B12" t="s">
        <v>4936</v>
      </c>
      <c r="C12" t="s">
        <v>4937</v>
      </c>
      <c r="D12" t="s">
        <v>3795</v>
      </c>
      <c r="E12" t="s">
        <v>197</v>
      </c>
      <c r="F12" t="s">
        <v>3812</v>
      </c>
      <c r="G12" t="s">
        <v>820</v>
      </c>
      <c r="H12" t="s">
        <v>4938</v>
      </c>
      <c r="I12">
        <v>9</v>
      </c>
      <c r="J12" t="s">
        <v>4994</v>
      </c>
      <c r="K12">
        <v>2</v>
      </c>
      <c r="L12" t="s">
        <v>805</v>
      </c>
      <c r="M12" t="s">
        <v>8</v>
      </c>
      <c r="N12" t="s">
        <v>1541</v>
      </c>
      <c r="O12" t="s">
        <v>503</v>
      </c>
      <c r="P12" t="s">
        <v>8</v>
      </c>
      <c r="Q12" t="s">
        <v>4570</v>
      </c>
      <c r="R12" t="s">
        <v>4940</v>
      </c>
      <c r="S12" t="s">
        <v>195</v>
      </c>
      <c r="T12" t="s">
        <v>4570</v>
      </c>
      <c r="U12" t="s">
        <v>4570</v>
      </c>
      <c r="V12" t="s">
        <v>4951</v>
      </c>
      <c r="W12" t="s">
        <v>4496</v>
      </c>
      <c r="X12" t="s">
        <v>4995</v>
      </c>
      <c r="Y12" t="s">
        <v>4996</v>
      </c>
      <c r="Z12" t="s">
        <v>8</v>
      </c>
      <c r="AA12">
        <v>0</v>
      </c>
      <c r="AB12" t="s">
        <v>195</v>
      </c>
      <c r="AC12">
        <v>0</v>
      </c>
      <c r="AD12" t="s">
        <v>195</v>
      </c>
      <c r="AE12">
        <v>0</v>
      </c>
      <c r="AF12" t="s">
        <v>195</v>
      </c>
      <c r="AG12">
        <v>0</v>
      </c>
      <c r="AH12" t="s">
        <v>195</v>
      </c>
      <c r="AI12">
        <v>200</v>
      </c>
      <c r="AJ12" t="s">
        <v>832</v>
      </c>
      <c r="AK12">
        <v>250000</v>
      </c>
      <c r="AL12">
        <v>50000000</v>
      </c>
      <c r="AM12" t="s">
        <v>195</v>
      </c>
      <c r="AN12">
        <v>0</v>
      </c>
      <c r="AO12" t="s">
        <v>4943</v>
      </c>
      <c r="AP12">
        <v>0</v>
      </c>
      <c r="AQ12">
        <v>0</v>
      </c>
      <c r="AR12">
        <v>5744303</v>
      </c>
      <c r="AS12">
        <v>810909</v>
      </c>
      <c r="AT12">
        <v>2987462</v>
      </c>
      <c r="AU12">
        <v>1626986</v>
      </c>
      <c r="AV12">
        <v>312461</v>
      </c>
      <c r="AW12">
        <v>312461</v>
      </c>
      <c r="AX12">
        <v>312461</v>
      </c>
      <c r="AY12">
        <v>336885</v>
      </c>
      <c r="AZ12">
        <v>5872532</v>
      </c>
      <c r="BA12">
        <v>31683540</v>
      </c>
      <c r="BB12" t="s">
        <v>3796</v>
      </c>
      <c r="BC12" t="s">
        <v>3797</v>
      </c>
      <c r="BD12" t="s">
        <v>3813</v>
      </c>
      <c r="BE12" t="s">
        <v>4997</v>
      </c>
      <c r="BF12" t="s">
        <v>4998</v>
      </c>
      <c r="BG12" t="s">
        <v>4999</v>
      </c>
      <c r="BH12" t="s">
        <v>4947</v>
      </c>
      <c r="BI12" t="s">
        <v>195</v>
      </c>
      <c r="BJ12" t="s">
        <v>195</v>
      </c>
      <c r="BK12" t="s">
        <v>3773</v>
      </c>
      <c r="BL12" t="s">
        <v>5000</v>
      </c>
      <c r="BM12" t="s">
        <v>4949</v>
      </c>
      <c r="BN12" t="s">
        <v>7</v>
      </c>
      <c r="BO12" t="s">
        <v>4950</v>
      </c>
      <c r="BP12" s="441" t="str">
        <f t="shared" si="0"/>
        <v>WA.2378.EBA.963.101.A.521211</v>
      </c>
    </row>
    <row r="13" spans="1:68">
      <c r="A13" t="s">
        <v>4935</v>
      </c>
      <c r="B13" t="s">
        <v>4936</v>
      </c>
      <c r="C13" t="s">
        <v>4937</v>
      </c>
      <c r="D13" t="s">
        <v>3795</v>
      </c>
      <c r="E13" t="s">
        <v>197</v>
      </c>
      <c r="F13" t="s">
        <v>3812</v>
      </c>
      <c r="G13" t="s">
        <v>820</v>
      </c>
      <c r="H13" t="s">
        <v>4938</v>
      </c>
      <c r="I13">
        <v>9</v>
      </c>
      <c r="J13" t="s">
        <v>4994</v>
      </c>
      <c r="K13">
        <v>2</v>
      </c>
      <c r="L13" t="s">
        <v>805</v>
      </c>
      <c r="M13" t="s">
        <v>8</v>
      </c>
      <c r="N13" t="s">
        <v>1541</v>
      </c>
      <c r="O13" t="s">
        <v>503</v>
      </c>
      <c r="P13" t="s">
        <v>8</v>
      </c>
      <c r="Q13" t="s">
        <v>4570</v>
      </c>
      <c r="R13" t="s">
        <v>4940</v>
      </c>
      <c r="S13" t="s">
        <v>195</v>
      </c>
      <c r="T13" t="s">
        <v>4570</v>
      </c>
      <c r="U13" t="s">
        <v>4570</v>
      </c>
      <c r="V13" t="s">
        <v>5001</v>
      </c>
      <c r="W13" t="s">
        <v>4951</v>
      </c>
      <c r="X13" t="s">
        <v>5002</v>
      </c>
      <c r="Y13" t="s">
        <v>5003</v>
      </c>
      <c r="Z13" t="s">
        <v>8</v>
      </c>
      <c r="AA13">
        <v>0</v>
      </c>
      <c r="AB13" t="s">
        <v>195</v>
      </c>
      <c r="AC13">
        <v>0</v>
      </c>
      <c r="AD13" t="s">
        <v>195</v>
      </c>
      <c r="AE13">
        <v>0</v>
      </c>
      <c r="AF13" t="s">
        <v>195</v>
      </c>
      <c r="AG13">
        <v>0</v>
      </c>
      <c r="AH13" t="s">
        <v>195</v>
      </c>
      <c r="AI13">
        <v>6</v>
      </c>
      <c r="AJ13" t="s">
        <v>106</v>
      </c>
      <c r="AK13">
        <v>1000000</v>
      </c>
      <c r="AL13">
        <v>6000000</v>
      </c>
      <c r="AM13" t="s">
        <v>195</v>
      </c>
      <c r="AN13">
        <v>0</v>
      </c>
      <c r="AO13" t="s">
        <v>4943</v>
      </c>
      <c r="AP13">
        <v>0</v>
      </c>
      <c r="AQ13">
        <v>0</v>
      </c>
      <c r="AR13">
        <v>689316</v>
      </c>
      <c r="AS13">
        <v>97309</v>
      </c>
      <c r="AT13">
        <v>358495</v>
      </c>
      <c r="AU13">
        <v>195238</v>
      </c>
      <c r="AV13">
        <v>37495</v>
      </c>
      <c r="AW13">
        <v>37495</v>
      </c>
      <c r="AX13">
        <v>37495</v>
      </c>
      <c r="AY13">
        <v>40426</v>
      </c>
      <c r="AZ13">
        <v>704704</v>
      </c>
      <c r="BA13">
        <v>3802027</v>
      </c>
      <c r="BB13" t="s">
        <v>3796</v>
      </c>
      <c r="BC13" t="s">
        <v>3797</v>
      </c>
      <c r="BD13" t="s">
        <v>3813</v>
      </c>
      <c r="BE13" t="s">
        <v>4997</v>
      </c>
      <c r="BF13" t="s">
        <v>4998</v>
      </c>
      <c r="BG13" t="s">
        <v>4999</v>
      </c>
      <c r="BH13" t="s">
        <v>4947</v>
      </c>
      <c r="BI13" t="s">
        <v>195</v>
      </c>
      <c r="BJ13" t="s">
        <v>195</v>
      </c>
      <c r="BK13" t="s">
        <v>3773</v>
      </c>
      <c r="BL13" t="s">
        <v>5004</v>
      </c>
      <c r="BM13" t="s">
        <v>4949</v>
      </c>
      <c r="BN13" t="s">
        <v>7</v>
      </c>
      <c r="BO13" t="s">
        <v>4950</v>
      </c>
      <c r="BP13" s="441" t="str">
        <f t="shared" si="0"/>
        <v>WA.2378.EBA.963.101.A.521211</v>
      </c>
    </row>
    <row r="14" spans="1:68">
      <c r="A14" t="s">
        <v>4935</v>
      </c>
      <c r="B14" t="s">
        <v>4936</v>
      </c>
      <c r="C14" t="s">
        <v>4937</v>
      </c>
      <c r="D14" t="s">
        <v>3795</v>
      </c>
      <c r="E14" t="s">
        <v>197</v>
      </c>
      <c r="F14" t="s">
        <v>3812</v>
      </c>
      <c r="G14" t="s">
        <v>820</v>
      </c>
      <c r="H14" t="s">
        <v>4938</v>
      </c>
      <c r="I14">
        <v>9</v>
      </c>
      <c r="J14" t="s">
        <v>4994</v>
      </c>
      <c r="K14">
        <v>2</v>
      </c>
      <c r="L14" t="s">
        <v>805</v>
      </c>
      <c r="M14" t="s">
        <v>508</v>
      </c>
      <c r="N14" t="s">
        <v>5005</v>
      </c>
      <c r="O14" t="s">
        <v>503</v>
      </c>
      <c r="P14" t="s">
        <v>8</v>
      </c>
      <c r="Q14" t="s">
        <v>4570</v>
      </c>
      <c r="R14" t="s">
        <v>4940</v>
      </c>
      <c r="S14" t="s">
        <v>195</v>
      </c>
      <c r="T14" t="s">
        <v>4570</v>
      </c>
      <c r="U14" t="s">
        <v>4570</v>
      </c>
      <c r="V14" t="s">
        <v>4951</v>
      </c>
      <c r="W14" t="s">
        <v>4496</v>
      </c>
      <c r="X14" t="s">
        <v>5006</v>
      </c>
      <c r="Y14" t="s">
        <v>5007</v>
      </c>
      <c r="Z14" t="s">
        <v>8</v>
      </c>
      <c r="AA14">
        <v>0</v>
      </c>
      <c r="AB14" t="s">
        <v>195</v>
      </c>
      <c r="AC14">
        <v>0</v>
      </c>
      <c r="AD14" t="s">
        <v>195</v>
      </c>
      <c r="AE14">
        <v>0</v>
      </c>
      <c r="AF14" t="s">
        <v>195</v>
      </c>
      <c r="AG14">
        <v>0</v>
      </c>
      <c r="AH14" t="s">
        <v>195</v>
      </c>
      <c r="AI14">
        <v>1</v>
      </c>
      <c r="AJ14" t="s">
        <v>106</v>
      </c>
      <c r="AK14">
        <v>1000000</v>
      </c>
      <c r="AL14">
        <v>1000000</v>
      </c>
      <c r="AM14" t="s">
        <v>195</v>
      </c>
      <c r="AN14">
        <v>0</v>
      </c>
      <c r="AO14" t="s">
        <v>4943</v>
      </c>
      <c r="AP14">
        <v>0</v>
      </c>
      <c r="AQ14">
        <v>0</v>
      </c>
      <c r="AR14">
        <v>0</v>
      </c>
      <c r="AS14">
        <v>0</v>
      </c>
      <c r="AT14">
        <v>0</v>
      </c>
      <c r="AU14">
        <v>0</v>
      </c>
      <c r="AV14">
        <v>0</v>
      </c>
      <c r="AW14">
        <v>0</v>
      </c>
      <c r="AX14">
        <v>0</v>
      </c>
      <c r="AY14">
        <v>0</v>
      </c>
      <c r="AZ14">
        <v>0</v>
      </c>
      <c r="BA14">
        <v>1000000</v>
      </c>
      <c r="BB14" t="s">
        <v>3796</v>
      </c>
      <c r="BC14" t="s">
        <v>3797</v>
      </c>
      <c r="BD14" t="s">
        <v>3813</v>
      </c>
      <c r="BE14" t="s">
        <v>4997</v>
      </c>
      <c r="BF14" t="s">
        <v>4998</v>
      </c>
      <c r="BG14" t="s">
        <v>5008</v>
      </c>
      <c r="BH14" t="s">
        <v>4947</v>
      </c>
      <c r="BI14" t="s">
        <v>195</v>
      </c>
      <c r="BJ14" t="s">
        <v>195</v>
      </c>
      <c r="BK14" t="s">
        <v>3773</v>
      </c>
      <c r="BL14" t="s">
        <v>5009</v>
      </c>
      <c r="BM14" t="s">
        <v>4949</v>
      </c>
      <c r="BN14" t="s">
        <v>7</v>
      </c>
      <c r="BO14" t="s">
        <v>4950</v>
      </c>
      <c r="BP14" s="441" t="str">
        <f t="shared" si="0"/>
        <v>WA.2378.EBA.963.101.B.521211</v>
      </c>
    </row>
    <row r="15" spans="1:68">
      <c r="A15" t="s">
        <v>5010</v>
      </c>
      <c r="B15" t="s">
        <v>4936</v>
      </c>
      <c r="C15" t="s">
        <v>4937</v>
      </c>
      <c r="D15" t="s">
        <v>3795</v>
      </c>
      <c r="E15" t="s">
        <v>197</v>
      </c>
      <c r="F15" t="s">
        <v>3812</v>
      </c>
      <c r="G15" t="s">
        <v>820</v>
      </c>
      <c r="H15" t="s">
        <v>4938</v>
      </c>
      <c r="I15">
        <v>9</v>
      </c>
      <c r="J15" t="s">
        <v>4939</v>
      </c>
      <c r="K15">
        <v>1</v>
      </c>
      <c r="L15" t="s">
        <v>805</v>
      </c>
      <c r="M15" t="s">
        <v>8</v>
      </c>
      <c r="N15" t="s">
        <v>972</v>
      </c>
      <c r="O15" t="s">
        <v>503</v>
      </c>
      <c r="P15" t="s">
        <v>8</v>
      </c>
      <c r="Q15" t="s">
        <v>4570</v>
      </c>
      <c r="R15" t="s">
        <v>4940</v>
      </c>
      <c r="S15" t="s">
        <v>195</v>
      </c>
      <c r="T15" t="s">
        <v>4570</v>
      </c>
      <c r="U15" t="s">
        <v>4570</v>
      </c>
      <c r="V15" t="s">
        <v>4496</v>
      </c>
      <c r="W15" t="s">
        <v>4570</v>
      </c>
      <c r="X15" t="s">
        <v>4941</v>
      </c>
      <c r="Y15" t="s">
        <v>4942</v>
      </c>
      <c r="Z15" t="s">
        <v>8</v>
      </c>
      <c r="AA15">
        <v>0</v>
      </c>
      <c r="AB15" t="s">
        <v>195</v>
      </c>
      <c r="AC15">
        <v>0</v>
      </c>
      <c r="AD15" t="s">
        <v>195</v>
      </c>
      <c r="AE15">
        <v>0</v>
      </c>
      <c r="AF15" t="s">
        <v>195</v>
      </c>
      <c r="AG15">
        <v>0</v>
      </c>
      <c r="AH15" t="s">
        <v>195</v>
      </c>
      <c r="AI15">
        <v>10</v>
      </c>
      <c r="AJ15" t="s">
        <v>9</v>
      </c>
      <c r="AK15">
        <v>1000000</v>
      </c>
      <c r="AL15">
        <v>10000000</v>
      </c>
      <c r="AM15" t="s">
        <v>195</v>
      </c>
      <c r="AN15">
        <v>0</v>
      </c>
      <c r="AO15" t="s">
        <v>5011</v>
      </c>
      <c r="AP15">
        <v>0</v>
      </c>
      <c r="AQ15">
        <v>0</v>
      </c>
      <c r="AR15">
        <v>170618</v>
      </c>
      <c r="AS15">
        <v>424681</v>
      </c>
      <c r="AT15">
        <v>0</v>
      </c>
      <c r="AU15">
        <v>228925</v>
      </c>
      <c r="AV15">
        <v>67097</v>
      </c>
      <c r="AW15">
        <v>46968</v>
      </c>
      <c r="AX15">
        <v>48715</v>
      </c>
      <c r="AY15">
        <v>182077</v>
      </c>
      <c r="AZ15">
        <v>658083</v>
      </c>
      <c r="BA15">
        <v>8172836</v>
      </c>
      <c r="BB15" t="s">
        <v>3796</v>
      </c>
      <c r="BC15" t="s">
        <v>3797</v>
      </c>
      <c r="BD15" t="s">
        <v>3813</v>
      </c>
      <c r="BE15" t="s">
        <v>4944</v>
      </c>
      <c r="BF15" t="s">
        <v>4945</v>
      </c>
      <c r="BG15" t="s">
        <v>4946</v>
      </c>
      <c r="BH15" t="s">
        <v>4947</v>
      </c>
      <c r="BI15" t="s">
        <v>195</v>
      </c>
      <c r="BJ15" t="s">
        <v>195</v>
      </c>
      <c r="BK15" t="s">
        <v>3773</v>
      </c>
      <c r="BL15" t="s">
        <v>4948</v>
      </c>
      <c r="BM15" t="s">
        <v>4949</v>
      </c>
      <c r="BN15" t="s">
        <v>7</v>
      </c>
      <c r="BO15" t="s">
        <v>4950</v>
      </c>
      <c r="BP15" s="441" t="str">
        <f t="shared" si="0"/>
        <v>WA.2378.EBA.957.101.A.521211</v>
      </c>
    </row>
    <row r="16" spans="1:68">
      <c r="A16" t="s">
        <v>5010</v>
      </c>
      <c r="B16" t="s">
        <v>4936</v>
      </c>
      <c r="C16" t="s">
        <v>4937</v>
      </c>
      <c r="D16" t="s">
        <v>3795</v>
      </c>
      <c r="E16" t="s">
        <v>197</v>
      </c>
      <c r="F16" t="s">
        <v>3812</v>
      </c>
      <c r="G16" t="s">
        <v>820</v>
      </c>
      <c r="H16" t="s">
        <v>4938</v>
      </c>
      <c r="I16">
        <v>9</v>
      </c>
      <c r="J16" t="s">
        <v>4939</v>
      </c>
      <c r="K16">
        <v>1</v>
      </c>
      <c r="L16" t="s">
        <v>805</v>
      </c>
      <c r="M16" t="s">
        <v>8</v>
      </c>
      <c r="N16" t="s">
        <v>972</v>
      </c>
      <c r="O16" t="s">
        <v>503</v>
      </c>
      <c r="P16" t="s">
        <v>8</v>
      </c>
      <c r="Q16" t="s">
        <v>4570</v>
      </c>
      <c r="R16" t="s">
        <v>4940</v>
      </c>
      <c r="S16" t="s">
        <v>195</v>
      </c>
      <c r="T16" t="s">
        <v>4570</v>
      </c>
      <c r="U16" t="s">
        <v>4570</v>
      </c>
      <c r="V16" t="s">
        <v>4951</v>
      </c>
      <c r="W16" t="s">
        <v>4496</v>
      </c>
      <c r="X16" t="s">
        <v>4952</v>
      </c>
      <c r="Y16" t="s">
        <v>4953</v>
      </c>
      <c r="Z16" t="s">
        <v>8</v>
      </c>
      <c r="AA16">
        <v>0</v>
      </c>
      <c r="AB16" t="s">
        <v>195</v>
      </c>
      <c r="AC16">
        <v>0</v>
      </c>
      <c r="AD16" t="s">
        <v>195</v>
      </c>
      <c r="AE16">
        <v>0</v>
      </c>
      <c r="AF16" t="s">
        <v>195</v>
      </c>
      <c r="AG16">
        <v>0</v>
      </c>
      <c r="AH16" t="s">
        <v>195</v>
      </c>
      <c r="AI16">
        <v>120</v>
      </c>
      <c r="AJ16" t="s">
        <v>978</v>
      </c>
      <c r="AK16">
        <v>175000</v>
      </c>
      <c r="AL16">
        <v>21000000</v>
      </c>
      <c r="AM16" t="s">
        <v>195</v>
      </c>
      <c r="AN16">
        <v>0</v>
      </c>
      <c r="AO16" t="s">
        <v>5011</v>
      </c>
      <c r="AP16">
        <v>0</v>
      </c>
      <c r="AQ16">
        <v>0</v>
      </c>
      <c r="AR16">
        <v>358297</v>
      </c>
      <c r="AS16">
        <v>891831</v>
      </c>
      <c r="AT16">
        <v>0</v>
      </c>
      <c r="AU16">
        <v>480743</v>
      </c>
      <c r="AV16">
        <v>140904</v>
      </c>
      <c r="AW16">
        <v>98633</v>
      </c>
      <c r="AX16">
        <v>102301</v>
      </c>
      <c r="AY16">
        <v>382361</v>
      </c>
      <c r="AZ16">
        <v>1381975</v>
      </c>
      <c r="BA16">
        <v>17162955</v>
      </c>
      <c r="BB16" t="s">
        <v>3796</v>
      </c>
      <c r="BC16" t="s">
        <v>3797</v>
      </c>
      <c r="BD16" t="s">
        <v>3813</v>
      </c>
      <c r="BE16" t="s">
        <v>4944</v>
      </c>
      <c r="BF16" t="s">
        <v>4945</v>
      </c>
      <c r="BG16" t="s">
        <v>4946</v>
      </c>
      <c r="BH16" t="s">
        <v>4947</v>
      </c>
      <c r="BI16" t="s">
        <v>195</v>
      </c>
      <c r="BJ16" t="s">
        <v>195</v>
      </c>
      <c r="BK16" t="s">
        <v>3773</v>
      </c>
      <c r="BL16" t="s">
        <v>4954</v>
      </c>
      <c r="BM16" t="s">
        <v>4949</v>
      </c>
      <c r="BN16" t="s">
        <v>7</v>
      </c>
      <c r="BO16" t="s">
        <v>4950</v>
      </c>
      <c r="BP16" s="441" t="str">
        <f t="shared" si="0"/>
        <v>WA.2378.EBA.957.101.A.521211</v>
      </c>
    </row>
    <row r="17" spans="1:68">
      <c r="A17" t="s">
        <v>5010</v>
      </c>
      <c r="B17" t="s">
        <v>4936</v>
      </c>
      <c r="C17" t="s">
        <v>4937</v>
      </c>
      <c r="D17" t="s">
        <v>3795</v>
      </c>
      <c r="E17" t="s">
        <v>197</v>
      </c>
      <c r="F17" t="s">
        <v>3812</v>
      </c>
      <c r="G17" t="s">
        <v>820</v>
      </c>
      <c r="H17" t="s">
        <v>4938</v>
      </c>
      <c r="I17">
        <v>9</v>
      </c>
      <c r="J17" t="s">
        <v>4939</v>
      </c>
      <c r="K17">
        <v>1</v>
      </c>
      <c r="L17" t="s">
        <v>805</v>
      </c>
      <c r="M17" t="s">
        <v>508</v>
      </c>
      <c r="N17" t="s">
        <v>158</v>
      </c>
      <c r="O17" t="s">
        <v>503</v>
      </c>
      <c r="P17" t="s">
        <v>8</v>
      </c>
      <c r="Q17" t="s">
        <v>4570</v>
      </c>
      <c r="R17" t="s">
        <v>4940</v>
      </c>
      <c r="S17" t="s">
        <v>195</v>
      </c>
      <c r="T17" t="s">
        <v>4570</v>
      </c>
      <c r="U17" t="s">
        <v>4570</v>
      </c>
      <c r="V17" t="s">
        <v>4496</v>
      </c>
      <c r="W17" t="s">
        <v>4570</v>
      </c>
      <c r="X17" t="s">
        <v>4955</v>
      </c>
      <c r="Y17" t="s">
        <v>4956</v>
      </c>
      <c r="Z17" t="s">
        <v>8</v>
      </c>
      <c r="AA17">
        <v>0</v>
      </c>
      <c r="AB17" t="s">
        <v>195</v>
      </c>
      <c r="AC17">
        <v>0</v>
      </c>
      <c r="AD17" t="s">
        <v>195</v>
      </c>
      <c r="AE17">
        <v>0</v>
      </c>
      <c r="AF17" t="s">
        <v>195</v>
      </c>
      <c r="AG17">
        <v>0</v>
      </c>
      <c r="AH17" t="s">
        <v>195</v>
      </c>
      <c r="AI17">
        <v>8</v>
      </c>
      <c r="AJ17" t="s">
        <v>9</v>
      </c>
      <c r="AK17">
        <v>1000000</v>
      </c>
      <c r="AL17">
        <v>8000000</v>
      </c>
      <c r="AM17" t="s">
        <v>195</v>
      </c>
      <c r="AN17">
        <v>0</v>
      </c>
      <c r="AO17" t="s">
        <v>5011</v>
      </c>
      <c r="AP17">
        <v>0</v>
      </c>
      <c r="AQ17">
        <v>0</v>
      </c>
      <c r="AR17">
        <v>136494</v>
      </c>
      <c r="AS17">
        <v>339745</v>
      </c>
      <c r="AT17">
        <v>0</v>
      </c>
      <c r="AU17">
        <v>183140</v>
      </c>
      <c r="AV17">
        <v>53678</v>
      </c>
      <c r="AW17">
        <v>37574</v>
      </c>
      <c r="AX17">
        <v>38972</v>
      </c>
      <c r="AY17">
        <v>145661</v>
      </c>
      <c r="AZ17">
        <v>526467</v>
      </c>
      <c r="BA17">
        <v>6538269</v>
      </c>
      <c r="BB17" t="s">
        <v>3796</v>
      </c>
      <c r="BC17" t="s">
        <v>3797</v>
      </c>
      <c r="BD17" t="s">
        <v>3813</v>
      </c>
      <c r="BE17" t="s">
        <v>4944</v>
      </c>
      <c r="BF17" t="s">
        <v>4945</v>
      </c>
      <c r="BG17" t="s">
        <v>4957</v>
      </c>
      <c r="BH17" t="s">
        <v>4947</v>
      </c>
      <c r="BI17" t="s">
        <v>195</v>
      </c>
      <c r="BJ17" t="s">
        <v>195</v>
      </c>
      <c r="BK17" t="s">
        <v>3773</v>
      </c>
      <c r="BL17" t="s">
        <v>4958</v>
      </c>
      <c r="BM17" t="s">
        <v>4949</v>
      </c>
      <c r="BN17" t="s">
        <v>7</v>
      </c>
      <c r="BO17" t="s">
        <v>4950</v>
      </c>
      <c r="BP17" s="441" t="str">
        <f t="shared" si="0"/>
        <v>WA.2378.EBA.957.101.B.521211</v>
      </c>
    </row>
    <row r="18" spans="1:68">
      <c r="A18" t="s">
        <v>5010</v>
      </c>
      <c r="B18" t="s">
        <v>4936</v>
      </c>
      <c r="C18" t="s">
        <v>4937</v>
      </c>
      <c r="D18" t="s">
        <v>3795</v>
      </c>
      <c r="E18" t="s">
        <v>197</v>
      </c>
      <c r="F18" t="s">
        <v>3812</v>
      </c>
      <c r="G18" t="s">
        <v>820</v>
      </c>
      <c r="H18" t="s">
        <v>4938</v>
      </c>
      <c r="I18">
        <v>9</v>
      </c>
      <c r="J18" t="s">
        <v>4959</v>
      </c>
      <c r="K18">
        <v>2</v>
      </c>
      <c r="L18" t="s">
        <v>805</v>
      </c>
      <c r="M18" t="s">
        <v>8</v>
      </c>
      <c r="N18" t="s">
        <v>1020</v>
      </c>
      <c r="O18" t="s">
        <v>503</v>
      </c>
      <c r="P18" t="s">
        <v>8</v>
      </c>
      <c r="Q18" t="s">
        <v>4570</v>
      </c>
      <c r="R18" t="s">
        <v>4940</v>
      </c>
      <c r="S18" t="s">
        <v>195</v>
      </c>
      <c r="T18" t="s">
        <v>4570</v>
      </c>
      <c r="U18" t="s">
        <v>4570</v>
      </c>
      <c r="V18" t="s">
        <v>4496</v>
      </c>
      <c r="W18" t="s">
        <v>4570</v>
      </c>
      <c r="X18" t="s">
        <v>4960</v>
      </c>
      <c r="Y18" t="s">
        <v>4961</v>
      </c>
      <c r="Z18" t="s">
        <v>8</v>
      </c>
      <c r="AA18">
        <v>0</v>
      </c>
      <c r="AB18" t="s">
        <v>195</v>
      </c>
      <c r="AC18">
        <v>0</v>
      </c>
      <c r="AD18" t="s">
        <v>195</v>
      </c>
      <c r="AE18">
        <v>0</v>
      </c>
      <c r="AF18" t="s">
        <v>195</v>
      </c>
      <c r="AG18">
        <v>0</v>
      </c>
      <c r="AH18" t="s">
        <v>195</v>
      </c>
      <c r="AI18">
        <v>15</v>
      </c>
      <c r="AJ18" t="s">
        <v>106</v>
      </c>
      <c r="AK18">
        <v>10000000</v>
      </c>
      <c r="AL18">
        <v>150000000</v>
      </c>
      <c r="AM18" t="s">
        <v>195</v>
      </c>
      <c r="AN18">
        <v>0</v>
      </c>
      <c r="AO18" t="s">
        <v>5011</v>
      </c>
      <c r="AP18">
        <v>0</v>
      </c>
      <c r="AQ18">
        <v>0</v>
      </c>
      <c r="AR18">
        <v>4952966</v>
      </c>
      <c r="AS18">
        <v>6653359</v>
      </c>
      <c r="AT18">
        <v>9160626</v>
      </c>
      <c r="AU18">
        <v>6279810</v>
      </c>
      <c r="AV18">
        <v>3759426</v>
      </c>
      <c r="AW18">
        <v>2911652</v>
      </c>
      <c r="AX18">
        <v>3933700</v>
      </c>
      <c r="AY18">
        <v>3663734</v>
      </c>
      <c r="AZ18">
        <v>3935610</v>
      </c>
      <c r="BA18">
        <v>104749117</v>
      </c>
      <c r="BB18" t="s">
        <v>3796</v>
      </c>
      <c r="BC18" t="s">
        <v>3797</v>
      </c>
      <c r="BD18" t="s">
        <v>3813</v>
      </c>
      <c r="BE18" t="s">
        <v>3816</v>
      </c>
      <c r="BF18" t="s">
        <v>4962</v>
      </c>
      <c r="BG18" t="s">
        <v>4963</v>
      </c>
      <c r="BH18" t="s">
        <v>4947</v>
      </c>
      <c r="BI18" t="s">
        <v>195</v>
      </c>
      <c r="BJ18" t="s">
        <v>195</v>
      </c>
      <c r="BK18" t="s">
        <v>3773</v>
      </c>
      <c r="BL18" t="s">
        <v>4964</v>
      </c>
      <c r="BM18" t="s">
        <v>4949</v>
      </c>
      <c r="BN18" t="s">
        <v>7</v>
      </c>
      <c r="BO18" t="s">
        <v>4950</v>
      </c>
      <c r="BP18" s="441" t="str">
        <f t="shared" si="0"/>
        <v>WA.2378.EBA.958.101.A.521211</v>
      </c>
    </row>
    <row r="19" spans="1:68">
      <c r="A19" t="s">
        <v>5010</v>
      </c>
      <c r="B19" t="s">
        <v>4936</v>
      </c>
      <c r="C19" t="s">
        <v>4937</v>
      </c>
      <c r="D19" t="s">
        <v>3795</v>
      </c>
      <c r="E19" t="s">
        <v>197</v>
      </c>
      <c r="F19" t="s">
        <v>3812</v>
      </c>
      <c r="G19" t="s">
        <v>820</v>
      </c>
      <c r="H19" t="s">
        <v>4938</v>
      </c>
      <c r="I19">
        <v>9</v>
      </c>
      <c r="J19" t="s">
        <v>4959</v>
      </c>
      <c r="K19">
        <v>2</v>
      </c>
      <c r="L19" t="s">
        <v>1111</v>
      </c>
      <c r="M19" t="s">
        <v>8</v>
      </c>
      <c r="N19" t="s">
        <v>72</v>
      </c>
      <c r="O19" t="s">
        <v>503</v>
      </c>
      <c r="P19" t="s">
        <v>8</v>
      </c>
      <c r="Q19" t="s">
        <v>4570</v>
      </c>
      <c r="R19" t="s">
        <v>4940</v>
      </c>
      <c r="S19" t="s">
        <v>195</v>
      </c>
      <c r="T19" t="s">
        <v>4570</v>
      </c>
      <c r="U19" t="s">
        <v>4570</v>
      </c>
      <c r="V19" t="s">
        <v>4496</v>
      </c>
      <c r="W19" t="s">
        <v>4570</v>
      </c>
      <c r="X19" t="s">
        <v>4965</v>
      </c>
      <c r="Y19" t="s">
        <v>4966</v>
      </c>
      <c r="Z19" t="s">
        <v>8</v>
      </c>
      <c r="AA19">
        <v>0</v>
      </c>
      <c r="AB19" t="s">
        <v>195</v>
      </c>
      <c r="AC19">
        <v>0</v>
      </c>
      <c r="AD19" t="s">
        <v>195</v>
      </c>
      <c r="AE19">
        <v>0</v>
      </c>
      <c r="AF19" t="s">
        <v>195</v>
      </c>
      <c r="AG19">
        <v>0</v>
      </c>
      <c r="AH19" t="s">
        <v>195</v>
      </c>
      <c r="AI19">
        <v>200</v>
      </c>
      <c r="AJ19" t="s">
        <v>832</v>
      </c>
      <c r="AK19">
        <v>181888</v>
      </c>
      <c r="AL19">
        <v>36377000</v>
      </c>
      <c r="AM19" t="s">
        <v>195</v>
      </c>
      <c r="AN19">
        <v>0</v>
      </c>
      <c r="AO19" t="s">
        <v>5011</v>
      </c>
      <c r="AP19">
        <v>0</v>
      </c>
      <c r="AQ19">
        <v>0</v>
      </c>
      <c r="AR19">
        <v>1134857</v>
      </c>
      <c r="AS19">
        <v>23800</v>
      </c>
      <c r="AT19">
        <v>387970</v>
      </c>
      <c r="AU19">
        <v>509163</v>
      </c>
      <c r="AV19">
        <v>2380000</v>
      </c>
      <c r="AW19">
        <v>3689542</v>
      </c>
      <c r="AX19">
        <v>1540264</v>
      </c>
      <c r="AY19">
        <v>5804404</v>
      </c>
      <c r="AZ19">
        <v>2380000</v>
      </c>
      <c r="BA19">
        <v>18527000</v>
      </c>
      <c r="BB19" t="s">
        <v>3796</v>
      </c>
      <c r="BC19" t="s">
        <v>3797</v>
      </c>
      <c r="BD19" t="s">
        <v>3813</v>
      </c>
      <c r="BE19" t="s">
        <v>3816</v>
      </c>
      <c r="BF19" t="s">
        <v>4967</v>
      </c>
      <c r="BG19" t="s">
        <v>4968</v>
      </c>
      <c r="BH19" t="s">
        <v>4947</v>
      </c>
      <c r="BI19" t="s">
        <v>195</v>
      </c>
      <c r="BJ19" t="s">
        <v>195</v>
      </c>
      <c r="BK19" t="s">
        <v>3773</v>
      </c>
      <c r="BL19" t="s">
        <v>4969</v>
      </c>
      <c r="BM19" t="s">
        <v>4949</v>
      </c>
      <c r="BN19" t="s">
        <v>7</v>
      </c>
      <c r="BO19" t="s">
        <v>4950</v>
      </c>
      <c r="BP19" s="441" t="str">
        <f t="shared" si="0"/>
        <v>WA.2378.EBA.958.111.A.521211</v>
      </c>
    </row>
    <row r="20" spans="1:68">
      <c r="A20" t="s">
        <v>5010</v>
      </c>
      <c r="B20" t="s">
        <v>4936</v>
      </c>
      <c r="C20" t="s">
        <v>4937</v>
      </c>
      <c r="D20" t="s">
        <v>3795</v>
      </c>
      <c r="E20" t="s">
        <v>197</v>
      </c>
      <c r="F20" t="s">
        <v>3812</v>
      </c>
      <c r="G20" t="s">
        <v>820</v>
      </c>
      <c r="H20" t="s">
        <v>4938</v>
      </c>
      <c r="I20">
        <v>9</v>
      </c>
      <c r="J20" t="s">
        <v>4959</v>
      </c>
      <c r="K20">
        <v>2</v>
      </c>
      <c r="L20" t="s">
        <v>1111</v>
      </c>
      <c r="M20" t="s">
        <v>508</v>
      </c>
      <c r="N20" t="s">
        <v>74</v>
      </c>
      <c r="O20" t="s">
        <v>503</v>
      </c>
      <c r="P20" t="s">
        <v>8</v>
      </c>
      <c r="Q20" t="s">
        <v>4570</v>
      </c>
      <c r="R20" t="s">
        <v>4940</v>
      </c>
      <c r="S20" t="s">
        <v>195</v>
      </c>
      <c r="T20" t="s">
        <v>4570</v>
      </c>
      <c r="U20" t="s">
        <v>4570</v>
      </c>
      <c r="V20" t="s">
        <v>4496</v>
      </c>
      <c r="W20" t="s">
        <v>4570</v>
      </c>
      <c r="X20" t="s">
        <v>4970</v>
      </c>
      <c r="Y20" t="s">
        <v>4971</v>
      </c>
      <c r="Z20" t="s">
        <v>8</v>
      </c>
      <c r="AA20">
        <v>0</v>
      </c>
      <c r="AB20" t="s">
        <v>195</v>
      </c>
      <c r="AC20">
        <v>0</v>
      </c>
      <c r="AD20" t="s">
        <v>195</v>
      </c>
      <c r="AE20">
        <v>0</v>
      </c>
      <c r="AF20" t="s">
        <v>195</v>
      </c>
      <c r="AG20">
        <v>0</v>
      </c>
      <c r="AH20" t="s">
        <v>195</v>
      </c>
      <c r="AI20">
        <v>150</v>
      </c>
      <c r="AJ20" t="s">
        <v>832</v>
      </c>
      <c r="AK20">
        <v>177667</v>
      </c>
      <c r="AL20">
        <v>26650000</v>
      </c>
      <c r="AM20" t="s">
        <v>195</v>
      </c>
      <c r="AN20">
        <v>0</v>
      </c>
      <c r="AO20" t="s">
        <v>5011</v>
      </c>
      <c r="AP20">
        <v>0</v>
      </c>
      <c r="AQ20">
        <v>0</v>
      </c>
      <c r="AR20">
        <v>847170</v>
      </c>
      <c r="AS20">
        <v>17767</v>
      </c>
      <c r="AT20">
        <v>289619</v>
      </c>
      <c r="AU20">
        <v>380090</v>
      </c>
      <c r="AV20">
        <v>1776667</v>
      </c>
      <c r="AW20">
        <v>2754238</v>
      </c>
      <c r="AX20">
        <v>1149805</v>
      </c>
      <c r="AY20">
        <v>4332979</v>
      </c>
      <c r="AZ20">
        <v>1776667</v>
      </c>
      <c r="BA20">
        <v>13324998</v>
      </c>
      <c r="BB20" t="s">
        <v>3796</v>
      </c>
      <c r="BC20" t="s">
        <v>3797</v>
      </c>
      <c r="BD20" t="s">
        <v>3813</v>
      </c>
      <c r="BE20" t="s">
        <v>3816</v>
      </c>
      <c r="BF20" t="s">
        <v>4967</v>
      </c>
      <c r="BG20" t="s">
        <v>4972</v>
      </c>
      <c r="BH20" t="s">
        <v>4947</v>
      </c>
      <c r="BI20" t="s">
        <v>195</v>
      </c>
      <c r="BJ20" t="s">
        <v>195</v>
      </c>
      <c r="BK20" t="s">
        <v>3773</v>
      </c>
      <c r="BL20" t="s">
        <v>4973</v>
      </c>
      <c r="BM20" t="s">
        <v>4949</v>
      </c>
      <c r="BN20" t="s">
        <v>7</v>
      </c>
      <c r="BO20" t="s">
        <v>4950</v>
      </c>
      <c r="BP20" s="441" t="str">
        <f t="shared" si="0"/>
        <v>WA.2378.EBA.958.111.B.521211</v>
      </c>
    </row>
    <row r="21" spans="1:68">
      <c r="A21" t="s">
        <v>5010</v>
      </c>
      <c r="B21" t="s">
        <v>4936</v>
      </c>
      <c r="C21" t="s">
        <v>4937</v>
      </c>
      <c r="D21" t="s">
        <v>3795</v>
      </c>
      <c r="E21" t="s">
        <v>197</v>
      </c>
      <c r="F21" t="s">
        <v>3812</v>
      </c>
      <c r="G21" t="s">
        <v>820</v>
      </c>
      <c r="H21" t="s">
        <v>4938</v>
      </c>
      <c r="I21">
        <v>9</v>
      </c>
      <c r="J21" t="s">
        <v>4974</v>
      </c>
      <c r="K21">
        <v>1</v>
      </c>
      <c r="L21" t="s">
        <v>805</v>
      </c>
      <c r="M21" t="s">
        <v>8</v>
      </c>
      <c r="N21" t="s">
        <v>159</v>
      </c>
      <c r="O21" t="s">
        <v>503</v>
      </c>
      <c r="P21" t="s">
        <v>8</v>
      </c>
      <c r="Q21" t="s">
        <v>4570</v>
      </c>
      <c r="R21" t="s">
        <v>4940</v>
      </c>
      <c r="S21" t="s">
        <v>195</v>
      </c>
      <c r="T21" t="s">
        <v>4570</v>
      </c>
      <c r="U21" t="s">
        <v>4570</v>
      </c>
      <c r="V21" t="s">
        <v>4496</v>
      </c>
      <c r="W21" t="s">
        <v>4570</v>
      </c>
      <c r="X21" t="s">
        <v>4975</v>
      </c>
      <c r="Y21" t="s">
        <v>4976</v>
      </c>
      <c r="Z21" t="s">
        <v>8</v>
      </c>
      <c r="AA21">
        <v>0</v>
      </c>
      <c r="AB21" t="s">
        <v>195</v>
      </c>
      <c r="AC21">
        <v>0</v>
      </c>
      <c r="AD21" t="s">
        <v>195</v>
      </c>
      <c r="AE21">
        <v>0</v>
      </c>
      <c r="AF21" t="s">
        <v>195</v>
      </c>
      <c r="AG21">
        <v>0</v>
      </c>
      <c r="AH21" t="s">
        <v>195</v>
      </c>
      <c r="AI21">
        <v>8</v>
      </c>
      <c r="AJ21" t="s">
        <v>106</v>
      </c>
      <c r="AK21">
        <v>1000000</v>
      </c>
      <c r="AL21">
        <v>8000000</v>
      </c>
      <c r="AM21" t="s">
        <v>195</v>
      </c>
      <c r="AN21">
        <v>0</v>
      </c>
      <c r="AO21" t="s">
        <v>5011</v>
      </c>
      <c r="AP21">
        <v>0</v>
      </c>
      <c r="AQ21">
        <v>0</v>
      </c>
      <c r="AR21">
        <v>1227744</v>
      </c>
      <c r="AS21">
        <v>909174</v>
      </c>
      <c r="AT21">
        <v>0</v>
      </c>
      <c r="AU21">
        <v>1253123</v>
      </c>
      <c r="AV21">
        <v>185561</v>
      </c>
      <c r="AW21">
        <v>185561</v>
      </c>
      <c r="AX21">
        <v>1092963</v>
      </c>
      <c r="AY21">
        <v>185561</v>
      </c>
      <c r="AZ21">
        <v>314880</v>
      </c>
      <c r="BA21">
        <v>2645433</v>
      </c>
      <c r="BB21" t="s">
        <v>3796</v>
      </c>
      <c r="BC21" t="s">
        <v>3797</v>
      </c>
      <c r="BD21" t="s">
        <v>3813</v>
      </c>
      <c r="BE21" t="s">
        <v>4977</v>
      </c>
      <c r="BF21" t="s">
        <v>4978</v>
      </c>
      <c r="BG21" t="s">
        <v>4979</v>
      </c>
      <c r="BH21" t="s">
        <v>4947</v>
      </c>
      <c r="BI21" t="s">
        <v>195</v>
      </c>
      <c r="BJ21" t="s">
        <v>195</v>
      </c>
      <c r="BK21" t="s">
        <v>3773</v>
      </c>
      <c r="BL21" t="s">
        <v>4980</v>
      </c>
      <c r="BM21" t="s">
        <v>4949</v>
      </c>
      <c r="BN21" t="s">
        <v>7</v>
      </c>
      <c r="BO21" t="s">
        <v>4950</v>
      </c>
      <c r="BP21" s="441" t="str">
        <f t="shared" si="0"/>
        <v>WA.2378.EBA.960.101.A.521211</v>
      </c>
    </row>
    <row r="22" spans="1:68">
      <c r="A22" t="s">
        <v>5010</v>
      </c>
      <c r="B22" t="s">
        <v>4936</v>
      </c>
      <c r="C22" t="s">
        <v>4937</v>
      </c>
      <c r="D22" t="s">
        <v>3795</v>
      </c>
      <c r="E22" t="s">
        <v>197</v>
      </c>
      <c r="F22" t="s">
        <v>3812</v>
      </c>
      <c r="G22" t="s">
        <v>820</v>
      </c>
      <c r="H22" t="s">
        <v>4938</v>
      </c>
      <c r="I22">
        <v>9</v>
      </c>
      <c r="J22" t="s">
        <v>4974</v>
      </c>
      <c r="K22">
        <v>1</v>
      </c>
      <c r="L22" t="s">
        <v>805</v>
      </c>
      <c r="M22" t="s">
        <v>508</v>
      </c>
      <c r="N22" t="s">
        <v>160</v>
      </c>
      <c r="O22" t="s">
        <v>503</v>
      </c>
      <c r="P22" t="s">
        <v>8</v>
      </c>
      <c r="Q22" t="s">
        <v>4570</v>
      </c>
      <c r="R22" t="s">
        <v>4940</v>
      </c>
      <c r="S22" t="s">
        <v>195</v>
      </c>
      <c r="T22" t="s">
        <v>4570</v>
      </c>
      <c r="U22" t="s">
        <v>4570</v>
      </c>
      <c r="V22" t="s">
        <v>4496</v>
      </c>
      <c r="W22" t="s">
        <v>4570</v>
      </c>
      <c r="X22" t="s">
        <v>4981</v>
      </c>
      <c r="Y22" t="s">
        <v>4982</v>
      </c>
      <c r="Z22" t="s">
        <v>8</v>
      </c>
      <c r="AA22">
        <v>0</v>
      </c>
      <c r="AB22" t="s">
        <v>195</v>
      </c>
      <c r="AC22">
        <v>0</v>
      </c>
      <c r="AD22" t="s">
        <v>195</v>
      </c>
      <c r="AE22">
        <v>0</v>
      </c>
      <c r="AF22" t="s">
        <v>195</v>
      </c>
      <c r="AG22">
        <v>0</v>
      </c>
      <c r="AH22" t="s">
        <v>195</v>
      </c>
      <c r="AI22">
        <v>8</v>
      </c>
      <c r="AJ22" t="s">
        <v>106</v>
      </c>
      <c r="AK22">
        <v>1000000</v>
      </c>
      <c r="AL22">
        <v>8000000</v>
      </c>
      <c r="AM22" t="s">
        <v>195</v>
      </c>
      <c r="AN22">
        <v>0</v>
      </c>
      <c r="AO22" t="s">
        <v>5011</v>
      </c>
      <c r="AP22">
        <v>0</v>
      </c>
      <c r="AQ22">
        <v>0</v>
      </c>
      <c r="AR22">
        <v>1227744</v>
      </c>
      <c r="AS22">
        <v>909174</v>
      </c>
      <c r="AT22">
        <v>0</v>
      </c>
      <c r="AU22">
        <v>1253123</v>
      </c>
      <c r="AV22">
        <v>185561</v>
      </c>
      <c r="AW22">
        <v>185561</v>
      </c>
      <c r="AX22">
        <v>1092963</v>
      </c>
      <c r="AY22">
        <v>185561</v>
      </c>
      <c r="AZ22">
        <v>314880</v>
      </c>
      <c r="BA22">
        <v>2645433</v>
      </c>
      <c r="BB22" t="s">
        <v>3796</v>
      </c>
      <c r="BC22" t="s">
        <v>3797</v>
      </c>
      <c r="BD22" t="s">
        <v>3813</v>
      </c>
      <c r="BE22" t="s">
        <v>4977</v>
      </c>
      <c r="BF22" t="s">
        <v>4978</v>
      </c>
      <c r="BG22" t="s">
        <v>4983</v>
      </c>
      <c r="BH22" t="s">
        <v>4947</v>
      </c>
      <c r="BI22" t="s">
        <v>195</v>
      </c>
      <c r="BJ22" t="s">
        <v>195</v>
      </c>
      <c r="BK22" t="s">
        <v>3773</v>
      </c>
      <c r="BL22" t="s">
        <v>4984</v>
      </c>
      <c r="BM22" t="s">
        <v>4949</v>
      </c>
      <c r="BN22" t="s">
        <v>7</v>
      </c>
      <c r="BO22" t="s">
        <v>4950</v>
      </c>
      <c r="BP22" s="441" t="str">
        <f t="shared" si="0"/>
        <v>WA.2378.EBA.960.101.B.521211</v>
      </c>
    </row>
    <row r="23" spans="1:68">
      <c r="A23" t="s">
        <v>5010</v>
      </c>
      <c r="B23" t="s">
        <v>4936</v>
      </c>
      <c r="C23" t="s">
        <v>4937</v>
      </c>
      <c r="D23" t="s">
        <v>3795</v>
      </c>
      <c r="E23" t="s">
        <v>197</v>
      </c>
      <c r="F23" t="s">
        <v>3812</v>
      </c>
      <c r="G23" t="s">
        <v>820</v>
      </c>
      <c r="H23" t="s">
        <v>4938</v>
      </c>
      <c r="I23">
        <v>9</v>
      </c>
      <c r="J23" t="s">
        <v>4974</v>
      </c>
      <c r="K23">
        <v>1</v>
      </c>
      <c r="L23" t="s">
        <v>1081</v>
      </c>
      <c r="M23" t="s">
        <v>8</v>
      </c>
      <c r="N23" t="s">
        <v>161</v>
      </c>
      <c r="O23" t="s">
        <v>503</v>
      </c>
      <c r="P23" t="s">
        <v>8</v>
      </c>
      <c r="Q23" t="s">
        <v>4570</v>
      </c>
      <c r="R23" t="s">
        <v>4940</v>
      </c>
      <c r="S23" t="s">
        <v>195</v>
      </c>
      <c r="T23" t="s">
        <v>4570</v>
      </c>
      <c r="U23" t="s">
        <v>4570</v>
      </c>
      <c r="V23" t="s">
        <v>4496</v>
      </c>
      <c r="W23" t="s">
        <v>4570</v>
      </c>
      <c r="X23" t="s">
        <v>4985</v>
      </c>
      <c r="Y23" t="s">
        <v>4986</v>
      </c>
      <c r="Z23" t="s">
        <v>8</v>
      </c>
      <c r="AA23">
        <v>0</v>
      </c>
      <c r="AB23" t="s">
        <v>195</v>
      </c>
      <c r="AC23">
        <v>0</v>
      </c>
      <c r="AD23" t="s">
        <v>195</v>
      </c>
      <c r="AE23">
        <v>0</v>
      </c>
      <c r="AF23" t="s">
        <v>195</v>
      </c>
      <c r="AG23">
        <v>0</v>
      </c>
      <c r="AH23" t="s">
        <v>195</v>
      </c>
      <c r="AI23">
        <v>10</v>
      </c>
      <c r="AJ23" t="s">
        <v>106</v>
      </c>
      <c r="AK23">
        <v>1000000</v>
      </c>
      <c r="AL23">
        <v>10000000</v>
      </c>
      <c r="AM23" t="s">
        <v>195</v>
      </c>
      <c r="AN23">
        <v>0</v>
      </c>
      <c r="AO23" t="s">
        <v>5011</v>
      </c>
      <c r="AP23">
        <v>0</v>
      </c>
      <c r="AQ23">
        <v>0</v>
      </c>
      <c r="AR23">
        <v>504058</v>
      </c>
      <c r="AS23">
        <v>442091</v>
      </c>
      <c r="AT23">
        <v>0</v>
      </c>
      <c r="AU23">
        <v>264226</v>
      </c>
      <c r="AV23">
        <v>72514</v>
      </c>
      <c r="AW23">
        <v>225935</v>
      </c>
      <c r="AX23">
        <v>126171</v>
      </c>
      <c r="AY23">
        <v>145333</v>
      </c>
      <c r="AZ23">
        <v>112242</v>
      </c>
      <c r="BA23">
        <v>8107430</v>
      </c>
      <c r="BB23" t="s">
        <v>3796</v>
      </c>
      <c r="BC23" t="s">
        <v>3797</v>
      </c>
      <c r="BD23" t="s">
        <v>3813</v>
      </c>
      <c r="BE23" t="s">
        <v>4977</v>
      </c>
      <c r="BF23" t="s">
        <v>4987</v>
      </c>
      <c r="BG23" t="s">
        <v>4988</v>
      </c>
      <c r="BH23" t="s">
        <v>4947</v>
      </c>
      <c r="BI23" t="s">
        <v>195</v>
      </c>
      <c r="BJ23" t="s">
        <v>195</v>
      </c>
      <c r="BK23" t="s">
        <v>3773</v>
      </c>
      <c r="BL23" t="s">
        <v>4989</v>
      </c>
      <c r="BM23" t="s">
        <v>4949</v>
      </c>
      <c r="BN23" t="s">
        <v>7</v>
      </c>
      <c r="BO23" t="s">
        <v>4950</v>
      </c>
      <c r="BP23" s="441" t="str">
        <f t="shared" si="0"/>
        <v>WA.2378.EBA.960.102.A.521211</v>
      </c>
    </row>
    <row r="24" spans="1:68">
      <c r="A24" t="s">
        <v>5010</v>
      </c>
      <c r="B24" t="s">
        <v>4936</v>
      </c>
      <c r="C24" t="s">
        <v>4937</v>
      </c>
      <c r="D24" t="s">
        <v>3795</v>
      </c>
      <c r="E24" t="s">
        <v>197</v>
      </c>
      <c r="F24" t="s">
        <v>3812</v>
      </c>
      <c r="G24" t="s">
        <v>820</v>
      </c>
      <c r="H24" t="s">
        <v>4938</v>
      </c>
      <c r="I24">
        <v>9</v>
      </c>
      <c r="J24" t="s">
        <v>4974</v>
      </c>
      <c r="K24">
        <v>1</v>
      </c>
      <c r="L24" t="s">
        <v>1081</v>
      </c>
      <c r="M24" t="s">
        <v>508</v>
      </c>
      <c r="N24" t="s">
        <v>1235</v>
      </c>
      <c r="O24" t="s">
        <v>503</v>
      </c>
      <c r="P24" t="s">
        <v>8</v>
      </c>
      <c r="Q24" t="s">
        <v>4570</v>
      </c>
      <c r="R24" t="s">
        <v>4940</v>
      </c>
      <c r="S24" t="s">
        <v>195</v>
      </c>
      <c r="T24" t="s">
        <v>4570</v>
      </c>
      <c r="U24" t="s">
        <v>4570</v>
      </c>
      <c r="V24" t="s">
        <v>4496</v>
      </c>
      <c r="W24" t="s">
        <v>4570</v>
      </c>
      <c r="X24" t="s">
        <v>4990</v>
      </c>
      <c r="Y24" t="s">
        <v>4991</v>
      </c>
      <c r="Z24" t="s">
        <v>8</v>
      </c>
      <c r="AA24">
        <v>0</v>
      </c>
      <c r="AB24" t="s">
        <v>195</v>
      </c>
      <c r="AC24">
        <v>0</v>
      </c>
      <c r="AD24" t="s">
        <v>195</v>
      </c>
      <c r="AE24">
        <v>0</v>
      </c>
      <c r="AF24" t="s">
        <v>195</v>
      </c>
      <c r="AG24">
        <v>0</v>
      </c>
      <c r="AH24" t="s">
        <v>195</v>
      </c>
      <c r="AI24">
        <v>8</v>
      </c>
      <c r="AJ24" t="s">
        <v>106</v>
      </c>
      <c r="AK24">
        <v>1000000</v>
      </c>
      <c r="AL24">
        <v>8000000</v>
      </c>
      <c r="AM24" t="s">
        <v>195</v>
      </c>
      <c r="AN24">
        <v>0</v>
      </c>
      <c r="AO24" t="s">
        <v>5011</v>
      </c>
      <c r="AP24">
        <v>0</v>
      </c>
      <c r="AQ24">
        <v>0</v>
      </c>
      <c r="AR24">
        <v>403247</v>
      </c>
      <c r="AS24">
        <v>353673</v>
      </c>
      <c r="AT24">
        <v>0</v>
      </c>
      <c r="AU24">
        <v>211381</v>
      </c>
      <c r="AV24">
        <v>58011</v>
      </c>
      <c r="AW24">
        <v>180748</v>
      </c>
      <c r="AX24">
        <v>100937</v>
      </c>
      <c r="AY24">
        <v>116267</v>
      </c>
      <c r="AZ24">
        <v>89793</v>
      </c>
      <c r="BA24">
        <v>6485943</v>
      </c>
      <c r="BB24" t="s">
        <v>3796</v>
      </c>
      <c r="BC24" t="s">
        <v>3797</v>
      </c>
      <c r="BD24" t="s">
        <v>3813</v>
      </c>
      <c r="BE24" t="s">
        <v>4977</v>
      </c>
      <c r="BF24" t="s">
        <v>4987</v>
      </c>
      <c r="BG24" t="s">
        <v>4992</v>
      </c>
      <c r="BH24" t="s">
        <v>4947</v>
      </c>
      <c r="BI24" t="s">
        <v>195</v>
      </c>
      <c r="BJ24" t="s">
        <v>195</v>
      </c>
      <c r="BK24" t="s">
        <v>3773</v>
      </c>
      <c r="BL24" t="s">
        <v>4993</v>
      </c>
      <c r="BM24" t="s">
        <v>4949</v>
      </c>
      <c r="BN24" t="s">
        <v>7</v>
      </c>
      <c r="BO24" t="s">
        <v>4950</v>
      </c>
      <c r="BP24" s="441" t="str">
        <f t="shared" si="0"/>
        <v>WA.2378.EBA.960.102.B.521211</v>
      </c>
    </row>
    <row r="25" spans="1:68">
      <c r="A25" t="s">
        <v>5010</v>
      </c>
      <c r="B25" t="s">
        <v>4936</v>
      </c>
      <c r="C25" t="s">
        <v>4937</v>
      </c>
      <c r="D25" t="s">
        <v>3795</v>
      </c>
      <c r="E25" t="s">
        <v>197</v>
      </c>
      <c r="F25" t="s">
        <v>3812</v>
      </c>
      <c r="G25" t="s">
        <v>820</v>
      </c>
      <c r="H25" t="s">
        <v>4938</v>
      </c>
      <c r="I25">
        <v>9</v>
      </c>
      <c r="J25" t="s">
        <v>4994</v>
      </c>
      <c r="K25">
        <v>2</v>
      </c>
      <c r="L25" t="s">
        <v>805</v>
      </c>
      <c r="M25" t="s">
        <v>8</v>
      </c>
      <c r="N25" t="s">
        <v>1541</v>
      </c>
      <c r="O25" t="s">
        <v>503</v>
      </c>
      <c r="P25" t="s">
        <v>8</v>
      </c>
      <c r="Q25" t="s">
        <v>4570</v>
      </c>
      <c r="R25" t="s">
        <v>4940</v>
      </c>
      <c r="S25" t="s">
        <v>195</v>
      </c>
      <c r="T25" t="s">
        <v>4570</v>
      </c>
      <c r="U25" t="s">
        <v>4570</v>
      </c>
      <c r="V25" t="s">
        <v>4951</v>
      </c>
      <c r="W25" t="s">
        <v>4496</v>
      </c>
      <c r="X25" t="s">
        <v>4995</v>
      </c>
      <c r="Y25" t="s">
        <v>4996</v>
      </c>
      <c r="Z25" t="s">
        <v>8</v>
      </c>
      <c r="AA25">
        <v>0</v>
      </c>
      <c r="AB25" t="s">
        <v>195</v>
      </c>
      <c r="AC25">
        <v>0</v>
      </c>
      <c r="AD25" t="s">
        <v>195</v>
      </c>
      <c r="AE25">
        <v>0</v>
      </c>
      <c r="AF25" t="s">
        <v>195</v>
      </c>
      <c r="AG25">
        <v>0</v>
      </c>
      <c r="AH25" t="s">
        <v>195</v>
      </c>
      <c r="AI25">
        <v>150</v>
      </c>
      <c r="AJ25" t="s">
        <v>832</v>
      </c>
      <c r="AK25">
        <v>334000</v>
      </c>
      <c r="AL25">
        <v>50100000</v>
      </c>
      <c r="AM25" t="s">
        <v>195</v>
      </c>
      <c r="AN25">
        <v>0</v>
      </c>
      <c r="AO25" t="s">
        <v>5011</v>
      </c>
      <c r="AP25">
        <v>0</v>
      </c>
      <c r="AQ25">
        <v>0</v>
      </c>
      <c r="AR25">
        <v>1957199</v>
      </c>
      <c r="AS25">
        <v>938151</v>
      </c>
      <c r="AT25">
        <v>1107212</v>
      </c>
      <c r="AU25">
        <v>795139</v>
      </c>
      <c r="AV25">
        <v>106462</v>
      </c>
      <c r="AW25">
        <v>106462</v>
      </c>
      <c r="AX25">
        <v>106462</v>
      </c>
      <c r="AY25">
        <v>114784</v>
      </c>
      <c r="AZ25">
        <v>1015177</v>
      </c>
      <c r="BA25">
        <v>43852952</v>
      </c>
      <c r="BB25" t="s">
        <v>3796</v>
      </c>
      <c r="BC25" t="s">
        <v>3797</v>
      </c>
      <c r="BD25" t="s">
        <v>3813</v>
      </c>
      <c r="BE25" t="s">
        <v>4997</v>
      </c>
      <c r="BF25" t="s">
        <v>4998</v>
      </c>
      <c r="BG25" t="s">
        <v>4999</v>
      </c>
      <c r="BH25" t="s">
        <v>4947</v>
      </c>
      <c r="BI25" t="s">
        <v>195</v>
      </c>
      <c r="BJ25" t="s">
        <v>195</v>
      </c>
      <c r="BK25" t="s">
        <v>3773</v>
      </c>
      <c r="BL25" t="s">
        <v>5000</v>
      </c>
      <c r="BM25" t="s">
        <v>4949</v>
      </c>
      <c r="BN25" t="s">
        <v>7</v>
      </c>
      <c r="BO25" t="s">
        <v>4950</v>
      </c>
      <c r="BP25" s="441" t="str">
        <f t="shared" si="0"/>
        <v>WA.2378.EBA.963.101.A.521211</v>
      </c>
    </row>
    <row r="26" spans="1:68">
      <c r="A26" t="s">
        <v>5010</v>
      </c>
      <c r="B26" t="s">
        <v>4936</v>
      </c>
      <c r="C26" t="s">
        <v>4937</v>
      </c>
      <c r="D26" t="s">
        <v>3795</v>
      </c>
      <c r="E26" t="s">
        <v>197</v>
      </c>
      <c r="F26" t="s">
        <v>3812</v>
      </c>
      <c r="G26" t="s">
        <v>820</v>
      </c>
      <c r="H26" t="s">
        <v>4938</v>
      </c>
      <c r="I26">
        <v>9</v>
      </c>
      <c r="J26" t="s">
        <v>4994</v>
      </c>
      <c r="K26">
        <v>2</v>
      </c>
      <c r="L26" t="s">
        <v>805</v>
      </c>
      <c r="M26" t="s">
        <v>8</v>
      </c>
      <c r="N26" t="s">
        <v>1541</v>
      </c>
      <c r="O26" t="s">
        <v>503</v>
      </c>
      <c r="P26" t="s">
        <v>8</v>
      </c>
      <c r="Q26" t="s">
        <v>4570</v>
      </c>
      <c r="R26" t="s">
        <v>4940</v>
      </c>
      <c r="S26" t="s">
        <v>195</v>
      </c>
      <c r="T26" t="s">
        <v>4570</v>
      </c>
      <c r="U26" t="s">
        <v>4570</v>
      </c>
      <c r="V26" t="s">
        <v>5001</v>
      </c>
      <c r="W26" t="s">
        <v>4951</v>
      </c>
      <c r="X26" t="s">
        <v>5002</v>
      </c>
      <c r="Y26" t="s">
        <v>5003</v>
      </c>
      <c r="Z26" t="s">
        <v>8</v>
      </c>
      <c r="AA26">
        <v>0</v>
      </c>
      <c r="AB26" t="s">
        <v>195</v>
      </c>
      <c r="AC26">
        <v>0</v>
      </c>
      <c r="AD26" t="s">
        <v>195</v>
      </c>
      <c r="AE26">
        <v>0</v>
      </c>
      <c r="AF26" t="s">
        <v>195</v>
      </c>
      <c r="AG26">
        <v>0</v>
      </c>
      <c r="AH26" t="s">
        <v>195</v>
      </c>
      <c r="AI26">
        <v>6</v>
      </c>
      <c r="AJ26" t="s">
        <v>106</v>
      </c>
      <c r="AK26">
        <v>1000000</v>
      </c>
      <c r="AL26">
        <v>6000000</v>
      </c>
      <c r="AM26" t="s">
        <v>195</v>
      </c>
      <c r="AN26">
        <v>0</v>
      </c>
      <c r="AO26" t="s">
        <v>5011</v>
      </c>
      <c r="AP26">
        <v>0</v>
      </c>
      <c r="AQ26">
        <v>0</v>
      </c>
      <c r="AR26">
        <v>234395</v>
      </c>
      <c r="AS26">
        <v>112353</v>
      </c>
      <c r="AT26">
        <v>132600</v>
      </c>
      <c r="AU26">
        <v>95226</v>
      </c>
      <c r="AV26">
        <v>12750</v>
      </c>
      <c r="AW26">
        <v>12750</v>
      </c>
      <c r="AX26">
        <v>12750</v>
      </c>
      <c r="AY26">
        <v>13747</v>
      </c>
      <c r="AZ26">
        <v>121578</v>
      </c>
      <c r="BA26">
        <v>5251851</v>
      </c>
      <c r="BB26" t="s">
        <v>3796</v>
      </c>
      <c r="BC26" t="s">
        <v>3797</v>
      </c>
      <c r="BD26" t="s">
        <v>3813</v>
      </c>
      <c r="BE26" t="s">
        <v>4997</v>
      </c>
      <c r="BF26" t="s">
        <v>4998</v>
      </c>
      <c r="BG26" t="s">
        <v>4999</v>
      </c>
      <c r="BH26" t="s">
        <v>4947</v>
      </c>
      <c r="BI26" t="s">
        <v>195</v>
      </c>
      <c r="BJ26" t="s">
        <v>195</v>
      </c>
      <c r="BK26" t="s">
        <v>3773</v>
      </c>
      <c r="BL26" t="s">
        <v>5004</v>
      </c>
      <c r="BM26" t="s">
        <v>4949</v>
      </c>
      <c r="BN26" t="s">
        <v>7</v>
      </c>
      <c r="BO26" t="s">
        <v>4950</v>
      </c>
      <c r="BP26" s="441" t="str">
        <f t="shared" si="0"/>
        <v>WA.2378.EBA.963.101.A.521211</v>
      </c>
    </row>
    <row r="27" spans="1:68">
      <c r="A27" t="s">
        <v>5010</v>
      </c>
      <c r="B27" t="s">
        <v>4936</v>
      </c>
      <c r="C27" t="s">
        <v>4937</v>
      </c>
      <c r="D27" t="s">
        <v>3795</v>
      </c>
      <c r="E27" t="s">
        <v>197</v>
      </c>
      <c r="F27" t="s">
        <v>3812</v>
      </c>
      <c r="G27" t="s">
        <v>820</v>
      </c>
      <c r="H27" t="s">
        <v>4938</v>
      </c>
      <c r="I27">
        <v>9</v>
      </c>
      <c r="J27" t="s">
        <v>4994</v>
      </c>
      <c r="K27">
        <v>2</v>
      </c>
      <c r="L27" t="s">
        <v>805</v>
      </c>
      <c r="M27" t="s">
        <v>508</v>
      </c>
      <c r="N27" t="s">
        <v>5005</v>
      </c>
      <c r="O27" t="s">
        <v>503</v>
      </c>
      <c r="P27" t="s">
        <v>8</v>
      </c>
      <c r="Q27" t="s">
        <v>4570</v>
      </c>
      <c r="R27" t="s">
        <v>4940</v>
      </c>
      <c r="S27" t="s">
        <v>195</v>
      </c>
      <c r="T27" t="s">
        <v>4570</v>
      </c>
      <c r="U27" t="s">
        <v>4570</v>
      </c>
      <c r="V27" t="s">
        <v>4951</v>
      </c>
      <c r="W27" t="s">
        <v>4496</v>
      </c>
      <c r="X27" t="s">
        <v>5006</v>
      </c>
      <c r="Y27" t="s">
        <v>5007</v>
      </c>
      <c r="Z27" t="s">
        <v>8</v>
      </c>
      <c r="AA27">
        <v>0</v>
      </c>
      <c r="AB27" t="s">
        <v>195</v>
      </c>
      <c r="AC27">
        <v>0</v>
      </c>
      <c r="AD27" t="s">
        <v>195</v>
      </c>
      <c r="AE27">
        <v>0</v>
      </c>
      <c r="AF27" t="s">
        <v>195</v>
      </c>
      <c r="AG27">
        <v>0</v>
      </c>
      <c r="AH27" t="s">
        <v>195</v>
      </c>
      <c r="AI27">
        <v>1</v>
      </c>
      <c r="AJ27" t="s">
        <v>106</v>
      </c>
      <c r="AK27">
        <v>1000000</v>
      </c>
      <c r="AL27">
        <v>1000000</v>
      </c>
      <c r="AM27" t="s">
        <v>195</v>
      </c>
      <c r="AN27">
        <v>0</v>
      </c>
      <c r="AO27" t="s">
        <v>5011</v>
      </c>
      <c r="AP27">
        <v>0</v>
      </c>
      <c r="AQ27">
        <v>0</v>
      </c>
      <c r="AR27">
        <v>39066</v>
      </c>
      <c r="AS27">
        <v>18726</v>
      </c>
      <c r="AT27">
        <v>22100</v>
      </c>
      <c r="AU27">
        <v>15871</v>
      </c>
      <c r="AV27">
        <v>2125</v>
      </c>
      <c r="AW27">
        <v>2125</v>
      </c>
      <c r="AX27">
        <v>2125</v>
      </c>
      <c r="AY27">
        <v>2291</v>
      </c>
      <c r="AZ27">
        <v>20263</v>
      </c>
      <c r="BA27">
        <v>875308</v>
      </c>
      <c r="BB27" t="s">
        <v>3796</v>
      </c>
      <c r="BC27" t="s">
        <v>3797</v>
      </c>
      <c r="BD27" t="s">
        <v>3813</v>
      </c>
      <c r="BE27" t="s">
        <v>4997</v>
      </c>
      <c r="BF27" t="s">
        <v>4998</v>
      </c>
      <c r="BG27" t="s">
        <v>5008</v>
      </c>
      <c r="BH27" t="s">
        <v>4947</v>
      </c>
      <c r="BI27" t="s">
        <v>195</v>
      </c>
      <c r="BJ27" t="s">
        <v>195</v>
      </c>
      <c r="BK27" t="s">
        <v>3773</v>
      </c>
      <c r="BL27" t="s">
        <v>5009</v>
      </c>
      <c r="BM27" t="s">
        <v>4949</v>
      </c>
      <c r="BN27" t="s">
        <v>7</v>
      </c>
      <c r="BO27" t="s">
        <v>4950</v>
      </c>
      <c r="BP27" s="441" t="str">
        <f t="shared" si="0"/>
        <v>WA.2378.EBA.963.101.B.521211</v>
      </c>
    </row>
    <row r="28" spans="1:68">
      <c r="A28" t="s">
        <v>4935</v>
      </c>
      <c r="B28" t="s">
        <v>4936</v>
      </c>
      <c r="C28" t="s">
        <v>4937</v>
      </c>
      <c r="D28" t="s">
        <v>3795</v>
      </c>
      <c r="E28" t="s">
        <v>197</v>
      </c>
      <c r="F28" t="s">
        <v>3861</v>
      </c>
      <c r="G28" t="s">
        <v>2290</v>
      </c>
      <c r="H28" t="s">
        <v>4938</v>
      </c>
      <c r="I28">
        <v>78</v>
      </c>
      <c r="J28" t="s">
        <v>5012</v>
      </c>
      <c r="K28">
        <v>78</v>
      </c>
      <c r="L28" t="s">
        <v>805</v>
      </c>
      <c r="M28" t="s">
        <v>8</v>
      </c>
      <c r="N28" t="s">
        <v>2298</v>
      </c>
      <c r="O28" t="s">
        <v>503</v>
      </c>
      <c r="P28" t="s">
        <v>8</v>
      </c>
      <c r="Q28" t="s">
        <v>4570</v>
      </c>
      <c r="R28" t="s">
        <v>4940</v>
      </c>
      <c r="S28" t="s">
        <v>195</v>
      </c>
      <c r="T28" t="s">
        <v>4570</v>
      </c>
      <c r="U28" t="s">
        <v>4570</v>
      </c>
      <c r="V28" t="s">
        <v>4496</v>
      </c>
      <c r="W28" t="s">
        <v>4570</v>
      </c>
      <c r="X28" t="s">
        <v>5013</v>
      </c>
      <c r="Y28" t="s">
        <v>5007</v>
      </c>
      <c r="Z28" t="s">
        <v>8</v>
      </c>
      <c r="AA28">
        <v>0</v>
      </c>
      <c r="AB28" t="s">
        <v>195</v>
      </c>
      <c r="AC28">
        <v>0</v>
      </c>
      <c r="AD28" t="s">
        <v>195</v>
      </c>
      <c r="AE28">
        <v>0</v>
      </c>
      <c r="AF28" t="s">
        <v>195</v>
      </c>
      <c r="AG28">
        <v>0</v>
      </c>
      <c r="AH28" t="s">
        <v>195</v>
      </c>
      <c r="AI28">
        <v>10</v>
      </c>
      <c r="AJ28" t="s">
        <v>106</v>
      </c>
      <c r="AK28">
        <v>1000000</v>
      </c>
      <c r="AL28">
        <v>10000000</v>
      </c>
      <c r="AM28" t="s">
        <v>195</v>
      </c>
      <c r="AN28">
        <v>0</v>
      </c>
      <c r="AO28" t="s">
        <v>4943</v>
      </c>
      <c r="AP28">
        <v>0</v>
      </c>
      <c r="AQ28">
        <v>0</v>
      </c>
      <c r="AR28">
        <v>321108</v>
      </c>
      <c r="AS28">
        <v>34205</v>
      </c>
      <c r="AT28">
        <v>883048</v>
      </c>
      <c r="AU28">
        <v>0</v>
      </c>
      <c r="AV28">
        <v>318958</v>
      </c>
      <c r="AW28">
        <v>191375</v>
      </c>
      <c r="AX28">
        <v>1166667</v>
      </c>
      <c r="AY28">
        <v>1311098</v>
      </c>
      <c r="AZ28">
        <v>956875</v>
      </c>
      <c r="BA28">
        <v>4816666</v>
      </c>
      <c r="BB28" t="s">
        <v>3796</v>
      </c>
      <c r="BC28" t="s">
        <v>3797</v>
      </c>
      <c r="BD28" t="s">
        <v>5014</v>
      </c>
      <c r="BE28" t="s">
        <v>5015</v>
      </c>
      <c r="BF28" t="s">
        <v>5016</v>
      </c>
      <c r="BG28" t="s">
        <v>5017</v>
      </c>
      <c r="BH28" t="s">
        <v>4947</v>
      </c>
      <c r="BI28" t="s">
        <v>195</v>
      </c>
      <c r="BJ28" t="s">
        <v>195</v>
      </c>
      <c r="BK28" t="s">
        <v>3773</v>
      </c>
      <c r="BL28" t="s">
        <v>5018</v>
      </c>
      <c r="BM28" t="s">
        <v>4949</v>
      </c>
      <c r="BN28" t="s">
        <v>7</v>
      </c>
      <c r="BO28" t="s">
        <v>4950</v>
      </c>
      <c r="BP28" s="441" t="str">
        <f t="shared" si="0"/>
        <v>WA.2378.EBC.954.101.A.521211</v>
      </c>
    </row>
    <row r="29" spans="1:68">
      <c r="A29" t="s">
        <v>4935</v>
      </c>
      <c r="B29" t="s">
        <v>4936</v>
      </c>
      <c r="C29" t="s">
        <v>4937</v>
      </c>
      <c r="D29" t="s">
        <v>3795</v>
      </c>
      <c r="E29" t="s">
        <v>197</v>
      </c>
      <c r="F29" t="s">
        <v>3861</v>
      </c>
      <c r="G29" t="s">
        <v>2290</v>
      </c>
      <c r="H29" t="s">
        <v>4938</v>
      </c>
      <c r="I29">
        <v>78</v>
      </c>
      <c r="J29" t="s">
        <v>5012</v>
      </c>
      <c r="K29">
        <v>78</v>
      </c>
      <c r="L29" t="s">
        <v>1081</v>
      </c>
      <c r="M29" t="s">
        <v>8</v>
      </c>
      <c r="N29" t="s">
        <v>156</v>
      </c>
      <c r="O29" t="s">
        <v>503</v>
      </c>
      <c r="P29" t="s">
        <v>8</v>
      </c>
      <c r="Q29" t="s">
        <v>4570</v>
      </c>
      <c r="R29" t="s">
        <v>4940</v>
      </c>
      <c r="S29" t="s">
        <v>195</v>
      </c>
      <c r="T29" t="s">
        <v>4570</v>
      </c>
      <c r="U29" t="s">
        <v>4570</v>
      </c>
      <c r="V29" t="s">
        <v>4496</v>
      </c>
      <c r="W29" t="s">
        <v>4570</v>
      </c>
      <c r="X29" t="s">
        <v>5019</v>
      </c>
      <c r="Y29" t="s">
        <v>5020</v>
      </c>
      <c r="Z29" t="s">
        <v>8</v>
      </c>
      <c r="AA29">
        <v>0</v>
      </c>
      <c r="AB29" t="s">
        <v>195</v>
      </c>
      <c r="AC29">
        <v>0</v>
      </c>
      <c r="AD29" t="s">
        <v>195</v>
      </c>
      <c r="AE29">
        <v>0</v>
      </c>
      <c r="AF29" t="s">
        <v>195</v>
      </c>
      <c r="AG29">
        <v>0</v>
      </c>
      <c r="AH29" t="s">
        <v>195</v>
      </c>
      <c r="AI29">
        <v>20</v>
      </c>
      <c r="AJ29" t="s">
        <v>106</v>
      </c>
      <c r="AK29">
        <v>1000000</v>
      </c>
      <c r="AL29">
        <v>20000000</v>
      </c>
      <c r="AM29" t="s">
        <v>195</v>
      </c>
      <c r="AN29">
        <v>0</v>
      </c>
      <c r="AO29" t="s">
        <v>4943</v>
      </c>
      <c r="AP29">
        <v>0</v>
      </c>
      <c r="AQ29">
        <v>0</v>
      </c>
      <c r="AR29">
        <v>3162048</v>
      </c>
      <c r="AS29">
        <v>1859163</v>
      </c>
      <c r="AT29">
        <v>643554</v>
      </c>
      <c r="AU29">
        <v>749499</v>
      </c>
      <c r="AV29">
        <v>666667</v>
      </c>
      <c r="AW29">
        <v>666667</v>
      </c>
      <c r="AX29">
        <v>788943</v>
      </c>
      <c r="AY29">
        <v>500000</v>
      </c>
      <c r="AZ29">
        <v>963460</v>
      </c>
      <c r="BA29">
        <v>9999999</v>
      </c>
      <c r="BB29" t="s">
        <v>3796</v>
      </c>
      <c r="BC29" t="s">
        <v>3797</v>
      </c>
      <c r="BD29" t="s">
        <v>5014</v>
      </c>
      <c r="BE29" t="s">
        <v>5015</v>
      </c>
      <c r="BF29" t="s">
        <v>5021</v>
      </c>
      <c r="BG29" t="s">
        <v>5022</v>
      </c>
      <c r="BH29" t="s">
        <v>4947</v>
      </c>
      <c r="BI29" t="s">
        <v>195</v>
      </c>
      <c r="BJ29" t="s">
        <v>195</v>
      </c>
      <c r="BK29" t="s">
        <v>3773</v>
      </c>
      <c r="BL29" t="s">
        <v>5023</v>
      </c>
      <c r="BM29" t="s">
        <v>4949</v>
      </c>
      <c r="BN29" t="s">
        <v>7</v>
      </c>
      <c r="BO29" t="s">
        <v>4950</v>
      </c>
      <c r="BP29" s="441" t="str">
        <f t="shared" si="0"/>
        <v>WA.2378.EBC.954.102.A.521211</v>
      </c>
    </row>
    <row r="30" spans="1:68">
      <c r="A30" t="s">
        <v>4935</v>
      </c>
      <c r="B30" t="s">
        <v>4936</v>
      </c>
      <c r="C30" t="s">
        <v>4937</v>
      </c>
      <c r="D30" t="s">
        <v>3795</v>
      </c>
      <c r="E30" t="s">
        <v>197</v>
      </c>
      <c r="F30" t="s">
        <v>3861</v>
      </c>
      <c r="G30" t="s">
        <v>2290</v>
      </c>
      <c r="H30" t="s">
        <v>4938</v>
      </c>
      <c r="I30">
        <v>78</v>
      </c>
      <c r="J30" t="s">
        <v>5012</v>
      </c>
      <c r="K30">
        <v>78</v>
      </c>
      <c r="L30" t="s">
        <v>1081</v>
      </c>
      <c r="M30" t="s">
        <v>508</v>
      </c>
      <c r="N30" t="s">
        <v>157</v>
      </c>
      <c r="O30" t="s">
        <v>503</v>
      </c>
      <c r="P30" t="s">
        <v>8</v>
      </c>
      <c r="Q30" t="s">
        <v>4570</v>
      </c>
      <c r="R30" t="s">
        <v>4940</v>
      </c>
      <c r="S30" t="s">
        <v>195</v>
      </c>
      <c r="T30" t="s">
        <v>4570</v>
      </c>
      <c r="U30" t="s">
        <v>4570</v>
      </c>
      <c r="V30" t="s">
        <v>4496</v>
      </c>
      <c r="W30" t="s">
        <v>4570</v>
      </c>
      <c r="X30" t="s">
        <v>5024</v>
      </c>
      <c r="Y30" t="s">
        <v>5007</v>
      </c>
      <c r="Z30" t="s">
        <v>8</v>
      </c>
      <c r="AA30">
        <v>0</v>
      </c>
      <c r="AB30" t="s">
        <v>195</v>
      </c>
      <c r="AC30">
        <v>0</v>
      </c>
      <c r="AD30" t="s">
        <v>195</v>
      </c>
      <c r="AE30">
        <v>0</v>
      </c>
      <c r="AF30" t="s">
        <v>195</v>
      </c>
      <c r="AG30">
        <v>0</v>
      </c>
      <c r="AH30" t="s">
        <v>195</v>
      </c>
      <c r="AI30">
        <v>8</v>
      </c>
      <c r="AJ30" t="s">
        <v>106</v>
      </c>
      <c r="AK30">
        <v>1000000</v>
      </c>
      <c r="AL30">
        <v>8000000</v>
      </c>
      <c r="AM30" t="s">
        <v>195</v>
      </c>
      <c r="AN30">
        <v>0</v>
      </c>
      <c r="AO30" t="s">
        <v>4943</v>
      </c>
      <c r="AP30">
        <v>0</v>
      </c>
      <c r="AQ30">
        <v>0</v>
      </c>
      <c r="AR30">
        <v>1264819</v>
      </c>
      <c r="AS30">
        <v>743665</v>
      </c>
      <c r="AT30">
        <v>257422</v>
      </c>
      <c r="AU30">
        <v>299800</v>
      </c>
      <c r="AV30">
        <v>266667</v>
      </c>
      <c r="AW30">
        <v>266667</v>
      </c>
      <c r="AX30">
        <v>315577</v>
      </c>
      <c r="AY30">
        <v>200000</v>
      </c>
      <c r="AZ30">
        <v>385384</v>
      </c>
      <c r="BA30">
        <v>3999999</v>
      </c>
      <c r="BB30" t="s">
        <v>3796</v>
      </c>
      <c r="BC30" t="s">
        <v>3797</v>
      </c>
      <c r="BD30" t="s">
        <v>5014</v>
      </c>
      <c r="BE30" t="s">
        <v>5015</v>
      </c>
      <c r="BF30" t="s">
        <v>5021</v>
      </c>
      <c r="BG30" t="s">
        <v>5025</v>
      </c>
      <c r="BH30" t="s">
        <v>4947</v>
      </c>
      <c r="BI30" t="s">
        <v>195</v>
      </c>
      <c r="BJ30" t="s">
        <v>195</v>
      </c>
      <c r="BK30" t="s">
        <v>3773</v>
      </c>
      <c r="BL30" t="s">
        <v>5018</v>
      </c>
      <c r="BM30" t="s">
        <v>4949</v>
      </c>
      <c r="BN30" t="s">
        <v>7</v>
      </c>
      <c r="BO30" t="s">
        <v>4950</v>
      </c>
      <c r="BP30" s="441" t="str">
        <f t="shared" si="0"/>
        <v>WA.2378.EBC.954.102.B.521211</v>
      </c>
    </row>
    <row r="31" spans="1:68">
      <c r="A31" t="s">
        <v>4935</v>
      </c>
      <c r="B31" t="s">
        <v>4936</v>
      </c>
      <c r="C31" t="s">
        <v>4937</v>
      </c>
      <c r="D31" t="s">
        <v>3795</v>
      </c>
      <c r="E31" t="s">
        <v>197</v>
      </c>
      <c r="F31" t="s">
        <v>3861</v>
      </c>
      <c r="G31" t="s">
        <v>2290</v>
      </c>
      <c r="H31" t="s">
        <v>4938</v>
      </c>
      <c r="I31">
        <v>78</v>
      </c>
      <c r="J31" t="s">
        <v>5012</v>
      </c>
      <c r="K31">
        <v>78</v>
      </c>
      <c r="L31" t="s">
        <v>1098</v>
      </c>
      <c r="M31" t="s">
        <v>8</v>
      </c>
      <c r="N31" t="s">
        <v>2397</v>
      </c>
      <c r="O31" t="s">
        <v>503</v>
      </c>
      <c r="P31" t="s">
        <v>8</v>
      </c>
      <c r="Q31" t="s">
        <v>4570</v>
      </c>
      <c r="R31" t="s">
        <v>4940</v>
      </c>
      <c r="S31" t="s">
        <v>195</v>
      </c>
      <c r="T31" t="s">
        <v>4570</v>
      </c>
      <c r="U31" t="s">
        <v>4570</v>
      </c>
      <c r="V31" t="s">
        <v>4496</v>
      </c>
      <c r="W31" t="s">
        <v>4570</v>
      </c>
      <c r="X31" t="s">
        <v>5026</v>
      </c>
      <c r="Y31" t="s">
        <v>5007</v>
      </c>
      <c r="Z31" t="s">
        <v>8</v>
      </c>
      <c r="AA31">
        <v>0</v>
      </c>
      <c r="AB31" t="s">
        <v>195</v>
      </c>
      <c r="AC31">
        <v>0</v>
      </c>
      <c r="AD31" t="s">
        <v>195</v>
      </c>
      <c r="AE31">
        <v>0</v>
      </c>
      <c r="AF31" t="s">
        <v>195</v>
      </c>
      <c r="AG31">
        <v>0</v>
      </c>
      <c r="AH31" t="s">
        <v>195</v>
      </c>
      <c r="AI31">
        <v>10</v>
      </c>
      <c r="AJ31" t="s">
        <v>106</v>
      </c>
      <c r="AK31">
        <v>1000000</v>
      </c>
      <c r="AL31">
        <v>10000000</v>
      </c>
      <c r="AM31" t="s">
        <v>195</v>
      </c>
      <c r="AN31">
        <v>0</v>
      </c>
      <c r="AO31" t="s">
        <v>4943</v>
      </c>
      <c r="AP31">
        <v>0</v>
      </c>
      <c r="AQ31">
        <v>0</v>
      </c>
      <c r="AR31">
        <v>963605</v>
      </c>
      <c r="AS31">
        <v>253102</v>
      </c>
      <c r="AT31">
        <v>769310</v>
      </c>
      <c r="AU31">
        <v>584127</v>
      </c>
      <c r="AV31">
        <v>416667</v>
      </c>
      <c r="AW31">
        <v>416667</v>
      </c>
      <c r="AX31">
        <v>570078</v>
      </c>
      <c r="AY31">
        <v>437694</v>
      </c>
      <c r="AZ31">
        <v>405417</v>
      </c>
      <c r="BA31">
        <v>5183333</v>
      </c>
      <c r="BB31" t="s">
        <v>3796</v>
      </c>
      <c r="BC31" t="s">
        <v>3797</v>
      </c>
      <c r="BD31" t="s">
        <v>5014</v>
      </c>
      <c r="BE31" t="s">
        <v>5015</v>
      </c>
      <c r="BF31" t="s">
        <v>5027</v>
      </c>
      <c r="BG31" t="s">
        <v>5028</v>
      </c>
      <c r="BH31" t="s">
        <v>4947</v>
      </c>
      <c r="BI31" t="s">
        <v>195</v>
      </c>
      <c r="BJ31" t="s">
        <v>195</v>
      </c>
      <c r="BK31" t="s">
        <v>3773</v>
      </c>
      <c r="BL31" t="s">
        <v>5018</v>
      </c>
      <c r="BM31" t="s">
        <v>4949</v>
      </c>
      <c r="BN31" t="s">
        <v>7</v>
      </c>
      <c r="BO31" t="s">
        <v>4950</v>
      </c>
      <c r="BP31" s="441" t="str">
        <f t="shared" si="0"/>
        <v>WA.2378.EBC.954.103.A.521211</v>
      </c>
    </row>
    <row r="32" spans="1:68">
      <c r="A32" t="s">
        <v>4935</v>
      </c>
      <c r="B32" t="s">
        <v>4936</v>
      </c>
      <c r="C32" t="s">
        <v>4937</v>
      </c>
      <c r="D32" t="s">
        <v>3795</v>
      </c>
      <c r="E32" t="s">
        <v>197</v>
      </c>
      <c r="F32" t="s">
        <v>3861</v>
      </c>
      <c r="G32" t="s">
        <v>2290</v>
      </c>
      <c r="H32" t="s">
        <v>4938</v>
      </c>
      <c r="I32">
        <v>78</v>
      </c>
      <c r="J32" t="s">
        <v>5012</v>
      </c>
      <c r="K32">
        <v>78</v>
      </c>
      <c r="L32" t="s">
        <v>1098</v>
      </c>
      <c r="M32" t="s">
        <v>508</v>
      </c>
      <c r="N32" t="s">
        <v>2422</v>
      </c>
      <c r="O32" t="s">
        <v>503</v>
      </c>
      <c r="P32" t="s">
        <v>8</v>
      </c>
      <c r="Q32" t="s">
        <v>4570</v>
      </c>
      <c r="R32" t="s">
        <v>4940</v>
      </c>
      <c r="S32" t="s">
        <v>195</v>
      </c>
      <c r="T32" t="s">
        <v>4570</v>
      </c>
      <c r="U32" t="s">
        <v>4570</v>
      </c>
      <c r="V32" t="s">
        <v>4496</v>
      </c>
      <c r="W32" t="s">
        <v>4570</v>
      </c>
      <c r="X32" t="s">
        <v>5029</v>
      </c>
      <c r="Y32" t="s">
        <v>5007</v>
      </c>
      <c r="Z32" t="s">
        <v>8</v>
      </c>
      <c r="AA32">
        <v>0</v>
      </c>
      <c r="AB32" t="s">
        <v>195</v>
      </c>
      <c r="AC32">
        <v>0</v>
      </c>
      <c r="AD32" t="s">
        <v>195</v>
      </c>
      <c r="AE32">
        <v>0</v>
      </c>
      <c r="AF32" t="s">
        <v>195</v>
      </c>
      <c r="AG32">
        <v>0</v>
      </c>
      <c r="AH32" t="s">
        <v>195</v>
      </c>
      <c r="AI32">
        <v>10</v>
      </c>
      <c r="AJ32" t="s">
        <v>106</v>
      </c>
      <c r="AK32">
        <v>1000000</v>
      </c>
      <c r="AL32">
        <v>10000000</v>
      </c>
      <c r="AM32" t="s">
        <v>195</v>
      </c>
      <c r="AN32">
        <v>0</v>
      </c>
      <c r="AO32" t="s">
        <v>4943</v>
      </c>
      <c r="AP32">
        <v>0</v>
      </c>
      <c r="AQ32">
        <v>0</v>
      </c>
      <c r="AR32">
        <v>963605</v>
      </c>
      <c r="AS32">
        <v>253102</v>
      </c>
      <c r="AT32">
        <v>769310</v>
      </c>
      <c r="AU32">
        <v>584127</v>
      </c>
      <c r="AV32">
        <v>416667</v>
      </c>
      <c r="AW32">
        <v>416667</v>
      </c>
      <c r="AX32">
        <v>570078</v>
      </c>
      <c r="AY32">
        <v>437694</v>
      </c>
      <c r="AZ32">
        <v>405417</v>
      </c>
      <c r="BA32">
        <v>5183333</v>
      </c>
      <c r="BB32" t="s">
        <v>3796</v>
      </c>
      <c r="BC32" t="s">
        <v>3797</v>
      </c>
      <c r="BD32" t="s">
        <v>5014</v>
      </c>
      <c r="BE32" t="s">
        <v>5015</v>
      </c>
      <c r="BF32" t="s">
        <v>5027</v>
      </c>
      <c r="BG32" t="s">
        <v>5030</v>
      </c>
      <c r="BH32" t="s">
        <v>4947</v>
      </c>
      <c r="BI32" t="s">
        <v>195</v>
      </c>
      <c r="BJ32" t="s">
        <v>195</v>
      </c>
      <c r="BK32" t="s">
        <v>3773</v>
      </c>
      <c r="BL32" t="s">
        <v>5018</v>
      </c>
      <c r="BM32" t="s">
        <v>4949</v>
      </c>
      <c r="BN32" t="s">
        <v>7</v>
      </c>
      <c r="BO32" t="s">
        <v>4950</v>
      </c>
      <c r="BP32" s="441" t="str">
        <f t="shared" si="0"/>
        <v>WA.2378.EBC.954.103.B.521211</v>
      </c>
    </row>
    <row r="33" spans="1:68">
      <c r="A33" t="s">
        <v>5010</v>
      </c>
      <c r="B33" t="s">
        <v>4936</v>
      </c>
      <c r="C33" t="s">
        <v>4937</v>
      </c>
      <c r="D33" t="s">
        <v>3795</v>
      </c>
      <c r="E33" t="s">
        <v>197</v>
      </c>
      <c r="F33" t="s">
        <v>3861</v>
      </c>
      <c r="G33" t="s">
        <v>2290</v>
      </c>
      <c r="H33" t="s">
        <v>4938</v>
      </c>
      <c r="I33">
        <v>78</v>
      </c>
      <c r="J33" t="s">
        <v>5012</v>
      </c>
      <c r="K33">
        <v>78</v>
      </c>
      <c r="L33" t="s">
        <v>805</v>
      </c>
      <c r="M33" t="s">
        <v>8</v>
      </c>
      <c r="N33" t="s">
        <v>2298</v>
      </c>
      <c r="O33" t="s">
        <v>503</v>
      </c>
      <c r="P33" t="s">
        <v>8</v>
      </c>
      <c r="Q33" t="s">
        <v>4570</v>
      </c>
      <c r="R33" t="s">
        <v>4940</v>
      </c>
      <c r="S33" t="s">
        <v>195</v>
      </c>
      <c r="T33" t="s">
        <v>4570</v>
      </c>
      <c r="U33" t="s">
        <v>4570</v>
      </c>
      <c r="V33" t="s">
        <v>4496</v>
      </c>
      <c r="W33" t="s">
        <v>4570</v>
      </c>
      <c r="X33" t="s">
        <v>5013</v>
      </c>
      <c r="Y33" t="s">
        <v>5007</v>
      </c>
      <c r="Z33" t="s">
        <v>8</v>
      </c>
      <c r="AA33">
        <v>0</v>
      </c>
      <c r="AB33" t="s">
        <v>195</v>
      </c>
      <c r="AC33">
        <v>0</v>
      </c>
      <c r="AD33" t="s">
        <v>195</v>
      </c>
      <c r="AE33">
        <v>0</v>
      </c>
      <c r="AF33" t="s">
        <v>195</v>
      </c>
      <c r="AG33">
        <v>0</v>
      </c>
      <c r="AH33" t="s">
        <v>195</v>
      </c>
      <c r="AI33">
        <v>10</v>
      </c>
      <c r="AJ33" t="s">
        <v>106</v>
      </c>
      <c r="AK33">
        <v>1000000</v>
      </c>
      <c r="AL33">
        <v>10000000</v>
      </c>
      <c r="AM33" t="s">
        <v>195</v>
      </c>
      <c r="AN33">
        <v>0</v>
      </c>
      <c r="AO33" t="s">
        <v>5011</v>
      </c>
      <c r="AP33">
        <v>0</v>
      </c>
      <c r="AQ33">
        <v>0</v>
      </c>
      <c r="AR33">
        <v>166441</v>
      </c>
      <c r="AS33">
        <v>44683</v>
      </c>
      <c r="AT33">
        <v>0</v>
      </c>
      <c r="AU33">
        <v>638236</v>
      </c>
      <c r="AV33">
        <v>165327</v>
      </c>
      <c r="AW33">
        <v>99196</v>
      </c>
      <c r="AX33">
        <v>604722</v>
      </c>
      <c r="AY33">
        <v>472109</v>
      </c>
      <c r="AZ33">
        <v>495980</v>
      </c>
      <c r="BA33">
        <v>7313306</v>
      </c>
      <c r="BB33" t="s">
        <v>3796</v>
      </c>
      <c r="BC33" t="s">
        <v>3797</v>
      </c>
      <c r="BD33" t="s">
        <v>5014</v>
      </c>
      <c r="BE33" t="s">
        <v>5015</v>
      </c>
      <c r="BF33" t="s">
        <v>5016</v>
      </c>
      <c r="BG33" t="s">
        <v>5017</v>
      </c>
      <c r="BH33" t="s">
        <v>4947</v>
      </c>
      <c r="BI33" t="s">
        <v>195</v>
      </c>
      <c r="BJ33" t="s">
        <v>195</v>
      </c>
      <c r="BK33" t="s">
        <v>3773</v>
      </c>
      <c r="BL33" t="s">
        <v>5018</v>
      </c>
      <c r="BM33" t="s">
        <v>4949</v>
      </c>
      <c r="BN33" t="s">
        <v>7</v>
      </c>
      <c r="BO33" t="s">
        <v>4950</v>
      </c>
      <c r="BP33" s="441" t="str">
        <f t="shared" si="0"/>
        <v>WA.2378.EBC.954.101.A.521211</v>
      </c>
    </row>
    <row r="34" spans="1:68">
      <c r="A34" t="s">
        <v>5010</v>
      </c>
      <c r="B34" t="s">
        <v>4936</v>
      </c>
      <c r="C34" t="s">
        <v>4937</v>
      </c>
      <c r="D34" t="s">
        <v>3795</v>
      </c>
      <c r="E34" t="s">
        <v>197</v>
      </c>
      <c r="F34" t="s">
        <v>3861</v>
      </c>
      <c r="G34" t="s">
        <v>2290</v>
      </c>
      <c r="H34" t="s">
        <v>4938</v>
      </c>
      <c r="I34">
        <v>78</v>
      </c>
      <c r="J34" t="s">
        <v>5012</v>
      </c>
      <c r="K34">
        <v>78</v>
      </c>
      <c r="L34" t="s">
        <v>1081</v>
      </c>
      <c r="M34" t="s">
        <v>8</v>
      </c>
      <c r="N34" t="s">
        <v>156</v>
      </c>
      <c r="O34" t="s">
        <v>503</v>
      </c>
      <c r="P34" t="s">
        <v>8</v>
      </c>
      <c r="Q34" t="s">
        <v>4570</v>
      </c>
      <c r="R34" t="s">
        <v>4940</v>
      </c>
      <c r="S34" t="s">
        <v>195</v>
      </c>
      <c r="T34" t="s">
        <v>4570</v>
      </c>
      <c r="U34" t="s">
        <v>4570</v>
      </c>
      <c r="V34" t="s">
        <v>4496</v>
      </c>
      <c r="W34" t="s">
        <v>4570</v>
      </c>
      <c r="X34" t="s">
        <v>5019</v>
      </c>
      <c r="Y34" t="s">
        <v>5020</v>
      </c>
      <c r="Z34" t="s">
        <v>8</v>
      </c>
      <c r="AA34">
        <v>0</v>
      </c>
      <c r="AB34" t="s">
        <v>195</v>
      </c>
      <c r="AC34">
        <v>0</v>
      </c>
      <c r="AD34" t="s">
        <v>195</v>
      </c>
      <c r="AE34">
        <v>0</v>
      </c>
      <c r="AF34" t="s">
        <v>195</v>
      </c>
      <c r="AG34">
        <v>0</v>
      </c>
      <c r="AH34" t="s">
        <v>195</v>
      </c>
      <c r="AI34">
        <v>20</v>
      </c>
      <c r="AJ34" t="s">
        <v>106</v>
      </c>
      <c r="AK34">
        <v>1000000</v>
      </c>
      <c r="AL34">
        <v>20000000</v>
      </c>
      <c r="AM34" t="s">
        <v>195</v>
      </c>
      <c r="AN34">
        <v>0</v>
      </c>
      <c r="AO34" t="s">
        <v>5011</v>
      </c>
      <c r="AP34">
        <v>0</v>
      </c>
      <c r="AQ34">
        <v>0</v>
      </c>
      <c r="AR34">
        <v>1581024</v>
      </c>
      <c r="AS34">
        <v>1907009</v>
      </c>
      <c r="AT34">
        <v>0</v>
      </c>
      <c r="AU34">
        <v>284300</v>
      </c>
      <c r="AV34">
        <v>166667</v>
      </c>
      <c r="AW34">
        <v>166667</v>
      </c>
      <c r="AX34">
        <v>166667</v>
      </c>
      <c r="AY34">
        <v>250000</v>
      </c>
      <c r="AZ34">
        <v>477667</v>
      </c>
      <c r="BA34">
        <v>14999999</v>
      </c>
      <c r="BB34" t="s">
        <v>3796</v>
      </c>
      <c r="BC34" t="s">
        <v>3797</v>
      </c>
      <c r="BD34" t="s">
        <v>5014</v>
      </c>
      <c r="BE34" t="s">
        <v>5015</v>
      </c>
      <c r="BF34" t="s">
        <v>5021</v>
      </c>
      <c r="BG34" t="s">
        <v>5022</v>
      </c>
      <c r="BH34" t="s">
        <v>4947</v>
      </c>
      <c r="BI34" t="s">
        <v>195</v>
      </c>
      <c r="BJ34" t="s">
        <v>195</v>
      </c>
      <c r="BK34" t="s">
        <v>3773</v>
      </c>
      <c r="BL34" t="s">
        <v>5023</v>
      </c>
      <c r="BM34" t="s">
        <v>4949</v>
      </c>
      <c r="BN34" t="s">
        <v>7</v>
      </c>
      <c r="BO34" t="s">
        <v>4950</v>
      </c>
      <c r="BP34" s="441" t="str">
        <f t="shared" si="0"/>
        <v>WA.2378.EBC.954.102.A.521211</v>
      </c>
    </row>
    <row r="35" spans="1:68">
      <c r="A35" t="s">
        <v>5010</v>
      </c>
      <c r="B35" t="s">
        <v>4936</v>
      </c>
      <c r="C35" t="s">
        <v>4937</v>
      </c>
      <c r="D35" t="s">
        <v>3795</v>
      </c>
      <c r="E35" t="s">
        <v>197</v>
      </c>
      <c r="F35" t="s">
        <v>3861</v>
      </c>
      <c r="G35" t="s">
        <v>2290</v>
      </c>
      <c r="H35" t="s">
        <v>4938</v>
      </c>
      <c r="I35">
        <v>78</v>
      </c>
      <c r="J35" t="s">
        <v>5012</v>
      </c>
      <c r="K35">
        <v>78</v>
      </c>
      <c r="L35" t="s">
        <v>1081</v>
      </c>
      <c r="M35" t="s">
        <v>508</v>
      </c>
      <c r="N35" t="s">
        <v>157</v>
      </c>
      <c r="O35" t="s">
        <v>503</v>
      </c>
      <c r="P35" t="s">
        <v>8</v>
      </c>
      <c r="Q35" t="s">
        <v>4570</v>
      </c>
      <c r="R35" t="s">
        <v>4940</v>
      </c>
      <c r="S35" t="s">
        <v>195</v>
      </c>
      <c r="T35" t="s">
        <v>4570</v>
      </c>
      <c r="U35" t="s">
        <v>4570</v>
      </c>
      <c r="V35" t="s">
        <v>4496</v>
      </c>
      <c r="W35" t="s">
        <v>4570</v>
      </c>
      <c r="X35" t="s">
        <v>5024</v>
      </c>
      <c r="Y35" t="s">
        <v>5007</v>
      </c>
      <c r="Z35" t="s">
        <v>8</v>
      </c>
      <c r="AA35">
        <v>0</v>
      </c>
      <c r="AB35" t="s">
        <v>195</v>
      </c>
      <c r="AC35">
        <v>0</v>
      </c>
      <c r="AD35" t="s">
        <v>195</v>
      </c>
      <c r="AE35">
        <v>0</v>
      </c>
      <c r="AF35" t="s">
        <v>195</v>
      </c>
      <c r="AG35">
        <v>0</v>
      </c>
      <c r="AH35" t="s">
        <v>195</v>
      </c>
      <c r="AI35">
        <v>8</v>
      </c>
      <c r="AJ35" t="s">
        <v>106</v>
      </c>
      <c r="AK35">
        <v>1000000</v>
      </c>
      <c r="AL35">
        <v>8000000</v>
      </c>
      <c r="AM35" t="s">
        <v>195</v>
      </c>
      <c r="AN35">
        <v>0</v>
      </c>
      <c r="AO35" t="s">
        <v>5011</v>
      </c>
      <c r="AP35">
        <v>0</v>
      </c>
      <c r="AQ35">
        <v>0</v>
      </c>
      <c r="AR35">
        <v>632410</v>
      </c>
      <c r="AS35">
        <v>762804</v>
      </c>
      <c r="AT35">
        <v>0</v>
      </c>
      <c r="AU35">
        <v>113720</v>
      </c>
      <c r="AV35">
        <v>66667</v>
      </c>
      <c r="AW35">
        <v>66667</v>
      </c>
      <c r="AX35">
        <v>66667</v>
      </c>
      <c r="AY35">
        <v>100000</v>
      </c>
      <c r="AZ35">
        <v>191067</v>
      </c>
      <c r="BA35">
        <v>5999998</v>
      </c>
      <c r="BB35" t="s">
        <v>3796</v>
      </c>
      <c r="BC35" t="s">
        <v>3797</v>
      </c>
      <c r="BD35" t="s">
        <v>5014</v>
      </c>
      <c r="BE35" t="s">
        <v>5015</v>
      </c>
      <c r="BF35" t="s">
        <v>5021</v>
      </c>
      <c r="BG35" t="s">
        <v>5025</v>
      </c>
      <c r="BH35" t="s">
        <v>4947</v>
      </c>
      <c r="BI35" t="s">
        <v>195</v>
      </c>
      <c r="BJ35" t="s">
        <v>195</v>
      </c>
      <c r="BK35" t="s">
        <v>3773</v>
      </c>
      <c r="BL35" t="s">
        <v>5018</v>
      </c>
      <c r="BM35" t="s">
        <v>4949</v>
      </c>
      <c r="BN35" t="s">
        <v>7</v>
      </c>
      <c r="BO35" t="s">
        <v>4950</v>
      </c>
      <c r="BP35" s="441" t="str">
        <f t="shared" si="0"/>
        <v>WA.2378.EBC.954.102.B.521211</v>
      </c>
    </row>
    <row r="36" spans="1:68">
      <c r="A36" t="s">
        <v>5010</v>
      </c>
      <c r="B36" t="s">
        <v>4936</v>
      </c>
      <c r="C36" t="s">
        <v>4937</v>
      </c>
      <c r="D36" t="s">
        <v>3795</v>
      </c>
      <c r="E36" t="s">
        <v>197</v>
      </c>
      <c r="F36" t="s">
        <v>3861</v>
      </c>
      <c r="G36" t="s">
        <v>2290</v>
      </c>
      <c r="H36" t="s">
        <v>4938</v>
      </c>
      <c r="I36">
        <v>78</v>
      </c>
      <c r="J36" t="s">
        <v>5012</v>
      </c>
      <c r="K36">
        <v>78</v>
      </c>
      <c r="L36" t="s">
        <v>1098</v>
      </c>
      <c r="M36" t="s">
        <v>8</v>
      </c>
      <c r="N36" t="s">
        <v>2397</v>
      </c>
      <c r="O36" t="s">
        <v>503</v>
      </c>
      <c r="P36" t="s">
        <v>8</v>
      </c>
      <c r="Q36" t="s">
        <v>4570</v>
      </c>
      <c r="R36" t="s">
        <v>4940</v>
      </c>
      <c r="S36" t="s">
        <v>195</v>
      </c>
      <c r="T36" t="s">
        <v>4570</v>
      </c>
      <c r="U36" t="s">
        <v>4570</v>
      </c>
      <c r="V36" t="s">
        <v>4496</v>
      </c>
      <c r="W36" t="s">
        <v>4570</v>
      </c>
      <c r="X36" t="s">
        <v>5026</v>
      </c>
      <c r="Y36" t="s">
        <v>5007</v>
      </c>
      <c r="Z36" t="s">
        <v>8</v>
      </c>
      <c r="AA36">
        <v>0</v>
      </c>
      <c r="AB36" t="s">
        <v>195</v>
      </c>
      <c r="AC36">
        <v>0</v>
      </c>
      <c r="AD36" t="s">
        <v>195</v>
      </c>
      <c r="AE36">
        <v>0</v>
      </c>
      <c r="AF36" t="s">
        <v>195</v>
      </c>
      <c r="AG36">
        <v>0</v>
      </c>
      <c r="AH36" t="s">
        <v>195</v>
      </c>
      <c r="AI36">
        <v>10</v>
      </c>
      <c r="AJ36" t="s">
        <v>106</v>
      </c>
      <c r="AK36">
        <v>1000000</v>
      </c>
      <c r="AL36">
        <v>10000000</v>
      </c>
      <c r="AM36" t="s">
        <v>195</v>
      </c>
      <c r="AN36">
        <v>0</v>
      </c>
      <c r="AO36" t="s">
        <v>5011</v>
      </c>
      <c r="AP36">
        <v>0</v>
      </c>
      <c r="AQ36">
        <v>0</v>
      </c>
      <c r="AR36">
        <v>464137</v>
      </c>
      <c r="AS36">
        <v>260913</v>
      </c>
      <c r="AT36">
        <v>0</v>
      </c>
      <c r="AU36">
        <v>37225</v>
      </c>
      <c r="AV36">
        <v>300694</v>
      </c>
      <c r="AW36">
        <v>300694</v>
      </c>
      <c r="AX36">
        <v>307921</v>
      </c>
      <c r="AY36">
        <v>310822</v>
      </c>
      <c r="AZ36">
        <v>337621</v>
      </c>
      <c r="BA36">
        <v>7679973</v>
      </c>
      <c r="BB36" t="s">
        <v>3796</v>
      </c>
      <c r="BC36" t="s">
        <v>3797</v>
      </c>
      <c r="BD36" t="s">
        <v>5014</v>
      </c>
      <c r="BE36" t="s">
        <v>5015</v>
      </c>
      <c r="BF36" t="s">
        <v>5027</v>
      </c>
      <c r="BG36" t="s">
        <v>5028</v>
      </c>
      <c r="BH36" t="s">
        <v>4947</v>
      </c>
      <c r="BI36" t="s">
        <v>195</v>
      </c>
      <c r="BJ36" t="s">
        <v>195</v>
      </c>
      <c r="BK36" t="s">
        <v>3773</v>
      </c>
      <c r="BL36" t="s">
        <v>5018</v>
      </c>
      <c r="BM36" t="s">
        <v>4949</v>
      </c>
      <c r="BN36" t="s">
        <v>7</v>
      </c>
      <c r="BO36" t="s">
        <v>4950</v>
      </c>
      <c r="BP36" s="441" t="str">
        <f t="shared" si="0"/>
        <v>WA.2378.EBC.954.103.A.521211</v>
      </c>
    </row>
    <row r="37" spans="1:68">
      <c r="A37" t="s">
        <v>5010</v>
      </c>
      <c r="B37" t="s">
        <v>4936</v>
      </c>
      <c r="C37" t="s">
        <v>4937</v>
      </c>
      <c r="D37" t="s">
        <v>3795</v>
      </c>
      <c r="E37" t="s">
        <v>197</v>
      </c>
      <c r="F37" t="s">
        <v>3861</v>
      </c>
      <c r="G37" t="s">
        <v>2290</v>
      </c>
      <c r="H37" t="s">
        <v>4938</v>
      </c>
      <c r="I37">
        <v>78</v>
      </c>
      <c r="J37" t="s">
        <v>5012</v>
      </c>
      <c r="K37">
        <v>78</v>
      </c>
      <c r="L37" t="s">
        <v>1098</v>
      </c>
      <c r="M37" t="s">
        <v>508</v>
      </c>
      <c r="N37" t="s">
        <v>2422</v>
      </c>
      <c r="O37" t="s">
        <v>503</v>
      </c>
      <c r="P37" t="s">
        <v>8</v>
      </c>
      <c r="Q37" t="s">
        <v>4570</v>
      </c>
      <c r="R37" t="s">
        <v>4940</v>
      </c>
      <c r="S37" t="s">
        <v>195</v>
      </c>
      <c r="T37" t="s">
        <v>4570</v>
      </c>
      <c r="U37" t="s">
        <v>4570</v>
      </c>
      <c r="V37" t="s">
        <v>4496</v>
      </c>
      <c r="W37" t="s">
        <v>4570</v>
      </c>
      <c r="X37" t="s">
        <v>5029</v>
      </c>
      <c r="Y37" t="s">
        <v>5007</v>
      </c>
      <c r="Z37" t="s">
        <v>8</v>
      </c>
      <c r="AA37">
        <v>0</v>
      </c>
      <c r="AB37" t="s">
        <v>195</v>
      </c>
      <c r="AC37">
        <v>0</v>
      </c>
      <c r="AD37" t="s">
        <v>195</v>
      </c>
      <c r="AE37">
        <v>0</v>
      </c>
      <c r="AF37" t="s">
        <v>195</v>
      </c>
      <c r="AG37">
        <v>0</v>
      </c>
      <c r="AH37" t="s">
        <v>195</v>
      </c>
      <c r="AI37">
        <v>10</v>
      </c>
      <c r="AJ37" t="s">
        <v>106</v>
      </c>
      <c r="AK37">
        <v>1000000</v>
      </c>
      <c r="AL37">
        <v>10000000</v>
      </c>
      <c r="AM37" t="s">
        <v>195</v>
      </c>
      <c r="AN37">
        <v>0</v>
      </c>
      <c r="AO37" t="s">
        <v>5011</v>
      </c>
      <c r="AP37">
        <v>0</v>
      </c>
      <c r="AQ37">
        <v>0</v>
      </c>
      <c r="AR37">
        <v>464137</v>
      </c>
      <c r="AS37">
        <v>260913</v>
      </c>
      <c r="AT37">
        <v>0</v>
      </c>
      <c r="AU37">
        <v>37225</v>
      </c>
      <c r="AV37">
        <v>300694</v>
      </c>
      <c r="AW37">
        <v>300694</v>
      </c>
      <c r="AX37">
        <v>307921</v>
      </c>
      <c r="AY37">
        <v>310822</v>
      </c>
      <c r="AZ37">
        <v>337621</v>
      </c>
      <c r="BA37">
        <v>7679973</v>
      </c>
      <c r="BB37" t="s">
        <v>3796</v>
      </c>
      <c r="BC37" t="s">
        <v>3797</v>
      </c>
      <c r="BD37" t="s">
        <v>5014</v>
      </c>
      <c r="BE37" t="s">
        <v>5015</v>
      </c>
      <c r="BF37" t="s">
        <v>5027</v>
      </c>
      <c r="BG37" t="s">
        <v>5030</v>
      </c>
      <c r="BH37" t="s">
        <v>4947</v>
      </c>
      <c r="BI37" t="s">
        <v>195</v>
      </c>
      <c r="BJ37" t="s">
        <v>195</v>
      </c>
      <c r="BK37" t="s">
        <v>3773</v>
      </c>
      <c r="BL37" t="s">
        <v>5018</v>
      </c>
      <c r="BM37" t="s">
        <v>4949</v>
      </c>
      <c r="BN37" t="s">
        <v>7</v>
      </c>
      <c r="BO37" t="s">
        <v>4950</v>
      </c>
      <c r="BP37" s="441" t="str">
        <f t="shared" si="0"/>
        <v>WA.2378.EBC.954.103.B.521211</v>
      </c>
    </row>
    <row r="38" spans="1:68">
      <c r="A38" t="s">
        <v>4935</v>
      </c>
      <c r="B38" t="s">
        <v>4936</v>
      </c>
      <c r="C38" t="s">
        <v>4937</v>
      </c>
      <c r="D38" t="s">
        <v>3795</v>
      </c>
      <c r="E38" t="s">
        <v>197</v>
      </c>
      <c r="F38" t="s">
        <v>3842</v>
      </c>
      <c r="G38" t="s">
        <v>2445</v>
      </c>
      <c r="H38" t="s">
        <v>4938</v>
      </c>
      <c r="I38">
        <v>5</v>
      </c>
      <c r="J38" t="s">
        <v>5031</v>
      </c>
      <c r="K38">
        <v>1</v>
      </c>
      <c r="L38" t="s">
        <v>805</v>
      </c>
      <c r="M38" t="s">
        <v>508</v>
      </c>
      <c r="N38" t="s">
        <v>123</v>
      </c>
      <c r="O38" t="s">
        <v>503</v>
      </c>
      <c r="P38" t="s">
        <v>8</v>
      </c>
      <c r="Q38" t="s">
        <v>4570</v>
      </c>
      <c r="R38" t="s">
        <v>4940</v>
      </c>
      <c r="S38" t="s">
        <v>195</v>
      </c>
      <c r="T38" t="s">
        <v>4570</v>
      </c>
      <c r="U38" t="s">
        <v>4570</v>
      </c>
      <c r="V38" t="s">
        <v>4496</v>
      </c>
      <c r="W38" t="s">
        <v>4570</v>
      </c>
      <c r="X38" t="s">
        <v>5032</v>
      </c>
      <c r="Y38" t="s">
        <v>5033</v>
      </c>
      <c r="Z38" t="s">
        <v>8</v>
      </c>
      <c r="AA38">
        <v>0</v>
      </c>
      <c r="AB38" t="s">
        <v>195</v>
      </c>
      <c r="AC38">
        <v>0</v>
      </c>
      <c r="AD38" t="s">
        <v>195</v>
      </c>
      <c r="AE38">
        <v>0</v>
      </c>
      <c r="AF38" t="s">
        <v>195</v>
      </c>
      <c r="AG38">
        <v>0</v>
      </c>
      <c r="AH38" t="s">
        <v>195</v>
      </c>
      <c r="AI38">
        <v>40</v>
      </c>
      <c r="AJ38" t="s">
        <v>832</v>
      </c>
      <c r="AK38">
        <v>100000</v>
      </c>
      <c r="AL38">
        <v>4000000</v>
      </c>
      <c r="AM38" t="s">
        <v>195</v>
      </c>
      <c r="AN38">
        <v>0</v>
      </c>
      <c r="AO38" t="s">
        <v>4943</v>
      </c>
      <c r="AP38">
        <v>0</v>
      </c>
      <c r="AQ38">
        <v>0</v>
      </c>
      <c r="AR38">
        <v>180612</v>
      </c>
      <c r="AS38">
        <v>19357</v>
      </c>
      <c r="AT38">
        <v>258558</v>
      </c>
      <c r="AU38">
        <v>89280</v>
      </c>
      <c r="AV38">
        <v>89280</v>
      </c>
      <c r="AW38">
        <v>89280</v>
      </c>
      <c r="AX38">
        <v>105280</v>
      </c>
      <c r="AY38">
        <v>89280</v>
      </c>
      <c r="AZ38">
        <v>87074</v>
      </c>
      <c r="BA38">
        <v>2991999</v>
      </c>
      <c r="BB38" t="s">
        <v>3796</v>
      </c>
      <c r="BC38" t="s">
        <v>3797</v>
      </c>
      <c r="BD38" t="s">
        <v>3843</v>
      </c>
      <c r="BE38" t="s">
        <v>3844</v>
      </c>
      <c r="BF38" t="s">
        <v>5034</v>
      </c>
      <c r="BG38" t="s">
        <v>5035</v>
      </c>
      <c r="BH38" t="s">
        <v>4947</v>
      </c>
      <c r="BI38" t="s">
        <v>195</v>
      </c>
      <c r="BJ38" t="s">
        <v>195</v>
      </c>
      <c r="BK38" t="s">
        <v>3773</v>
      </c>
      <c r="BL38" t="s">
        <v>5036</v>
      </c>
      <c r="BM38" t="s">
        <v>4949</v>
      </c>
      <c r="BN38" t="s">
        <v>7</v>
      </c>
      <c r="BO38" t="s">
        <v>4950</v>
      </c>
      <c r="BP38" s="441" t="str">
        <f t="shared" si="0"/>
        <v>WA.2378.EBD.952.101.B.521211</v>
      </c>
    </row>
    <row r="39" spans="1:68">
      <c r="A39" t="s">
        <v>4935</v>
      </c>
      <c r="B39" t="s">
        <v>4936</v>
      </c>
      <c r="C39" t="s">
        <v>4937</v>
      </c>
      <c r="D39" t="s">
        <v>3795</v>
      </c>
      <c r="E39" t="s">
        <v>197</v>
      </c>
      <c r="F39" t="s">
        <v>3842</v>
      </c>
      <c r="G39" t="s">
        <v>2445</v>
      </c>
      <c r="H39" t="s">
        <v>4938</v>
      </c>
      <c r="I39">
        <v>5</v>
      </c>
      <c r="J39" t="s">
        <v>5031</v>
      </c>
      <c r="K39">
        <v>1</v>
      </c>
      <c r="L39" t="s">
        <v>805</v>
      </c>
      <c r="M39" t="s">
        <v>508</v>
      </c>
      <c r="N39" t="s">
        <v>123</v>
      </c>
      <c r="O39" t="s">
        <v>503</v>
      </c>
      <c r="P39" t="s">
        <v>8</v>
      </c>
      <c r="Q39" t="s">
        <v>4570</v>
      </c>
      <c r="R39" t="s">
        <v>4940</v>
      </c>
      <c r="S39" t="s">
        <v>195</v>
      </c>
      <c r="T39" t="s">
        <v>4570</v>
      </c>
      <c r="U39" t="s">
        <v>4570</v>
      </c>
      <c r="V39" t="s">
        <v>4951</v>
      </c>
      <c r="W39" t="s">
        <v>4496</v>
      </c>
      <c r="X39" t="s">
        <v>5037</v>
      </c>
      <c r="Y39" t="s">
        <v>5038</v>
      </c>
      <c r="Z39" t="s">
        <v>8</v>
      </c>
      <c r="AA39">
        <v>0</v>
      </c>
      <c r="AB39" t="s">
        <v>195</v>
      </c>
      <c r="AC39">
        <v>0</v>
      </c>
      <c r="AD39" t="s">
        <v>195</v>
      </c>
      <c r="AE39">
        <v>0</v>
      </c>
      <c r="AF39" t="s">
        <v>195</v>
      </c>
      <c r="AG39">
        <v>0</v>
      </c>
      <c r="AH39" t="s">
        <v>195</v>
      </c>
      <c r="AI39">
        <v>10</v>
      </c>
      <c r="AJ39" t="s">
        <v>832</v>
      </c>
      <c r="AK39">
        <v>1000000</v>
      </c>
      <c r="AL39">
        <v>10000000</v>
      </c>
      <c r="AM39" t="s">
        <v>195</v>
      </c>
      <c r="AN39">
        <v>0</v>
      </c>
      <c r="AO39" t="s">
        <v>4943</v>
      </c>
      <c r="AP39">
        <v>0</v>
      </c>
      <c r="AQ39">
        <v>0</v>
      </c>
      <c r="AR39">
        <v>451529</v>
      </c>
      <c r="AS39">
        <v>48392</v>
      </c>
      <c r="AT39">
        <v>646394</v>
      </c>
      <c r="AU39">
        <v>223200</v>
      </c>
      <c r="AV39">
        <v>223200</v>
      </c>
      <c r="AW39">
        <v>223200</v>
      </c>
      <c r="AX39">
        <v>263200</v>
      </c>
      <c r="AY39">
        <v>223200</v>
      </c>
      <c r="AZ39">
        <v>217685</v>
      </c>
      <c r="BA39">
        <v>7480000</v>
      </c>
      <c r="BB39" t="s">
        <v>3796</v>
      </c>
      <c r="BC39" t="s">
        <v>3797</v>
      </c>
      <c r="BD39" t="s">
        <v>3843</v>
      </c>
      <c r="BE39" t="s">
        <v>3844</v>
      </c>
      <c r="BF39" t="s">
        <v>5034</v>
      </c>
      <c r="BG39" t="s">
        <v>5035</v>
      </c>
      <c r="BH39" t="s">
        <v>4947</v>
      </c>
      <c r="BI39" t="s">
        <v>195</v>
      </c>
      <c r="BJ39" t="s">
        <v>195</v>
      </c>
      <c r="BK39" t="s">
        <v>3773</v>
      </c>
      <c r="BL39" t="s">
        <v>5039</v>
      </c>
      <c r="BM39" t="s">
        <v>4949</v>
      </c>
      <c r="BN39" t="s">
        <v>7</v>
      </c>
      <c r="BO39" t="s">
        <v>4950</v>
      </c>
      <c r="BP39" s="441" t="str">
        <f t="shared" si="0"/>
        <v>WA.2378.EBD.952.101.B.521211</v>
      </c>
    </row>
    <row r="40" spans="1:68">
      <c r="A40" t="s">
        <v>4935</v>
      </c>
      <c r="B40" t="s">
        <v>4936</v>
      </c>
      <c r="C40" t="s">
        <v>4937</v>
      </c>
      <c r="D40" t="s">
        <v>3795</v>
      </c>
      <c r="E40" t="s">
        <v>197</v>
      </c>
      <c r="F40" t="s">
        <v>3842</v>
      </c>
      <c r="G40" t="s">
        <v>2445</v>
      </c>
      <c r="H40" t="s">
        <v>4938</v>
      </c>
      <c r="I40">
        <v>5</v>
      </c>
      <c r="J40" t="s">
        <v>5031</v>
      </c>
      <c r="K40">
        <v>1</v>
      </c>
      <c r="L40" t="s">
        <v>805</v>
      </c>
      <c r="M40" t="s">
        <v>509</v>
      </c>
      <c r="N40" t="s">
        <v>124</v>
      </c>
      <c r="O40" t="s">
        <v>503</v>
      </c>
      <c r="P40" t="s">
        <v>8</v>
      </c>
      <c r="Q40" t="s">
        <v>4570</v>
      </c>
      <c r="R40" t="s">
        <v>4940</v>
      </c>
      <c r="S40" t="s">
        <v>195</v>
      </c>
      <c r="T40" t="s">
        <v>4570</v>
      </c>
      <c r="U40" t="s">
        <v>4570</v>
      </c>
      <c r="V40" t="s">
        <v>4496</v>
      </c>
      <c r="W40" t="s">
        <v>4570</v>
      </c>
      <c r="X40" t="s">
        <v>5040</v>
      </c>
      <c r="Y40" t="s">
        <v>5041</v>
      </c>
      <c r="Z40" t="s">
        <v>8</v>
      </c>
      <c r="AA40">
        <v>0</v>
      </c>
      <c r="AB40" t="s">
        <v>195</v>
      </c>
      <c r="AC40">
        <v>0</v>
      </c>
      <c r="AD40" t="s">
        <v>195</v>
      </c>
      <c r="AE40">
        <v>0</v>
      </c>
      <c r="AF40" t="s">
        <v>195</v>
      </c>
      <c r="AG40">
        <v>0</v>
      </c>
      <c r="AH40" t="s">
        <v>195</v>
      </c>
      <c r="AI40">
        <v>25</v>
      </c>
      <c r="AJ40" t="s">
        <v>832</v>
      </c>
      <c r="AK40">
        <v>100000</v>
      </c>
      <c r="AL40">
        <v>2500000</v>
      </c>
      <c r="AM40" t="s">
        <v>195</v>
      </c>
      <c r="AN40">
        <v>0</v>
      </c>
      <c r="AO40" t="s">
        <v>4943</v>
      </c>
      <c r="AP40">
        <v>0</v>
      </c>
      <c r="AQ40">
        <v>0</v>
      </c>
      <c r="AR40">
        <v>112882</v>
      </c>
      <c r="AS40">
        <v>12098</v>
      </c>
      <c r="AT40">
        <v>161599</v>
      </c>
      <c r="AU40">
        <v>55800</v>
      </c>
      <c r="AV40">
        <v>55800</v>
      </c>
      <c r="AW40">
        <v>55800</v>
      </c>
      <c r="AX40">
        <v>65800</v>
      </c>
      <c r="AY40">
        <v>55800</v>
      </c>
      <c r="AZ40">
        <v>54421</v>
      </c>
      <c r="BA40">
        <v>1870000</v>
      </c>
      <c r="BB40" t="s">
        <v>3796</v>
      </c>
      <c r="BC40" t="s">
        <v>3797</v>
      </c>
      <c r="BD40" t="s">
        <v>3843</v>
      </c>
      <c r="BE40" t="s">
        <v>3844</v>
      </c>
      <c r="BF40" t="s">
        <v>5034</v>
      </c>
      <c r="BG40" t="s">
        <v>5042</v>
      </c>
      <c r="BH40" t="s">
        <v>4947</v>
      </c>
      <c r="BI40" t="s">
        <v>195</v>
      </c>
      <c r="BJ40" t="s">
        <v>195</v>
      </c>
      <c r="BK40" t="s">
        <v>3773</v>
      </c>
      <c r="BL40" t="s">
        <v>5043</v>
      </c>
      <c r="BM40" t="s">
        <v>4949</v>
      </c>
      <c r="BN40" t="s">
        <v>7</v>
      </c>
      <c r="BO40" t="s">
        <v>4950</v>
      </c>
      <c r="BP40" s="441" t="str">
        <f t="shared" si="0"/>
        <v>WA.2378.EBD.952.101.C.521211</v>
      </c>
    </row>
    <row r="41" spans="1:68">
      <c r="A41" t="s">
        <v>4935</v>
      </c>
      <c r="B41" t="s">
        <v>4936</v>
      </c>
      <c r="C41" t="s">
        <v>4937</v>
      </c>
      <c r="D41" t="s">
        <v>3795</v>
      </c>
      <c r="E41" t="s">
        <v>197</v>
      </c>
      <c r="F41" t="s">
        <v>3842</v>
      </c>
      <c r="G41" t="s">
        <v>2445</v>
      </c>
      <c r="H41" t="s">
        <v>4938</v>
      </c>
      <c r="I41">
        <v>5</v>
      </c>
      <c r="J41" t="s">
        <v>5031</v>
      </c>
      <c r="K41">
        <v>1</v>
      </c>
      <c r="L41" t="s">
        <v>805</v>
      </c>
      <c r="M41" t="s">
        <v>509</v>
      </c>
      <c r="N41" t="s">
        <v>124</v>
      </c>
      <c r="O41" t="s">
        <v>503</v>
      </c>
      <c r="P41" t="s">
        <v>8</v>
      </c>
      <c r="Q41" t="s">
        <v>4570</v>
      </c>
      <c r="R41" t="s">
        <v>4940</v>
      </c>
      <c r="S41" t="s">
        <v>195</v>
      </c>
      <c r="T41" t="s">
        <v>4570</v>
      </c>
      <c r="U41" t="s">
        <v>4570</v>
      </c>
      <c r="V41" t="s">
        <v>4951</v>
      </c>
      <c r="W41" t="s">
        <v>4496</v>
      </c>
      <c r="X41" t="s">
        <v>5044</v>
      </c>
      <c r="Y41" t="s">
        <v>5045</v>
      </c>
      <c r="Z41" t="s">
        <v>8</v>
      </c>
      <c r="AA41">
        <v>0</v>
      </c>
      <c r="AB41" t="s">
        <v>195</v>
      </c>
      <c r="AC41">
        <v>0</v>
      </c>
      <c r="AD41" t="s">
        <v>195</v>
      </c>
      <c r="AE41">
        <v>0</v>
      </c>
      <c r="AF41" t="s">
        <v>195</v>
      </c>
      <c r="AG41">
        <v>0</v>
      </c>
      <c r="AH41" t="s">
        <v>195</v>
      </c>
      <c r="AI41">
        <v>113</v>
      </c>
      <c r="AJ41" t="s">
        <v>832</v>
      </c>
      <c r="AK41">
        <v>100000</v>
      </c>
      <c r="AL41">
        <v>11300000</v>
      </c>
      <c r="AM41" t="s">
        <v>195</v>
      </c>
      <c r="AN41">
        <v>0</v>
      </c>
      <c r="AO41" t="s">
        <v>4943</v>
      </c>
      <c r="AP41">
        <v>0</v>
      </c>
      <c r="AQ41">
        <v>0</v>
      </c>
      <c r="AR41">
        <v>510228</v>
      </c>
      <c r="AS41">
        <v>54682</v>
      </c>
      <c r="AT41">
        <v>730425</v>
      </c>
      <c r="AU41">
        <v>252216</v>
      </c>
      <c r="AV41">
        <v>252216</v>
      </c>
      <c r="AW41">
        <v>252216</v>
      </c>
      <c r="AX41">
        <v>297416</v>
      </c>
      <c r="AY41">
        <v>252216</v>
      </c>
      <c r="AZ41">
        <v>245984</v>
      </c>
      <c r="BA41">
        <v>8452401</v>
      </c>
      <c r="BB41" t="s">
        <v>3796</v>
      </c>
      <c r="BC41" t="s">
        <v>3797</v>
      </c>
      <c r="BD41" t="s">
        <v>3843</v>
      </c>
      <c r="BE41" t="s">
        <v>3844</v>
      </c>
      <c r="BF41" t="s">
        <v>5034</v>
      </c>
      <c r="BG41" t="s">
        <v>5042</v>
      </c>
      <c r="BH41" t="s">
        <v>4947</v>
      </c>
      <c r="BI41" t="s">
        <v>195</v>
      </c>
      <c r="BJ41" t="s">
        <v>195</v>
      </c>
      <c r="BK41" t="s">
        <v>3773</v>
      </c>
      <c r="BL41" t="s">
        <v>5046</v>
      </c>
      <c r="BM41" t="s">
        <v>4949</v>
      </c>
      <c r="BN41" t="s">
        <v>7</v>
      </c>
      <c r="BO41" t="s">
        <v>4950</v>
      </c>
      <c r="BP41" s="441" t="str">
        <f t="shared" si="0"/>
        <v>WA.2378.EBD.952.101.C.521211</v>
      </c>
    </row>
    <row r="42" spans="1:68">
      <c r="A42" t="s">
        <v>4935</v>
      </c>
      <c r="B42" t="s">
        <v>4936</v>
      </c>
      <c r="C42" t="s">
        <v>4937</v>
      </c>
      <c r="D42" t="s">
        <v>3795</v>
      </c>
      <c r="E42" t="s">
        <v>197</v>
      </c>
      <c r="F42" t="s">
        <v>3842</v>
      </c>
      <c r="G42" t="s">
        <v>2445</v>
      </c>
      <c r="H42" t="s">
        <v>4938</v>
      </c>
      <c r="I42">
        <v>5</v>
      </c>
      <c r="J42" t="s">
        <v>5031</v>
      </c>
      <c r="K42">
        <v>1</v>
      </c>
      <c r="L42" t="s">
        <v>805</v>
      </c>
      <c r="M42" t="s">
        <v>511</v>
      </c>
      <c r="N42" t="s">
        <v>125</v>
      </c>
      <c r="O42" t="s">
        <v>503</v>
      </c>
      <c r="P42" t="s">
        <v>8</v>
      </c>
      <c r="Q42" t="s">
        <v>4570</v>
      </c>
      <c r="R42" t="s">
        <v>4940</v>
      </c>
      <c r="S42" t="s">
        <v>195</v>
      </c>
      <c r="T42" t="s">
        <v>4570</v>
      </c>
      <c r="U42" t="s">
        <v>4570</v>
      </c>
      <c r="V42" t="s">
        <v>4496</v>
      </c>
      <c r="W42" t="s">
        <v>4570</v>
      </c>
      <c r="X42" t="s">
        <v>5047</v>
      </c>
      <c r="Y42" t="s">
        <v>4483</v>
      </c>
      <c r="Z42" t="s">
        <v>8</v>
      </c>
      <c r="AA42">
        <v>0</v>
      </c>
      <c r="AB42" t="s">
        <v>195</v>
      </c>
      <c r="AC42">
        <v>0</v>
      </c>
      <c r="AD42" t="s">
        <v>195</v>
      </c>
      <c r="AE42">
        <v>0</v>
      </c>
      <c r="AF42" t="s">
        <v>195</v>
      </c>
      <c r="AG42">
        <v>0</v>
      </c>
      <c r="AH42" t="s">
        <v>195</v>
      </c>
      <c r="AI42">
        <v>3</v>
      </c>
      <c r="AJ42" t="s">
        <v>106</v>
      </c>
      <c r="AK42">
        <v>1000000</v>
      </c>
      <c r="AL42">
        <v>3000000</v>
      </c>
      <c r="AM42" t="s">
        <v>195</v>
      </c>
      <c r="AN42">
        <v>0</v>
      </c>
      <c r="AO42" t="s">
        <v>4943</v>
      </c>
      <c r="AP42">
        <v>0</v>
      </c>
      <c r="AQ42">
        <v>0</v>
      </c>
      <c r="AR42">
        <v>135459</v>
      </c>
      <c r="AS42">
        <v>14517</v>
      </c>
      <c r="AT42">
        <v>193918</v>
      </c>
      <c r="AU42">
        <v>66960</v>
      </c>
      <c r="AV42">
        <v>66960</v>
      </c>
      <c r="AW42">
        <v>66960</v>
      </c>
      <c r="AX42">
        <v>78960</v>
      </c>
      <c r="AY42">
        <v>66960</v>
      </c>
      <c r="AZ42">
        <v>65305</v>
      </c>
      <c r="BA42">
        <v>2244001</v>
      </c>
      <c r="BB42" t="s">
        <v>3796</v>
      </c>
      <c r="BC42" t="s">
        <v>3797</v>
      </c>
      <c r="BD42" t="s">
        <v>3843</v>
      </c>
      <c r="BE42" t="s">
        <v>3844</v>
      </c>
      <c r="BF42" t="s">
        <v>5034</v>
      </c>
      <c r="BG42" t="s">
        <v>5048</v>
      </c>
      <c r="BH42" t="s">
        <v>4947</v>
      </c>
      <c r="BI42" t="s">
        <v>195</v>
      </c>
      <c r="BJ42" t="s">
        <v>195</v>
      </c>
      <c r="BK42" t="s">
        <v>3773</v>
      </c>
      <c r="BL42" t="s">
        <v>5049</v>
      </c>
      <c r="BM42" t="s">
        <v>4949</v>
      </c>
      <c r="BN42" t="s">
        <v>7</v>
      </c>
      <c r="BO42" t="s">
        <v>4950</v>
      </c>
      <c r="BP42" s="441" t="str">
        <f t="shared" si="0"/>
        <v>WA.2378.EBD.952.101.D.521211</v>
      </c>
    </row>
    <row r="43" spans="1:68">
      <c r="A43" t="s">
        <v>4935</v>
      </c>
      <c r="B43" t="s">
        <v>4936</v>
      </c>
      <c r="C43" t="s">
        <v>4937</v>
      </c>
      <c r="D43" t="s">
        <v>3795</v>
      </c>
      <c r="E43" t="s">
        <v>197</v>
      </c>
      <c r="F43" t="s">
        <v>3842</v>
      </c>
      <c r="G43" t="s">
        <v>2445</v>
      </c>
      <c r="H43" t="s">
        <v>4938</v>
      </c>
      <c r="I43">
        <v>5</v>
      </c>
      <c r="J43" t="s">
        <v>5031</v>
      </c>
      <c r="K43">
        <v>1</v>
      </c>
      <c r="L43" t="s">
        <v>805</v>
      </c>
      <c r="M43" t="s">
        <v>511</v>
      </c>
      <c r="N43" t="s">
        <v>125</v>
      </c>
      <c r="O43" t="s">
        <v>503</v>
      </c>
      <c r="P43" t="s">
        <v>8</v>
      </c>
      <c r="Q43" t="s">
        <v>4570</v>
      </c>
      <c r="R43" t="s">
        <v>4940</v>
      </c>
      <c r="S43" t="s">
        <v>195</v>
      </c>
      <c r="T43" t="s">
        <v>4570</v>
      </c>
      <c r="U43" t="s">
        <v>4570</v>
      </c>
      <c r="V43" t="s">
        <v>4951</v>
      </c>
      <c r="W43" t="s">
        <v>4496</v>
      </c>
      <c r="X43" t="s">
        <v>5050</v>
      </c>
      <c r="Y43" t="s">
        <v>5051</v>
      </c>
      <c r="Z43" t="s">
        <v>8</v>
      </c>
      <c r="AA43">
        <v>0</v>
      </c>
      <c r="AB43" t="s">
        <v>195</v>
      </c>
      <c r="AC43">
        <v>0</v>
      </c>
      <c r="AD43" t="s">
        <v>195</v>
      </c>
      <c r="AE43">
        <v>0</v>
      </c>
      <c r="AF43" t="s">
        <v>195</v>
      </c>
      <c r="AG43">
        <v>0</v>
      </c>
      <c r="AH43" t="s">
        <v>195</v>
      </c>
      <c r="AI43">
        <v>160</v>
      </c>
      <c r="AJ43" t="s">
        <v>832</v>
      </c>
      <c r="AK43">
        <v>32500</v>
      </c>
      <c r="AL43">
        <v>5200000</v>
      </c>
      <c r="AM43" t="s">
        <v>195</v>
      </c>
      <c r="AN43">
        <v>0</v>
      </c>
      <c r="AO43" t="s">
        <v>4943</v>
      </c>
      <c r="AP43">
        <v>0</v>
      </c>
      <c r="AQ43">
        <v>0</v>
      </c>
      <c r="AR43">
        <v>234795</v>
      </c>
      <c r="AS43">
        <v>25164</v>
      </c>
      <c r="AT43">
        <v>336125</v>
      </c>
      <c r="AU43">
        <v>116064</v>
      </c>
      <c r="AV43">
        <v>116064</v>
      </c>
      <c r="AW43">
        <v>116064</v>
      </c>
      <c r="AX43">
        <v>136864</v>
      </c>
      <c r="AY43">
        <v>116064</v>
      </c>
      <c r="AZ43">
        <v>113196</v>
      </c>
      <c r="BA43">
        <v>3889600</v>
      </c>
      <c r="BB43" t="s">
        <v>3796</v>
      </c>
      <c r="BC43" t="s">
        <v>3797</v>
      </c>
      <c r="BD43" t="s">
        <v>3843</v>
      </c>
      <c r="BE43" t="s">
        <v>3844</v>
      </c>
      <c r="BF43" t="s">
        <v>5034</v>
      </c>
      <c r="BG43" t="s">
        <v>5048</v>
      </c>
      <c r="BH43" t="s">
        <v>4947</v>
      </c>
      <c r="BI43" t="s">
        <v>195</v>
      </c>
      <c r="BJ43" t="s">
        <v>195</v>
      </c>
      <c r="BK43" t="s">
        <v>3773</v>
      </c>
      <c r="BL43" t="s">
        <v>5052</v>
      </c>
      <c r="BM43" t="s">
        <v>4949</v>
      </c>
      <c r="BN43" t="s">
        <v>7</v>
      </c>
      <c r="BO43" t="s">
        <v>4950</v>
      </c>
      <c r="BP43" s="441" t="str">
        <f t="shared" si="0"/>
        <v>WA.2378.EBD.952.101.D.521211</v>
      </c>
    </row>
    <row r="44" spans="1:68">
      <c r="A44" t="s">
        <v>4935</v>
      </c>
      <c r="B44" t="s">
        <v>4936</v>
      </c>
      <c r="C44" t="s">
        <v>4937</v>
      </c>
      <c r="D44" t="s">
        <v>3795</v>
      </c>
      <c r="E44" t="s">
        <v>197</v>
      </c>
      <c r="F44" t="s">
        <v>3842</v>
      </c>
      <c r="G44" t="s">
        <v>2445</v>
      </c>
      <c r="H44" t="s">
        <v>4938</v>
      </c>
      <c r="I44">
        <v>5</v>
      </c>
      <c r="J44" t="s">
        <v>5031</v>
      </c>
      <c r="K44">
        <v>1</v>
      </c>
      <c r="L44" t="s">
        <v>805</v>
      </c>
      <c r="M44" t="s">
        <v>511</v>
      </c>
      <c r="N44" t="s">
        <v>125</v>
      </c>
      <c r="O44" t="s">
        <v>503</v>
      </c>
      <c r="P44" t="s">
        <v>8</v>
      </c>
      <c r="Q44" t="s">
        <v>4570</v>
      </c>
      <c r="R44" t="s">
        <v>4940</v>
      </c>
      <c r="S44" t="s">
        <v>195</v>
      </c>
      <c r="T44" t="s">
        <v>4570</v>
      </c>
      <c r="U44" t="s">
        <v>4570</v>
      </c>
      <c r="V44" t="s">
        <v>5001</v>
      </c>
      <c r="W44" t="s">
        <v>4951</v>
      </c>
      <c r="X44" t="s">
        <v>4939</v>
      </c>
      <c r="Y44" t="s">
        <v>4493</v>
      </c>
      <c r="Z44" t="s">
        <v>8</v>
      </c>
      <c r="AA44">
        <v>0</v>
      </c>
      <c r="AB44" t="s">
        <v>195</v>
      </c>
      <c r="AC44">
        <v>0</v>
      </c>
      <c r="AD44" t="s">
        <v>195</v>
      </c>
      <c r="AE44">
        <v>0</v>
      </c>
      <c r="AF44" t="s">
        <v>195</v>
      </c>
      <c r="AG44">
        <v>0</v>
      </c>
      <c r="AH44" t="s">
        <v>195</v>
      </c>
      <c r="AI44">
        <v>5</v>
      </c>
      <c r="AJ44" t="s">
        <v>106</v>
      </c>
      <c r="AK44">
        <v>1000000</v>
      </c>
      <c r="AL44">
        <v>5000000</v>
      </c>
      <c r="AM44" t="s">
        <v>195</v>
      </c>
      <c r="AN44">
        <v>0</v>
      </c>
      <c r="AO44" t="s">
        <v>4943</v>
      </c>
      <c r="AP44">
        <v>0</v>
      </c>
      <c r="AQ44">
        <v>0</v>
      </c>
      <c r="AR44">
        <v>225765</v>
      </c>
      <c r="AS44">
        <v>24196</v>
      </c>
      <c r="AT44">
        <v>323197</v>
      </c>
      <c r="AU44">
        <v>111600</v>
      </c>
      <c r="AV44">
        <v>111600</v>
      </c>
      <c r="AW44">
        <v>111600</v>
      </c>
      <c r="AX44">
        <v>131600</v>
      </c>
      <c r="AY44">
        <v>111600</v>
      </c>
      <c r="AZ44">
        <v>108842</v>
      </c>
      <c r="BA44">
        <v>3740000</v>
      </c>
      <c r="BB44" t="s">
        <v>3796</v>
      </c>
      <c r="BC44" t="s">
        <v>3797</v>
      </c>
      <c r="BD44" t="s">
        <v>3843</v>
      </c>
      <c r="BE44" t="s">
        <v>3844</v>
      </c>
      <c r="BF44" t="s">
        <v>5034</v>
      </c>
      <c r="BG44" t="s">
        <v>5048</v>
      </c>
      <c r="BH44" t="s">
        <v>4947</v>
      </c>
      <c r="BI44" t="s">
        <v>195</v>
      </c>
      <c r="BJ44" t="s">
        <v>195</v>
      </c>
      <c r="BK44" t="s">
        <v>3773</v>
      </c>
      <c r="BL44" t="s">
        <v>5053</v>
      </c>
      <c r="BM44" t="s">
        <v>4949</v>
      </c>
      <c r="BN44" t="s">
        <v>7</v>
      </c>
      <c r="BO44" t="s">
        <v>4950</v>
      </c>
      <c r="BP44" s="441" t="str">
        <f t="shared" si="0"/>
        <v>WA.2378.EBD.952.101.D.521211</v>
      </c>
    </row>
    <row r="45" spans="1:68">
      <c r="A45" t="s">
        <v>4935</v>
      </c>
      <c r="B45" t="s">
        <v>4936</v>
      </c>
      <c r="C45" t="s">
        <v>4937</v>
      </c>
      <c r="D45" t="s">
        <v>3795</v>
      </c>
      <c r="E45" t="s">
        <v>197</v>
      </c>
      <c r="F45" t="s">
        <v>3842</v>
      </c>
      <c r="G45" t="s">
        <v>2445</v>
      </c>
      <c r="H45" t="s">
        <v>4938</v>
      </c>
      <c r="I45">
        <v>5</v>
      </c>
      <c r="J45" t="s">
        <v>5054</v>
      </c>
      <c r="K45">
        <v>2</v>
      </c>
      <c r="L45" t="s">
        <v>805</v>
      </c>
      <c r="M45" t="s">
        <v>8</v>
      </c>
      <c r="N45" t="s">
        <v>162</v>
      </c>
      <c r="O45" t="s">
        <v>503</v>
      </c>
      <c r="P45" t="s">
        <v>8</v>
      </c>
      <c r="Q45" t="s">
        <v>4570</v>
      </c>
      <c r="R45" t="s">
        <v>4940</v>
      </c>
      <c r="S45" t="s">
        <v>195</v>
      </c>
      <c r="T45" t="s">
        <v>4570</v>
      </c>
      <c r="U45" t="s">
        <v>4570</v>
      </c>
      <c r="V45" t="s">
        <v>4496</v>
      </c>
      <c r="W45" t="s">
        <v>4570</v>
      </c>
      <c r="X45" t="s">
        <v>5055</v>
      </c>
      <c r="Y45" t="s">
        <v>5056</v>
      </c>
      <c r="Z45" t="s">
        <v>8</v>
      </c>
      <c r="AA45">
        <v>0</v>
      </c>
      <c r="AB45" t="s">
        <v>195</v>
      </c>
      <c r="AC45">
        <v>0</v>
      </c>
      <c r="AD45" t="s">
        <v>195</v>
      </c>
      <c r="AE45">
        <v>0</v>
      </c>
      <c r="AF45" t="s">
        <v>195</v>
      </c>
      <c r="AG45">
        <v>0</v>
      </c>
      <c r="AH45" t="s">
        <v>195</v>
      </c>
      <c r="AI45">
        <v>3</v>
      </c>
      <c r="AJ45" t="s">
        <v>106</v>
      </c>
      <c r="AK45">
        <v>1000000</v>
      </c>
      <c r="AL45">
        <v>3000000</v>
      </c>
      <c r="AM45" t="s">
        <v>195</v>
      </c>
      <c r="AN45">
        <v>0</v>
      </c>
      <c r="AO45" t="s">
        <v>4943</v>
      </c>
      <c r="AP45">
        <v>0</v>
      </c>
      <c r="AQ45">
        <v>0</v>
      </c>
      <c r="AR45">
        <v>58400</v>
      </c>
      <c r="AS45">
        <v>143681</v>
      </c>
      <c r="AT45">
        <v>280273</v>
      </c>
      <c r="AU45">
        <v>207692</v>
      </c>
      <c r="AV45">
        <v>115385</v>
      </c>
      <c r="AW45">
        <v>230769</v>
      </c>
      <c r="AX45">
        <v>173077</v>
      </c>
      <c r="AY45">
        <v>115385</v>
      </c>
      <c r="AZ45">
        <v>175339</v>
      </c>
      <c r="BA45">
        <v>1499999</v>
      </c>
      <c r="BB45" t="s">
        <v>3796</v>
      </c>
      <c r="BC45" t="s">
        <v>3797</v>
      </c>
      <c r="BD45" t="s">
        <v>3843</v>
      </c>
      <c r="BE45" t="s">
        <v>3850</v>
      </c>
      <c r="BF45" t="s">
        <v>5057</v>
      </c>
      <c r="BG45" t="s">
        <v>5058</v>
      </c>
      <c r="BH45" t="s">
        <v>4947</v>
      </c>
      <c r="BI45" t="s">
        <v>195</v>
      </c>
      <c r="BJ45" t="s">
        <v>195</v>
      </c>
      <c r="BK45" t="s">
        <v>3773</v>
      </c>
      <c r="BL45" t="s">
        <v>5059</v>
      </c>
      <c r="BM45" t="s">
        <v>4949</v>
      </c>
      <c r="BN45" t="s">
        <v>7</v>
      </c>
      <c r="BO45" t="s">
        <v>4950</v>
      </c>
      <c r="BP45" s="441" t="str">
        <f t="shared" si="0"/>
        <v>WA.2378.EBD.953.101.A.521211</v>
      </c>
    </row>
    <row r="46" spans="1:68">
      <c r="A46" t="s">
        <v>4935</v>
      </c>
      <c r="B46" t="s">
        <v>4936</v>
      </c>
      <c r="C46" t="s">
        <v>4937</v>
      </c>
      <c r="D46" t="s">
        <v>3795</v>
      </c>
      <c r="E46" t="s">
        <v>197</v>
      </c>
      <c r="F46" t="s">
        <v>3842</v>
      </c>
      <c r="G46" t="s">
        <v>2445</v>
      </c>
      <c r="H46" t="s">
        <v>4938</v>
      </c>
      <c r="I46">
        <v>5</v>
      </c>
      <c r="J46" t="s">
        <v>5054</v>
      </c>
      <c r="K46">
        <v>2</v>
      </c>
      <c r="L46" t="s">
        <v>805</v>
      </c>
      <c r="M46" t="s">
        <v>8</v>
      </c>
      <c r="N46" t="s">
        <v>162</v>
      </c>
      <c r="O46" t="s">
        <v>503</v>
      </c>
      <c r="P46" t="s">
        <v>8</v>
      </c>
      <c r="Q46" t="s">
        <v>4570</v>
      </c>
      <c r="R46" t="s">
        <v>4940</v>
      </c>
      <c r="S46" t="s">
        <v>195</v>
      </c>
      <c r="T46" t="s">
        <v>4570</v>
      </c>
      <c r="U46" t="s">
        <v>4570</v>
      </c>
      <c r="V46" t="s">
        <v>4951</v>
      </c>
      <c r="W46" t="s">
        <v>4496</v>
      </c>
      <c r="X46" t="s">
        <v>5060</v>
      </c>
      <c r="Y46" t="s">
        <v>5061</v>
      </c>
      <c r="Z46" t="s">
        <v>8</v>
      </c>
      <c r="AA46">
        <v>0</v>
      </c>
      <c r="AB46" t="s">
        <v>195</v>
      </c>
      <c r="AC46">
        <v>0</v>
      </c>
      <c r="AD46" t="s">
        <v>195</v>
      </c>
      <c r="AE46">
        <v>0</v>
      </c>
      <c r="AF46" t="s">
        <v>195</v>
      </c>
      <c r="AG46">
        <v>0</v>
      </c>
      <c r="AH46" t="s">
        <v>195</v>
      </c>
      <c r="AI46">
        <v>210</v>
      </c>
      <c r="AJ46" t="s">
        <v>106</v>
      </c>
      <c r="AK46">
        <v>350000</v>
      </c>
      <c r="AL46">
        <v>73500000</v>
      </c>
      <c r="AM46" t="s">
        <v>195</v>
      </c>
      <c r="AN46">
        <v>0</v>
      </c>
      <c r="AO46" t="s">
        <v>4943</v>
      </c>
      <c r="AP46">
        <v>0</v>
      </c>
      <c r="AQ46">
        <v>0</v>
      </c>
      <c r="AR46">
        <v>1430791</v>
      </c>
      <c r="AS46">
        <v>3520179</v>
      </c>
      <c r="AT46">
        <v>6866679</v>
      </c>
      <c r="AU46">
        <v>5088462</v>
      </c>
      <c r="AV46">
        <v>2826923</v>
      </c>
      <c r="AW46">
        <v>5653846</v>
      </c>
      <c r="AX46">
        <v>4240385</v>
      </c>
      <c r="AY46">
        <v>2826923</v>
      </c>
      <c r="AZ46">
        <v>4295813</v>
      </c>
      <c r="BA46">
        <v>36749999</v>
      </c>
      <c r="BB46" t="s">
        <v>3796</v>
      </c>
      <c r="BC46" t="s">
        <v>3797</v>
      </c>
      <c r="BD46" t="s">
        <v>3843</v>
      </c>
      <c r="BE46" t="s">
        <v>3850</v>
      </c>
      <c r="BF46" t="s">
        <v>5057</v>
      </c>
      <c r="BG46" t="s">
        <v>5058</v>
      </c>
      <c r="BH46" t="s">
        <v>4947</v>
      </c>
      <c r="BI46" t="s">
        <v>195</v>
      </c>
      <c r="BJ46" t="s">
        <v>195</v>
      </c>
      <c r="BK46" t="s">
        <v>3773</v>
      </c>
      <c r="BL46" t="s">
        <v>5062</v>
      </c>
      <c r="BM46" t="s">
        <v>4949</v>
      </c>
      <c r="BN46" t="s">
        <v>7</v>
      </c>
      <c r="BO46" t="s">
        <v>4950</v>
      </c>
      <c r="BP46" s="441" t="str">
        <f t="shared" si="0"/>
        <v>WA.2378.EBD.953.101.A.521211</v>
      </c>
    </row>
    <row r="47" spans="1:68">
      <c r="A47" t="s">
        <v>4935</v>
      </c>
      <c r="B47" t="s">
        <v>4936</v>
      </c>
      <c r="C47" t="s">
        <v>4937</v>
      </c>
      <c r="D47" t="s">
        <v>3795</v>
      </c>
      <c r="E47" t="s">
        <v>197</v>
      </c>
      <c r="F47" t="s">
        <v>3842</v>
      </c>
      <c r="G47" t="s">
        <v>2445</v>
      </c>
      <c r="H47" t="s">
        <v>4938</v>
      </c>
      <c r="I47">
        <v>5</v>
      </c>
      <c r="J47" t="s">
        <v>5054</v>
      </c>
      <c r="K47">
        <v>2</v>
      </c>
      <c r="L47" t="s">
        <v>805</v>
      </c>
      <c r="M47" t="s">
        <v>8</v>
      </c>
      <c r="N47" t="s">
        <v>162</v>
      </c>
      <c r="O47" t="s">
        <v>503</v>
      </c>
      <c r="P47" t="s">
        <v>8</v>
      </c>
      <c r="Q47" t="s">
        <v>4570</v>
      </c>
      <c r="R47" t="s">
        <v>4940</v>
      </c>
      <c r="S47" t="s">
        <v>195</v>
      </c>
      <c r="T47" t="s">
        <v>4570</v>
      </c>
      <c r="U47" t="s">
        <v>4570</v>
      </c>
      <c r="V47" t="s">
        <v>5001</v>
      </c>
      <c r="W47" t="s">
        <v>4951</v>
      </c>
      <c r="X47" t="s">
        <v>5063</v>
      </c>
      <c r="Y47" t="s">
        <v>5064</v>
      </c>
      <c r="Z47" t="s">
        <v>8</v>
      </c>
      <c r="AA47">
        <v>0</v>
      </c>
      <c r="AB47" t="s">
        <v>195</v>
      </c>
      <c r="AC47">
        <v>0</v>
      </c>
      <c r="AD47" t="s">
        <v>195</v>
      </c>
      <c r="AE47">
        <v>0</v>
      </c>
      <c r="AF47" t="s">
        <v>195</v>
      </c>
      <c r="AG47">
        <v>0</v>
      </c>
      <c r="AH47" t="s">
        <v>195</v>
      </c>
      <c r="AI47">
        <v>10</v>
      </c>
      <c r="AJ47" t="s">
        <v>832</v>
      </c>
      <c r="AK47">
        <v>250000</v>
      </c>
      <c r="AL47">
        <v>2500000</v>
      </c>
      <c r="AM47" t="s">
        <v>195</v>
      </c>
      <c r="AN47">
        <v>0</v>
      </c>
      <c r="AO47" t="s">
        <v>4943</v>
      </c>
      <c r="AP47">
        <v>0</v>
      </c>
      <c r="AQ47">
        <v>0</v>
      </c>
      <c r="AR47">
        <v>48666</v>
      </c>
      <c r="AS47">
        <v>119734</v>
      </c>
      <c r="AT47">
        <v>233560</v>
      </c>
      <c r="AU47">
        <v>173077</v>
      </c>
      <c r="AV47">
        <v>96154</v>
      </c>
      <c r="AW47">
        <v>192308</v>
      </c>
      <c r="AX47">
        <v>144231</v>
      </c>
      <c r="AY47">
        <v>96154</v>
      </c>
      <c r="AZ47">
        <v>146116</v>
      </c>
      <c r="BA47">
        <v>1250000</v>
      </c>
      <c r="BB47" t="s">
        <v>3796</v>
      </c>
      <c r="BC47" t="s">
        <v>3797</v>
      </c>
      <c r="BD47" t="s">
        <v>3843</v>
      </c>
      <c r="BE47" t="s">
        <v>3850</v>
      </c>
      <c r="BF47" t="s">
        <v>5057</v>
      </c>
      <c r="BG47" t="s">
        <v>5058</v>
      </c>
      <c r="BH47" t="s">
        <v>4947</v>
      </c>
      <c r="BI47" t="s">
        <v>195</v>
      </c>
      <c r="BJ47" t="s">
        <v>195</v>
      </c>
      <c r="BK47" t="s">
        <v>3773</v>
      </c>
      <c r="BL47" t="s">
        <v>5065</v>
      </c>
      <c r="BM47" t="s">
        <v>4949</v>
      </c>
      <c r="BN47" t="s">
        <v>7</v>
      </c>
      <c r="BO47" t="s">
        <v>4950</v>
      </c>
      <c r="BP47" s="441" t="str">
        <f t="shared" si="0"/>
        <v>WA.2378.EBD.953.101.A.521211</v>
      </c>
    </row>
    <row r="48" spans="1:68">
      <c r="A48" t="s">
        <v>4935</v>
      </c>
      <c r="B48" t="s">
        <v>4936</v>
      </c>
      <c r="C48" t="s">
        <v>4937</v>
      </c>
      <c r="D48" t="s">
        <v>3795</v>
      </c>
      <c r="E48" t="s">
        <v>197</v>
      </c>
      <c r="F48" t="s">
        <v>3842</v>
      </c>
      <c r="G48" t="s">
        <v>2445</v>
      </c>
      <c r="H48" t="s">
        <v>4938</v>
      </c>
      <c r="I48">
        <v>5</v>
      </c>
      <c r="J48" t="s">
        <v>5054</v>
      </c>
      <c r="K48">
        <v>2</v>
      </c>
      <c r="L48" t="s">
        <v>805</v>
      </c>
      <c r="M48" t="s">
        <v>508</v>
      </c>
      <c r="N48" t="s">
        <v>163</v>
      </c>
      <c r="O48" t="s">
        <v>503</v>
      </c>
      <c r="P48" t="s">
        <v>8</v>
      </c>
      <c r="Q48" t="s">
        <v>4570</v>
      </c>
      <c r="R48" t="s">
        <v>4940</v>
      </c>
      <c r="S48" t="s">
        <v>195</v>
      </c>
      <c r="T48" t="s">
        <v>4570</v>
      </c>
      <c r="U48" t="s">
        <v>4570</v>
      </c>
      <c r="V48" t="s">
        <v>4496</v>
      </c>
      <c r="W48" t="s">
        <v>4570</v>
      </c>
      <c r="X48" t="s">
        <v>5066</v>
      </c>
      <c r="Y48" t="s">
        <v>4495</v>
      </c>
      <c r="Z48" t="s">
        <v>8</v>
      </c>
      <c r="AA48">
        <v>0</v>
      </c>
      <c r="AB48" t="s">
        <v>195</v>
      </c>
      <c r="AC48">
        <v>0</v>
      </c>
      <c r="AD48" t="s">
        <v>195</v>
      </c>
      <c r="AE48">
        <v>0</v>
      </c>
      <c r="AF48" t="s">
        <v>195</v>
      </c>
      <c r="AG48">
        <v>0</v>
      </c>
      <c r="AH48" t="s">
        <v>195</v>
      </c>
      <c r="AI48">
        <v>10</v>
      </c>
      <c r="AJ48" t="s">
        <v>832</v>
      </c>
      <c r="AK48">
        <v>100000</v>
      </c>
      <c r="AL48">
        <v>1000000</v>
      </c>
      <c r="AM48" t="s">
        <v>195</v>
      </c>
      <c r="AN48">
        <v>0</v>
      </c>
      <c r="AO48" t="s">
        <v>4943</v>
      </c>
      <c r="AP48">
        <v>0</v>
      </c>
      <c r="AQ48">
        <v>0</v>
      </c>
      <c r="AR48">
        <v>19467</v>
      </c>
      <c r="AS48">
        <v>47894</v>
      </c>
      <c r="AT48">
        <v>93424</v>
      </c>
      <c r="AU48">
        <v>69231</v>
      </c>
      <c r="AV48">
        <v>38462</v>
      </c>
      <c r="AW48">
        <v>76923</v>
      </c>
      <c r="AX48">
        <v>57692</v>
      </c>
      <c r="AY48">
        <v>38462</v>
      </c>
      <c r="AZ48">
        <v>58446</v>
      </c>
      <c r="BA48">
        <v>499999</v>
      </c>
      <c r="BB48" t="s">
        <v>3796</v>
      </c>
      <c r="BC48" t="s">
        <v>3797</v>
      </c>
      <c r="BD48" t="s">
        <v>3843</v>
      </c>
      <c r="BE48" t="s">
        <v>3850</v>
      </c>
      <c r="BF48" t="s">
        <v>5057</v>
      </c>
      <c r="BG48" t="s">
        <v>5067</v>
      </c>
      <c r="BH48" t="s">
        <v>4947</v>
      </c>
      <c r="BI48" t="s">
        <v>195</v>
      </c>
      <c r="BJ48" t="s">
        <v>195</v>
      </c>
      <c r="BK48" t="s">
        <v>3773</v>
      </c>
      <c r="BL48" t="s">
        <v>5068</v>
      </c>
      <c r="BM48" t="s">
        <v>4949</v>
      </c>
      <c r="BN48" t="s">
        <v>7</v>
      </c>
      <c r="BO48" t="s">
        <v>4950</v>
      </c>
      <c r="BP48" s="441" t="str">
        <f t="shared" si="0"/>
        <v>WA.2378.EBD.953.101.B.521211</v>
      </c>
    </row>
    <row r="49" spans="1:68">
      <c r="A49" t="s">
        <v>4935</v>
      </c>
      <c r="B49" t="s">
        <v>4936</v>
      </c>
      <c r="C49" t="s">
        <v>4937</v>
      </c>
      <c r="D49" t="s">
        <v>3795</v>
      </c>
      <c r="E49" t="s">
        <v>197</v>
      </c>
      <c r="F49" t="s">
        <v>3842</v>
      </c>
      <c r="G49" t="s">
        <v>2445</v>
      </c>
      <c r="H49" t="s">
        <v>4938</v>
      </c>
      <c r="I49">
        <v>5</v>
      </c>
      <c r="J49" t="s">
        <v>5054</v>
      </c>
      <c r="K49">
        <v>2</v>
      </c>
      <c r="L49" t="s">
        <v>805</v>
      </c>
      <c r="M49" t="s">
        <v>508</v>
      </c>
      <c r="N49" t="s">
        <v>163</v>
      </c>
      <c r="O49" t="s">
        <v>503</v>
      </c>
      <c r="P49" t="s">
        <v>8</v>
      </c>
      <c r="Q49" t="s">
        <v>4570</v>
      </c>
      <c r="R49" t="s">
        <v>4940</v>
      </c>
      <c r="S49" t="s">
        <v>195</v>
      </c>
      <c r="T49" t="s">
        <v>4570</v>
      </c>
      <c r="U49" t="s">
        <v>4570</v>
      </c>
      <c r="V49" t="s">
        <v>4951</v>
      </c>
      <c r="W49" t="s">
        <v>4496</v>
      </c>
      <c r="X49" t="s">
        <v>5069</v>
      </c>
      <c r="Y49" t="s">
        <v>5056</v>
      </c>
      <c r="Z49" t="s">
        <v>8</v>
      </c>
      <c r="AA49">
        <v>0</v>
      </c>
      <c r="AB49" t="s">
        <v>195</v>
      </c>
      <c r="AC49">
        <v>0</v>
      </c>
      <c r="AD49" t="s">
        <v>195</v>
      </c>
      <c r="AE49">
        <v>0</v>
      </c>
      <c r="AF49" t="s">
        <v>195</v>
      </c>
      <c r="AG49">
        <v>0</v>
      </c>
      <c r="AH49" t="s">
        <v>195</v>
      </c>
      <c r="AI49">
        <v>1</v>
      </c>
      <c r="AJ49" t="s">
        <v>106</v>
      </c>
      <c r="AK49">
        <v>1500000</v>
      </c>
      <c r="AL49">
        <v>1500000</v>
      </c>
      <c r="AM49" t="s">
        <v>195</v>
      </c>
      <c r="AN49">
        <v>0</v>
      </c>
      <c r="AO49" t="s">
        <v>4943</v>
      </c>
      <c r="AP49">
        <v>0</v>
      </c>
      <c r="AQ49">
        <v>0</v>
      </c>
      <c r="AR49">
        <v>29200</v>
      </c>
      <c r="AS49">
        <v>71840</v>
      </c>
      <c r="AT49">
        <v>140136</v>
      </c>
      <c r="AU49">
        <v>103846</v>
      </c>
      <c r="AV49">
        <v>57692</v>
      </c>
      <c r="AW49">
        <v>115385</v>
      </c>
      <c r="AX49">
        <v>86538</v>
      </c>
      <c r="AY49">
        <v>57692</v>
      </c>
      <c r="AZ49">
        <v>87670</v>
      </c>
      <c r="BA49">
        <v>750001</v>
      </c>
      <c r="BB49" t="s">
        <v>3796</v>
      </c>
      <c r="BC49" t="s">
        <v>3797</v>
      </c>
      <c r="BD49" t="s">
        <v>3843</v>
      </c>
      <c r="BE49" t="s">
        <v>3850</v>
      </c>
      <c r="BF49" t="s">
        <v>5057</v>
      </c>
      <c r="BG49" t="s">
        <v>5067</v>
      </c>
      <c r="BH49" t="s">
        <v>4947</v>
      </c>
      <c r="BI49" t="s">
        <v>195</v>
      </c>
      <c r="BJ49" t="s">
        <v>195</v>
      </c>
      <c r="BK49" t="s">
        <v>3773</v>
      </c>
      <c r="BL49" t="s">
        <v>5070</v>
      </c>
      <c r="BM49" t="s">
        <v>4949</v>
      </c>
      <c r="BN49" t="s">
        <v>7</v>
      </c>
      <c r="BO49" t="s">
        <v>4950</v>
      </c>
      <c r="BP49" s="441" t="str">
        <f t="shared" si="0"/>
        <v>WA.2378.EBD.953.101.B.521211</v>
      </c>
    </row>
    <row r="50" spans="1:68">
      <c r="A50" t="s">
        <v>4935</v>
      </c>
      <c r="B50" t="s">
        <v>4936</v>
      </c>
      <c r="C50" t="s">
        <v>4937</v>
      </c>
      <c r="D50" t="s">
        <v>3795</v>
      </c>
      <c r="E50" t="s">
        <v>197</v>
      </c>
      <c r="F50" t="s">
        <v>3842</v>
      </c>
      <c r="G50" t="s">
        <v>2445</v>
      </c>
      <c r="H50" t="s">
        <v>4938</v>
      </c>
      <c r="I50">
        <v>5</v>
      </c>
      <c r="J50" t="s">
        <v>5054</v>
      </c>
      <c r="K50">
        <v>2</v>
      </c>
      <c r="L50" t="s">
        <v>805</v>
      </c>
      <c r="M50" t="s">
        <v>508</v>
      </c>
      <c r="N50" t="s">
        <v>163</v>
      </c>
      <c r="O50" t="s">
        <v>503</v>
      </c>
      <c r="P50" t="s">
        <v>8</v>
      </c>
      <c r="Q50" t="s">
        <v>4570</v>
      </c>
      <c r="R50" t="s">
        <v>4940</v>
      </c>
      <c r="S50" t="s">
        <v>195</v>
      </c>
      <c r="T50" t="s">
        <v>4570</v>
      </c>
      <c r="U50" t="s">
        <v>4570</v>
      </c>
      <c r="V50" t="s">
        <v>5001</v>
      </c>
      <c r="W50" t="s">
        <v>4951</v>
      </c>
      <c r="X50" t="s">
        <v>5071</v>
      </c>
      <c r="Y50" t="s">
        <v>5064</v>
      </c>
      <c r="Z50" t="s">
        <v>8</v>
      </c>
      <c r="AA50">
        <v>0</v>
      </c>
      <c r="AB50" t="s">
        <v>195</v>
      </c>
      <c r="AC50">
        <v>0</v>
      </c>
      <c r="AD50" t="s">
        <v>195</v>
      </c>
      <c r="AE50">
        <v>0</v>
      </c>
      <c r="AF50" t="s">
        <v>195</v>
      </c>
      <c r="AG50">
        <v>0</v>
      </c>
      <c r="AH50" t="s">
        <v>195</v>
      </c>
      <c r="AI50">
        <v>3</v>
      </c>
      <c r="AJ50" t="s">
        <v>106</v>
      </c>
      <c r="AK50">
        <v>200000</v>
      </c>
      <c r="AL50">
        <v>600000</v>
      </c>
      <c r="AM50" t="s">
        <v>195</v>
      </c>
      <c r="AN50">
        <v>0</v>
      </c>
      <c r="AO50" t="s">
        <v>4943</v>
      </c>
      <c r="AP50">
        <v>0</v>
      </c>
      <c r="AQ50">
        <v>0</v>
      </c>
      <c r="AR50">
        <v>11680</v>
      </c>
      <c r="AS50">
        <v>28736</v>
      </c>
      <c r="AT50">
        <v>56055</v>
      </c>
      <c r="AU50">
        <v>41538</v>
      </c>
      <c r="AV50">
        <v>23077</v>
      </c>
      <c r="AW50">
        <v>46154</v>
      </c>
      <c r="AX50">
        <v>34615</v>
      </c>
      <c r="AY50">
        <v>23077</v>
      </c>
      <c r="AZ50">
        <v>35068</v>
      </c>
      <c r="BA50">
        <v>300000</v>
      </c>
      <c r="BB50" t="s">
        <v>3796</v>
      </c>
      <c r="BC50" t="s">
        <v>3797</v>
      </c>
      <c r="BD50" t="s">
        <v>3843</v>
      </c>
      <c r="BE50" t="s">
        <v>3850</v>
      </c>
      <c r="BF50" t="s">
        <v>5057</v>
      </c>
      <c r="BG50" t="s">
        <v>5067</v>
      </c>
      <c r="BH50" t="s">
        <v>4947</v>
      </c>
      <c r="BI50" t="s">
        <v>195</v>
      </c>
      <c r="BJ50" t="s">
        <v>195</v>
      </c>
      <c r="BK50" t="s">
        <v>3773</v>
      </c>
      <c r="BL50" t="s">
        <v>5065</v>
      </c>
      <c r="BM50" t="s">
        <v>4949</v>
      </c>
      <c r="BN50" t="s">
        <v>7</v>
      </c>
      <c r="BO50" t="s">
        <v>4950</v>
      </c>
      <c r="BP50" s="441" t="str">
        <f t="shared" si="0"/>
        <v>WA.2378.EBD.953.101.B.521211</v>
      </c>
    </row>
    <row r="51" spans="1:68">
      <c r="A51" t="s">
        <v>4935</v>
      </c>
      <c r="B51" t="s">
        <v>4936</v>
      </c>
      <c r="C51" t="s">
        <v>4937</v>
      </c>
      <c r="D51" t="s">
        <v>3795</v>
      </c>
      <c r="E51" t="s">
        <v>197</v>
      </c>
      <c r="F51" t="s">
        <v>3842</v>
      </c>
      <c r="G51" t="s">
        <v>2445</v>
      </c>
      <c r="H51" t="s">
        <v>4938</v>
      </c>
      <c r="I51">
        <v>5</v>
      </c>
      <c r="J51" t="s">
        <v>5054</v>
      </c>
      <c r="K51">
        <v>2</v>
      </c>
      <c r="L51" t="s">
        <v>1081</v>
      </c>
      <c r="M51" t="s">
        <v>8</v>
      </c>
      <c r="N51" t="s">
        <v>2861</v>
      </c>
      <c r="O51" t="s">
        <v>503</v>
      </c>
      <c r="P51" t="s">
        <v>8</v>
      </c>
      <c r="Q51" t="s">
        <v>4570</v>
      </c>
      <c r="R51" t="s">
        <v>4940</v>
      </c>
      <c r="S51" t="s">
        <v>195</v>
      </c>
      <c r="T51" t="s">
        <v>4570</v>
      </c>
      <c r="U51" t="s">
        <v>4570</v>
      </c>
      <c r="V51" t="s">
        <v>4496</v>
      </c>
      <c r="W51" t="s">
        <v>4570</v>
      </c>
      <c r="X51" t="s">
        <v>5072</v>
      </c>
      <c r="Y51" t="s">
        <v>4495</v>
      </c>
      <c r="Z51" t="s">
        <v>8</v>
      </c>
      <c r="AA51">
        <v>0</v>
      </c>
      <c r="AB51" t="s">
        <v>195</v>
      </c>
      <c r="AC51">
        <v>0</v>
      </c>
      <c r="AD51" t="s">
        <v>195</v>
      </c>
      <c r="AE51">
        <v>0</v>
      </c>
      <c r="AF51" t="s">
        <v>195</v>
      </c>
      <c r="AG51">
        <v>0</v>
      </c>
      <c r="AH51" t="s">
        <v>195</v>
      </c>
      <c r="AI51">
        <v>10</v>
      </c>
      <c r="AJ51" t="s">
        <v>832</v>
      </c>
      <c r="AK51">
        <v>100000</v>
      </c>
      <c r="AL51">
        <v>1000000</v>
      </c>
      <c r="AM51" t="s">
        <v>195</v>
      </c>
      <c r="AN51">
        <v>0</v>
      </c>
      <c r="AO51" t="s">
        <v>4943</v>
      </c>
      <c r="AP51">
        <v>0</v>
      </c>
      <c r="AQ51">
        <v>0</v>
      </c>
      <c r="AR51">
        <v>424347</v>
      </c>
      <c r="AS51">
        <v>575653</v>
      </c>
      <c r="AT51">
        <v>0</v>
      </c>
      <c r="AU51">
        <v>0</v>
      </c>
      <c r="AV51">
        <v>0</v>
      </c>
      <c r="AW51">
        <v>0</v>
      </c>
      <c r="AX51">
        <v>0</v>
      </c>
      <c r="AY51">
        <v>0</v>
      </c>
      <c r="AZ51">
        <v>0</v>
      </c>
      <c r="BA51">
        <v>0</v>
      </c>
      <c r="BB51" t="s">
        <v>3796</v>
      </c>
      <c r="BC51" t="s">
        <v>3797</v>
      </c>
      <c r="BD51" t="s">
        <v>3843</v>
      </c>
      <c r="BE51" t="s">
        <v>3850</v>
      </c>
      <c r="BF51" t="s">
        <v>5073</v>
      </c>
      <c r="BG51" t="s">
        <v>5074</v>
      </c>
      <c r="BH51" t="s">
        <v>4947</v>
      </c>
      <c r="BI51" t="s">
        <v>195</v>
      </c>
      <c r="BJ51" t="s">
        <v>195</v>
      </c>
      <c r="BK51" t="s">
        <v>3773</v>
      </c>
      <c r="BL51" t="s">
        <v>5068</v>
      </c>
      <c r="BM51" t="s">
        <v>4949</v>
      </c>
      <c r="BN51" t="s">
        <v>7</v>
      </c>
      <c r="BO51" t="s">
        <v>4950</v>
      </c>
      <c r="BP51" s="441" t="str">
        <f t="shared" si="0"/>
        <v>WA.2378.EBD.953.102.A.521211</v>
      </c>
    </row>
    <row r="52" spans="1:68">
      <c r="A52" t="s">
        <v>4935</v>
      </c>
      <c r="B52" t="s">
        <v>4936</v>
      </c>
      <c r="C52" t="s">
        <v>4937</v>
      </c>
      <c r="D52" t="s">
        <v>3795</v>
      </c>
      <c r="E52" t="s">
        <v>197</v>
      </c>
      <c r="F52" t="s">
        <v>3842</v>
      </c>
      <c r="G52" t="s">
        <v>2445</v>
      </c>
      <c r="H52" t="s">
        <v>4938</v>
      </c>
      <c r="I52">
        <v>5</v>
      </c>
      <c r="J52" t="s">
        <v>5054</v>
      </c>
      <c r="K52">
        <v>2</v>
      </c>
      <c r="L52" t="s">
        <v>1081</v>
      </c>
      <c r="M52" t="s">
        <v>8</v>
      </c>
      <c r="N52" t="s">
        <v>2861</v>
      </c>
      <c r="O52" t="s">
        <v>503</v>
      </c>
      <c r="P52" t="s">
        <v>8</v>
      </c>
      <c r="Q52" t="s">
        <v>4570</v>
      </c>
      <c r="R52" t="s">
        <v>4940</v>
      </c>
      <c r="S52" t="s">
        <v>195</v>
      </c>
      <c r="T52" t="s">
        <v>4570</v>
      </c>
      <c r="U52" t="s">
        <v>4570</v>
      </c>
      <c r="V52" t="s">
        <v>4951</v>
      </c>
      <c r="W52" t="s">
        <v>4496</v>
      </c>
      <c r="X52" t="s">
        <v>5075</v>
      </c>
      <c r="Y52" t="s">
        <v>5064</v>
      </c>
      <c r="Z52" t="s">
        <v>8</v>
      </c>
      <c r="AA52">
        <v>0</v>
      </c>
      <c r="AB52" t="s">
        <v>195</v>
      </c>
      <c r="AC52">
        <v>0</v>
      </c>
      <c r="AD52" t="s">
        <v>195</v>
      </c>
      <c r="AE52">
        <v>0</v>
      </c>
      <c r="AF52" t="s">
        <v>195</v>
      </c>
      <c r="AG52">
        <v>0</v>
      </c>
      <c r="AH52" t="s">
        <v>195</v>
      </c>
      <c r="AI52">
        <v>5</v>
      </c>
      <c r="AJ52" t="s">
        <v>832</v>
      </c>
      <c r="AK52">
        <v>400000</v>
      </c>
      <c r="AL52">
        <v>2000000</v>
      </c>
      <c r="AM52" t="s">
        <v>195</v>
      </c>
      <c r="AN52">
        <v>0</v>
      </c>
      <c r="AO52" t="s">
        <v>4943</v>
      </c>
      <c r="AP52">
        <v>0</v>
      </c>
      <c r="AQ52">
        <v>0</v>
      </c>
      <c r="AR52">
        <v>683079</v>
      </c>
      <c r="AS52">
        <v>368418</v>
      </c>
      <c r="AT52">
        <v>100000</v>
      </c>
      <c r="AU52">
        <v>100000</v>
      </c>
      <c r="AV52">
        <v>100000</v>
      </c>
      <c r="AW52">
        <v>100000</v>
      </c>
      <c r="AX52">
        <v>100000</v>
      </c>
      <c r="AY52">
        <v>100000</v>
      </c>
      <c r="AZ52">
        <v>100000</v>
      </c>
      <c r="BA52">
        <v>248503</v>
      </c>
      <c r="BB52" t="s">
        <v>3796</v>
      </c>
      <c r="BC52" t="s">
        <v>3797</v>
      </c>
      <c r="BD52" t="s">
        <v>3843</v>
      </c>
      <c r="BE52" t="s">
        <v>3850</v>
      </c>
      <c r="BF52" t="s">
        <v>5073</v>
      </c>
      <c r="BG52" t="s">
        <v>5074</v>
      </c>
      <c r="BH52" t="s">
        <v>4947</v>
      </c>
      <c r="BI52" t="s">
        <v>195</v>
      </c>
      <c r="BJ52" t="s">
        <v>195</v>
      </c>
      <c r="BK52" t="s">
        <v>3773</v>
      </c>
      <c r="BL52" t="s">
        <v>5076</v>
      </c>
      <c r="BM52" t="s">
        <v>4949</v>
      </c>
      <c r="BN52" t="s">
        <v>7</v>
      </c>
      <c r="BO52" t="s">
        <v>4950</v>
      </c>
      <c r="BP52" s="441" t="str">
        <f t="shared" si="0"/>
        <v>WA.2378.EBD.953.102.A.521211</v>
      </c>
    </row>
    <row r="53" spans="1:68">
      <c r="A53" t="s">
        <v>4935</v>
      </c>
      <c r="B53" t="s">
        <v>4936</v>
      </c>
      <c r="C53" t="s">
        <v>4937</v>
      </c>
      <c r="D53" t="s">
        <v>3795</v>
      </c>
      <c r="E53" t="s">
        <v>197</v>
      </c>
      <c r="F53" t="s">
        <v>3842</v>
      </c>
      <c r="G53" t="s">
        <v>2445</v>
      </c>
      <c r="H53" t="s">
        <v>4938</v>
      </c>
      <c r="I53">
        <v>5</v>
      </c>
      <c r="J53" t="s">
        <v>5054</v>
      </c>
      <c r="K53">
        <v>2</v>
      </c>
      <c r="L53" t="s">
        <v>1081</v>
      </c>
      <c r="M53" t="s">
        <v>508</v>
      </c>
      <c r="N53" t="s">
        <v>165</v>
      </c>
      <c r="O53" t="s">
        <v>503</v>
      </c>
      <c r="P53" t="s">
        <v>8</v>
      </c>
      <c r="Q53" t="s">
        <v>4570</v>
      </c>
      <c r="R53" t="s">
        <v>4940</v>
      </c>
      <c r="S53" t="s">
        <v>195</v>
      </c>
      <c r="T53" t="s">
        <v>4570</v>
      </c>
      <c r="U53" t="s">
        <v>4570</v>
      </c>
      <c r="V53" t="s">
        <v>4496</v>
      </c>
      <c r="W53" t="s">
        <v>4570</v>
      </c>
      <c r="X53" t="s">
        <v>5077</v>
      </c>
      <c r="Y53" t="s">
        <v>4495</v>
      </c>
      <c r="Z53" t="s">
        <v>8</v>
      </c>
      <c r="AA53">
        <v>0</v>
      </c>
      <c r="AB53" t="s">
        <v>195</v>
      </c>
      <c r="AC53">
        <v>0</v>
      </c>
      <c r="AD53" t="s">
        <v>195</v>
      </c>
      <c r="AE53">
        <v>0</v>
      </c>
      <c r="AF53" t="s">
        <v>195</v>
      </c>
      <c r="AG53">
        <v>0</v>
      </c>
      <c r="AH53" t="s">
        <v>195</v>
      </c>
      <c r="AI53">
        <v>15</v>
      </c>
      <c r="AJ53" t="s">
        <v>832</v>
      </c>
      <c r="AK53">
        <v>100000</v>
      </c>
      <c r="AL53">
        <v>1500000</v>
      </c>
      <c r="AM53" t="s">
        <v>195</v>
      </c>
      <c r="AN53">
        <v>0</v>
      </c>
      <c r="AO53" t="s">
        <v>4943</v>
      </c>
      <c r="AP53">
        <v>0</v>
      </c>
      <c r="AQ53">
        <v>0</v>
      </c>
      <c r="AR53">
        <v>200025</v>
      </c>
      <c r="AS53">
        <v>234245</v>
      </c>
      <c r="AT53">
        <v>260000</v>
      </c>
      <c r="AU53">
        <v>160000</v>
      </c>
      <c r="AV53">
        <v>100000</v>
      </c>
      <c r="AW53">
        <v>100000</v>
      </c>
      <c r="AX53">
        <v>100000</v>
      </c>
      <c r="AY53">
        <v>100000</v>
      </c>
      <c r="AZ53">
        <v>100000</v>
      </c>
      <c r="BA53">
        <v>145730</v>
      </c>
      <c r="BB53" t="s">
        <v>3796</v>
      </c>
      <c r="BC53" t="s">
        <v>3797</v>
      </c>
      <c r="BD53" t="s">
        <v>3843</v>
      </c>
      <c r="BE53" t="s">
        <v>3850</v>
      </c>
      <c r="BF53" t="s">
        <v>5073</v>
      </c>
      <c r="BG53" t="s">
        <v>5078</v>
      </c>
      <c r="BH53" t="s">
        <v>4947</v>
      </c>
      <c r="BI53" t="s">
        <v>195</v>
      </c>
      <c r="BJ53" t="s">
        <v>195</v>
      </c>
      <c r="BK53" t="s">
        <v>3773</v>
      </c>
      <c r="BL53" t="s">
        <v>5068</v>
      </c>
      <c r="BM53" t="s">
        <v>4949</v>
      </c>
      <c r="BN53" t="s">
        <v>7</v>
      </c>
      <c r="BO53" t="s">
        <v>4950</v>
      </c>
      <c r="BP53" s="441" t="str">
        <f t="shared" si="0"/>
        <v>WA.2378.EBD.953.102.B.521211</v>
      </c>
    </row>
    <row r="54" spans="1:68">
      <c r="A54" t="s">
        <v>4935</v>
      </c>
      <c r="B54" t="s">
        <v>4936</v>
      </c>
      <c r="C54" t="s">
        <v>4937</v>
      </c>
      <c r="D54" t="s">
        <v>3795</v>
      </c>
      <c r="E54" t="s">
        <v>197</v>
      </c>
      <c r="F54" t="s">
        <v>3842</v>
      </c>
      <c r="G54" t="s">
        <v>2445</v>
      </c>
      <c r="H54" t="s">
        <v>4938</v>
      </c>
      <c r="I54">
        <v>5</v>
      </c>
      <c r="J54" t="s">
        <v>5054</v>
      </c>
      <c r="K54">
        <v>2</v>
      </c>
      <c r="L54" t="s">
        <v>1081</v>
      </c>
      <c r="M54" t="s">
        <v>508</v>
      </c>
      <c r="N54" t="s">
        <v>165</v>
      </c>
      <c r="O54" t="s">
        <v>503</v>
      </c>
      <c r="P54" t="s">
        <v>8</v>
      </c>
      <c r="Q54" t="s">
        <v>4570</v>
      </c>
      <c r="R54" t="s">
        <v>4940</v>
      </c>
      <c r="S54" t="s">
        <v>195</v>
      </c>
      <c r="T54" t="s">
        <v>4570</v>
      </c>
      <c r="U54" t="s">
        <v>4570</v>
      </c>
      <c r="V54" t="s">
        <v>4951</v>
      </c>
      <c r="W54" t="s">
        <v>4496</v>
      </c>
      <c r="X54" t="s">
        <v>5079</v>
      </c>
      <c r="Y54" t="s">
        <v>5080</v>
      </c>
      <c r="Z54" t="s">
        <v>8</v>
      </c>
      <c r="AA54">
        <v>0</v>
      </c>
      <c r="AB54" t="s">
        <v>195</v>
      </c>
      <c r="AC54">
        <v>0</v>
      </c>
      <c r="AD54" t="s">
        <v>195</v>
      </c>
      <c r="AE54">
        <v>0</v>
      </c>
      <c r="AF54" t="s">
        <v>195</v>
      </c>
      <c r="AG54">
        <v>0</v>
      </c>
      <c r="AH54" t="s">
        <v>195</v>
      </c>
      <c r="AI54">
        <v>10</v>
      </c>
      <c r="AJ54" t="s">
        <v>832</v>
      </c>
      <c r="AK54">
        <v>250000</v>
      </c>
      <c r="AL54">
        <v>2500000</v>
      </c>
      <c r="AM54" t="s">
        <v>195</v>
      </c>
      <c r="AN54">
        <v>0</v>
      </c>
      <c r="AO54" t="s">
        <v>4943</v>
      </c>
      <c r="AP54">
        <v>0</v>
      </c>
      <c r="AQ54">
        <v>0</v>
      </c>
      <c r="AR54">
        <v>163656</v>
      </c>
      <c r="AS54">
        <v>191655</v>
      </c>
      <c r="AT54">
        <v>300000</v>
      </c>
      <c r="AU54">
        <v>300000</v>
      </c>
      <c r="AV54">
        <v>300000</v>
      </c>
      <c r="AW54">
        <v>300000</v>
      </c>
      <c r="AX54">
        <v>300000</v>
      </c>
      <c r="AY54">
        <v>300000</v>
      </c>
      <c r="AZ54">
        <v>200000</v>
      </c>
      <c r="BA54">
        <v>144689</v>
      </c>
      <c r="BB54" t="s">
        <v>3796</v>
      </c>
      <c r="BC54" t="s">
        <v>3797</v>
      </c>
      <c r="BD54" t="s">
        <v>3843</v>
      </c>
      <c r="BE54" t="s">
        <v>3850</v>
      </c>
      <c r="BF54" t="s">
        <v>5073</v>
      </c>
      <c r="BG54" t="s">
        <v>5078</v>
      </c>
      <c r="BH54" t="s">
        <v>4947</v>
      </c>
      <c r="BI54" t="s">
        <v>195</v>
      </c>
      <c r="BJ54" t="s">
        <v>195</v>
      </c>
      <c r="BK54" t="s">
        <v>3773</v>
      </c>
      <c r="BL54" t="s">
        <v>5081</v>
      </c>
      <c r="BM54" t="s">
        <v>4949</v>
      </c>
      <c r="BN54" t="s">
        <v>7</v>
      </c>
      <c r="BO54" t="s">
        <v>4950</v>
      </c>
      <c r="BP54" s="441" t="str">
        <f t="shared" si="0"/>
        <v>WA.2378.EBD.953.102.B.521211</v>
      </c>
    </row>
    <row r="55" spans="1:68">
      <c r="A55" t="s">
        <v>4935</v>
      </c>
      <c r="B55" t="s">
        <v>4936</v>
      </c>
      <c r="C55" t="s">
        <v>4937</v>
      </c>
      <c r="D55" t="s">
        <v>3795</v>
      </c>
      <c r="E55" t="s">
        <v>197</v>
      </c>
      <c r="F55" t="s">
        <v>3842</v>
      </c>
      <c r="G55" t="s">
        <v>2445</v>
      </c>
      <c r="H55" t="s">
        <v>4938</v>
      </c>
      <c r="I55">
        <v>5</v>
      </c>
      <c r="J55" t="s">
        <v>5054</v>
      </c>
      <c r="K55">
        <v>2</v>
      </c>
      <c r="L55" t="s">
        <v>1081</v>
      </c>
      <c r="M55" t="s">
        <v>509</v>
      </c>
      <c r="N55" t="s">
        <v>166</v>
      </c>
      <c r="O55" t="s">
        <v>503</v>
      </c>
      <c r="P55" t="s">
        <v>8</v>
      </c>
      <c r="Q55" t="s">
        <v>4570</v>
      </c>
      <c r="R55" t="s">
        <v>4940</v>
      </c>
      <c r="S55" t="s">
        <v>195</v>
      </c>
      <c r="T55" t="s">
        <v>4570</v>
      </c>
      <c r="U55" t="s">
        <v>4570</v>
      </c>
      <c r="V55" t="s">
        <v>4496</v>
      </c>
      <c r="W55" t="s">
        <v>4570</v>
      </c>
      <c r="X55" t="s">
        <v>5082</v>
      </c>
      <c r="Y55" t="s">
        <v>5083</v>
      </c>
      <c r="Z55" t="s">
        <v>8</v>
      </c>
      <c r="AA55">
        <v>0</v>
      </c>
      <c r="AB55" t="s">
        <v>195</v>
      </c>
      <c r="AC55">
        <v>0</v>
      </c>
      <c r="AD55" t="s">
        <v>195</v>
      </c>
      <c r="AE55">
        <v>0</v>
      </c>
      <c r="AF55" t="s">
        <v>195</v>
      </c>
      <c r="AG55">
        <v>0</v>
      </c>
      <c r="AH55" t="s">
        <v>195</v>
      </c>
      <c r="AI55">
        <v>60</v>
      </c>
      <c r="AJ55" t="s">
        <v>832</v>
      </c>
      <c r="AK55">
        <v>300000</v>
      </c>
      <c r="AL55">
        <v>18000000</v>
      </c>
      <c r="AM55" t="s">
        <v>195</v>
      </c>
      <c r="AN55">
        <v>0</v>
      </c>
      <c r="AO55" t="s">
        <v>4943</v>
      </c>
      <c r="AP55">
        <v>0</v>
      </c>
      <c r="AQ55">
        <v>0</v>
      </c>
      <c r="AR55">
        <v>3902142</v>
      </c>
      <c r="AS55">
        <v>0</v>
      </c>
      <c r="AT55">
        <v>1462370</v>
      </c>
      <c r="AU55">
        <v>1756918</v>
      </c>
      <c r="AV55">
        <v>1841038</v>
      </c>
      <c r="AW55">
        <v>1714858</v>
      </c>
      <c r="AX55">
        <v>1798978</v>
      </c>
      <c r="AY55">
        <v>1725975</v>
      </c>
      <c r="AZ55">
        <v>1889993</v>
      </c>
      <c r="BA55">
        <v>1907728</v>
      </c>
      <c r="BB55" t="s">
        <v>3796</v>
      </c>
      <c r="BC55" t="s">
        <v>3797</v>
      </c>
      <c r="BD55" t="s">
        <v>3843</v>
      </c>
      <c r="BE55" t="s">
        <v>3850</v>
      </c>
      <c r="BF55" t="s">
        <v>5073</v>
      </c>
      <c r="BG55" t="s">
        <v>5084</v>
      </c>
      <c r="BH55" t="s">
        <v>4947</v>
      </c>
      <c r="BI55" t="s">
        <v>195</v>
      </c>
      <c r="BJ55" t="s">
        <v>195</v>
      </c>
      <c r="BK55" t="s">
        <v>3773</v>
      </c>
      <c r="BL55" t="s">
        <v>5085</v>
      </c>
      <c r="BM55" t="s">
        <v>4949</v>
      </c>
      <c r="BN55" t="s">
        <v>7</v>
      </c>
      <c r="BO55" t="s">
        <v>4950</v>
      </c>
      <c r="BP55" s="441" t="str">
        <f t="shared" si="0"/>
        <v>WA.2378.EBD.953.102.C.521211</v>
      </c>
    </row>
    <row r="56" spans="1:68">
      <c r="A56" t="s">
        <v>4935</v>
      </c>
      <c r="B56" t="s">
        <v>4936</v>
      </c>
      <c r="C56" t="s">
        <v>4937</v>
      </c>
      <c r="D56" t="s">
        <v>3795</v>
      </c>
      <c r="E56" t="s">
        <v>197</v>
      </c>
      <c r="F56" t="s">
        <v>3842</v>
      </c>
      <c r="G56" t="s">
        <v>2445</v>
      </c>
      <c r="H56" t="s">
        <v>4938</v>
      </c>
      <c r="I56">
        <v>5</v>
      </c>
      <c r="J56" t="s">
        <v>5054</v>
      </c>
      <c r="K56">
        <v>2</v>
      </c>
      <c r="L56" t="s">
        <v>1081</v>
      </c>
      <c r="M56" t="s">
        <v>509</v>
      </c>
      <c r="N56" t="s">
        <v>166</v>
      </c>
      <c r="O56" t="s">
        <v>503</v>
      </c>
      <c r="P56" t="s">
        <v>8</v>
      </c>
      <c r="Q56" t="s">
        <v>4570</v>
      </c>
      <c r="R56" t="s">
        <v>4940</v>
      </c>
      <c r="S56" t="s">
        <v>195</v>
      </c>
      <c r="T56" t="s">
        <v>4570</v>
      </c>
      <c r="U56" t="s">
        <v>4570</v>
      </c>
      <c r="V56" t="s">
        <v>4951</v>
      </c>
      <c r="W56" t="s">
        <v>4496</v>
      </c>
      <c r="X56" t="s">
        <v>5086</v>
      </c>
      <c r="Y56" t="s">
        <v>5087</v>
      </c>
      <c r="Z56" t="s">
        <v>8</v>
      </c>
      <c r="AA56">
        <v>0</v>
      </c>
      <c r="AB56" t="s">
        <v>195</v>
      </c>
      <c r="AC56">
        <v>0</v>
      </c>
      <c r="AD56" t="s">
        <v>195</v>
      </c>
      <c r="AE56">
        <v>0</v>
      </c>
      <c r="AF56" t="s">
        <v>195</v>
      </c>
      <c r="AG56">
        <v>0</v>
      </c>
      <c r="AH56" t="s">
        <v>195</v>
      </c>
      <c r="AI56">
        <v>60</v>
      </c>
      <c r="AJ56" t="s">
        <v>832</v>
      </c>
      <c r="AK56">
        <v>300000</v>
      </c>
      <c r="AL56">
        <v>18000000</v>
      </c>
      <c r="AM56" t="s">
        <v>195</v>
      </c>
      <c r="AN56">
        <v>0</v>
      </c>
      <c r="AO56" t="s">
        <v>4943</v>
      </c>
      <c r="AP56">
        <v>0</v>
      </c>
      <c r="AQ56">
        <v>0</v>
      </c>
      <c r="AR56">
        <v>3902142</v>
      </c>
      <c r="AS56">
        <v>0</v>
      </c>
      <c r="AT56">
        <v>1462370</v>
      </c>
      <c r="AU56">
        <v>1756918</v>
      </c>
      <c r="AV56">
        <v>1841038</v>
      </c>
      <c r="AW56">
        <v>1714858</v>
      </c>
      <c r="AX56">
        <v>1798978</v>
      </c>
      <c r="AY56">
        <v>1725975</v>
      </c>
      <c r="AZ56">
        <v>1889993</v>
      </c>
      <c r="BA56">
        <v>1907728</v>
      </c>
      <c r="BB56" t="s">
        <v>3796</v>
      </c>
      <c r="BC56" t="s">
        <v>3797</v>
      </c>
      <c r="BD56" t="s">
        <v>3843</v>
      </c>
      <c r="BE56" t="s">
        <v>3850</v>
      </c>
      <c r="BF56" t="s">
        <v>5073</v>
      </c>
      <c r="BG56" t="s">
        <v>5084</v>
      </c>
      <c r="BH56" t="s">
        <v>4947</v>
      </c>
      <c r="BI56" t="s">
        <v>195</v>
      </c>
      <c r="BJ56" t="s">
        <v>195</v>
      </c>
      <c r="BK56" t="s">
        <v>3773</v>
      </c>
      <c r="BL56" t="s">
        <v>5088</v>
      </c>
      <c r="BM56" t="s">
        <v>4949</v>
      </c>
      <c r="BN56" t="s">
        <v>7</v>
      </c>
      <c r="BO56" t="s">
        <v>4950</v>
      </c>
      <c r="BP56" s="441" t="str">
        <f t="shared" si="0"/>
        <v>WA.2378.EBD.953.102.C.521211</v>
      </c>
    </row>
    <row r="57" spans="1:68">
      <c r="A57" t="s">
        <v>4935</v>
      </c>
      <c r="B57" t="s">
        <v>4936</v>
      </c>
      <c r="C57" t="s">
        <v>4937</v>
      </c>
      <c r="D57" t="s">
        <v>3795</v>
      </c>
      <c r="E57" t="s">
        <v>197</v>
      </c>
      <c r="F57" t="s">
        <v>3842</v>
      </c>
      <c r="G57" t="s">
        <v>2445</v>
      </c>
      <c r="H57" t="s">
        <v>4938</v>
      </c>
      <c r="I57">
        <v>5</v>
      </c>
      <c r="J57" t="s">
        <v>5054</v>
      </c>
      <c r="K57">
        <v>2</v>
      </c>
      <c r="L57" t="s">
        <v>1081</v>
      </c>
      <c r="M57" t="s">
        <v>509</v>
      </c>
      <c r="N57" t="s">
        <v>166</v>
      </c>
      <c r="O57" t="s">
        <v>503</v>
      </c>
      <c r="P57" t="s">
        <v>8</v>
      </c>
      <c r="Q57" t="s">
        <v>4570</v>
      </c>
      <c r="R57" t="s">
        <v>4940</v>
      </c>
      <c r="S57" t="s">
        <v>195</v>
      </c>
      <c r="T57" t="s">
        <v>4570</v>
      </c>
      <c r="U57" t="s">
        <v>4570</v>
      </c>
      <c r="V57" t="s">
        <v>5001</v>
      </c>
      <c r="W57" t="s">
        <v>4951</v>
      </c>
      <c r="X57" t="s">
        <v>5089</v>
      </c>
      <c r="Y57" t="s">
        <v>5090</v>
      </c>
      <c r="Z57" t="s">
        <v>8</v>
      </c>
      <c r="AA57">
        <v>0</v>
      </c>
      <c r="AB57" t="s">
        <v>195</v>
      </c>
      <c r="AC57">
        <v>0</v>
      </c>
      <c r="AD57" t="s">
        <v>195</v>
      </c>
      <c r="AE57">
        <v>0</v>
      </c>
      <c r="AF57" t="s">
        <v>195</v>
      </c>
      <c r="AG57">
        <v>0</v>
      </c>
      <c r="AH57" t="s">
        <v>195</v>
      </c>
      <c r="AI57">
        <v>20</v>
      </c>
      <c r="AJ57" t="s">
        <v>832</v>
      </c>
      <c r="AK57">
        <v>200000</v>
      </c>
      <c r="AL57">
        <v>4000000</v>
      </c>
      <c r="AM57" t="s">
        <v>195</v>
      </c>
      <c r="AN57">
        <v>0</v>
      </c>
      <c r="AO57" t="s">
        <v>4943</v>
      </c>
      <c r="AP57">
        <v>0</v>
      </c>
      <c r="AQ57">
        <v>0</v>
      </c>
      <c r="AR57">
        <v>1647571</v>
      </c>
      <c r="AS57">
        <v>0</v>
      </c>
      <c r="AT57">
        <v>350000</v>
      </c>
      <c r="AU57">
        <v>250000</v>
      </c>
      <c r="AV57">
        <v>350000</v>
      </c>
      <c r="AW57">
        <v>250000</v>
      </c>
      <c r="AX57">
        <v>350000</v>
      </c>
      <c r="AY57">
        <v>250000</v>
      </c>
      <c r="AZ57">
        <v>250000</v>
      </c>
      <c r="BA57">
        <v>302429</v>
      </c>
      <c r="BB57" t="s">
        <v>3796</v>
      </c>
      <c r="BC57" t="s">
        <v>3797</v>
      </c>
      <c r="BD57" t="s">
        <v>3843</v>
      </c>
      <c r="BE57" t="s">
        <v>3850</v>
      </c>
      <c r="BF57" t="s">
        <v>5073</v>
      </c>
      <c r="BG57" t="s">
        <v>5084</v>
      </c>
      <c r="BH57" t="s">
        <v>4947</v>
      </c>
      <c r="BI57" t="s">
        <v>195</v>
      </c>
      <c r="BJ57" t="s">
        <v>195</v>
      </c>
      <c r="BK57" t="s">
        <v>3773</v>
      </c>
      <c r="BL57" t="s">
        <v>5091</v>
      </c>
      <c r="BM57" t="s">
        <v>4949</v>
      </c>
      <c r="BN57" t="s">
        <v>7</v>
      </c>
      <c r="BO57" t="s">
        <v>4950</v>
      </c>
      <c r="BP57" s="441" t="str">
        <f t="shared" si="0"/>
        <v>WA.2378.EBD.953.102.C.521211</v>
      </c>
    </row>
    <row r="58" spans="1:68">
      <c r="A58" t="s">
        <v>4935</v>
      </c>
      <c r="B58" t="s">
        <v>4936</v>
      </c>
      <c r="C58" t="s">
        <v>4937</v>
      </c>
      <c r="D58" t="s">
        <v>3795</v>
      </c>
      <c r="E58" t="s">
        <v>197</v>
      </c>
      <c r="F58" t="s">
        <v>3842</v>
      </c>
      <c r="G58" t="s">
        <v>2445</v>
      </c>
      <c r="H58" t="s">
        <v>4938</v>
      </c>
      <c r="I58">
        <v>5</v>
      </c>
      <c r="J58" t="s">
        <v>5054</v>
      </c>
      <c r="K58">
        <v>2</v>
      </c>
      <c r="L58" t="s">
        <v>1081</v>
      </c>
      <c r="M58" t="s">
        <v>509</v>
      </c>
      <c r="N58" t="s">
        <v>166</v>
      </c>
      <c r="O58" t="s">
        <v>503</v>
      </c>
      <c r="P58" t="s">
        <v>8</v>
      </c>
      <c r="Q58" t="s">
        <v>4570</v>
      </c>
      <c r="R58" t="s">
        <v>4940</v>
      </c>
      <c r="S58" t="s">
        <v>195</v>
      </c>
      <c r="T58" t="s">
        <v>4570</v>
      </c>
      <c r="U58" t="s">
        <v>4570</v>
      </c>
      <c r="V58" t="s">
        <v>5092</v>
      </c>
      <c r="W58" t="s">
        <v>5001</v>
      </c>
      <c r="X58" t="s">
        <v>5093</v>
      </c>
      <c r="Y58" t="s">
        <v>5094</v>
      </c>
      <c r="Z58" t="s">
        <v>8</v>
      </c>
      <c r="AA58">
        <v>0</v>
      </c>
      <c r="AB58" t="s">
        <v>195</v>
      </c>
      <c r="AC58">
        <v>0</v>
      </c>
      <c r="AD58" t="s">
        <v>195</v>
      </c>
      <c r="AE58">
        <v>0</v>
      </c>
      <c r="AF58" t="s">
        <v>195</v>
      </c>
      <c r="AG58">
        <v>0</v>
      </c>
      <c r="AH58" t="s">
        <v>195</v>
      </c>
      <c r="AI58">
        <v>60</v>
      </c>
      <c r="AJ58" t="s">
        <v>832</v>
      </c>
      <c r="AK58">
        <v>383000</v>
      </c>
      <c r="AL58">
        <v>22980000</v>
      </c>
      <c r="AM58" t="s">
        <v>195</v>
      </c>
      <c r="AN58">
        <v>0</v>
      </c>
      <c r="AO58" t="s">
        <v>4943</v>
      </c>
      <c r="AP58">
        <v>0</v>
      </c>
      <c r="AQ58">
        <v>0</v>
      </c>
      <c r="AR58">
        <v>4942714</v>
      </c>
      <c r="AS58">
        <v>0</v>
      </c>
      <c r="AT58">
        <v>1852335</v>
      </c>
      <c r="AU58">
        <v>2225430</v>
      </c>
      <c r="AV58">
        <v>2331982</v>
      </c>
      <c r="AW58">
        <v>2172154</v>
      </c>
      <c r="AX58">
        <v>2278706</v>
      </c>
      <c r="AY58">
        <v>2186235</v>
      </c>
      <c r="AZ58">
        <v>2573992</v>
      </c>
      <c r="BA58">
        <v>2416452</v>
      </c>
      <c r="BB58" t="s">
        <v>3796</v>
      </c>
      <c r="BC58" t="s">
        <v>3797</v>
      </c>
      <c r="BD58" t="s">
        <v>3843</v>
      </c>
      <c r="BE58" t="s">
        <v>3850</v>
      </c>
      <c r="BF58" t="s">
        <v>5073</v>
      </c>
      <c r="BG58" t="s">
        <v>5084</v>
      </c>
      <c r="BH58" t="s">
        <v>4947</v>
      </c>
      <c r="BI58" t="s">
        <v>195</v>
      </c>
      <c r="BJ58" t="s">
        <v>195</v>
      </c>
      <c r="BK58" t="s">
        <v>3773</v>
      </c>
      <c r="BL58" t="s">
        <v>5095</v>
      </c>
      <c r="BM58" t="s">
        <v>4949</v>
      </c>
      <c r="BN58" t="s">
        <v>7</v>
      </c>
      <c r="BO58" t="s">
        <v>4950</v>
      </c>
      <c r="BP58" s="441" t="str">
        <f t="shared" si="0"/>
        <v>WA.2378.EBD.953.102.C.521211</v>
      </c>
    </row>
    <row r="59" spans="1:68">
      <c r="A59" t="s">
        <v>4935</v>
      </c>
      <c r="B59" t="s">
        <v>4936</v>
      </c>
      <c r="C59" t="s">
        <v>4937</v>
      </c>
      <c r="D59" t="s">
        <v>3795</v>
      </c>
      <c r="E59" t="s">
        <v>197</v>
      </c>
      <c r="F59" t="s">
        <v>3842</v>
      </c>
      <c r="G59" t="s">
        <v>2445</v>
      </c>
      <c r="H59" t="s">
        <v>4938</v>
      </c>
      <c r="I59">
        <v>5</v>
      </c>
      <c r="J59" t="s">
        <v>5054</v>
      </c>
      <c r="K59">
        <v>2</v>
      </c>
      <c r="L59" t="s">
        <v>1081</v>
      </c>
      <c r="M59" t="s">
        <v>509</v>
      </c>
      <c r="N59" t="s">
        <v>166</v>
      </c>
      <c r="O59" t="s">
        <v>503</v>
      </c>
      <c r="P59" t="s">
        <v>8</v>
      </c>
      <c r="Q59" t="s">
        <v>4570</v>
      </c>
      <c r="R59" t="s">
        <v>4940</v>
      </c>
      <c r="S59" t="s">
        <v>195</v>
      </c>
      <c r="T59" t="s">
        <v>4570</v>
      </c>
      <c r="U59" t="s">
        <v>4570</v>
      </c>
      <c r="V59" t="s">
        <v>5096</v>
      </c>
      <c r="W59" t="s">
        <v>5092</v>
      </c>
      <c r="X59" t="s">
        <v>5097</v>
      </c>
      <c r="Y59" t="s">
        <v>4495</v>
      </c>
      <c r="Z59" t="s">
        <v>8</v>
      </c>
      <c r="AA59">
        <v>0</v>
      </c>
      <c r="AB59" t="s">
        <v>195</v>
      </c>
      <c r="AC59">
        <v>0</v>
      </c>
      <c r="AD59" t="s">
        <v>195</v>
      </c>
      <c r="AE59">
        <v>0</v>
      </c>
      <c r="AF59" t="s">
        <v>195</v>
      </c>
      <c r="AG59">
        <v>0</v>
      </c>
      <c r="AH59" t="s">
        <v>195</v>
      </c>
      <c r="AI59">
        <v>100</v>
      </c>
      <c r="AJ59" t="s">
        <v>832</v>
      </c>
      <c r="AK59">
        <v>100000</v>
      </c>
      <c r="AL59">
        <v>10000000</v>
      </c>
      <c r="AM59" t="s">
        <v>195</v>
      </c>
      <c r="AN59">
        <v>0</v>
      </c>
      <c r="AO59" t="s">
        <v>4943</v>
      </c>
      <c r="AP59">
        <v>0</v>
      </c>
      <c r="AQ59">
        <v>0</v>
      </c>
      <c r="AR59">
        <v>2167857</v>
      </c>
      <c r="AS59">
        <v>0</v>
      </c>
      <c r="AT59">
        <v>812428</v>
      </c>
      <c r="AU59">
        <v>976066</v>
      </c>
      <c r="AV59">
        <v>1022799</v>
      </c>
      <c r="AW59">
        <v>952699</v>
      </c>
      <c r="AX59">
        <v>999432</v>
      </c>
      <c r="AY59">
        <v>958875</v>
      </c>
      <c r="AZ59">
        <v>1049996</v>
      </c>
      <c r="BA59">
        <v>1059848</v>
      </c>
      <c r="BB59" t="s">
        <v>3796</v>
      </c>
      <c r="BC59" t="s">
        <v>3797</v>
      </c>
      <c r="BD59" t="s">
        <v>3843</v>
      </c>
      <c r="BE59" t="s">
        <v>3850</v>
      </c>
      <c r="BF59" t="s">
        <v>5073</v>
      </c>
      <c r="BG59" t="s">
        <v>5084</v>
      </c>
      <c r="BH59" t="s">
        <v>4947</v>
      </c>
      <c r="BI59" t="s">
        <v>195</v>
      </c>
      <c r="BJ59" t="s">
        <v>195</v>
      </c>
      <c r="BK59" t="s">
        <v>3773</v>
      </c>
      <c r="BL59" t="s">
        <v>5098</v>
      </c>
      <c r="BM59" t="s">
        <v>4949</v>
      </c>
      <c r="BN59" t="s">
        <v>7</v>
      </c>
      <c r="BO59" t="s">
        <v>4950</v>
      </c>
      <c r="BP59" s="441" t="str">
        <f t="shared" si="0"/>
        <v>WA.2378.EBD.953.102.C.521211</v>
      </c>
    </row>
    <row r="60" spans="1:68">
      <c r="A60" t="s">
        <v>4935</v>
      </c>
      <c r="B60" t="s">
        <v>4936</v>
      </c>
      <c r="C60" t="s">
        <v>4937</v>
      </c>
      <c r="D60" t="s">
        <v>3795</v>
      </c>
      <c r="E60" t="s">
        <v>197</v>
      </c>
      <c r="F60" t="s">
        <v>3842</v>
      </c>
      <c r="G60" t="s">
        <v>2445</v>
      </c>
      <c r="H60" t="s">
        <v>4938</v>
      </c>
      <c r="I60">
        <v>5</v>
      </c>
      <c r="J60" t="s">
        <v>5054</v>
      </c>
      <c r="K60">
        <v>2</v>
      </c>
      <c r="L60" t="s">
        <v>1081</v>
      </c>
      <c r="M60" t="s">
        <v>511</v>
      </c>
      <c r="N60" t="s">
        <v>167</v>
      </c>
      <c r="O60" t="s">
        <v>503</v>
      </c>
      <c r="P60" t="s">
        <v>8</v>
      </c>
      <c r="Q60" t="s">
        <v>4570</v>
      </c>
      <c r="R60" t="s">
        <v>4940</v>
      </c>
      <c r="S60" t="s">
        <v>195</v>
      </c>
      <c r="T60" t="s">
        <v>4570</v>
      </c>
      <c r="U60" t="s">
        <v>4570</v>
      </c>
      <c r="V60" t="s">
        <v>4496</v>
      </c>
      <c r="W60" t="s">
        <v>4570</v>
      </c>
      <c r="X60" t="s">
        <v>5099</v>
      </c>
      <c r="Y60" t="s">
        <v>5100</v>
      </c>
      <c r="Z60" t="s">
        <v>8</v>
      </c>
      <c r="AA60">
        <v>0</v>
      </c>
      <c r="AB60" t="s">
        <v>195</v>
      </c>
      <c r="AC60">
        <v>0</v>
      </c>
      <c r="AD60" t="s">
        <v>195</v>
      </c>
      <c r="AE60">
        <v>0</v>
      </c>
      <c r="AF60" t="s">
        <v>195</v>
      </c>
      <c r="AG60">
        <v>0</v>
      </c>
      <c r="AH60" t="s">
        <v>195</v>
      </c>
      <c r="AI60">
        <v>12</v>
      </c>
      <c r="AJ60" t="s">
        <v>832</v>
      </c>
      <c r="AK60">
        <v>250000</v>
      </c>
      <c r="AL60">
        <v>3000000</v>
      </c>
      <c r="AM60" t="s">
        <v>195</v>
      </c>
      <c r="AN60">
        <v>0</v>
      </c>
      <c r="AO60" t="s">
        <v>4943</v>
      </c>
      <c r="AP60">
        <v>0</v>
      </c>
      <c r="AQ60">
        <v>0</v>
      </c>
      <c r="AR60">
        <v>3000000</v>
      </c>
      <c r="AS60">
        <v>0</v>
      </c>
      <c r="AT60">
        <v>0</v>
      </c>
      <c r="AU60">
        <v>0</v>
      </c>
      <c r="AV60">
        <v>0</v>
      </c>
      <c r="AW60">
        <v>0</v>
      </c>
      <c r="AX60">
        <v>0</v>
      </c>
      <c r="AY60">
        <v>0</v>
      </c>
      <c r="AZ60">
        <v>0</v>
      </c>
      <c r="BA60">
        <v>0</v>
      </c>
      <c r="BB60" t="s">
        <v>3796</v>
      </c>
      <c r="BC60" t="s">
        <v>3797</v>
      </c>
      <c r="BD60" t="s">
        <v>3843</v>
      </c>
      <c r="BE60" t="s">
        <v>3850</v>
      </c>
      <c r="BF60" t="s">
        <v>5073</v>
      </c>
      <c r="BG60" t="s">
        <v>5101</v>
      </c>
      <c r="BH60" t="s">
        <v>4947</v>
      </c>
      <c r="BI60" t="s">
        <v>195</v>
      </c>
      <c r="BJ60" t="s">
        <v>195</v>
      </c>
      <c r="BK60" t="s">
        <v>3773</v>
      </c>
      <c r="BL60" t="s">
        <v>5102</v>
      </c>
      <c r="BM60" t="s">
        <v>4949</v>
      </c>
      <c r="BN60" t="s">
        <v>7</v>
      </c>
      <c r="BO60" t="s">
        <v>4950</v>
      </c>
      <c r="BP60" s="441" t="str">
        <f t="shared" si="0"/>
        <v>WA.2378.EBD.953.102.D.521211</v>
      </c>
    </row>
    <row r="61" spans="1:68">
      <c r="A61" t="s">
        <v>4935</v>
      </c>
      <c r="B61" t="s">
        <v>4936</v>
      </c>
      <c r="C61" t="s">
        <v>4937</v>
      </c>
      <c r="D61" t="s">
        <v>3795</v>
      </c>
      <c r="E61" t="s">
        <v>197</v>
      </c>
      <c r="F61" t="s">
        <v>3842</v>
      </c>
      <c r="G61" t="s">
        <v>2445</v>
      </c>
      <c r="H61" t="s">
        <v>4938</v>
      </c>
      <c r="I61">
        <v>5</v>
      </c>
      <c r="J61" t="s">
        <v>5054</v>
      </c>
      <c r="K61">
        <v>2</v>
      </c>
      <c r="L61" t="s">
        <v>1081</v>
      </c>
      <c r="M61" t="s">
        <v>511</v>
      </c>
      <c r="N61" t="s">
        <v>167</v>
      </c>
      <c r="O61" t="s">
        <v>503</v>
      </c>
      <c r="P61" t="s">
        <v>8</v>
      </c>
      <c r="Q61" t="s">
        <v>4570</v>
      </c>
      <c r="R61" t="s">
        <v>4940</v>
      </c>
      <c r="S61" t="s">
        <v>195</v>
      </c>
      <c r="T61" t="s">
        <v>4570</v>
      </c>
      <c r="U61" t="s">
        <v>4570</v>
      </c>
      <c r="V61" t="s">
        <v>4951</v>
      </c>
      <c r="W61" t="s">
        <v>4496</v>
      </c>
      <c r="X61" t="s">
        <v>5103</v>
      </c>
      <c r="Y61" t="s">
        <v>5104</v>
      </c>
      <c r="Z61" t="s">
        <v>8</v>
      </c>
      <c r="AA61">
        <v>0</v>
      </c>
      <c r="AB61" t="s">
        <v>195</v>
      </c>
      <c r="AC61">
        <v>0</v>
      </c>
      <c r="AD61" t="s">
        <v>195</v>
      </c>
      <c r="AE61">
        <v>0</v>
      </c>
      <c r="AF61" t="s">
        <v>195</v>
      </c>
      <c r="AG61">
        <v>0</v>
      </c>
      <c r="AH61" t="s">
        <v>195</v>
      </c>
      <c r="AI61">
        <v>70</v>
      </c>
      <c r="AJ61" t="s">
        <v>832</v>
      </c>
      <c r="AK61">
        <v>325000</v>
      </c>
      <c r="AL61">
        <v>22750000</v>
      </c>
      <c r="AM61" t="s">
        <v>195</v>
      </c>
      <c r="AN61">
        <v>0</v>
      </c>
      <c r="AO61" t="s">
        <v>4943</v>
      </c>
      <c r="AP61">
        <v>0</v>
      </c>
      <c r="AQ61">
        <v>0</v>
      </c>
      <c r="AR61">
        <v>1642148</v>
      </c>
      <c r="AS61">
        <v>0</v>
      </c>
      <c r="AT61">
        <v>3557733</v>
      </c>
      <c r="AU61">
        <v>2500000</v>
      </c>
      <c r="AV61">
        <v>2500000</v>
      </c>
      <c r="AW61">
        <v>2500000</v>
      </c>
      <c r="AX61">
        <v>2500000</v>
      </c>
      <c r="AY61">
        <v>2500000</v>
      </c>
      <c r="AZ61">
        <v>2500000</v>
      </c>
      <c r="BA61">
        <v>2550119</v>
      </c>
      <c r="BB61" t="s">
        <v>3796</v>
      </c>
      <c r="BC61" t="s">
        <v>3797</v>
      </c>
      <c r="BD61" t="s">
        <v>3843</v>
      </c>
      <c r="BE61" t="s">
        <v>3850</v>
      </c>
      <c r="BF61" t="s">
        <v>5073</v>
      </c>
      <c r="BG61" t="s">
        <v>5101</v>
      </c>
      <c r="BH61" t="s">
        <v>4947</v>
      </c>
      <c r="BI61" t="s">
        <v>195</v>
      </c>
      <c r="BJ61" t="s">
        <v>195</v>
      </c>
      <c r="BK61" t="s">
        <v>3773</v>
      </c>
      <c r="BL61" t="s">
        <v>5105</v>
      </c>
      <c r="BM61" t="s">
        <v>4949</v>
      </c>
      <c r="BN61" t="s">
        <v>7</v>
      </c>
      <c r="BO61" t="s">
        <v>4950</v>
      </c>
      <c r="BP61" s="441" t="str">
        <f t="shared" si="0"/>
        <v>WA.2378.EBD.953.102.D.521211</v>
      </c>
    </row>
    <row r="62" spans="1:68">
      <c r="A62" t="s">
        <v>4935</v>
      </c>
      <c r="B62" t="s">
        <v>4936</v>
      </c>
      <c r="C62" t="s">
        <v>4937</v>
      </c>
      <c r="D62" t="s">
        <v>3795</v>
      </c>
      <c r="E62" t="s">
        <v>197</v>
      </c>
      <c r="F62" t="s">
        <v>3842</v>
      </c>
      <c r="G62" t="s">
        <v>2445</v>
      </c>
      <c r="H62" t="s">
        <v>4938</v>
      </c>
      <c r="I62">
        <v>5</v>
      </c>
      <c r="J62" t="s">
        <v>5054</v>
      </c>
      <c r="K62">
        <v>2</v>
      </c>
      <c r="L62" t="s">
        <v>1081</v>
      </c>
      <c r="M62" t="s">
        <v>511</v>
      </c>
      <c r="N62" t="s">
        <v>167</v>
      </c>
      <c r="O62" t="s">
        <v>503</v>
      </c>
      <c r="P62" t="s">
        <v>8</v>
      </c>
      <c r="Q62" t="s">
        <v>4570</v>
      </c>
      <c r="R62" t="s">
        <v>4940</v>
      </c>
      <c r="S62" t="s">
        <v>195</v>
      </c>
      <c r="T62" t="s">
        <v>4570</v>
      </c>
      <c r="U62" t="s">
        <v>4570</v>
      </c>
      <c r="V62" t="s">
        <v>5001</v>
      </c>
      <c r="W62" t="s">
        <v>4951</v>
      </c>
      <c r="X62" t="s">
        <v>5106</v>
      </c>
      <c r="Y62" t="s">
        <v>4495</v>
      </c>
      <c r="Z62" t="s">
        <v>8</v>
      </c>
      <c r="AA62">
        <v>0</v>
      </c>
      <c r="AB62" t="s">
        <v>195</v>
      </c>
      <c r="AC62">
        <v>0</v>
      </c>
      <c r="AD62" t="s">
        <v>195</v>
      </c>
      <c r="AE62">
        <v>0</v>
      </c>
      <c r="AF62" t="s">
        <v>195</v>
      </c>
      <c r="AG62">
        <v>0</v>
      </c>
      <c r="AH62" t="s">
        <v>195</v>
      </c>
      <c r="AI62">
        <v>50</v>
      </c>
      <c r="AJ62" t="s">
        <v>832</v>
      </c>
      <c r="AK62">
        <v>100000</v>
      </c>
      <c r="AL62">
        <v>5000000</v>
      </c>
      <c r="AM62" t="s">
        <v>195</v>
      </c>
      <c r="AN62">
        <v>0</v>
      </c>
      <c r="AO62" t="s">
        <v>4943</v>
      </c>
      <c r="AP62">
        <v>0</v>
      </c>
      <c r="AQ62">
        <v>0</v>
      </c>
      <c r="AR62">
        <v>521317</v>
      </c>
      <c r="AS62">
        <v>0</v>
      </c>
      <c r="AT62">
        <v>400000</v>
      </c>
      <c r="AU62">
        <v>400000</v>
      </c>
      <c r="AV62">
        <v>400000</v>
      </c>
      <c r="AW62">
        <v>400000</v>
      </c>
      <c r="AX62">
        <v>800000</v>
      </c>
      <c r="AY62">
        <v>800000</v>
      </c>
      <c r="AZ62">
        <v>400000</v>
      </c>
      <c r="BA62">
        <v>878683</v>
      </c>
      <c r="BB62" t="s">
        <v>3796</v>
      </c>
      <c r="BC62" t="s">
        <v>3797</v>
      </c>
      <c r="BD62" t="s">
        <v>3843</v>
      </c>
      <c r="BE62" t="s">
        <v>3850</v>
      </c>
      <c r="BF62" t="s">
        <v>5073</v>
      </c>
      <c r="BG62" t="s">
        <v>5101</v>
      </c>
      <c r="BH62" t="s">
        <v>4947</v>
      </c>
      <c r="BI62" t="s">
        <v>195</v>
      </c>
      <c r="BJ62" t="s">
        <v>195</v>
      </c>
      <c r="BK62" t="s">
        <v>3773</v>
      </c>
      <c r="BL62" t="s">
        <v>5107</v>
      </c>
      <c r="BM62" t="s">
        <v>4949</v>
      </c>
      <c r="BN62" t="s">
        <v>7</v>
      </c>
      <c r="BO62" t="s">
        <v>4950</v>
      </c>
      <c r="BP62" s="441" t="str">
        <f t="shared" si="0"/>
        <v>WA.2378.EBD.953.102.D.521211</v>
      </c>
    </row>
    <row r="63" spans="1:68">
      <c r="A63" t="s">
        <v>4935</v>
      </c>
      <c r="B63" t="s">
        <v>4936</v>
      </c>
      <c r="C63" t="s">
        <v>4937</v>
      </c>
      <c r="D63" t="s">
        <v>3795</v>
      </c>
      <c r="E63" t="s">
        <v>197</v>
      </c>
      <c r="F63" t="s">
        <v>3842</v>
      </c>
      <c r="G63" t="s">
        <v>2445</v>
      </c>
      <c r="H63" t="s">
        <v>4938</v>
      </c>
      <c r="I63">
        <v>5</v>
      </c>
      <c r="J63" t="s">
        <v>5054</v>
      </c>
      <c r="K63">
        <v>2</v>
      </c>
      <c r="L63" t="s">
        <v>1081</v>
      </c>
      <c r="M63" t="s">
        <v>511</v>
      </c>
      <c r="N63" t="s">
        <v>167</v>
      </c>
      <c r="O63" t="s">
        <v>503</v>
      </c>
      <c r="P63" t="s">
        <v>8</v>
      </c>
      <c r="Q63" t="s">
        <v>4570</v>
      </c>
      <c r="R63" t="s">
        <v>4940</v>
      </c>
      <c r="S63" t="s">
        <v>195</v>
      </c>
      <c r="T63" t="s">
        <v>4570</v>
      </c>
      <c r="U63" t="s">
        <v>4570</v>
      </c>
      <c r="V63" t="s">
        <v>5092</v>
      </c>
      <c r="W63" t="s">
        <v>5001</v>
      </c>
      <c r="X63" t="s">
        <v>5108</v>
      </c>
      <c r="Y63" t="s">
        <v>5109</v>
      </c>
      <c r="Z63" t="s">
        <v>8</v>
      </c>
      <c r="AA63">
        <v>0</v>
      </c>
      <c r="AB63" t="s">
        <v>195</v>
      </c>
      <c r="AC63">
        <v>0</v>
      </c>
      <c r="AD63" t="s">
        <v>195</v>
      </c>
      <c r="AE63">
        <v>0</v>
      </c>
      <c r="AF63" t="s">
        <v>195</v>
      </c>
      <c r="AG63">
        <v>0</v>
      </c>
      <c r="AH63" t="s">
        <v>195</v>
      </c>
      <c r="AI63">
        <v>12</v>
      </c>
      <c r="AJ63" t="s">
        <v>832</v>
      </c>
      <c r="AK63">
        <v>400000</v>
      </c>
      <c r="AL63">
        <v>4800000</v>
      </c>
      <c r="AM63" t="s">
        <v>195</v>
      </c>
      <c r="AN63">
        <v>0</v>
      </c>
      <c r="AO63" t="s">
        <v>4943</v>
      </c>
      <c r="AP63">
        <v>0</v>
      </c>
      <c r="AQ63">
        <v>0</v>
      </c>
      <c r="AR63">
        <v>250232</v>
      </c>
      <c r="AS63">
        <v>0</v>
      </c>
      <c r="AT63">
        <v>542131</v>
      </c>
      <c r="AU63">
        <v>610702</v>
      </c>
      <c r="AV63">
        <v>567076</v>
      </c>
      <c r="AW63">
        <v>606983</v>
      </c>
      <c r="AX63">
        <v>489519</v>
      </c>
      <c r="AY63">
        <v>767650</v>
      </c>
      <c r="AZ63">
        <v>489505</v>
      </c>
      <c r="BA63">
        <v>476202</v>
      </c>
      <c r="BB63" t="s">
        <v>3796</v>
      </c>
      <c r="BC63" t="s">
        <v>3797</v>
      </c>
      <c r="BD63" t="s">
        <v>3843</v>
      </c>
      <c r="BE63" t="s">
        <v>3850</v>
      </c>
      <c r="BF63" t="s">
        <v>5073</v>
      </c>
      <c r="BG63" t="s">
        <v>5101</v>
      </c>
      <c r="BH63" t="s">
        <v>4947</v>
      </c>
      <c r="BI63" t="s">
        <v>195</v>
      </c>
      <c r="BJ63" t="s">
        <v>195</v>
      </c>
      <c r="BK63" t="s">
        <v>3773</v>
      </c>
      <c r="BL63" t="s">
        <v>5110</v>
      </c>
      <c r="BM63" t="s">
        <v>4949</v>
      </c>
      <c r="BN63" t="s">
        <v>7</v>
      </c>
      <c r="BO63" t="s">
        <v>4950</v>
      </c>
      <c r="BP63" s="441" t="str">
        <f t="shared" si="0"/>
        <v>WA.2378.EBD.953.102.D.521211</v>
      </c>
    </row>
    <row r="64" spans="1:68">
      <c r="A64" t="s">
        <v>5010</v>
      </c>
      <c r="B64" t="s">
        <v>4936</v>
      </c>
      <c r="C64" t="s">
        <v>4937</v>
      </c>
      <c r="D64" t="s">
        <v>3795</v>
      </c>
      <c r="E64" t="s">
        <v>197</v>
      </c>
      <c r="F64" t="s">
        <v>3842</v>
      </c>
      <c r="G64" t="s">
        <v>2445</v>
      </c>
      <c r="H64" t="s">
        <v>4938</v>
      </c>
      <c r="I64">
        <v>5</v>
      </c>
      <c r="J64" t="s">
        <v>5031</v>
      </c>
      <c r="K64">
        <v>1</v>
      </c>
      <c r="L64" t="s">
        <v>805</v>
      </c>
      <c r="M64" t="s">
        <v>508</v>
      </c>
      <c r="N64" t="s">
        <v>123</v>
      </c>
      <c r="O64" t="s">
        <v>503</v>
      </c>
      <c r="P64" t="s">
        <v>8</v>
      </c>
      <c r="Q64" t="s">
        <v>4570</v>
      </c>
      <c r="R64" t="s">
        <v>4940</v>
      </c>
      <c r="S64" t="s">
        <v>195</v>
      </c>
      <c r="T64" t="s">
        <v>4570</v>
      </c>
      <c r="U64" t="s">
        <v>4570</v>
      </c>
      <c r="V64" t="s">
        <v>4496</v>
      </c>
      <c r="W64" t="s">
        <v>4570</v>
      </c>
      <c r="X64" t="s">
        <v>5032</v>
      </c>
      <c r="Y64" t="s">
        <v>5033</v>
      </c>
      <c r="Z64" t="s">
        <v>8</v>
      </c>
      <c r="AA64">
        <v>0</v>
      </c>
      <c r="AB64" t="s">
        <v>195</v>
      </c>
      <c r="AC64">
        <v>0</v>
      </c>
      <c r="AD64" t="s">
        <v>195</v>
      </c>
      <c r="AE64">
        <v>0</v>
      </c>
      <c r="AF64" t="s">
        <v>195</v>
      </c>
      <c r="AG64">
        <v>0</v>
      </c>
      <c r="AH64" t="s">
        <v>195</v>
      </c>
      <c r="AI64">
        <v>40</v>
      </c>
      <c r="AJ64" t="s">
        <v>832</v>
      </c>
      <c r="AK64">
        <v>100000</v>
      </c>
      <c r="AL64">
        <v>4000000</v>
      </c>
      <c r="AM64" t="s">
        <v>195</v>
      </c>
      <c r="AN64">
        <v>0</v>
      </c>
      <c r="AO64" t="s">
        <v>5011</v>
      </c>
      <c r="AP64">
        <v>0</v>
      </c>
      <c r="AQ64">
        <v>0</v>
      </c>
      <c r="AR64">
        <v>177903</v>
      </c>
      <c r="AS64">
        <v>43326</v>
      </c>
      <c r="AT64">
        <v>108227</v>
      </c>
      <c r="AU64">
        <v>132112</v>
      </c>
      <c r="AV64">
        <v>856476</v>
      </c>
      <c r="AW64">
        <v>114636</v>
      </c>
      <c r="AX64">
        <v>129529</v>
      </c>
      <c r="AY64">
        <v>110585</v>
      </c>
      <c r="AZ64">
        <v>112960</v>
      </c>
      <c r="BA64">
        <v>2214246</v>
      </c>
      <c r="BB64" t="s">
        <v>3796</v>
      </c>
      <c r="BC64" t="s">
        <v>3797</v>
      </c>
      <c r="BD64" t="s">
        <v>3843</v>
      </c>
      <c r="BE64" t="s">
        <v>3844</v>
      </c>
      <c r="BF64" t="s">
        <v>5034</v>
      </c>
      <c r="BG64" t="s">
        <v>5035</v>
      </c>
      <c r="BH64" t="s">
        <v>4947</v>
      </c>
      <c r="BI64" t="s">
        <v>195</v>
      </c>
      <c r="BJ64" t="s">
        <v>195</v>
      </c>
      <c r="BK64" t="s">
        <v>3773</v>
      </c>
      <c r="BL64" t="s">
        <v>5036</v>
      </c>
      <c r="BM64" t="s">
        <v>4949</v>
      </c>
      <c r="BN64" t="s">
        <v>7</v>
      </c>
      <c r="BO64" t="s">
        <v>4950</v>
      </c>
      <c r="BP64" s="441" t="str">
        <f t="shared" si="0"/>
        <v>WA.2378.EBD.952.101.B.521211</v>
      </c>
    </row>
    <row r="65" spans="1:68">
      <c r="A65" t="s">
        <v>5010</v>
      </c>
      <c r="B65" t="s">
        <v>4936</v>
      </c>
      <c r="C65" t="s">
        <v>4937</v>
      </c>
      <c r="D65" t="s">
        <v>3795</v>
      </c>
      <c r="E65" t="s">
        <v>197</v>
      </c>
      <c r="F65" t="s">
        <v>3842</v>
      </c>
      <c r="G65" t="s">
        <v>2445</v>
      </c>
      <c r="H65" t="s">
        <v>4938</v>
      </c>
      <c r="I65">
        <v>5</v>
      </c>
      <c r="J65" t="s">
        <v>5031</v>
      </c>
      <c r="K65">
        <v>1</v>
      </c>
      <c r="L65" t="s">
        <v>805</v>
      </c>
      <c r="M65" t="s">
        <v>508</v>
      </c>
      <c r="N65" t="s">
        <v>123</v>
      </c>
      <c r="O65" t="s">
        <v>503</v>
      </c>
      <c r="P65" t="s">
        <v>8</v>
      </c>
      <c r="Q65" t="s">
        <v>4570</v>
      </c>
      <c r="R65" t="s">
        <v>4940</v>
      </c>
      <c r="S65" t="s">
        <v>195</v>
      </c>
      <c r="T65" t="s">
        <v>4570</v>
      </c>
      <c r="U65" t="s">
        <v>4570</v>
      </c>
      <c r="V65" t="s">
        <v>4951</v>
      </c>
      <c r="W65" t="s">
        <v>4496</v>
      </c>
      <c r="X65" t="s">
        <v>5037</v>
      </c>
      <c r="Y65" t="s">
        <v>5038</v>
      </c>
      <c r="Z65" t="s">
        <v>8</v>
      </c>
      <c r="AA65">
        <v>0</v>
      </c>
      <c r="AB65" t="s">
        <v>195</v>
      </c>
      <c r="AC65">
        <v>0</v>
      </c>
      <c r="AD65" t="s">
        <v>195</v>
      </c>
      <c r="AE65">
        <v>0</v>
      </c>
      <c r="AF65" t="s">
        <v>195</v>
      </c>
      <c r="AG65">
        <v>0</v>
      </c>
      <c r="AH65" t="s">
        <v>195</v>
      </c>
      <c r="AI65">
        <v>10</v>
      </c>
      <c r="AJ65" t="s">
        <v>832</v>
      </c>
      <c r="AK65">
        <v>1500000</v>
      </c>
      <c r="AL65">
        <v>15000000</v>
      </c>
      <c r="AM65" t="s">
        <v>195</v>
      </c>
      <c r="AN65">
        <v>0</v>
      </c>
      <c r="AO65" t="s">
        <v>5011</v>
      </c>
      <c r="AP65">
        <v>0</v>
      </c>
      <c r="AQ65">
        <v>0</v>
      </c>
      <c r="AR65">
        <v>667135</v>
      </c>
      <c r="AS65">
        <v>162473</v>
      </c>
      <c r="AT65">
        <v>405851</v>
      </c>
      <c r="AU65">
        <v>495420</v>
      </c>
      <c r="AV65">
        <v>3211783</v>
      </c>
      <c r="AW65">
        <v>429883</v>
      </c>
      <c r="AX65">
        <v>485734</v>
      </c>
      <c r="AY65">
        <v>414694</v>
      </c>
      <c r="AZ65">
        <v>423598</v>
      </c>
      <c r="BA65">
        <v>8303429</v>
      </c>
      <c r="BB65" t="s">
        <v>3796</v>
      </c>
      <c r="BC65" t="s">
        <v>3797</v>
      </c>
      <c r="BD65" t="s">
        <v>3843</v>
      </c>
      <c r="BE65" t="s">
        <v>3844</v>
      </c>
      <c r="BF65" t="s">
        <v>5034</v>
      </c>
      <c r="BG65" t="s">
        <v>5035</v>
      </c>
      <c r="BH65" t="s">
        <v>4947</v>
      </c>
      <c r="BI65" t="s">
        <v>195</v>
      </c>
      <c r="BJ65" t="s">
        <v>195</v>
      </c>
      <c r="BK65" t="s">
        <v>3773</v>
      </c>
      <c r="BL65" t="s">
        <v>5039</v>
      </c>
      <c r="BM65" t="s">
        <v>4949</v>
      </c>
      <c r="BN65" t="s">
        <v>7</v>
      </c>
      <c r="BO65" t="s">
        <v>4950</v>
      </c>
      <c r="BP65" s="441" t="str">
        <f t="shared" si="0"/>
        <v>WA.2378.EBD.952.101.B.521211</v>
      </c>
    </row>
    <row r="66" spans="1:68">
      <c r="A66" t="s">
        <v>5010</v>
      </c>
      <c r="B66" t="s">
        <v>4936</v>
      </c>
      <c r="C66" t="s">
        <v>4937</v>
      </c>
      <c r="D66" t="s">
        <v>3795</v>
      </c>
      <c r="E66" t="s">
        <v>197</v>
      </c>
      <c r="F66" t="s">
        <v>3842</v>
      </c>
      <c r="G66" t="s">
        <v>2445</v>
      </c>
      <c r="H66" t="s">
        <v>4938</v>
      </c>
      <c r="I66">
        <v>5</v>
      </c>
      <c r="J66" t="s">
        <v>5031</v>
      </c>
      <c r="K66">
        <v>1</v>
      </c>
      <c r="L66" t="s">
        <v>805</v>
      </c>
      <c r="M66" t="s">
        <v>509</v>
      </c>
      <c r="N66" t="s">
        <v>124</v>
      </c>
      <c r="O66" t="s">
        <v>503</v>
      </c>
      <c r="P66" t="s">
        <v>8</v>
      </c>
      <c r="Q66" t="s">
        <v>4570</v>
      </c>
      <c r="R66" t="s">
        <v>4940</v>
      </c>
      <c r="S66" t="s">
        <v>195</v>
      </c>
      <c r="T66" t="s">
        <v>4570</v>
      </c>
      <c r="U66" t="s">
        <v>4570</v>
      </c>
      <c r="V66" t="s">
        <v>4496</v>
      </c>
      <c r="W66" t="s">
        <v>4570</v>
      </c>
      <c r="X66" t="s">
        <v>5040</v>
      </c>
      <c r="Y66" t="s">
        <v>5041</v>
      </c>
      <c r="Z66" t="s">
        <v>8</v>
      </c>
      <c r="AA66">
        <v>0</v>
      </c>
      <c r="AB66" t="s">
        <v>195</v>
      </c>
      <c r="AC66">
        <v>0</v>
      </c>
      <c r="AD66" t="s">
        <v>195</v>
      </c>
      <c r="AE66">
        <v>0</v>
      </c>
      <c r="AF66" t="s">
        <v>195</v>
      </c>
      <c r="AG66">
        <v>0</v>
      </c>
      <c r="AH66" t="s">
        <v>195</v>
      </c>
      <c r="AI66">
        <v>30</v>
      </c>
      <c r="AJ66" t="s">
        <v>832</v>
      </c>
      <c r="AK66">
        <v>100000</v>
      </c>
      <c r="AL66">
        <v>3000000</v>
      </c>
      <c r="AM66" t="s">
        <v>195</v>
      </c>
      <c r="AN66">
        <v>0</v>
      </c>
      <c r="AO66" t="s">
        <v>5011</v>
      </c>
      <c r="AP66">
        <v>0</v>
      </c>
      <c r="AQ66">
        <v>0</v>
      </c>
      <c r="AR66">
        <v>133427</v>
      </c>
      <c r="AS66">
        <v>32495</v>
      </c>
      <c r="AT66">
        <v>81170</v>
      </c>
      <c r="AU66">
        <v>99084</v>
      </c>
      <c r="AV66">
        <v>642357</v>
      </c>
      <c r="AW66">
        <v>85977</v>
      </c>
      <c r="AX66">
        <v>97147</v>
      </c>
      <c r="AY66">
        <v>82939</v>
      </c>
      <c r="AZ66">
        <v>84720</v>
      </c>
      <c r="BA66">
        <v>1660684</v>
      </c>
      <c r="BB66" t="s">
        <v>3796</v>
      </c>
      <c r="BC66" t="s">
        <v>3797</v>
      </c>
      <c r="BD66" t="s">
        <v>3843</v>
      </c>
      <c r="BE66" t="s">
        <v>3844</v>
      </c>
      <c r="BF66" t="s">
        <v>5034</v>
      </c>
      <c r="BG66" t="s">
        <v>5042</v>
      </c>
      <c r="BH66" t="s">
        <v>4947</v>
      </c>
      <c r="BI66" t="s">
        <v>195</v>
      </c>
      <c r="BJ66" t="s">
        <v>195</v>
      </c>
      <c r="BK66" t="s">
        <v>3773</v>
      </c>
      <c r="BL66" t="s">
        <v>5043</v>
      </c>
      <c r="BM66" t="s">
        <v>4949</v>
      </c>
      <c r="BN66" t="s">
        <v>7</v>
      </c>
      <c r="BO66" t="s">
        <v>4950</v>
      </c>
      <c r="BP66" s="441" t="str">
        <f t="shared" ref="BP66:BP129" si="1">_xlfn.TEXTJOIN(".",TRUE,D66,E66,F66,J66,L66,M66,O66)</f>
        <v>WA.2378.EBD.952.101.C.521211</v>
      </c>
    </row>
    <row r="67" spans="1:68">
      <c r="A67" t="s">
        <v>5010</v>
      </c>
      <c r="B67" t="s">
        <v>4936</v>
      </c>
      <c r="C67" t="s">
        <v>4937</v>
      </c>
      <c r="D67" t="s">
        <v>3795</v>
      </c>
      <c r="E67" t="s">
        <v>197</v>
      </c>
      <c r="F67" t="s">
        <v>3842</v>
      </c>
      <c r="G67" t="s">
        <v>2445</v>
      </c>
      <c r="H67" t="s">
        <v>4938</v>
      </c>
      <c r="I67">
        <v>5</v>
      </c>
      <c r="J67" t="s">
        <v>5031</v>
      </c>
      <c r="K67">
        <v>1</v>
      </c>
      <c r="L67" t="s">
        <v>805</v>
      </c>
      <c r="M67" t="s">
        <v>509</v>
      </c>
      <c r="N67" t="s">
        <v>124</v>
      </c>
      <c r="O67" t="s">
        <v>503</v>
      </c>
      <c r="P67" t="s">
        <v>8</v>
      </c>
      <c r="Q67" t="s">
        <v>4570</v>
      </c>
      <c r="R67" t="s">
        <v>4940</v>
      </c>
      <c r="S67" t="s">
        <v>195</v>
      </c>
      <c r="T67" t="s">
        <v>4570</v>
      </c>
      <c r="U67" t="s">
        <v>4570</v>
      </c>
      <c r="V67" t="s">
        <v>4951</v>
      </c>
      <c r="W67" t="s">
        <v>4496</v>
      </c>
      <c r="X67" t="s">
        <v>5044</v>
      </c>
      <c r="Y67" t="s">
        <v>5045</v>
      </c>
      <c r="Z67" t="s">
        <v>8</v>
      </c>
      <c r="AA67">
        <v>0</v>
      </c>
      <c r="AB67" t="s">
        <v>195</v>
      </c>
      <c r="AC67">
        <v>0</v>
      </c>
      <c r="AD67" t="s">
        <v>195</v>
      </c>
      <c r="AE67">
        <v>0</v>
      </c>
      <c r="AF67" t="s">
        <v>195</v>
      </c>
      <c r="AG67">
        <v>0</v>
      </c>
      <c r="AH67" t="s">
        <v>195</v>
      </c>
      <c r="AI67">
        <v>113</v>
      </c>
      <c r="AJ67" t="s">
        <v>832</v>
      </c>
      <c r="AK67">
        <v>100000</v>
      </c>
      <c r="AL67">
        <v>11300000</v>
      </c>
      <c r="AM67" t="s">
        <v>195</v>
      </c>
      <c r="AN67">
        <v>0</v>
      </c>
      <c r="AO67" t="s">
        <v>5011</v>
      </c>
      <c r="AP67">
        <v>0</v>
      </c>
      <c r="AQ67">
        <v>0</v>
      </c>
      <c r="AR67">
        <v>502575</v>
      </c>
      <c r="AS67">
        <v>122396</v>
      </c>
      <c r="AT67">
        <v>305741</v>
      </c>
      <c r="AU67">
        <v>373217</v>
      </c>
      <c r="AV67">
        <v>2419543</v>
      </c>
      <c r="AW67">
        <v>323845</v>
      </c>
      <c r="AX67">
        <v>365919</v>
      </c>
      <c r="AY67">
        <v>312403</v>
      </c>
      <c r="AZ67">
        <v>319111</v>
      </c>
      <c r="BA67">
        <v>6255250</v>
      </c>
      <c r="BB67" t="s">
        <v>3796</v>
      </c>
      <c r="BC67" t="s">
        <v>3797</v>
      </c>
      <c r="BD67" t="s">
        <v>3843</v>
      </c>
      <c r="BE67" t="s">
        <v>3844</v>
      </c>
      <c r="BF67" t="s">
        <v>5034</v>
      </c>
      <c r="BG67" t="s">
        <v>5042</v>
      </c>
      <c r="BH67" t="s">
        <v>4947</v>
      </c>
      <c r="BI67" t="s">
        <v>195</v>
      </c>
      <c r="BJ67" t="s">
        <v>195</v>
      </c>
      <c r="BK67" t="s">
        <v>3773</v>
      </c>
      <c r="BL67" t="s">
        <v>5046</v>
      </c>
      <c r="BM67" t="s">
        <v>4949</v>
      </c>
      <c r="BN67" t="s">
        <v>7</v>
      </c>
      <c r="BO67" t="s">
        <v>4950</v>
      </c>
      <c r="BP67" s="441" t="str">
        <f t="shared" si="1"/>
        <v>WA.2378.EBD.952.101.C.521211</v>
      </c>
    </row>
    <row r="68" spans="1:68">
      <c r="A68" t="s">
        <v>5010</v>
      </c>
      <c r="B68" t="s">
        <v>4936</v>
      </c>
      <c r="C68" t="s">
        <v>4937</v>
      </c>
      <c r="D68" t="s">
        <v>3795</v>
      </c>
      <c r="E68" t="s">
        <v>197</v>
      </c>
      <c r="F68" t="s">
        <v>3842</v>
      </c>
      <c r="G68" t="s">
        <v>2445</v>
      </c>
      <c r="H68" t="s">
        <v>4938</v>
      </c>
      <c r="I68">
        <v>5</v>
      </c>
      <c r="J68" t="s">
        <v>5031</v>
      </c>
      <c r="K68">
        <v>1</v>
      </c>
      <c r="L68" t="s">
        <v>805</v>
      </c>
      <c r="M68" t="s">
        <v>511</v>
      </c>
      <c r="N68" t="s">
        <v>125</v>
      </c>
      <c r="O68" t="s">
        <v>503</v>
      </c>
      <c r="P68" t="s">
        <v>8</v>
      </c>
      <c r="Q68" t="s">
        <v>4570</v>
      </c>
      <c r="R68" t="s">
        <v>4940</v>
      </c>
      <c r="S68" t="s">
        <v>195</v>
      </c>
      <c r="T68" t="s">
        <v>4570</v>
      </c>
      <c r="U68" t="s">
        <v>4570</v>
      </c>
      <c r="V68" t="s">
        <v>4496</v>
      </c>
      <c r="W68" t="s">
        <v>4570</v>
      </c>
      <c r="X68" t="s">
        <v>5111</v>
      </c>
      <c r="Y68" t="s">
        <v>5061</v>
      </c>
      <c r="Z68" t="s">
        <v>8</v>
      </c>
      <c r="AA68">
        <v>0</v>
      </c>
      <c r="AB68" t="s">
        <v>195</v>
      </c>
      <c r="AC68">
        <v>0</v>
      </c>
      <c r="AD68" t="s">
        <v>195</v>
      </c>
      <c r="AE68">
        <v>0</v>
      </c>
      <c r="AF68" t="s">
        <v>195</v>
      </c>
      <c r="AG68">
        <v>0</v>
      </c>
      <c r="AH68" t="s">
        <v>195</v>
      </c>
      <c r="AI68">
        <v>170</v>
      </c>
      <c r="AJ68" t="s">
        <v>106</v>
      </c>
      <c r="AK68">
        <v>350000</v>
      </c>
      <c r="AL68">
        <v>59500000</v>
      </c>
      <c r="AM68" t="s">
        <v>195</v>
      </c>
      <c r="AN68">
        <v>0</v>
      </c>
      <c r="AO68" t="s">
        <v>5011</v>
      </c>
      <c r="AP68">
        <v>0</v>
      </c>
      <c r="AQ68">
        <v>0</v>
      </c>
      <c r="AR68">
        <v>2646301</v>
      </c>
      <c r="AS68">
        <v>644474</v>
      </c>
      <c r="AT68">
        <v>1609875</v>
      </c>
      <c r="AU68">
        <v>1965167</v>
      </c>
      <c r="AV68">
        <v>12740074</v>
      </c>
      <c r="AW68">
        <v>1705204</v>
      </c>
      <c r="AX68">
        <v>1926743</v>
      </c>
      <c r="AY68">
        <v>1644952</v>
      </c>
      <c r="AZ68">
        <v>1680273</v>
      </c>
      <c r="BA68">
        <v>32936937</v>
      </c>
      <c r="BB68" t="s">
        <v>3796</v>
      </c>
      <c r="BC68" t="s">
        <v>3797</v>
      </c>
      <c r="BD68" t="s">
        <v>3843</v>
      </c>
      <c r="BE68" t="s">
        <v>3844</v>
      </c>
      <c r="BF68" t="s">
        <v>5034</v>
      </c>
      <c r="BG68" t="s">
        <v>5048</v>
      </c>
      <c r="BH68" t="s">
        <v>4947</v>
      </c>
      <c r="BI68" t="s">
        <v>195</v>
      </c>
      <c r="BJ68" t="s">
        <v>195</v>
      </c>
      <c r="BK68" t="s">
        <v>3773</v>
      </c>
      <c r="BL68" t="s">
        <v>5112</v>
      </c>
      <c r="BM68" t="s">
        <v>4949</v>
      </c>
      <c r="BN68" t="s">
        <v>7</v>
      </c>
      <c r="BO68" t="s">
        <v>4950</v>
      </c>
      <c r="BP68" s="441" t="str">
        <f t="shared" si="1"/>
        <v>WA.2378.EBD.952.101.D.521211</v>
      </c>
    </row>
    <row r="69" spans="1:68">
      <c r="A69" t="s">
        <v>5010</v>
      </c>
      <c r="B69" t="s">
        <v>4936</v>
      </c>
      <c r="C69" t="s">
        <v>4937</v>
      </c>
      <c r="D69" t="s">
        <v>3795</v>
      </c>
      <c r="E69" t="s">
        <v>197</v>
      </c>
      <c r="F69" t="s">
        <v>3842</v>
      </c>
      <c r="G69" t="s">
        <v>2445</v>
      </c>
      <c r="H69" t="s">
        <v>4938</v>
      </c>
      <c r="I69">
        <v>5</v>
      </c>
      <c r="J69" t="s">
        <v>5031</v>
      </c>
      <c r="K69">
        <v>1</v>
      </c>
      <c r="L69" t="s">
        <v>805</v>
      </c>
      <c r="M69" t="s">
        <v>511</v>
      </c>
      <c r="N69" t="s">
        <v>125</v>
      </c>
      <c r="O69" t="s">
        <v>503</v>
      </c>
      <c r="P69" t="s">
        <v>8</v>
      </c>
      <c r="Q69" t="s">
        <v>4570</v>
      </c>
      <c r="R69" t="s">
        <v>4940</v>
      </c>
      <c r="S69" t="s">
        <v>195</v>
      </c>
      <c r="T69" t="s">
        <v>4570</v>
      </c>
      <c r="U69" t="s">
        <v>4570</v>
      </c>
      <c r="V69" t="s">
        <v>4951</v>
      </c>
      <c r="W69" t="s">
        <v>4496</v>
      </c>
      <c r="X69" t="s">
        <v>5047</v>
      </c>
      <c r="Y69" t="s">
        <v>4483</v>
      </c>
      <c r="Z69" t="s">
        <v>8</v>
      </c>
      <c r="AA69">
        <v>0</v>
      </c>
      <c r="AB69" t="s">
        <v>195</v>
      </c>
      <c r="AC69">
        <v>0</v>
      </c>
      <c r="AD69" t="s">
        <v>195</v>
      </c>
      <c r="AE69">
        <v>0</v>
      </c>
      <c r="AF69" t="s">
        <v>195</v>
      </c>
      <c r="AG69">
        <v>0</v>
      </c>
      <c r="AH69" t="s">
        <v>195</v>
      </c>
      <c r="AI69">
        <v>4</v>
      </c>
      <c r="AJ69" t="s">
        <v>106</v>
      </c>
      <c r="AK69">
        <v>1000000</v>
      </c>
      <c r="AL69">
        <v>4000000</v>
      </c>
      <c r="AM69" t="s">
        <v>195</v>
      </c>
      <c r="AN69">
        <v>0</v>
      </c>
      <c r="AO69" t="s">
        <v>5011</v>
      </c>
      <c r="AP69">
        <v>0</v>
      </c>
      <c r="AQ69">
        <v>0</v>
      </c>
      <c r="AR69">
        <v>177903</v>
      </c>
      <c r="AS69">
        <v>43326</v>
      </c>
      <c r="AT69">
        <v>108227</v>
      </c>
      <c r="AU69">
        <v>132112</v>
      </c>
      <c r="AV69">
        <v>856476</v>
      </c>
      <c r="AW69">
        <v>114636</v>
      </c>
      <c r="AX69">
        <v>129529</v>
      </c>
      <c r="AY69">
        <v>110585</v>
      </c>
      <c r="AZ69">
        <v>112960</v>
      </c>
      <c r="BA69">
        <v>2214246</v>
      </c>
      <c r="BB69" t="s">
        <v>3796</v>
      </c>
      <c r="BC69" t="s">
        <v>3797</v>
      </c>
      <c r="BD69" t="s">
        <v>3843</v>
      </c>
      <c r="BE69" t="s">
        <v>3844</v>
      </c>
      <c r="BF69" t="s">
        <v>5034</v>
      </c>
      <c r="BG69" t="s">
        <v>5048</v>
      </c>
      <c r="BH69" t="s">
        <v>4947</v>
      </c>
      <c r="BI69" t="s">
        <v>195</v>
      </c>
      <c r="BJ69" t="s">
        <v>195</v>
      </c>
      <c r="BK69" t="s">
        <v>3773</v>
      </c>
      <c r="BL69" t="s">
        <v>5113</v>
      </c>
      <c r="BM69" t="s">
        <v>4949</v>
      </c>
      <c r="BN69" t="s">
        <v>7</v>
      </c>
      <c r="BO69" t="s">
        <v>4950</v>
      </c>
      <c r="BP69" s="441" t="str">
        <f t="shared" si="1"/>
        <v>WA.2378.EBD.952.101.D.521211</v>
      </c>
    </row>
    <row r="70" spans="1:68">
      <c r="A70" t="s">
        <v>5010</v>
      </c>
      <c r="B70" t="s">
        <v>4936</v>
      </c>
      <c r="C70" t="s">
        <v>4937</v>
      </c>
      <c r="D70" t="s">
        <v>3795</v>
      </c>
      <c r="E70" t="s">
        <v>197</v>
      </c>
      <c r="F70" t="s">
        <v>3842</v>
      </c>
      <c r="G70" t="s">
        <v>2445</v>
      </c>
      <c r="H70" t="s">
        <v>4938</v>
      </c>
      <c r="I70">
        <v>5</v>
      </c>
      <c r="J70" t="s">
        <v>5031</v>
      </c>
      <c r="K70">
        <v>1</v>
      </c>
      <c r="L70" t="s">
        <v>805</v>
      </c>
      <c r="M70" t="s">
        <v>511</v>
      </c>
      <c r="N70" t="s">
        <v>125</v>
      </c>
      <c r="O70" t="s">
        <v>503</v>
      </c>
      <c r="P70" t="s">
        <v>8</v>
      </c>
      <c r="Q70" t="s">
        <v>4570</v>
      </c>
      <c r="R70" t="s">
        <v>4940</v>
      </c>
      <c r="S70" t="s">
        <v>195</v>
      </c>
      <c r="T70" t="s">
        <v>4570</v>
      </c>
      <c r="U70" t="s">
        <v>4570</v>
      </c>
      <c r="V70" t="s">
        <v>5001</v>
      </c>
      <c r="W70" t="s">
        <v>4951</v>
      </c>
      <c r="X70" t="s">
        <v>5050</v>
      </c>
      <c r="Y70" t="s">
        <v>5051</v>
      </c>
      <c r="Z70" t="s">
        <v>8</v>
      </c>
      <c r="AA70">
        <v>0</v>
      </c>
      <c r="AB70" t="s">
        <v>195</v>
      </c>
      <c r="AC70">
        <v>0</v>
      </c>
      <c r="AD70" t="s">
        <v>195</v>
      </c>
      <c r="AE70">
        <v>0</v>
      </c>
      <c r="AF70" t="s">
        <v>195</v>
      </c>
      <c r="AG70">
        <v>0</v>
      </c>
      <c r="AH70" t="s">
        <v>195</v>
      </c>
      <c r="AI70">
        <v>1700</v>
      </c>
      <c r="AJ70" t="s">
        <v>832</v>
      </c>
      <c r="AK70">
        <v>32500</v>
      </c>
      <c r="AL70">
        <v>55250000</v>
      </c>
      <c r="AM70" t="s">
        <v>195</v>
      </c>
      <c r="AN70">
        <v>0</v>
      </c>
      <c r="AO70" t="s">
        <v>5011</v>
      </c>
      <c r="AP70">
        <v>0</v>
      </c>
      <c r="AQ70">
        <v>0</v>
      </c>
      <c r="AR70">
        <v>2457280</v>
      </c>
      <c r="AS70">
        <v>598440</v>
      </c>
      <c r="AT70">
        <v>1494884</v>
      </c>
      <c r="AU70">
        <v>1824798</v>
      </c>
      <c r="AV70">
        <v>11830069</v>
      </c>
      <c r="AW70">
        <v>1583404</v>
      </c>
      <c r="AX70">
        <v>1789119</v>
      </c>
      <c r="AY70">
        <v>1527456</v>
      </c>
      <c r="AZ70">
        <v>1560254</v>
      </c>
      <c r="BA70">
        <v>30584296</v>
      </c>
      <c r="BB70" t="s">
        <v>3796</v>
      </c>
      <c r="BC70" t="s">
        <v>3797</v>
      </c>
      <c r="BD70" t="s">
        <v>3843</v>
      </c>
      <c r="BE70" t="s">
        <v>3844</v>
      </c>
      <c r="BF70" t="s">
        <v>5034</v>
      </c>
      <c r="BG70" t="s">
        <v>5048</v>
      </c>
      <c r="BH70" t="s">
        <v>4947</v>
      </c>
      <c r="BI70" t="s">
        <v>195</v>
      </c>
      <c r="BJ70" t="s">
        <v>195</v>
      </c>
      <c r="BK70" t="s">
        <v>3773</v>
      </c>
      <c r="BL70" t="s">
        <v>5114</v>
      </c>
      <c r="BM70" t="s">
        <v>4949</v>
      </c>
      <c r="BN70" t="s">
        <v>7</v>
      </c>
      <c r="BO70" t="s">
        <v>4950</v>
      </c>
      <c r="BP70" s="441" t="str">
        <f t="shared" si="1"/>
        <v>WA.2378.EBD.952.101.D.521211</v>
      </c>
    </row>
    <row r="71" spans="1:68">
      <c r="A71" t="s">
        <v>5010</v>
      </c>
      <c r="B71" t="s">
        <v>4936</v>
      </c>
      <c r="C71" t="s">
        <v>4937</v>
      </c>
      <c r="D71" t="s">
        <v>3795</v>
      </c>
      <c r="E71" t="s">
        <v>197</v>
      </c>
      <c r="F71" t="s">
        <v>3842</v>
      </c>
      <c r="G71" t="s">
        <v>2445</v>
      </c>
      <c r="H71" t="s">
        <v>4938</v>
      </c>
      <c r="I71">
        <v>5</v>
      </c>
      <c r="J71" t="s">
        <v>5031</v>
      </c>
      <c r="K71">
        <v>1</v>
      </c>
      <c r="L71" t="s">
        <v>805</v>
      </c>
      <c r="M71" t="s">
        <v>511</v>
      </c>
      <c r="N71" t="s">
        <v>125</v>
      </c>
      <c r="O71" t="s">
        <v>503</v>
      </c>
      <c r="P71" t="s">
        <v>8</v>
      </c>
      <c r="Q71" t="s">
        <v>4570</v>
      </c>
      <c r="R71" t="s">
        <v>4940</v>
      </c>
      <c r="S71" t="s">
        <v>195</v>
      </c>
      <c r="T71" t="s">
        <v>4570</v>
      </c>
      <c r="U71" t="s">
        <v>4570</v>
      </c>
      <c r="V71" t="s">
        <v>5092</v>
      </c>
      <c r="W71" t="s">
        <v>5001</v>
      </c>
      <c r="X71" t="s">
        <v>4939</v>
      </c>
      <c r="Y71" t="s">
        <v>4493</v>
      </c>
      <c r="Z71" t="s">
        <v>8</v>
      </c>
      <c r="AA71">
        <v>0</v>
      </c>
      <c r="AB71" t="s">
        <v>195</v>
      </c>
      <c r="AC71">
        <v>0</v>
      </c>
      <c r="AD71" t="s">
        <v>195</v>
      </c>
      <c r="AE71">
        <v>0</v>
      </c>
      <c r="AF71" t="s">
        <v>195</v>
      </c>
      <c r="AG71">
        <v>0</v>
      </c>
      <c r="AH71" t="s">
        <v>195</v>
      </c>
      <c r="AI71">
        <v>5</v>
      </c>
      <c r="AJ71" t="s">
        <v>106</v>
      </c>
      <c r="AK71">
        <v>1000000</v>
      </c>
      <c r="AL71">
        <v>5000000</v>
      </c>
      <c r="AM71" t="s">
        <v>195</v>
      </c>
      <c r="AN71">
        <v>0</v>
      </c>
      <c r="AO71" t="s">
        <v>5011</v>
      </c>
      <c r="AP71">
        <v>0</v>
      </c>
      <c r="AQ71">
        <v>0</v>
      </c>
      <c r="AR71">
        <v>222378</v>
      </c>
      <c r="AS71">
        <v>54158</v>
      </c>
      <c r="AT71">
        <v>135284</v>
      </c>
      <c r="AU71">
        <v>165140</v>
      </c>
      <c r="AV71">
        <v>1070594</v>
      </c>
      <c r="AW71">
        <v>143294</v>
      </c>
      <c r="AX71">
        <v>161911</v>
      </c>
      <c r="AY71">
        <v>138231</v>
      </c>
      <c r="AZ71">
        <v>141199</v>
      </c>
      <c r="BA71">
        <v>2767811</v>
      </c>
      <c r="BB71" t="s">
        <v>3796</v>
      </c>
      <c r="BC71" t="s">
        <v>3797</v>
      </c>
      <c r="BD71" t="s">
        <v>3843</v>
      </c>
      <c r="BE71" t="s">
        <v>3844</v>
      </c>
      <c r="BF71" t="s">
        <v>5034</v>
      </c>
      <c r="BG71" t="s">
        <v>5048</v>
      </c>
      <c r="BH71" t="s">
        <v>4947</v>
      </c>
      <c r="BI71" t="s">
        <v>195</v>
      </c>
      <c r="BJ71" t="s">
        <v>195</v>
      </c>
      <c r="BK71" t="s">
        <v>3773</v>
      </c>
      <c r="BL71" t="s">
        <v>5115</v>
      </c>
      <c r="BM71" t="s">
        <v>4949</v>
      </c>
      <c r="BN71" t="s">
        <v>7</v>
      </c>
      <c r="BO71" t="s">
        <v>4950</v>
      </c>
      <c r="BP71" s="441" t="str">
        <f t="shared" si="1"/>
        <v>WA.2378.EBD.952.101.D.521211</v>
      </c>
    </row>
    <row r="72" spans="1:68">
      <c r="A72" t="s">
        <v>5010</v>
      </c>
      <c r="B72" t="s">
        <v>4936</v>
      </c>
      <c r="C72" t="s">
        <v>4937</v>
      </c>
      <c r="D72" t="s">
        <v>3795</v>
      </c>
      <c r="E72" t="s">
        <v>197</v>
      </c>
      <c r="F72" t="s">
        <v>3842</v>
      </c>
      <c r="G72" t="s">
        <v>2445</v>
      </c>
      <c r="H72" t="s">
        <v>4938</v>
      </c>
      <c r="I72">
        <v>5</v>
      </c>
      <c r="J72" t="s">
        <v>5054</v>
      </c>
      <c r="K72">
        <v>2</v>
      </c>
      <c r="L72" t="s">
        <v>805</v>
      </c>
      <c r="M72" t="s">
        <v>8</v>
      </c>
      <c r="N72" t="s">
        <v>162</v>
      </c>
      <c r="O72" t="s">
        <v>503</v>
      </c>
      <c r="P72" t="s">
        <v>8</v>
      </c>
      <c r="Q72" t="s">
        <v>4570</v>
      </c>
      <c r="R72" t="s">
        <v>4940</v>
      </c>
      <c r="S72" t="s">
        <v>195</v>
      </c>
      <c r="T72" t="s">
        <v>4570</v>
      </c>
      <c r="U72" t="s">
        <v>4570</v>
      </c>
      <c r="V72" t="s">
        <v>4496</v>
      </c>
      <c r="W72" t="s">
        <v>4570</v>
      </c>
      <c r="X72" t="s">
        <v>5055</v>
      </c>
      <c r="Y72" t="s">
        <v>5056</v>
      </c>
      <c r="Z72" t="s">
        <v>8</v>
      </c>
      <c r="AA72">
        <v>0</v>
      </c>
      <c r="AB72" t="s">
        <v>195</v>
      </c>
      <c r="AC72">
        <v>0</v>
      </c>
      <c r="AD72" t="s">
        <v>195</v>
      </c>
      <c r="AE72">
        <v>0</v>
      </c>
      <c r="AF72" t="s">
        <v>195</v>
      </c>
      <c r="AG72">
        <v>0</v>
      </c>
      <c r="AH72" t="s">
        <v>195</v>
      </c>
      <c r="AI72">
        <v>1</v>
      </c>
      <c r="AJ72" t="s">
        <v>106</v>
      </c>
      <c r="AK72">
        <v>1000000</v>
      </c>
      <c r="AL72">
        <v>1000000</v>
      </c>
      <c r="AM72" t="s">
        <v>195</v>
      </c>
      <c r="AN72">
        <v>0</v>
      </c>
      <c r="AO72" t="s">
        <v>5011</v>
      </c>
      <c r="AP72">
        <v>0</v>
      </c>
      <c r="AQ72">
        <v>0</v>
      </c>
      <c r="AR72">
        <v>9733</v>
      </c>
      <c r="AS72">
        <v>48754</v>
      </c>
      <c r="AT72">
        <v>14149</v>
      </c>
      <c r="AU72">
        <v>40788</v>
      </c>
      <c r="AV72">
        <v>25617</v>
      </c>
      <c r="AW72">
        <v>34316</v>
      </c>
      <c r="AX72">
        <v>30034</v>
      </c>
      <c r="AY72">
        <v>39135</v>
      </c>
      <c r="AZ72">
        <v>29332</v>
      </c>
      <c r="BA72">
        <v>728142</v>
      </c>
      <c r="BB72" t="s">
        <v>3796</v>
      </c>
      <c r="BC72" t="s">
        <v>3797</v>
      </c>
      <c r="BD72" t="s">
        <v>3843</v>
      </c>
      <c r="BE72" t="s">
        <v>3850</v>
      </c>
      <c r="BF72" t="s">
        <v>5057</v>
      </c>
      <c r="BG72" t="s">
        <v>5058</v>
      </c>
      <c r="BH72" t="s">
        <v>4947</v>
      </c>
      <c r="BI72" t="s">
        <v>195</v>
      </c>
      <c r="BJ72" t="s">
        <v>195</v>
      </c>
      <c r="BK72" t="s">
        <v>3773</v>
      </c>
      <c r="BL72" t="s">
        <v>5059</v>
      </c>
      <c r="BM72" t="s">
        <v>4949</v>
      </c>
      <c r="BN72" t="s">
        <v>7</v>
      </c>
      <c r="BO72" t="s">
        <v>4950</v>
      </c>
      <c r="BP72" s="441" t="str">
        <f t="shared" si="1"/>
        <v>WA.2378.EBD.953.101.A.521211</v>
      </c>
    </row>
    <row r="73" spans="1:68">
      <c r="A73" t="s">
        <v>5010</v>
      </c>
      <c r="B73" t="s">
        <v>4936</v>
      </c>
      <c r="C73" t="s">
        <v>4937</v>
      </c>
      <c r="D73" t="s">
        <v>3795</v>
      </c>
      <c r="E73" t="s">
        <v>197</v>
      </c>
      <c r="F73" t="s">
        <v>3842</v>
      </c>
      <c r="G73" t="s">
        <v>2445</v>
      </c>
      <c r="H73" t="s">
        <v>4938</v>
      </c>
      <c r="I73">
        <v>5</v>
      </c>
      <c r="J73" t="s">
        <v>5054</v>
      </c>
      <c r="K73">
        <v>2</v>
      </c>
      <c r="L73" t="s">
        <v>805</v>
      </c>
      <c r="M73" t="s">
        <v>8</v>
      </c>
      <c r="N73" t="s">
        <v>162</v>
      </c>
      <c r="O73" t="s">
        <v>503</v>
      </c>
      <c r="P73" t="s">
        <v>8</v>
      </c>
      <c r="Q73" t="s">
        <v>4570</v>
      </c>
      <c r="R73" t="s">
        <v>4940</v>
      </c>
      <c r="S73" t="s">
        <v>195</v>
      </c>
      <c r="T73" t="s">
        <v>4570</v>
      </c>
      <c r="U73" t="s">
        <v>4570</v>
      </c>
      <c r="V73" t="s">
        <v>4951</v>
      </c>
      <c r="W73" t="s">
        <v>4496</v>
      </c>
      <c r="X73" t="s">
        <v>5060</v>
      </c>
      <c r="Y73" t="s">
        <v>5061</v>
      </c>
      <c r="Z73" t="s">
        <v>8</v>
      </c>
      <c r="AA73">
        <v>0</v>
      </c>
      <c r="AB73" t="s">
        <v>195</v>
      </c>
      <c r="AC73">
        <v>0</v>
      </c>
      <c r="AD73" t="s">
        <v>195</v>
      </c>
      <c r="AE73">
        <v>0</v>
      </c>
      <c r="AF73" t="s">
        <v>195</v>
      </c>
      <c r="AG73">
        <v>0</v>
      </c>
      <c r="AH73" t="s">
        <v>195</v>
      </c>
      <c r="AI73">
        <v>90</v>
      </c>
      <c r="AJ73" t="s">
        <v>106</v>
      </c>
      <c r="AK73">
        <v>250000</v>
      </c>
      <c r="AL73">
        <v>22500000</v>
      </c>
      <c r="AM73" t="s">
        <v>195</v>
      </c>
      <c r="AN73">
        <v>0</v>
      </c>
      <c r="AO73" t="s">
        <v>5011</v>
      </c>
      <c r="AP73">
        <v>0</v>
      </c>
      <c r="AQ73">
        <v>0</v>
      </c>
      <c r="AR73">
        <v>218999</v>
      </c>
      <c r="AS73">
        <v>1096962</v>
      </c>
      <c r="AT73">
        <v>318344</v>
      </c>
      <c r="AU73">
        <v>917722</v>
      </c>
      <c r="AV73">
        <v>576393</v>
      </c>
      <c r="AW73">
        <v>772104</v>
      </c>
      <c r="AX73">
        <v>675768</v>
      </c>
      <c r="AY73">
        <v>880543</v>
      </c>
      <c r="AZ73">
        <v>659976</v>
      </c>
      <c r="BA73">
        <v>16383189</v>
      </c>
      <c r="BB73" t="s">
        <v>3796</v>
      </c>
      <c r="BC73" t="s">
        <v>3797</v>
      </c>
      <c r="BD73" t="s">
        <v>3843</v>
      </c>
      <c r="BE73" t="s">
        <v>3850</v>
      </c>
      <c r="BF73" t="s">
        <v>5057</v>
      </c>
      <c r="BG73" t="s">
        <v>5058</v>
      </c>
      <c r="BH73" t="s">
        <v>4947</v>
      </c>
      <c r="BI73" t="s">
        <v>195</v>
      </c>
      <c r="BJ73" t="s">
        <v>195</v>
      </c>
      <c r="BK73" t="s">
        <v>3773</v>
      </c>
      <c r="BL73" t="s">
        <v>5062</v>
      </c>
      <c r="BM73" t="s">
        <v>4949</v>
      </c>
      <c r="BN73" t="s">
        <v>7</v>
      </c>
      <c r="BO73" t="s">
        <v>4950</v>
      </c>
      <c r="BP73" s="441" t="str">
        <f t="shared" si="1"/>
        <v>WA.2378.EBD.953.101.A.521211</v>
      </c>
    </row>
    <row r="74" spans="1:68">
      <c r="A74" t="s">
        <v>5010</v>
      </c>
      <c r="B74" t="s">
        <v>4936</v>
      </c>
      <c r="C74" t="s">
        <v>4937</v>
      </c>
      <c r="D74" t="s">
        <v>3795</v>
      </c>
      <c r="E74" t="s">
        <v>197</v>
      </c>
      <c r="F74" t="s">
        <v>3842</v>
      </c>
      <c r="G74" t="s">
        <v>2445</v>
      </c>
      <c r="H74" t="s">
        <v>4938</v>
      </c>
      <c r="I74">
        <v>5</v>
      </c>
      <c r="J74" t="s">
        <v>5054</v>
      </c>
      <c r="K74">
        <v>2</v>
      </c>
      <c r="L74" t="s">
        <v>805</v>
      </c>
      <c r="M74" t="s">
        <v>8</v>
      </c>
      <c r="N74" t="s">
        <v>162</v>
      </c>
      <c r="O74" t="s">
        <v>503</v>
      </c>
      <c r="P74" t="s">
        <v>8</v>
      </c>
      <c r="Q74" t="s">
        <v>4570</v>
      </c>
      <c r="R74" t="s">
        <v>4940</v>
      </c>
      <c r="S74" t="s">
        <v>195</v>
      </c>
      <c r="T74" t="s">
        <v>4570</v>
      </c>
      <c r="U74" t="s">
        <v>4570</v>
      </c>
      <c r="V74" t="s">
        <v>5001</v>
      </c>
      <c r="W74" t="s">
        <v>4951</v>
      </c>
      <c r="X74" t="s">
        <v>5063</v>
      </c>
      <c r="Y74" t="s">
        <v>5064</v>
      </c>
      <c r="Z74" t="s">
        <v>8</v>
      </c>
      <c r="AA74">
        <v>0</v>
      </c>
      <c r="AB74" t="s">
        <v>195</v>
      </c>
      <c r="AC74">
        <v>0</v>
      </c>
      <c r="AD74" t="s">
        <v>195</v>
      </c>
      <c r="AE74">
        <v>0</v>
      </c>
      <c r="AF74" t="s">
        <v>195</v>
      </c>
      <c r="AG74">
        <v>0</v>
      </c>
      <c r="AH74" t="s">
        <v>195</v>
      </c>
      <c r="AI74">
        <v>4</v>
      </c>
      <c r="AJ74" t="s">
        <v>832</v>
      </c>
      <c r="AK74">
        <v>250000</v>
      </c>
      <c r="AL74">
        <v>1000000</v>
      </c>
      <c r="AM74" t="s">
        <v>195</v>
      </c>
      <c r="AN74">
        <v>0</v>
      </c>
      <c r="AO74" t="s">
        <v>5011</v>
      </c>
      <c r="AP74">
        <v>0</v>
      </c>
      <c r="AQ74">
        <v>0</v>
      </c>
      <c r="AR74">
        <v>9733</v>
      </c>
      <c r="AS74">
        <v>48754</v>
      </c>
      <c r="AT74">
        <v>14149</v>
      </c>
      <c r="AU74">
        <v>40788</v>
      </c>
      <c r="AV74">
        <v>25617</v>
      </c>
      <c r="AW74">
        <v>34316</v>
      </c>
      <c r="AX74">
        <v>30034</v>
      </c>
      <c r="AY74">
        <v>39135</v>
      </c>
      <c r="AZ74">
        <v>29332</v>
      </c>
      <c r="BA74">
        <v>728142</v>
      </c>
      <c r="BB74" t="s">
        <v>3796</v>
      </c>
      <c r="BC74" t="s">
        <v>3797</v>
      </c>
      <c r="BD74" t="s">
        <v>3843</v>
      </c>
      <c r="BE74" t="s">
        <v>3850</v>
      </c>
      <c r="BF74" t="s">
        <v>5057</v>
      </c>
      <c r="BG74" t="s">
        <v>5058</v>
      </c>
      <c r="BH74" t="s">
        <v>4947</v>
      </c>
      <c r="BI74" t="s">
        <v>195</v>
      </c>
      <c r="BJ74" t="s">
        <v>195</v>
      </c>
      <c r="BK74" t="s">
        <v>3773</v>
      </c>
      <c r="BL74" t="s">
        <v>5065</v>
      </c>
      <c r="BM74" t="s">
        <v>4949</v>
      </c>
      <c r="BN74" t="s">
        <v>7</v>
      </c>
      <c r="BO74" t="s">
        <v>4950</v>
      </c>
      <c r="BP74" s="441" t="str">
        <f t="shared" si="1"/>
        <v>WA.2378.EBD.953.101.A.521211</v>
      </c>
    </row>
    <row r="75" spans="1:68">
      <c r="A75" t="s">
        <v>5010</v>
      </c>
      <c r="B75" t="s">
        <v>4936</v>
      </c>
      <c r="C75" t="s">
        <v>4937</v>
      </c>
      <c r="D75" t="s">
        <v>3795</v>
      </c>
      <c r="E75" t="s">
        <v>197</v>
      </c>
      <c r="F75" t="s">
        <v>3842</v>
      </c>
      <c r="G75" t="s">
        <v>2445</v>
      </c>
      <c r="H75" t="s">
        <v>4938</v>
      </c>
      <c r="I75">
        <v>5</v>
      </c>
      <c r="J75" t="s">
        <v>5054</v>
      </c>
      <c r="K75">
        <v>2</v>
      </c>
      <c r="L75" t="s">
        <v>805</v>
      </c>
      <c r="M75" t="s">
        <v>508</v>
      </c>
      <c r="N75" t="s">
        <v>163</v>
      </c>
      <c r="O75" t="s">
        <v>503</v>
      </c>
      <c r="P75" t="s">
        <v>8</v>
      </c>
      <c r="Q75" t="s">
        <v>4570</v>
      </c>
      <c r="R75" t="s">
        <v>4940</v>
      </c>
      <c r="S75" t="s">
        <v>195</v>
      </c>
      <c r="T75" t="s">
        <v>4570</v>
      </c>
      <c r="U75" t="s">
        <v>4570</v>
      </c>
      <c r="V75" t="s">
        <v>4496</v>
      </c>
      <c r="W75" t="s">
        <v>4570</v>
      </c>
      <c r="X75" t="s">
        <v>5066</v>
      </c>
      <c r="Y75" t="s">
        <v>4495</v>
      </c>
      <c r="Z75" t="s">
        <v>8</v>
      </c>
      <c r="AA75">
        <v>0</v>
      </c>
      <c r="AB75" t="s">
        <v>195</v>
      </c>
      <c r="AC75">
        <v>0</v>
      </c>
      <c r="AD75" t="s">
        <v>195</v>
      </c>
      <c r="AE75">
        <v>0</v>
      </c>
      <c r="AF75" t="s">
        <v>195</v>
      </c>
      <c r="AG75">
        <v>0</v>
      </c>
      <c r="AH75" t="s">
        <v>195</v>
      </c>
      <c r="AI75">
        <v>5</v>
      </c>
      <c r="AJ75" t="s">
        <v>832</v>
      </c>
      <c r="AK75">
        <v>100000</v>
      </c>
      <c r="AL75">
        <v>500000</v>
      </c>
      <c r="AM75" t="s">
        <v>195</v>
      </c>
      <c r="AN75">
        <v>0</v>
      </c>
      <c r="AO75" t="s">
        <v>5011</v>
      </c>
      <c r="AP75">
        <v>0</v>
      </c>
      <c r="AQ75">
        <v>0</v>
      </c>
      <c r="AR75">
        <v>4867</v>
      </c>
      <c r="AS75">
        <v>24377</v>
      </c>
      <c r="AT75">
        <v>7074</v>
      </c>
      <c r="AU75">
        <v>20394</v>
      </c>
      <c r="AV75">
        <v>12809</v>
      </c>
      <c r="AW75">
        <v>17158</v>
      </c>
      <c r="AX75">
        <v>15017</v>
      </c>
      <c r="AY75">
        <v>19568</v>
      </c>
      <c r="AZ75">
        <v>14666</v>
      </c>
      <c r="BA75">
        <v>364070</v>
      </c>
      <c r="BB75" t="s">
        <v>3796</v>
      </c>
      <c r="BC75" t="s">
        <v>3797</v>
      </c>
      <c r="BD75" t="s">
        <v>3843</v>
      </c>
      <c r="BE75" t="s">
        <v>3850</v>
      </c>
      <c r="BF75" t="s">
        <v>5057</v>
      </c>
      <c r="BG75" t="s">
        <v>5067</v>
      </c>
      <c r="BH75" t="s">
        <v>4947</v>
      </c>
      <c r="BI75" t="s">
        <v>195</v>
      </c>
      <c r="BJ75" t="s">
        <v>195</v>
      </c>
      <c r="BK75" t="s">
        <v>3773</v>
      </c>
      <c r="BL75" t="s">
        <v>5068</v>
      </c>
      <c r="BM75" t="s">
        <v>4949</v>
      </c>
      <c r="BN75" t="s">
        <v>7</v>
      </c>
      <c r="BO75" t="s">
        <v>4950</v>
      </c>
      <c r="BP75" s="441" t="str">
        <f t="shared" si="1"/>
        <v>WA.2378.EBD.953.101.B.521211</v>
      </c>
    </row>
    <row r="76" spans="1:68">
      <c r="A76" t="s">
        <v>5010</v>
      </c>
      <c r="B76" t="s">
        <v>4936</v>
      </c>
      <c r="C76" t="s">
        <v>4937</v>
      </c>
      <c r="D76" t="s">
        <v>3795</v>
      </c>
      <c r="E76" t="s">
        <v>197</v>
      </c>
      <c r="F76" t="s">
        <v>3842</v>
      </c>
      <c r="G76" t="s">
        <v>2445</v>
      </c>
      <c r="H76" t="s">
        <v>4938</v>
      </c>
      <c r="I76">
        <v>5</v>
      </c>
      <c r="J76" t="s">
        <v>5054</v>
      </c>
      <c r="K76">
        <v>2</v>
      </c>
      <c r="L76" t="s">
        <v>805</v>
      </c>
      <c r="M76" t="s">
        <v>508</v>
      </c>
      <c r="N76" t="s">
        <v>163</v>
      </c>
      <c r="O76" t="s">
        <v>503</v>
      </c>
      <c r="P76" t="s">
        <v>8</v>
      </c>
      <c r="Q76" t="s">
        <v>4570</v>
      </c>
      <c r="R76" t="s">
        <v>4940</v>
      </c>
      <c r="S76" t="s">
        <v>195</v>
      </c>
      <c r="T76" t="s">
        <v>4570</v>
      </c>
      <c r="U76" t="s">
        <v>4570</v>
      </c>
      <c r="V76" t="s">
        <v>4951</v>
      </c>
      <c r="W76" t="s">
        <v>4496</v>
      </c>
      <c r="X76" t="s">
        <v>5069</v>
      </c>
      <c r="Y76" t="s">
        <v>5056</v>
      </c>
      <c r="Z76" t="s">
        <v>8</v>
      </c>
      <c r="AA76">
        <v>0</v>
      </c>
      <c r="AB76" t="s">
        <v>195</v>
      </c>
      <c r="AC76">
        <v>0</v>
      </c>
      <c r="AD76" t="s">
        <v>195</v>
      </c>
      <c r="AE76">
        <v>0</v>
      </c>
      <c r="AF76" t="s">
        <v>195</v>
      </c>
      <c r="AG76">
        <v>0</v>
      </c>
      <c r="AH76" t="s">
        <v>195</v>
      </c>
      <c r="AI76">
        <v>1</v>
      </c>
      <c r="AJ76" t="s">
        <v>106</v>
      </c>
      <c r="AK76">
        <v>1500000</v>
      </c>
      <c r="AL76">
        <v>1500000</v>
      </c>
      <c r="AM76" t="s">
        <v>195</v>
      </c>
      <c r="AN76">
        <v>0</v>
      </c>
      <c r="AO76" t="s">
        <v>5011</v>
      </c>
      <c r="AP76">
        <v>0</v>
      </c>
      <c r="AQ76">
        <v>0</v>
      </c>
      <c r="AR76">
        <v>14600</v>
      </c>
      <c r="AS76">
        <v>73131</v>
      </c>
      <c r="AT76">
        <v>21223</v>
      </c>
      <c r="AU76">
        <v>61181</v>
      </c>
      <c r="AV76">
        <v>38426</v>
      </c>
      <c r="AW76">
        <v>51474</v>
      </c>
      <c r="AX76">
        <v>45051</v>
      </c>
      <c r="AY76">
        <v>58703</v>
      </c>
      <c r="AZ76">
        <v>43998</v>
      </c>
      <c r="BA76">
        <v>1092213</v>
      </c>
      <c r="BB76" t="s">
        <v>3796</v>
      </c>
      <c r="BC76" t="s">
        <v>3797</v>
      </c>
      <c r="BD76" t="s">
        <v>3843</v>
      </c>
      <c r="BE76" t="s">
        <v>3850</v>
      </c>
      <c r="BF76" t="s">
        <v>5057</v>
      </c>
      <c r="BG76" t="s">
        <v>5067</v>
      </c>
      <c r="BH76" t="s">
        <v>4947</v>
      </c>
      <c r="BI76" t="s">
        <v>195</v>
      </c>
      <c r="BJ76" t="s">
        <v>195</v>
      </c>
      <c r="BK76" t="s">
        <v>3773</v>
      </c>
      <c r="BL76" t="s">
        <v>5070</v>
      </c>
      <c r="BM76" t="s">
        <v>4949</v>
      </c>
      <c r="BN76" t="s">
        <v>7</v>
      </c>
      <c r="BO76" t="s">
        <v>4950</v>
      </c>
      <c r="BP76" s="441" t="str">
        <f t="shared" si="1"/>
        <v>WA.2378.EBD.953.101.B.521211</v>
      </c>
    </row>
    <row r="77" spans="1:68">
      <c r="A77" t="s">
        <v>5010</v>
      </c>
      <c r="B77" t="s">
        <v>4936</v>
      </c>
      <c r="C77" t="s">
        <v>4937</v>
      </c>
      <c r="D77" t="s">
        <v>3795</v>
      </c>
      <c r="E77" t="s">
        <v>197</v>
      </c>
      <c r="F77" t="s">
        <v>3842</v>
      </c>
      <c r="G77" t="s">
        <v>2445</v>
      </c>
      <c r="H77" t="s">
        <v>4938</v>
      </c>
      <c r="I77">
        <v>5</v>
      </c>
      <c r="J77" t="s">
        <v>5054</v>
      </c>
      <c r="K77">
        <v>2</v>
      </c>
      <c r="L77" t="s">
        <v>805</v>
      </c>
      <c r="M77" t="s">
        <v>508</v>
      </c>
      <c r="N77" t="s">
        <v>163</v>
      </c>
      <c r="O77" t="s">
        <v>503</v>
      </c>
      <c r="P77" t="s">
        <v>8</v>
      </c>
      <c r="Q77" t="s">
        <v>4570</v>
      </c>
      <c r="R77" t="s">
        <v>4940</v>
      </c>
      <c r="S77" t="s">
        <v>195</v>
      </c>
      <c r="T77" t="s">
        <v>4570</v>
      </c>
      <c r="U77" t="s">
        <v>4570</v>
      </c>
      <c r="V77" t="s">
        <v>5001</v>
      </c>
      <c r="W77" t="s">
        <v>4951</v>
      </c>
      <c r="X77" t="s">
        <v>5071</v>
      </c>
      <c r="Y77" t="s">
        <v>5064</v>
      </c>
      <c r="Z77" t="s">
        <v>8</v>
      </c>
      <c r="AA77">
        <v>0</v>
      </c>
      <c r="AB77" t="s">
        <v>195</v>
      </c>
      <c r="AC77">
        <v>0</v>
      </c>
      <c r="AD77" t="s">
        <v>195</v>
      </c>
      <c r="AE77">
        <v>0</v>
      </c>
      <c r="AF77" t="s">
        <v>195</v>
      </c>
      <c r="AG77">
        <v>0</v>
      </c>
      <c r="AH77" t="s">
        <v>195</v>
      </c>
      <c r="AI77">
        <v>1</v>
      </c>
      <c r="AJ77" t="s">
        <v>106</v>
      </c>
      <c r="AK77">
        <v>200000</v>
      </c>
      <c r="AL77">
        <v>200000</v>
      </c>
      <c r="AM77" t="s">
        <v>195</v>
      </c>
      <c r="AN77">
        <v>0</v>
      </c>
      <c r="AO77" t="s">
        <v>5011</v>
      </c>
      <c r="AP77">
        <v>0</v>
      </c>
      <c r="AQ77">
        <v>0</v>
      </c>
      <c r="AR77">
        <v>1947</v>
      </c>
      <c r="AS77">
        <v>9751</v>
      </c>
      <c r="AT77">
        <v>2830</v>
      </c>
      <c r="AU77">
        <v>8158</v>
      </c>
      <c r="AV77">
        <v>5123</v>
      </c>
      <c r="AW77">
        <v>6863</v>
      </c>
      <c r="AX77">
        <v>6007</v>
      </c>
      <c r="AY77">
        <v>7827</v>
      </c>
      <c r="AZ77">
        <v>5866</v>
      </c>
      <c r="BA77">
        <v>145628</v>
      </c>
      <c r="BB77" t="s">
        <v>3796</v>
      </c>
      <c r="BC77" t="s">
        <v>3797</v>
      </c>
      <c r="BD77" t="s">
        <v>3843</v>
      </c>
      <c r="BE77" t="s">
        <v>3850</v>
      </c>
      <c r="BF77" t="s">
        <v>5057</v>
      </c>
      <c r="BG77" t="s">
        <v>5067</v>
      </c>
      <c r="BH77" t="s">
        <v>4947</v>
      </c>
      <c r="BI77" t="s">
        <v>195</v>
      </c>
      <c r="BJ77" t="s">
        <v>195</v>
      </c>
      <c r="BK77" t="s">
        <v>3773</v>
      </c>
      <c r="BL77" t="s">
        <v>5065</v>
      </c>
      <c r="BM77" t="s">
        <v>4949</v>
      </c>
      <c r="BN77" t="s">
        <v>7</v>
      </c>
      <c r="BO77" t="s">
        <v>4950</v>
      </c>
      <c r="BP77" s="441" t="str">
        <f t="shared" si="1"/>
        <v>WA.2378.EBD.953.101.B.521211</v>
      </c>
    </row>
    <row r="78" spans="1:68">
      <c r="A78" t="s">
        <v>5010</v>
      </c>
      <c r="B78" t="s">
        <v>4936</v>
      </c>
      <c r="C78" t="s">
        <v>4937</v>
      </c>
      <c r="D78" t="s">
        <v>3795</v>
      </c>
      <c r="E78" t="s">
        <v>197</v>
      </c>
      <c r="F78" t="s">
        <v>3842</v>
      </c>
      <c r="G78" t="s">
        <v>2445</v>
      </c>
      <c r="H78" t="s">
        <v>4938</v>
      </c>
      <c r="I78">
        <v>5</v>
      </c>
      <c r="J78" t="s">
        <v>5054</v>
      </c>
      <c r="K78">
        <v>2</v>
      </c>
      <c r="L78" t="s">
        <v>1081</v>
      </c>
      <c r="M78" t="s">
        <v>8</v>
      </c>
      <c r="N78" t="s">
        <v>2861</v>
      </c>
      <c r="O78" t="s">
        <v>503</v>
      </c>
      <c r="P78" t="s">
        <v>8</v>
      </c>
      <c r="Q78" t="s">
        <v>4570</v>
      </c>
      <c r="R78" t="s">
        <v>4940</v>
      </c>
      <c r="S78" t="s">
        <v>195</v>
      </c>
      <c r="T78" t="s">
        <v>4570</v>
      </c>
      <c r="U78" t="s">
        <v>4570</v>
      </c>
      <c r="V78" t="s">
        <v>4496</v>
      </c>
      <c r="W78" t="s">
        <v>4570</v>
      </c>
      <c r="X78" t="s">
        <v>5072</v>
      </c>
      <c r="Y78" t="s">
        <v>4495</v>
      </c>
      <c r="Z78" t="s">
        <v>8</v>
      </c>
      <c r="AA78">
        <v>0</v>
      </c>
      <c r="AB78" t="s">
        <v>195</v>
      </c>
      <c r="AC78">
        <v>0</v>
      </c>
      <c r="AD78" t="s">
        <v>195</v>
      </c>
      <c r="AE78">
        <v>0</v>
      </c>
      <c r="AF78" t="s">
        <v>195</v>
      </c>
      <c r="AG78">
        <v>0</v>
      </c>
      <c r="AH78" t="s">
        <v>195</v>
      </c>
      <c r="AI78">
        <v>10</v>
      </c>
      <c r="AJ78" t="s">
        <v>832</v>
      </c>
      <c r="AK78">
        <v>100000</v>
      </c>
      <c r="AL78">
        <v>1000000</v>
      </c>
      <c r="AM78" t="s">
        <v>195</v>
      </c>
      <c r="AN78">
        <v>0</v>
      </c>
      <c r="AO78" t="s">
        <v>5011</v>
      </c>
      <c r="AP78">
        <v>0</v>
      </c>
      <c r="AQ78">
        <v>0</v>
      </c>
      <c r="AR78">
        <v>93435</v>
      </c>
      <c r="AS78">
        <v>23707</v>
      </c>
      <c r="AT78">
        <v>13995</v>
      </c>
      <c r="AU78">
        <v>62947</v>
      </c>
      <c r="AV78">
        <v>49823</v>
      </c>
      <c r="AW78">
        <v>46962</v>
      </c>
      <c r="AX78">
        <v>46987</v>
      </c>
      <c r="AY78">
        <v>48397</v>
      </c>
      <c r="AZ78">
        <v>46265</v>
      </c>
      <c r="BA78">
        <v>567482</v>
      </c>
      <c r="BB78" t="s">
        <v>3796</v>
      </c>
      <c r="BC78" t="s">
        <v>3797</v>
      </c>
      <c r="BD78" t="s">
        <v>3843</v>
      </c>
      <c r="BE78" t="s">
        <v>3850</v>
      </c>
      <c r="BF78" t="s">
        <v>5073</v>
      </c>
      <c r="BG78" t="s">
        <v>5074</v>
      </c>
      <c r="BH78" t="s">
        <v>4947</v>
      </c>
      <c r="BI78" t="s">
        <v>195</v>
      </c>
      <c r="BJ78" t="s">
        <v>195</v>
      </c>
      <c r="BK78" t="s">
        <v>3773</v>
      </c>
      <c r="BL78" t="s">
        <v>5068</v>
      </c>
      <c r="BM78" t="s">
        <v>4949</v>
      </c>
      <c r="BN78" t="s">
        <v>7</v>
      </c>
      <c r="BO78" t="s">
        <v>4950</v>
      </c>
      <c r="BP78" s="441" t="str">
        <f t="shared" si="1"/>
        <v>WA.2378.EBD.953.102.A.521211</v>
      </c>
    </row>
    <row r="79" spans="1:68">
      <c r="A79" t="s">
        <v>5010</v>
      </c>
      <c r="B79" t="s">
        <v>4936</v>
      </c>
      <c r="C79" t="s">
        <v>4937</v>
      </c>
      <c r="D79" t="s">
        <v>3795</v>
      </c>
      <c r="E79" t="s">
        <v>197</v>
      </c>
      <c r="F79" t="s">
        <v>3842</v>
      </c>
      <c r="G79" t="s">
        <v>2445</v>
      </c>
      <c r="H79" t="s">
        <v>4938</v>
      </c>
      <c r="I79">
        <v>5</v>
      </c>
      <c r="J79" t="s">
        <v>5054</v>
      </c>
      <c r="K79">
        <v>2</v>
      </c>
      <c r="L79" t="s">
        <v>1081</v>
      </c>
      <c r="M79" t="s">
        <v>8</v>
      </c>
      <c r="N79" t="s">
        <v>2861</v>
      </c>
      <c r="O79" t="s">
        <v>503</v>
      </c>
      <c r="P79" t="s">
        <v>8</v>
      </c>
      <c r="Q79" t="s">
        <v>4570</v>
      </c>
      <c r="R79" t="s">
        <v>4940</v>
      </c>
      <c r="S79" t="s">
        <v>195</v>
      </c>
      <c r="T79" t="s">
        <v>4570</v>
      </c>
      <c r="U79" t="s">
        <v>4570</v>
      </c>
      <c r="V79" t="s">
        <v>4951</v>
      </c>
      <c r="W79" t="s">
        <v>4496</v>
      </c>
      <c r="X79" t="s">
        <v>5075</v>
      </c>
      <c r="Y79" t="s">
        <v>5064</v>
      </c>
      <c r="Z79" t="s">
        <v>8</v>
      </c>
      <c r="AA79">
        <v>0</v>
      </c>
      <c r="AB79" t="s">
        <v>195</v>
      </c>
      <c r="AC79">
        <v>0</v>
      </c>
      <c r="AD79" t="s">
        <v>195</v>
      </c>
      <c r="AE79">
        <v>0</v>
      </c>
      <c r="AF79" t="s">
        <v>195</v>
      </c>
      <c r="AG79">
        <v>0</v>
      </c>
      <c r="AH79" t="s">
        <v>195</v>
      </c>
      <c r="AI79">
        <v>5</v>
      </c>
      <c r="AJ79" t="s">
        <v>832</v>
      </c>
      <c r="AK79">
        <v>400000</v>
      </c>
      <c r="AL79">
        <v>2000000</v>
      </c>
      <c r="AM79" t="s">
        <v>195</v>
      </c>
      <c r="AN79">
        <v>0</v>
      </c>
      <c r="AO79" t="s">
        <v>5011</v>
      </c>
      <c r="AP79">
        <v>0</v>
      </c>
      <c r="AQ79">
        <v>0</v>
      </c>
      <c r="AR79">
        <v>186869</v>
      </c>
      <c r="AS79">
        <v>47415</v>
      </c>
      <c r="AT79">
        <v>27990</v>
      </c>
      <c r="AU79">
        <v>125894</v>
      </c>
      <c r="AV79">
        <v>99646</v>
      </c>
      <c r="AW79">
        <v>93924</v>
      </c>
      <c r="AX79">
        <v>93974</v>
      </c>
      <c r="AY79">
        <v>96795</v>
      </c>
      <c r="AZ79">
        <v>92530</v>
      </c>
      <c r="BA79">
        <v>1134963</v>
      </c>
      <c r="BB79" t="s">
        <v>3796</v>
      </c>
      <c r="BC79" t="s">
        <v>3797</v>
      </c>
      <c r="BD79" t="s">
        <v>3843</v>
      </c>
      <c r="BE79" t="s">
        <v>3850</v>
      </c>
      <c r="BF79" t="s">
        <v>5073</v>
      </c>
      <c r="BG79" t="s">
        <v>5074</v>
      </c>
      <c r="BH79" t="s">
        <v>4947</v>
      </c>
      <c r="BI79" t="s">
        <v>195</v>
      </c>
      <c r="BJ79" t="s">
        <v>195</v>
      </c>
      <c r="BK79" t="s">
        <v>3773</v>
      </c>
      <c r="BL79" t="s">
        <v>5076</v>
      </c>
      <c r="BM79" t="s">
        <v>4949</v>
      </c>
      <c r="BN79" t="s">
        <v>7</v>
      </c>
      <c r="BO79" t="s">
        <v>4950</v>
      </c>
      <c r="BP79" s="441" t="str">
        <f t="shared" si="1"/>
        <v>WA.2378.EBD.953.102.A.521211</v>
      </c>
    </row>
    <row r="80" spans="1:68">
      <c r="A80" t="s">
        <v>5010</v>
      </c>
      <c r="B80" t="s">
        <v>4936</v>
      </c>
      <c r="C80" t="s">
        <v>4937</v>
      </c>
      <c r="D80" t="s">
        <v>3795</v>
      </c>
      <c r="E80" t="s">
        <v>197</v>
      </c>
      <c r="F80" t="s">
        <v>3842</v>
      </c>
      <c r="G80" t="s">
        <v>2445</v>
      </c>
      <c r="H80" t="s">
        <v>4938</v>
      </c>
      <c r="I80">
        <v>5</v>
      </c>
      <c r="J80" t="s">
        <v>5054</v>
      </c>
      <c r="K80">
        <v>2</v>
      </c>
      <c r="L80" t="s">
        <v>1081</v>
      </c>
      <c r="M80" t="s">
        <v>508</v>
      </c>
      <c r="N80" t="s">
        <v>165</v>
      </c>
      <c r="O80" t="s">
        <v>503</v>
      </c>
      <c r="P80" t="s">
        <v>8</v>
      </c>
      <c r="Q80" t="s">
        <v>4570</v>
      </c>
      <c r="R80" t="s">
        <v>4940</v>
      </c>
      <c r="S80" t="s">
        <v>195</v>
      </c>
      <c r="T80" t="s">
        <v>4570</v>
      </c>
      <c r="U80" t="s">
        <v>4570</v>
      </c>
      <c r="V80" t="s">
        <v>4496</v>
      </c>
      <c r="W80" t="s">
        <v>4570</v>
      </c>
      <c r="X80" t="s">
        <v>5077</v>
      </c>
      <c r="Y80" t="s">
        <v>4495</v>
      </c>
      <c r="Z80" t="s">
        <v>8</v>
      </c>
      <c r="AA80">
        <v>0</v>
      </c>
      <c r="AB80" t="s">
        <v>195</v>
      </c>
      <c r="AC80">
        <v>0</v>
      </c>
      <c r="AD80" t="s">
        <v>195</v>
      </c>
      <c r="AE80">
        <v>0</v>
      </c>
      <c r="AF80" t="s">
        <v>195</v>
      </c>
      <c r="AG80">
        <v>0</v>
      </c>
      <c r="AH80" t="s">
        <v>195</v>
      </c>
      <c r="AI80">
        <v>15</v>
      </c>
      <c r="AJ80" t="s">
        <v>832</v>
      </c>
      <c r="AK80">
        <v>100000</v>
      </c>
      <c r="AL80">
        <v>1500000</v>
      </c>
      <c r="AM80" t="s">
        <v>195</v>
      </c>
      <c r="AN80">
        <v>0</v>
      </c>
      <c r="AO80" t="s">
        <v>5011</v>
      </c>
      <c r="AP80">
        <v>0</v>
      </c>
      <c r="AQ80">
        <v>0</v>
      </c>
      <c r="AR80">
        <v>140152</v>
      </c>
      <c r="AS80">
        <v>35561</v>
      </c>
      <c r="AT80">
        <v>20993</v>
      </c>
      <c r="AU80">
        <v>94420</v>
      </c>
      <c r="AV80">
        <v>74735</v>
      </c>
      <c r="AW80">
        <v>70443</v>
      </c>
      <c r="AX80">
        <v>70480</v>
      </c>
      <c r="AY80">
        <v>72596</v>
      </c>
      <c r="AZ80">
        <v>69398</v>
      </c>
      <c r="BA80">
        <v>851222</v>
      </c>
      <c r="BB80" t="s">
        <v>3796</v>
      </c>
      <c r="BC80" t="s">
        <v>3797</v>
      </c>
      <c r="BD80" t="s">
        <v>3843</v>
      </c>
      <c r="BE80" t="s">
        <v>3850</v>
      </c>
      <c r="BF80" t="s">
        <v>5073</v>
      </c>
      <c r="BG80" t="s">
        <v>5078</v>
      </c>
      <c r="BH80" t="s">
        <v>4947</v>
      </c>
      <c r="BI80" t="s">
        <v>195</v>
      </c>
      <c r="BJ80" t="s">
        <v>195</v>
      </c>
      <c r="BK80" t="s">
        <v>3773</v>
      </c>
      <c r="BL80" t="s">
        <v>5068</v>
      </c>
      <c r="BM80" t="s">
        <v>4949</v>
      </c>
      <c r="BN80" t="s">
        <v>7</v>
      </c>
      <c r="BO80" t="s">
        <v>4950</v>
      </c>
      <c r="BP80" s="441" t="str">
        <f t="shared" si="1"/>
        <v>WA.2378.EBD.953.102.B.521211</v>
      </c>
    </row>
    <row r="81" spans="1:68">
      <c r="A81" t="s">
        <v>5010</v>
      </c>
      <c r="B81" t="s">
        <v>4936</v>
      </c>
      <c r="C81" t="s">
        <v>4937</v>
      </c>
      <c r="D81" t="s">
        <v>3795</v>
      </c>
      <c r="E81" t="s">
        <v>197</v>
      </c>
      <c r="F81" t="s">
        <v>3842</v>
      </c>
      <c r="G81" t="s">
        <v>2445</v>
      </c>
      <c r="H81" t="s">
        <v>4938</v>
      </c>
      <c r="I81">
        <v>5</v>
      </c>
      <c r="J81" t="s">
        <v>5054</v>
      </c>
      <c r="K81">
        <v>2</v>
      </c>
      <c r="L81" t="s">
        <v>1081</v>
      </c>
      <c r="M81" t="s">
        <v>508</v>
      </c>
      <c r="N81" t="s">
        <v>165</v>
      </c>
      <c r="O81" t="s">
        <v>503</v>
      </c>
      <c r="P81" t="s">
        <v>8</v>
      </c>
      <c r="Q81" t="s">
        <v>4570</v>
      </c>
      <c r="R81" t="s">
        <v>4940</v>
      </c>
      <c r="S81" t="s">
        <v>195</v>
      </c>
      <c r="T81" t="s">
        <v>4570</v>
      </c>
      <c r="U81" t="s">
        <v>4570</v>
      </c>
      <c r="V81" t="s">
        <v>4951</v>
      </c>
      <c r="W81" t="s">
        <v>4496</v>
      </c>
      <c r="X81" t="s">
        <v>5079</v>
      </c>
      <c r="Y81" t="s">
        <v>5080</v>
      </c>
      <c r="Z81" t="s">
        <v>8</v>
      </c>
      <c r="AA81">
        <v>0</v>
      </c>
      <c r="AB81" t="s">
        <v>195</v>
      </c>
      <c r="AC81">
        <v>0</v>
      </c>
      <c r="AD81" t="s">
        <v>195</v>
      </c>
      <c r="AE81">
        <v>0</v>
      </c>
      <c r="AF81" t="s">
        <v>195</v>
      </c>
      <c r="AG81">
        <v>0</v>
      </c>
      <c r="AH81" t="s">
        <v>195</v>
      </c>
      <c r="AI81">
        <v>10</v>
      </c>
      <c r="AJ81" t="s">
        <v>832</v>
      </c>
      <c r="AK81">
        <v>250000</v>
      </c>
      <c r="AL81">
        <v>2500000</v>
      </c>
      <c r="AM81" t="s">
        <v>195</v>
      </c>
      <c r="AN81">
        <v>0</v>
      </c>
      <c r="AO81" t="s">
        <v>5011</v>
      </c>
      <c r="AP81">
        <v>0</v>
      </c>
      <c r="AQ81">
        <v>0</v>
      </c>
      <c r="AR81">
        <v>233587</v>
      </c>
      <c r="AS81">
        <v>59268</v>
      </c>
      <c r="AT81">
        <v>34988</v>
      </c>
      <c r="AU81">
        <v>157367</v>
      </c>
      <c r="AV81">
        <v>124558</v>
      </c>
      <c r="AW81">
        <v>117405</v>
      </c>
      <c r="AX81">
        <v>117467</v>
      </c>
      <c r="AY81">
        <v>120994</v>
      </c>
      <c r="AZ81">
        <v>115663</v>
      </c>
      <c r="BA81">
        <v>1418703</v>
      </c>
      <c r="BB81" t="s">
        <v>3796</v>
      </c>
      <c r="BC81" t="s">
        <v>3797</v>
      </c>
      <c r="BD81" t="s">
        <v>3843</v>
      </c>
      <c r="BE81" t="s">
        <v>3850</v>
      </c>
      <c r="BF81" t="s">
        <v>5073</v>
      </c>
      <c r="BG81" t="s">
        <v>5078</v>
      </c>
      <c r="BH81" t="s">
        <v>4947</v>
      </c>
      <c r="BI81" t="s">
        <v>195</v>
      </c>
      <c r="BJ81" t="s">
        <v>195</v>
      </c>
      <c r="BK81" t="s">
        <v>3773</v>
      </c>
      <c r="BL81" t="s">
        <v>5081</v>
      </c>
      <c r="BM81" t="s">
        <v>4949</v>
      </c>
      <c r="BN81" t="s">
        <v>7</v>
      </c>
      <c r="BO81" t="s">
        <v>4950</v>
      </c>
      <c r="BP81" s="441" t="str">
        <f t="shared" si="1"/>
        <v>WA.2378.EBD.953.102.B.521211</v>
      </c>
    </row>
    <row r="82" spans="1:68">
      <c r="A82" t="s">
        <v>5010</v>
      </c>
      <c r="B82" t="s">
        <v>4936</v>
      </c>
      <c r="C82" t="s">
        <v>4937</v>
      </c>
      <c r="D82" t="s">
        <v>3795</v>
      </c>
      <c r="E82" t="s">
        <v>197</v>
      </c>
      <c r="F82" t="s">
        <v>3842</v>
      </c>
      <c r="G82" t="s">
        <v>2445</v>
      </c>
      <c r="H82" t="s">
        <v>4938</v>
      </c>
      <c r="I82">
        <v>5</v>
      </c>
      <c r="J82" t="s">
        <v>5054</v>
      </c>
      <c r="K82">
        <v>2</v>
      </c>
      <c r="L82" t="s">
        <v>1081</v>
      </c>
      <c r="M82" t="s">
        <v>509</v>
      </c>
      <c r="N82" t="s">
        <v>166</v>
      </c>
      <c r="O82" t="s">
        <v>503</v>
      </c>
      <c r="P82" t="s">
        <v>8</v>
      </c>
      <c r="Q82" t="s">
        <v>4570</v>
      </c>
      <c r="R82" t="s">
        <v>4940</v>
      </c>
      <c r="S82" t="s">
        <v>195</v>
      </c>
      <c r="T82" t="s">
        <v>4570</v>
      </c>
      <c r="U82" t="s">
        <v>4570</v>
      </c>
      <c r="V82" t="s">
        <v>4496</v>
      </c>
      <c r="W82" t="s">
        <v>4570</v>
      </c>
      <c r="X82" t="s">
        <v>5082</v>
      </c>
      <c r="Y82" t="s">
        <v>5083</v>
      </c>
      <c r="Z82" t="s">
        <v>8</v>
      </c>
      <c r="AA82">
        <v>0</v>
      </c>
      <c r="AB82" t="s">
        <v>195</v>
      </c>
      <c r="AC82">
        <v>0</v>
      </c>
      <c r="AD82" t="s">
        <v>195</v>
      </c>
      <c r="AE82">
        <v>0</v>
      </c>
      <c r="AF82" t="s">
        <v>195</v>
      </c>
      <c r="AG82">
        <v>0</v>
      </c>
      <c r="AH82" t="s">
        <v>195</v>
      </c>
      <c r="AI82">
        <v>60</v>
      </c>
      <c r="AJ82" t="s">
        <v>832</v>
      </c>
      <c r="AK82">
        <v>300000</v>
      </c>
      <c r="AL82">
        <v>18000000</v>
      </c>
      <c r="AM82" t="s">
        <v>195</v>
      </c>
      <c r="AN82">
        <v>0</v>
      </c>
      <c r="AO82" t="s">
        <v>5011</v>
      </c>
      <c r="AP82">
        <v>0</v>
      </c>
      <c r="AQ82">
        <v>0</v>
      </c>
      <c r="AR82">
        <v>1681823</v>
      </c>
      <c r="AS82">
        <v>426732</v>
      </c>
      <c r="AT82">
        <v>251910</v>
      </c>
      <c r="AU82">
        <v>1133045</v>
      </c>
      <c r="AV82">
        <v>896815</v>
      </c>
      <c r="AW82">
        <v>845319</v>
      </c>
      <c r="AX82">
        <v>845763</v>
      </c>
      <c r="AY82">
        <v>871154</v>
      </c>
      <c r="AZ82">
        <v>832774</v>
      </c>
      <c r="BA82">
        <v>10214665</v>
      </c>
      <c r="BB82" t="s">
        <v>3796</v>
      </c>
      <c r="BC82" t="s">
        <v>3797</v>
      </c>
      <c r="BD82" t="s">
        <v>3843</v>
      </c>
      <c r="BE82" t="s">
        <v>3850</v>
      </c>
      <c r="BF82" t="s">
        <v>5073</v>
      </c>
      <c r="BG82" t="s">
        <v>5084</v>
      </c>
      <c r="BH82" t="s">
        <v>4947</v>
      </c>
      <c r="BI82" t="s">
        <v>195</v>
      </c>
      <c r="BJ82" t="s">
        <v>195</v>
      </c>
      <c r="BK82" t="s">
        <v>3773</v>
      </c>
      <c r="BL82" t="s">
        <v>5085</v>
      </c>
      <c r="BM82" t="s">
        <v>4949</v>
      </c>
      <c r="BN82" t="s">
        <v>7</v>
      </c>
      <c r="BO82" t="s">
        <v>4950</v>
      </c>
      <c r="BP82" s="441" t="str">
        <f t="shared" si="1"/>
        <v>WA.2378.EBD.953.102.C.521211</v>
      </c>
    </row>
    <row r="83" spans="1:68">
      <c r="A83" t="s">
        <v>5010</v>
      </c>
      <c r="B83" t="s">
        <v>4936</v>
      </c>
      <c r="C83" t="s">
        <v>4937</v>
      </c>
      <c r="D83" t="s">
        <v>3795</v>
      </c>
      <c r="E83" t="s">
        <v>197</v>
      </c>
      <c r="F83" t="s">
        <v>3842</v>
      </c>
      <c r="G83" t="s">
        <v>2445</v>
      </c>
      <c r="H83" t="s">
        <v>4938</v>
      </c>
      <c r="I83">
        <v>5</v>
      </c>
      <c r="J83" t="s">
        <v>5054</v>
      </c>
      <c r="K83">
        <v>2</v>
      </c>
      <c r="L83" t="s">
        <v>1081</v>
      </c>
      <c r="M83" t="s">
        <v>509</v>
      </c>
      <c r="N83" t="s">
        <v>166</v>
      </c>
      <c r="O83" t="s">
        <v>503</v>
      </c>
      <c r="P83" t="s">
        <v>8</v>
      </c>
      <c r="Q83" t="s">
        <v>4570</v>
      </c>
      <c r="R83" t="s">
        <v>4940</v>
      </c>
      <c r="S83" t="s">
        <v>195</v>
      </c>
      <c r="T83" t="s">
        <v>4570</v>
      </c>
      <c r="U83" t="s">
        <v>4570</v>
      </c>
      <c r="V83" t="s">
        <v>4951</v>
      </c>
      <c r="W83" t="s">
        <v>4496</v>
      </c>
      <c r="X83" t="s">
        <v>5086</v>
      </c>
      <c r="Y83" t="s">
        <v>5087</v>
      </c>
      <c r="Z83" t="s">
        <v>8</v>
      </c>
      <c r="AA83">
        <v>0</v>
      </c>
      <c r="AB83" t="s">
        <v>195</v>
      </c>
      <c r="AC83">
        <v>0</v>
      </c>
      <c r="AD83" t="s">
        <v>195</v>
      </c>
      <c r="AE83">
        <v>0</v>
      </c>
      <c r="AF83" t="s">
        <v>195</v>
      </c>
      <c r="AG83">
        <v>0</v>
      </c>
      <c r="AH83" t="s">
        <v>195</v>
      </c>
      <c r="AI83">
        <v>60</v>
      </c>
      <c r="AJ83" t="s">
        <v>832</v>
      </c>
      <c r="AK83">
        <v>300000</v>
      </c>
      <c r="AL83">
        <v>18000000</v>
      </c>
      <c r="AM83" t="s">
        <v>195</v>
      </c>
      <c r="AN83">
        <v>0</v>
      </c>
      <c r="AO83" t="s">
        <v>5011</v>
      </c>
      <c r="AP83">
        <v>0</v>
      </c>
      <c r="AQ83">
        <v>0</v>
      </c>
      <c r="AR83">
        <v>1681823</v>
      </c>
      <c r="AS83">
        <v>426732</v>
      </c>
      <c r="AT83">
        <v>251910</v>
      </c>
      <c r="AU83">
        <v>1133045</v>
      </c>
      <c r="AV83">
        <v>896815</v>
      </c>
      <c r="AW83">
        <v>845319</v>
      </c>
      <c r="AX83">
        <v>845763</v>
      </c>
      <c r="AY83">
        <v>871154</v>
      </c>
      <c r="AZ83">
        <v>832774</v>
      </c>
      <c r="BA83">
        <v>10214665</v>
      </c>
      <c r="BB83" t="s">
        <v>3796</v>
      </c>
      <c r="BC83" t="s">
        <v>3797</v>
      </c>
      <c r="BD83" t="s">
        <v>3843</v>
      </c>
      <c r="BE83" t="s">
        <v>3850</v>
      </c>
      <c r="BF83" t="s">
        <v>5073</v>
      </c>
      <c r="BG83" t="s">
        <v>5084</v>
      </c>
      <c r="BH83" t="s">
        <v>4947</v>
      </c>
      <c r="BI83" t="s">
        <v>195</v>
      </c>
      <c r="BJ83" t="s">
        <v>195</v>
      </c>
      <c r="BK83" t="s">
        <v>3773</v>
      </c>
      <c r="BL83" t="s">
        <v>5088</v>
      </c>
      <c r="BM83" t="s">
        <v>4949</v>
      </c>
      <c r="BN83" t="s">
        <v>7</v>
      </c>
      <c r="BO83" t="s">
        <v>4950</v>
      </c>
      <c r="BP83" s="441" t="str">
        <f t="shared" si="1"/>
        <v>WA.2378.EBD.953.102.C.521211</v>
      </c>
    </row>
    <row r="84" spans="1:68">
      <c r="A84" t="s">
        <v>5010</v>
      </c>
      <c r="B84" t="s">
        <v>4936</v>
      </c>
      <c r="C84" t="s">
        <v>4937</v>
      </c>
      <c r="D84" t="s">
        <v>3795</v>
      </c>
      <c r="E84" t="s">
        <v>197</v>
      </c>
      <c r="F84" t="s">
        <v>3842</v>
      </c>
      <c r="G84" t="s">
        <v>2445</v>
      </c>
      <c r="H84" t="s">
        <v>4938</v>
      </c>
      <c r="I84">
        <v>5</v>
      </c>
      <c r="J84" t="s">
        <v>5054</v>
      </c>
      <c r="K84">
        <v>2</v>
      </c>
      <c r="L84" t="s">
        <v>1081</v>
      </c>
      <c r="M84" t="s">
        <v>509</v>
      </c>
      <c r="N84" t="s">
        <v>166</v>
      </c>
      <c r="O84" t="s">
        <v>503</v>
      </c>
      <c r="P84" t="s">
        <v>8</v>
      </c>
      <c r="Q84" t="s">
        <v>4570</v>
      </c>
      <c r="R84" t="s">
        <v>4940</v>
      </c>
      <c r="S84" t="s">
        <v>195</v>
      </c>
      <c r="T84" t="s">
        <v>4570</v>
      </c>
      <c r="U84" t="s">
        <v>4570</v>
      </c>
      <c r="V84" t="s">
        <v>5001</v>
      </c>
      <c r="W84" t="s">
        <v>4951</v>
      </c>
      <c r="X84" t="s">
        <v>5089</v>
      </c>
      <c r="Y84" t="s">
        <v>5090</v>
      </c>
      <c r="Z84" t="s">
        <v>8</v>
      </c>
      <c r="AA84">
        <v>0</v>
      </c>
      <c r="AB84" t="s">
        <v>195</v>
      </c>
      <c r="AC84">
        <v>0</v>
      </c>
      <c r="AD84" t="s">
        <v>195</v>
      </c>
      <c r="AE84">
        <v>0</v>
      </c>
      <c r="AF84" t="s">
        <v>195</v>
      </c>
      <c r="AG84">
        <v>0</v>
      </c>
      <c r="AH84" t="s">
        <v>195</v>
      </c>
      <c r="AI84">
        <v>20</v>
      </c>
      <c r="AJ84" t="s">
        <v>832</v>
      </c>
      <c r="AK84">
        <v>200000</v>
      </c>
      <c r="AL84">
        <v>4000000</v>
      </c>
      <c r="AM84" t="s">
        <v>195</v>
      </c>
      <c r="AN84">
        <v>0</v>
      </c>
      <c r="AO84" t="s">
        <v>5011</v>
      </c>
      <c r="AP84">
        <v>0</v>
      </c>
      <c r="AQ84">
        <v>0</v>
      </c>
      <c r="AR84">
        <v>373739</v>
      </c>
      <c r="AS84">
        <v>94829</v>
      </c>
      <c r="AT84">
        <v>55980</v>
      </c>
      <c r="AU84">
        <v>251788</v>
      </c>
      <c r="AV84">
        <v>199292</v>
      </c>
      <c r="AW84">
        <v>187849</v>
      </c>
      <c r="AX84">
        <v>187947</v>
      </c>
      <c r="AY84">
        <v>193590</v>
      </c>
      <c r="AZ84">
        <v>185061</v>
      </c>
      <c r="BA84">
        <v>2269925</v>
      </c>
      <c r="BB84" t="s">
        <v>3796</v>
      </c>
      <c r="BC84" t="s">
        <v>3797</v>
      </c>
      <c r="BD84" t="s">
        <v>3843</v>
      </c>
      <c r="BE84" t="s">
        <v>3850</v>
      </c>
      <c r="BF84" t="s">
        <v>5073</v>
      </c>
      <c r="BG84" t="s">
        <v>5084</v>
      </c>
      <c r="BH84" t="s">
        <v>4947</v>
      </c>
      <c r="BI84" t="s">
        <v>195</v>
      </c>
      <c r="BJ84" t="s">
        <v>195</v>
      </c>
      <c r="BK84" t="s">
        <v>3773</v>
      </c>
      <c r="BL84" t="s">
        <v>5091</v>
      </c>
      <c r="BM84" t="s">
        <v>4949</v>
      </c>
      <c r="BN84" t="s">
        <v>7</v>
      </c>
      <c r="BO84" t="s">
        <v>4950</v>
      </c>
      <c r="BP84" s="441" t="str">
        <f t="shared" si="1"/>
        <v>WA.2378.EBD.953.102.C.521211</v>
      </c>
    </row>
    <row r="85" spans="1:68">
      <c r="A85" t="s">
        <v>5010</v>
      </c>
      <c r="B85" t="s">
        <v>4936</v>
      </c>
      <c r="C85" t="s">
        <v>4937</v>
      </c>
      <c r="D85" t="s">
        <v>3795</v>
      </c>
      <c r="E85" t="s">
        <v>197</v>
      </c>
      <c r="F85" t="s">
        <v>3842</v>
      </c>
      <c r="G85" t="s">
        <v>2445</v>
      </c>
      <c r="H85" t="s">
        <v>4938</v>
      </c>
      <c r="I85">
        <v>5</v>
      </c>
      <c r="J85" t="s">
        <v>5054</v>
      </c>
      <c r="K85">
        <v>2</v>
      </c>
      <c r="L85" t="s">
        <v>1081</v>
      </c>
      <c r="M85" t="s">
        <v>509</v>
      </c>
      <c r="N85" t="s">
        <v>166</v>
      </c>
      <c r="O85" t="s">
        <v>503</v>
      </c>
      <c r="P85" t="s">
        <v>8</v>
      </c>
      <c r="Q85" t="s">
        <v>4570</v>
      </c>
      <c r="R85" t="s">
        <v>4940</v>
      </c>
      <c r="S85" t="s">
        <v>195</v>
      </c>
      <c r="T85" t="s">
        <v>4570</v>
      </c>
      <c r="U85" t="s">
        <v>4570</v>
      </c>
      <c r="V85" t="s">
        <v>5092</v>
      </c>
      <c r="W85" t="s">
        <v>5001</v>
      </c>
      <c r="X85" t="s">
        <v>5093</v>
      </c>
      <c r="Y85" t="s">
        <v>5094</v>
      </c>
      <c r="Z85" t="s">
        <v>8</v>
      </c>
      <c r="AA85">
        <v>0</v>
      </c>
      <c r="AB85" t="s">
        <v>195</v>
      </c>
      <c r="AC85">
        <v>0</v>
      </c>
      <c r="AD85" t="s">
        <v>195</v>
      </c>
      <c r="AE85">
        <v>0</v>
      </c>
      <c r="AF85" t="s">
        <v>195</v>
      </c>
      <c r="AG85">
        <v>0</v>
      </c>
      <c r="AH85" t="s">
        <v>195</v>
      </c>
      <c r="AI85">
        <v>60</v>
      </c>
      <c r="AJ85" t="s">
        <v>832</v>
      </c>
      <c r="AK85">
        <v>383000</v>
      </c>
      <c r="AL85">
        <v>22980000</v>
      </c>
      <c r="AM85" t="s">
        <v>195</v>
      </c>
      <c r="AN85">
        <v>0</v>
      </c>
      <c r="AO85" t="s">
        <v>5011</v>
      </c>
      <c r="AP85">
        <v>0</v>
      </c>
      <c r="AQ85">
        <v>0</v>
      </c>
      <c r="AR85">
        <v>2147128</v>
      </c>
      <c r="AS85">
        <v>544795</v>
      </c>
      <c r="AT85">
        <v>321605</v>
      </c>
      <c r="AU85">
        <v>1446520</v>
      </c>
      <c r="AV85">
        <v>1144934</v>
      </c>
      <c r="AW85">
        <v>1079191</v>
      </c>
      <c r="AX85">
        <v>1079758</v>
      </c>
      <c r="AY85">
        <v>1112173</v>
      </c>
      <c r="AZ85">
        <v>1063175</v>
      </c>
      <c r="BA85">
        <v>13040721</v>
      </c>
      <c r="BB85" t="s">
        <v>3796</v>
      </c>
      <c r="BC85" t="s">
        <v>3797</v>
      </c>
      <c r="BD85" t="s">
        <v>3843</v>
      </c>
      <c r="BE85" t="s">
        <v>3850</v>
      </c>
      <c r="BF85" t="s">
        <v>5073</v>
      </c>
      <c r="BG85" t="s">
        <v>5084</v>
      </c>
      <c r="BH85" t="s">
        <v>4947</v>
      </c>
      <c r="BI85" t="s">
        <v>195</v>
      </c>
      <c r="BJ85" t="s">
        <v>195</v>
      </c>
      <c r="BK85" t="s">
        <v>3773</v>
      </c>
      <c r="BL85" t="s">
        <v>5095</v>
      </c>
      <c r="BM85" t="s">
        <v>4949</v>
      </c>
      <c r="BN85" t="s">
        <v>7</v>
      </c>
      <c r="BO85" t="s">
        <v>4950</v>
      </c>
      <c r="BP85" s="441" t="str">
        <f t="shared" si="1"/>
        <v>WA.2378.EBD.953.102.C.521211</v>
      </c>
    </row>
    <row r="86" spans="1:68">
      <c r="A86" t="s">
        <v>5010</v>
      </c>
      <c r="B86" t="s">
        <v>4936</v>
      </c>
      <c r="C86" t="s">
        <v>4937</v>
      </c>
      <c r="D86" t="s">
        <v>3795</v>
      </c>
      <c r="E86" t="s">
        <v>197</v>
      </c>
      <c r="F86" t="s">
        <v>3842</v>
      </c>
      <c r="G86" t="s">
        <v>2445</v>
      </c>
      <c r="H86" t="s">
        <v>4938</v>
      </c>
      <c r="I86">
        <v>5</v>
      </c>
      <c r="J86" t="s">
        <v>5054</v>
      </c>
      <c r="K86">
        <v>2</v>
      </c>
      <c r="L86" t="s">
        <v>1081</v>
      </c>
      <c r="M86" t="s">
        <v>509</v>
      </c>
      <c r="N86" t="s">
        <v>166</v>
      </c>
      <c r="O86" t="s">
        <v>503</v>
      </c>
      <c r="P86" t="s">
        <v>8</v>
      </c>
      <c r="Q86" t="s">
        <v>4570</v>
      </c>
      <c r="R86" t="s">
        <v>4940</v>
      </c>
      <c r="S86" t="s">
        <v>195</v>
      </c>
      <c r="T86" t="s">
        <v>4570</v>
      </c>
      <c r="U86" t="s">
        <v>4570</v>
      </c>
      <c r="V86" t="s">
        <v>5096</v>
      </c>
      <c r="W86" t="s">
        <v>5092</v>
      </c>
      <c r="X86" t="s">
        <v>5097</v>
      </c>
      <c r="Y86" t="s">
        <v>4495</v>
      </c>
      <c r="Z86" t="s">
        <v>8</v>
      </c>
      <c r="AA86">
        <v>0</v>
      </c>
      <c r="AB86" t="s">
        <v>195</v>
      </c>
      <c r="AC86">
        <v>0</v>
      </c>
      <c r="AD86" t="s">
        <v>195</v>
      </c>
      <c r="AE86">
        <v>0</v>
      </c>
      <c r="AF86" t="s">
        <v>195</v>
      </c>
      <c r="AG86">
        <v>0</v>
      </c>
      <c r="AH86" t="s">
        <v>195</v>
      </c>
      <c r="AI86">
        <v>100</v>
      </c>
      <c r="AJ86" t="s">
        <v>832</v>
      </c>
      <c r="AK86">
        <v>100000</v>
      </c>
      <c r="AL86">
        <v>10000000</v>
      </c>
      <c r="AM86" t="s">
        <v>195</v>
      </c>
      <c r="AN86">
        <v>0</v>
      </c>
      <c r="AO86" t="s">
        <v>5011</v>
      </c>
      <c r="AP86">
        <v>0</v>
      </c>
      <c r="AQ86">
        <v>0</v>
      </c>
      <c r="AR86">
        <v>934346</v>
      </c>
      <c r="AS86">
        <v>237073</v>
      </c>
      <c r="AT86">
        <v>139950</v>
      </c>
      <c r="AU86">
        <v>629469</v>
      </c>
      <c r="AV86">
        <v>498231</v>
      </c>
      <c r="AW86">
        <v>469622</v>
      </c>
      <c r="AX86">
        <v>469868</v>
      </c>
      <c r="AY86">
        <v>483974</v>
      </c>
      <c r="AZ86">
        <v>462652</v>
      </c>
      <c r="BA86">
        <v>5674815</v>
      </c>
      <c r="BB86" t="s">
        <v>3796</v>
      </c>
      <c r="BC86" t="s">
        <v>3797</v>
      </c>
      <c r="BD86" t="s">
        <v>3843</v>
      </c>
      <c r="BE86" t="s">
        <v>3850</v>
      </c>
      <c r="BF86" t="s">
        <v>5073</v>
      </c>
      <c r="BG86" t="s">
        <v>5084</v>
      </c>
      <c r="BH86" t="s">
        <v>4947</v>
      </c>
      <c r="BI86" t="s">
        <v>195</v>
      </c>
      <c r="BJ86" t="s">
        <v>195</v>
      </c>
      <c r="BK86" t="s">
        <v>3773</v>
      </c>
      <c r="BL86" t="s">
        <v>5098</v>
      </c>
      <c r="BM86" t="s">
        <v>4949</v>
      </c>
      <c r="BN86" t="s">
        <v>7</v>
      </c>
      <c r="BO86" t="s">
        <v>4950</v>
      </c>
      <c r="BP86" s="441" t="str">
        <f t="shared" si="1"/>
        <v>WA.2378.EBD.953.102.C.521211</v>
      </c>
    </row>
    <row r="87" spans="1:68">
      <c r="A87" t="s">
        <v>5010</v>
      </c>
      <c r="B87" t="s">
        <v>4936</v>
      </c>
      <c r="C87" t="s">
        <v>4937</v>
      </c>
      <c r="D87" t="s">
        <v>3795</v>
      </c>
      <c r="E87" t="s">
        <v>197</v>
      </c>
      <c r="F87" t="s">
        <v>3842</v>
      </c>
      <c r="G87" t="s">
        <v>2445</v>
      </c>
      <c r="H87" t="s">
        <v>4938</v>
      </c>
      <c r="I87">
        <v>5</v>
      </c>
      <c r="J87" t="s">
        <v>5054</v>
      </c>
      <c r="K87">
        <v>2</v>
      </c>
      <c r="L87" t="s">
        <v>1081</v>
      </c>
      <c r="M87" t="s">
        <v>511</v>
      </c>
      <c r="N87" t="s">
        <v>167</v>
      </c>
      <c r="O87" t="s">
        <v>503</v>
      </c>
      <c r="P87" t="s">
        <v>8</v>
      </c>
      <c r="Q87" t="s">
        <v>4570</v>
      </c>
      <c r="R87" t="s">
        <v>4940</v>
      </c>
      <c r="S87" t="s">
        <v>195</v>
      </c>
      <c r="T87" t="s">
        <v>4570</v>
      </c>
      <c r="U87" t="s">
        <v>4570</v>
      </c>
      <c r="V87" t="s">
        <v>4496</v>
      </c>
      <c r="W87" t="s">
        <v>4570</v>
      </c>
      <c r="X87" t="s">
        <v>5099</v>
      </c>
      <c r="Y87" t="s">
        <v>5100</v>
      </c>
      <c r="Z87" t="s">
        <v>8</v>
      </c>
      <c r="AA87">
        <v>0</v>
      </c>
      <c r="AB87" t="s">
        <v>195</v>
      </c>
      <c r="AC87">
        <v>0</v>
      </c>
      <c r="AD87" t="s">
        <v>195</v>
      </c>
      <c r="AE87">
        <v>0</v>
      </c>
      <c r="AF87" t="s">
        <v>195</v>
      </c>
      <c r="AG87">
        <v>0</v>
      </c>
      <c r="AH87" t="s">
        <v>195</v>
      </c>
      <c r="AI87">
        <v>12</v>
      </c>
      <c r="AJ87" t="s">
        <v>832</v>
      </c>
      <c r="AK87">
        <v>250000</v>
      </c>
      <c r="AL87">
        <v>3000000</v>
      </c>
      <c r="AM87" t="s">
        <v>195</v>
      </c>
      <c r="AN87">
        <v>0</v>
      </c>
      <c r="AO87" t="s">
        <v>5011</v>
      </c>
      <c r="AP87">
        <v>0</v>
      </c>
      <c r="AQ87">
        <v>0</v>
      </c>
      <c r="AR87">
        <v>280304</v>
      </c>
      <c r="AS87">
        <v>71122</v>
      </c>
      <c r="AT87">
        <v>41985</v>
      </c>
      <c r="AU87">
        <v>188841</v>
      </c>
      <c r="AV87">
        <v>149469</v>
      </c>
      <c r="AW87">
        <v>140887</v>
      </c>
      <c r="AX87">
        <v>140961</v>
      </c>
      <c r="AY87">
        <v>145192</v>
      </c>
      <c r="AZ87">
        <v>138796</v>
      </c>
      <c r="BA87">
        <v>1702443</v>
      </c>
      <c r="BB87" t="s">
        <v>3796</v>
      </c>
      <c r="BC87" t="s">
        <v>3797</v>
      </c>
      <c r="BD87" t="s">
        <v>3843</v>
      </c>
      <c r="BE87" t="s">
        <v>3850</v>
      </c>
      <c r="BF87" t="s">
        <v>5073</v>
      </c>
      <c r="BG87" t="s">
        <v>5101</v>
      </c>
      <c r="BH87" t="s">
        <v>4947</v>
      </c>
      <c r="BI87" t="s">
        <v>195</v>
      </c>
      <c r="BJ87" t="s">
        <v>195</v>
      </c>
      <c r="BK87" t="s">
        <v>3773</v>
      </c>
      <c r="BL87" t="s">
        <v>5102</v>
      </c>
      <c r="BM87" t="s">
        <v>4949</v>
      </c>
      <c r="BN87" t="s">
        <v>7</v>
      </c>
      <c r="BO87" t="s">
        <v>4950</v>
      </c>
      <c r="BP87" s="441" t="str">
        <f t="shared" si="1"/>
        <v>WA.2378.EBD.953.102.D.521211</v>
      </c>
    </row>
    <row r="88" spans="1:68">
      <c r="A88" t="s">
        <v>5010</v>
      </c>
      <c r="B88" t="s">
        <v>4936</v>
      </c>
      <c r="C88" t="s">
        <v>4937</v>
      </c>
      <c r="D88" t="s">
        <v>3795</v>
      </c>
      <c r="E88" t="s">
        <v>197</v>
      </c>
      <c r="F88" t="s">
        <v>3842</v>
      </c>
      <c r="G88" t="s">
        <v>2445</v>
      </c>
      <c r="H88" t="s">
        <v>4938</v>
      </c>
      <c r="I88">
        <v>5</v>
      </c>
      <c r="J88" t="s">
        <v>5054</v>
      </c>
      <c r="K88">
        <v>2</v>
      </c>
      <c r="L88" t="s">
        <v>1081</v>
      </c>
      <c r="M88" t="s">
        <v>511</v>
      </c>
      <c r="N88" t="s">
        <v>167</v>
      </c>
      <c r="O88" t="s">
        <v>503</v>
      </c>
      <c r="P88" t="s">
        <v>8</v>
      </c>
      <c r="Q88" t="s">
        <v>4570</v>
      </c>
      <c r="R88" t="s">
        <v>4940</v>
      </c>
      <c r="S88" t="s">
        <v>195</v>
      </c>
      <c r="T88" t="s">
        <v>4570</v>
      </c>
      <c r="U88" t="s">
        <v>4570</v>
      </c>
      <c r="V88" t="s">
        <v>4951</v>
      </c>
      <c r="W88" t="s">
        <v>4496</v>
      </c>
      <c r="X88" t="s">
        <v>5103</v>
      </c>
      <c r="Y88" t="s">
        <v>5104</v>
      </c>
      <c r="Z88" t="s">
        <v>8</v>
      </c>
      <c r="AA88">
        <v>0</v>
      </c>
      <c r="AB88" t="s">
        <v>195</v>
      </c>
      <c r="AC88">
        <v>0</v>
      </c>
      <c r="AD88" t="s">
        <v>195</v>
      </c>
      <c r="AE88">
        <v>0</v>
      </c>
      <c r="AF88" t="s">
        <v>195</v>
      </c>
      <c r="AG88">
        <v>0</v>
      </c>
      <c r="AH88" t="s">
        <v>195</v>
      </c>
      <c r="AI88">
        <v>70</v>
      </c>
      <c r="AJ88" t="s">
        <v>832</v>
      </c>
      <c r="AK88">
        <v>325000</v>
      </c>
      <c r="AL88">
        <v>22750000</v>
      </c>
      <c r="AM88" t="s">
        <v>195</v>
      </c>
      <c r="AN88">
        <v>0</v>
      </c>
      <c r="AO88" t="s">
        <v>5011</v>
      </c>
      <c r="AP88">
        <v>0</v>
      </c>
      <c r="AQ88">
        <v>0</v>
      </c>
      <c r="AR88">
        <v>2125638</v>
      </c>
      <c r="AS88">
        <v>539342</v>
      </c>
      <c r="AT88">
        <v>318386</v>
      </c>
      <c r="AU88">
        <v>1432042</v>
      </c>
      <c r="AV88">
        <v>1133475</v>
      </c>
      <c r="AW88">
        <v>1068389</v>
      </c>
      <c r="AX88">
        <v>1068951</v>
      </c>
      <c r="AY88">
        <v>1101042</v>
      </c>
      <c r="AZ88">
        <v>1052534</v>
      </c>
      <c r="BA88">
        <v>12910201</v>
      </c>
      <c r="BB88" t="s">
        <v>3796</v>
      </c>
      <c r="BC88" t="s">
        <v>3797</v>
      </c>
      <c r="BD88" t="s">
        <v>3843</v>
      </c>
      <c r="BE88" t="s">
        <v>3850</v>
      </c>
      <c r="BF88" t="s">
        <v>5073</v>
      </c>
      <c r="BG88" t="s">
        <v>5101</v>
      </c>
      <c r="BH88" t="s">
        <v>4947</v>
      </c>
      <c r="BI88" t="s">
        <v>195</v>
      </c>
      <c r="BJ88" t="s">
        <v>195</v>
      </c>
      <c r="BK88" t="s">
        <v>3773</v>
      </c>
      <c r="BL88" t="s">
        <v>5105</v>
      </c>
      <c r="BM88" t="s">
        <v>4949</v>
      </c>
      <c r="BN88" t="s">
        <v>7</v>
      </c>
      <c r="BO88" t="s">
        <v>4950</v>
      </c>
      <c r="BP88" s="441" t="str">
        <f t="shared" si="1"/>
        <v>WA.2378.EBD.953.102.D.521211</v>
      </c>
    </row>
    <row r="89" spans="1:68">
      <c r="A89" t="s">
        <v>5010</v>
      </c>
      <c r="B89" t="s">
        <v>4936</v>
      </c>
      <c r="C89" t="s">
        <v>4937</v>
      </c>
      <c r="D89" t="s">
        <v>3795</v>
      </c>
      <c r="E89" t="s">
        <v>197</v>
      </c>
      <c r="F89" t="s">
        <v>3842</v>
      </c>
      <c r="G89" t="s">
        <v>2445</v>
      </c>
      <c r="H89" t="s">
        <v>4938</v>
      </c>
      <c r="I89">
        <v>5</v>
      </c>
      <c r="J89" t="s">
        <v>5054</v>
      </c>
      <c r="K89">
        <v>2</v>
      </c>
      <c r="L89" t="s">
        <v>1081</v>
      </c>
      <c r="M89" t="s">
        <v>511</v>
      </c>
      <c r="N89" t="s">
        <v>167</v>
      </c>
      <c r="O89" t="s">
        <v>503</v>
      </c>
      <c r="P89" t="s">
        <v>8</v>
      </c>
      <c r="Q89" t="s">
        <v>4570</v>
      </c>
      <c r="R89" t="s">
        <v>4940</v>
      </c>
      <c r="S89" t="s">
        <v>195</v>
      </c>
      <c r="T89" t="s">
        <v>4570</v>
      </c>
      <c r="U89" t="s">
        <v>4570</v>
      </c>
      <c r="V89" t="s">
        <v>5001</v>
      </c>
      <c r="W89" t="s">
        <v>4951</v>
      </c>
      <c r="X89" t="s">
        <v>5106</v>
      </c>
      <c r="Y89" t="s">
        <v>4495</v>
      </c>
      <c r="Z89" t="s">
        <v>8</v>
      </c>
      <c r="AA89">
        <v>0</v>
      </c>
      <c r="AB89" t="s">
        <v>195</v>
      </c>
      <c r="AC89">
        <v>0</v>
      </c>
      <c r="AD89" t="s">
        <v>195</v>
      </c>
      <c r="AE89">
        <v>0</v>
      </c>
      <c r="AF89" t="s">
        <v>195</v>
      </c>
      <c r="AG89">
        <v>0</v>
      </c>
      <c r="AH89" t="s">
        <v>195</v>
      </c>
      <c r="AI89">
        <v>50</v>
      </c>
      <c r="AJ89" t="s">
        <v>832</v>
      </c>
      <c r="AK89">
        <v>100000</v>
      </c>
      <c r="AL89">
        <v>5000000</v>
      </c>
      <c r="AM89" t="s">
        <v>195</v>
      </c>
      <c r="AN89">
        <v>0</v>
      </c>
      <c r="AO89" t="s">
        <v>5011</v>
      </c>
      <c r="AP89">
        <v>0</v>
      </c>
      <c r="AQ89">
        <v>0</v>
      </c>
      <c r="AR89">
        <v>467173</v>
      </c>
      <c r="AS89">
        <v>118537</v>
      </c>
      <c r="AT89">
        <v>69975</v>
      </c>
      <c r="AU89">
        <v>314735</v>
      </c>
      <c r="AV89">
        <v>249115</v>
      </c>
      <c r="AW89">
        <v>234811</v>
      </c>
      <c r="AX89">
        <v>234934</v>
      </c>
      <c r="AY89">
        <v>241987</v>
      </c>
      <c r="AZ89">
        <v>231326</v>
      </c>
      <c r="BA89">
        <v>2837407</v>
      </c>
      <c r="BB89" t="s">
        <v>3796</v>
      </c>
      <c r="BC89" t="s">
        <v>3797</v>
      </c>
      <c r="BD89" t="s">
        <v>3843</v>
      </c>
      <c r="BE89" t="s">
        <v>3850</v>
      </c>
      <c r="BF89" t="s">
        <v>5073</v>
      </c>
      <c r="BG89" t="s">
        <v>5101</v>
      </c>
      <c r="BH89" t="s">
        <v>4947</v>
      </c>
      <c r="BI89" t="s">
        <v>195</v>
      </c>
      <c r="BJ89" t="s">
        <v>195</v>
      </c>
      <c r="BK89" t="s">
        <v>3773</v>
      </c>
      <c r="BL89" t="s">
        <v>5107</v>
      </c>
      <c r="BM89" t="s">
        <v>4949</v>
      </c>
      <c r="BN89" t="s">
        <v>7</v>
      </c>
      <c r="BO89" t="s">
        <v>4950</v>
      </c>
      <c r="BP89" s="441" t="str">
        <f t="shared" si="1"/>
        <v>WA.2378.EBD.953.102.D.521211</v>
      </c>
    </row>
    <row r="90" spans="1:68">
      <c r="A90" t="s">
        <v>5010</v>
      </c>
      <c r="B90" t="s">
        <v>4936</v>
      </c>
      <c r="C90" t="s">
        <v>4937</v>
      </c>
      <c r="D90" t="s">
        <v>3795</v>
      </c>
      <c r="E90" t="s">
        <v>197</v>
      </c>
      <c r="F90" t="s">
        <v>3842</v>
      </c>
      <c r="G90" t="s">
        <v>2445</v>
      </c>
      <c r="H90" t="s">
        <v>4938</v>
      </c>
      <c r="I90">
        <v>5</v>
      </c>
      <c r="J90" t="s">
        <v>5054</v>
      </c>
      <c r="K90">
        <v>2</v>
      </c>
      <c r="L90" t="s">
        <v>1081</v>
      </c>
      <c r="M90" t="s">
        <v>511</v>
      </c>
      <c r="N90" t="s">
        <v>167</v>
      </c>
      <c r="O90" t="s">
        <v>503</v>
      </c>
      <c r="P90" t="s">
        <v>8</v>
      </c>
      <c r="Q90" t="s">
        <v>4570</v>
      </c>
      <c r="R90" t="s">
        <v>4940</v>
      </c>
      <c r="S90" t="s">
        <v>195</v>
      </c>
      <c r="T90" t="s">
        <v>4570</v>
      </c>
      <c r="U90" t="s">
        <v>4570</v>
      </c>
      <c r="V90" t="s">
        <v>5092</v>
      </c>
      <c r="W90" t="s">
        <v>5001</v>
      </c>
      <c r="X90" t="s">
        <v>5108</v>
      </c>
      <c r="Y90" t="s">
        <v>5109</v>
      </c>
      <c r="Z90" t="s">
        <v>8</v>
      </c>
      <c r="AA90">
        <v>0</v>
      </c>
      <c r="AB90" t="s">
        <v>195</v>
      </c>
      <c r="AC90">
        <v>0</v>
      </c>
      <c r="AD90" t="s">
        <v>195</v>
      </c>
      <c r="AE90">
        <v>0</v>
      </c>
      <c r="AF90" t="s">
        <v>195</v>
      </c>
      <c r="AG90">
        <v>0</v>
      </c>
      <c r="AH90" t="s">
        <v>195</v>
      </c>
      <c r="AI90">
        <v>12</v>
      </c>
      <c r="AJ90" t="s">
        <v>832</v>
      </c>
      <c r="AK90">
        <v>400000</v>
      </c>
      <c r="AL90">
        <v>4800000</v>
      </c>
      <c r="AM90" t="s">
        <v>195</v>
      </c>
      <c r="AN90">
        <v>0</v>
      </c>
      <c r="AO90" t="s">
        <v>5011</v>
      </c>
      <c r="AP90">
        <v>0</v>
      </c>
      <c r="AQ90">
        <v>0</v>
      </c>
      <c r="AR90">
        <v>448486</v>
      </c>
      <c r="AS90">
        <v>113795</v>
      </c>
      <c r="AT90">
        <v>67176</v>
      </c>
      <c r="AU90">
        <v>302145</v>
      </c>
      <c r="AV90">
        <v>239151</v>
      </c>
      <c r="AW90">
        <v>225418</v>
      </c>
      <c r="AX90">
        <v>225537</v>
      </c>
      <c r="AY90">
        <v>232308</v>
      </c>
      <c r="AZ90">
        <v>222073</v>
      </c>
      <c r="BA90">
        <v>2723911</v>
      </c>
      <c r="BB90" t="s">
        <v>3796</v>
      </c>
      <c r="BC90" t="s">
        <v>3797</v>
      </c>
      <c r="BD90" t="s">
        <v>3843</v>
      </c>
      <c r="BE90" t="s">
        <v>3850</v>
      </c>
      <c r="BF90" t="s">
        <v>5073</v>
      </c>
      <c r="BG90" t="s">
        <v>5101</v>
      </c>
      <c r="BH90" t="s">
        <v>4947</v>
      </c>
      <c r="BI90" t="s">
        <v>195</v>
      </c>
      <c r="BJ90" t="s">
        <v>195</v>
      </c>
      <c r="BK90" t="s">
        <v>3773</v>
      </c>
      <c r="BL90" t="s">
        <v>5110</v>
      </c>
      <c r="BM90" t="s">
        <v>4949</v>
      </c>
      <c r="BN90" t="s">
        <v>7</v>
      </c>
      <c r="BO90" t="s">
        <v>4950</v>
      </c>
      <c r="BP90" s="441" t="str">
        <f t="shared" si="1"/>
        <v>WA.2378.EBD.953.102.D.521211</v>
      </c>
    </row>
    <row r="91" spans="1:68">
      <c r="A91" t="s">
        <v>4935</v>
      </c>
      <c r="B91" t="s">
        <v>4936</v>
      </c>
      <c r="C91" t="s">
        <v>4937</v>
      </c>
      <c r="D91" t="s">
        <v>3795</v>
      </c>
      <c r="E91" t="s">
        <v>197</v>
      </c>
      <c r="F91" t="s">
        <v>3812</v>
      </c>
      <c r="G91" t="s">
        <v>820</v>
      </c>
      <c r="H91" t="s">
        <v>4938</v>
      </c>
      <c r="I91">
        <v>9</v>
      </c>
      <c r="J91" t="s">
        <v>4959</v>
      </c>
      <c r="K91">
        <v>2</v>
      </c>
      <c r="L91" t="s">
        <v>1081</v>
      </c>
      <c r="M91" t="s">
        <v>8</v>
      </c>
      <c r="N91" t="s">
        <v>1082</v>
      </c>
      <c r="O91" t="s">
        <v>513</v>
      </c>
      <c r="P91" t="s">
        <v>8</v>
      </c>
      <c r="Q91" t="s">
        <v>4570</v>
      </c>
      <c r="R91" t="s">
        <v>4940</v>
      </c>
      <c r="S91" t="s">
        <v>195</v>
      </c>
      <c r="T91" t="s">
        <v>4570</v>
      </c>
      <c r="U91" t="s">
        <v>4570</v>
      </c>
      <c r="V91" t="s">
        <v>4496</v>
      </c>
      <c r="W91" t="s">
        <v>4570</v>
      </c>
      <c r="X91" t="s">
        <v>5116</v>
      </c>
      <c r="Y91" t="s">
        <v>5117</v>
      </c>
      <c r="Z91" t="s">
        <v>8</v>
      </c>
      <c r="AA91">
        <v>0</v>
      </c>
      <c r="AB91" t="s">
        <v>195</v>
      </c>
      <c r="AC91">
        <v>0</v>
      </c>
      <c r="AD91" t="s">
        <v>195</v>
      </c>
      <c r="AE91">
        <v>0</v>
      </c>
      <c r="AF91" t="s">
        <v>195</v>
      </c>
      <c r="AG91">
        <v>0</v>
      </c>
      <c r="AH91" t="s">
        <v>195</v>
      </c>
      <c r="AI91">
        <v>4</v>
      </c>
      <c r="AJ91" t="s">
        <v>25</v>
      </c>
      <c r="AK91">
        <v>1000000</v>
      </c>
      <c r="AL91">
        <v>4000000</v>
      </c>
      <c r="AM91" t="s">
        <v>195</v>
      </c>
      <c r="AN91">
        <v>0</v>
      </c>
      <c r="AO91" t="s">
        <v>4943</v>
      </c>
      <c r="AP91">
        <v>0</v>
      </c>
      <c r="AQ91">
        <v>0</v>
      </c>
      <c r="AR91">
        <v>1244956</v>
      </c>
      <c r="AS91">
        <v>797640</v>
      </c>
      <c r="AT91">
        <v>1957404</v>
      </c>
      <c r="AU91">
        <v>0</v>
      </c>
      <c r="AV91">
        <v>0</v>
      </c>
      <c r="AW91">
        <v>0</v>
      </c>
      <c r="AX91">
        <v>0</v>
      </c>
      <c r="AY91">
        <v>0</v>
      </c>
      <c r="AZ91">
        <v>0</v>
      </c>
      <c r="BA91">
        <v>0</v>
      </c>
      <c r="BB91" t="s">
        <v>3796</v>
      </c>
      <c r="BC91" t="s">
        <v>3797</v>
      </c>
      <c r="BD91" t="s">
        <v>3813</v>
      </c>
      <c r="BE91" t="s">
        <v>3816</v>
      </c>
      <c r="BF91" t="s">
        <v>5118</v>
      </c>
      <c r="BG91" t="s">
        <v>5119</v>
      </c>
      <c r="BH91" t="s">
        <v>4947</v>
      </c>
      <c r="BI91" t="s">
        <v>195</v>
      </c>
      <c r="BJ91" t="s">
        <v>195</v>
      </c>
      <c r="BK91" t="s">
        <v>3776</v>
      </c>
      <c r="BL91" t="s">
        <v>5120</v>
      </c>
      <c r="BM91" t="s">
        <v>4949</v>
      </c>
      <c r="BN91" t="s">
        <v>5121</v>
      </c>
      <c r="BO91" t="s">
        <v>4950</v>
      </c>
      <c r="BP91" s="441" t="str">
        <f t="shared" si="1"/>
        <v>WA.2378.EBA.958.102.A.522151</v>
      </c>
    </row>
    <row r="92" spans="1:68">
      <c r="A92" t="s">
        <v>4935</v>
      </c>
      <c r="B92" t="s">
        <v>4936</v>
      </c>
      <c r="C92" t="s">
        <v>4937</v>
      </c>
      <c r="D92" t="s">
        <v>3795</v>
      </c>
      <c r="E92" t="s">
        <v>197</v>
      </c>
      <c r="F92" t="s">
        <v>3812</v>
      </c>
      <c r="G92" t="s">
        <v>820</v>
      </c>
      <c r="H92" t="s">
        <v>4938</v>
      </c>
      <c r="I92">
        <v>9</v>
      </c>
      <c r="J92" t="s">
        <v>4959</v>
      </c>
      <c r="K92">
        <v>2</v>
      </c>
      <c r="L92" t="s">
        <v>1111</v>
      </c>
      <c r="M92" t="s">
        <v>508</v>
      </c>
      <c r="N92" t="s">
        <v>74</v>
      </c>
      <c r="O92" t="s">
        <v>513</v>
      </c>
      <c r="P92" t="s">
        <v>8</v>
      </c>
      <c r="Q92" t="s">
        <v>4570</v>
      </c>
      <c r="R92" t="s">
        <v>4940</v>
      </c>
      <c r="S92" t="s">
        <v>195</v>
      </c>
      <c r="T92" t="s">
        <v>4570</v>
      </c>
      <c r="U92" t="s">
        <v>4570</v>
      </c>
      <c r="V92" t="s">
        <v>4496</v>
      </c>
      <c r="W92" t="s">
        <v>4570</v>
      </c>
      <c r="X92" t="s">
        <v>5122</v>
      </c>
      <c r="Y92" t="s">
        <v>5123</v>
      </c>
      <c r="Z92" t="s">
        <v>8</v>
      </c>
      <c r="AA92">
        <v>0</v>
      </c>
      <c r="AB92" t="s">
        <v>195</v>
      </c>
      <c r="AC92">
        <v>0</v>
      </c>
      <c r="AD92" t="s">
        <v>195</v>
      </c>
      <c r="AE92">
        <v>0</v>
      </c>
      <c r="AF92" t="s">
        <v>195</v>
      </c>
      <c r="AG92">
        <v>0</v>
      </c>
      <c r="AH92" t="s">
        <v>195</v>
      </c>
      <c r="AI92">
        <v>5</v>
      </c>
      <c r="AJ92" t="s">
        <v>54</v>
      </c>
      <c r="AK92">
        <v>1400000</v>
      </c>
      <c r="AL92">
        <v>7000000</v>
      </c>
      <c r="AM92" t="s">
        <v>195</v>
      </c>
      <c r="AN92">
        <v>0</v>
      </c>
      <c r="AO92" t="s">
        <v>4943</v>
      </c>
      <c r="AP92">
        <v>0</v>
      </c>
      <c r="AQ92">
        <v>0</v>
      </c>
      <c r="AR92">
        <v>222521</v>
      </c>
      <c r="AS92">
        <v>4667</v>
      </c>
      <c r="AT92">
        <v>76073</v>
      </c>
      <c r="AU92">
        <v>99836</v>
      </c>
      <c r="AV92">
        <v>466667</v>
      </c>
      <c r="AW92">
        <v>723440</v>
      </c>
      <c r="AX92">
        <v>302013</v>
      </c>
      <c r="AY92">
        <v>1138118</v>
      </c>
      <c r="AZ92">
        <v>466667</v>
      </c>
      <c r="BA92">
        <v>3499998</v>
      </c>
      <c r="BB92" t="s">
        <v>3796</v>
      </c>
      <c r="BC92" t="s">
        <v>3797</v>
      </c>
      <c r="BD92" t="s">
        <v>3813</v>
      </c>
      <c r="BE92" t="s">
        <v>3816</v>
      </c>
      <c r="BF92" t="s">
        <v>4967</v>
      </c>
      <c r="BG92" t="s">
        <v>4972</v>
      </c>
      <c r="BH92" t="s">
        <v>4947</v>
      </c>
      <c r="BI92" t="s">
        <v>195</v>
      </c>
      <c r="BJ92" t="s">
        <v>195</v>
      </c>
      <c r="BK92" t="s">
        <v>3776</v>
      </c>
      <c r="BL92" t="s">
        <v>5124</v>
      </c>
      <c r="BM92" t="s">
        <v>4949</v>
      </c>
      <c r="BN92" t="s">
        <v>5121</v>
      </c>
      <c r="BO92" t="s">
        <v>4950</v>
      </c>
      <c r="BP92" s="441" t="str">
        <f t="shared" si="1"/>
        <v>WA.2378.EBA.958.111.B.522151</v>
      </c>
    </row>
    <row r="93" spans="1:68">
      <c r="A93" t="s">
        <v>4935</v>
      </c>
      <c r="B93" t="s">
        <v>4936</v>
      </c>
      <c r="C93" t="s">
        <v>4937</v>
      </c>
      <c r="D93" t="s">
        <v>3795</v>
      </c>
      <c r="E93" t="s">
        <v>197</v>
      </c>
      <c r="F93" t="s">
        <v>3812</v>
      </c>
      <c r="G93" t="s">
        <v>820</v>
      </c>
      <c r="H93" t="s">
        <v>4938</v>
      </c>
      <c r="I93">
        <v>9</v>
      </c>
      <c r="J93" t="s">
        <v>4959</v>
      </c>
      <c r="K93">
        <v>2</v>
      </c>
      <c r="L93" t="s">
        <v>1111</v>
      </c>
      <c r="M93" t="s">
        <v>508</v>
      </c>
      <c r="N93" t="s">
        <v>74</v>
      </c>
      <c r="O93" t="s">
        <v>513</v>
      </c>
      <c r="P93" t="s">
        <v>8</v>
      </c>
      <c r="Q93" t="s">
        <v>4570</v>
      </c>
      <c r="R93" t="s">
        <v>4940</v>
      </c>
      <c r="S93" t="s">
        <v>195</v>
      </c>
      <c r="T93" t="s">
        <v>4570</v>
      </c>
      <c r="U93" t="s">
        <v>4570</v>
      </c>
      <c r="V93" t="s">
        <v>4951</v>
      </c>
      <c r="W93" t="s">
        <v>4496</v>
      </c>
      <c r="X93" t="s">
        <v>5125</v>
      </c>
      <c r="Y93" t="s">
        <v>5126</v>
      </c>
      <c r="Z93" t="s">
        <v>8</v>
      </c>
      <c r="AA93">
        <v>0</v>
      </c>
      <c r="AB93" t="s">
        <v>195</v>
      </c>
      <c r="AC93">
        <v>0</v>
      </c>
      <c r="AD93" t="s">
        <v>195</v>
      </c>
      <c r="AE93">
        <v>0</v>
      </c>
      <c r="AF93" t="s">
        <v>195</v>
      </c>
      <c r="AG93">
        <v>0</v>
      </c>
      <c r="AH93" t="s">
        <v>195</v>
      </c>
      <c r="AI93">
        <v>6</v>
      </c>
      <c r="AJ93" t="s">
        <v>54</v>
      </c>
      <c r="AK93">
        <v>1000000</v>
      </c>
      <c r="AL93">
        <v>6000000</v>
      </c>
      <c r="AM93" t="s">
        <v>195</v>
      </c>
      <c r="AN93">
        <v>0</v>
      </c>
      <c r="AO93" t="s">
        <v>4943</v>
      </c>
      <c r="AP93">
        <v>0</v>
      </c>
      <c r="AQ93">
        <v>0</v>
      </c>
      <c r="AR93">
        <v>190732</v>
      </c>
      <c r="AS93">
        <v>4000</v>
      </c>
      <c r="AT93">
        <v>65205</v>
      </c>
      <c r="AU93">
        <v>85574</v>
      </c>
      <c r="AV93">
        <v>400000</v>
      </c>
      <c r="AW93">
        <v>620091</v>
      </c>
      <c r="AX93">
        <v>258868</v>
      </c>
      <c r="AY93">
        <v>975530</v>
      </c>
      <c r="AZ93">
        <v>400000</v>
      </c>
      <c r="BA93">
        <v>3000000</v>
      </c>
      <c r="BB93" t="s">
        <v>3796</v>
      </c>
      <c r="BC93" t="s">
        <v>3797</v>
      </c>
      <c r="BD93" t="s">
        <v>3813</v>
      </c>
      <c r="BE93" t="s">
        <v>3816</v>
      </c>
      <c r="BF93" t="s">
        <v>4967</v>
      </c>
      <c r="BG93" t="s">
        <v>4972</v>
      </c>
      <c r="BH93" t="s">
        <v>4947</v>
      </c>
      <c r="BI93" t="s">
        <v>195</v>
      </c>
      <c r="BJ93" t="s">
        <v>195</v>
      </c>
      <c r="BK93" t="s">
        <v>3776</v>
      </c>
      <c r="BL93" t="s">
        <v>5127</v>
      </c>
      <c r="BM93" t="s">
        <v>4949</v>
      </c>
      <c r="BN93" t="s">
        <v>5121</v>
      </c>
      <c r="BO93" t="s">
        <v>4950</v>
      </c>
      <c r="BP93" s="441" t="str">
        <f t="shared" si="1"/>
        <v>WA.2378.EBA.958.111.B.522151</v>
      </c>
    </row>
    <row r="94" spans="1:68">
      <c r="A94" t="s">
        <v>4935</v>
      </c>
      <c r="B94" t="s">
        <v>4936</v>
      </c>
      <c r="C94" t="s">
        <v>4937</v>
      </c>
      <c r="D94" t="s">
        <v>3795</v>
      </c>
      <c r="E94" t="s">
        <v>197</v>
      </c>
      <c r="F94" t="s">
        <v>3812</v>
      </c>
      <c r="G94" t="s">
        <v>820</v>
      </c>
      <c r="H94" t="s">
        <v>4938</v>
      </c>
      <c r="I94">
        <v>9</v>
      </c>
      <c r="J94" t="s">
        <v>4959</v>
      </c>
      <c r="K94">
        <v>2</v>
      </c>
      <c r="L94" t="s">
        <v>1111</v>
      </c>
      <c r="M94" t="s">
        <v>508</v>
      </c>
      <c r="N94" t="s">
        <v>74</v>
      </c>
      <c r="O94" t="s">
        <v>513</v>
      </c>
      <c r="P94" t="s">
        <v>8</v>
      </c>
      <c r="Q94" t="s">
        <v>4570</v>
      </c>
      <c r="R94" t="s">
        <v>4940</v>
      </c>
      <c r="S94" t="s">
        <v>195</v>
      </c>
      <c r="T94" t="s">
        <v>4570</v>
      </c>
      <c r="U94" t="s">
        <v>4570</v>
      </c>
      <c r="V94" t="s">
        <v>5001</v>
      </c>
      <c r="W94" t="s">
        <v>4951</v>
      </c>
      <c r="X94" t="s">
        <v>5128</v>
      </c>
      <c r="Y94" t="s">
        <v>5129</v>
      </c>
      <c r="Z94" t="s">
        <v>8</v>
      </c>
      <c r="AA94">
        <v>0</v>
      </c>
      <c r="AB94" t="s">
        <v>195</v>
      </c>
      <c r="AC94">
        <v>0</v>
      </c>
      <c r="AD94" t="s">
        <v>195</v>
      </c>
      <c r="AE94">
        <v>0</v>
      </c>
      <c r="AF94" t="s">
        <v>195</v>
      </c>
      <c r="AG94">
        <v>0</v>
      </c>
      <c r="AH94" t="s">
        <v>195</v>
      </c>
      <c r="AI94">
        <v>16</v>
      </c>
      <c r="AJ94" t="s">
        <v>54</v>
      </c>
      <c r="AK94">
        <v>900000</v>
      </c>
      <c r="AL94">
        <v>14400000</v>
      </c>
      <c r="AM94" t="s">
        <v>195</v>
      </c>
      <c r="AN94">
        <v>0</v>
      </c>
      <c r="AO94" t="s">
        <v>4943</v>
      </c>
      <c r="AP94">
        <v>0</v>
      </c>
      <c r="AQ94">
        <v>0</v>
      </c>
      <c r="AR94">
        <v>457758</v>
      </c>
      <c r="AS94">
        <v>9600</v>
      </c>
      <c r="AT94">
        <v>156492</v>
      </c>
      <c r="AU94">
        <v>205377</v>
      </c>
      <c r="AV94">
        <v>960000</v>
      </c>
      <c r="AW94">
        <v>1488218</v>
      </c>
      <c r="AX94">
        <v>621283</v>
      </c>
      <c r="AY94">
        <v>2341272</v>
      </c>
      <c r="AZ94">
        <v>960000</v>
      </c>
      <c r="BA94">
        <v>7200000</v>
      </c>
      <c r="BB94" t="s">
        <v>3796</v>
      </c>
      <c r="BC94" t="s">
        <v>3797</v>
      </c>
      <c r="BD94" t="s">
        <v>3813</v>
      </c>
      <c r="BE94" t="s">
        <v>3816</v>
      </c>
      <c r="BF94" t="s">
        <v>4967</v>
      </c>
      <c r="BG94" t="s">
        <v>4972</v>
      </c>
      <c r="BH94" t="s">
        <v>4947</v>
      </c>
      <c r="BI94" t="s">
        <v>195</v>
      </c>
      <c r="BJ94" t="s">
        <v>195</v>
      </c>
      <c r="BK94" t="s">
        <v>3776</v>
      </c>
      <c r="BL94" t="s">
        <v>5130</v>
      </c>
      <c r="BM94" t="s">
        <v>4949</v>
      </c>
      <c r="BN94" t="s">
        <v>5121</v>
      </c>
      <c r="BO94" t="s">
        <v>4950</v>
      </c>
      <c r="BP94" s="441" t="str">
        <f t="shared" si="1"/>
        <v>WA.2378.EBA.958.111.B.522151</v>
      </c>
    </row>
    <row r="95" spans="1:68">
      <c r="A95" t="s">
        <v>4935</v>
      </c>
      <c r="B95" t="s">
        <v>4936</v>
      </c>
      <c r="C95" t="s">
        <v>4937</v>
      </c>
      <c r="D95" t="s">
        <v>3795</v>
      </c>
      <c r="E95" t="s">
        <v>197</v>
      </c>
      <c r="F95" t="s">
        <v>3812</v>
      </c>
      <c r="G95" t="s">
        <v>820</v>
      </c>
      <c r="H95" t="s">
        <v>4938</v>
      </c>
      <c r="I95">
        <v>9</v>
      </c>
      <c r="J95" t="s">
        <v>4994</v>
      </c>
      <c r="K95">
        <v>2</v>
      </c>
      <c r="L95" t="s">
        <v>805</v>
      </c>
      <c r="M95" t="s">
        <v>8</v>
      </c>
      <c r="N95" t="s">
        <v>1541</v>
      </c>
      <c r="O95" t="s">
        <v>513</v>
      </c>
      <c r="P95" t="s">
        <v>8</v>
      </c>
      <c r="Q95" t="s">
        <v>4570</v>
      </c>
      <c r="R95" t="s">
        <v>4940</v>
      </c>
      <c r="S95" t="s">
        <v>195</v>
      </c>
      <c r="T95" t="s">
        <v>4570</v>
      </c>
      <c r="U95" t="s">
        <v>4570</v>
      </c>
      <c r="V95" t="s">
        <v>4496</v>
      </c>
      <c r="W95" t="s">
        <v>4570</v>
      </c>
      <c r="X95" t="s">
        <v>5131</v>
      </c>
      <c r="Y95" t="s">
        <v>5132</v>
      </c>
      <c r="Z95" t="s">
        <v>8</v>
      </c>
      <c r="AA95">
        <v>0</v>
      </c>
      <c r="AB95" t="s">
        <v>195</v>
      </c>
      <c r="AC95">
        <v>0</v>
      </c>
      <c r="AD95" t="s">
        <v>195</v>
      </c>
      <c r="AE95">
        <v>0</v>
      </c>
      <c r="AF95" t="s">
        <v>195</v>
      </c>
      <c r="AG95">
        <v>0</v>
      </c>
      <c r="AH95" t="s">
        <v>195</v>
      </c>
      <c r="AI95">
        <v>10</v>
      </c>
      <c r="AJ95" t="s">
        <v>54</v>
      </c>
      <c r="AK95">
        <v>1000000</v>
      </c>
      <c r="AL95">
        <v>10000000</v>
      </c>
      <c r="AM95" t="s">
        <v>195</v>
      </c>
      <c r="AN95">
        <v>0</v>
      </c>
      <c r="AO95" t="s">
        <v>4943</v>
      </c>
      <c r="AP95">
        <v>0</v>
      </c>
      <c r="AQ95">
        <v>0</v>
      </c>
      <c r="AR95">
        <v>1148861</v>
      </c>
      <c r="AS95">
        <v>162182</v>
      </c>
      <c r="AT95">
        <v>597492</v>
      </c>
      <c r="AU95">
        <v>325397</v>
      </c>
      <c r="AV95">
        <v>62492</v>
      </c>
      <c r="AW95">
        <v>62492</v>
      </c>
      <c r="AX95">
        <v>62492</v>
      </c>
      <c r="AY95">
        <v>67377</v>
      </c>
      <c r="AZ95">
        <v>1174506</v>
      </c>
      <c r="BA95">
        <v>6336709</v>
      </c>
      <c r="BB95" t="s">
        <v>3796</v>
      </c>
      <c r="BC95" t="s">
        <v>3797</v>
      </c>
      <c r="BD95" t="s">
        <v>3813</v>
      </c>
      <c r="BE95" t="s">
        <v>4997</v>
      </c>
      <c r="BF95" t="s">
        <v>4998</v>
      </c>
      <c r="BG95" t="s">
        <v>4999</v>
      </c>
      <c r="BH95" t="s">
        <v>4947</v>
      </c>
      <c r="BI95" t="s">
        <v>195</v>
      </c>
      <c r="BJ95" t="s">
        <v>195</v>
      </c>
      <c r="BK95" t="s">
        <v>3776</v>
      </c>
      <c r="BL95" t="s">
        <v>5133</v>
      </c>
      <c r="BM95" t="s">
        <v>4949</v>
      </c>
      <c r="BN95" t="s">
        <v>5121</v>
      </c>
      <c r="BO95" t="s">
        <v>4950</v>
      </c>
      <c r="BP95" s="441" t="str">
        <f t="shared" si="1"/>
        <v>WA.2378.EBA.963.101.A.522151</v>
      </c>
    </row>
    <row r="96" spans="1:68">
      <c r="A96" t="s">
        <v>4935</v>
      </c>
      <c r="B96" t="s">
        <v>4936</v>
      </c>
      <c r="C96" t="s">
        <v>4937</v>
      </c>
      <c r="D96" t="s">
        <v>3795</v>
      </c>
      <c r="E96" t="s">
        <v>197</v>
      </c>
      <c r="F96" t="s">
        <v>3812</v>
      </c>
      <c r="G96" t="s">
        <v>820</v>
      </c>
      <c r="H96" t="s">
        <v>4938</v>
      </c>
      <c r="I96">
        <v>9</v>
      </c>
      <c r="J96" t="s">
        <v>4994</v>
      </c>
      <c r="K96">
        <v>2</v>
      </c>
      <c r="L96" t="s">
        <v>805</v>
      </c>
      <c r="M96" t="s">
        <v>8</v>
      </c>
      <c r="N96" t="s">
        <v>1541</v>
      </c>
      <c r="O96" t="s">
        <v>513</v>
      </c>
      <c r="P96" t="s">
        <v>8</v>
      </c>
      <c r="Q96" t="s">
        <v>4570</v>
      </c>
      <c r="R96" t="s">
        <v>4940</v>
      </c>
      <c r="S96" t="s">
        <v>195</v>
      </c>
      <c r="T96" t="s">
        <v>4570</v>
      </c>
      <c r="U96" t="s">
        <v>4570</v>
      </c>
      <c r="V96" t="s">
        <v>4951</v>
      </c>
      <c r="W96" t="s">
        <v>4496</v>
      </c>
      <c r="X96" t="s">
        <v>5134</v>
      </c>
      <c r="Y96" t="s">
        <v>5135</v>
      </c>
      <c r="Z96" t="s">
        <v>8</v>
      </c>
      <c r="AA96">
        <v>0</v>
      </c>
      <c r="AB96" t="s">
        <v>195</v>
      </c>
      <c r="AC96">
        <v>0</v>
      </c>
      <c r="AD96" t="s">
        <v>195</v>
      </c>
      <c r="AE96">
        <v>0</v>
      </c>
      <c r="AF96" t="s">
        <v>195</v>
      </c>
      <c r="AG96">
        <v>0</v>
      </c>
      <c r="AH96" t="s">
        <v>195</v>
      </c>
      <c r="AI96">
        <v>10</v>
      </c>
      <c r="AJ96" t="s">
        <v>54</v>
      </c>
      <c r="AK96">
        <v>900000</v>
      </c>
      <c r="AL96">
        <v>9000000</v>
      </c>
      <c r="AM96" t="s">
        <v>195</v>
      </c>
      <c r="AN96">
        <v>0</v>
      </c>
      <c r="AO96" t="s">
        <v>4943</v>
      </c>
      <c r="AP96">
        <v>0</v>
      </c>
      <c r="AQ96">
        <v>0</v>
      </c>
      <c r="AR96">
        <v>1033975</v>
      </c>
      <c r="AS96">
        <v>145964</v>
      </c>
      <c r="AT96">
        <v>537743</v>
      </c>
      <c r="AU96">
        <v>292857</v>
      </c>
      <c r="AV96">
        <v>56243</v>
      </c>
      <c r="AW96">
        <v>56243</v>
      </c>
      <c r="AX96">
        <v>56243</v>
      </c>
      <c r="AY96">
        <v>60639</v>
      </c>
      <c r="AZ96">
        <v>1057056</v>
      </c>
      <c r="BA96">
        <v>5703037</v>
      </c>
      <c r="BB96" t="s">
        <v>3796</v>
      </c>
      <c r="BC96" t="s">
        <v>3797</v>
      </c>
      <c r="BD96" t="s">
        <v>3813</v>
      </c>
      <c r="BE96" t="s">
        <v>4997</v>
      </c>
      <c r="BF96" t="s">
        <v>4998</v>
      </c>
      <c r="BG96" t="s">
        <v>4999</v>
      </c>
      <c r="BH96" t="s">
        <v>4947</v>
      </c>
      <c r="BI96" t="s">
        <v>195</v>
      </c>
      <c r="BJ96" t="s">
        <v>195</v>
      </c>
      <c r="BK96" t="s">
        <v>3776</v>
      </c>
      <c r="BL96" t="s">
        <v>5136</v>
      </c>
      <c r="BM96" t="s">
        <v>4949</v>
      </c>
      <c r="BN96" t="s">
        <v>5121</v>
      </c>
      <c r="BO96" t="s">
        <v>4950</v>
      </c>
      <c r="BP96" s="441" t="str">
        <f t="shared" si="1"/>
        <v>WA.2378.EBA.963.101.A.522151</v>
      </c>
    </row>
    <row r="97" spans="1:68">
      <c r="A97" t="s">
        <v>5010</v>
      </c>
      <c r="B97" t="s">
        <v>4936</v>
      </c>
      <c r="C97" t="s">
        <v>4937</v>
      </c>
      <c r="D97" t="s">
        <v>3795</v>
      </c>
      <c r="E97" t="s">
        <v>197</v>
      </c>
      <c r="F97" t="s">
        <v>3812</v>
      </c>
      <c r="G97" t="s">
        <v>820</v>
      </c>
      <c r="H97" t="s">
        <v>4938</v>
      </c>
      <c r="I97">
        <v>9</v>
      </c>
      <c r="J97" t="s">
        <v>4959</v>
      </c>
      <c r="K97">
        <v>2</v>
      </c>
      <c r="L97" t="s">
        <v>1081</v>
      </c>
      <c r="M97" t="s">
        <v>8</v>
      </c>
      <c r="N97" t="s">
        <v>1082</v>
      </c>
      <c r="O97" t="s">
        <v>513</v>
      </c>
      <c r="P97" t="s">
        <v>8</v>
      </c>
      <c r="Q97" t="s">
        <v>4570</v>
      </c>
      <c r="R97" t="s">
        <v>4940</v>
      </c>
      <c r="S97" t="s">
        <v>195</v>
      </c>
      <c r="T97" t="s">
        <v>4570</v>
      </c>
      <c r="U97" t="s">
        <v>4570</v>
      </c>
      <c r="V97" t="s">
        <v>4496</v>
      </c>
      <c r="W97" t="s">
        <v>4570</v>
      </c>
      <c r="X97" t="s">
        <v>5116</v>
      </c>
      <c r="Y97" t="s">
        <v>5117</v>
      </c>
      <c r="Z97" t="s">
        <v>8</v>
      </c>
      <c r="AA97">
        <v>0</v>
      </c>
      <c r="AB97" t="s">
        <v>195</v>
      </c>
      <c r="AC97">
        <v>0</v>
      </c>
      <c r="AD97" t="s">
        <v>195</v>
      </c>
      <c r="AE97">
        <v>0</v>
      </c>
      <c r="AF97" t="s">
        <v>195</v>
      </c>
      <c r="AG97">
        <v>0</v>
      </c>
      <c r="AH97" t="s">
        <v>195</v>
      </c>
      <c r="AI97">
        <v>4</v>
      </c>
      <c r="AJ97" t="s">
        <v>25</v>
      </c>
      <c r="AK97">
        <v>1000000</v>
      </c>
      <c r="AL97">
        <v>4000000</v>
      </c>
      <c r="AM97" t="s">
        <v>195</v>
      </c>
      <c r="AN97">
        <v>0</v>
      </c>
      <c r="AO97" t="s">
        <v>5011</v>
      </c>
      <c r="AP97">
        <v>0</v>
      </c>
      <c r="AQ97">
        <v>0</v>
      </c>
      <c r="AR97">
        <v>1244956</v>
      </c>
      <c r="AS97">
        <v>1042207</v>
      </c>
      <c r="AT97">
        <v>0</v>
      </c>
      <c r="AU97">
        <v>0</v>
      </c>
      <c r="AV97">
        <v>1712837</v>
      </c>
      <c r="AW97">
        <v>0</v>
      </c>
      <c r="AX97">
        <v>0</v>
      </c>
      <c r="AY97">
        <v>0</v>
      </c>
      <c r="AZ97">
        <v>0</v>
      </c>
      <c r="BA97">
        <v>0</v>
      </c>
      <c r="BB97" t="s">
        <v>3796</v>
      </c>
      <c r="BC97" t="s">
        <v>3797</v>
      </c>
      <c r="BD97" t="s">
        <v>3813</v>
      </c>
      <c r="BE97" t="s">
        <v>3816</v>
      </c>
      <c r="BF97" t="s">
        <v>5118</v>
      </c>
      <c r="BG97" t="s">
        <v>5119</v>
      </c>
      <c r="BH97" t="s">
        <v>4947</v>
      </c>
      <c r="BI97" t="s">
        <v>195</v>
      </c>
      <c r="BJ97" t="s">
        <v>195</v>
      </c>
      <c r="BK97" t="s">
        <v>3776</v>
      </c>
      <c r="BL97" t="s">
        <v>5120</v>
      </c>
      <c r="BM97" t="s">
        <v>4949</v>
      </c>
      <c r="BN97" t="s">
        <v>5121</v>
      </c>
      <c r="BO97" t="s">
        <v>4950</v>
      </c>
      <c r="BP97" s="441" t="str">
        <f t="shared" si="1"/>
        <v>WA.2378.EBA.958.102.A.522151</v>
      </c>
    </row>
    <row r="98" spans="1:68">
      <c r="A98" t="s">
        <v>5010</v>
      </c>
      <c r="B98" t="s">
        <v>4936</v>
      </c>
      <c r="C98" t="s">
        <v>4937</v>
      </c>
      <c r="D98" t="s">
        <v>3795</v>
      </c>
      <c r="E98" t="s">
        <v>197</v>
      </c>
      <c r="F98" t="s">
        <v>3812</v>
      </c>
      <c r="G98" t="s">
        <v>820</v>
      </c>
      <c r="H98" t="s">
        <v>4938</v>
      </c>
      <c r="I98">
        <v>9</v>
      </c>
      <c r="J98" t="s">
        <v>4959</v>
      </c>
      <c r="K98">
        <v>2</v>
      </c>
      <c r="L98" t="s">
        <v>1111</v>
      </c>
      <c r="M98" t="s">
        <v>508</v>
      </c>
      <c r="N98" t="s">
        <v>74</v>
      </c>
      <c r="O98" t="s">
        <v>513</v>
      </c>
      <c r="P98" t="s">
        <v>8</v>
      </c>
      <c r="Q98" t="s">
        <v>4570</v>
      </c>
      <c r="R98" t="s">
        <v>4940</v>
      </c>
      <c r="S98" t="s">
        <v>195</v>
      </c>
      <c r="T98" t="s">
        <v>4570</v>
      </c>
      <c r="U98" t="s">
        <v>4570</v>
      </c>
      <c r="V98" t="s">
        <v>4496</v>
      </c>
      <c r="W98" t="s">
        <v>4570</v>
      </c>
      <c r="X98" t="s">
        <v>5122</v>
      </c>
      <c r="Y98" t="s">
        <v>5123</v>
      </c>
      <c r="Z98" t="s">
        <v>8</v>
      </c>
      <c r="AA98">
        <v>0</v>
      </c>
      <c r="AB98" t="s">
        <v>195</v>
      </c>
      <c r="AC98">
        <v>0</v>
      </c>
      <c r="AD98" t="s">
        <v>195</v>
      </c>
      <c r="AE98">
        <v>0</v>
      </c>
      <c r="AF98" t="s">
        <v>195</v>
      </c>
      <c r="AG98">
        <v>0</v>
      </c>
      <c r="AH98" t="s">
        <v>195</v>
      </c>
      <c r="AI98">
        <v>5</v>
      </c>
      <c r="AJ98" t="s">
        <v>54</v>
      </c>
      <c r="AK98">
        <v>1400000</v>
      </c>
      <c r="AL98">
        <v>7000000</v>
      </c>
      <c r="AM98" t="s">
        <v>195</v>
      </c>
      <c r="AN98">
        <v>0</v>
      </c>
      <c r="AO98" t="s">
        <v>5011</v>
      </c>
      <c r="AP98">
        <v>0</v>
      </c>
      <c r="AQ98">
        <v>0</v>
      </c>
      <c r="AR98">
        <v>222521</v>
      </c>
      <c r="AS98">
        <v>4667</v>
      </c>
      <c r="AT98">
        <v>76073</v>
      </c>
      <c r="AU98">
        <v>99836</v>
      </c>
      <c r="AV98">
        <v>466667</v>
      </c>
      <c r="AW98">
        <v>723440</v>
      </c>
      <c r="AX98">
        <v>302013</v>
      </c>
      <c r="AY98">
        <v>1138118</v>
      </c>
      <c r="AZ98">
        <v>466667</v>
      </c>
      <c r="BA98">
        <v>3499998</v>
      </c>
      <c r="BB98" t="s">
        <v>3796</v>
      </c>
      <c r="BC98" t="s">
        <v>3797</v>
      </c>
      <c r="BD98" t="s">
        <v>3813</v>
      </c>
      <c r="BE98" t="s">
        <v>3816</v>
      </c>
      <c r="BF98" t="s">
        <v>4967</v>
      </c>
      <c r="BG98" t="s">
        <v>4972</v>
      </c>
      <c r="BH98" t="s">
        <v>4947</v>
      </c>
      <c r="BI98" t="s">
        <v>195</v>
      </c>
      <c r="BJ98" t="s">
        <v>195</v>
      </c>
      <c r="BK98" t="s">
        <v>3776</v>
      </c>
      <c r="BL98" t="s">
        <v>5124</v>
      </c>
      <c r="BM98" t="s">
        <v>4949</v>
      </c>
      <c r="BN98" t="s">
        <v>5121</v>
      </c>
      <c r="BO98" t="s">
        <v>4950</v>
      </c>
      <c r="BP98" s="441" t="str">
        <f t="shared" si="1"/>
        <v>WA.2378.EBA.958.111.B.522151</v>
      </c>
    </row>
    <row r="99" spans="1:68">
      <c r="A99" t="s">
        <v>5010</v>
      </c>
      <c r="B99" t="s">
        <v>4936</v>
      </c>
      <c r="C99" t="s">
        <v>4937</v>
      </c>
      <c r="D99" t="s">
        <v>3795</v>
      </c>
      <c r="E99" t="s">
        <v>197</v>
      </c>
      <c r="F99" t="s">
        <v>3812</v>
      </c>
      <c r="G99" t="s">
        <v>820</v>
      </c>
      <c r="H99" t="s">
        <v>4938</v>
      </c>
      <c r="I99">
        <v>9</v>
      </c>
      <c r="J99" t="s">
        <v>4959</v>
      </c>
      <c r="K99">
        <v>2</v>
      </c>
      <c r="L99" t="s">
        <v>1111</v>
      </c>
      <c r="M99" t="s">
        <v>508</v>
      </c>
      <c r="N99" t="s">
        <v>74</v>
      </c>
      <c r="O99" t="s">
        <v>513</v>
      </c>
      <c r="P99" t="s">
        <v>8</v>
      </c>
      <c r="Q99" t="s">
        <v>4570</v>
      </c>
      <c r="R99" t="s">
        <v>4940</v>
      </c>
      <c r="S99" t="s">
        <v>195</v>
      </c>
      <c r="T99" t="s">
        <v>4570</v>
      </c>
      <c r="U99" t="s">
        <v>4570</v>
      </c>
      <c r="V99" t="s">
        <v>4951</v>
      </c>
      <c r="W99" t="s">
        <v>4496</v>
      </c>
      <c r="X99" t="s">
        <v>5125</v>
      </c>
      <c r="Y99" t="s">
        <v>5126</v>
      </c>
      <c r="Z99" t="s">
        <v>8</v>
      </c>
      <c r="AA99">
        <v>0</v>
      </c>
      <c r="AB99" t="s">
        <v>195</v>
      </c>
      <c r="AC99">
        <v>0</v>
      </c>
      <c r="AD99" t="s">
        <v>195</v>
      </c>
      <c r="AE99">
        <v>0</v>
      </c>
      <c r="AF99" t="s">
        <v>195</v>
      </c>
      <c r="AG99">
        <v>0</v>
      </c>
      <c r="AH99" t="s">
        <v>195</v>
      </c>
      <c r="AI99">
        <v>6</v>
      </c>
      <c r="AJ99" t="s">
        <v>54</v>
      </c>
      <c r="AK99">
        <v>1000000</v>
      </c>
      <c r="AL99">
        <v>6000000</v>
      </c>
      <c r="AM99" t="s">
        <v>195</v>
      </c>
      <c r="AN99">
        <v>0</v>
      </c>
      <c r="AO99" t="s">
        <v>5011</v>
      </c>
      <c r="AP99">
        <v>0</v>
      </c>
      <c r="AQ99">
        <v>0</v>
      </c>
      <c r="AR99">
        <v>190732</v>
      </c>
      <c r="AS99">
        <v>4000</v>
      </c>
      <c r="AT99">
        <v>65205</v>
      </c>
      <c r="AU99">
        <v>85574</v>
      </c>
      <c r="AV99">
        <v>400000</v>
      </c>
      <c r="AW99">
        <v>620091</v>
      </c>
      <c r="AX99">
        <v>258868</v>
      </c>
      <c r="AY99">
        <v>975530</v>
      </c>
      <c r="AZ99">
        <v>400000</v>
      </c>
      <c r="BA99">
        <v>3000000</v>
      </c>
      <c r="BB99" t="s">
        <v>3796</v>
      </c>
      <c r="BC99" t="s">
        <v>3797</v>
      </c>
      <c r="BD99" t="s">
        <v>3813</v>
      </c>
      <c r="BE99" t="s">
        <v>3816</v>
      </c>
      <c r="BF99" t="s">
        <v>4967</v>
      </c>
      <c r="BG99" t="s">
        <v>4972</v>
      </c>
      <c r="BH99" t="s">
        <v>4947</v>
      </c>
      <c r="BI99" t="s">
        <v>195</v>
      </c>
      <c r="BJ99" t="s">
        <v>195</v>
      </c>
      <c r="BK99" t="s">
        <v>3776</v>
      </c>
      <c r="BL99" t="s">
        <v>5127</v>
      </c>
      <c r="BM99" t="s">
        <v>4949</v>
      </c>
      <c r="BN99" t="s">
        <v>5121</v>
      </c>
      <c r="BO99" t="s">
        <v>4950</v>
      </c>
      <c r="BP99" s="441" t="str">
        <f t="shared" si="1"/>
        <v>WA.2378.EBA.958.111.B.522151</v>
      </c>
    </row>
    <row r="100" spans="1:68">
      <c r="A100" t="s">
        <v>5010</v>
      </c>
      <c r="B100" t="s">
        <v>4936</v>
      </c>
      <c r="C100" t="s">
        <v>4937</v>
      </c>
      <c r="D100" t="s">
        <v>3795</v>
      </c>
      <c r="E100" t="s">
        <v>197</v>
      </c>
      <c r="F100" t="s">
        <v>3812</v>
      </c>
      <c r="G100" t="s">
        <v>820</v>
      </c>
      <c r="H100" t="s">
        <v>4938</v>
      </c>
      <c r="I100">
        <v>9</v>
      </c>
      <c r="J100" t="s">
        <v>4959</v>
      </c>
      <c r="K100">
        <v>2</v>
      </c>
      <c r="L100" t="s">
        <v>1111</v>
      </c>
      <c r="M100" t="s">
        <v>508</v>
      </c>
      <c r="N100" t="s">
        <v>74</v>
      </c>
      <c r="O100" t="s">
        <v>513</v>
      </c>
      <c r="P100" t="s">
        <v>8</v>
      </c>
      <c r="Q100" t="s">
        <v>4570</v>
      </c>
      <c r="R100" t="s">
        <v>4940</v>
      </c>
      <c r="S100" t="s">
        <v>195</v>
      </c>
      <c r="T100" t="s">
        <v>4570</v>
      </c>
      <c r="U100" t="s">
        <v>4570</v>
      </c>
      <c r="V100" t="s">
        <v>5001</v>
      </c>
      <c r="W100" t="s">
        <v>4951</v>
      </c>
      <c r="X100" t="s">
        <v>5128</v>
      </c>
      <c r="Y100" t="s">
        <v>5129</v>
      </c>
      <c r="Z100" t="s">
        <v>8</v>
      </c>
      <c r="AA100">
        <v>0</v>
      </c>
      <c r="AB100" t="s">
        <v>195</v>
      </c>
      <c r="AC100">
        <v>0</v>
      </c>
      <c r="AD100" t="s">
        <v>195</v>
      </c>
      <c r="AE100">
        <v>0</v>
      </c>
      <c r="AF100" t="s">
        <v>195</v>
      </c>
      <c r="AG100">
        <v>0</v>
      </c>
      <c r="AH100" t="s">
        <v>195</v>
      </c>
      <c r="AI100">
        <v>16</v>
      </c>
      <c r="AJ100" t="s">
        <v>54</v>
      </c>
      <c r="AK100">
        <v>900000</v>
      </c>
      <c r="AL100">
        <v>14400000</v>
      </c>
      <c r="AM100" t="s">
        <v>195</v>
      </c>
      <c r="AN100">
        <v>0</v>
      </c>
      <c r="AO100" t="s">
        <v>5011</v>
      </c>
      <c r="AP100">
        <v>0</v>
      </c>
      <c r="AQ100">
        <v>0</v>
      </c>
      <c r="AR100">
        <v>457758</v>
      </c>
      <c r="AS100">
        <v>9600</v>
      </c>
      <c r="AT100">
        <v>156492</v>
      </c>
      <c r="AU100">
        <v>205377</v>
      </c>
      <c r="AV100">
        <v>960000</v>
      </c>
      <c r="AW100">
        <v>1488218</v>
      </c>
      <c r="AX100">
        <v>621283</v>
      </c>
      <c r="AY100">
        <v>2341272</v>
      </c>
      <c r="AZ100">
        <v>960000</v>
      </c>
      <c r="BA100">
        <v>7200000</v>
      </c>
      <c r="BB100" t="s">
        <v>3796</v>
      </c>
      <c r="BC100" t="s">
        <v>3797</v>
      </c>
      <c r="BD100" t="s">
        <v>3813</v>
      </c>
      <c r="BE100" t="s">
        <v>3816</v>
      </c>
      <c r="BF100" t="s">
        <v>4967</v>
      </c>
      <c r="BG100" t="s">
        <v>4972</v>
      </c>
      <c r="BH100" t="s">
        <v>4947</v>
      </c>
      <c r="BI100" t="s">
        <v>195</v>
      </c>
      <c r="BJ100" t="s">
        <v>195</v>
      </c>
      <c r="BK100" t="s">
        <v>3776</v>
      </c>
      <c r="BL100" t="s">
        <v>5130</v>
      </c>
      <c r="BM100" t="s">
        <v>4949</v>
      </c>
      <c r="BN100" t="s">
        <v>5121</v>
      </c>
      <c r="BO100" t="s">
        <v>4950</v>
      </c>
      <c r="BP100" s="441" t="str">
        <f t="shared" si="1"/>
        <v>WA.2378.EBA.958.111.B.522151</v>
      </c>
    </row>
    <row r="101" spans="1:68">
      <c r="A101" t="s">
        <v>5010</v>
      </c>
      <c r="B101" t="s">
        <v>4936</v>
      </c>
      <c r="C101" t="s">
        <v>4937</v>
      </c>
      <c r="D101" t="s">
        <v>3795</v>
      </c>
      <c r="E101" t="s">
        <v>197</v>
      </c>
      <c r="F101" t="s">
        <v>3812</v>
      </c>
      <c r="G101" t="s">
        <v>820</v>
      </c>
      <c r="H101" t="s">
        <v>4938</v>
      </c>
      <c r="I101">
        <v>9</v>
      </c>
      <c r="J101" t="s">
        <v>4994</v>
      </c>
      <c r="K101">
        <v>2</v>
      </c>
      <c r="L101" t="s">
        <v>805</v>
      </c>
      <c r="M101" t="s">
        <v>8</v>
      </c>
      <c r="N101" t="s">
        <v>1541</v>
      </c>
      <c r="O101" t="s">
        <v>513</v>
      </c>
      <c r="P101" t="s">
        <v>8</v>
      </c>
      <c r="Q101" t="s">
        <v>4570</v>
      </c>
      <c r="R101" t="s">
        <v>4940</v>
      </c>
      <c r="S101" t="s">
        <v>195</v>
      </c>
      <c r="T101" t="s">
        <v>4570</v>
      </c>
      <c r="U101" t="s">
        <v>4570</v>
      </c>
      <c r="V101" t="s">
        <v>4496</v>
      </c>
      <c r="W101" t="s">
        <v>4570</v>
      </c>
      <c r="X101" t="s">
        <v>5131</v>
      </c>
      <c r="Y101" t="s">
        <v>5132</v>
      </c>
      <c r="Z101" t="s">
        <v>8</v>
      </c>
      <c r="AA101">
        <v>0</v>
      </c>
      <c r="AB101" t="s">
        <v>195</v>
      </c>
      <c r="AC101">
        <v>0</v>
      </c>
      <c r="AD101" t="s">
        <v>195</v>
      </c>
      <c r="AE101">
        <v>0</v>
      </c>
      <c r="AF101" t="s">
        <v>195</v>
      </c>
      <c r="AG101">
        <v>0</v>
      </c>
      <c r="AH101" t="s">
        <v>195</v>
      </c>
      <c r="AI101">
        <v>10</v>
      </c>
      <c r="AJ101" t="s">
        <v>54</v>
      </c>
      <c r="AK101">
        <v>1000000</v>
      </c>
      <c r="AL101">
        <v>10000000</v>
      </c>
      <c r="AM101" t="s">
        <v>195</v>
      </c>
      <c r="AN101">
        <v>0</v>
      </c>
      <c r="AO101" t="s">
        <v>5011</v>
      </c>
      <c r="AP101">
        <v>0</v>
      </c>
      <c r="AQ101">
        <v>0</v>
      </c>
      <c r="AR101">
        <v>390659</v>
      </c>
      <c r="AS101">
        <v>187256</v>
      </c>
      <c r="AT101">
        <v>221000</v>
      </c>
      <c r="AU101">
        <v>158710</v>
      </c>
      <c r="AV101">
        <v>21250</v>
      </c>
      <c r="AW101">
        <v>21250</v>
      </c>
      <c r="AX101">
        <v>21250</v>
      </c>
      <c r="AY101">
        <v>22911</v>
      </c>
      <c r="AZ101">
        <v>202630</v>
      </c>
      <c r="BA101">
        <v>8753084</v>
      </c>
      <c r="BB101" t="s">
        <v>3796</v>
      </c>
      <c r="BC101" t="s">
        <v>3797</v>
      </c>
      <c r="BD101" t="s">
        <v>3813</v>
      </c>
      <c r="BE101" t="s">
        <v>4997</v>
      </c>
      <c r="BF101" t="s">
        <v>4998</v>
      </c>
      <c r="BG101" t="s">
        <v>4999</v>
      </c>
      <c r="BH101" t="s">
        <v>4947</v>
      </c>
      <c r="BI101" t="s">
        <v>195</v>
      </c>
      <c r="BJ101" t="s">
        <v>195</v>
      </c>
      <c r="BK101" t="s">
        <v>3776</v>
      </c>
      <c r="BL101" t="s">
        <v>5133</v>
      </c>
      <c r="BM101" t="s">
        <v>4949</v>
      </c>
      <c r="BN101" t="s">
        <v>5121</v>
      </c>
      <c r="BO101" t="s">
        <v>4950</v>
      </c>
      <c r="BP101" s="441" t="str">
        <f t="shared" si="1"/>
        <v>WA.2378.EBA.963.101.A.522151</v>
      </c>
    </row>
    <row r="102" spans="1:68">
      <c r="A102" t="s">
        <v>5010</v>
      </c>
      <c r="B102" t="s">
        <v>4936</v>
      </c>
      <c r="C102" t="s">
        <v>4937</v>
      </c>
      <c r="D102" t="s">
        <v>3795</v>
      </c>
      <c r="E102" t="s">
        <v>197</v>
      </c>
      <c r="F102" t="s">
        <v>3812</v>
      </c>
      <c r="G102" t="s">
        <v>820</v>
      </c>
      <c r="H102" t="s">
        <v>4938</v>
      </c>
      <c r="I102">
        <v>9</v>
      </c>
      <c r="J102" t="s">
        <v>4994</v>
      </c>
      <c r="K102">
        <v>2</v>
      </c>
      <c r="L102" t="s">
        <v>805</v>
      </c>
      <c r="M102" t="s">
        <v>8</v>
      </c>
      <c r="N102" t="s">
        <v>1541</v>
      </c>
      <c r="O102" t="s">
        <v>513</v>
      </c>
      <c r="P102" t="s">
        <v>8</v>
      </c>
      <c r="Q102" t="s">
        <v>4570</v>
      </c>
      <c r="R102" t="s">
        <v>4940</v>
      </c>
      <c r="S102" t="s">
        <v>195</v>
      </c>
      <c r="T102" t="s">
        <v>4570</v>
      </c>
      <c r="U102" t="s">
        <v>4570</v>
      </c>
      <c r="V102" t="s">
        <v>4951</v>
      </c>
      <c r="W102" t="s">
        <v>4496</v>
      </c>
      <c r="X102" t="s">
        <v>5134</v>
      </c>
      <c r="Y102" t="s">
        <v>5135</v>
      </c>
      <c r="Z102" t="s">
        <v>8</v>
      </c>
      <c r="AA102">
        <v>0</v>
      </c>
      <c r="AB102" t="s">
        <v>195</v>
      </c>
      <c r="AC102">
        <v>0</v>
      </c>
      <c r="AD102" t="s">
        <v>195</v>
      </c>
      <c r="AE102">
        <v>0</v>
      </c>
      <c r="AF102" t="s">
        <v>195</v>
      </c>
      <c r="AG102">
        <v>0</v>
      </c>
      <c r="AH102" t="s">
        <v>195</v>
      </c>
      <c r="AI102">
        <v>10</v>
      </c>
      <c r="AJ102" t="s">
        <v>54</v>
      </c>
      <c r="AK102">
        <v>900000</v>
      </c>
      <c r="AL102">
        <v>9000000</v>
      </c>
      <c r="AM102" t="s">
        <v>195</v>
      </c>
      <c r="AN102">
        <v>0</v>
      </c>
      <c r="AO102" t="s">
        <v>5011</v>
      </c>
      <c r="AP102">
        <v>0</v>
      </c>
      <c r="AQ102">
        <v>0</v>
      </c>
      <c r="AR102">
        <v>351593</v>
      </c>
      <c r="AS102">
        <v>168530</v>
      </c>
      <c r="AT102">
        <v>198900</v>
      </c>
      <c r="AU102">
        <v>142839</v>
      </c>
      <c r="AV102">
        <v>19125</v>
      </c>
      <c r="AW102">
        <v>19125</v>
      </c>
      <c r="AX102">
        <v>19125</v>
      </c>
      <c r="AY102">
        <v>20620</v>
      </c>
      <c r="AZ102">
        <v>182367</v>
      </c>
      <c r="BA102">
        <v>7877776</v>
      </c>
      <c r="BB102" t="s">
        <v>3796</v>
      </c>
      <c r="BC102" t="s">
        <v>3797</v>
      </c>
      <c r="BD102" t="s">
        <v>3813</v>
      </c>
      <c r="BE102" t="s">
        <v>4997</v>
      </c>
      <c r="BF102" t="s">
        <v>4998</v>
      </c>
      <c r="BG102" t="s">
        <v>4999</v>
      </c>
      <c r="BH102" t="s">
        <v>4947</v>
      </c>
      <c r="BI102" t="s">
        <v>195</v>
      </c>
      <c r="BJ102" t="s">
        <v>195</v>
      </c>
      <c r="BK102" t="s">
        <v>3776</v>
      </c>
      <c r="BL102" t="s">
        <v>5136</v>
      </c>
      <c r="BM102" t="s">
        <v>4949</v>
      </c>
      <c r="BN102" t="s">
        <v>5121</v>
      </c>
      <c r="BO102" t="s">
        <v>4950</v>
      </c>
      <c r="BP102" s="441" t="str">
        <f t="shared" si="1"/>
        <v>WA.2378.EBA.963.101.A.522151</v>
      </c>
    </row>
    <row r="103" spans="1:68">
      <c r="A103" t="s">
        <v>4935</v>
      </c>
      <c r="B103" t="s">
        <v>4936</v>
      </c>
      <c r="C103" t="s">
        <v>4937</v>
      </c>
      <c r="D103" t="s">
        <v>3795</v>
      </c>
      <c r="E103" t="s">
        <v>197</v>
      </c>
      <c r="F103" t="s">
        <v>3861</v>
      </c>
      <c r="G103" t="s">
        <v>2290</v>
      </c>
      <c r="H103" t="s">
        <v>4938</v>
      </c>
      <c r="I103">
        <v>78</v>
      </c>
      <c r="J103" t="s">
        <v>5012</v>
      </c>
      <c r="K103">
        <v>78</v>
      </c>
      <c r="L103" t="s">
        <v>805</v>
      </c>
      <c r="M103" t="s">
        <v>8</v>
      </c>
      <c r="N103" t="s">
        <v>2298</v>
      </c>
      <c r="O103" t="s">
        <v>513</v>
      </c>
      <c r="P103" t="s">
        <v>8</v>
      </c>
      <c r="Q103" t="s">
        <v>4570</v>
      </c>
      <c r="R103" t="s">
        <v>4940</v>
      </c>
      <c r="S103" t="s">
        <v>195</v>
      </c>
      <c r="T103" t="s">
        <v>4570</v>
      </c>
      <c r="U103" t="s">
        <v>4570</v>
      </c>
      <c r="V103" t="s">
        <v>4496</v>
      </c>
      <c r="W103" t="s">
        <v>4570</v>
      </c>
      <c r="X103" t="s">
        <v>5137</v>
      </c>
      <c r="Y103" t="s">
        <v>5138</v>
      </c>
      <c r="Z103" t="s">
        <v>8</v>
      </c>
      <c r="AA103">
        <v>0</v>
      </c>
      <c r="AB103" t="s">
        <v>195</v>
      </c>
      <c r="AC103">
        <v>0</v>
      </c>
      <c r="AD103" t="s">
        <v>195</v>
      </c>
      <c r="AE103">
        <v>0</v>
      </c>
      <c r="AF103" t="s">
        <v>195</v>
      </c>
      <c r="AG103">
        <v>0</v>
      </c>
      <c r="AH103" t="s">
        <v>195</v>
      </c>
      <c r="AI103">
        <v>4</v>
      </c>
      <c r="AJ103" t="s">
        <v>54</v>
      </c>
      <c r="AK103">
        <v>1000000</v>
      </c>
      <c r="AL103">
        <v>4000000</v>
      </c>
      <c r="AM103" t="s">
        <v>195</v>
      </c>
      <c r="AN103">
        <v>0</v>
      </c>
      <c r="AO103" t="s">
        <v>4943</v>
      </c>
      <c r="AP103">
        <v>0</v>
      </c>
      <c r="AQ103">
        <v>0</v>
      </c>
      <c r="AR103">
        <v>128443</v>
      </c>
      <c r="AS103">
        <v>13682</v>
      </c>
      <c r="AT103">
        <v>353219</v>
      </c>
      <c r="AU103">
        <v>0</v>
      </c>
      <c r="AV103">
        <v>127583</v>
      </c>
      <c r="AW103">
        <v>76550</v>
      </c>
      <c r="AX103">
        <v>466667</v>
      </c>
      <c r="AY103">
        <v>524439</v>
      </c>
      <c r="AZ103">
        <v>382750</v>
      </c>
      <c r="BA103">
        <v>1926667</v>
      </c>
      <c r="BB103" t="s">
        <v>3796</v>
      </c>
      <c r="BC103" t="s">
        <v>3797</v>
      </c>
      <c r="BD103" t="s">
        <v>5014</v>
      </c>
      <c r="BE103" t="s">
        <v>5015</v>
      </c>
      <c r="BF103" t="s">
        <v>5016</v>
      </c>
      <c r="BG103" t="s">
        <v>5017</v>
      </c>
      <c r="BH103" t="s">
        <v>4947</v>
      </c>
      <c r="BI103" t="s">
        <v>195</v>
      </c>
      <c r="BJ103" t="s">
        <v>195</v>
      </c>
      <c r="BK103" t="s">
        <v>3776</v>
      </c>
      <c r="BL103" t="s">
        <v>5139</v>
      </c>
      <c r="BM103" t="s">
        <v>4949</v>
      </c>
      <c r="BN103" t="s">
        <v>5121</v>
      </c>
      <c r="BO103" t="s">
        <v>4950</v>
      </c>
      <c r="BP103" s="441" t="str">
        <f t="shared" si="1"/>
        <v>WA.2378.EBC.954.101.A.522151</v>
      </c>
    </row>
    <row r="104" spans="1:68">
      <c r="A104" t="s">
        <v>4935</v>
      </c>
      <c r="B104" t="s">
        <v>4936</v>
      </c>
      <c r="C104" t="s">
        <v>4937</v>
      </c>
      <c r="D104" t="s">
        <v>3795</v>
      </c>
      <c r="E104" t="s">
        <v>197</v>
      </c>
      <c r="F104" t="s">
        <v>3861</v>
      </c>
      <c r="G104" t="s">
        <v>2290</v>
      </c>
      <c r="H104" t="s">
        <v>4938</v>
      </c>
      <c r="I104">
        <v>78</v>
      </c>
      <c r="J104" t="s">
        <v>5012</v>
      </c>
      <c r="K104">
        <v>78</v>
      </c>
      <c r="L104" t="s">
        <v>805</v>
      </c>
      <c r="M104" t="s">
        <v>8</v>
      </c>
      <c r="N104" t="s">
        <v>2298</v>
      </c>
      <c r="O104" t="s">
        <v>513</v>
      </c>
      <c r="P104" t="s">
        <v>8</v>
      </c>
      <c r="Q104" t="s">
        <v>4570</v>
      </c>
      <c r="R104" t="s">
        <v>4940</v>
      </c>
      <c r="S104" t="s">
        <v>195</v>
      </c>
      <c r="T104" t="s">
        <v>4570</v>
      </c>
      <c r="U104" t="s">
        <v>4570</v>
      </c>
      <c r="V104" t="s">
        <v>4951</v>
      </c>
      <c r="W104" t="s">
        <v>4496</v>
      </c>
      <c r="X104" t="s">
        <v>5140</v>
      </c>
      <c r="Y104" t="s">
        <v>5141</v>
      </c>
      <c r="Z104" t="s">
        <v>8</v>
      </c>
      <c r="AA104">
        <v>0</v>
      </c>
      <c r="AB104" t="s">
        <v>195</v>
      </c>
      <c r="AC104">
        <v>0</v>
      </c>
      <c r="AD104" t="s">
        <v>195</v>
      </c>
      <c r="AE104">
        <v>0</v>
      </c>
      <c r="AF104" t="s">
        <v>195</v>
      </c>
      <c r="AG104">
        <v>0</v>
      </c>
      <c r="AH104" t="s">
        <v>195</v>
      </c>
      <c r="AI104">
        <v>4</v>
      </c>
      <c r="AJ104" t="s">
        <v>54</v>
      </c>
      <c r="AK104">
        <v>900000</v>
      </c>
      <c r="AL104">
        <v>3600000</v>
      </c>
      <c r="AM104" t="s">
        <v>195</v>
      </c>
      <c r="AN104">
        <v>0</v>
      </c>
      <c r="AO104" t="s">
        <v>4943</v>
      </c>
      <c r="AP104">
        <v>0</v>
      </c>
      <c r="AQ104">
        <v>0</v>
      </c>
      <c r="AR104">
        <v>115599</v>
      </c>
      <c r="AS104">
        <v>12314</v>
      </c>
      <c r="AT104">
        <v>317897</v>
      </c>
      <c r="AU104">
        <v>0</v>
      </c>
      <c r="AV104">
        <v>114825</v>
      </c>
      <c r="AW104">
        <v>68895</v>
      </c>
      <c r="AX104">
        <v>420000</v>
      </c>
      <c r="AY104">
        <v>471995</v>
      </c>
      <c r="AZ104">
        <v>344475</v>
      </c>
      <c r="BA104">
        <v>1734000</v>
      </c>
      <c r="BB104" t="s">
        <v>3796</v>
      </c>
      <c r="BC104" t="s">
        <v>3797</v>
      </c>
      <c r="BD104" t="s">
        <v>5014</v>
      </c>
      <c r="BE104" t="s">
        <v>5015</v>
      </c>
      <c r="BF104" t="s">
        <v>5016</v>
      </c>
      <c r="BG104" t="s">
        <v>5017</v>
      </c>
      <c r="BH104" t="s">
        <v>4947</v>
      </c>
      <c r="BI104" t="s">
        <v>195</v>
      </c>
      <c r="BJ104" t="s">
        <v>195</v>
      </c>
      <c r="BK104" t="s">
        <v>3776</v>
      </c>
      <c r="BL104" t="s">
        <v>5142</v>
      </c>
      <c r="BM104" t="s">
        <v>4949</v>
      </c>
      <c r="BN104" t="s">
        <v>5121</v>
      </c>
      <c r="BO104" t="s">
        <v>4950</v>
      </c>
      <c r="BP104" s="441" t="str">
        <f t="shared" si="1"/>
        <v>WA.2378.EBC.954.101.A.522151</v>
      </c>
    </row>
    <row r="105" spans="1:68">
      <c r="A105" t="s">
        <v>4935</v>
      </c>
      <c r="B105" t="s">
        <v>4936</v>
      </c>
      <c r="C105" t="s">
        <v>4937</v>
      </c>
      <c r="D105" t="s">
        <v>3795</v>
      </c>
      <c r="E105" t="s">
        <v>197</v>
      </c>
      <c r="F105" t="s">
        <v>3861</v>
      </c>
      <c r="G105" t="s">
        <v>2290</v>
      </c>
      <c r="H105" t="s">
        <v>4938</v>
      </c>
      <c r="I105">
        <v>78</v>
      </c>
      <c r="J105" t="s">
        <v>5012</v>
      </c>
      <c r="K105">
        <v>78</v>
      </c>
      <c r="L105" t="s">
        <v>1081</v>
      </c>
      <c r="M105" t="s">
        <v>8</v>
      </c>
      <c r="N105" t="s">
        <v>156</v>
      </c>
      <c r="O105" t="s">
        <v>513</v>
      </c>
      <c r="P105" t="s">
        <v>8</v>
      </c>
      <c r="Q105" t="s">
        <v>4570</v>
      </c>
      <c r="R105" t="s">
        <v>4940</v>
      </c>
      <c r="S105" t="s">
        <v>195</v>
      </c>
      <c r="T105" t="s">
        <v>4570</v>
      </c>
      <c r="U105" t="s">
        <v>4570</v>
      </c>
      <c r="V105" t="s">
        <v>4951</v>
      </c>
      <c r="W105" t="s">
        <v>4496</v>
      </c>
      <c r="X105" t="s">
        <v>5143</v>
      </c>
      <c r="Y105" t="s">
        <v>5144</v>
      </c>
      <c r="Z105" t="s">
        <v>8</v>
      </c>
      <c r="AA105">
        <v>0</v>
      </c>
      <c r="AB105" t="s">
        <v>195</v>
      </c>
      <c r="AC105">
        <v>0</v>
      </c>
      <c r="AD105" t="s">
        <v>195</v>
      </c>
      <c r="AE105">
        <v>0</v>
      </c>
      <c r="AF105" t="s">
        <v>195</v>
      </c>
      <c r="AG105">
        <v>0</v>
      </c>
      <c r="AH105" t="s">
        <v>195</v>
      </c>
      <c r="AI105">
        <v>10</v>
      </c>
      <c r="AJ105" t="s">
        <v>54</v>
      </c>
      <c r="AK105">
        <v>900000</v>
      </c>
      <c r="AL105">
        <v>9000000</v>
      </c>
      <c r="AM105" t="s">
        <v>195</v>
      </c>
      <c r="AN105">
        <v>0</v>
      </c>
      <c r="AO105" t="s">
        <v>4943</v>
      </c>
      <c r="AP105">
        <v>0</v>
      </c>
      <c r="AQ105">
        <v>0</v>
      </c>
      <c r="AR105">
        <v>1422922</v>
      </c>
      <c r="AS105">
        <v>836623</v>
      </c>
      <c r="AT105">
        <v>289599</v>
      </c>
      <c r="AU105">
        <v>337274</v>
      </c>
      <c r="AV105">
        <v>300000</v>
      </c>
      <c r="AW105">
        <v>300000</v>
      </c>
      <c r="AX105">
        <v>355024</v>
      </c>
      <c r="AY105">
        <v>225000</v>
      </c>
      <c r="AZ105">
        <v>433557</v>
      </c>
      <c r="BA105">
        <v>4500001</v>
      </c>
      <c r="BB105" t="s">
        <v>3796</v>
      </c>
      <c r="BC105" t="s">
        <v>3797</v>
      </c>
      <c r="BD105" t="s">
        <v>5014</v>
      </c>
      <c r="BE105" t="s">
        <v>5015</v>
      </c>
      <c r="BF105" t="s">
        <v>5021</v>
      </c>
      <c r="BG105" t="s">
        <v>5022</v>
      </c>
      <c r="BH105" t="s">
        <v>4947</v>
      </c>
      <c r="BI105" t="s">
        <v>195</v>
      </c>
      <c r="BJ105" t="s">
        <v>195</v>
      </c>
      <c r="BK105" t="s">
        <v>3776</v>
      </c>
      <c r="BL105" t="s">
        <v>5145</v>
      </c>
      <c r="BM105" t="s">
        <v>4949</v>
      </c>
      <c r="BN105" t="s">
        <v>5121</v>
      </c>
      <c r="BO105" t="s">
        <v>4950</v>
      </c>
      <c r="BP105" s="441" t="str">
        <f t="shared" si="1"/>
        <v>WA.2378.EBC.954.102.A.522151</v>
      </c>
    </row>
    <row r="106" spans="1:68">
      <c r="A106" t="s">
        <v>4935</v>
      </c>
      <c r="B106" t="s">
        <v>4936</v>
      </c>
      <c r="C106" t="s">
        <v>4937</v>
      </c>
      <c r="D106" t="s">
        <v>3795</v>
      </c>
      <c r="E106" t="s">
        <v>197</v>
      </c>
      <c r="F106" t="s">
        <v>3861</v>
      </c>
      <c r="G106" t="s">
        <v>2290</v>
      </c>
      <c r="H106" t="s">
        <v>4938</v>
      </c>
      <c r="I106">
        <v>78</v>
      </c>
      <c r="J106" t="s">
        <v>5012</v>
      </c>
      <c r="K106">
        <v>78</v>
      </c>
      <c r="L106" t="s">
        <v>1098</v>
      </c>
      <c r="M106" t="s">
        <v>8</v>
      </c>
      <c r="N106" t="s">
        <v>2397</v>
      </c>
      <c r="O106" t="s">
        <v>513</v>
      </c>
      <c r="P106" t="s">
        <v>8</v>
      </c>
      <c r="Q106" t="s">
        <v>4570</v>
      </c>
      <c r="R106" t="s">
        <v>4940</v>
      </c>
      <c r="S106" t="s">
        <v>195</v>
      </c>
      <c r="T106" t="s">
        <v>4570</v>
      </c>
      <c r="U106" t="s">
        <v>4570</v>
      </c>
      <c r="V106" t="s">
        <v>4496</v>
      </c>
      <c r="W106" t="s">
        <v>4570</v>
      </c>
      <c r="X106" t="s">
        <v>5146</v>
      </c>
      <c r="Y106" t="s">
        <v>5147</v>
      </c>
      <c r="Z106" t="s">
        <v>8</v>
      </c>
      <c r="AA106">
        <v>0</v>
      </c>
      <c r="AB106" t="s">
        <v>195</v>
      </c>
      <c r="AC106">
        <v>0</v>
      </c>
      <c r="AD106" t="s">
        <v>195</v>
      </c>
      <c r="AE106">
        <v>0</v>
      </c>
      <c r="AF106" t="s">
        <v>195</v>
      </c>
      <c r="AG106">
        <v>0</v>
      </c>
      <c r="AH106" t="s">
        <v>195</v>
      </c>
      <c r="AI106">
        <v>40</v>
      </c>
      <c r="AJ106" t="s">
        <v>25</v>
      </c>
      <c r="AK106">
        <v>400000</v>
      </c>
      <c r="AL106">
        <v>16000000</v>
      </c>
      <c r="AM106" t="s">
        <v>195</v>
      </c>
      <c r="AN106">
        <v>0</v>
      </c>
      <c r="AO106" t="s">
        <v>4943</v>
      </c>
      <c r="AP106">
        <v>0</v>
      </c>
      <c r="AQ106">
        <v>0</v>
      </c>
      <c r="AR106">
        <v>1541768</v>
      </c>
      <c r="AS106">
        <v>404964</v>
      </c>
      <c r="AT106">
        <v>1230897</v>
      </c>
      <c r="AU106">
        <v>934604</v>
      </c>
      <c r="AV106">
        <v>666667</v>
      </c>
      <c r="AW106">
        <v>666667</v>
      </c>
      <c r="AX106">
        <v>912124</v>
      </c>
      <c r="AY106">
        <v>700310</v>
      </c>
      <c r="AZ106">
        <v>648667</v>
      </c>
      <c r="BA106">
        <v>8293332</v>
      </c>
      <c r="BB106" t="s">
        <v>3796</v>
      </c>
      <c r="BC106" t="s">
        <v>3797</v>
      </c>
      <c r="BD106" t="s">
        <v>5014</v>
      </c>
      <c r="BE106" t="s">
        <v>5015</v>
      </c>
      <c r="BF106" t="s">
        <v>5027</v>
      </c>
      <c r="BG106" t="s">
        <v>5028</v>
      </c>
      <c r="BH106" t="s">
        <v>4947</v>
      </c>
      <c r="BI106" t="s">
        <v>195</v>
      </c>
      <c r="BJ106" t="s">
        <v>195</v>
      </c>
      <c r="BK106" t="s">
        <v>3776</v>
      </c>
      <c r="BL106" t="s">
        <v>5148</v>
      </c>
      <c r="BM106" t="s">
        <v>4949</v>
      </c>
      <c r="BN106" t="s">
        <v>5121</v>
      </c>
      <c r="BO106" t="s">
        <v>4950</v>
      </c>
      <c r="BP106" s="441" t="str">
        <f t="shared" si="1"/>
        <v>WA.2378.EBC.954.103.A.522151</v>
      </c>
    </row>
    <row r="107" spans="1:68">
      <c r="A107" t="s">
        <v>5010</v>
      </c>
      <c r="B107" t="s">
        <v>4936</v>
      </c>
      <c r="C107" t="s">
        <v>4937</v>
      </c>
      <c r="D107" t="s">
        <v>3795</v>
      </c>
      <c r="E107" t="s">
        <v>197</v>
      </c>
      <c r="F107" t="s">
        <v>3861</v>
      </c>
      <c r="G107" t="s">
        <v>2290</v>
      </c>
      <c r="H107" t="s">
        <v>4938</v>
      </c>
      <c r="I107">
        <v>78</v>
      </c>
      <c r="J107" t="s">
        <v>5012</v>
      </c>
      <c r="K107">
        <v>78</v>
      </c>
      <c r="L107" t="s">
        <v>805</v>
      </c>
      <c r="M107" t="s">
        <v>8</v>
      </c>
      <c r="N107" t="s">
        <v>2298</v>
      </c>
      <c r="O107" t="s">
        <v>513</v>
      </c>
      <c r="P107" t="s">
        <v>8</v>
      </c>
      <c r="Q107" t="s">
        <v>4570</v>
      </c>
      <c r="R107" t="s">
        <v>4940</v>
      </c>
      <c r="S107" t="s">
        <v>195</v>
      </c>
      <c r="T107" t="s">
        <v>4570</v>
      </c>
      <c r="U107" t="s">
        <v>4570</v>
      </c>
      <c r="V107" t="s">
        <v>4496</v>
      </c>
      <c r="W107" t="s">
        <v>4570</v>
      </c>
      <c r="X107" t="s">
        <v>5137</v>
      </c>
      <c r="Y107" t="s">
        <v>5138</v>
      </c>
      <c r="Z107" t="s">
        <v>8</v>
      </c>
      <c r="AA107">
        <v>0</v>
      </c>
      <c r="AB107" t="s">
        <v>195</v>
      </c>
      <c r="AC107">
        <v>0</v>
      </c>
      <c r="AD107" t="s">
        <v>195</v>
      </c>
      <c r="AE107">
        <v>0</v>
      </c>
      <c r="AF107" t="s">
        <v>195</v>
      </c>
      <c r="AG107">
        <v>0</v>
      </c>
      <c r="AH107" t="s">
        <v>195</v>
      </c>
      <c r="AI107">
        <v>4</v>
      </c>
      <c r="AJ107" t="s">
        <v>54</v>
      </c>
      <c r="AK107">
        <v>1000000</v>
      </c>
      <c r="AL107">
        <v>4000000</v>
      </c>
      <c r="AM107" t="s">
        <v>195</v>
      </c>
      <c r="AN107">
        <v>0</v>
      </c>
      <c r="AO107" t="s">
        <v>5011</v>
      </c>
      <c r="AP107">
        <v>0</v>
      </c>
      <c r="AQ107">
        <v>0</v>
      </c>
      <c r="AR107">
        <v>66576</v>
      </c>
      <c r="AS107">
        <v>17873</v>
      </c>
      <c r="AT107">
        <v>0</v>
      </c>
      <c r="AU107">
        <v>255294</v>
      </c>
      <c r="AV107">
        <v>66131</v>
      </c>
      <c r="AW107">
        <v>39678</v>
      </c>
      <c r="AX107">
        <v>241889</v>
      </c>
      <c r="AY107">
        <v>188844</v>
      </c>
      <c r="AZ107">
        <v>198392</v>
      </c>
      <c r="BA107">
        <v>2925323</v>
      </c>
      <c r="BB107" t="s">
        <v>3796</v>
      </c>
      <c r="BC107" t="s">
        <v>3797</v>
      </c>
      <c r="BD107" t="s">
        <v>5014</v>
      </c>
      <c r="BE107" t="s">
        <v>5015</v>
      </c>
      <c r="BF107" t="s">
        <v>5016</v>
      </c>
      <c r="BG107" t="s">
        <v>5017</v>
      </c>
      <c r="BH107" t="s">
        <v>4947</v>
      </c>
      <c r="BI107" t="s">
        <v>195</v>
      </c>
      <c r="BJ107" t="s">
        <v>195</v>
      </c>
      <c r="BK107" t="s">
        <v>3776</v>
      </c>
      <c r="BL107" t="s">
        <v>5139</v>
      </c>
      <c r="BM107" t="s">
        <v>4949</v>
      </c>
      <c r="BN107" t="s">
        <v>5121</v>
      </c>
      <c r="BO107" t="s">
        <v>4950</v>
      </c>
      <c r="BP107" s="441" t="str">
        <f t="shared" si="1"/>
        <v>WA.2378.EBC.954.101.A.522151</v>
      </c>
    </row>
    <row r="108" spans="1:68">
      <c r="A108" t="s">
        <v>5010</v>
      </c>
      <c r="B108" t="s">
        <v>4936</v>
      </c>
      <c r="C108" t="s">
        <v>4937</v>
      </c>
      <c r="D108" t="s">
        <v>3795</v>
      </c>
      <c r="E108" t="s">
        <v>197</v>
      </c>
      <c r="F108" t="s">
        <v>3861</v>
      </c>
      <c r="G108" t="s">
        <v>2290</v>
      </c>
      <c r="H108" t="s">
        <v>4938</v>
      </c>
      <c r="I108">
        <v>78</v>
      </c>
      <c r="J108" t="s">
        <v>5012</v>
      </c>
      <c r="K108">
        <v>78</v>
      </c>
      <c r="L108" t="s">
        <v>805</v>
      </c>
      <c r="M108" t="s">
        <v>8</v>
      </c>
      <c r="N108" t="s">
        <v>2298</v>
      </c>
      <c r="O108" t="s">
        <v>513</v>
      </c>
      <c r="P108" t="s">
        <v>8</v>
      </c>
      <c r="Q108" t="s">
        <v>4570</v>
      </c>
      <c r="R108" t="s">
        <v>4940</v>
      </c>
      <c r="S108" t="s">
        <v>195</v>
      </c>
      <c r="T108" t="s">
        <v>4570</v>
      </c>
      <c r="U108" t="s">
        <v>4570</v>
      </c>
      <c r="V108" t="s">
        <v>4951</v>
      </c>
      <c r="W108" t="s">
        <v>4496</v>
      </c>
      <c r="X108" t="s">
        <v>5140</v>
      </c>
      <c r="Y108" t="s">
        <v>5141</v>
      </c>
      <c r="Z108" t="s">
        <v>8</v>
      </c>
      <c r="AA108">
        <v>0</v>
      </c>
      <c r="AB108" t="s">
        <v>195</v>
      </c>
      <c r="AC108">
        <v>0</v>
      </c>
      <c r="AD108" t="s">
        <v>195</v>
      </c>
      <c r="AE108">
        <v>0</v>
      </c>
      <c r="AF108" t="s">
        <v>195</v>
      </c>
      <c r="AG108">
        <v>0</v>
      </c>
      <c r="AH108" t="s">
        <v>195</v>
      </c>
      <c r="AI108">
        <v>4</v>
      </c>
      <c r="AJ108" t="s">
        <v>54</v>
      </c>
      <c r="AK108">
        <v>900000</v>
      </c>
      <c r="AL108">
        <v>3600000</v>
      </c>
      <c r="AM108" t="s">
        <v>195</v>
      </c>
      <c r="AN108">
        <v>0</v>
      </c>
      <c r="AO108" t="s">
        <v>5011</v>
      </c>
      <c r="AP108">
        <v>0</v>
      </c>
      <c r="AQ108">
        <v>0</v>
      </c>
      <c r="AR108">
        <v>59919</v>
      </c>
      <c r="AS108">
        <v>16086</v>
      </c>
      <c r="AT108">
        <v>0</v>
      </c>
      <c r="AU108">
        <v>229765</v>
      </c>
      <c r="AV108">
        <v>59518</v>
      </c>
      <c r="AW108">
        <v>35711</v>
      </c>
      <c r="AX108">
        <v>217700</v>
      </c>
      <c r="AY108">
        <v>169959</v>
      </c>
      <c r="AZ108">
        <v>178553</v>
      </c>
      <c r="BA108">
        <v>2632789</v>
      </c>
      <c r="BB108" t="s">
        <v>3796</v>
      </c>
      <c r="BC108" t="s">
        <v>3797</v>
      </c>
      <c r="BD108" t="s">
        <v>5014</v>
      </c>
      <c r="BE108" t="s">
        <v>5015</v>
      </c>
      <c r="BF108" t="s">
        <v>5016</v>
      </c>
      <c r="BG108" t="s">
        <v>5017</v>
      </c>
      <c r="BH108" t="s">
        <v>4947</v>
      </c>
      <c r="BI108" t="s">
        <v>195</v>
      </c>
      <c r="BJ108" t="s">
        <v>195</v>
      </c>
      <c r="BK108" t="s">
        <v>3776</v>
      </c>
      <c r="BL108" t="s">
        <v>5142</v>
      </c>
      <c r="BM108" t="s">
        <v>4949</v>
      </c>
      <c r="BN108" t="s">
        <v>5121</v>
      </c>
      <c r="BO108" t="s">
        <v>4950</v>
      </c>
      <c r="BP108" s="441" t="str">
        <f t="shared" si="1"/>
        <v>WA.2378.EBC.954.101.A.522151</v>
      </c>
    </row>
    <row r="109" spans="1:68">
      <c r="A109" t="s">
        <v>5010</v>
      </c>
      <c r="B109" t="s">
        <v>4936</v>
      </c>
      <c r="C109" t="s">
        <v>4937</v>
      </c>
      <c r="D109" t="s">
        <v>3795</v>
      </c>
      <c r="E109" t="s">
        <v>197</v>
      </c>
      <c r="F109" t="s">
        <v>3861</v>
      </c>
      <c r="G109" t="s">
        <v>2290</v>
      </c>
      <c r="H109" t="s">
        <v>4938</v>
      </c>
      <c r="I109">
        <v>78</v>
      </c>
      <c r="J109" t="s">
        <v>5012</v>
      </c>
      <c r="K109">
        <v>78</v>
      </c>
      <c r="L109" t="s">
        <v>1081</v>
      </c>
      <c r="M109" t="s">
        <v>8</v>
      </c>
      <c r="N109" t="s">
        <v>156</v>
      </c>
      <c r="O109" t="s">
        <v>513</v>
      </c>
      <c r="P109" t="s">
        <v>8</v>
      </c>
      <c r="Q109" t="s">
        <v>4570</v>
      </c>
      <c r="R109" t="s">
        <v>4940</v>
      </c>
      <c r="S109" t="s">
        <v>195</v>
      </c>
      <c r="T109" t="s">
        <v>4570</v>
      </c>
      <c r="U109" t="s">
        <v>4570</v>
      </c>
      <c r="V109" t="s">
        <v>4951</v>
      </c>
      <c r="W109" t="s">
        <v>4496</v>
      </c>
      <c r="X109" t="s">
        <v>5143</v>
      </c>
      <c r="Y109" t="s">
        <v>5144</v>
      </c>
      <c r="Z109" t="s">
        <v>8</v>
      </c>
      <c r="AA109">
        <v>0</v>
      </c>
      <c r="AB109" t="s">
        <v>195</v>
      </c>
      <c r="AC109">
        <v>0</v>
      </c>
      <c r="AD109" t="s">
        <v>195</v>
      </c>
      <c r="AE109">
        <v>0</v>
      </c>
      <c r="AF109" t="s">
        <v>195</v>
      </c>
      <c r="AG109">
        <v>0</v>
      </c>
      <c r="AH109" t="s">
        <v>195</v>
      </c>
      <c r="AI109">
        <v>10</v>
      </c>
      <c r="AJ109" t="s">
        <v>54</v>
      </c>
      <c r="AK109">
        <v>900000</v>
      </c>
      <c r="AL109">
        <v>9000000</v>
      </c>
      <c r="AM109" t="s">
        <v>195</v>
      </c>
      <c r="AN109">
        <v>0</v>
      </c>
      <c r="AO109" t="s">
        <v>5011</v>
      </c>
      <c r="AP109">
        <v>0</v>
      </c>
      <c r="AQ109">
        <v>0</v>
      </c>
      <c r="AR109">
        <v>711461</v>
      </c>
      <c r="AS109">
        <v>858154</v>
      </c>
      <c r="AT109">
        <v>0</v>
      </c>
      <c r="AU109">
        <v>127935</v>
      </c>
      <c r="AV109">
        <v>75000</v>
      </c>
      <c r="AW109">
        <v>75000</v>
      </c>
      <c r="AX109">
        <v>75000</v>
      </c>
      <c r="AY109">
        <v>112500</v>
      </c>
      <c r="AZ109">
        <v>214950</v>
      </c>
      <c r="BA109">
        <v>6750000</v>
      </c>
      <c r="BB109" t="s">
        <v>3796</v>
      </c>
      <c r="BC109" t="s">
        <v>3797</v>
      </c>
      <c r="BD109" t="s">
        <v>5014</v>
      </c>
      <c r="BE109" t="s">
        <v>5015</v>
      </c>
      <c r="BF109" t="s">
        <v>5021</v>
      </c>
      <c r="BG109" t="s">
        <v>5022</v>
      </c>
      <c r="BH109" t="s">
        <v>4947</v>
      </c>
      <c r="BI109" t="s">
        <v>195</v>
      </c>
      <c r="BJ109" t="s">
        <v>195</v>
      </c>
      <c r="BK109" t="s">
        <v>3776</v>
      </c>
      <c r="BL109" t="s">
        <v>5145</v>
      </c>
      <c r="BM109" t="s">
        <v>4949</v>
      </c>
      <c r="BN109" t="s">
        <v>5121</v>
      </c>
      <c r="BO109" t="s">
        <v>4950</v>
      </c>
      <c r="BP109" s="441" t="str">
        <f t="shared" si="1"/>
        <v>WA.2378.EBC.954.102.A.522151</v>
      </c>
    </row>
    <row r="110" spans="1:68">
      <c r="A110" t="s">
        <v>5010</v>
      </c>
      <c r="B110" t="s">
        <v>4936</v>
      </c>
      <c r="C110" t="s">
        <v>4937</v>
      </c>
      <c r="D110" t="s">
        <v>3795</v>
      </c>
      <c r="E110" t="s">
        <v>197</v>
      </c>
      <c r="F110" t="s">
        <v>3861</v>
      </c>
      <c r="G110" t="s">
        <v>2290</v>
      </c>
      <c r="H110" t="s">
        <v>4938</v>
      </c>
      <c r="I110">
        <v>78</v>
      </c>
      <c r="J110" t="s">
        <v>5012</v>
      </c>
      <c r="K110">
        <v>78</v>
      </c>
      <c r="L110" t="s">
        <v>1098</v>
      </c>
      <c r="M110" t="s">
        <v>8</v>
      </c>
      <c r="N110" t="s">
        <v>2397</v>
      </c>
      <c r="O110" t="s">
        <v>513</v>
      </c>
      <c r="P110" t="s">
        <v>8</v>
      </c>
      <c r="Q110" t="s">
        <v>4570</v>
      </c>
      <c r="R110" t="s">
        <v>4940</v>
      </c>
      <c r="S110" t="s">
        <v>195</v>
      </c>
      <c r="T110" t="s">
        <v>4570</v>
      </c>
      <c r="U110" t="s">
        <v>4570</v>
      </c>
      <c r="V110" t="s">
        <v>4496</v>
      </c>
      <c r="W110" t="s">
        <v>4570</v>
      </c>
      <c r="X110" t="s">
        <v>5146</v>
      </c>
      <c r="Y110" t="s">
        <v>5147</v>
      </c>
      <c r="Z110" t="s">
        <v>8</v>
      </c>
      <c r="AA110">
        <v>0</v>
      </c>
      <c r="AB110" t="s">
        <v>195</v>
      </c>
      <c r="AC110">
        <v>0</v>
      </c>
      <c r="AD110" t="s">
        <v>195</v>
      </c>
      <c r="AE110">
        <v>0</v>
      </c>
      <c r="AF110" t="s">
        <v>195</v>
      </c>
      <c r="AG110">
        <v>0</v>
      </c>
      <c r="AH110" t="s">
        <v>195</v>
      </c>
      <c r="AI110">
        <v>40</v>
      </c>
      <c r="AJ110" t="s">
        <v>25</v>
      </c>
      <c r="AK110">
        <v>400000</v>
      </c>
      <c r="AL110">
        <v>16000000</v>
      </c>
      <c r="AM110" t="s">
        <v>195</v>
      </c>
      <c r="AN110">
        <v>0</v>
      </c>
      <c r="AO110" t="s">
        <v>5011</v>
      </c>
      <c r="AP110">
        <v>0</v>
      </c>
      <c r="AQ110">
        <v>0</v>
      </c>
      <c r="AR110">
        <v>742618</v>
      </c>
      <c r="AS110">
        <v>417461</v>
      </c>
      <c r="AT110">
        <v>0</v>
      </c>
      <c r="AU110">
        <v>59560</v>
      </c>
      <c r="AV110">
        <v>481111</v>
      </c>
      <c r="AW110">
        <v>481111</v>
      </c>
      <c r="AX110">
        <v>492673</v>
      </c>
      <c r="AY110">
        <v>497316</v>
      </c>
      <c r="AZ110">
        <v>540193</v>
      </c>
      <c r="BA110">
        <v>12287957</v>
      </c>
      <c r="BB110" t="s">
        <v>3796</v>
      </c>
      <c r="BC110" t="s">
        <v>3797</v>
      </c>
      <c r="BD110" t="s">
        <v>5014</v>
      </c>
      <c r="BE110" t="s">
        <v>5015</v>
      </c>
      <c r="BF110" t="s">
        <v>5027</v>
      </c>
      <c r="BG110" t="s">
        <v>5028</v>
      </c>
      <c r="BH110" t="s">
        <v>4947</v>
      </c>
      <c r="BI110" t="s">
        <v>195</v>
      </c>
      <c r="BJ110" t="s">
        <v>195</v>
      </c>
      <c r="BK110" t="s">
        <v>3776</v>
      </c>
      <c r="BL110" t="s">
        <v>5148</v>
      </c>
      <c r="BM110" t="s">
        <v>4949</v>
      </c>
      <c r="BN110" t="s">
        <v>5121</v>
      </c>
      <c r="BO110" t="s">
        <v>4950</v>
      </c>
      <c r="BP110" s="441" t="str">
        <f t="shared" si="1"/>
        <v>WA.2378.EBC.954.103.A.522151</v>
      </c>
    </row>
    <row r="111" spans="1:68">
      <c r="A111" t="s">
        <v>4935</v>
      </c>
      <c r="B111" t="s">
        <v>4936</v>
      </c>
      <c r="C111" t="s">
        <v>4937</v>
      </c>
      <c r="D111" t="s">
        <v>3795</v>
      </c>
      <c r="E111" t="s">
        <v>197</v>
      </c>
      <c r="F111" t="s">
        <v>3842</v>
      </c>
      <c r="G111" t="s">
        <v>2445</v>
      </c>
      <c r="H111" t="s">
        <v>4938</v>
      </c>
      <c r="I111">
        <v>5</v>
      </c>
      <c r="J111" t="s">
        <v>5031</v>
      </c>
      <c r="K111">
        <v>1</v>
      </c>
      <c r="L111" t="s">
        <v>805</v>
      </c>
      <c r="M111" t="s">
        <v>508</v>
      </c>
      <c r="N111" t="s">
        <v>123</v>
      </c>
      <c r="O111" t="s">
        <v>513</v>
      </c>
      <c r="P111" t="s">
        <v>8</v>
      </c>
      <c r="Q111" t="s">
        <v>4570</v>
      </c>
      <c r="R111" t="s">
        <v>4940</v>
      </c>
      <c r="S111" t="s">
        <v>195</v>
      </c>
      <c r="T111" t="s">
        <v>4570</v>
      </c>
      <c r="U111" t="s">
        <v>4570</v>
      </c>
      <c r="V111" t="s">
        <v>4496</v>
      </c>
      <c r="W111" t="s">
        <v>4570</v>
      </c>
      <c r="X111" t="s">
        <v>5149</v>
      </c>
      <c r="Y111" t="s">
        <v>5150</v>
      </c>
      <c r="Z111" t="s">
        <v>8</v>
      </c>
      <c r="AA111">
        <v>0</v>
      </c>
      <c r="AB111" t="s">
        <v>195</v>
      </c>
      <c r="AC111">
        <v>0</v>
      </c>
      <c r="AD111" t="s">
        <v>195</v>
      </c>
      <c r="AE111">
        <v>0</v>
      </c>
      <c r="AF111" t="s">
        <v>195</v>
      </c>
      <c r="AG111">
        <v>0</v>
      </c>
      <c r="AH111" t="s">
        <v>195</v>
      </c>
      <c r="AI111">
        <v>5</v>
      </c>
      <c r="AJ111" t="s">
        <v>54</v>
      </c>
      <c r="AK111">
        <v>1000000</v>
      </c>
      <c r="AL111">
        <v>5000000</v>
      </c>
      <c r="AM111" t="s">
        <v>195</v>
      </c>
      <c r="AN111">
        <v>0</v>
      </c>
      <c r="AO111" t="s">
        <v>4943</v>
      </c>
      <c r="AP111">
        <v>0</v>
      </c>
      <c r="AQ111">
        <v>0</v>
      </c>
      <c r="AR111">
        <v>225765</v>
      </c>
      <c r="AS111">
        <v>24196</v>
      </c>
      <c r="AT111">
        <v>323197</v>
      </c>
      <c r="AU111">
        <v>111600</v>
      </c>
      <c r="AV111">
        <v>111600</v>
      </c>
      <c r="AW111">
        <v>111600</v>
      </c>
      <c r="AX111">
        <v>131600</v>
      </c>
      <c r="AY111">
        <v>111600</v>
      </c>
      <c r="AZ111">
        <v>108842</v>
      </c>
      <c r="BA111">
        <v>3740000</v>
      </c>
      <c r="BB111" t="s">
        <v>3796</v>
      </c>
      <c r="BC111" t="s">
        <v>3797</v>
      </c>
      <c r="BD111" t="s">
        <v>3843</v>
      </c>
      <c r="BE111" t="s">
        <v>3844</v>
      </c>
      <c r="BF111" t="s">
        <v>5034</v>
      </c>
      <c r="BG111" t="s">
        <v>5035</v>
      </c>
      <c r="BH111" t="s">
        <v>4947</v>
      </c>
      <c r="BI111" t="s">
        <v>195</v>
      </c>
      <c r="BJ111" t="s">
        <v>195</v>
      </c>
      <c r="BK111" t="s">
        <v>3776</v>
      </c>
      <c r="BL111" t="s">
        <v>5151</v>
      </c>
      <c r="BM111" t="s">
        <v>4949</v>
      </c>
      <c r="BN111" t="s">
        <v>5121</v>
      </c>
      <c r="BO111" t="s">
        <v>4950</v>
      </c>
      <c r="BP111" s="441" t="str">
        <f t="shared" si="1"/>
        <v>WA.2378.EBD.952.101.B.522151</v>
      </c>
    </row>
    <row r="112" spans="1:68">
      <c r="A112" t="s">
        <v>4935</v>
      </c>
      <c r="B112" t="s">
        <v>4936</v>
      </c>
      <c r="C112" t="s">
        <v>4937</v>
      </c>
      <c r="D112" t="s">
        <v>3795</v>
      </c>
      <c r="E112" t="s">
        <v>197</v>
      </c>
      <c r="F112" t="s">
        <v>3842</v>
      </c>
      <c r="G112" t="s">
        <v>2445</v>
      </c>
      <c r="H112" t="s">
        <v>4938</v>
      </c>
      <c r="I112">
        <v>5</v>
      </c>
      <c r="J112" t="s">
        <v>5031</v>
      </c>
      <c r="K112">
        <v>1</v>
      </c>
      <c r="L112" t="s">
        <v>805</v>
      </c>
      <c r="M112" t="s">
        <v>508</v>
      </c>
      <c r="N112" t="s">
        <v>123</v>
      </c>
      <c r="O112" t="s">
        <v>513</v>
      </c>
      <c r="P112" t="s">
        <v>8</v>
      </c>
      <c r="Q112" t="s">
        <v>4570</v>
      </c>
      <c r="R112" t="s">
        <v>4940</v>
      </c>
      <c r="S112" t="s">
        <v>195</v>
      </c>
      <c r="T112" t="s">
        <v>4570</v>
      </c>
      <c r="U112" t="s">
        <v>4570</v>
      </c>
      <c r="V112" t="s">
        <v>4951</v>
      </c>
      <c r="W112" t="s">
        <v>4496</v>
      </c>
      <c r="X112" t="s">
        <v>5152</v>
      </c>
      <c r="Y112" t="s">
        <v>5153</v>
      </c>
      <c r="Z112" t="s">
        <v>8</v>
      </c>
      <c r="AA112">
        <v>0</v>
      </c>
      <c r="AB112" t="s">
        <v>195</v>
      </c>
      <c r="AC112">
        <v>0</v>
      </c>
      <c r="AD112" t="s">
        <v>195</v>
      </c>
      <c r="AE112">
        <v>0</v>
      </c>
      <c r="AF112" t="s">
        <v>195</v>
      </c>
      <c r="AG112">
        <v>0</v>
      </c>
      <c r="AH112" t="s">
        <v>195</v>
      </c>
      <c r="AI112">
        <v>10</v>
      </c>
      <c r="AJ112" t="s">
        <v>54</v>
      </c>
      <c r="AK112">
        <v>900000</v>
      </c>
      <c r="AL112">
        <v>9000000</v>
      </c>
      <c r="AM112" t="s">
        <v>195</v>
      </c>
      <c r="AN112">
        <v>0</v>
      </c>
      <c r="AO112" t="s">
        <v>4943</v>
      </c>
      <c r="AP112">
        <v>0</v>
      </c>
      <c r="AQ112">
        <v>0</v>
      </c>
      <c r="AR112">
        <v>406377</v>
      </c>
      <c r="AS112">
        <v>43552</v>
      </c>
      <c r="AT112">
        <v>581755</v>
      </c>
      <c r="AU112">
        <v>200880</v>
      </c>
      <c r="AV112">
        <v>200880</v>
      </c>
      <c r="AW112">
        <v>200880</v>
      </c>
      <c r="AX112">
        <v>236880</v>
      </c>
      <c r="AY112">
        <v>200880</v>
      </c>
      <c r="AZ112">
        <v>195916</v>
      </c>
      <c r="BA112">
        <v>6732000</v>
      </c>
      <c r="BB112" t="s">
        <v>3796</v>
      </c>
      <c r="BC112" t="s">
        <v>3797</v>
      </c>
      <c r="BD112" t="s">
        <v>3843</v>
      </c>
      <c r="BE112" t="s">
        <v>3844</v>
      </c>
      <c r="BF112" t="s">
        <v>5034</v>
      </c>
      <c r="BG112" t="s">
        <v>5035</v>
      </c>
      <c r="BH112" t="s">
        <v>4947</v>
      </c>
      <c r="BI112" t="s">
        <v>195</v>
      </c>
      <c r="BJ112" t="s">
        <v>195</v>
      </c>
      <c r="BK112" t="s">
        <v>3776</v>
      </c>
      <c r="BL112" t="s">
        <v>5154</v>
      </c>
      <c r="BM112" t="s">
        <v>4949</v>
      </c>
      <c r="BN112" t="s">
        <v>5121</v>
      </c>
      <c r="BO112" t="s">
        <v>4950</v>
      </c>
      <c r="BP112" s="441" t="str">
        <f t="shared" si="1"/>
        <v>WA.2378.EBD.952.101.B.522151</v>
      </c>
    </row>
    <row r="113" spans="1:68">
      <c r="A113" t="s">
        <v>4935</v>
      </c>
      <c r="B113" t="s">
        <v>4936</v>
      </c>
      <c r="C113" t="s">
        <v>4937</v>
      </c>
      <c r="D113" t="s">
        <v>3795</v>
      </c>
      <c r="E113" t="s">
        <v>197</v>
      </c>
      <c r="F113" t="s">
        <v>3842</v>
      </c>
      <c r="G113" t="s">
        <v>2445</v>
      </c>
      <c r="H113" t="s">
        <v>4938</v>
      </c>
      <c r="I113">
        <v>5</v>
      </c>
      <c r="J113" t="s">
        <v>5031</v>
      </c>
      <c r="K113">
        <v>1</v>
      </c>
      <c r="L113" t="s">
        <v>805</v>
      </c>
      <c r="M113" t="s">
        <v>509</v>
      </c>
      <c r="N113" t="s">
        <v>124</v>
      </c>
      <c r="O113" t="s">
        <v>513</v>
      </c>
      <c r="P113" t="s">
        <v>8</v>
      </c>
      <c r="Q113" t="s">
        <v>4570</v>
      </c>
      <c r="R113" t="s">
        <v>4940</v>
      </c>
      <c r="S113" t="s">
        <v>195</v>
      </c>
      <c r="T113" t="s">
        <v>4570</v>
      </c>
      <c r="U113" t="s">
        <v>4570</v>
      </c>
      <c r="V113" t="s">
        <v>4496</v>
      </c>
      <c r="W113" t="s">
        <v>4570</v>
      </c>
      <c r="X113" t="s">
        <v>5155</v>
      </c>
      <c r="Y113" t="s">
        <v>5156</v>
      </c>
      <c r="Z113" t="s">
        <v>8</v>
      </c>
      <c r="AA113">
        <v>0</v>
      </c>
      <c r="AB113" t="s">
        <v>195</v>
      </c>
      <c r="AC113">
        <v>0</v>
      </c>
      <c r="AD113" t="s">
        <v>195</v>
      </c>
      <c r="AE113">
        <v>0</v>
      </c>
      <c r="AF113" t="s">
        <v>195</v>
      </c>
      <c r="AG113">
        <v>0</v>
      </c>
      <c r="AH113" t="s">
        <v>195</v>
      </c>
      <c r="AI113">
        <v>4</v>
      </c>
      <c r="AJ113" t="s">
        <v>54</v>
      </c>
      <c r="AK113">
        <v>900000</v>
      </c>
      <c r="AL113">
        <v>3600000</v>
      </c>
      <c r="AM113" t="s">
        <v>195</v>
      </c>
      <c r="AN113">
        <v>0</v>
      </c>
      <c r="AO113" t="s">
        <v>4943</v>
      </c>
      <c r="AP113">
        <v>0</v>
      </c>
      <c r="AQ113">
        <v>0</v>
      </c>
      <c r="AR113">
        <v>162551</v>
      </c>
      <c r="AS113">
        <v>17421</v>
      </c>
      <c r="AT113">
        <v>232702</v>
      </c>
      <c r="AU113">
        <v>80352</v>
      </c>
      <c r="AV113">
        <v>80352</v>
      </c>
      <c r="AW113">
        <v>80352</v>
      </c>
      <c r="AX113">
        <v>94752</v>
      </c>
      <c r="AY113">
        <v>80352</v>
      </c>
      <c r="AZ113">
        <v>78367</v>
      </c>
      <c r="BA113">
        <v>2692799</v>
      </c>
      <c r="BB113" t="s">
        <v>3796</v>
      </c>
      <c r="BC113" t="s">
        <v>3797</v>
      </c>
      <c r="BD113" t="s">
        <v>3843</v>
      </c>
      <c r="BE113" t="s">
        <v>3844</v>
      </c>
      <c r="BF113" t="s">
        <v>5034</v>
      </c>
      <c r="BG113" t="s">
        <v>5042</v>
      </c>
      <c r="BH113" t="s">
        <v>4947</v>
      </c>
      <c r="BI113" t="s">
        <v>195</v>
      </c>
      <c r="BJ113" t="s">
        <v>195</v>
      </c>
      <c r="BK113" t="s">
        <v>3776</v>
      </c>
      <c r="BL113" t="s">
        <v>5157</v>
      </c>
      <c r="BM113" t="s">
        <v>4949</v>
      </c>
      <c r="BN113" t="s">
        <v>5121</v>
      </c>
      <c r="BO113" t="s">
        <v>4950</v>
      </c>
      <c r="BP113" s="441" t="str">
        <f t="shared" si="1"/>
        <v>WA.2378.EBD.952.101.C.522151</v>
      </c>
    </row>
    <row r="114" spans="1:68">
      <c r="A114" t="s">
        <v>4935</v>
      </c>
      <c r="B114" t="s">
        <v>4936</v>
      </c>
      <c r="C114" t="s">
        <v>4937</v>
      </c>
      <c r="D114" t="s">
        <v>3795</v>
      </c>
      <c r="E114" t="s">
        <v>197</v>
      </c>
      <c r="F114" t="s">
        <v>3842</v>
      </c>
      <c r="G114" t="s">
        <v>2445</v>
      </c>
      <c r="H114" t="s">
        <v>4938</v>
      </c>
      <c r="I114">
        <v>5</v>
      </c>
      <c r="J114" t="s">
        <v>5031</v>
      </c>
      <c r="K114">
        <v>1</v>
      </c>
      <c r="L114" t="s">
        <v>805</v>
      </c>
      <c r="M114" t="s">
        <v>511</v>
      </c>
      <c r="N114" t="s">
        <v>125</v>
      </c>
      <c r="O114" t="s">
        <v>513</v>
      </c>
      <c r="P114" t="s">
        <v>8</v>
      </c>
      <c r="Q114" t="s">
        <v>4570</v>
      </c>
      <c r="R114" t="s">
        <v>4940</v>
      </c>
      <c r="S114" t="s">
        <v>195</v>
      </c>
      <c r="T114" t="s">
        <v>4570</v>
      </c>
      <c r="U114" t="s">
        <v>4570</v>
      </c>
      <c r="V114" t="s">
        <v>4496</v>
      </c>
      <c r="W114" t="s">
        <v>4570</v>
      </c>
      <c r="X114" t="s">
        <v>5158</v>
      </c>
      <c r="Y114" t="s">
        <v>5159</v>
      </c>
      <c r="Z114" t="s">
        <v>8</v>
      </c>
      <c r="AA114">
        <v>0</v>
      </c>
      <c r="AB114" t="s">
        <v>195</v>
      </c>
      <c r="AC114">
        <v>0</v>
      </c>
      <c r="AD114" t="s">
        <v>195</v>
      </c>
      <c r="AE114">
        <v>0</v>
      </c>
      <c r="AF114" t="s">
        <v>195</v>
      </c>
      <c r="AG114">
        <v>0</v>
      </c>
      <c r="AH114" t="s">
        <v>195</v>
      </c>
      <c r="AI114">
        <v>1</v>
      </c>
      <c r="AJ114" t="s">
        <v>54</v>
      </c>
      <c r="AK114">
        <v>1400000</v>
      </c>
      <c r="AL114">
        <v>1400000</v>
      </c>
      <c r="AM114" t="s">
        <v>195</v>
      </c>
      <c r="AN114">
        <v>0</v>
      </c>
      <c r="AO114" t="s">
        <v>4943</v>
      </c>
      <c r="AP114">
        <v>0</v>
      </c>
      <c r="AQ114">
        <v>0</v>
      </c>
      <c r="AR114">
        <v>63214</v>
      </c>
      <c r="AS114">
        <v>6775</v>
      </c>
      <c r="AT114">
        <v>90495</v>
      </c>
      <c r="AU114">
        <v>31248</v>
      </c>
      <c r="AV114">
        <v>31248</v>
      </c>
      <c r="AW114">
        <v>31248</v>
      </c>
      <c r="AX114">
        <v>36848</v>
      </c>
      <c r="AY114">
        <v>31248</v>
      </c>
      <c r="AZ114">
        <v>30476</v>
      </c>
      <c r="BA114">
        <v>1047200</v>
      </c>
      <c r="BB114" t="s">
        <v>3796</v>
      </c>
      <c r="BC114" t="s">
        <v>3797</v>
      </c>
      <c r="BD114" t="s">
        <v>3843</v>
      </c>
      <c r="BE114" t="s">
        <v>3844</v>
      </c>
      <c r="BF114" t="s">
        <v>5034</v>
      </c>
      <c r="BG114" t="s">
        <v>5048</v>
      </c>
      <c r="BH114" t="s">
        <v>4947</v>
      </c>
      <c r="BI114" t="s">
        <v>195</v>
      </c>
      <c r="BJ114" t="s">
        <v>195</v>
      </c>
      <c r="BK114" t="s">
        <v>3776</v>
      </c>
      <c r="BL114" t="s">
        <v>5160</v>
      </c>
      <c r="BM114" t="s">
        <v>4949</v>
      </c>
      <c r="BN114" t="s">
        <v>5121</v>
      </c>
      <c r="BO114" t="s">
        <v>4950</v>
      </c>
      <c r="BP114" s="441" t="str">
        <f t="shared" si="1"/>
        <v>WA.2378.EBD.952.101.D.522151</v>
      </c>
    </row>
    <row r="115" spans="1:68">
      <c r="A115" t="s">
        <v>4935</v>
      </c>
      <c r="B115" t="s">
        <v>4936</v>
      </c>
      <c r="C115" t="s">
        <v>4937</v>
      </c>
      <c r="D115" t="s">
        <v>3795</v>
      </c>
      <c r="E115" t="s">
        <v>197</v>
      </c>
      <c r="F115" t="s">
        <v>3842</v>
      </c>
      <c r="G115" t="s">
        <v>2445</v>
      </c>
      <c r="H115" t="s">
        <v>4938</v>
      </c>
      <c r="I115">
        <v>5</v>
      </c>
      <c r="J115" t="s">
        <v>5031</v>
      </c>
      <c r="K115">
        <v>1</v>
      </c>
      <c r="L115" t="s">
        <v>805</v>
      </c>
      <c r="M115" t="s">
        <v>511</v>
      </c>
      <c r="N115" t="s">
        <v>125</v>
      </c>
      <c r="O115" t="s">
        <v>513</v>
      </c>
      <c r="P115" t="s">
        <v>8</v>
      </c>
      <c r="Q115" t="s">
        <v>4570</v>
      </c>
      <c r="R115" t="s">
        <v>4940</v>
      </c>
      <c r="S115" t="s">
        <v>195</v>
      </c>
      <c r="T115" t="s">
        <v>4570</v>
      </c>
      <c r="U115" t="s">
        <v>4570</v>
      </c>
      <c r="V115" t="s">
        <v>4951</v>
      </c>
      <c r="W115" t="s">
        <v>4496</v>
      </c>
      <c r="X115" t="s">
        <v>5161</v>
      </c>
      <c r="Y115" t="s">
        <v>5162</v>
      </c>
      <c r="Z115" t="s">
        <v>8</v>
      </c>
      <c r="AA115">
        <v>0</v>
      </c>
      <c r="AB115" t="s">
        <v>195</v>
      </c>
      <c r="AC115">
        <v>0</v>
      </c>
      <c r="AD115" t="s">
        <v>195</v>
      </c>
      <c r="AE115">
        <v>0</v>
      </c>
      <c r="AF115" t="s">
        <v>195</v>
      </c>
      <c r="AG115">
        <v>0</v>
      </c>
      <c r="AH115" t="s">
        <v>195</v>
      </c>
      <c r="AI115">
        <v>2</v>
      </c>
      <c r="AJ115" t="s">
        <v>54</v>
      </c>
      <c r="AK115">
        <v>1000000</v>
      </c>
      <c r="AL115">
        <v>2000000</v>
      </c>
      <c r="AM115" t="s">
        <v>195</v>
      </c>
      <c r="AN115">
        <v>0</v>
      </c>
      <c r="AO115" t="s">
        <v>4943</v>
      </c>
      <c r="AP115">
        <v>0</v>
      </c>
      <c r="AQ115">
        <v>0</v>
      </c>
      <c r="AR115">
        <v>90306</v>
      </c>
      <c r="AS115">
        <v>9678</v>
      </c>
      <c r="AT115">
        <v>129279</v>
      </c>
      <c r="AU115">
        <v>44640</v>
      </c>
      <c r="AV115">
        <v>44640</v>
      </c>
      <c r="AW115">
        <v>44640</v>
      </c>
      <c r="AX115">
        <v>52640</v>
      </c>
      <c r="AY115">
        <v>44640</v>
      </c>
      <c r="AZ115">
        <v>43537</v>
      </c>
      <c r="BA115">
        <v>1496000</v>
      </c>
      <c r="BB115" t="s">
        <v>3796</v>
      </c>
      <c r="BC115" t="s">
        <v>3797</v>
      </c>
      <c r="BD115" t="s">
        <v>3843</v>
      </c>
      <c r="BE115" t="s">
        <v>3844</v>
      </c>
      <c r="BF115" t="s">
        <v>5034</v>
      </c>
      <c r="BG115" t="s">
        <v>5048</v>
      </c>
      <c r="BH115" t="s">
        <v>4947</v>
      </c>
      <c r="BI115" t="s">
        <v>195</v>
      </c>
      <c r="BJ115" t="s">
        <v>195</v>
      </c>
      <c r="BK115" t="s">
        <v>3776</v>
      </c>
      <c r="BL115" t="s">
        <v>5163</v>
      </c>
      <c r="BM115" t="s">
        <v>4949</v>
      </c>
      <c r="BN115" t="s">
        <v>5121</v>
      </c>
      <c r="BO115" t="s">
        <v>4950</v>
      </c>
      <c r="BP115" s="441" t="str">
        <f t="shared" si="1"/>
        <v>WA.2378.EBD.952.101.D.522151</v>
      </c>
    </row>
    <row r="116" spans="1:68">
      <c r="A116" t="s">
        <v>4935</v>
      </c>
      <c r="B116" t="s">
        <v>4936</v>
      </c>
      <c r="C116" t="s">
        <v>4937</v>
      </c>
      <c r="D116" t="s">
        <v>3795</v>
      </c>
      <c r="E116" t="s">
        <v>197</v>
      </c>
      <c r="F116" t="s">
        <v>3842</v>
      </c>
      <c r="G116" t="s">
        <v>2445</v>
      </c>
      <c r="H116" t="s">
        <v>4938</v>
      </c>
      <c r="I116">
        <v>5</v>
      </c>
      <c r="J116" t="s">
        <v>5031</v>
      </c>
      <c r="K116">
        <v>1</v>
      </c>
      <c r="L116" t="s">
        <v>805</v>
      </c>
      <c r="M116" t="s">
        <v>511</v>
      </c>
      <c r="N116" t="s">
        <v>125</v>
      </c>
      <c r="O116" t="s">
        <v>513</v>
      </c>
      <c r="P116" t="s">
        <v>8</v>
      </c>
      <c r="Q116" t="s">
        <v>4570</v>
      </c>
      <c r="R116" t="s">
        <v>4940</v>
      </c>
      <c r="S116" t="s">
        <v>195</v>
      </c>
      <c r="T116" t="s">
        <v>4570</v>
      </c>
      <c r="U116" t="s">
        <v>4570</v>
      </c>
      <c r="V116" t="s">
        <v>5001</v>
      </c>
      <c r="W116" t="s">
        <v>4951</v>
      </c>
      <c r="X116" t="s">
        <v>5164</v>
      </c>
      <c r="Y116" t="s">
        <v>5165</v>
      </c>
      <c r="Z116" t="s">
        <v>8</v>
      </c>
      <c r="AA116">
        <v>0</v>
      </c>
      <c r="AB116" t="s">
        <v>195</v>
      </c>
      <c r="AC116">
        <v>0</v>
      </c>
      <c r="AD116" t="s">
        <v>195</v>
      </c>
      <c r="AE116">
        <v>0</v>
      </c>
      <c r="AF116" t="s">
        <v>195</v>
      </c>
      <c r="AG116">
        <v>0</v>
      </c>
      <c r="AH116" t="s">
        <v>195</v>
      </c>
      <c r="AI116">
        <v>8</v>
      </c>
      <c r="AJ116" t="s">
        <v>54</v>
      </c>
      <c r="AK116">
        <v>900000</v>
      </c>
      <c r="AL116">
        <v>7200000</v>
      </c>
      <c r="AM116" t="s">
        <v>195</v>
      </c>
      <c r="AN116">
        <v>0</v>
      </c>
      <c r="AO116" t="s">
        <v>4943</v>
      </c>
      <c r="AP116">
        <v>0</v>
      </c>
      <c r="AQ116">
        <v>0</v>
      </c>
      <c r="AR116">
        <v>325101</v>
      </c>
      <c r="AS116">
        <v>34842</v>
      </c>
      <c r="AT116">
        <v>465404</v>
      </c>
      <c r="AU116">
        <v>160704</v>
      </c>
      <c r="AV116">
        <v>160704</v>
      </c>
      <c r="AW116">
        <v>160704</v>
      </c>
      <c r="AX116">
        <v>189504</v>
      </c>
      <c r="AY116">
        <v>160704</v>
      </c>
      <c r="AZ116">
        <v>156733</v>
      </c>
      <c r="BA116">
        <v>5385600</v>
      </c>
      <c r="BB116" t="s">
        <v>3796</v>
      </c>
      <c r="BC116" t="s">
        <v>3797</v>
      </c>
      <c r="BD116" t="s">
        <v>3843</v>
      </c>
      <c r="BE116" t="s">
        <v>3844</v>
      </c>
      <c r="BF116" t="s">
        <v>5034</v>
      </c>
      <c r="BG116" t="s">
        <v>5048</v>
      </c>
      <c r="BH116" t="s">
        <v>4947</v>
      </c>
      <c r="BI116" t="s">
        <v>195</v>
      </c>
      <c r="BJ116" t="s">
        <v>195</v>
      </c>
      <c r="BK116" t="s">
        <v>3776</v>
      </c>
      <c r="BL116" t="s">
        <v>5166</v>
      </c>
      <c r="BM116" t="s">
        <v>4949</v>
      </c>
      <c r="BN116" t="s">
        <v>5121</v>
      </c>
      <c r="BO116" t="s">
        <v>4950</v>
      </c>
      <c r="BP116" s="441" t="str">
        <f t="shared" si="1"/>
        <v>WA.2378.EBD.952.101.D.522151</v>
      </c>
    </row>
    <row r="117" spans="1:68">
      <c r="A117" t="s">
        <v>4935</v>
      </c>
      <c r="B117" t="s">
        <v>4936</v>
      </c>
      <c r="C117" t="s">
        <v>4937</v>
      </c>
      <c r="D117" t="s">
        <v>3795</v>
      </c>
      <c r="E117" t="s">
        <v>197</v>
      </c>
      <c r="F117" t="s">
        <v>3842</v>
      </c>
      <c r="G117" t="s">
        <v>2445</v>
      </c>
      <c r="H117" t="s">
        <v>4938</v>
      </c>
      <c r="I117">
        <v>5</v>
      </c>
      <c r="J117" t="s">
        <v>5054</v>
      </c>
      <c r="K117">
        <v>2</v>
      </c>
      <c r="L117" t="s">
        <v>805</v>
      </c>
      <c r="M117" t="s">
        <v>8</v>
      </c>
      <c r="N117" t="s">
        <v>162</v>
      </c>
      <c r="O117" t="s">
        <v>513</v>
      </c>
      <c r="P117" t="s">
        <v>8</v>
      </c>
      <c r="Q117" t="s">
        <v>4570</v>
      </c>
      <c r="R117" t="s">
        <v>4940</v>
      </c>
      <c r="S117" t="s">
        <v>195</v>
      </c>
      <c r="T117" t="s">
        <v>4570</v>
      </c>
      <c r="U117" t="s">
        <v>4570</v>
      </c>
      <c r="V117" t="s">
        <v>4496</v>
      </c>
      <c r="W117" t="s">
        <v>4570</v>
      </c>
      <c r="X117" t="s">
        <v>5167</v>
      </c>
      <c r="Y117" t="s">
        <v>5168</v>
      </c>
      <c r="Z117" t="s">
        <v>8</v>
      </c>
      <c r="AA117">
        <v>0</v>
      </c>
      <c r="AB117" t="s">
        <v>195</v>
      </c>
      <c r="AC117">
        <v>0</v>
      </c>
      <c r="AD117" t="s">
        <v>195</v>
      </c>
      <c r="AE117">
        <v>0</v>
      </c>
      <c r="AF117" t="s">
        <v>195</v>
      </c>
      <c r="AG117">
        <v>0</v>
      </c>
      <c r="AH117" t="s">
        <v>195</v>
      </c>
      <c r="AI117">
        <v>8</v>
      </c>
      <c r="AJ117" t="s">
        <v>54</v>
      </c>
      <c r="AK117">
        <v>1000000</v>
      </c>
      <c r="AL117">
        <v>8000000</v>
      </c>
      <c r="AM117" t="s">
        <v>195</v>
      </c>
      <c r="AN117">
        <v>0</v>
      </c>
      <c r="AO117" t="s">
        <v>4943</v>
      </c>
      <c r="AP117">
        <v>0</v>
      </c>
      <c r="AQ117">
        <v>0</v>
      </c>
      <c r="AR117">
        <v>155732</v>
      </c>
      <c r="AS117">
        <v>383149</v>
      </c>
      <c r="AT117">
        <v>747394</v>
      </c>
      <c r="AU117">
        <v>553846</v>
      </c>
      <c r="AV117">
        <v>307692</v>
      </c>
      <c r="AW117">
        <v>615385</v>
      </c>
      <c r="AX117">
        <v>461538</v>
      </c>
      <c r="AY117">
        <v>307692</v>
      </c>
      <c r="AZ117">
        <v>467571</v>
      </c>
      <c r="BA117">
        <v>4000001</v>
      </c>
      <c r="BB117" t="s">
        <v>3796</v>
      </c>
      <c r="BC117" t="s">
        <v>3797</v>
      </c>
      <c r="BD117" t="s">
        <v>3843</v>
      </c>
      <c r="BE117" t="s">
        <v>3850</v>
      </c>
      <c r="BF117" t="s">
        <v>5057</v>
      </c>
      <c r="BG117" t="s">
        <v>5058</v>
      </c>
      <c r="BH117" t="s">
        <v>4947</v>
      </c>
      <c r="BI117" t="s">
        <v>195</v>
      </c>
      <c r="BJ117" t="s">
        <v>195</v>
      </c>
      <c r="BK117" t="s">
        <v>3776</v>
      </c>
      <c r="BL117" t="s">
        <v>5169</v>
      </c>
      <c r="BM117" t="s">
        <v>4949</v>
      </c>
      <c r="BN117" t="s">
        <v>5121</v>
      </c>
      <c r="BO117" t="s">
        <v>4950</v>
      </c>
      <c r="BP117" s="441" t="str">
        <f t="shared" si="1"/>
        <v>WA.2378.EBD.953.101.A.522151</v>
      </c>
    </row>
    <row r="118" spans="1:68">
      <c r="A118" t="s">
        <v>4935</v>
      </c>
      <c r="B118" t="s">
        <v>4936</v>
      </c>
      <c r="C118" t="s">
        <v>4937</v>
      </c>
      <c r="D118" t="s">
        <v>3795</v>
      </c>
      <c r="E118" t="s">
        <v>197</v>
      </c>
      <c r="F118" t="s">
        <v>3842</v>
      </c>
      <c r="G118" t="s">
        <v>2445</v>
      </c>
      <c r="H118" t="s">
        <v>4938</v>
      </c>
      <c r="I118">
        <v>5</v>
      </c>
      <c r="J118" t="s">
        <v>5054</v>
      </c>
      <c r="K118">
        <v>2</v>
      </c>
      <c r="L118" t="s">
        <v>805</v>
      </c>
      <c r="M118" t="s">
        <v>8</v>
      </c>
      <c r="N118" t="s">
        <v>162</v>
      </c>
      <c r="O118" t="s">
        <v>513</v>
      </c>
      <c r="P118" t="s">
        <v>8</v>
      </c>
      <c r="Q118" t="s">
        <v>4570</v>
      </c>
      <c r="R118" t="s">
        <v>4940</v>
      </c>
      <c r="S118" t="s">
        <v>195</v>
      </c>
      <c r="T118" t="s">
        <v>4570</v>
      </c>
      <c r="U118" t="s">
        <v>4570</v>
      </c>
      <c r="V118" t="s">
        <v>4951</v>
      </c>
      <c r="W118" t="s">
        <v>4496</v>
      </c>
      <c r="X118" t="s">
        <v>5170</v>
      </c>
      <c r="Y118" t="s">
        <v>5171</v>
      </c>
      <c r="Z118" t="s">
        <v>8</v>
      </c>
      <c r="AA118">
        <v>0</v>
      </c>
      <c r="AB118" t="s">
        <v>195</v>
      </c>
      <c r="AC118">
        <v>0</v>
      </c>
      <c r="AD118" t="s">
        <v>195</v>
      </c>
      <c r="AE118">
        <v>0</v>
      </c>
      <c r="AF118" t="s">
        <v>195</v>
      </c>
      <c r="AG118">
        <v>0</v>
      </c>
      <c r="AH118" t="s">
        <v>195</v>
      </c>
      <c r="AI118">
        <v>8</v>
      </c>
      <c r="AJ118" t="s">
        <v>54</v>
      </c>
      <c r="AK118">
        <v>900000</v>
      </c>
      <c r="AL118">
        <v>7200000</v>
      </c>
      <c r="AM118" t="s">
        <v>195</v>
      </c>
      <c r="AN118">
        <v>0</v>
      </c>
      <c r="AO118" t="s">
        <v>4943</v>
      </c>
      <c r="AP118">
        <v>0</v>
      </c>
      <c r="AQ118">
        <v>0</v>
      </c>
      <c r="AR118">
        <v>140159</v>
      </c>
      <c r="AS118">
        <v>344834</v>
      </c>
      <c r="AT118">
        <v>672654</v>
      </c>
      <c r="AU118">
        <v>498462</v>
      </c>
      <c r="AV118">
        <v>276923</v>
      </c>
      <c r="AW118">
        <v>553846</v>
      </c>
      <c r="AX118">
        <v>415385</v>
      </c>
      <c r="AY118">
        <v>276923</v>
      </c>
      <c r="AZ118">
        <v>420814</v>
      </c>
      <c r="BA118">
        <v>3600000</v>
      </c>
      <c r="BB118" t="s">
        <v>3796</v>
      </c>
      <c r="BC118" t="s">
        <v>3797</v>
      </c>
      <c r="BD118" t="s">
        <v>3843</v>
      </c>
      <c r="BE118" t="s">
        <v>3850</v>
      </c>
      <c r="BF118" t="s">
        <v>5057</v>
      </c>
      <c r="BG118" t="s">
        <v>5058</v>
      </c>
      <c r="BH118" t="s">
        <v>4947</v>
      </c>
      <c r="BI118" t="s">
        <v>195</v>
      </c>
      <c r="BJ118" t="s">
        <v>195</v>
      </c>
      <c r="BK118" t="s">
        <v>3776</v>
      </c>
      <c r="BL118" t="s">
        <v>5172</v>
      </c>
      <c r="BM118" t="s">
        <v>4949</v>
      </c>
      <c r="BN118" t="s">
        <v>5121</v>
      </c>
      <c r="BO118" t="s">
        <v>4950</v>
      </c>
      <c r="BP118" s="441" t="str">
        <f t="shared" si="1"/>
        <v>WA.2378.EBD.953.101.A.522151</v>
      </c>
    </row>
    <row r="119" spans="1:68">
      <c r="A119" t="s">
        <v>4935</v>
      </c>
      <c r="B119" t="s">
        <v>4936</v>
      </c>
      <c r="C119" t="s">
        <v>4937</v>
      </c>
      <c r="D119" t="s">
        <v>3795</v>
      </c>
      <c r="E119" t="s">
        <v>197</v>
      </c>
      <c r="F119" t="s">
        <v>3842</v>
      </c>
      <c r="G119" t="s">
        <v>2445</v>
      </c>
      <c r="H119" t="s">
        <v>4938</v>
      </c>
      <c r="I119">
        <v>5</v>
      </c>
      <c r="J119" t="s">
        <v>5054</v>
      </c>
      <c r="K119">
        <v>2</v>
      </c>
      <c r="L119" t="s">
        <v>1081</v>
      </c>
      <c r="M119" t="s">
        <v>8</v>
      </c>
      <c r="N119" t="s">
        <v>2861</v>
      </c>
      <c r="O119" t="s">
        <v>513</v>
      </c>
      <c r="P119" t="s">
        <v>8</v>
      </c>
      <c r="Q119" t="s">
        <v>4570</v>
      </c>
      <c r="R119" t="s">
        <v>4940</v>
      </c>
      <c r="S119" t="s">
        <v>195</v>
      </c>
      <c r="T119" t="s">
        <v>4570</v>
      </c>
      <c r="U119" t="s">
        <v>4570</v>
      </c>
      <c r="V119" t="s">
        <v>4496</v>
      </c>
      <c r="W119" t="s">
        <v>4570</v>
      </c>
      <c r="X119" t="s">
        <v>5173</v>
      </c>
      <c r="Y119" t="s">
        <v>5174</v>
      </c>
      <c r="Z119" t="s">
        <v>8</v>
      </c>
      <c r="AA119">
        <v>0</v>
      </c>
      <c r="AB119" t="s">
        <v>195</v>
      </c>
      <c r="AC119">
        <v>0</v>
      </c>
      <c r="AD119" t="s">
        <v>195</v>
      </c>
      <c r="AE119">
        <v>0</v>
      </c>
      <c r="AF119" t="s">
        <v>195</v>
      </c>
      <c r="AG119">
        <v>0</v>
      </c>
      <c r="AH119" t="s">
        <v>195</v>
      </c>
      <c r="AI119">
        <v>10</v>
      </c>
      <c r="AJ119" t="s">
        <v>25</v>
      </c>
      <c r="AK119">
        <v>1400000</v>
      </c>
      <c r="AL119">
        <v>14000000</v>
      </c>
      <c r="AM119" t="s">
        <v>195</v>
      </c>
      <c r="AN119">
        <v>0</v>
      </c>
      <c r="AO119" t="s">
        <v>4943</v>
      </c>
      <c r="AP119">
        <v>0</v>
      </c>
      <c r="AQ119">
        <v>0</v>
      </c>
      <c r="AR119">
        <v>5379249</v>
      </c>
      <c r="AS119">
        <v>2901291</v>
      </c>
      <c r="AT119">
        <v>800000</v>
      </c>
      <c r="AU119">
        <v>800000</v>
      </c>
      <c r="AV119">
        <v>800000</v>
      </c>
      <c r="AW119">
        <v>800000</v>
      </c>
      <c r="AX119">
        <v>800000</v>
      </c>
      <c r="AY119">
        <v>800000</v>
      </c>
      <c r="AZ119">
        <v>800000</v>
      </c>
      <c r="BA119">
        <v>119460</v>
      </c>
      <c r="BB119" t="s">
        <v>3796</v>
      </c>
      <c r="BC119" t="s">
        <v>3797</v>
      </c>
      <c r="BD119" t="s">
        <v>3843</v>
      </c>
      <c r="BE119" t="s">
        <v>3850</v>
      </c>
      <c r="BF119" t="s">
        <v>5073</v>
      </c>
      <c r="BG119" t="s">
        <v>5074</v>
      </c>
      <c r="BH119" t="s">
        <v>4947</v>
      </c>
      <c r="BI119" t="s">
        <v>195</v>
      </c>
      <c r="BJ119" t="s">
        <v>195</v>
      </c>
      <c r="BK119" t="s">
        <v>3776</v>
      </c>
      <c r="BL119" t="s">
        <v>5175</v>
      </c>
      <c r="BM119" t="s">
        <v>4949</v>
      </c>
      <c r="BN119" t="s">
        <v>5121</v>
      </c>
      <c r="BO119" t="s">
        <v>4950</v>
      </c>
      <c r="BP119" s="441" t="str">
        <f t="shared" si="1"/>
        <v>WA.2378.EBD.953.102.A.522151</v>
      </c>
    </row>
    <row r="120" spans="1:68">
      <c r="A120" t="s">
        <v>4935</v>
      </c>
      <c r="B120" t="s">
        <v>4936</v>
      </c>
      <c r="C120" t="s">
        <v>4937</v>
      </c>
      <c r="D120" t="s">
        <v>3795</v>
      </c>
      <c r="E120" t="s">
        <v>197</v>
      </c>
      <c r="F120" t="s">
        <v>3842</v>
      </c>
      <c r="G120" t="s">
        <v>2445</v>
      </c>
      <c r="H120" t="s">
        <v>4938</v>
      </c>
      <c r="I120">
        <v>5</v>
      </c>
      <c r="J120" t="s">
        <v>5054</v>
      </c>
      <c r="K120">
        <v>2</v>
      </c>
      <c r="L120" t="s">
        <v>1081</v>
      </c>
      <c r="M120" t="s">
        <v>508</v>
      </c>
      <c r="N120" t="s">
        <v>165</v>
      </c>
      <c r="O120" t="s">
        <v>513</v>
      </c>
      <c r="P120" t="s">
        <v>8</v>
      </c>
      <c r="Q120" t="s">
        <v>4570</v>
      </c>
      <c r="R120" t="s">
        <v>4940</v>
      </c>
      <c r="S120" t="s">
        <v>195</v>
      </c>
      <c r="T120" t="s">
        <v>4570</v>
      </c>
      <c r="U120" t="s">
        <v>4570</v>
      </c>
      <c r="V120" t="s">
        <v>4496</v>
      </c>
      <c r="W120" t="s">
        <v>4570</v>
      </c>
      <c r="X120" t="s">
        <v>5176</v>
      </c>
      <c r="Y120" t="s">
        <v>5174</v>
      </c>
      <c r="Z120" t="s">
        <v>8</v>
      </c>
      <c r="AA120">
        <v>0</v>
      </c>
      <c r="AB120" t="s">
        <v>195</v>
      </c>
      <c r="AC120">
        <v>0</v>
      </c>
      <c r="AD120" t="s">
        <v>195</v>
      </c>
      <c r="AE120">
        <v>0</v>
      </c>
      <c r="AF120" t="s">
        <v>195</v>
      </c>
      <c r="AG120">
        <v>0</v>
      </c>
      <c r="AH120" t="s">
        <v>195</v>
      </c>
      <c r="AI120">
        <v>10</v>
      </c>
      <c r="AJ120" t="s">
        <v>25</v>
      </c>
      <c r="AK120">
        <v>1400000</v>
      </c>
      <c r="AL120">
        <v>14000000</v>
      </c>
      <c r="AM120" t="s">
        <v>195</v>
      </c>
      <c r="AN120">
        <v>0</v>
      </c>
      <c r="AO120" t="s">
        <v>4943</v>
      </c>
      <c r="AP120">
        <v>0</v>
      </c>
      <c r="AQ120">
        <v>0</v>
      </c>
      <c r="AR120">
        <v>1221968</v>
      </c>
      <c r="AS120">
        <v>1431023</v>
      </c>
      <c r="AT120">
        <v>1800000</v>
      </c>
      <c r="AU120">
        <v>1500000</v>
      </c>
      <c r="AV120">
        <v>1500000</v>
      </c>
      <c r="AW120">
        <v>1500000</v>
      </c>
      <c r="AX120">
        <v>1500000</v>
      </c>
      <c r="AY120">
        <v>1000000</v>
      </c>
      <c r="AZ120">
        <v>1000000</v>
      </c>
      <c r="BA120">
        <v>1547009</v>
      </c>
      <c r="BB120" t="s">
        <v>3796</v>
      </c>
      <c r="BC120" t="s">
        <v>3797</v>
      </c>
      <c r="BD120" t="s">
        <v>3843</v>
      </c>
      <c r="BE120" t="s">
        <v>3850</v>
      </c>
      <c r="BF120" t="s">
        <v>5073</v>
      </c>
      <c r="BG120" t="s">
        <v>5078</v>
      </c>
      <c r="BH120" t="s">
        <v>4947</v>
      </c>
      <c r="BI120" t="s">
        <v>195</v>
      </c>
      <c r="BJ120" t="s">
        <v>195</v>
      </c>
      <c r="BK120" t="s">
        <v>3776</v>
      </c>
      <c r="BL120" t="s">
        <v>5175</v>
      </c>
      <c r="BM120" t="s">
        <v>4949</v>
      </c>
      <c r="BN120" t="s">
        <v>5121</v>
      </c>
      <c r="BO120" t="s">
        <v>4950</v>
      </c>
      <c r="BP120" s="441" t="str">
        <f t="shared" si="1"/>
        <v>WA.2378.EBD.953.102.B.522151</v>
      </c>
    </row>
    <row r="121" spans="1:68">
      <c r="A121" t="s">
        <v>4935</v>
      </c>
      <c r="B121" t="s">
        <v>4936</v>
      </c>
      <c r="C121" t="s">
        <v>4937</v>
      </c>
      <c r="D121" t="s">
        <v>3795</v>
      </c>
      <c r="E121" t="s">
        <v>197</v>
      </c>
      <c r="F121" t="s">
        <v>3842</v>
      </c>
      <c r="G121" t="s">
        <v>2445</v>
      </c>
      <c r="H121" t="s">
        <v>4938</v>
      </c>
      <c r="I121">
        <v>5</v>
      </c>
      <c r="J121" t="s">
        <v>5054</v>
      </c>
      <c r="K121">
        <v>2</v>
      </c>
      <c r="L121" t="s">
        <v>1081</v>
      </c>
      <c r="M121" t="s">
        <v>511</v>
      </c>
      <c r="N121" t="s">
        <v>167</v>
      </c>
      <c r="O121" t="s">
        <v>513</v>
      </c>
      <c r="P121" t="s">
        <v>8</v>
      </c>
      <c r="Q121" t="s">
        <v>4570</v>
      </c>
      <c r="R121" t="s">
        <v>4940</v>
      </c>
      <c r="S121" t="s">
        <v>195</v>
      </c>
      <c r="T121" t="s">
        <v>4570</v>
      </c>
      <c r="U121" t="s">
        <v>4570</v>
      </c>
      <c r="V121" t="s">
        <v>4496</v>
      </c>
      <c r="W121" t="s">
        <v>4570</v>
      </c>
      <c r="X121" t="s">
        <v>5177</v>
      </c>
      <c r="Y121" t="s">
        <v>5174</v>
      </c>
      <c r="Z121" t="s">
        <v>8</v>
      </c>
      <c r="AA121">
        <v>0</v>
      </c>
      <c r="AB121" t="s">
        <v>195</v>
      </c>
      <c r="AC121">
        <v>0</v>
      </c>
      <c r="AD121" t="s">
        <v>195</v>
      </c>
      <c r="AE121">
        <v>0</v>
      </c>
      <c r="AF121" t="s">
        <v>195</v>
      </c>
      <c r="AG121">
        <v>0</v>
      </c>
      <c r="AH121" t="s">
        <v>195</v>
      </c>
      <c r="AI121">
        <v>4</v>
      </c>
      <c r="AJ121" t="s">
        <v>25</v>
      </c>
      <c r="AK121">
        <v>1700000</v>
      </c>
      <c r="AL121">
        <v>6800000</v>
      </c>
      <c r="AM121" t="s">
        <v>195</v>
      </c>
      <c r="AN121">
        <v>0</v>
      </c>
      <c r="AO121" t="s">
        <v>4943</v>
      </c>
      <c r="AP121">
        <v>0</v>
      </c>
      <c r="AQ121">
        <v>0</v>
      </c>
      <c r="AR121">
        <v>1595230</v>
      </c>
      <c r="AS121">
        <v>0</v>
      </c>
      <c r="AT121">
        <v>400000</v>
      </c>
      <c r="AU121">
        <v>700000</v>
      </c>
      <c r="AV121">
        <v>700000</v>
      </c>
      <c r="AW121">
        <v>700000</v>
      </c>
      <c r="AX121">
        <v>700000</v>
      </c>
      <c r="AY121">
        <v>700000</v>
      </c>
      <c r="AZ121">
        <v>400000</v>
      </c>
      <c r="BA121">
        <v>904770</v>
      </c>
      <c r="BB121" t="s">
        <v>3796</v>
      </c>
      <c r="BC121" t="s">
        <v>3797</v>
      </c>
      <c r="BD121" t="s">
        <v>3843</v>
      </c>
      <c r="BE121" t="s">
        <v>3850</v>
      </c>
      <c r="BF121" t="s">
        <v>5073</v>
      </c>
      <c r="BG121" t="s">
        <v>5101</v>
      </c>
      <c r="BH121" t="s">
        <v>4947</v>
      </c>
      <c r="BI121" t="s">
        <v>195</v>
      </c>
      <c r="BJ121" t="s">
        <v>195</v>
      </c>
      <c r="BK121" t="s">
        <v>3776</v>
      </c>
      <c r="BL121" t="s">
        <v>5175</v>
      </c>
      <c r="BM121" t="s">
        <v>4949</v>
      </c>
      <c r="BN121" t="s">
        <v>5121</v>
      </c>
      <c r="BO121" t="s">
        <v>4950</v>
      </c>
      <c r="BP121" s="441" t="str">
        <f t="shared" si="1"/>
        <v>WA.2378.EBD.953.102.D.522151</v>
      </c>
    </row>
    <row r="122" spans="1:68">
      <c r="A122" t="s">
        <v>5010</v>
      </c>
      <c r="B122" t="s">
        <v>4936</v>
      </c>
      <c r="C122" t="s">
        <v>4937</v>
      </c>
      <c r="D122" t="s">
        <v>3795</v>
      </c>
      <c r="E122" t="s">
        <v>197</v>
      </c>
      <c r="F122" t="s">
        <v>3842</v>
      </c>
      <c r="G122" t="s">
        <v>2445</v>
      </c>
      <c r="H122" t="s">
        <v>4938</v>
      </c>
      <c r="I122">
        <v>5</v>
      </c>
      <c r="J122" t="s">
        <v>5031</v>
      </c>
      <c r="K122">
        <v>1</v>
      </c>
      <c r="L122" t="s">
        <v>805</v>
      </c>
      <c r="M122" t="s">
        <v>508</v>
      </c>
      <c r="N122" t="s">
        <v>123</v>
      </c>
      <c r="O122" t="s">
        <v>513</v>
      </c>
      <c r="P122" t="s">
        <v>8</v>
      </c>
      <c r="Q122" t="s">
        <v>4570</v>
      </c>
      <c r="R122" t="s">
        <v>4940</v>
      </c>
      <c r="S122" t="s">
        <v>195</v>
      </c>
      <c r="T122" t="s">
        <v>4570</v>
      </c>
      <c r="U122" t="s">
        <v>4570</v>
      </c>
      <c r="V122" t="s">
        <v>4496</v>
      </c>
      <c r="W122" t="s">
        <v>4570</v>
      </c>
      <c r="X122" t="s">
        <v>5149</v>
      </c>
      <c r="Y122" t="s">
        <v>5150</v>
      </c>
      <c r="Z122" t="s">
        <v>8</v>
      </c>
      <c r="AA122">
        <v>0</v>
      </c>
      <c r="AB122" t="s">
        <v>195</v>
      </c>
      <c r="AC122">
        <v>0</v>
      </c>
      <c r="AD122" t="s">
        <v>195</v>
      </c>
      <c r="AE122">
        <v>0</v>
      </c>
      <c r="AF122" t="s">
        <v>195</v>
      </c>
      <c r="AG122">
        <v>0</v>
      </c>
      <c r="AH122" t="s">
        <v>195</v>
      </c>
      <c r="AI122">
        <v>5</v>
      </c>
      <c r="AJ122" t="s">
        <v>54</v>
      </c>
      <c r="AK122">
        <v>1000000</v>
      </c>
      <c r="AL122">
        <v>5000000</v>
      </c>
      <c r="AM122" t="s">
        <v>195</v>
      </c>
      <c r="AN122">
        <v>0</v>
      </c>
      <c r="AO122" t="s">
        <v>5011</v>
      </c>
      <c r="AP122">
        <v>0</v>
      </c>
      <c r="AQ122">
        <v>0</v>
      </c>
      <c r="AR122">
        <v>222378</v>
      </c>
      <c r="AS122">
        <v>54158</v>
      </c>
      <c r="AT122">
        <v>135284</v>
      </c>
      <c r="AU122">
        <v>165140</v>
      </c>
      <c r="AV122">
        <v>1070594</v>
      </c>
      <c r="AW122">
        <v>143294</v>
      </c>
      <c r="AX122">
        <v>161911</v>
      </c>
      <c r="AY122">
        <v>138231</v>
      </c>
      <c r="AZ122">
        <v>141199</v>
      </c>
      <c r="BA122">
        <v>2767811</v>
      </c>
      <c r="BB122" t="s">
        <v>3796</v>
      </c>
      <c r="BC122" t="s">
        <v>3797</v>
      </c>
      <c r="BD122" t="s">
        <v>3843</v>
      </c>
      <c r="BE122" t="s">
        <v>3844</v>
      </c>
      <c r="BF122" t="s">
        <v>5034</v>
      </c>
      <c r="BG122" t="s">
        <v>5035</v>
      </c>
      <c r="BH122" t="s">
        <v>4947</v>
      </c>
      <c r="BI122" t="s">
        <v>195</v>
      </c>
      <c r="BJ122" t="s">
        <v>195</v>
      </c>
      <c r="BK122" t="s">
        <v>3776</v>
      </c>
      <c r="BL122" t="s">
        <v>5151</v>
      </c>
      <c r="BM122" t="s">
        <v>4949</v>
      </c>
      <c r="BN122" t="s">
        <v>5121</v>
      </c>
      <c r="BO122" t="s">
        <v>4950</v>
      </c>
      <c r="BP122" s="441" t="str">
        <f t="shared" si="1"/>
        <v>WA.2378.EBD.952.101.B.522151</v>
      </c>
    </row>
    <row r="123" spans="1:68">
      <c r="A123" t="s">
        <v>5010</v>
      </c>
      <c r="B123" t="s">
        <v>4936</v>
      </c>
      <c r="C123" t="s">
        <v>4937</v>
      </c>
      <c r="D123" t="s">
        <v>3795</v>
      </c>
      <c r="E123" t="s">
        <v>197</v>
      </c>
      <c r="F123" t="s">
        <v>3842</v>
      </c>
      <c r="G123" t="s">
        <v>2445</v>
      </c>
      <c r="H123" t="s">
        <v>4938</v>
      </c>
      <c r="I123">
        <v>5</v>
      </c>
      <c r="J123" t="s">
        <v>5031</v>
      </c>
      <c r="K123">
        <v>1</v>
      </c>
      <c r="L123" t="s">
        <v>805</v>
      </c>
      <c r="M123" t="s">
        <v>508</v>
      </c>
      <c r="N123" t="s">
        <v>123</v>
      </c>
      <c r="O123" t="s">
        <v>513</v>
      </c>
      <c r="P123" t="s">
        <v>8</v>
      </c>
      <c r="Q123" t="s">
        <v>4570</v>
      </c>
      <c r="R123" t="s">
        <v>4940</v>
      </c>
      <c r="S123" t="s">
        <v>195</v>
      </c>
      <c r="T123" t="s">
        <v>4570</v>
      </c>
      <c r="U123" t="s">
        <v>4570</v>
      </c>
      <c r="V123" t="s">
        <v>4951</v>
      </c>
      <c r="W123" t="s">
        <v>4496</v>
      </c>
      <c r="X123" t="s">
        <v>5152</v>
      </c>
      <c r="Y123" t="s">
        <v>5153</v>
      </c>
      <c r="Z123" t="s">
        <v>8</v>
      </c>
      <c r="AA123">
        <v>0</v>
      </c>
      <c r="AB123" t="s">
        <v>195</v>
      </c>
      <c r="AC123">
        <v>0</v>
      </c>
      <c r="AD123" t="s">
        <v>195</v>
      </c>
      <c r="AE123">
        <v>0</v>
      </c>
      <c r="AF123" t="s">
        <v>195</v>
      </c>
      <c r="AG123">
        <v>0</v>
      </c>
      <c r="AH123" t="s">
        <v>195</v>
      </c>
      <c r="AI123">
        <v>10</v>
      </c>
      <c r="AJ123" t="s">
        <v>54</v>
      </c>
      <c r="AK123">
        <v>900000</v>
      </c>
      <c r="AL123">
        <v>9000000</v>
      </c>
      <c r="AM123" t="s">
        <v>195</v>
      </c>
      <c r="AN123">
        <v>0</v>
      </c>
      <c r="AO123" t="s">
        <v>5011</v>
      </c>
      <c r="AP123">
        <v>0</v>
      </c>
      <c r="AQ123">
        <v>0</v>
      </c>
      <c r="AR123">
        <v>400281</v>
      </c>
      <c r="AS123">
        <v>97483</v>
      </c>
      <c r="AT123">
        <v>243511</v>
      </c>
      <c r="AU123">
        <v>297252</v>
      </c>
      <c r="AV123">
        <v>1927070</v>
      </c>
      <c r="AW123">
        <v>257930</v>
      </c>
      <c r="AX123">
        <v>291440</v>
      </c>
      <c r="AY123">
        <v>248816</v>
      </c>
      <c r="AZ123">
        <v>254159</v>
      </c>
      <c r="BA123">
        <v>4982058</v>
      </c>
      <c r="BB123" t="s">
        <v>3796</v>
      </c>
      <c r="BC123" t="s">
        <v>3797</v>
      </c>
      <c r="BD123" t="s">
        <v>3843</v>
      </c>
      <c r="BE123" t="s">
        <v>3844</v>
      </c>
      <c r="BF123" t="s">
        <v>5034</v>
      </c>
      <c r="BG123" t="s">
        <v>5035</v>
      </c>
      <c r="BH123" t="s">
        <v>4947</v>
      </c>
      <c r="BI123" t="s">
        <v>195</v>
      </c>
      <c r="BJ123" t="s">
        <v>195</v>
      </c>
      <c r="BK123" t="s">
        <v>3776</v>
      </c>
      <c r="BL123" t="s">
        <v>5154</v>
      </c>
      <c r="BM123" t="s">
        <v>4949</v>
      </c>
      <c r="BN123" t="s">
        <v>5121</v>
      </c>
      <c r="BO123" t="s">
        <v>4950</v>
      </c>
      <c r="BP123" s="441" t="str">
        <f t="shared" si="1"/>
        <v>WA.2378.EBD.952.101.B.522151</v>
      </c>
    </row>
    <row r="124" spans="1:68">
      <c r="A124" t="s">
        <v>5010</v>
      </c>
      <c r="B124" t="s">
        <v>4936</v>
      </c>
      <c r="C124" t="s">
        <v>4937</v>
      </c>
      <c r="D124" t="s">
        <v>3795</v>
      </c>
      <c r="E124" t="s">
        <v>197</v>
      </c>
      <c r="F124" t="s">
        <v>3842</v>
      </c>
      <c r="G124" t="s">
        <v>2445</v>
      </c>
      <c r="H124" t="s">
        <v>4938</v>
      </c>
      <c r="I124">
        <v>5</v>
      </c>
      <c r="J124" t="s">
        <v>5031</v>
      </c>
      <c r="K124">
        <v>1</v>
      </c>
      <c r="L124" t="s">
        <v>805</v>
      </c>
      <c r="M124" t="s">
        <v>509</v>
      </c>
      <c r="N124" t="s">
        <v>124</v>
      </c>
      <c r="O124" t="s">
        <v>513</v>
      </c>
      <c r="P124" t="s">
        <v>8</v>
      </c>
      <c r="Q124" t="s">
        <v>4570</v>
      </c>
      <c r="R124" t="s">
        <v>4940</v>
      </c>
      <c r="S124" t="s">
        <v>195</v>
      </c>
      <c r="T124" t="s">
        <v>4570</v>
      </c>
      <c r="U124" t="s">
        <v>4570</v>
      </c>
      <c r="V124" t="s">
        <v>4496</v>
      </c>
      <c r="W124" t="s">
        <v>4570</v>
      </c>
      <c r="X124" t="s">
        <v>5155</v>
      </c>
      <c r="Y124" t="s">
        <v>5156</v>
      </c>
      <c r="Z124" t="s">
        <v>8</v>
      </c>
      <c r="AA124">
        <v>0</v>
      </c>
      <c r="AB124" t="s">
        <v>195</v>
      </c>
      <c r="AC124">
        <v>0</v>
      </c>
      <c r="AD124" t="s">
        <v>195</v>
      </c>
      <c r="AE124">
        <v>0</v>
      </c>
      <c r="AF124" t="s">
        <v>195</v>
      </c>
      <c r="AG124">
        <v>0</v>
      </c>
      <c r="AH124" t="s">
        <v>195</v>
      </c>
      <c r="AI124">
        <v>4</v>
      </c>
      <c r="AJ124" t="s">
        <v>54</v>
      </c>
      <c r="AK124">
        <v>900000</v>
      </c>
      <c r="AL124">
        <v>3600000</v>
      </c>
      <c r="AM124" t="s">
        <v>195</v>
      </c>
      <c r="AN124">
        <v>0</v>
      </c>
      <c r="AO124" t="s">
        <v>5011</v>
      </c>
      <c r="AP124">
        <v>0</v>
      </c>
      <c r="AQ124">
        <v>0</v>
      </c>
      <c r="AR124">
        <v>160112</v>
      </c>
      <c r="AS124">
        <v>38993</v>
      </c>
      <c r="AT124">
        <v>97404</v>
      </c>
      <c r="AU124">
        <v>118901</v>
      </c>
      <c r="AV124">
        <v>770828</v>
      </c>
      <c r="AW124">
        <v>103172</v>
      </c>
      <c r="AX124">
        <v>116576</v>
      </c>
      <c r="AY124">
        <v>99527</v>
      </c>
      <c r="AZ124">
        <v>101664</v>
      </c>
      <c r="BA124">
        <v>1992823</v>
      </c>
      <c r="BB124" t="s">
        <v>3796</v>
      </c>
      <c r="BC124" t="s">
        <v>3797</v>
      </c>
      <c r="BD124" t="s">
        <v>3843</v>
      </c>
      <c r="BE124" t="s">
        <v>3844</v>
      </c>
      <c r="BF124" t="s">
        <v>5034</v>
      </c>
      <c r="BG124" t="s">
        <v>5042</v>
      </c>
      <c r="BH124" t="s">
        <v>4947</v>
      </c>
      <c r="BI124" t="s">
        <v>195</v>
      </c>
      <c r="BJ124" t="s">
        <v>195</v>
      </c>
      <c r="BK124" t="s">
        <v>3776</v>
      </c>
      <c r="BL124" t="s">
        <v>5157</v>
      </c>
      <c r="BM124" t="s">
        <v>4949</v>
      </c>
      <c r="BN124" t="s">
        <v>5121</v>
      </c>
      <c r="BO124" t="s">
        <v>4950</v>
      </c>
      <c r="BP124" s="441" t="str">
        <f t="shared" si="1"/>
        <v>WA.2378.EBD.952.101.C.522151</v>
      </c>
    </row>
    <row r="125" spans="1:68">
      <c r="A125" t="s">
        <v>5010</v>
      </c>
      <c r="B125" t="s">
        <v>4936</v>
      </c>
      <c r="C125" t="s">
        <v>4937</v>
      </c>
      <c r="D125" t="s">
        <v>3795</v>
      </c>
      <c r="E125" t="s">
        <v>197</v>
      </c>
      <c r="F125" t="s">
        <v>3842</v>
      </c>
      <c r="G125" t="s">
        <v>2445</v>
      </c>
      <c r="H125" t="s">
        <v>4938</v>
      </c>
      <c r="I125">
        <v>5</v>
      </c>
      <c r="J125" t="s">
        <v>5031</v>
      </c>
      <c r="K125">
        <v>1</v>
      </c>
      <c r="L125" t="s">
        <v>805</v>
      </c>
      <c r="M125" t="s">
        <v>511</v>
      </c>
      <c r="N125" t="s">
        <v>125</v>
      </c>
      <c r="O125" t="s">
        <v>513</v>
      </c>
      <c r="P125" t="s">
        <v>8</v>
      </c>
      <c r="Q125" t="s">
        <v>4570</v>
      </c>
      <c r="R125" t="s">
        <v>4940</v>
      </c>
      <c r="S125" t="s">
        <v>195</v>
      </c>
      <c r="T125" t="s">
        <v>4570</v>
      </c>
      <c r="U125" t="s">
        <v>4570</v>
      </c>
      <c r="V125" t="s">
        <v>4496</v>
      </c>
      <c r="W125" t="s">
        <v>4570</v>
      </c>
      <c r="X125" t="s">
        <v>5158</v>
      </c>
      <c r="Y125" t="s">
        <v>5159</v>
      </c>
      <c r="Z125" t="s">
        <v>8</v>
      </c>
      <c r="AA125">
        <v>0</v>
      </c>
      <c r="AB125" t="s">
        <v>195</v>
      </c>
      <c r="AC125">
        <v>0</v>
      </c>
      <c r="AD125" t="s">
        <v>195</v>
      </c>
      <c r="AE125">
        <v>0</v>
      </c>
      <c r="AF125" t="s">
        <v>195</v>
      </c>
      <c r="AG125">
        <v>0</v>
      </c>
      <c r="AH125" t="s">
        <v>195</v>
      </c>
      <c r="AI125">
        <v>1</v>
      </c>
      <c r="AJ125" t="s">
        <v>54</v>
      </c>
      <c r="AK125">
        <v>1400000</v>
      </c>
      <c r="AL125">
        <v>1400000</v>
      </c>
      <c r="AM125" t="s">
        <v>195</v>
      </c>
      <c r="AN125">
        <v>0</v>
      </c>
      <c r="AO125" t="s">
        <v>5011</v>
      </c>
      <c r="AP125">
        <v>0</v>
      </c>
      <c r="AQ125">
        <v>0</v>
      </c>
      <c r="AR125">
        <v>62266</v>
      </c>
      <c r="AS125">
        <v>15164</v>
      </c>
      <c r="AT125">
        <v>37879</v>
      </c>
      <c r="AU125">
        <v>46239</v>
      </c>
      <c r="AV125">
        <v>299766</v>
      </c>
      <c r="AW125">
        <v>40122</v>
      </c>
      <c r="AX125">
        <v>45335</v>
      </c>
      <c r="AY125">
        <v>38705</v>
      </c>
      <c r="AZ125">
        <v>39536</v>
      </c>
      <c r="BA125">
        <v>774988</v>
      </c>
      <c r="BB125" t="s">
        <v>3796</v>
      </c>
      <c r="BC125" t="s">
        <v>3797</v>
      </c>
      <c r="BD125" t="s">
        <v>3843</v>
      </c>
      <c r="BE125" t="s">
        <v>3844</v>
      </c>
      <c r="BF125" t="s">
        <v>5034</v>
      </c>
      <c r="BG125" t="s">
        <v>5048</v>
      </c>
      <c r="BH125" t="s">
        <v>4947</v>
      </c>
      <c r="BI125" t="s">
        <v>195</v>
      </c>
      <c r="BJ125" t="s">
        <v>195</v>
      </c>
      <c r="BK125" t="s">
        <v>3776</v>
      </c>
      <c r="BL125" t="s">
        <v>5160</v>
      </c>
      <c r="BM125" t="s">
        <v>4949</v>
      </c>
      <c r="BN125" t="s">
        <v>5121</v>
      </c>
      <c r="BO125" t="s">
        <v>4950</v>
      </c>
      <c r="BP125" s="441" t="str">
        <f t="shared" si="1"/>
        <v>WA.2378.EBD.952.101.D.522151</v>
      </c>
    </row>
    <row r="126" spans="1:68">
      <c r="A126" t="s">
        <v>5010</v>
      </c>
      <c r="B126" t="s">
        <v>4936</v>
      </c>
      <c r="C126" t="s">
        <v>4937</v>
      </c>
      <c r="D126" t="s">
        <v>3795</v>
      </c>
      <c r="E126" t="s">
        <v>197</v>
      </c>
      <c r="F126" t="s">
        <v>3842</v>
      </c>
      <c r="G126" t="s">
        <v>2445</v>
      </c>
      <c r="H126" t="s">
        <v>4938</v>
      </c>
      <c r="I126">
        <v>5</v>
      </c>
      <c r="J126" t="s">
        <v>5031</v>
      </c>
      <c r="K126">
        <v>1</v>
      </c>
      <c r="L126" t="s">
        <v>805</v>
      </c>
      <c r="M126" t="s">
        <v>511</v>
      </c>
      <c r="N126" t="s">
        <v>125</v>
      </c>
      <c r="O126" t="s">
        <v>513</v>
      </c>
      <c r="P126" t="s">
        <v>8</v>
      </c>
      <c r="Q126" t="s">
        <v>4570</v>
      </c>
      <c r="R126" t="s">
        <v>4940</v>
      </c>
      <c r="S126" t="s">
        <v>195</v>
      </c>
      <c r="T126" t="s">
        <v>4570</v>
      </c>
      <c r="U126" t="s">
        <v>4570</v>
      </c>
      <c r="V126" t="s">
        <v>4951</v>
      </c>
      <c r="W126" t="s">
        <v>4496</v>
      </c>
      <c r="X126" t="s">
        <v>5161</v>
      </c>
      <c r="Y126" t="s">
        <v>5162</v>
      </c>
      <c r="Z126" t="s">
        <v>8</v>
      </c>
      <c r="AA126">
        <v>0</v>
      </c>
      <c r="AB126" t="s">
        <v>195</v>
      </c>
      <c r="AC126">
        <v>0</v>
      </c>
      <c r="AD126" t="s">
        <v>195</v>
      </c>
      <c r="AE126">
        <v>0</v>
      </c>
      <c r="AF126" t="s">
        <v>195</v>
      </c>
      <c r="AG126">
        <v>0</v>
      </c>
      <c r="AH126" t="s">
        <v>195</v>
      </c>
      <c r="AI126">
        <v>2</v>
      </c>
      <c r="AJ126" t="s">
        <v>54</v>
      </c>
      <c r="AK126">
        <v>1000000</v>
      </c>
      <c r="AL126">
        <v>2000000</v>
      </c>
      <c r="AM126" t="s">
        <v>195</v>
      </c>
      <c r="AN126">
        <v>0</v>
      </c>
      <c r="AO126" t="s">
        <v>5011</v>
      </c>
      <c r="AP126">
        <v>0</v>
      </c>
      <c r="AQ126">
        <v>0</v>
      </c>
      <c r="AR126">
        <v>88951</v>
      </c>
      <c r="AS126">
        <v>21663</v>
      </c>
      <c r="AT126">
        <v>54113</v>
      </c>
      <c r="AU126">
        <v>66056</v>
      </c>
      <c r="AV126">
        <v>428238</v>
      </c>
      <c r="AW126">
        <v>57318</v>
      </c>
      <c r="AX126">
        <v>64764</v>
      </c>
      <c r="AY126">
        <v>55293</v>
      </c>
      <c r="AZ126">
        <v>56480</v>
      </c>
      <c r="BA126">
        <v>1107124</v>
      </c>
      <c r="BB126" t="s">
        <v>3796</v>
      </c>
      <c r="BC126" t="s">
        <v>3797</v>
      </c>
      <c r="BD126" t="s">
        <v>3843</v>
      </c>
      <c r="BE126" t="s">
        <v>3844</v>
      </c>
      <c r="BF126" t="s">
        <v>5034</v>
      </c>
      <c r="BG126" t="s">
        <v>5048</v>
      </c>
      <c r="BH126" t="s">
        <v>4947</v>
      </c>
      <c r="BI126" t="s">
        <v>195</v>
      </c>
      <c r="BJ126" t="s">
        <v>195</v>
      </c>
      <c r="BK126" t="s">
        <v>3776</v>
      </c>
      <c r="BL126" t="s">
        <v>5163</v>
      </c>
      <c r="BM126" t="s">
        <v>4949</v>
      </c>
      <c r="BN126" t="s">
        <v>5121</v>
      </c>
      <c r="BO126" t="s">
        <v>4950</v>
      </c>
      <c r="BP126" s="441" t="str">
        <f t="shared" si="1"/>
        <v>WA.2378.EBD.952.101.D.522151</v>
      </c>
    </row>
    <row r="127" spans="1:68">
      <c r="A127" t="s">
        <v>5010</v>
      </c>
      <c r="B127" t="s">
        <v>4936</v>
      </c>
      <c r="C127" t="s">
        <v>4937</v>
      </c>
      <c r="D127" t="s">
        <v>3795</v>
      </c>
      <c r="E127" t="s">
        <v>197</v>
      </c>
      <c r="F127" t="s">
        <v>3842</v>
      </c>
      <c r="G127" t="s">
        <v>2445</v>
      </c>
      <c r="H127" t="s">
        <v>4938</v>
      </c>
      <c r="I127">
        <v>5</v>
      </c>
      <c r="J127" t="s">
        <v>5031</v>
      </c>
      <c r="K127">
        <v>1</v>
      </c>
      <c r="L127" t="s">
        <v>805</v>
      </c>
      <c r="M127" t="s">
        <v>511</v>
      </c>
      <c r="N127" t="s">
        <v>125</v>
      </c>
      <c r="O127" t="s">
        <v>513</v>
      </c>
      <c r="P127" t="s">
        <v>8</v>
      </c>
      <c r="Q127" t="s">
        <v>4570</v>
      </c>
      <c r="R127" t="s">
        <v>4940</v>
      </c>
      <c r="S127" t="s">
        <v>195</v>
      </c>
      <c r="T127" t="s">
        <v>4570</v>
      </c>
      <c r="U127" t="s">
        <v>4570</v>
      </c>
      <c r="V127" t="s">
        <v>5001</v>
      </c>
      <c r="W127" t="s">
        <v>4951</v>
      </c>
      <c r="X127" t="s">
        <v>5164</v>
      </c>
      <c r="Y127" t="s">
        <v>5165</v>
      </c>
      <c r="Z127" t="s">
        <v>8</v>
      </c>
      <c r="AA127">
        <v>0</v>
      </c>
      <c r="AB127" t="s">
        <v>195</v>
      </c>
      <c r="AC127">
        <v>0</v>
      </c>
      <c r="AD127" t="s">
        <v>195</v>
      </c>
      <c r="AE127">
        <v>0</v>
      </c>
      <c r="AF127" t="s">
        <v>195</v>
      </c>
      <c r="AG127">
        <v>0</v>
      </c>
      <c r="AH127" t="s">
        <v>195</v>
      </c>
      <c r="AI127">
        <v>8</v>
      </c>
      <c r="AJ127" t="s">
        <v>54</v>
      </c>
      <c r="AK127">
        <v>900000</v>
      </c>
      <c r="AL127">
        <v>7200000</v>
      </c>
      <c r="AM127" t="s">
        <v>195</v>
      </c>
      <c r="AN127">
        <v>0</v>
      </c>
      <c r="AO127" t="s">
        <v>5011</v>
      </c>
      <c r="AP127">
        <v>0</v>
      </c>
      <c r="AQ127">
        <v>0</v>
      </c>
      <c r="AR127">
        <v>320225</v>
      </c>
      <c r="AS127">
        <v>77987</v>
      </c>
      <c r="AT127">
        <v>194808</v>
      </c>
      <c r="AU127">
        <v>237802</v>
      </c>
      <c r="AV127">
        <v>1541656</v>
      </c>
      <c r="AW127">
        <v>206344</v>
      </c>
      <c r="AX127">
        <v>233152</v>
      </c>
      <c r="AY127">
        <v>199053</v>
      </c>
      <c r="AZ127">
        <v>203327</v>
      </c>
      <c r="BA127">
        <v>3985646</v>
      </c>
      <c r="BB127" t="s">
        <v>3796</v>
      </c>
      <c r="BC127" t="s">
        <v>3797</v>
      </c>
      <c r="BD127" t="s">
        <v>3843</v>
      </c>
      <c r="BE127" t="s">
        <v>3844</v>
      </c>
      <c r="BF127" t="s">
        <v>5034</v>
      </c>
      <c r="BG127" t="s">
        <v>5048</v>
      </c>
      <c r="BH127" t="s">
        <v>4947</v>
      </c>
      <c r="BI127" t="s">
        <v>195</v>
      </c>
      <c r="BJ127" t="s">
        <v>195</v>
      </c>
      <c r="BK127" t="s">
        <v>3776</v>
      </c>
      <c r="BL127" t="s">
        <v>5166</v>
      </c>
      <c r="BM127" t="s">
        <v>4949</v>
      </c>
      <c r="BN127" t="s">
        <v>5121</v>
      </c>
      <c r="BO127" t="s">
        <v>4950</v>
      </c>
      <c r="BP127" s="441" t="str">
        <f t="shared" si="1"/>
        <v>WA.2378.EBD.952.101.D.522151</v>
      </c>
    </row>
    <row r="128" spans="1:68">
      <c r="A128" t="s">
        <v>5010</v>
      </c>
      <c r="B128" t="s">
        <v>4936</v>
      </c>
      <c r="C128" t="s">
        <v>4937</v>
      </c>
      <c r="D128" t="s">
        <v>3795</v>
      </c>
      <c r="E128" t="s">
        <v>197</v>
      </c>
      <c r="F128" t="s">
        <v>3842</v>
      </c>
      <c r="G128" t="s">
        <v>2445</v>
      </c>
      <c r="H128" t="s">
        <v>4938</v>
      </c>
      <c r="I128">
        <v>5</v>
      </c>
      <c r="J128" t="s">
        <v>5054</v>
      </c>
      <c r="K128">
        <v>2</v>
      </c>
      <c r="L128" t="s">
        <v>805</v>
      </c>
      <c r="M128" t="s">
        <v>8</v>
      </c>
      <c r="N128" t="s">
        <v>162</v>
      </c>
      <c r="O128" t="s">
        <v>513</v>
      </c>
      <c r="P128" t="s">
        <v>8</v>
      </c>
      <c r="Q128" t="s">
        <v>4570</v>
      </c>
      <c r="R128" t="s">
        <v>4940</v>
      </c>
      <c r="S128" t="s">
        <v>195</v>
      </c>
      <c r="T128" t="s">
        <v>4570</v>
      </c>
      <c r="U128" t="s">
        <v>4570</v>
      </c>
      <c r="V128" t="s">
        <v>4496</v>
      </c>
      <c r="W128" t="s">
        <v>4570</v>
      </c>
      <c r="X128" t="s">
        <v>5167</v>
      </c>
      <c r="Y128" t="s">
        <v>5178</v>
      </c>
      <c r="Z128" t="s">
        <v>8</v>
      </c>
      <c r="AA128">
        <v>0</v>
      </c>
      <c r="AB128" t="s">
        <v>195</v>
      </c>
      <c r="AC128">
        <v>0</v>
      </c>
      <c r="AD128" t="s">
        <v>195</v>
      </c>
      <c r="AE128">
        <v>0</v>
      </c>
      <c r="AF128" t="s">
        <v>195</v>
      </c>
      <c r="AG128">
        <v>0</v>
      </c>
      <c r="AH128" t="s">
        <v>195</v>
      </c>
      <c r="AI128">
        <v>4</v>
      </c>
      <c r="AJ128" t="s">
        <v>54</v>
      </c>
      <c r="AK128">
        <v>1000000</v>
      </c>
      <c r="AL128">
        <v>4000000</v>
      </c>
      <c r="AM128" t="s">
        <v>195</v>
      </c>
      <c r="AN128">
        <v>0</v>
      </c>
      <c r="AO128" t="s">
        <v>5011</v>
      </c>
      <c r="AP128">
        <v>0</v>
      </c>
      <c r="AQ128">
        <v>0</v>
      </c>
      <c r="AR128">
        <v>38933</v>
      </c>
      <c r="AS128">
        <v>195015</v>
      </c>
      <c r="AT128">
        <v>56595</v>
      </c>
      <c r="AU128">
        <v>163151</v>
      </c>
      <c r="AV128">
        <v>102470</v>
      </c>
      <c r="AW128">
        <v>137263</v>
      </c>
      <c r="AX128">
        <v>120136</v>
      </c>
      <c r="AY128">
        <v>156541</v>
      </c>
      <c r="AZ128">
        <v>117329</v>
      </c>
      <c r="BA128">
        <v>2912567</v>
      </c>
      <c r="BB128" t="s">
        <v>3796</v>
      </c>
      <c r="BC128" t="s">
        <v>3797</v>
      </c>
      <c r="BD128" t="s">
        <v>3843</v>
      </c>
      <c r="BE128" t="s">
        <v>3850</v>
      </c>
      <c r="BF128" t="s">
        <v>5057</v>
      </c>
      <c r="BG128" t="s">
        <v>5058</v>
      </c>
      <c r="BH128" t="s">
        <v>4947</v>
      </c>
      <c r="BI128" t="s">
        <v>195</v>
      </c>
      <c r="BJ128" t="s">
        <v>195</v>
      </c>
      <c r="BK128" t="s">
        <v>3776</v>
      </c>
      <c r="BL128" t="s">
        <v>5179</v>
      </c>
      <c r="BM128" t="s">
        <v>4949</v>
      </c>
      <c r="BN128" t="s">
        <v>5121</v>
      </c>
      <c r="BO128" t="s">
        <v>4950</v>
      </c>
      <c r="BP128" s="441" t="str">
        <f t="shared" si="1"/>
        <v>WA.2378.EBD.953.101.A.522151</v>
      </c>
    </row>
    <row r="129" spans="1:68">
      <c r="A129" t="s">
        <v>5010</v>
      </c>
      <c r="B129" t="s">
        <v>4936</v>
      </c>
      <c r="C129" t="s">
        <v>4937</v>
      </c>
      <c r="D129" t="s">
        <v>3795</v>
      </c>
      <c r="E129" t="s">
        <v>197</v>
      </c>
      <c r="F129" t="s">
        <v>3842</v>
      </c>
      <c r="G129" t="s">
        <v>2445</v>
      </c>
      <c r="H129" t="s">
        <v>4938</v>
      </c>
      <c r="I129">
        <v>5</v>
      </c>
      <c r="J129" t="s">
        <v>5054</v>
      </c>
      <c r="K129">
        <v>2</v>
      </c>
      <c r="L129" t="s">
        <v>805</v>
      </c>
      <c r="M129" t="s">
        <v>8</v>
      </c>
      <c r="N129" t="s">
        <v>162</v>
      </c>
      <c r="O129" t="s">
        <v>513</v>
      </c>
      <c r="P129" t="s">
        <v>8</v>
      </c>
      <c r="Q129" t="s">
        <v>4570</v>
      </c>
      <c r="R129" t="s">
        <v>4940</v>
      </c>
      <c r="S129" t="s">
        <v>195</v>
      </c>
      <c r="T129" t="s">
        <v>4570</v>
      </c>
      <c r="U129" t="s">
        <v>4570</v>
      </c>
      <c r="V129" t="s">
        <v>4951</v>
      </c>
      <c r="W129" t="s">
        <v>4496</v>
      </c>
      <c r="X129" t="s">
        <v>5170</v>
      </c>
      <c r="Y129" t="s">
        <v>5180</v>
      </c>
      <c r="Z129" t="s">
        <v>8</v>
      </c>
      <c r="AA129">
        <v>0</v>
      </c>
      <c r="AB129" t="s">
        <v>195</v>
      </c>
      <c r="AC129">
        <v>0</v>
      </c>
      <c r="AD129" t="s">
        <v>195</v>
      </c>
      <c r="AE129">
        <v>0</v>
      </c>
      <c r="AF129" t="s">
        <v>195</v>
      </c>
      <c r="AG129">
        <v>0</v>
      </c>
      <c r="AH129" t="s">
        <v>195</v>
      </c>
      <c r="AI129">
        <v>4</v>
      </c>
      <c r="AJ129" t="s">
        <v>54</v>
      </c>
      <c r="AK129">
        <v>900000</v>
      </c>
      <c r="AL129">
        <v>3600000</v>
      </c>
      <c r="AM129" t="s">
        <v>195</v>
      </c>
      <c r="AN129">
        <v>0</v>
      </c>
      <c r="AO129" t="s">
        <v>5011</v>
      </c>
      <c r="AP129">
        <v>0</v>
      </c>
      <c r="AQ129">
        <v>0</v>
      </c>
      <c r="AR129">
        <v>35040</v>
      </c>
      <c r="AS129">
        <v>175514</v>
      </c>
      <c r="AT129">
        <v>50935</v>
      </c>
      <c r="AU129">
        <v>146835</v>
      </c>
      <c r="AV129">
        <v>92223</v>
      </c>
      <c r="AW129">
        <v>123537</v>
      </c>
      <c r="AX129">
        <v>108123</v>
      </c>
      <c r="AY129">
        <v>140887</v>
      </c>
      <c r="AZ129">
        <v>105596</v>
      </c>
      <c r="BA129">
        <v>2621310</v>
      </c>
      <c r="BB129" t="s">
        <v>3796</v>
      </c>
      <c r="BC129" t="s">
        <v>3797</v>
      </c>
      <c r="BD129" t="s">
        <v>3843</v>
      </c>
      <c r="BE129" t="s">
        <v>3850</v>
      </c>
      <c r="BF129" t="s">
        <v>5057</v>
      </c>
      <c r="BG129" t="s">
        <v>5058</v>
      </c>
      <c r="BH129" t="s">
        <v>4947</v>
      </c>
      <c r="BI129" t="s">
        <v>195</v>
      </c>
      <c r="BJ129" t="s">
        <v>195</v>
      </c>
      <c r="BK129" t="s">
        <v>3776</v>
      </c>
      <c r="BL129" t="s">
        <v>5181</v>
      </c>
      <c r="BM129" t="s">
        <v>4949</v>
      </c>
      <c r="BN129" t="s">
        <v>5121</v>
      </c>
      <c r="BO129" t="s">
        <v>4950</v>
      </c>
      <c r="BP129" s="441" t="str">
        <f t="shared" si="1"/>
        <v>WA.2378.EBD.953.101.A.522151</v>
      </c>
    </row>
    <row r="130" spans="1:68">
      <c r="A130" t="s">
        <v>5010</v>
      </c>
      <c r="B130" t="s">
        <v>4936</v>
      </c>
      <c r="C130" t="s">
        <v>4937</v>
      </c>
      <c r="D130" t="s">
        <v>3795</v>
      </c>
      <c r="E130" t="s">
        <v>197</v>
      </c>
      <c r="F130" t="s">
        <v>3842</v>
      </c>
      <c r="G130" t="s">
        <v>2445</v>
      </c>
      <c r="H130" t="s">
        <v>4938</v>
      </c>
      <c r="I130">
        <v>5</v>
      </c>
      <c r="J130" t="s">
        <v>5054</v>
      </c>
      <c r="K130">
        <v>2</v>
      </c>
      <c r="L130" t="s">
        <v>1081</v>
      </c>
      <c r="M130" t="s">
        <v>8</v>
      </c>
      <c r="N130" t="s">
        <v>2861</v>
      </c>
      <c r="O130" t="s">
        <v>513</v>
      </c>
      <c r="P130" t="s">
        <v>8</v>
      </c>
      <c r="Q130" t="s">
        <v>4570</v>
      </c>
      <c r="R130" t="s">
        <v>4940</v>
      </c>
      <c r="S130" t="s">
        <v>195</v>
      </c>
      <c r="T130" t="s">
        <v>4570</v>
      </c>
      <c r="U130" t="s">
        <v>4570</v>
      </c>
      <c r="V130" t="s">
        <v>4496</v>
      </c>
      <c r="W130" t="s">
        <v>4570</v>
      </c>
      <c r="X130" t="s">
        <v>5173</v>
      </c>
      <c r="Y130" t="s">
        <v>5174</v>
      </c>
      <c r="Z130" t="s">
        <v>8</v>
      </c>
      <c r="AA130">
        <v>0</v>
      </c>
      <c r="AB130" t="s">
        <v>195</v>
      </c>
      <c r="AC130">
        <v>0</v>
      </c>
      <c r="AD130" t="s">
        <v>195</v>
      </c>
      <c r="AE130">
        <v>0</v>
      </c>
      <c r="AF130" t="s">
        <v>195</v>
      </c>
      <c r="AG130">
        <v>0</v>
      </c>
      <c r="AH130" t="s">
        <v>195</v>
      </c>
      <c r="AI130">
        <v>10</v>
      </c>
      <c r="AJ130" t="s">
        <v>25</v>
      </c>
      <c r="AK130">
        <v>1400000</v>
      </c>
      <c r="AL130">
        <v>14000000</v>
      </c>
      <c r="AM130" t="s">
        <v>195</v>
      </c>
      <c r="AN130">
        <v>0</v>
      </c>
      <c r="AO130" t="s">
        <v>5011</v>
      </c>
      <c r="AP130">
        <v>0</v>
      </c>
      <c r="AQ130">
        <v>0</v>
      </c>
      <c r="AR130">
        <v>1308085</v>
      </c>
      <c r="AS130">
        <v>331903</v>
      </c>
      <c r="AT130">
        <v>195930</v>
      </c>
      <c r="AU130">
        <v>881257</v>
      </c>
      <c r="AV130">
        <v>697523</v>
      </c>
      <c r="AW130">
        <v>657470</v>
      </c>
      <c r="AX130">
        <v>657816</v>
      </c>
      <c r="AY130">
        <v>677564</v>
      </c>
      <c r="AZ130">
        <v>647713</v>
      </c>
      <c r="BA130">
        <v>7944739</v>
      </c>
      <c r="BB130" t="s">
        <v>3796</v>
      </c>
      <c r="BC130" t="s">
        <v>3797</v>
      </c>
      <c r="BD130" t="s">
        <v>3843</v>
      </c>
      <c r="BE130" t="s">
        <v>3850</v>
      </c>
      <c r="BF130" t="s">
        <v>5073</v>
      </c>
      <c r="BG130" t="s">
        <v>5074</v>
      </c>
      <c r="BH130" t="s">
        <v>4947</v>
      </c>
      <c r="BI130" t="s">
        <v>195</v>
      </c>
      <c r="BJ130" t="s">
        <v>195</v>
      </c>
      <c r="BK130" t="s">
        <v>3776</v>
      </c>
      <c r="BL130" t="s">
        <v>5175</v>
      </c>
      <c r="BM130" t="s">
        <v>4949</v>
      </c>
      <c r="BN130" t="s">
        <v>5121</v>
      </c>
      <c r="BO130" t="s">
        <v>4950</v>
      </c>
      <c r="BP130" s="441" t="str">
        <f t="shared" ref="BP130:BP193" si="2">_xlfn.TEXTJOIN(".",TRUE,D130,E130,F130,J130,L130,M130,O130)</f>
        <v>WA.2378.EBD.953.102.A.522151</v>
      </c>
    </row>
    <row r="131" spans="1:68">
      <c r="A131" t="s">
        <v>5010</v>
      </c>
      <c r="B131" t="s">
        <v>4936</v>
      </c>
      <c r="C131" t="s">
        <v>4937</v>
      </c>
      <c r="D131" t="s">
        <v>3795</v>
      </c>
      <c r="E131" t="s">
        <v>197</v>
      </c>
      <c r="F131" t="s">
        <v>3842</v>
      </c>
      <c r="G131" t="s">
        <v>2445</v>
      </c>
      <c r="H131" t="s">
        <v>4938</v>
      </c>
      <c r="I131">
        <v>5</v>
      </c>
      <c r="J131" t="s">
        <v>5054</v>
      </c>
      <c r="K131">
        <v>2</v>
      </c>
      <c r="L131" t="s">
        <v>1081</v>
      </c>
      <c r="M131" t="s">
        <v>508</v>
      </c>
      <c r="N131" t="s">
        <v>165</v>
      </c>
      <c r="O131" t="s">
        <v>513</v>
      </c>
      <c r="P131" t="s">
        <v>8</v>
      </c>
      <c r="Q131" t="s">
        <v>4570</v>
      </c>
      <c r="R131" t="s">
        <v>4940</v>
      </c>
      <c r="S131" t="s">
        <v>195</v>
      </c>
      <c r="T131" t="s">
        <v>4570</v>
      </c>
      <c r="U131" t="s">
        <v>4570</v>
      </c>
      <c r="V131" t="s">
        <v>4496</v>
      </c>
      <c r="W131" t="s">
        <v>4570</v>
      </c>
      <c r="X131" t="s">
        <v>5176</v>
      </c>
      <c r="Y131" t="s">
        <v>5174</v>
      </c>
      <c r="Z131" t="s">
        <v>8</v>
      </c>
      <c r="AA131">
        <v>0</v>
      </c>
      <c r="AB131" t="s">
        <v>195</v>
      </c>
      <c r="AC131">
        <v>0</v>
      </c>
      <c r="AD131" t="s">
        <v>195</v>
      </c>
      <c r="AE131">
        <v>0</v>
      </c>
      <c r="AF131" t="s">
        <v>195</v>
      </c>
      <c r="AG131">
        <v>0</v>
      </c>
      <c r="AH131" t="s">
        <v>195</v>
      </c>
      <c r="AI131">
        <v>10</v>
      </c>
      <c r="AJ131" t="s">
        <v>25</v>
      </c>
      <c r="AK131">
        <v>1400000</v>
      </c>
      <c r="AL131">
        <v>14000000</v>
      </c>
      <c r="AM131" t="s">
        <v>195</v>
      </c>
      <c r="AN131">
        <v>0</v>
      </c>
      <c r="AO131" t="s">
        <v>5011</v>
      </c>
      <c r="AP131">
        <v>0</v>
      </c>
      <c r="AQ131">
        <v>0</v>
      </c>
      <c r="AR131">
        <v>1308085</v>
      </c>
      <c r="AS131">
        <v>331903</v>
      </c>
      <c r="AT131">
        <v>195930</v>
      </c>
      <c r="AU131">
        <v>881257</v>
      </c>
      <c r="AV131">
        <v>697523</v>
      </c>
      <c r="AW131">
        <v>657470</v>
      </c>
      <c r="AX131">
        <v>657816</v>
      </c>
      <c r="AY131">
        <v>677564</v>
      </c>
      <c r="AZ131">
        <v>647713</v>
      </c>
      <c r="BA131">
        <v>7944739</v>
      </c>
      <c r="BB131" t="s">
        <v>3796</v>
      </c>
      <c r="BC131" t="s">
        <v>3797</v>
      </c>
      <c r="BD131" t="s">
        <v>3843</v>
      </c>
      <c r="BE131" t="s">
        <v>3850</v>
      </c>
      <c r="BF131" t="s">
        <v>5073</v>
      </c>
      <c r="BG131" t="s">
        <v>5078</v>
      </c>
      <c r="BH131" t="s">
        <v>4947</v>
      </c>
      <c r="BI131" t="s">
        <v>195</v>
      </c>
      <c r="BJ131" t="s">
        <v>195</v>
      </c>
      <c r="BK131" t="s">
        <v>3776</v>
      </c>
      <c r="BL131" t="s">
        <v>5175</v>
      </c>
      <c r="BM131" t="s">
        <v>4949</v>
      </c>
      <c r="BN131" t="s">
        <v>5121</v>
      </c>
      <c r="BO131" t="s">
        <v>4950</v>
      </c>
      <c r="BP131" s="441" t="str">
        <f t="shared" si="2"/>
        <v>WA.2378.EBD.953.102.B.522151</v>
      </c>
    </row>
    <row r="132" spans="1:68">
      <c r="A132" t="s">
        <v>5010</v>
      </c>
      <c r="B132" t="s">
        <v>4936</v>
      </c>
      <c r="C132" t="s">
        <v>4937</v>
      </c>
      <c r="D132" t="s">
        <v>3795</v>
      </c>
      <c r="E132" t="s">
        <v>197</v>
      </c>
      <c r="F132" t="s">
        <v>3842</v>
      </c>
      <c r="G132" t="s">
        <v>2445</v>
      </c>
      <c r="H132" t="s">
        <v>4938</v>
      </c>
      <c r="I132">
        <v>5</v>
      </c>
      <c r="J132" t="s">
        <v>5054</v>
      </c>
      <c r="K132">
        <v>2</v>
      </c>
      <c r="L132" t="s">
        <v>1081</v>
      </c>
      <c r="M132" t="s">
        <v>511</v>
      </c>
      <c r="N132" t="s">
        <v>167</v>
      </c>
      <c r="O132" t="s">
        <v>513</v>
      </c>
      <c r="P132" t="s">
        <v>8</v>
      </c>
      <c r="Q132" t="s">
        <v>4570</v>
      </c>
      <c r="R132" t="s">
        <v>4940</v>
      </c>
      <c r="S132" t="s">
        <v>195</v>
      </c>
      <c r="T132" t="s">
        <v>4570</v>
      </c>
      <c r="U132" t="s">
        <v>4570</v>
      </c>
      <c r="V132" t="s">
        <v>4496</v>
      </c>
      <c r="W132" t="s">
        <v>4570</v>
      </c>
      <c r="X132" t="s">
        <v>5177</v>
      </c>
      <c r="Y132" t="s">
        <v>5174</v>
      </c>
      <c r="Z132" t="s">
        <v>8</v>
      </c>
      <c r="AA132">
        <v>0</v>
      </c>
      <c r="AB132" t="s">
        <v>195</v>
      </c>
      <c r="AC132">
        <v>0</v>
      </c>
      <c r="AD132" t="s">
        <v>195</v>
      </c>
      <c r="AE132">
        <v>0</v>
      </c>
      <c r="AF132" t="s">
        <v>195</v>
      </c>
      <c r="AG132">
        <v>0</v>
      </c>
      <c r="AH132" t="s">
        <v>195</v>
      </c>
      <c r="AI132">
        <v>4</v>
      </c>
      <c r="AJ132" t="s">
        <v>25</v>
      </c>
      <c r="AK132">
        <v>1700000</v>
      </c>
      <c r="AL132">
        <v>6800000</v>
      </c>
      <c r="AM132" t="s">
        <v>195</v>
      </c>
      <c r="AN132">
        <v>0</v>
      </c>
      <c r="AO132" t="s">
        <v>5011</v>
      </c>
      <c r="AP132">
        <v>0</v>
      </c>
      <c r="AQ132">
        <v>0</v>
      </c>
      <c r="AR132">
        <v>635355</v>
      </c>
      <c r="AS132">
        <v>161210</v>
      </c>
      <c r="AT132">
        <v>95166</v>
      </c>
      <c r="AU132">
        <v>428039</v>
      </c>
      <c r="AV132">
        <v>338797</v>
      </c>
      <c r="AW132">
        <v>319343</v>
      </c>
      <c r="AX132">
        <v>319511</v>
      </c>
      <c r="AY132">
        <v>329103</v>
      </c>
      <c r="AZ132">
        <v>314604</v>
      </c>
      <c r="BA132">
        <v>3858872</v>
      </c>
      <c r="BB132" t="s">
        <v>3796</v>
      </c>
      <c r="BC132" t="s">
        <v>3797</v>
      </c>
      <c r="BD132" t="s">
        <v>3843</v>
      </c>
      <c r="BE132" t="s">
        <v>3850</v>
      </c>
      <c r="BF132" t="s">
        <v>5073</v>
      </c>
      <c r="BG132" t="s">
        <v>5101</v>
      </c>
      <c r="BH132" t="s">
        <v>4947</v>
      </c>
      <c r="BI132" t="s">
        <v>195</v>
      </c>
      <c r="BJ132" t="s">
        <v>195</v>
      </c>
      <c r="BK132" t="s">
        <v>3776</v>
      </c>
      <c r="BL132" t="s">
        <v>5175</v>
      </c>
      <c r="BM132" t="s">
        <v>4949</v>
      </c>
      <c r="BN132" t="s">
        <v>5121</v>
      </c>
      <c r="BO132" t="s">
        <v>4950</v>
      </c>
      <c r="BP132" s="441" t="str">
        <f t="shared" si="2"/>
        <v>WA.2378.EBD.953.102.D.522151</v>
      </c>
    </row>
    <row r="133" spans="1:68">
      <c r="A133" t="s">
        <v>4935</v>
      </c>
      <c r="B133" t="s">
        <v>4936</v>
      </c>
      <c r="C133" t="s">
        <v>4937</v>
      </c>
      <c r="D133" t="s">
        <v>3795</v>
      </c>
      <c r="E133" t="s">
        <v>197</v>
      </c>
      <c r="F133" t="s">
        <v>3812</v>
      </c>
      <c r="G133" t="s">
        <v>820</v>
      </c>
      <c r="H133" t="s">
        <v>4938</v>
      </c>
      <c r="I133">
        <v>9</v>
      </c>
      <c r="J133" t="s">
        <v>4994</v>
      </c>
      <c r="K133">
        <v>2</v>
      </c>
      <c r="L133" t="s">
        <v>805</v>
      </c>
      <c r="M133" t="s">
        <v>8</v>
      </c>
      <c r="N133" t="s">
        <v>1541</v>
      </c>
      <c r="O133" t="s">
        <v>507</v>
      </c>
      <c r="P133" t="s">
        <v>8</v>
      </c>
      <c r="Q133" t="s">
        <v>4570</v>
      </c>
      <c r="R133" t="s">
        <v>4940</v>
      </c>
      <c r="S133" t="s">
        <v>195</v>
      </c>
      <c r="T133" t="s">
        <v>4570</v>
      </c>
      <c r="U133" t="s">
        <v>4570</v>
      </c>
      <c r="V133" t="s">
        <v>4496</v>
      </c>
      <c r="W133" t="s">
        <v>4570</v>
      </c>
      <c r="X133" t="s">
        <v>5182</v>
      </c>
      <c r="Y133" t="s">
        <v>5183</v>
      </c>
      <c r="Z133" t="s">
        <v>8</v>
      </c>
      <c r="AA133">
        <v>0</v>
      </c>
      <c r="AB133" t="s">
        <v>195</v>
      </c>
      <c r="AC133">
        <v>0</v>
      </c>
      <c r="AD133" t="s">
        <v>195</v>
      </c>
      <c r="AE133">
        <v>0</v>
      </c>
      <c r="AF133" t="s">
        <v>195</v>
      </c>
      <c r="AG133">
        <v>0</v>
      </c>
      <c r="AH133" t="s">
        <v>195</v>
      </c>
      <c r="AI133">
        <v>19</v>
      </c>
      <c r="AJ133" t="s">
        <v>16</v>
      </c>
      <c r="AK133">
        <v>150000</v>
      </c>
      <c r="AL133">
        <v>2850000</v>
      </c>
      <c r="AM133" t="s">
        <v>195</v>
      </c>
      <c r="AN133">
        <v>0</v>
      </c>
      <c r="AO133" t="s">
        <v>4943</v>
      </c>
      <c r="AP133">
        <v>0</v>
      </c>
      <c r="AQ133">
        <v>0</v>
      </c>
      <c r="AR133">
        <v>327425</v>
      </c>
      <c r="AS133">
        <v>46222</v>
      </c>
      <c r="AT133">
        <v>170285</v>
      </c>
      <c r="AU133">
        <v>92738</v>
      </c>
      <c r="AV133">
        <v>17810</v>
      </c>
      <c r="AW133">
        <v>17810</v>
      </c>
      <c r="AX133">
        <v>17810</v>
      </c>
      <c r="AY133">
        <v>19202</v>
      </c>
      <c r="AZ133">
        <v>334734</v>
      </c>
      <c r="BA133">
        <v>1805964</v>
      </c>
      <c r="BB133" t="s">
        <v>3796</v>
      </c>
      <c r="BC133" t="s">
        <v>3797</v>
      </c>
      <c r="BD133" t="s">
        <v>3813</v>
      </c>
      <c r="BE133" t="s">
        <v>4997</v>
      </c>
      <c r="BF133" t="s">
        <v>4998</v>
      </c>
      <c r="BG133" t="s">
        <v>4999</v>
      </c>
      <c r="BH133" t="s">
        <v>4947</v>
      </c>
      <c r="BI133" t="s">
        <v>195</v>
      </c>
      <c r="BJ133" t="s">
        <v>195</v>
      </c>
      <c r="BK133" t="s">
        <v>5184</v>
      </c>
      <c r="BL133" t="s">
        <v>5185</v>
      </c>
      <c r="BM133" t="s">
        <v>4949</v>
      </c>
      <c r="BN133" t="s">
        <v>5186</v>
      </c>
      <c r="BO133" t="s">
        <v>4950</v>
      </c>
      <c r="BP133" s="441" t="str">
        <f t="shared" si="2"/>
        <v>WA.2378.EBA.963.101.A.524119</v>
      </c>
    </row>
    <row r="134" spans="1:68">
      <c r="A134" t="s">
        <v>4935</v>
      </c>
      <c r="B134" t="s">
        <v>4936</v>
      </c>
      <c r="C134" t="s">
        <v>4937</v>
      </c>
      <c r="D134" t="s">
        <v>3795</v>
      </c>
      <c r="E134" t="s">
        <v>197</v>
      </c>
      <c r="F134" t="s">
        <v>3812</v>
      </c>
      <c r="G134" t="s">
        <v>820</v>
      </c>
      <c r="H134" t="s">
        <v>4938</v>
      </c>
      <c r="I134">
        <v>9</v>
      </c>
      <c r="J134" t="s">
        <v>4994</v>
      </c>
      <c r="K134">
        <v>2</v>
      </c>
      <c r="L134" t="s">
        <v>805</v>
      </c>
      <c r="M134" t="s">
        <v>8</v>
      </c>
      <c r="N134" t="s">
        <v>1541</v>
      </c>
      <c r="O134" t="s">
        <v>507</v>
      </c>
      <c r="P134" t="s">
        <v>8</v>
      </c>
      <c r="Q134" t="s">
        <v>4570</v>
      </c>
      <c r="R134" t="s">
        <v>4940</v>
      </c>
      <c r="S134" t="s">
        <v>195</v>
      </c>
      <c r="T134" t="s">
        <v>4570</v>
      </c>
      <c r="U134" t="s">
        <v>4570</v>
      </c>
      <c r="V134" t="s">
        <v>4951</v>
      </c>
      <c r="W134" t="s">
        <v>4496</v>
      </c>
      <c r="X134" t="s">
        <v>5187</v>
      </c>
      <c r="Y134" t="s">
        <v>5188</v>
      </c>
      <c r="Z134" t="s">
        <v>8</v>
      </c>
      <c r="AA134">
        <v>0</v>
      </c>
      <c r="AB134" t="s">
        <v>195</v>
      </c>
      <c r="AC134">
        <v>0</v>
      </c>
      <c r="AD134" t="s">
        <v>195</v>
      </c>
      <c r="AE134">
        <v>0</v>
      </c>
      <c r="AF134" t="s">
        <v>195</v>
      </c>
      <c r="AG134">
        <v>0</v>
      </c>
      <c r="AH134" t="s">
        <v>195</v>
      </c>
      <c r="AI134">
        <v>10</v>
      </c>
      <c r="AJ134" t="s">
        <v>25</v>
      </c>
      <c r="AK134">
        <v>525000</v>
      </c>
      <c r="AL134">
        <v>5250000</v>
      </c>
      <c r="AM134" t="s">
        <v>195</v>
      </c>
      <c r="AN134">
        <v>0</v>
      </c>
      <c r="AO134" t="s">
        <v>4943</v>
      </c>
      <c r="AP134">
        <v>0</v>
      </c>
      <c r="AQ134">
        <v>0</v>
      </c>
      <c r="AR134">
        <v>603152</v>
      </c>
      <c r="AS134">
        <v>85145</v>
      </c>
      <c r="AT134">
        <v>313683</v>
      </c>
      <c r="AU134">
        <v>170834</v>
      </c>
      <c r="AV134">
        <v>32808</v>
      </c>
      <c r="AW134">
        <v>32808</v>
      </c>
      <c r="AX134">
        <v>32808</v>
      </c>
      <c r="AY134">
        <v>35373</v>
      </c>
      <c r="AZ134">
        <v>616616</v>
      </c>
      <c r="BA134">
        <v>3326773</v>
      </c>
      <c r="BB134" t="s">
        <v>3796</v>
      </c>
      <c r="BC134" t="s">
        <v>3797</v>
      </c>
      <c r="BD134" t="s">
        <v>3813</v>
      </c>
      <c r="BE134" t="s">
        <v>4997</v>
      </c>
      <c r="BF134" t="s">
        <v>4998</v>
      </c>
      <c r="BG134" t="s">
        <v>4999</v>
      </c>
      <c r="BH134" t="s">
        <v>4947</v>
      </c>
      <c r="BI134" t="s">
        <v>195</v>
      </c>
      <c r="BJ134" t="s">
        <v>195</v>
      </c>
      <c r="BK134" t="s">
        <v>5184</v>
      </c>
      <c r="BL134" t="s">
        <v>5189</v>
      </c>
      <c r="BM134" t="s">
        <v>4949</v>
      </c>
      <c r="BN134" t="s">
        <v>5186</v>
      </c>
      <c r="BO134" t="s">
        <v>4950</v>
      </c>
      <c r="BP134" s="441" t="str">
        <f t="shared" si="2"/>
        <v>WA.2378.EBA.963.101.A.524119</v>
      </c>
    </row>
    <row r="135" spans="1:68">
      <c r="A135" t="s">
        <v>5010</v>
      </c>
      <c r="B135" t="s">
        <v>4936</v>
      </c>
      <c r="C135" t="s">
        <v>4937</v>
      </c>
      <c r="D135" t="s">
        <v>3795</v>
      </c>
      <c r="E135" t="s">
        <v>197</v>
      </c>
      <c r="F135" t="s">
        <v>3812</v>
      </c>
      <c r="G135" t="s">
        <v>820</v>
      </c>
      <c r="H135" t="s">
        <v>4938</v>
      </c>
      <c r="I135">
        <v>9</v>
      </c>
      <c r="J135" t="s">
        <v>4994</v>
      </c>
      <c r="K135">
        <v>2</v>
      </c>
      <c r="L135" t="s">
        <v>805</v>
      </c>
      <c r="M135" t="s">
        <v>8</v>
      </c>
      <c r="N135" t="s">
        <v>1541</v>
      </c>
      <c r="O135" t="s">
        <v>507</v>
      </c>
      <c r="P135" t="s">
        <v>8</v>
      </c>
      <c r="Q135" t="s">
        <v>4570</v>
      </c>
      <c r="R135" t="s">
        <v>4940</v>
      </c>
      <c r="S135" t="s">
        <v>195</v>
      </c>
      <c r="T135" t="s">
        <v>4570</v>
      </c>
      <c r="U135" t="s">
        <v>4570</v>
      </c>
      <c r="V135" t="s">
        <v>4496</v>
      </c>
      <c r="W135" t="s">
        <v>4570</v>
      </c>
      <c r="X135" t="s">
        <v>5182</v>
      </c>
      <c r="Y135" t="s">
        <v>5183</v>
      </c>
      <c r="Z135" t="s">
        <v>8</v>
      </c>
      <c r="AA135">
        <v>0</v>
      </c>
      <c r="AB135" t="s">
        <v>195</v>
      </c>
      <c r="AC135">
        <v>0</v>
      </c>
      <c r="AD135" t="s">
        <v>195</v>
      </c>
      <c r="AE135">
        <v>0</v>
      </c>
      <c r="AF135" t="s">
        <v>195</v>
      </c>
      <c r="AG135">
        <v>0</v>
      </c>
      <c r="AH135" t="s">
        <v>195</v>
      </c>
      <c r="AI135">
        <v>19</v>
      </c>
      <c r="AJ135" t="s">
        <v>16</v>
      </c>
      <c r="AK135">
        <v>150000</v>
      </c>
      <c r="AL135">
        <v>2850000</v>
      </c>
      <c r="AM135" t="s">
        <v>195</v>
      </c>
      <c r="AN135">
        <v>0</v>
      </c>
      <c r="AO135" t="s">
        <v>5011</v>
      </c>
      <c r="AP135">
        <v>0</v>
      </c>
      <c r="AQ135">
        <v>0</v>
      </c>
      <c r="AR135">
        <v>111338</v>
      </c>
      <c r="AS135">
        <v>53368</v>
      </c>
      <c r="AT135">
        <v>62985</v>
      </c>
      <c r="AU135">
        <v>45232</v>
      </c>
      <c r="AV135">
        <v>6056</v>
      </c>
      <c r="AW135">
        <v>6056</v>
      </c>
      <c r="AX135">
        <v>6056</v>
      </c>
      <c r="AY135">
        <v>6530</v>
      </c>
      <c r="AZ135">
        <v>57750</v>
      </c>
      <c r="BA135">
        <v>2494629</v>
      </c>
      <c r="BB135" t="s">
        <v>3796</v>
      </c>
      <c r="BC135" t="s">
        <v>3797</v>
      </c>
      <c r="BD135" t="s">
        <v>3813</v>
      </c>
      <c r="BE135" t="s">
        <v>4997</v>
      </c>
      <c r="BF135" t="s">
        <v>4998</v>
      </c>
      <c r="BG135" t="s">
        <v>4999</v>
      </c>
      <c r="BH135" t="s">
        <v>4947</v>
      </c>
      <c r="BI135" t="s">
        <v>195</v>
      </c>
      <c r="BJ135" t="s">
        <v>195</v>
      </c>
      <c r="BK135" t="s">
        <v>5184</v>
      </c>
      <c r="BL135" t="s">
        <v>5185</v>
      </c>
      <c r="BM135" t="s">
        <v>4949</v>
      </c>
      <c r="BN135" t="s">
        <v>5186</v>
      </c>
      <c r="BO135" t="s">
        <v>4950</v>
      </c>
      <c r="BP135" s="441" t="str">
        <f t="shared" si="2"/>
        <v>WA.2378.EBA.963.101.A.524119</v>
      </c>
    </row>
    <row r="136" spans="1:68">
      <c r="A136" t="s">
        <v>5010</v>
      </c>
      <c r="B136" t="s">
        <v>4936</v>
      </c>
      <c r="C136" t="s">
        <v>4937</v>
      </c>
      <c r="D136" t="s">
        <v>3795</v>
      </c>
      <c r="E136" t="s">
        <v>197</v>
      </c>
      <c r="F136" t="s">
        <v>3812</v>
      </c>
      <c r="G136" t="s">
        <v>820</v>
      </c>
      <c r="H136" t="s">
        <v>4938</v>
      </c>
      <c r="I136">
        <v>9</v>
      </c>
      <c r="J136" t="s">
        <v>4994</v>
      </c>
      <c r="K136">
        <v>2</v>
      </c>
      <c r="L136" t="s">
        <v>805</v>
      </c>
      <c r="M136" t="s">
        <v>8</v>
      </c>
      <c r="N136" t="s">
        <v>1541</v>
      </c>
      <c r="O136" t="s">
        <v>507</v>
      </c>
      <c r="P136" t="s">
        <v>8</v>
      </c>
      <c r="Q136" t="s">
        <v>4570</v>
      </c>
      <c r="R136" t="s">
        <v>4940</v>
      </c>
      <c r="S136" t="s">
        <v>195</v>
      </c>
      <c r="T136" t="s">
        <v>4570</v>
      </c>
      <c r="U136" t="s">
        <v>4570</v>
      </c>
      <c r="V136" t="s">
        <v>4951</v>
      </c>
      <c r="W136" t="s">
        <v>4496</v>
      </c>
      <c r="X136" t="s">
        <v>5187</v>
      </c>
      <c r="Y136" t="s">
        <v>5188</v>
      </c>
      <c r="Z136" t="s">
        <v>8</v>
      </c>
      <c r="AA136">
        <v>0</v>
      </c>
      <c r="AB136" t="s">
        <v>195</v>
      </c>
      <c r="AC136">
        <v>0</v>
      </c>
      <c r="AD136" t="s">
        <v>195</v>
      </c>
      <c r="AE136">
        <v>0</v>
      </c>
      <c r="AF136" t="s">
        <v>195</v>
      </c>
      <c r="AG136">
        <v>0</v>
      </c>
      <c r="AH136" t="s">
        <v>195</v>
      </c>
      <c r="AI136">
        <v>10</v>
      </c>
      <c r="AJ136" t="s">
        <v>25</v>
      </c>
      <c r="AK136">
        <v>525000</v>
      </c>
      <c r="AL136">
        <v>5250000</v>
      </c>
      <c r="AM136" t="s">
        <v>195</v>
      </c>
      <c r="AN136">
        <v>0</v>
      </c>
      <c r="AO136" t="s">
        <v>5011</v>
      </c>
      <c r="AP136">
        <v>0</v>
      </c>
      <c r="AQ136">
        <v>0</v>
      </c>
      <c r="AR136">
        <v>205096</v>
      </c>
      <c r="AS136">
        <v>98309</v>
      </c>
      <c r="AT136">
        <v>116025</v>
      </c>
      <c r="AU136">
        <v>83323</v>
      </c>
      <c r="AV136">
        <v>11156</v>
      </c>
      <c r="AW136">
        <v>11156</v>
      </c>
      <c r="AX136">
        <v>11156</v>
      </c>
      <c r="AY136">
        <v>12028</v>
      </c>
      <c r="AZ136">
        <v>106381</v>
      </c>
      <c r="BA136">
        <v>4595370</v>
      </c>
      <c r="BB136" t="s">
        <v>3796</v>
      </c>
      <c r="BC136" t="s">
        <v>3797</v>
      </c>
      <c r="BD136" t="s">
        <v>3813</v>
      </c>
      <c r="BE136" t="s">
        <v>4997</v>
      </c>
      <c r="BF136" t="s">
        <v>4998</v>
      </c>
      <c r="BG136" t="s">
        <v>4999</v>
      </c>
      <c r="BH136" t="s">
        <v>4947</v>
      </c>
      <c r="BI136" t="s">
        <v>195</v>
      </c>
      <c r="BJ136" t="s">
        <v>195</v>
      </c>
      <c r="BK136" t="s">
        <v>5184</v>
      </c>
      <c r="BL136" t="s">
        <v>5189</v>
      </c>
      <c r="BM136" t="s">
        <v>4949</v>
      </c>
      <c r="BN136" t="s">
        <v>5186</v>
      </c>
      <c r="BO136" t="s">
        <v>4950</v>
      </c>
      <c r="BP136" s="441" t="str">
        <f t="shared" si="2"/>
        <v>WA.2378.EBA.963.101.A.524119</v>
      </c>
    </row>
    <row r="137" spans="1:68">
      <c r="A137" t="s">
        <v>4935</v>
      </c>
      <c r="B137" t="s">
        <v>4936</v>
      </c>
      <c r="C137" t="s">
        <v>4937</v>
      </c>
      <c r="D137" t="s">
        <v>3795</v>
      </c>
      <c r="E137" t="s">
        <v>197</v>
      </c>
      <c r="F137" t="s">
        <v>3842</v>
      </c>
      <c r="G137" t="s">
        <v>2445</v>
      </c>
      <c r="H137" t="s">
        <v>4938</v>
      </c>
      <c r="I137">
        <v>5</v>
      </c>
      <c r="J137" t="s">
        <v>5031</v>
      </c>
      <c r="K137">
        <v>1</v>
      </c>
      <c r="L137" t="s">
        <v>805</v>
      </c>
      <c r="M137" t="s">
        <v>8</v>
      </c>
      <c r="N137" t="s">
        <v>122</v>
      </c>
      <c r="O137" t="s">
        <v>507</v>
      </c>
      <c r="P137" t="s">
        <v>8</v>
      </c>
      <c r="Q137" t="s">
        <v>4570</v>
      </c>
      <c r="R137" t="s">
        <v>4940</v>
      </c>
      <c r="S137" t="s">
        <v>195</v>
      </c>
      <c r="T137" t="s">
        <v>4570</v>
      </c>
      <c r="U137" t="s">
        <v>4570</v>
      </c>
      <c r="V137" t="s">
        <v>4496</v>
      </c>
      <c r="W137" t="s">
        <v>4570</v>
      </c>
      <c r="X137" t="s">
        <v>5190</v>
      </c>
      <c r="Y137" t="s">
        <v>5191</v>
      </c>
      <c r="Z137" t="s">
        <v>8</v>
      </c>
      <c r="AA137">
        <v>0</v>
      </c>
      <c r="AB137" t="s">
        <v>195</v>
      </c>
      <c r="AC137">
        <v>0</v>
      </c>
      <c r="AD137" t="s">
        <v>195</v>
      </c>
      <c r="AE137">
        <v>0</v>
      </c>
      <c r="AF137" t="s">
        <v>195</v>
      </c>
      <c r="AG137">
        <v>0</v>
      </c>
      <c r="AH137" t="s">
        <v>195</v>
      </c>
      <c r="AI137">
        <v>10</v>
      </c>
      <c r="AJ137" t="s">
        <v>25</v>
      </c>
      <c r="AK137">
        <v>210000</v>
      </c>
      <c r="AL137">
        <v>2100000</v>
      </c>
      <c r="AM137" t="s">
        <v>195</v>
      </c>
      <c r="AN137">
        <v>0</v>
      </c>
      <c r="AO137" t="s">
        <v>4943</v>
      </c>
      <c r="AP137">
        <v>0</v>
      </c>
      <c r="AQ137">
        <v>0</v>
      </c>
      <c r="AR137">
        <v>94821</v>
      </c>
      <c r="AS137">
        <v>10162</v>
      </c>
      <c r="AT137">
        <v>135743</v>
      </c>
      <c r="AU137">
        <v>46872</v>
      </c>
      <c r="AV137">
        <v>46872</v>
      </c>
      <c r="AW137">
        <v>46872</v>
      </c>
      <c r="AX137">
        <v>55272</v>
      </c>
      <c r="AY137">
        <v>46872</v>
      </c>
      <c r="AZ137">
        <v>45714</v>
      </c>
      <c r="BA137">
        <v>1570800</v>
      </c>
      <c r="BB137" t="s">
        <v>3796</v>
      </c>
      <c r="BC137" t="s">
        <v>3797</v>
      </c>
      <c r="BD137" t="s">
        <v>3843</v>
      </c>
      <c r="BE137" t="s">
        <v>3844</v>
      </c>
      <c r="BF137" t="s">
        <v>5034</v>
      </c>
      <c r="BG137" t="s">
        <v>5192</v>
      </c>
      <c r="BH137" t="s">
        <v>4947</v>
      </c>
      <c r="BI137" t="s">
        <v>195</v>
      </c>
      <c r="BJ137" t="s">
        <v>195</v>
      </c>
      <c r="BK137" t="s">
        <v>5184</v>
      </c>
      <c r="BL137" t="s">
        <v>5193</v>
      </c>
      <c r="BM137" t="s">
        <v>4949</v>
      </c>
      <c r="BN137" t="s">
        <v>5186</v>
      </c>
      <c r="BO137" t="s">
        <v>4950</v>
      </c>
      <c r="BP137" s="441" t="str">
        <f t="shared" si="2"/>
        <v>WA.2378.EBD.952.101.A.524119</v>
      </c>
    </row>
    <row r="138" spans="1:68">
      <c r="A138" t="s">
        <v>4935</v>
      </c>
      <c r="B138" t="s">
        <v>4936</v>
      </c>
      <c r="C138" t="s">
        <v>4937</v>
      </c>
      <c r="D138" t="s">
        <v>3795</v>
      </c>
      <c r="E138" t="s">
        <v>197</v>
      </c>
      <c r="F138" t="s">
        <v>3842</v>
      </c>
      <c r="G138" t="s">
        <v>2445</v>
      </c>
      <c r="H138" t="s">
        <v>4938</v>
      </c>
      <c r="I138">
        <v>5</v>
      </c>
      <c r="J138" t="s">
        <v>5031</v>
      </c>
      <c r="K138">
        <v>1</v>
      </c>
      <c r="L138" t="s">
        <v>805</v>
      </c>
      <c r="M138" t="s">
        <v>8</v>
      </c>
      <c r="N138" t="s">
        <v>122</v>
      </c>
      <c r="O138" t="s">
        <v>507</v>
      </c>
      <c r="P138" t="s">
        <v>8</v>
      </c>
      <c r="Q138" t="s">
        <v>4570</v>
      </c>
      <c r="R138" t="s">
        <v>4940</v>
      </c>
      <c r="S138" t="s">
        <v>195</v>
      </c>
      <c r="T138" t="s">
        <v>4570</v>
      </c>
      <c r="U138" t="s">
        <v>4570</v>
      </c>
      <c r="V138" t="s">
        <v>4951</v>
      </c>
      <c r="W138" t="s">
        <v>4496</v>
      </c>
      <c r="X138" t="s">
        <v>5194</v>
      </c>
      <c r="Y138" t="s">
        <v>5195</v>
      </c>
      <c r="Z138" t="s">
        <v>8</v>
      </c>
      <c r="AA138">
        <v>0</v>
      </c>
      <c r="AB138" t="s">
        <v>195</v>
      </c>
      <c r="AC138">
        <v>0</v>
      </c>
      <c r="AD138" t="s">
        <v>195</v>
      </c>
      <c r="AE138">
        <v>0</v>
      </c>
      <c r="AF138" t="s">
        <v>195</v>
      </c>
      <c r="AG138">
        <v>0</v>
      </c>
      <c r="AH138" t="s">
        <v>195</v>
      </c>
      <c r="AI138">
        <v>10</v>
      </c>
      <c r="AJ138" t="s">
        <v>25</v>
      </c>
      <c r="AK138">
        <v>150000</v>
      </c>
      <c r="AL138">
        <v>1500000</v>
      </c>
      <c r="AM138" t="s">
        <v>195</v>
      </c>
      <c r="AN138">
        <v>0</v>
      </c>
      <c r="AO138" t="s">
        <v>4943</v>
      </c>
      <c r="AP138">
        <v>0</v>
      </c>
      <c r="AQ138">
        <v>0</v>
      </c>
      <c r="AR138">
        <v>67729</v>
      </c>
      <c r="AS138">
        <v>7259</v>
      </c>
      <c r="AT138">
        <v>96959</v>
      </c>
      <c r="AU138">
        <v>33480</v>
      </c>
      <c r="AV138">
        <v>33480</v>
      </c>
      <c r="AW138">
        <v>33480</v>
      </c>
      <c r="AX138">
        <v>39480</v>
      </c>
      <c r="AY138">
        <v>33480</v>
      </c>
      <c r="AZ138">
        <v>32653</v>
      </c>
      <c r="BA138">
        <v>1122000</v>
      </c>
      <c r="BB138" t="s">
        <v>3796</v>
      </c>
      <c r="BC138" t="s">
        <v>3797</v>
      </c>
      <c r="BD138" t="s">
        <v>3843</v>
      </c>
      <c r="BE138" t="s">
        <v>3844</v>
      </c>
      <c r="BF138" t="s">
        <v>5034</v>
      </c>
      <c r="BG138" t="s">
        <v>5192</v>
      </c>
      <c r="BH138" t="s">
        <v>4947</v>
      </c>
      <c r="BI138" t="s">
        <v>195</v>
      </c>
      <c r="BJ138" t="s">
        <v>195</v>
      </c>
      <c r="BK138" t="s">
        <v>5184</v>
      </c>
      <c r="BL138" t="s">
        <v>5196</v>
      </c>
      <c r="BM138" t="s">
        <v>4949</v>
      </c>
      <c r="BN138" t="s">
        <v>5186</v>
      </c>
      <c r="BO138" t="s">
        <v>4950</v>
      </c>
      <c r="BP138" s="441" t="str">
        <f t="shared" si="2"/>
        <v>WA.2378.EBD.952.101.A.524119</v>
      </c>
    </row>
    <row r="139" spans="1:68">
      <c r="A139" t="s">
        <v>4935</v>
      </c>
      <c r="B139" t="s">
        <v>4936</v>
      </c>
      <c r="C139" t="s">
        <v>4937</v>
      </c>
      <c r="D139" t="s">
        <v>3795</v>
      </c>
      <c r="E139" t="s">
        <v>197</v>
      </c>
      <c r="F139" t="s">
        <v>3842</v>
      </c>
      <c r="G139" t="s">
        <v>2445</v>
      </c>
      <c r="H139" t="s">
        <v>4938</v>
      </c>
      <c r="I139">
        <v>5</v>
      </c>
      <c r="J139" t="s">
        <v>5031</v>
      </c>
      <c r="K139">
        <v>1</v>
      </c>
      <c r="L139" t="s">
        <v>805</v>
      </c>
      <c r="M139" t="s">
        <v>508</v>
      </c>
      <c r="N139" t="s">
        <v>123</v>
      </c>
      <c r="O139" t="s">
        <v>507</v>
      </c>
      <c r="P139" t="s">
        <v>8</v>
      </c>
      <c r="Q139" t="s">
        <v>4570</v>
      </c>
      <c r="R139" t="s">
        <v>4940</v>
      </c>
      <c r="S139" t="s">
        <v>195</v>
      </c>
      <c r="T139" t="s">
        <v>4570</v>
      </c>
      <c r="U139" t="s">
        <v>4570</v>
      </c>
      <c r="V139" t="s">
        <v>4496</v>
      </c>
      <c r="W139" t="s">
        <v>4570</v>
      </c>
      <c r="X139" t="s">
        <v>5197</v>
      </c>
      <c r="Y139" t="s">
        <v>5198</v>
      </c>
      <c r="Z139" t="s">
        <v>8</v>
      </c>
      <c r="AA139">
        <v>0</v>
      </c>
      <c r="AB139" t="s">
        <v>195</v>
      </c>
      <c r="AC139">
        <v>0</v>
      </c>
      <c r="AD139" t="s">
        <v>195</v>
      </c>
      <c r="AE139">
        <v>0</v>
      </c>
      <c r="AF139" t="s">
        <v>195</v>
      </c>
      <c r="AG139">
        <v>0</v>
      </c>
      <c r="AH139" t="s">
        <v>195</v>
      </c>
      <c r="AI139">
        <v>40</v>
      </c>
      <c r="AJ139" t="s">
        <v>25</v>
      </c>
      <c r="AK139">
        <v>150000</v>
      </c>
      <c r="AL139">
        <v>6000000</v>
      </c>
      <c r="AM139" t="s">
        <v>195</v>
      </c>
      <c r="AN139">
        <v>0</v>
      </c>
      <c r="AO139" t="s">
        <v>4943</v>
      </c>
      <c r="AP139">
        <v>0</v>
      </c>
      <c r="AQ139">
        <v>0</v>
      </c>
      <c r="AR139">
        <v>270918</v>
      </c>
      <c r="AS139">
        <v>29035</v>
      </c>
      <c r="AT139">
        <v>387837</v>
      </c>
      <c r="AU139">
        <v>133920</v>
      </c>
      <c r="AV139">
        <v>133920</v>
      </c>
      <c r="AW139">
        <v>133920</v>
      </c>
      <c r="AX139">
        <v>157920</v>
      </c>
      <c r="AY139">
        <v>133920</v>
      </c>
      <c r="AZ139">
        <v>130611</v>
      </c>
      <c r="BA139">
        <v>4487999</v>
      </c>
      <c r="BB139" t="s">
        <v>3796</v>
      </c>
      <c r="BC139" t="s">
        <v>3797</v>
      </c>
      <c r="BD139" t="s">
        <v>3843</v>
      </c>
      <c r="BE139" t="s">
        <v>3844</v>
      </c>
      <c r="BF139" t="s">
        <v>5034</v>
      </c>
      <c r="BG139" t="s">
        <v>5035</v>
      </c>
      <c r="BH139" t="s">
        <v>4947</v>
      </c>
      <c r="BI139" t="s">
        <v>195</v>
      </c>
      <c r="BJ139" t="s">
        <v>195</v>
      </c>
      <c r="BK139" t="s">
        <v>5184</v>
      </c>
      <c r="BL139" t="s">
        <v>5199</v>
      </c>
      <c r="BM139" t="s">
        <v>4949</v>
      </c>
      <c r="BN139" t="s">
        <v>5186</v>
      </c>
      <c r="BO139" t="s">
        <v>4950</v>
      </c>
      <c r="BP139" s="441" t="str">
        <f t="shared" si="2"/>
        <v>WA.2378.EBD.952.101.B.524119</v>
      </c>
    </row>
    <row r="140" spans="1:68">
      <c r="A140" t="s">
        <v>4935</v>
      </c>
      <c r="B140" t="s">
        <v>4936</v>
      </c>
      <c r="C140" t="s">
        <v>4937</v>
      </c>
      <c r="D140" t="s">
        <v>3795</v>
      </c>
      <c r="E140" t="s">
        <v>197</v>
      </c>
      <c r="F140" t="s">
        <v>3842</v>
      </c>
      <c r="G140" t="s">
        <v>2445</v>
      </c>
      <c r="H140" t="s">
        <v>4938</v>
      </c>
      <c r="I140">
        <v>5</v>
      </c>
      <c r="J140" t="s">
        <v>5031</v>
      </c>
      <c r="K140">
        <v>1</v>
      </c>
      <c r="L140" t="s">
        <v>805</v>
      </c>
      <c r="M140" t="s">
        <v>508</v>
      </c>
      <c r="N140" t="s">
        <v>123</v>
      </c>
      <c r="O140" t="s">
        <v>507</v>
      </c>
      <c r="P140" t="s">
        <v>8</v>
      </c>
      <c r="Q140" t="s">
        <v>4570</v>
      </c>
      <c r="R140" t="s">
        <v>4940</v>
      </c>
      <c r="S140" t="s">
        <v>195</v>
      </c>
      <c r="T140" t="s">
        <v>4570</v>
      </c>
      <c r="U140" t="s">
        <v>4570</v>
      </c>
      <c r="V140" t="s">
        <v>4951</v>
      </c>
      <c r="W140" t="s">
        <v>4496</v>
      </c>
      <c r="X140" t="s">
        <v>5200</v>
      </c>
      <c r="Y140" t="s">
        <v>5201</v>
      </c>
      <c r="Z140" t="s">
        <v>8</v>
      </c>
      <c r="AA140">
        <v>0</v>
      </c>
      <c r="AB140" t="s">
        <v>195</v>
      </c>
      <c r="AC140">
        <v>0</v>
      </c>
      <c r="AD140" t="s">
        <v>195</v>
      </c>
      <c r="AE140">
        <v>0</v>
      </c>
      <c r="AF140" t="s">
        <v>195</v>
      </c>
      <c r="AG140">
        <v>0</v>
      </c>
      <c r="AH140" t="s">
        <v>195</v>
      </c>
      <c r="AI140">
        <v>40</v>
      </c>
      <c r="AJ140" t="s">
        <v>25</v>
      </c>
      <c r="AK140">
        <v>600000</v>
      </c>
      <c r="AL140">
        <v>24000000</v>
      </c>
      <c r="AM140" t="s">
        <v>195</v>
      </c>
      <c r="AN140">
        <v>0</v>
      </c>
      <c r="AO140" t="s">
        <v>4943</v>
      </c>
      <c r="AP140">
        <v>0</v>
      </c>
      <c r="AQ140">
        <v>0</v>
      </c>
      <c r="AR140">
        <v>1083671</v>
      </c>
      <c r="AS140">
        <v>116140</v>
      </c>
      <c r="AT140">
        <v>1551346</v>
      </c>
      <c r="AU140">
        <v>535680</v>
      </c>
      <c r="AV140">
        <v>535680</v>
      </c>
      <c r="AW140">
        <v>535680</v>
      </c>
      <c r="AX140">
        <v>631680</v>
      </c>
      <c r="AY140">
        <v>535680</v>
      </c>
      <c r="AZ140">
        <v>522443</v>
      </c>
      <c r="BA140">
        <v>17952000</v>
      </c>
      <c r="BB140" t="s">
        <v>3796</v>
      </c>
      <c r="BC140" t="s">
        <v>3797</v>
      </c>
      <c r="BD140" t="s">
        <v>3843</v>
      </c>
      <c r="BE140" t="s">
        <v>3844</v>
      </c>
      <c r="BF140" t="s">
        <v>5034</v>
      </c>
      <c r="BG140" t="s">
        <v>5035</v>
      </c>
      <c r="BH140" t="s">
        <v>4947</v>
      </c>
      <c r="BI140" t="s">
        <v>195</v>
      </c>
      <c r="BJ140" t="s">
        <v>195</v>
      </c>
      <c r="BK140" t="s">
        <v>5184</v>
      </c>
      <c r="BL140" t="s">
        <v>5202</v>
      </c>
      <c r="BM140" t="s">
        <v>4949</v>
      </c>
      <c r="BN140" t="s">
        <v>5186</v>
      </c>
      <c r="BO140" t="s">
        <v>4950</v>
      </c>
      <c r="BP140" s="441" t="str">
        <f t="shared" si="2"/>
        <v>WA.2378.EBD.952.101.B.524119</v>
      </c>
    </row>
    <row r="141" spans="1:68">
      <c r="A141" t="s">
        <v>4935</v>
      </c>
      <c r="B141" t="s">
        <v>4936</v>
      </c>
      <c r="C141" t="s">
        <v>4937</v>
      </c>
      <c r="D141" t="s">
        <v>3795</v>
      </c>
      <c r="E141" t="s">
        <v>197</v>
      </c>
      <c r="F141" t="s">
        <v>3842</v>
      </c>
      <c r="G141" t="s">
        <v>2445</v>
      </c>
      <c r="H141" t="s">
        <v>4938</v>
      </c>
      <c r="I141">
        <v>5</v>
      </c>
      <c r="J141" t="s">
        <v>5031</v>
      </c>
      <c r="K141">
        <v>1</v>
      </c>
      <c r="L141" t="s">
        <v>805</v>
      </c>
      <c r="M141" t="s">
        <v>509</v>
      </c>
      <c r="N141" t="s">
        <v>124</v>
      </c>
      <c r="O141" t="s">
        <v>507</v>
      </c>
      <c r="P141" t="s">
        <v>8</v>
      </c>
      <c r="Q141" t="s">
        <v>4570</v>
      </c>
      <c r="R141" t="s">
        <v>4940</v>
      </c>
      <c r="S141" t="s">
        <v>195</v>
      </c>
      <c r="T141" t="s">
        <v>4570</v>
      </c>
      <c r="U141" t="s">
        <v>4570</v>
      </c>
      <c r="V141" t="s">
        <v>4496</v>
      </c>
      <c r="W141" t="s">
        <v>4570</v>
      </c>
      <c r="X141" t="s">
        <v>5203</v>
      </c>
      <c r="Y141" t="s">
        <v>5204</v>
      </c>
      <c r="Z141" t="s">
        <v>8</v>
      </c>
      <c r="AA141">
        <v>0</v>
      </c>
      <c r="AB141" t="s">
        <v>195</v>
      </c>
      <c r="AC141">
        <v>0</v>
      </c>
      <c r="AD141" t="s">
        <v>195</v>
      </c>
      <c r="AE141">
        <v>0</v>
      </c>
      <c r="AF141" t="s">
        <v>195</v>
      </c>
      <c r="AG141">
        <v>0</v>
      </c>
      <c r="AH141" t="s">
        <v>195</v>
      </c>
      <c r="AI141">
        <v>10</v>
      </c>
      <c r="AJ141" t="s">
        <v>25</v>
      </c>
      <c r="AK141">
        <v>150000</v>
      </c>
      <c r="AL141">
        <v>1500000</v>
      </c>
      <c r="AM141" t="s">
        <v>195</v>
      </c>
      <c r="AN141">
        <v>0</v>
      </c>
      <c r="AO141" t="s">
        <v>4943</v>
      </c>
      <c r="AP141">
        <v>0</v>
      </c>
      <c r="AQ141">
        <v>0</v>
      </c>
      <c r="AR141">
        <v>67729</v>
      </c>
      <c r="AS141">
        <v>7259</v>
      </c>
      <c r="AT141">
        <v>96959</v>
      </c>
      <c r="AU141">
        <v>33480</v>
      </c>
      <c r="AV141">
        <v>33480</v>
      </c>
      <c r="AW141">
        <v>33480</v>
      </c>
      <c r="AX141">
        <v>39480</v>
      </c>
      <c r="AY141">
        <v>33480</v>
      </c>
      <c r="AZ141">
        <v>32653</v>
      </c>
      <c r="BA141">
        <v>1122000</v>
      </c>
      <c r="BB141" t="s">
        <v>3796</v>
      </c>
      <c r="BC141" t="s">
        <v>3797</v>
      </c>
      <c r="BD141" t="s">
        <v>3843</v>
      </c>
      <c r="BE141" t="s">
        <v>3844</v>
      </c>
      <c r="BF141" t="s">
        <v>5034</v>
      </c>
      <c r="BG141" t="s">
        <v>5042</v>
      </c>
      <c r="BH141" t="s">
        <v>4947</v>
      </c>
      <c r="BI141" t="s">
        <v>195</v>
      </c>
      <c r="BJ141" t="s">
        <v>195</v>
      </c>
      <c r="BK141" t="s">
        <v>5184</v>
      </c>
      <c r="BL141" t="s">
        <v>5205</v>
      </c>
      <c r="BM141" t="s">
        <v>4949</v>
      </c>
      <c r="BN141" t="s">
        <v>5186</v>
      </c>
      <c r="BO141" t="s">
        <v>4950</v>
      </c>
      <c r="BP141" s="441" t="str">
        <f t="shared" si="2"/>
        <v>WA.2378.EBD.952.101.C.524119</v>
      </c>
    </row>
    <row r="142" spans="1:68">
      <c r="A142" t="s">
        <v>4935</v>
      </c>
      <c r="B142" t="s">
        <v>4936</v>
      </c>
      <c r="C142" t="s">
        <v>4937</v>
      </c>
      <c r="D142" t="s">
        <v>3795</v>
      </c>
      <c r="E142" t="s">
        <v>197</v>
      </c>
      <c r="F142" t="s">
        <v>3842</v>
      </c>
      <c r="G142" t="s">
        <v>2445</v>
      </c>
      <c r="H142" t="s">
        <v>4938</v>
      </c>
      <c r="I142">
        <v>5</v>
      </c>
      <c r="J142" t="s">
        <v>5031</v>
      </c>
      <c r="K142">
        <v>1</v>
      </c>
      <c r="L142" t="s">
        <v>805</v>
      </c>
      <c r="M142" t="s">
        <v>509</v>
      </c>
      <c r="N142" t="s">
        <v>124</v>
      </c>
      <c r="O142" t="s">
        <v>507</v>
      </c>
      <c r="P142" t="s">
        <v>8</v>
      </c>
      <c r="Q142" t="s">
        <v>4570</v>
      </c>
      <c r="R142" t="s">
        <v>4940</v>
      </c>
      <c r="S142" t="s">
        <v>195</v>
      </c>
      <c r="T142" t="s">
        <v>4570</v>
      </c>
      <c r="U142" t="s">
        <v>4570</v>
      </c>
      <c r="V142" t="s">
        <v>4951</v>
      </c>
      <c r="W142" t="s">
        <v>4496</v>
      </c>
      <c r="X142" t="s">
        <v>5206</v>
      </c>
      <c r="Y142" t="s">
        <v>5207</v>
      </c>
      <c r="Z142" t="s">
        <v>8</v>
      </c>
      <c r="AA142">
        <v>0</v>
      </c>
      <c r="AB142" t="s">
        <v>195</v>
      </c>
      <c r="AC142">
        <v>0</v>
      </c>
      <c r="AD142" t="s">
        <v>195</v>
      </c>
      <c r="AE142">
        <v>0</v>
      </c>
      <c r="AF142" t="s">
        <v>195</v>
      </c>
      <c r="AG142">
        <v>0</v>
      </c>
      <c r="AH142" t="s">
        <v>195</v>
      </c>
      <c r="AI142">
        <v>10</v>
      </c>
      <c r="AJ142" t="s">
        <v>25</v>
      </c>
      <c r="AK142">
        <v>600000</v>
      </c>
      <c r="AL142">
        <v>6000000</v>
      </c>
      <c r="AM142" t="s">
        <v>195</v>
      </c>
      <c r="AN142">
        <v>0</v>
      </c>
      <c r="AO142" t="s">
        <v>4943</v>
      </c>
      <c r="AP142">
        <v>0</v>
      </c>
      <c r="AQ142">
        <v>0</v>
      </c>
      <c r="AR142">
        <v>270918</v>
      </c>
      <c r="AS142">
        <v>29035</v>
      </c>
      <c r="AT142">
        <v>387837</v>
      </c>
      <c r="AU142">
        <v>133920</v>
      </c>
      <c r="AV142">
        <v>133920</v>
      </c>
      <c r="AW142">
        <v>133920</v>
      </c>
      <c r="AX142">
        <v>157920</v>
      </c>
      <c r="AY142">
        <v>133920</v>
      </c>
      <c r="AZ142">
        <v>130611</v>
      </c>
      <c r="BA142">
        <v>4487999</v>
      </c>
      <c r="BB142" t="s">
        <v>3796</v>
      </c>
      <c r="BC142" t="s">
        <v>3797</v>
      </c>
      <c r="BD142" t="s">
        <v>3843</v>
      </c>
      <c r="BE142" t="s">
        <v>3844</v>
      </c>
      <c r="BF142" t="s">
        <v>5034</v>
      </c>
      <c r="BG142" t="s">
        <v>5042</v>
      </c>
      <c r="BH142" t="s">
        <v>4947</v>
      </c>
      <c r="BI142" t="s">
        <v>195</v>
      </c>
      <c r="BJ142" t="s">
        <v>195</v>
      </c>
      <c r="BK142" t="s">
        <v>5184</v>
      </c>
      <c r="BL142" t="s">
        <v>5208</v>
      </c>
      <c r="BM142" t="s">
        <v>4949</v>
      </c>
      <c r="BN142" t="s">
        <v>5186</v>
      </c>
      <c r="BO142" t="s">
        <v>4950</v>
      </c>
      <c r="BP142" s="441" t="str">
        <f t="shared" si="2"/>
        <v>WA.2378.EBD.952.101.C.524119</v>
      </c>
    </row>
    <row r="143" spans="1:68">
      <c r="A143" t="s">
        <v>4935</v>
      </c>
      <c r="B143" t="s">
        <v>4936</v>
      </c>
      <c r="C143" t="s">
        <v>4937</v>
      </c>
      <c r="D143" t="s">
        <v>3795</v>
      </c>
      <c r="E143" t="s">
        <v>197</v>
      </c>
      <c r="F143" t="s">
        <v>3842</v>
      </c>
      <c r="G143" t="s">
        <v>2445</v>
      </c>
      <c r="H143" t="s">
        <v>4938</v>
      </c>
      <c r="I143">
        <v>5</v>
      </c>
      <c r="J143" t="s">
        <v>5031</v>
      </c>
      <c r="K143">
        <v>1</v>
      </c>
      <c r="L143" t="s">
        <v>805</v>
      </c>
      <c r="M143" t="s">
        <v>511</v>
      </c>
      <c r="N143" t="s">
        <v>125</v>
      </c>
      <c r="O143" t="s">
        <v>507</v>
      </c>
      <c r="P143" t="s">
        <v>8</v>
      </c>
      <c r="Q143" t="s">
        <v>4570</v>
      </c>
      <c r="R143" t="s">
        <v>4940</v>
      </c>
      <c r="S143" t="s">
        <v>195</v>
      </c>
      <c r="T143" t="s">
        <v>4570</v>
      </c>
      <c r="U143" t="s">
        <v>4570</v>
      </c>
      <c r="V143" t="s">
        <v>4951</v>
      </c>
      <c r="W143" t="s">
        <v>4496</v>
      </c>
      <c r="X143" t="s">
        <v>5209</v>
      </c>
      <c r="Y143" t="s">
        <v>5210</v>
      </c>
      <c r="Z143" t="s">
        <v>8</v>
      </c>
      <c r="AA143">
        <v>0</v>
      </c>
      <c r="AB143" t="s">
        <v>195</v>
      </c>
      <c r="AC143">
        <v>0</v>
      </c>
      <c r="AD143" t="s">
        <v>195</v>
      </c>
      <c r="AE143">
        <v>0</v>
      </c>
      <c r="AF143" t="s">
        <v>195</v>
      </c>
      <c r="AG143">
        <v>0</v>
      </c>
      <c r="AH143" t="s">
        <v>195</v>
      </c>
      <c r="AI143">
        <v>390</v>
      </c>
      <c r="AJ143" t="s">
        <v>25</v>
      </c>
      <c r="AK143">
        <v>806222</v>
      </c>
      <c r="AL143">
        <v>314426000</v>
      </c>
      <c r="AM143" t="s">
        <v>195</v>
      </c>
      <c r="AN143">
        <v>0</v>
      </c>
      <c r="AO143" t="s">
        <v>4943</v>
      </c>
      <c r="AP143">
        <v>0</v>
      </c>
      <c r="AQ143">
        <v>0</v>
      </c>
      <c r="AR143">
        <v>14197261</v>
      </c>
      <c r="AS143">
        <v>1521556</v>
      </c>
      <c r="AT143">
        <v>20324315</v>
      </c>
      <c r="AU143">
        <v>7017988</v>
      </c>
      <c r="AV143">
        <v>7017988</v>
      </c>
      <c r="AW143">
        <v>7017988</v>
      </c>
      <c r="AX143">
        <v>8275692</v>
      </c>
      <c r="AY143">
        <v>7017988</v>
      </c>
      <c r="AZ143">
        <v>6844574</v>
      </c>
      <c r="BA143">
        <v>235190650</v>
      </c>
      <c r="BB143" t="s">
        <v>3796</v>
      </c>
      <c r="BC143" t="s">
        <v>3797</v>
      </c>
      <c r="BD143" t="s">
        <v>3843</v>
      </c>
      <c r="BE143" t="s">
        <v>3844</v>
      </c>
      <c r="BF143" t="s">
        <v>5034</v>
      </c>
      <c r="BG143" t="s">
        <v>5048</v>
      </c>
      <c r="BH143" t="s">
        <v>4947</v>
      </c>
      <c r="BI143" t="s">
        <v>195</v>
      </c>
      <c r="BJ143" t="s">
        <v>195</v>
      </c>
      <c r="BK143" t="s">
        <v>5184</v>
      </c>
      <c r="BL143" t="s">
        <v>5211</v>
      </c>
      <c r="BM143" t="s">
        <v>4949</v>
      </c>
      <c r="BN143" t="s">
        <v>5186</v>
      </c>
      <c r="BO143" t="s">
        <v>4950</v>
      </c>
      <c r="BP143" s="441" t="str">
        <f t="shared" si="2"/>
        <v>WA.2378.EBD.952.101.D.524119</v>
      </c>
    </row>
    <row r="144" spans="1:68">
      <c r="A144" t="s">
        <v>5010</v>
      </c>
      <c r="B144" t="s">
        <v>4936</v>
      </c>
      <c r="C144" t="s">
        <v>4937</v>
      </c>
      <c r="D144" t="s">
        <v>3795</v>
      </c>
      <c r="E144" t="s">
        <v>197</v>
      </c>
      <c r="F144" t="s">
        <v>3842</v>
      </c>
      <c r="G144" t="s">
        <v>2445</v>
      </c>
      <c r="H144" t="s">
        <v>4938</v>
      </c>
      <c r="I144">
        <v>5</v>
      </c>
      <c r="J144" t="s">
        <v>5031</v>
      </c>
      <c r="K144">
        <v>1</v>
      </c>
      <c r="L144" t="s">
        <v>805</v>
      </c>
      <c r="M144" t="s">
        <v>8</v>
      </c>
      <c r="N144" t="s">
        <v>122</v>
      </c>
      <c r="O144" t="s">
        <v>507</v>
      </c>
      <c r="P144" t="s">
        <v>8</v>
      </c>
      <c r="Q144" t="s">
        <v>4570</v>
      </c>
      <c r="R144" t="s">
        <v>4940</v>
      </c>
      <c r="S144" t="s">
        <v>195</v>
      </c>
      <c r="T144" t="s">
        <v>4570</v>
      </c>
      <c r="U144" t="s">
        <v>4570</v>
      </c>
      <c r="V144" t="s">
        <v>4496</v>
      </c>
      <c r="W144" t="s">
        <v>4570</v>
      </c>
      <c r="X144" t="s">
        <v>5190</v>
      </c>
      <c r="Y144" t="s">
        <v>5191</v>
      </c>
      <c r="Z144" t="s">
        <v>8</v>
      </c>
      <c r="AA144">
        <v>0</v>
      </c>
      <c r="AB144" t="s">
        <v>195</v>
      </c>
      <c r="AC144">
        <v>0</v>
      </c>
      <c r="AD144" t="s">
        <v>195</v>
      </c>
      <c r="AE144">
        <v>0</v>
      </c>
      <c r="AF144" t="s">
        <v>195</v>
      </c>
      <c r="AG144">
        <v>0</v>
      </c>
      <c r="AH144" t="s">
        <v>195</v>
      </c>
      <c r="AI144">
        <v>10</v>
      </c>
      <c r="AJ144" t="s">
        <v>25</v>
      </c>
      <c r="AK144">
        <v>210000</v>
      </c>
      <c r="AL144">
        <v>2100000</v>
      </c>
      <c r="AM144" t="s">
        <v>195</v>
      </c>
      <c r="AN144">
        <v>0</v>
      </c>
      <c r="AO144" t="s">
        <v>5011</v>
      </c>
      <c r="AP144">
        <v>0</v>
      </c>
      <c r="AQ144">
        <v>0</v>
      </c>
      <c r="AR144">
        <v>93399</v>
      </c>
      <c r="AS144">
        <v>22746</v>
      </c>
      <c r="AT144">
        <v>56819</v>
      </c>
      <c r="AU144">
        <v>69359</v>
      </c>
      <c r="AV144">
        <v>449650</v>
      </c>
      <c r="AW144">
        <v>60184</v>
      </c>
      <c r="AX144">
        <v>68003</v>
      </c>
      <c r="AY144">
        <v>58057</v>
      </c>
      <c r="AZ144">
        <v>59304</v>
      </c>
      <c r="BA144">
        <v>1162479</v>
      </c>
      <c r="BB144" t="s">
        <v>3796</v>
      </c>
      <c r="BC144" t="s">
        <v>3797</v>
      </c>
      <c r="BD144" t="s">
        <v>3843</v>
      </c>
      <c r="BE144" t="s">
        <v>3844</v>
      </c>
      <c r="BF144" t="s">
        <v>5034</v>
      </c>
      <c r="BG144" t="s">
        <v>5192</v>
      </c>
      <c r="BH144" t="s">
        <v>4947</v>
      </c>
      <c r="BI144" t="s">
        <v>195</v>
      </c>
      <c r="BJ144" t="s">
        <v>195</v>
      </c>
      <c r="BK144" t="s">
        <v>5184</v>
      </c>
      <c r="BL144" t="s">
        <v>5193</v>
      </c>
      <c r="BM144" t="s">
        <v>4949</v>
      </c>
      <c r="BN144" t="s">
        <v>5186</v>
      </c>
      <c r="BO144" t="s">
        <v>4950</v>
      </c>
      <c r="BP144" s="441" t="str">
        <f t="shared" si="2"/>
        <v>WA.2378.EBD.952.101.A.524119</v>
      </c>
    </row>
    <row r="145" spans="1:68">
      <c r="A145" t="s">
        <v>5010</v>
      </c>
      <c r="B145" t="s">
        <v>4936</v>
      </c>
      <c r="C145" t="s">
        <v>4937</v>
      </c>
      <c r="D145" t="s">
        <v>3795</v>
      </c>
      <c r="E145" t="s">
        <v>197</v>
      </c>
      <c r="F145" t="s">
        <v>3842</v>
      </c>
      <c r="G145" t="s">
        <v>2445</v>
      </c>
      <c r="H145" t="s">
        <v>4938</v>
      </c>
      <c r="I145">
        <v>5</v>
      </c>
      <c r="J145" t="s">
        <v>5031</v>
      </c>
      <c r="K145">
        <v>1</v>
      </c>
      <c r="L145" t="s">
        <v>805</v>
      </c>
      <c r="M145" t="s">
        <v>8</v>
      </c>
      <c r="N145" t="s">
        <v>122</v>
      </c>
      <c r="O145" t="s">
        <v>507</v>
      </c>
      <c r="P145" t="s">
        <v>8</v>
      </c>
      <c r="Q145" t="s">
        <v>4570</v>
      </c>
      <c r="R145" t="s">
        <v>4940</v>
      </c>
      <c r="S145" t="s">
        <v>195</v>
      </c>
      <c r="T145" t="s">
        <v>4570</v>
      </c>
      <c r="U145" t="s">
        <v>4570</v>
      </c>
      <c r="V145" t="s">
        <v>4951</v>
      </c>
      <c r="W145" t="s">
        <v>4496</v>
      </c>
      <c r="X145" t="s">
        <v>5194</v>
      </c>
      <c r="Y145" t="s">
        <v>5195</v>
      </c>
      <c r="Z145" t="s">
        <v>8</v>
      </c>
      <c r="AA145">
        <v>0</v>
      </c>
      <c r="AB145" t="s">
        <v>195</v>
      </c>
      <c r="AC145">
        <v>0</v>
      </c>
      <c r="AD145" t="s">
        <v>195</v>
      </c>
      <c r="AE145">
        <v>0</v>
      </c>
      <c r="AF145" t="s">
        <v>195</v>
      </c>
      <c r="AG145">
        <v>0</v>
      </c>
      <c r="AH145" t="s">
        <v>195</v>
      </c>
      <c r="AI145">
        <v>10</v>
      </c>
      <c r="AJ145" t="s">
        <v>25</v>
      </c>
      <c r="AK145">
        <v>150000</v>
      </c>
      <c r="AL145">
        <v>1500000</v>
      </c>
      <c r="AM145" t="s">
        <v>195</v>
      </c>
      <c r="AN145">
        <v>0</v>
      </c>
      <c r="AO145" t="s">
        <v>5011</v>
      </c>
      <c r="AP145">
        <v>0</v>
      </c>
      <c r="AQ145">
        <v>0</v>
      </c>
      <c r="AR145">
        <v>66713</v>
      </c>
      <c r="AS145">
        <v>16247</v>
      </c>
      <c r="AT145">
        <v>40585</v>
      </c>
      <c r="AU145">
        <v>49542</v>
      </c>
      <c r="AV145">
        <v>321178</v>
      </c>
      <c r="AW145">
        <v>42988</v>
      </c>
      <c r="AX145">
        <v>48573</v>
      </c>
      <c r="AY145">
        <v>41469</v>
      </c>
      <c r="AZ145">
        <v>42360</v>
      </c>
      <c r="BA145">
        <v>830345</v>
      </c>
      <c r="BB145" t="s">
        <v>3796</v>
      </c>
      <c r="BC145" t="s">
        <v>3797</v>
      </c>
      <c r="BD145" t="s">
        <v>3843</v>
      </c>
      <c r="BE145" t="s">
        <v>3844</v>
      </c>
      <c r="BF145" t="s">
        <v>5034</v>
      </c>
      <c r="BG145" t="s">
        <v>5192</v>
      </c>
      <c r="BH145" t="s">
        <v>4947</v>
      </c>
      <c r="BI145" t="s">
        <v>195</v>
      </c>
      <c r="BJ145" t="s">
        <v>195</v>
      </c>
      <c r="BK145" t="s">
        <v>5184</v>
      </c>
      <c r="BL145" t="s">
        <v>5196</v>
      </c>
      <c r="BM145" t="s">
        <v>4949</v>
      </c>
      <c r="BN145" t="s">
        <v>5186</v>
      </c>
      <c r="BO145" t="s">
        <v>4950</v>
      </c>
      <c r="BP145" s="441" t="str">
        <f t="shared" si="2"/>
        <v>WA.2378.EBD.952.101.A.524119</v>
      </c>
    </row>
    <row r="146" spans="1:68">
      <c r="A146" t="s">
        <v>5010</v>
      </c>
      <c r="B146" t="s">
        <v>4936</v>
      </c>
      <c r="C146" t="s">
        <v>4937</v>
      </c>
      <c r="D146" t="s">
        <v>3795</v>
      </c>
      <c r="E146" t="s">
        <v>197</v>
      </c>
      <c r="F146" t="s">
        <v>3842</v>
      </c>
      <c r="G146" t="s">
        <v>2445</v>
      </c>
      <c r="H146" t="s">
        <v>4938</v>
      </c>
      <c r="I146">
        <v>5</v>
      </c>
      <c r="J146" t="s">
        <v>5031</v>
      </c>
      <c r="K146">
        <v>1</v>
      </c>
      <c r="L146" t="s">
        <v>805</v>
      </c>
      <c r="M146" t="s">
        <v>509</v>
      </c>
      <c r="N146" t="s">
        <v>124</v>
      </c>
      <c r="O146" t="s">
        <v>507</v>
      </c>
      <c r="P146" t="s">
        <v>8</v>
      </c>
      <c r="Q146" t="s">
        <v>4570</v>
      </c>
      <c r="R146" t="s">
        <v>4940</v>
      </c>
      <c r="S146" t="s">
        <v>195</v>
      </c>
      <c r="T146" t="s">
        <v>4570</v>
      </c>
      <c r="U146" t="s">
        <v>4570</v>
      </c>
      <c r="V146" t="s">
        <v>4496</v>
      </c>
      <c r="W146" t="s">
        <v>4570</v>
      </c>
      <c r="X146" t="s">
        <v>5203</v>
      </c>
      <c r="Y146" t="s">
        <v>5204</v>
      </c>
      <c r="Z146" t="s">
        <v>8</v>
      </c>
      <c r="AA146">
        <v>0</v>
      </c>
      <c r="AB146" t="s">
        <v>195</v>
      </c>
      <c r="AC146">
        <v>0</v>
      </c>
      <c r="AD146" t="s">
        <v>195</v>
      </c>
      <c r="AE146">
        <v>0</v>
      </c>
      <c r="AF146" t="s">
        <v>195</v>
      </c>
      <c r="AG146">
        <v>0</v>
      </c>
      <c r="AH146" t="s">
        <v>195</v>
      </c>
      <c r="AI146">
        <v>10</v>
      </c>
      <c r="AJ146" t="s">
        <v>25</v>
      </c>
      <c r="AK146">
        <v>150000</v>
      </c>
      <c r="AL146">
        <v>1500000</v>
      </c>
      <c r="AM146" t="s">
        <v>195</v>
      </c>
      <c r="AN146">
        <v>0</v>
      </c>
      <c r="AO146" t="s">
        <v>5011</v>
      </c>
      <c r="AP146">
        <v>0</v>
      </c>
      <c r="AQ146">
        <v>0</v>
      </c>
      <c r="AR146">
        <v>66713</v>
      </c>
      <c r="AS146">
        <v>16247</v>
      </c>
      <c r="AT146">
        <v>40585</v>
      </c>
      <c r="AU146">
        <v>49542</v>
      </c>
      <c r="AV146">
        <v>321178</v>
      </c>
      <c r="AW146">
        <v>42988</v>
      </c>
      <c r="AX146">
        <v>48573</v>
      </c>
      <c r="AY146">
        <v>41469</v>
      </c>
      <c r="AZ146">
        <v>42360</v>
      </c>
      <c r="BA146">
        <v>830345</v>
      </c>
      <c r="BB146" t="s">
        <v>3796</v>
      </c>
      <c r="BC146" t="s">
        <v>3797</v>
      </c>
      <c r="BD146" t="s">
        <v>3843</v>
      </c>
      <c r="BE146" t="s">
        <v>3844</v>
      </c>
      <c r="BF146" t="s">
        <v>5034</v>
      </c>
      <c r="BG146" t="s">
        <v>5042</v>
      </c>
      <c r="BH146" t="s">
        <v>4947</v>
      </c>
      <c r="BI146" t="s">
        <v>195</v>
      </c>
      <c r="BJ146" t="s">
        <v>195</v>
      </c>
      <c r="BK146" t="s">
        <v>5184</v>
      </c>
      <c r="BL146" t="s">
        <v>5205</v>
      </c>
      <c r="BM146" t="s">
        <v>4949</v>
      </c>
      <c r="BN146" t="s">
        <v>5186</v>
      </c>
      <c r="BO146" t="s">
        <v>4950</v>
      </c>
      <c r="BP146" s="441" t="str">
        <f t="shared" si="2"/>
        <v>WA.2378.EBD.952.101.C.524119</v>
      </c>
    </row>
    <row r="147" spans="1:68">
      <c r="A147" t="s">
        <v>5010</v>
      </c>
      <c r="B147" t="s">
        <v>4936</v>
      </c>
      <c r="C147" t="s">
        <v>4937</v>
      </c>
      <c r="D147" t="s">
        <v>3795</v>
      </c>
      <c r="E147" t="s">
        <v>197</v>
      </c>
      <c r="F147" t="s">
        <v>3842</v>
      </c>
      <c r="G147" t="s">
        <v>2445</v>
      </c>
      <c r="H147" t="s">
        <v>4938</v>
      </c>
      <c r="I147">
        <v>5</v>
      </c>
      <c r="J147" t="s">
        <v>5031</v>
      </c>
      <c r="K147">
        <v>1</v>
      </c>
      <c r="L147" t="s">
        <v>805</v>
      </c>
      <c r="M147" t="s">
        <v>509</v>
      </c>
      <c r="N147" t="s">
        <v>124</v>
      </c>
      <c r="O147" t="s">
        <v>507</v>
      </c>
      <c r="P147" t="s">
        <v>8</v>
      </c>
      <c r="Q147" t="s">
        <v>4570</v>
      </c>
      <c r="R147" t="s">
        <v>4940</v>
      </c>
      <c r="S147" t="s">
        <v>195</v>
      </c>
      <c r="T147" t="s">
        <v>4570</v>
      </c>
      <c r="U147" t="s">
        <v>4570</v>
      </c>
      <c r="V147" t="s">
        <v>4951</v>
      </c>
      <c r="W147" t="s">
        <v>4496</v>
      </c>
      <c r="X147" t="s">
        <v>5206</v>
      </c>
      <c r="Y147" t="s">
        <v>5207</v>
      </c>
      <c r="Z147" t="s">
        <v>8</v>
      </c>
      <c r="AA147">
        <v>0</v>
      </c>
      <c r="AB147" t="s">
        <v>195</v>
      </c>
      <c r="AC147">
        <v>0</v>
      </c>
      <c r="AD147" t="s">
        <v>195</v>
      </c>
      <c r="AE147">
        <v>0</v>
      </c>
      <c r="AF147" t="s">
        <v>195</v>
      </c>
      <c r="AG147">
        <v>0</v>
      </c>
      <c r="AH147" t="s">
        <v>195</v>
      </c>
      <c r="AI147">
        <v>10</v>
      </c>
      <c r="AJ147" t="s">
        <v>25</v>
      </c>
      <c r="AK147">
        <v>600000</v>
      </c>
      <c r="AL147">
        <v>6000000</v>
      </c>
      <c r="AM147" t="s">
        <v>195</v>
      </c>
      <c r="AN147">
        <v>0</v>
      </c>
      <c r="AO147" t="s">
        <v>5011</v>
      </c>
      <c r="AP147">
        <v>0</v>
      </c>
      <c r="AQ147">
        <v>0</v>
      </c>
      <c r="AR147">
        <v>266854</v>
      </c>
      <c r="AS147">
        <v>64989</v>
      </c>
      <c r="AT147">
        <v>162340</v>
      </c>
      <c r="AU147">
        <v>198168</v>
      </c>
      <c r="AV147">
        <v>1284713</v>
      </c>
      <c r="AW147">
        <v>171953</v>
      </c>
      <c r="AX147">
        <v>194293</v>
      </c>
      <c r="AY147">
        <v>165878</v>
      </c>
      <c r="AZ147">
        <v>169439</v>
      </c>
      <c r="BA147">
        <v>3321373</v>
      </c>
      <c r="BB147" t="s">
        <v>3796</v>
      </c>
      <c r="BC147" t="s">
        <v>3797</v>
      </c>
      <c r="BD147" t="s">
        <v>3843</v>
      </c>
      <c r="BE147" t="s">
        <v>3844</v>
      </c>
      <c r="BF147" t="s">
        <v>5034</v>
      </c>
      <c r="BG147" t="s">
        <v>5042</v>
      </c>
      <c r="BH147" t="s">
        <v>4947</v>
      </c>
      <c r="BI147" t="s">
        <v>195</v>
      </c>
      <c r="BJ147" t="s">
        <v>195</v>
      </c>
      <c r="BK147" t="s">
        <v>5184</v>
      </c>
      <c r="BL147" t="s">
        <v>5208</v>
      </c>
      <c r="BM147" t="s">
        <v>4949</v>
      </c>
      <c r="BN147" t="s">
        <v>5186</v>
      </c>
      <c r="BO147" t="s">
        <v>4950</v>
      </c>
      <c r="BP147" s="441" t="str">
        <f t="shared" si="2"/>
        <v>WA.2378.EBD.952.101.C.524119</v>
      </c>
    </row>
    <row r="148" spans="1:68">
      <c r="A148" t="s">
        <v>5010</v>
      </c>
      <c r="B148" t="s">
        <v>4936</v>
      </c>
      <c r="C148" t="s">
        <v>4937</v>
      </c>
      <c r="D148" t="s">
        <v>3795</v>
      </c>
      <c r="E148" t="s">
        <v>197</v>
      </c>
      <c r="F148" t="s">
        <v>3842</v>
      </c>
      <c r="G148" t="s">
        <v>2445</v>
      </c>
      <c r="H148" t="s">
        <v>4938</v>
      </c>
      <c r="I148">
        <v>5</v>
      </c>
      <c r="J148" t="s">
        <v>5031</v>
      </c>
      <c r="K148">
        <v>1</v>
      </c>
      <c r="L148" t="s">
        <v>805</v>
      </c>
      <c r="M148" t="s">
        <v>511</v>
      </c>
      <c r="N148" t="s">
        <v>125</v>
      </c>
      <c r="O148" t="s">
        <v>507</v>
      </c>
      <c r="P148" t="s">
        <v>8</v>
      </c>
      <c r="Q148" t="s">
        <v>4570</v>
      </c>
      <c r="R148" t="s">
        <v>4940</v>
      </c>
      <c r="S148" t="s">
        <v>195</v>
      </c>
      <c r="T148" t="s">
        <v>4570</v>
      </c>
      <c r="U148" t="s">
        <v>4570</v>
      </c>
      <c r="V148" t="s">
        <v>4951</v>
      </c>
      <c r="W148" t="s">
        <v>4496</v>
      </c>
      <c r="X148" t="s">
        <v>5209</v>
      </c>
      <c r="Y148" t="s">
        <v>5212</v>
      </c>
      <c r="Z148" t="s">
        <v>8</v>
      </c>
      <c r="AA148">
        <v>0</v>
      </c>
      <c r="AB148" t="s">
        <v>195</v>
      </c>
      <c r="AC148">
        <v>0</v>
      </c>
      <c r="AD148" t="s">
        <v>195</v>
      </c>
      <c r="AE148">
        <v>0</v>
      </c>
      <c r="AF148" t="s">
        <v>195</v>
      </c>
      <c r="AG148">
        <v>0</v>
      </c>
      <c r="AH148" t="s">
        <v>195</v>
      </c>
      <c r="AI148">
        <v>270</v>
      </c>
      <c r="AJ148" t="s">
        <v>25</v>
      </c>
      <c r="AK148">
        <v>806200</v>
      </c>
      <c r="AL148">
        <v>217674000</v>
      </c>
      <c r="AM148" t="s">
        <v>195</v>
      </c>
      <c r="AN148">
        <v>0</v>
      </c>
      <c r="AO148" t="s">
        <v>5011</v>
      </c>
      <c r="AP148">
        <v>0</v>
      </c>
      <c r="AQ148">
        <v>0</v>
      </c>
      <c r="AR148">
        <v>10757148</v>
      </c>
      <c r="AS148">
        <v>2619772</v>
      </c>
      <c r="AT148">
        <v>6544102</v>
      </c>
      <c r="AU148">
        <v>7988356</v>
      </c>
      <c r="AV148">
        <v>51788079</v>
      </c>
      <c r="AW148">
        <v>6931610</v>
      </c>
      <c r="AX148">
        <v>7832162</v>
      </c>
      <c r="AY148">
        <v>6686689</v>
      </c>
      <c r="AZ148">
        <v>6830269</v>
      </c>
      <c r="BA148">
        <v>109695813</v>
      </c>
      <c r="BB148" t="s">
        <v>3796</v>
      </c>
      <c r="BC148" t="s">
        <v>3797</v>
      </c>
      <c r="BD148" t="s">
        <v>3843</v>
      </c>
      <c r="BE148" t="s">
        <v>3844</v>
      </c>
      <c r="BF148" t="s">
        <v>5034</v>
      </c>
      <c r="BG148" t="s">
        <v>5048</v>
      </c>
      <c r="BH148" t="s">
        <v>4947</v>
      </c>
      <c r="BI148" t="s">
        <v>195</v>
      </c>
      <c r="BJ148" t="s">
        <v>195</v>
      </c>
      <c r="BK148" t="s">
        <v>5184</v>
      </c>
      <c r="BL148" t="s">
        <v>5213</v>
      </c>
      <c r="BM148" t="s">
        <v>4949</v>
      </c>
      <c r="BN148" t="s">
        <v>5186</v>
      </c>
      <c r="BO148" t="s">
        <v>4950</v>
      </c>
      <c r="BP148" s="441" t="str">
        <f t="shared" si="2"/>
        <v>WA.2378.EBD.952.101.D.524119</v>
      </c>
    </row>
    <row r="149" spans="1:68">
      <c r="A149" t="s">
        <v>4935</v>
      </c>
      <c r="B149" t="s">
        <v>4936</v>
      </c>
      <c r="C149" t="s">
        <v>4937</v>
      </c>
      <c r="D149" t="s">
        <v>3795</v>
      </c>
      <c r="E149" t="s">
        <v>197</v>
      </c>
      <c r="F149" t="s">
        <v>3812</v>
      </c>
      <c r="G149" t="s">
        <v>820</v>
      </c>
      <c r="H149" t="s">
        <v>4938</v>
      </c>
      <c r="I149">
        <v>9</v>
      </c>
      <c r="J149" t="s">
        <v>4939</v>
      </c>
      <c r="K149">
        <v>1</v>
      </c>
      <c r="L149" t="s">
        <v>805</v>
      </c>
      <c r="M149" t="s">
        <v>8</v>
      </c>
      <c r="N149" t="s">
        <v>972</v>
      </c>
      <c r="O149" t="s">
        <v>510</v>
      </c>
      <c r="P149" t="s">
        <v>8</v>
      </c>
      <c r="Q149" t="s">
        <v>4570</v>
      </c>
      <c r="R149" t="s">
        <v>4940</v>
      </c>
      <c r="S149" t="s">
        <v>195</v>
      </c>
      <c r="T149" t="s">
        <v>4570</v>
      </c>
      <c r="U149" t="s">
        <v>4570</v>
      </c>
      <c r="V149" t="s">
        <v>4496</v>
      </c>
      <c r="W149" t="s">
        <v>4570</v>
      </c>
      <c r="X149" t="s">
        <v>5214</v>
      </c>
      <c r="Y149" t="s">
        <v>5215</v>
      </c>
      <c r="Z149" t="s">
        <v>8</v>
      </c>
      <c r="AA149">
        <v>0</v>
      </c>
      <c r="AB149" t="s">
        <v>195</v>
      </c>
      <c r="AC149">
        <v>0</v>
      </c>
      <c r="AD149" t="s">
        <v>195</v>
      </c>
      <c r="AE149">
        <v>0</v>
      </c>
      <c r="AF149" t="s">
        <v>195</v>
      </c>
      <c r="AG149">
        <v>0</v>
      </c>
      <c r="AH149" t="s">
        <v>195</v>
      </c>
      <c r="AI149">
        <v>25</v>
      </c>
      <c r="AJ149" t="s">
        <v>25</v>
      </c>
      <c r="AK149">
        <v>3500000</v>
      </c>
      <c r="AL149">
        <v>87500000</v>
      </c>
      <c r="AM149" t="s">
        <v>195</v>
      </c>
      <c r="AN149">
        <v>0</v>
      </c>
      <c r="AO149" t="s">
        <v>4943</v>
      </c>
      <c r="AP149">
        <v>0</v>
      </c>
      <c r="AQ149">
        <v>0</v>
      </c>
      <c r="AR149">
        <v>3708312</v>
      </c>
      <c r="AS149">
        <v>3508269</v>
      </c>
      <c r="AT149">
        <v>4752599</v>
      </c>
      <c r="AU149">
        <v>1458333</v>
      </c>
      <c r="AV149">
        <v>1458333</v>
      </c>
      <c r="AW149">
        <v>1020833</v>
      </c>
      <c r="AX149">
        <v>1058793</v>
      </c>
      <c r="AY149">
        <v>3957371</v>
      </c>
      <c r="AZ149">
        <v>14303197</v>
      </c>
      <c r="BA149">
        <v>52273960</v>
      </c>
      <c r="BB149" t="s">
        <v>3796</v>
      </c>
      <c r="BC149" t="s">
        <v>3797</v>
      </c>
      <c r="BD149" t="s">
        <v>3813</v>
      </c>
      <c r="BE149" t="s">
        <v>4944</v>
      </c>
      <c r="BF149" t="s">
        <v>4945</v>
      </c>
      <c r="BG149" t="s">
        <v>4946</v>
      </c>
      <c r="BH149" t="s">
        <v>4947</v>
      </c>
      <c r="BI149" t="s">
        <v>195</v>
      </c>
      <c r="BJ149" t="s">
        <v>195</v>
      </c>
      <c r="BK149" t="s">
        <v>3777</v>
      </c>
      <c r="BL149" t="s">
        <v>5216</v>
      </c>
      <c r="BM149" t="s">
        <v>4949</v>
      </c>
      <c r="BN149" t="s">
        <v>5186</v>
      </c>
      <c r="BO149" t="s">
        <v>4950</v>
      </c>
      <c r="BP149" s="441" t="str">
        <f t="shared" si="2"/>
        <v>WA.2378.EBA.957.101.A.524111</v>
      </c>
    </row>
    <row r="150" spans="1:68">
      <c r="A150" t="s">
        <v>4935</v>
      </c>
      <c r="B150" t="s">
        <v>4936</v>
      </c>
      <c r="C150" t="s">
        <v>4937</v>
      </c>
      <c r="D150" t="s">
        <v>3795</v>
      </c>
      <c r="E150" t="s">
        <v>197</v>
      </c>
      <c r="F150" t="s">
        <v>3812</v>
      </c>
      <c r="G150" t="s">
        <v>820</v>
      </c>
      <c r="H150" t="s">
        <v>4938</v>
      </c>
      <c r="I150">
        <v>9</v>
      </c>
      <c r="J150" t="s">
        <v>4939</v>
      </c>
      <c r="K150">
        <v>1</v>
      </c>
      <c r="L150" t="s">
        <v>805</v>
      </c>
      <c r="M150" t="s">
        <v>508</v>
      </c>
      <c r="N150" t="s">
        <v>158</v>
      </c>
      <c r="O150" t="s">
        <v>510</v>
      </c>
      <c r="P150" t="s">
        <v>8</v>
      </c>
      <c r="Q150" t="s">
        <v>4570</v>
      </c>
      <c r="R150" t="s">
        <v>4940</v>
      </c>
      <c r="S150" t="s">
        <v>195</v>
      </c>
      <c r="T150" t="s">
        <v>4570</v>
      </c>
      <c r="U150" t="s">
        <v>4570</v>
      </c>
      <c r="V150" t="s">
        <v>4496</v>
      </c>
      <c r="W150" t="s">
        <v>4570</v>
      </c>
      <c r="X150" t="s">
        <v>5217</v>
      </c>
      <c r="Y150" t="s">
        <v>5218</v>
      </c>
      <c r="Z150" t="s">
        <v>8</v>
      </c>
      <c r="AA150">
        <v>0</v>
      </c>
      <c r="AB150" t="s">
        <v>195</v>
      </c>
      <c r="AC150">
        <v>0</v>
      </c>
      <c r="AD150" t="s">
        <v>195</v>
      </c>
      <c r="AE150">
        <v>0</v>
      </c>
      <c r="AF150" t="s">
        <v>195</v>
      </c>
      <c r="AG150">
        <v>0</v>
      </c>
      <c r="AH150" t="s">
        <v>195</v>
      </c>
      <c r="AI150">
        <v>15</v>
      </c>
      <c r="AJ150" t="s">
        <v>25</v>
      </c>
      <c r="AK150">
        <v>3500000</v>
      </c>
      <c r="AL150">
        <v>52500000</v>
      </c>
      <c r="AM150" t="s">
        <v>195</v>
      </c>
      <c r="AN150">
        <v>0</v>
      </c>
      <c r="AO150" t="s">
        <v>4943</v>
      </c>
      <c r="AP150">
        <v>0</v>
      </c>
      <c r="AQ150">
        <v>0</v>
      </c>
      <c r="AR150">
        <v>2224987</v>
      </c>
      <c r="AS150">
        <v>2104962</v>
      </c>
      <c r="AT150">
        <v>2851559</v>
      </c>
      <c r="AU150">
        <v>875000</v>
      </c>
      <c r="AV150">
        <v>875000</v>
      </c>
      <c r="AW150">
        <v>612500</v>
      </c>
      <c r="AX150">
        <v>635276</v>
      </c>
      <c r="AY150">
        <v>2374423</v>
      </c>
      <c r="AZ150">
        <v>8581918</v>
      </c>
      <c r="BA150">
        <v>31364375</v>
      </c>
      <c r="BB150" t="s">
        <v>3796</v>
      </c>
      <c r="BC150" t="s">
        <v>3797</v>
      </c>
      <c r="BD150" t="s">
        <v>3813</v>
      </c>
      <c r="BE150" t="s">
        <v>4944</v>
      </c>
      <c r="BF150" t="s">
        <v>4945</v>
      </c>
      <c r="BG150" t="s">
        <v>4957</v>
      </c>
      <c r="BH150" t="s">
        <v>4947</v>
      </c>
      <c r="BI150" t="s">
        <v>195</v>
      </c>
      <c r="BJ150" t="s">
        <v>195</v>
      </c>
      <c r="BK150" t="s">
        <v>3777</v>
      </c>
      <c r="BL150" t="s">
        <v>5219</v>
      </c>
      <c r="BM150" t="s">
        <v>4949</v>
      </c>
      <c r="BN150" t="s">
        <v>5186</v>
      </c>
      <c r="BO150" t="s">
        <v>4950</v>
      </c>
      <c r="BP150" s="441" t="str">
        <f t="shared" si="2"/>
        <v>WA.2378.EBA.957.101.B.524111</v>
      </c>
    </row>
    <row r="151" spans="1:68">
      <c r="A151" t="s">
        <v>4935</v>
      </c>
      <c r="B151" t="s">
        <v>4936</v>
      </c>
      <c r="C151" t="s">
        <v>4937</v>
      </c>
      <c r="D151" t="s">
        <v>3795</v>
      </c>
      <c r="E151" t="s">
        <v>197</v>
      </c>
      <c r="F151" t="s">
        <v>3812</v>
      </c>
      <c r="G151" t="s">
        <v>820</v>
      </c>
      <c r="H151" t="s">
        <v>4938</v>
      </c>
      <c r="I151">
        <v>9</v>
      </c>
      <c r="J151" t="s">
        <v>4959</v>
      </c>
      <c r="K151">
        <v>2</v>
      </c>
      <c r="L151" t="s">
        <v>805</v>
      </c>
      <c r="M151" t="s">
        <v>8</v>
      </c>
      <c r="N151" t="s">
        <v>1020</v>
      </c>
      <c r="O151" t="s">
        <v>510</v>
      </c>
      <c r="P151" t="s">
        <v>8</v>
      </c>
      <c r="Q151" t="s">
        <v>4570</v>
      </c>
      <c r="R151" t="s">
        <v>4940</v>
      </c>
      <c r="S151" t="s">
        <v>195</v>
      </c>
      <c r="T151" t="s">
        <v>4570</v>
      </c>
      <c r="U151" t="s">
        <v>4570</v>
      </c>
      <c r="V151" t="s">
        <v>4496</v>
      </c>
      <c r="W151" t="s">
        <v>4570</v>
      </c>
      <c r="X151" t="s">
        <v>5220</v>
      </c>
      <c r="Y151" t="s">
        <v>5221</v>
      </c>
      <c r="Z151" t="s">
        <v>8</v>
      </c>
      <c r="AA151">
        <v>0</v>
      </c>
      <c r="AB151" t="s">
        <v>195</v>
      </c>
      <c r="AC151">
        <v>0</v>
      </c>
      <c r="AD151" t="s">
        <v>195</v>
      </c>
      <c r="AE151">
        <v>0</v>
      </c>
      <c r="AF151" t="s">
        <v>195</v>
      </c>
      <c r="AG151">
        <v>0</v>
      </c>
      <c r="AH151" t="s">
        <v>195</v>
      </c>
      <c r="AI151">
        <v>87</v>
      </c>
      <c r="AJ151" t="s">
        <v>25</v>
      </c>
      <c r="AK151">
        <v>3500000</v>
      </c>
      <c r="AL151">
        <v>304500000</v>
      </c>
      <c r="AM151" t="s">
        <v>195</v>
      </c>
      <c r="AN151">
        <v>0</v>
      </c>
      <c r="AO151" t="s">
        <v>4943</v>
      </c>
      <c r="AP151">
        <v>0</v>
      </c>
      <c r="AQ151">
        <v>0</v>
      </c>
      <c r="AR151">
        <v>10539428</v>
      </c>
      <c r="AS151">
        <v>6103921</v>
      </c>
      <c r="AT151">
        <v>4360229</v>
      </c>
      <c r="AU151">
        <v>6818180</v>
      </c>
      <c r="AV151">
        <v>8449343</v>
      </c>
      <c r="AW151">
        <v>5591745</v>
      </c>
      <c r="AX151">
        <v>8219146</v>
      </c>
      <c r="AY151">
        <v>9628544</v>
      </c>
      <c r="AZ151">
        <v>15683213</v>
      </c>
      <c r="BA151">
        <v>229106251</v>
      </c>
      <c r="BB151" t="s">
        <v>3796</v>
      </c>
      <c r="BC151" t="s">
        <v>3797</v>
      </c>
      <c r="BD151" t="s">
        <v>3813</v>
      </c>
      <c r="BE151" t="s">
        <v>3816</v>
      </c>
      <c r="BF151" t="s">
        <v>4962</v>
      </c>
      <c r="BG151" t="s">
        <v>4963</v>
      </c>
      <c r="BH151" t="s">
        <v>4947</v>
      </c>
      <c r="BI151" t="s">
        <v>195</v>
      </c>
      <c r="BJ151" t="s">
        <v>195</v>
      </c>
      <c r="BK151" t="s">
        <v>3777</v>
      </c>
      <c r="BL151" t="s">
        <v>5222</v>
      </c>
      <c r="BM151" t="s">
        <v>4949</v>
      </c>
      <c r="BN151" t="s">
        <v>5186</v>
      </c>
      <c r="BO151" t="s">
        <v>4950</v>
      </c>
      <c r="BP151" s="441" t="str">
        <f t="shared" si="2"/>
        <v>WA.2378.EBA.958.101.A.524111</v>
      </c>
    </row>
    <row r="152" spans="1:68">
      <c r="A152" t="s">
        <v>4935</v>
      </c>
      <c r="B152" t="s">
        <v>4936</v>
      </c>
      <c r="C152" t="s">
        <v>4937</v>
      </c>
      <c r="D152" t="s">
        <v>3795</v>
      </c>
      <c r="E152" t="s">
        <v>197</v>
      </c>
      <c r="F152" t="s">
        <v>3812</v>
      </c>
      <c r="G152" t="s">
        <v>820</v>
      </c>
      <c r="H152" t="s">
        <v>4938</v>
      </c>
      <c r="I152">
        <v>9</v>
      </c>
      <c r="J152" t="s">
        <v>4959</v>
      </c>
      <c r="K152">
        <v>2</v>
      </c>
      <c r="L152" t="s">
        <v>805</v>
      </c>
      <c r="M152" t="s">
        <v>8</v>
      </c>
      <c r="N152" t="s">
        <v>1020</v>
      </c>
      <c r="O152" t="s">
        <v>510</v>
      </c>
      <c r="P152" t="s">
        <v>8</v>
      </c>
      <c r="Q152" t="s">
        <v>4570</v>
      </c>
      <c r="R152" t="s">
        <v>4940</v>
      </c>
      <c r="S152" t="s">
        <v>195</v>
      </c>
      <c r="T152" t="s">
        <v>4570</v>
      </c>
      <c r="U152" t="s">
        <v>4570</v>
      </c>
      <c r="V152" t="s">
        <v>4951</v>
      </c>
      <c r="W152" t="s">
        <v>4496</v>
      </c>
      <c r="X152" t="s">
        <v>5223</v>
      </c>
      <c r="Y152" t="s">
        <v>5224</v>
      </c>
      <c r="Z152" t="s">
        <v>8</v>
      </c>
      <c r="AA152">
        <v>0</v>
      </c>
      <c r="AB152" t="s">
        <v>195</v>
      </c>
      <c r="AC152">
        <v>0</v>
      </c>
      <c r="AD152" t="s">
        <v>195</v>
      </c>
      <c r="AE152">
        <v>0</v>
      </c>
      <c r="AF152" t="s">
        <v>195</v>
      </c>
      <c r="AG152">
        <v>0</v>
      </c>
      <c r="AH152" t="s">
        <v>195</v>
      </c>
      <c r="AI152">
        <v>3</v>
      </c>
      <c r="AJ152" t="s">
        <v>25</v>
      </c>
      <c r="AK152">
        <v>3500000</v>
      </c>
      <c r="AL152">
        <v>10500000</v>
      </c>
      <c r="AM152" t="s">
        <v>195</v>
      </c>
      <c r="AN152">
        <v>0</v>
      </c>
      <c r="AO152" t="s">
        <v>4943</v>
      </c>
      <c r="AP152">
        <v>0</v>
      </c>
      <c r="AQ152">
        <v>0</v>
      </c>
      <c r="AR152">
        <v>363429</v>
      </c>
      <c r="AS152">
        <v>210480</v>
      </c>
      <c r="AT152">
        <v>150353</v>
      </c>
      <c r="AU152">
        <v>235110</v>
      </c>
      <c r="AV152">
        <v>291357</v>
      </c>
      <c r="AW152">
        <v>192819</v>
      </c>
      <c r="AX152">
        <v>283419</v>
      </c>
      <c r="AY152">
        <v>332019</v>
      </c>
      <c r="AZ152">
        <v>540800</v>
      </c>
      <c r="BA152">
        <v>7900214</v>
      </c>
      <c r="BB152" t="s">
        <v>3796</v>
      </c>
      <c r="BC152" t="s">
        <v>3797</v>
      </c>
      <c r="BD152" t="s">
        <v>3813</v>
      </c>
      <c r="BE152" t="s">
        <v>3816</v>
      </c>
      <c r="BF152" t="s">
        <v>4962</v>
      </c>
      <c r="BG152" t="s">
        <v>4963</v>
      </c>
      <c r="BH152" t="s">
        <v>4947</v>
      </c>
      <c r="BI152" t="s">
        <v>195</v>
      </c>
      <c r="BJ152" t="s">
        <v>195</v>
      </c>
      <c r="BK152" t="s">
        <v>3777</v>
      </c>
      <c r="BL152" t="s">
        <v>5225</v>
      </c>
      <c r="BM152" t="s">
        <v>4949</v>
      </c>
      <c r="BN152" t="s">
        <v>5186</v>
      </c>
      <c r="BO152" t="s">
        <v>4950</v>
      </c>
      <c r="BP152" s="441" t="str">
        <f t="shared" si="2"/>
        <v>WA.2378.EBA.958.101.A.524111</v>
      </c>
    </row>
    <row r="153" spans="1:68">
      <c r="A153" t="s">
        <v>4935</v>
      </c>
      <c r="B153" t="s">
        <v>4936</v>
      </c>
      <c r="C153" t="s">
        <v>4937</v>
      </c>
      <c r="D153" t="s">
        <v>3795</v>
      </c>
      <c r="E153" t="s">
        <v>197</v>
      </c>
      <c r="F153" t="s">
        <v>3812</v>
      </c>
      <c r="G153" t="s">
        <v>820</v>
      </c>
      <c r="H153" t="s">
        <v>4938</v>
      </c>
      <c r="I153">
        <v>9</v>
      </c>
      <c r="J153" t="s">
        <v>4959</v>
      </c>
      <c r="K153">
        <v>2</v>
      </c>
      <c r="L153" t="s">
        <v>1081</v>
      </c>
      <c r="M153" t="s">
        <v>8</v>
      </c>
      <c r="N153" t="s">
        <v>1082</v>
      </c>
      <c r="O153" t="s">
        <v>510</v>
      </c>
      <c r="P153" t="s">
        <v>8</v>
      </c>
      <c r="Q153" t="s">
        <v>4570</v>
      </c>
      <c r="R153" t="s">
        <v>4940</v>
      </c>
      <c r="S153" t="s">
        <v>195</v>
      </c>
      <c r="T153" t="s">
        <v>4570</v>
      </c>
      <c r="U153" t="s">
        <v>4570</v>
      </c>
      <c r="V153" t="s">
        <v>4496</v>
      </c>
      <c r="W153" t="s">
        <v>4570</v>
      </c>
      <c r="X153" t="s">
        <v>5226</v>
      </c>
      <c r="Y153" t="s">
        <v>5227</v>
      </c>
      <c r="Z153" t="s">
        <v>8</v>
      </c>
      <c r="AA153">
        <v>0</v>
      </c>
      <c r="AB153" t="s">
        <v>195</v>
      </c>
      <c r="AC153">
        <v>0</v>
      </c>
      <c r="AD153" t="s">
        <v>195</v>
      </c>
      <c r="AE153">
        <v>0</v>
      </c>
      <c r="AF153" t="s">
        <v>195</v>
      </c>
      <c r="AG153">
        <v>0</v>
      </c>
      <c r="AH153" t="s">
        <v>195</v>
      </c>
      <c r="AI153">
        <v>3</v>
      </c>
      <c r="AJ153" t="s">
        <v>25</v>
      </c>
      <c r="AK153">
        <v>3500000</v>
      </c>
      <c r="AL153">
        <v>10500000</v>
      </c>
      <c r="AM153" t="s">
        <v>195</v>
      </c>
      <c r="AN153">
        <v>0</v>
      </c>
      <c r="AO153" t="s">
        <v>4943</v>
      </c>
      <c r="AP153">
        <v>0</v>
      </c>
      <c r="AQ153">
        <v>0</v>
      </c>
      <c r="AR153">
        <v>3268009</v>
      </c>
      <c r="AS153">
        <v>2093804</v>
      </c>
      <c r="AT153">
        <v>5138187</v>
      </c>
      <c r="AU153">
        <v>0</v>
      </c>
      <c r="AV153">
        <v>0</v>
      </c>
      <c r="AW153">
        <v>0</v>
      </c>
      <c r="AX153">
        <v>0</v>
      </c>
      <c r="AY153">
        <v>0</v>
      </c>
      <c r="AZ153">
        <v>0</v>
      </c>
      <c r="BA153">
        <v>0</v>
      </c>
      <c r="BB153" t="s">
        <v>3796</v>
      </c>
      <c r="BC153" t="s">
        <v>3797</v>
      </c>
      <c r="BD153" t="s">
        <v>3813</v>
      </c>
      <c r="BE153" t="s">
        <v>3816</v>
      </c>
      <c r="BF153" t="s">
        <v>5118</v>
      </c>
      <c r="BG153" t="s">
        <v>5119</v>
      </c>
      <c r="BH153" t="s">
        <v>4947</v>
      </c>
      <c r="BI153" t="s">
        <v>195</v>
      </c>
      <c r="BJ153" t="s">
        <v>195</v>
      </c>
      <c r="BK153" t="s">
        <v>3777</v>
      </c>
      <c r="BL153" t="s">
        <v>5228</v>
      </c>
      <c r="BM153" t="s">
        <v>4949</v>
      </c>
      <c r="BN153" t="s">
        <v>5186</v>
      </c>
      <c r="BO153" t="s">
        <v>4950</v>
      </c>
      <c r="BP153" s="441" t="str">
        <f t="shared" si="2"/>
        <v>WA.2378.EBA.958.102.A.524111</v>
      </c>
    </row>
    <row r="154" spans="1:68">
      <c r="A154" t="s">
        <v>4935</v>
      </c>
      <c r="B154" t="s">
        <v>4936</v>
      </c>
      <c r="C154" t="s">
        <v>4937</v>
      </c>
      <c r="D154" t="s">
        <v>3795</v>
      </c>
      <c r="E154" t="s">
        <v>197</v>
      </c>
      <c r="F154" t="s">
        <v>3812</v>
      </c>
      <c r="G154" t="s">
        <v>820</v>
      </c>
      <c r="H154" t="s">
        <v>4938</v>
      </c>
      <c r="I154">
        <v>9</v>
      </c>
      <c r="J154" t="s">
        <v>4959</v>
      </c>
      <c r="K154">
        <v>2</v>
      </c>
      <c r="L154" t="s">
        <v>1111</v>
      </c>
      <c r="M154" t="s">
        <v>8</v>
      </c>
      <c r="N154" t="s">
        <v>72</v>
      </c>
      <c r="O154" t="s">
        <v>510</v>
      </c>
      <c r="P154" t="s">
        <v>8</v>
      </c>
      <c r="Q154" t="s">
        <v>4570</v>
      </c>
      <c r="R154" t="s">
        <v>4940</v>
      </c>
      <c r="S154" t="s">
        <v>195</v>
      </c>
      <c r="T154" t="s">
        <v>4570</v>
      </c>
      <c r="U154" t="s">
        <v>4570</v>
      </c>
      <c r="V154" t="s">
        <v>4496</v>
      </c>
      <c r="W154" t="s">
        <v>4570</v>
      </c>
      <c r="X154" t="s">
        <v>5229</v>
      </c>
      <c r="Y154" t="s">
        <v>5230</v>
      </c>
      <c r="Z154" t="s">
        <v>8</v>
      </c>
      <c r="AA154">
        <v>0</v>
      </c>
      <c r="AB154" t="s">
        <v>195</v>
      </c>
      <c r="AC154">
        <v>0</v>
      </c>
      <c r="AD154" t="s">
        <v>195</v>
      </c>
      <c r="AE154">
        <v>0</v>
      </c>
      <c r="AF154" t="s">
        <v>195</v>
      </c>
      <c r="AG154">
        <v>0</v>
      </c>
      <c r="AH154" t="s">
        <v>195</v>
      </c>
      <c r="AI154">
        <v>35</v>
      </c>
      <c r="AJ154" t="s">
        <v>25</v>
      </c>
      <c r="AK154">
        <v>5000000</v>
      </c>
      <c r="AL154">
        <v>175000000</v>
      </c>
      <c r="AM154" t="s">
        <v>195</v>
      </c>
      <c r="AN154">
        <v>0</v>
      </c>
      <c r="AO154" t="s">
        <v>4943</v>
      </c>
      <c r="AP154">
        <v>0</v>
      </c>
      <c r="AQ154">
        <v>0</v>
      </c>
      <c r="AR154">
        <v>5563027</v>
      </c>
      <c r="AS154">
        <v>116667</v>
      </c>
      <c r="AT154">
        <v>1901813</v>
      </c>
      <c r="AU154">
        <v>2495899</v>
      </c>
      <c r="AV154">
        <v>11666667</v>
      </c>
      <c r="AW154">
        <v>18085988</v>
      </c>
      <c r="AX154">
        <v>7550313</v>
      </c>
      <c r="AY154">
        <v>28452961</v>
      </c>
      <c r="AZ154">
        <v>11666667</v>
      </c>
      <c r="BA154">
        <v>87499998</v>
      </c>
      <c r="BB154" t="s">
        <v>3796</v>
      </c>
      <c r="BC154" t="s">
        <v>3797</v>
      </c>
      <c r="BD154" t="s">
        <v>3813</v>
      </c>
      <c r="BE154" t="s">
        <v>3816</v>
      </c>
      <c r="BF154" t="s">
        <v>4967</v>
      </c>
      <c r="BG154" t="s">
        <v>4968</v>
      </c>
      <c r="BH154" t="s">
        <v>4947</v>
      </c>
      <c r="BI154" t="s">
        <v>195</v>
      </c>
      <c r="BJ154" t="s">
        <v>195</v>
      </c>
      <c r="BK154" t="s">
        <v>3777</v>
      </c>
      <c r="BL154" t="s">
        <v>5231</v>
      </c>
      <c r="BM154" t="s">
        <v>4949</v>
      </c>
      <c r="BN154" t="s">
        <v>5186</v>
      </c>
      <c r="BO154" t="s">
        <v>4950</v>
      </c>
      <c r="BP154" s="441" t="str">
        <f t="shared" si="2"/>
        <v>WA.2378.EBA.958.111.A.524111</v>
      </c>
    </row>
    <row r="155" spans="1:68">
      <c r="A155" t="s">
        <v>4935</v>
      </c>
      <c r="B155" t="s">
        <v>4936</v>
      </c>
      <c r="C155" t="s">
        <v>4937</v>
      </c>
      <c r="D155" t="s">
        <v>3795</v>
      </c>
      <c r="E155" t="s">
        <v>197</v>
      </c>
      <c r="F155" t="s">
        <v>3812</v>
      </c>
      <c r="G155" t="s">
        <v>820</v>
      </c>
      <c r="H155" t="s">
        <v>4938</v>
      </c>
      <c r="I155">
        <v>9</v>
      </c>
      <c r="J155" t="s">
        <v>4959</v>
      </c>
      <c r="K155">
        <v>2</v>
      </c>
      <c r="L155" t="s">
        <v>1111</v>
      </c>
      <c r="M155" t="s">
        <v>508</v>
      </c>
      <c r="N155" t="s">
        <v>74</v>
      </c>
      <c r="O155" t="s">
        <v>510</v>
      </c>
      <c r="P155" t="s">
        <v>8</v>
      </c>
      <c r="Q155" t="s">
        <v>4570</v>
      </c>
      <c r="R155" t="s">
        <v>4940</v>
      </c>
      <c r="S155" t="s">
        <v>195</v>
      </c>
      <c r="T155" t="s">
        <v>4570</v>
      </c>
      <c r="U155" t="s">
        <v>4570</v>
      </c>
      <c r="V155" t="s">
        <v>4496</v>
      </c>
      <c r="W155" t="s">
        <v>4570</v>
      </c>
      <c r="X155" t="s">
        <v>5232</v>
      </c>
      <c r="Y155" t="s">
        <v>5233</v>
      </c>
      <c r="Z155" t="s">
        <v>8</v>
      </c>
      <c r="AA155">
        <v>0</v>
      </c>
      <c r="AB155" t="s">
        <v>195</v>
      </c>
      <c r="AC155">
        <v>0</v>
      </c>
      <c r="AD155" t="s">
        <v>195</v>
      </c>
      <c r="AE155">
        <v>0</v>
      </c>
      <c r="AF155" t="s">
        <v>195</v>
      </c>
      <c r="AG155">
        <v>0</v>
      </c>
      <c r="AH155" t="s">
        <v>195</v>
      </c>
      <c r="AI155">
        <v>30</v>
      </c>
      <c r="AJ155" t="s">
        <v>25</v>
      </c>
      <c r="AK155">
        <v>5000000</v>
      </c>
      <c r="AL155">
        <v>150000000</v>
      </c>
      <c r="AM155" t="s">
        <v>195</v>
      </c>
      <c r="AN155">
        <v>0</v>
      </c>
      <c r="AO155" t="s">
        <v>4943</v>
      </c>
      <c r="AP155">
        <v>0</v>
      </c>
      <c r="AQ155">
        <v>0</v>
      </c>
      <c r="AR155">
        <v>4768309</v>
      </c>
      <c r="AS155">
        <v>100000</v>
      </c>
      <c r="AT155">
        <v>1630125</v>
      </c>
      <c r="AU155">
        <v>2139342</v>
      </c>
      <c r="AV155">
        <v>10000000</v>
      </c>
      <c r="AW155">
        <v>15502275</v>
      </c>
      <c r="AX155">
        <v>6471696</v>
      </c>
      <c r="AY155">
        <v>24388252</v>
      </c>
      <c r="AZ155">
        <v>10000000</v>
      </c>
      <c r="BA155">
        <v>75000001</v>
      </c>
      <c r="BB155" t="s">
        <v>3796</v>
      </c>
      <c r="BC155" t="s">
        <v>3797</v>
      </c>
      <c r="BD155" t="s">
        <v>3813</v>
      </c>
      <c r="BE155" t="s">
        <v>3816</v>
      </c>
      <c r="BF155" t="s">
        <v>4967</v>
      </c>
      <c r="BG155" t="s">
        <v>4972</v>
      </c>
      <c r="BH155" t="s">
        <v>4947</v>
      </c>
      <c r="BI155" t="s">
        <v>195</v>
      </c>
      <c r="BJ155" t="s">
        <v>195</v>
      </c>
      <c r="BK155" t="s">
        <v>3777</v>
      </c>
      <c r="BL155" t="s">
        <v>5234</v>
      </c>
      <c r="BM155" t="s">
        <v>4949</v>
      </c>
      <c r="BN155" t="s">
        <v>5186</v>
      </c>
      <c r="BO155" t="s">
        <v>4950</v>
      </c>
      <c r="BP155" s="441" t="str">
        <f t="shared" si="2"/>
        <v>WA.2378.EBA.958.111.B.524111</v>
      </c>
    </row>
    <row r="156" spans="1:68">
      <c r="A156" t="s">
        <v>4935</v>
      </c>
      <c r="B156" t="s">
        <v>4936</v>
      </c>
      <c r="C156" t="s">
        <v>4937</v>
      </c>
      <c r="D156" t="s">
        <v>3795</v>
      </c>
      <c r="E156" t="s">
        <v>197</v>
      </c>
      <c r="F156" t="s">
        <v>3812</v>
      </c>
      <c r="G156" t="s">
        <v>820</v>
      </c>
      <c r="H156" t="s">
        <v>4938</v>
      </c>
      <c r="I156">
        <v>9</v>
      </c>
      <c r="J156" t="s">
        <v>4974</v>
      </c>
      <c r="K156">
        <v>1</v>
      </c>
      <c r="L156" t="s">
        <v>805</v>
      </c>
      <c r="M156" t="s">
        <v>8</v>
      </c>
      <c r="N156" t="s">
        <v>159</v>
      </c>
      <c r="O156" t="s">
        <v>510</v>
      </c>
      <c r="P156" t="s">
        <v>8</v>
      </c>
      <c r="Q156" t="s">
        <v>4570</v>
      </c>
      <c r="R156" t="s">
        <v>4940</v>
      </c>
      <c r="S156" t="s">
        <v>195</v>
      </c>
      <c r="T156" t="s">
        <v>4570</v>
      </c>
      <c r="U156" t="s">
        <v>4570</v>
      </c>
      <c r="V156" t="s">
        <v>4496</v>
      </c>
      <c r="W156" t="s">
        <v>4570</v>
      </c>
      <c r="X156" t="s">
        <v>5235</v>
      </c>
      <c r="Y156" t="s">
        <v>5236</v>
      </c>
      <c r="Z156" t="s">
        <v>8</v>
      </c>
      <c r="AA156">
        <v>0</v>
      </c>
      <c r="AB156" t="s">
        <v>195</v>
      </c>
      <c r="AC156">
        <v>0</v>
      </c>
      <c r="AD156" t="s">
        <v>195</v>
      </c>
      <c r="AE156">
        <v>0</v>
      </c>
      <c r="AF156" t="s">
        <v>195</v>
      </c>
      <c r="AG156">
        <v>0</v>
      </c>
      <c r="AH156" t="s">
        <v>195</v>
      </c>
      <c r="AI156">
        <v>20</v>
      </c>
      <c r="AJ156" t="s">
        <v>25</v>
      </c>
      <c r="AK156">
        <v>3421500</v>
      </c>
      <c r="AL156">
        <v>68430000</v>
      </c>
      <c r="AM156" t="s">
        <v>195</v>
      </c>
      <c r="AN156">
        <v>0</v>
      </c>
      <c r="AO156" t="s">
        <v>4943</v>
      </c>
      <c r="AP156">
        <v>0</v>
      </c>
      <c r="AQ156">
        <v>0</v>
      </c>
      <c r="AR156">
        <v>10501811</v>
      </c>
      <c r="AS156">
        <v>7419642</v>
      </c>
      <c r="AT156">
        <v>9584547</v>
      </c>
      <c r="AU156">
        <v>1587243</v>
      </c>
      <c r="AV156">
        <v>1587243</v>
      </c>
      <c r="AW156">
        <v>1587243</v>
      </c>
      <c r="AX156">
        <v>9348931</v>
      </c>
      <c r="AY156">
        <v>1587243</v>
      </c>
      <c r="AZ156">
        <v>2693406</v>
      </c>
      <c r="BA156">
        <v>22532691</v>
      </c>
      <c r="BB156" t="s">
        <v>3796</v>
      </c>
      <c r="BC156" t="s">
        <v>3797</v>
      </c>
      <c r="BD156" t="s">
        <v>3813</v>
      </c>
      <c r="BE156" t="s">
        <v>4977</v>
      </c>
      <c r="BF156" t="s">
        <v>4978</v>
      </c>
      <c r="BG156" t="s">
        <v>4979</v>
      </c>
      <c r="BH156" t="s">
        <v>4947</v>
      </c>
      <c r="BI156" t="s">
        <v>195</v>
      </c>
      <c r="BJ156" t="s">
        <v>195</v>
      </c>
      <c r="BK156" t="s">
        <v>3777</v>
      </c>
      <c r="BL156" t="s">
        <v>5237</v>
      </c>
      <c r="BM156" t="s">
        <v>4949</v>
      </c>
      <c r="BN156" t="s">
        <v>5186</v>
      </c>
      <c r="BO156" t="s">
        <v>4950</v>
      </c>
      <c r="BP156" s="441" t="str">
        <f t="shared" si="2"/>
        <v>WA.2378.EBA.960.101.A.524111</v>
      </c>
    </row>
    <row r="157" spans="1:68">
      <c r="A157" t="s">
        <v>4935</v>
      </c>
      <c r="B157" t="s">
        <v>4936</v>
      </c>
      <c r="C157" t="s">
        <v>4937</v>
      </c>
      <c r="D157" t="s">
        <v>3795</v>
      </c>
      <c r="E157" t="s">
        <v>197</v>
      </c>
      <c r="F157" t="s">
        <v>3812</v>
      </c>
      <c r="G157" t="s">
        <v>820</v>
      </c>
      <c r="H157" t="s">
        <v>4938</v>
      </c>
      <c r="I157">
        <v>9</v>
      </c>
      <c r="J157" t="s">
        <v>4974</v>
      </c>
      <c r="K157">
        <v>1</v>
      </c>
      <c r="L157" t="s">
        <v>805</v>
      </c>
      <c r="M157" t="s">
        <v>508</v>
      </c>
      <c r="N157" t="s">
        <v>160</v>
      </c>
      <c r="O157" t="s">
        <v>510</v>
      </c>
      <c r="P157" t="s">
        <v>8</v>
      </c>
      <c r="Q157" t="s">
        <v>4570</v>
      </c>
      <c r="R157" t="s">
        <v>4940</v>
      </c>
      <c r="S157" t="s">
        <v>195</v>
      </c>
      <c r="T157" t="s">
        <v>4570</v>
      </c>
      <c r="U157" t="s">
        <v>4570</v>
      </c>
      <c r="V157" t="s">
        <v>4496</v>
      </c>
      <c r="W157" t="s">
        <v>4570</v>
      </c>
      <c r="X157" t="s">
        <v>5238</v>
      </c>
      <c r="Y157" t="s">
        <v>5239</v>
      </c>
      <c r="Z157" t="s">
        <v>8</v>
      </c>
      <c r="AA157">
        <v>0</v>
      </c>
      <c r="AB157" t="s">
        <v>195</v>
      </c>
      <c r="AC157">
        <v>0</v>
      </c>
      <c r="AD157" t="s">
        <v>195</v>
      </c>
      <c r="AE157">
        <v>0</v>
      </c>
      <c r="AF157" t="s">
        <v>195</v>
      </c>
      <c r="AG157">
        <v>0</v>
      </c>
      <c r="AH157" t="s">
        <v>195</v>
      </c>
      <c r="AI157">
        <v>20</v>
      </c>
      <c r="AJ157" t="s">
        <v>25</v>
      </c>
      <c r="AK157">
        <v>2500000</v>
      </c>
      <c r="AL157">
        <v>50000000</v>
      </c>
      <c r="AM157" t="s">
        <v>195</v>
      </c>
      <c r="AN157">
        <v>0</v>
      </c>
      <c r="AO157" t="s">
        <v>4943</v>
      </c>
      <c r="AP157">
        <v>0</v>
      </c>
      <c r="AQ157">
        <v>0</v>
      </c>
      <c r="AR157">
        <v>7673397</v>
      </c>
      <c r="AS157">
        <v>5421337</v>
      </c>
      <c r="AT157">
        <v>7003177</v>
      </c>
      <c r="AU157">
        <v>1159756</v>
      </c>
      <c r="AV157">
        <v>1159756</v>
      </c>
      <c r="AW157">
        <v>1159756</v>
      </c>
      <c r="AX157">
        <v>6831018</v>
      </c>
      <c r="AY157">
        <v>1159756</v>
      </c>
      <c r="AZ157">
        <v>1968001</v>
      </c>
      <c r="BA157">
        <v>16464046</v>
      </c>
      <c r="BB157" t="s">
        <v>3796</v>
      </c>
      <c r="BC157" t="s">
        <v>3797</v>
      </c>
      <c r="BD157" t="s">
        <v>3813</v>
      </c>
      <c r="BE157" t="s">
        <v>4977</v>
      </c>
      <c r="BF157" t="s">
        <v>4978</v>
      </c>
      <c r="BG157" t="s">
        <v>4983</v>
      </c>
      <c r="BH157" t="s">
        <v>4947</v>
      </c>
      <c r="BI157" t="s">
        <v>195</v>
      </c>
      <c r="BJ157" t="s">
        <v>195</v>
      </c>
      <c r="BK157" t="s">
        <v>3777</v>
      </c>
      <c r="BL157" t="s">
        <v>5240</v>
      </c>
      <c r="BM157" t="s">
        <v>4949</v>
      </c>
      <c r="BN157" t="s">
        <v>5186</v>
      </c>
      <c r="BO157" t="s">
        <v>4950</v>
      </c>
      <c r="BP157" s="441" t="str">
        <f t="shared" si="2"/>
        <v>WA.2378.EBA.960.101.B.524111</v>
      </c>
    </row>
    <row r="158" spans="1:68">
      <c r="A158" t="s">
        <v>4935</v>
      </c>
      <c r="B158" t="s">
        <v>4936</v>
      </c>
      <c r="C158" t="s">
        <v>4937</v>
      </c>
      <c r="D158" t="s">
        <v>3795</v>
      </c>
      <c r="E158" t="s">
        <v>197</v>
      </c>
      <c r="F158" t="s">
        <v>3812</v>
      </c>
      <c r="G158" t="s">
        <v>820</v>
      </c>
      <c r="H158" t="s">
        <v>4938</v>
      </c>
      <c r="I158">
        <v>9</v>
      </c>
      <c r="J158" t="s">
        <v>4974</v>
      </c>
      <c r="K158">
        <v>1</v>
      </c>
      <c r="L158" t="s">
        <v>1081</v>
      </c>
      <c r="M158" t="s">
        <v>8</v>
      </c>
      <c r="N158" t="s">
        <v>161</v>
      </c>
      <c r="O158" t="s">
        <v>510</v>
      </c>
      <c r="P158" t="s">
        <v>8</v>
      </c>
      <c r="Q158" t="s">
        <v>4570</v>
      </c>
      <c r="R158" t="s">
        <v>4940</v>
      </c>
      <c r="S158" t="s">
        <v>195</v>
      </c>
      <c r="T158" t="s">
        <v>4570</v>
      </c>
      <c r="U158" t="s">
        <v>4570</v>
      </c>
      <c r="V158" t="s">
        <v>4496</v>
      </c>
      <c r="W158" t="s">
        <v>4570</v>
      </c>
      <c r="X158" t="s">
        <v>5241</v>
      </c>
      <c r="Y158" t="s">
        <v>5242</v>
      </c>
      <c r="Z158" t="s">
        <v>8</v>
      </c>
      <c r="AA158">
        <v>0</v>
      </c>
      <c r="AB158" t="s">
        <v>195</v>
      </c>
      <c r="AC158">
        <v>0</v>
      </c>
      <c r="AD158" t="s">
        <v>195</v>
      </c>
      <c r="AE158">
        <v>0</v>
      </c>
      <c r="AF158" t="s">
        <v>195</v>
      </c>
      <c r="AG158">
        <v>0</v>
      </c>
      <c r="AH158" t="s">
        <v>195</v>
      </c>
      <c r="AI158">
        <v>20</v>
      </c>
      <c r="AJ158" t="s">
        <v>25</v>
      </c>
      <c r="AK158">
        <v>3000000</v>
      </c>
      <c r="AL158">
        <v>60000000</v>
      </c>
      <c r="AM158" t="s">
        <v>195</v>
      </c>
      <c r="AN158">
        <v>0</v>
      </c>
      <c r="AO158" t="s">
        <v>4943</v>
      </c>
      <c r="AP158">
        <v>0</v>
      </c>
      <c r="AQ158">
        <v>0</v>
      </c>
      <c r="AR158">
        <v>6951940</v>
      </c>
      <c r="AS158">
        <v>2627616</v>
      </c>
      <c r="AT158">
        <v>5446404</v>
      </c>
      <c r="AU158">
        <v>1303248</v>
      </c>
      <c r="AV158">
        <v>1000103</v>
      </c>
      <c r="AW158">
        <v>3480294</v>
      </c>
      <c r="AX158">
        <v>1740147</v>
      </c>
      <c r="AY158">
        <v>2004429</v>
      </c>
      <c r="AZ158">
        <v>1548029</v>
      </c>
      <c r="BA158">
        <v>33897790</v>
      </c>
      <c r="BB158" t="s">
        <v>3796</v>
      </c>
      <c r="BC158" t="s">
        <v>3797</v>
      </c>
      <c r="BD158" t="s">
        <v>3813</v>
      </c>
      <c r="BE158" t="s">
        <v>4977</v>
      </c>
      <c r="BF158" t="s">
        <v>4987</v>
      </c>
      <c r="BG158" t="s">
        <v>4988</v>
      </c>
      <c r="BH158" t="s">
        <v>4947</v>
      </c>
      <c r="BI158" t="s">
        <v>195</v>
      </c>
      <c r="BJ158" t="s">
        <v>195</v>
      </c>
      <c r="BK158" t="s">
        <v>3777</v>
      </c>
      <c r="BL158" t="s">
        <v>5243</v>
      </c>
      <c r="BM158" t="s">
        <v>4949</v>
      </c>
      <c r="BN158" t="s">
        <v>5186</v>
      </c>
      <c r="BO158" t="s">
        <v>4950</v>
      </c>
      <c r="BP158" s="441" t="str">
        <f t="shared" si="2"/>
        <v>WA.2378.EBA.960.102.A.524111</v>
      </c>
    </row>
    <row r="159" spans="1:68">
      <c r="A159" t="s">
        <v>4935</v>
      </c>
      <c r="B159" t="s">
        <v>4936</v>
      </c>
      <c r="C159" t="s">
        <v>4937</v>
      </c>
      <c r="D159" t="s">
        <v>3795</v>
      </c>
      <c r="E159" t="s">
        <v>197</v>
      </c>
      <c r="F159" t="s">
        <v>3812</v>
      </c>
      <c r="G159" t="s">
        <v>820</v>
      </c>
      <c r="H159" t="s">
        <v>4938</v>
      </c>
      <c r="I159">
        <v>9</v>
      </c>
      <c r="J159" t="s">
        <v>4974</v>
      </c>
      <c r="K159">
        <v>1</v>
      </c>
      <c r="L159" t="s">
        <v>1081</v>
      </c>
      <c r="M159" t="s">
        <v>508</v>
      </c>
      <c r="N159" t="s">
        <v>1235</v>
      </c>
      <c r="O159" t="s">
        <v>510</v>
      </c>
      <c r="P159" t="s">
        <v>8</v>
      </c>
      <c r="Q159" t="s">
        <v>4570</v>
      </c>
      <c r="R159" t="s">
        <v>4940</v>
      </c>
      <c r="S159" t="s">
        <v>195</v>
      </c>
      <c r="T159" t="s">
        <v>4570</v>
      </c>
      <c r="U159" t="s">
        <v>4570</v>
      </c>
      <c r="V159" t="s">
        <v>4496</v>
      </c>
      <c r="W159" t="s">
        <v>4570</v>
      </c>
      <c r="X159" t="s">
        <v>5244</v>
      </c>
      <c r="Y159" t="s">
        <v>5245</v>
      </c>
      <c r="Z159" t="s">
        <v>8</v>
      </c>
      <c r="AA159">
        <v>0</v>
      </c>
      <c r="AB159" t="s">
        <v>195</v>
      </c>
      <c r="AC159">
        <v>0</v>
      </c>
      <c r="AD159" t="s">
        <v>195</v>
      </c>
      <c r="AE159">
        <v>0</v>
      </c>
      <c r="AF159" t="s">
        <v>195</v>
      </c>
      <c r="AG159">
        <v>0</v>
      </c>
      <c r="AH159" t="s">
        <v>195</v>
      </c>
      <c r="AI159">
        <v>18</v>
      </c>
      <c r="AJ159" t="s">
        <v>25</v>
      </c>
      <c r="AK159">
        <v>4000000</v>
      </c>
      <c r="AL159">
        <v>72000000</v>
      </c>
      <c r="AM159" t="s">
        <v>195</v>
      </c>
      <c r="AN159">
        <v>0</v>
      </c>
      <c r="AO159" t="s">
        <v>4943</v>
      </c>
      <c r="AP159">
        <v>0</v>
      </c>
      <c r="AQ159">
        <v>0</v>
      </c>
      <c r="AR159">
        <v>8342328</v>
      </c>
      <c r="AS159">
        <v>3153139</v>
      </c>
      <c r="AT159">
        <v>6535685</v>
      </c>
      <c r="AU159">
        <v>1563897</v>
      </c>
      <c r="AV159">
        <v>1200123</v>
      </c>
      <c r="AW159">
        <v>4176353</v>
      </c>
      <c r="AX159">
        <v>2088177</v>
      </c>
      <c r="AY159">
        <v>2405315</v>
      </c>
      <c r="AZ159">
        <v>1857635</v>
      </c>
      <c r="BA159">
        <v>40677348</v>
      </c>
      <c r="BB159" t="s">
        <v>3796</v>
      </c>
      <c r="BC159" t="s">
        <v>3797</v>
      </c>
      <c r="BD159" t="s">
        <v>3813</v>
      </c>
      <c r="BE159" t="s">
        <v>4977</v>
      </c>
      <c r="BF159" t="s">
        <v>4987</v>
      </c>
      <c r="BG159" t="s">
        <v>4992</v>
      </c>
      <c r="BH159" t="s">
        <v>4947</v>
      </c>
      <c r="BI159" t="s">
        <v>195</v>
      </c>
      <c r="BJ159" t="s">
        <v>195</v>
      </c>
      <c r="BK159" t="s">
        <v>3777</v>
      </c>
      <c r="BL159" t="s">
        <v>5246</v>
      </c>
      <c r="BM159" t="s">
        <v>4949</v>
      </c>
      <c r="BN159" t="s">
        <v>5186</v>
      </c>
      <c r="BO159" t="s">
        <v>4950</v>
      </c>
      <c r="BP159" s="441" t="str">
        <f t="shared" si="2"/>
        <v>WA.2378.EBA.960.102.B.524111</v>
      </c>
    </row>
    <row r="160" spans="1:68">
      <c r="A160" t="s">
        <v>4935</v>
      </c>
      <c r="B160" t="s">
        <v>4936</v>
      </c>
      <c r="C160" t="s">
        <v>4937</v>
      </c>
      <c r="D160" t="s">
        <v>3795</v>
      </c>
      <c r="E160" t="s">
        <v>197</v>
      </c>
      <c r="F160" t="s">
        <v>3812</v>
      </c>
      <c r="G160" t="s">
        <v>820</v>
      </c>
      <c r="H160" t="s">
        <v>4938</v>
      </c>
      <c r="I160">
        <v>9</v>
      </c>
      <c r="J160" t="s">
        <v>4994</v>
      </c>
      <c r="K160">
        <v>2</v>
      </c>
      <c r="L160" t="s">
        <v>805</v>
      </c>
      <c r="M160" t="s">
        <v>8</v>
      </c>
      <c r="N160" t="s">
        <v>1541</v>
      </c>
      <c r="O160" t="s">
        <v>510</v>
      </c>
      <c r="P160" t="s">
        <v>8</v>
      </c>
      <c r="Q160" t="s">
        <v>4570</v>
      </c>
      <c r="R160" t="s">
        <v>4940</v>
      </c>
      <c r="S160" t="s">
        <v>195</v>
      </c>
      <c r="T160" t="s">
        <v>4570</v>
      </c>
      <c r="U160" t="s">
        <v>4570</v>
      </c>
      <c r="V160" t="s">
        <v>4496</v>
      </c>
      <c r="W160" t="s">
        <v>4570</v>
      </c>
      <c r="X160" t="s">
        <v>5247</v>
      </c>
      <c r="Y160" t="s">
        <v>5248</v>
      </c>
      <c r="Z160" t="s">
        <v>8</v>
      </c>
      <c r="AA160">
        <v>0</v>
      </c>
      <c r="AB160" t="s">
        <v>195</v>
      </c>
      <c r="AC160">
        <v>0</v>
      </c>
      <c r="AD160" t="s">
        <v>195</v>
      </c>
      <c r="AE160">
        <v>0</v>
      </c>
      <c r="AF160" t="s">
        <v>195</v>
      </c>
      <c r="AG160">
        <v>0</v>
      </c>
      <c r="AH160" t="s">
        <v>195</v>
      </c>
      <c r="AI160">
        <v>10</v>
      </c>
      <c r="AJ160" t="s">
        <v>25</v>
      </c>
      <c r="AK160">
        <v>5000000</v>
      </c>
      <c r="AL160">
        <v>50000000</v>
      </c>
      <c r="AM160" t="s">
        <v>195</v>
      </c>
      <c r="AN160">
        <v>0</v>
      </c>
      <c r="AO160" t="s">
        <v>4943</v>
      </c>
      <c r="AP160">
        <v>0</v>
      </c>
      <c r="AQ160">
        <v>0</v>
      </c>
      <c r="AR160">
        <v>5744303</v>
      </c>
      <c r="AS160">
        <v>810909</v>
      </c>
      <c r="AT160">
        <v>2987462</v>
      </c>
      <c r="AU160">
        <v>1626986</v>
      </c>
      <c r="AV160">
        <v>312461</v>
      </c>
      <c r="AW160">
        <v>312461</v>
      </c>
      <c r="AX160">
        <v>312461</v>
      </c>
      <c r="AY160">
        <v>336885</v>
      </c>
      <c r="AZ160">
        <v>5872532</v>
      </c>
      <c r="BA160">
        <v>31683540</v>
      </c>
      <c r="BB160" t="s">
        <v>3796</v>
      </c>
      <c r="BC160" t="s">
        <v>3797</v>
      </c>
      <c r="BD160" t="s">
        <v>3813</v>
      </c>
      <c r="BE160" t="s">
        <v>4997</v>
      </c>
      <c r="BF160" t="s">
        <v>4998</v>
      </c>
      <c r="BG160" t="s">
        <v>4999</v>
      </c>
      <c r="BH160" t="s">
        <v>4947</v>
      </c>
      <c r="BI160" t="s">
        <v>195</v>
      </c>
      <c r="BJ160" t="s">
        <v>195</v>
      </c>
      <c r="BK160" t="s">
        <v>3777</v>
      </c>
      <c r="BL160" t="s">
        <v>5249</v>
      </c>
      <c r="BM160" t="s">
        <v>4949</v>
      </c>
      <c r="BN160" t="s">
        <v>5186</v>
      </c>
      <c r="BO160" t="s">
        <v>4950</v>
      </c>
      <c r="BP160" s="441" t="str">
        <f t="shared" si="2"/>
        <v>WA.2378.EBA.963.101.A.524111</v>
      </c>
    </row>
    <row r="161" spans="1:68">
      <c r="A161" t="s">
        <v>5010</v>
      </c>
      <c r="B161" t="s">
        <v>4936</v>
      </c>
      <c r="C161" t="s">
        <v>4937</v>
      </c>
      <c r="D161" t="s">
        <v>3795</v>
      </c>
      <c r="E161" t="s">
        <v>197</v>
      </c>
      <c r="F161" t="s">
        <v>3812</v>
      </c>
      <c r="G161" t="s">
        <v>820</v>
      </c>
      <c r="H161" t="s">
        <v>4938</v>
      </c>
      <c r="I161">
        <v>9</v>
      </c>
      <c r="J161" t="s">
        <v>4939</v>
      </c>
      <c r="K161">
        <v>1</v>
      </c>
      <c r="L161" t="s">
        <v>805</v>
      </c>
      <c r="M161" t="s">
        <v>8</v>
      </c>
      <c r="N161" t="s">
        <v>972</v>
      </c>
      <c r="O161" t="s">
        <v>510</v>
      </c>
      <c r="P161" t="s">
        <v>8</v>
      </c>
      <c r="Q161" t="s">
        <v>4570</v>
      </c>
      <c r="R161" t="s">
        <v>4940</v>
      </c>
      <c r="S161" t="s">
        <v>195</v>
      </c>
      <c r="T161" t="s">
        <v>4570</v>
      </c>
      <c r="U161" t="s">
        <v>4570</v>
      </c>
      <c r="V161" t="s">
        <v>4496</v>
      </c>
      <c r="W161" t="s">
        <v>4570</v>
      </c>
      <c r="X161" t="s">
        <v>5214</v>
      </c>
      <c r="Y161" t="s">
        <v>5215</v>
      </c>
      <c r="Z161" t="s">
        <v>8</v>
      </c>
      <c r="AA161">
        <v>0</v>
      </c>
      <c r="AB161" t="s">
        <v>195</v>
      </c>
      <c r="AC161">
        <v>0</v>
      </c>
      <c r="AD161" t="s">
        <v>195</v>
      </c>
      <c r="AE161">
        <v>0</v>
      </c>
      <c r="AF161" t="s">
        <v>195</v>
      </c>
      <c r="AG161">
        <v>0</v>
      </c>
      <c r="AH161" t="s">
        <v>195</v>
      </c>
      <c r="AI161">
        <v>25</v>
      </c>
      <c r="AJ161" t="s">
        <v>25</v>
      </c>
      <c r="AK161">
        <v>3500000</v>
      </c>
      <c r="AL161">
        <v>87500000</v>
      </c>
      <c r="AM161" t="s">
        <v>195</v>
      </c>
      <c r="AN161">
        <v>0</v>
      </c>
      <c r="AO161" t="s">
        <v>5011</v>
      </c>
      <c r="AP161">
        <v>0</v>
      </c>
      <c r="AQ161">
        <v>0</v>
      </c>
      <c r="AR161">
        <v>1492905</v>
      </c>
      <c r="AS161">
        <v>3715962</v>
      </c>
      <c r="AT161">
        <v>0</v>
      </c>
      <c r="AU161">
        <v>2003094</v>
      </c>
      <c r="AV161">
        <v>587101</v>
      </c>
      <c r="AW161">
        <v>410970</v>
      </c>
      <c r="AX161">
        <v>426252</v>
      </c>
      <c r="AY161">
        <v>1593172</v>
      </c>
      <c r="AZ161">
        <v>5758229</v>
      </c>
      <c r="BA161">
        <v>71512315</v>
      </c>
      <c r="BB161" t="s">
        <v>3796</v>
      </c>
      <c r="BC161" t="s">
        <v>3797</v>
      </c>
      <c r="BD161" t="s">
        <v>3813</v>
      </c>
      <c r="BE161" t="s">
        <v>4944</v>
      </c>
      <c r="BF161" t="s">
        <v>4945</v>
      </c>
      <c r="BG161" t="s">
        <v>4946</v>
      </c>
      <c r="BH161" t="s">
        <v>4947</v>
      </c>
      <c r="BI161" t="s">
        <v>195</v>
      </c>
      <c r="BJ161" t="s">
        <v>195</v>
      </c>
      <c r="BK161" t="s">
        <v>3777</v>
      </c>
      <c r="BL161" t="s">
        <v>5216</v>
      </c>
      <c r="BM161" t="s">
        <v>4949</v>
      </c>
      <c r="BN161" t="s">
        <v>5186</v>
      </c>
      <c r="BO161" t="s">
        <v>4950</v>
      </c>
      <c r="BP161" s="441" t="str">
        <f t="shared" si="2"/>
        <v>WA.2378.EBA.957.101.A.524111</v>
      </c>
    </row>
    <row r="162" spans="1:68">
      <c r="A162" t="s">
        <v>5010</v>
      </c>
      <c r="B162" t="s">
        <v>4936</v>
      </c>
      <c r="C162" t="s">
        <v>4937</v>
      </c>
      <c r="D162" t="s">
        <v>3795</v>
      </c>
      <c r="E162" t="s">
        <v>197</v>
      </c>
      <c r="F162" t="s">
        <v>3812</v>
      </c>
      <c r="G162" t="s">
        <v>820</v>
      </c>
      <c r="H162" t="s">
        <v>4938</v>
      </c>
      <c r="I162">
        <v>9</v>
      </c>
      <c r="J162" t="s">
        <v>4939</v>
      </c>
      <c r="K162">
        <v>1</v>
      </c>
      <c r="L162" t="s">
        <v>805</v>
      </c>
      <c r="M162" t="s">
        <v>508</v>
      </c>
      <c r="N162" t="s">
        <v>158</v>
      </c>
      <c r="O162" t="s">
        <v>510</v>
      </c>
      <c r="P162" t="s">
        <v>8</v>
      </c>
      <c r="Q162" t="s">
        <v>4570</v>
      </c>
      <c r="R162" t="s">
        <v>4940</v>
      </c>
      <c r="S162" t="s">
        <v>195</v>
      </c>
      <c r="T162" t="s">
        <v>4570</v>
      </c>
      <c r="U162" t="s">
        <v>4570</v>
      </c>
      <c r="V162" t="s">
        <v>4496</v>
      </c>
      <c r="W162" t="s">
        <v>4570</v>
      </c>
      <c r="X162" t="s">
        <v>5217</v>
      </c>
      <c r="Y162" t="s">
        <v>5218</v>
      </c>
      <c r="Z162" t="s">
        <v>8</v>
      </c>
      <c r="AA162">
        <v>0</v>
      </c>
      <c r="AB162" t="s">
        <v>195</v>
      </c>
      <c r="AC162">
        <v>0</v>
      </c>
      <c r="AD162" t="s">
        <v>195</v>
      </c>
      <c r="AE162">
        <v>0</v>
      </c>
      <c r="AF162" t="s">
        <v>195</v>
      </c>
      <c r="AG162">
        <v>0</v>
      </c>
      <c r="AH162" t="s">
        <v>195</v>
      </c>
      <c r="AI162">
        <v>15</v>
      </c>
      <c r="AJ162" t="s">
        <v>25</v>
      </c>
      <c r="AK162">
        <v>3500000</v>
      </c>
      <c r="AL162">
        <v>52500000</v>
      </c>
      <c r="AM162" t="s">
        <v>195</v>
      </c>
      <c r="AN162">
        <v>0</v>
      </c>
      <c r="AO162" t="s">
        <v>5011</v>
      </c>
      <c r="AP162">
        <v>0</v>
      </c>
      <c r="AQ162">
        <v>0</v>
      </c>
      <c r="AR162">
        <v>895743</v>
      </c>
      <c r="AS162">
        <v>2229577</v>
      </c>
      <c r="AT162">
        <v>0</v>
      </c>
      <c r="AU162">
        <v>1201856</v>
      </c>
      <c r="AV162">
        <v>352260</v>
      </c>
      <c r="AW162">
        <v>246582</v>
      </c>
      <c r="AX162">
        <v>255751</v>
      </c>
      <c r="AY162">
        <v>955903</v>
      </c>
      <c r="AZ162">
        <v>3454937</v>
      </c>
      <c r="BA162">
        <v>42907391</v>
      </c>
      <c r="BB162" t="s">
        <v>3796</v>
      </c>
      <c r="BC162" t="s">
        <v>3797</v>
      </c>
      <c r="BD162" t="s">
        <v>3813</v>
      </c>
      <c r="BE162" t="s">
        <v>4944</v>
      </c>
      <c r="BF162" t="s">
        <v>4945</v>
      </c>
      <c r="BG162" t="s">
        <v>4957</v>
      </c>
      <c r="BH162" t="s">
        <v>4947</v>
      </c>
      <c r="BI162" t="s">
        <v>195</v>
      </c>
      <c r="BJ162" t="s">
        <v>195</v>
      </c>
      <c r="BK162" t="s">
        <v>3777</v>
      </c>
      <c r="BL162" t="s">
        <v>5219</v>
      </c>
      <c r="BM162" t="s">
        <v>4949</v>
      </c>
      <c r="BN162" t="s">
        <v>5186</v>
      </c>
      <c r="BO162" t="s">
        <v>4950</v>
      </c>
      <c r="BP162" s="441" t="str">
        <f t="shared" si="2"/>
        <v>WA.2378.EBA.957.101.B.524111</v>
      </c>
    </row>
    <row r="163" spans="1:68">
      <c r="A163" t="s">
        <v>5010</v>
      </c>
      <c r="B163" t="s">
        <v>4936</v>
      </c>
      <c r="C163" t="s">
        <v>4937</v>
      </c>
      <c r="D163" t="s">
        <v>3795</v>
      </c>
      <c r="E163" t="s">
        <v>197</v>
      </c>
      <c r="F163" t="s">
        <v>3812</v>
      </c>
      <c r="G163" t="s">
        <v>820</v>
      </c>
      <c r="H163" t="s">
        <v>4938</v>
      </c>
      <c r="I163">
        <v>9</v>
      </c>
      <c r="J163" t="s">
        <v>4959</v>
      </c>
      <c r="K163">
        <v>2</v>
      </c>
      <c r="L163" t="s">
        <v>805</v>
      </c>
      <c r="M163" t="s">
        <v>8</v>
      </c>
      <c r="N163" t="s">
        <v>1020</v>
      </c>
      <c r="O163" t="s">
        <v>510</v>
      </c>
      <c r="P163" t="s">
        <v>8</v>
      </c>
      <c r="Q163" t="s">
        <v>4570</v>
      </c>
      <c r="R163" t="s">
        <v>4940</v>
      </c>
      <c r="S163" t="s">
        <v>195</v>
      </c>
      <c r="T163" t="s">
        <v>4570</v>
      </c>
      <c r="U163" t="s">
        <v>4570</v>
      </c>
      <c r="V163" t="s">
        <v>4496</v>
      </c>
      <c r="W163" t="s">
        <v>4570</v>
      </c>
      <c r="X163" t="s">
        <v>5220</v>
      </c>
      <c r="Y163" t="s">
        <v>5221</v>
      </c>
      <c r="Z163" t="s">
        <v>8</v>
      </c>
      <c r="AA163">
        <v>0</v>
      </c>
      <c r="AB163" t="s">
        <v>195</v>
      </c>
      <c r="AC163">
        <v>0</v>
      </c>
      <c r="AD163" t="s">
        <v>195</v>
      </c>
      <c r="AE163">
        <v>0</v>
      </c>
      <c r="AF163" t="s">
        <v>195</v>
      </c>
      <c r="AG163">
        <v>0</v>
      </c>
      <c r="AH163" t="s">
        <v>195</v>
      </c>
      <c r="AI163">
        <v>87</v>
      </c>
      <c r="AJ163" t="s">
        <v>25</v>
      </c>
      <c r="AK163">
        <v>3500000</v>
      </c>
      <c r="AL163">
        <v>304500000</v>
      </c>
      <c r="AM163" t="s">
        <v>195</v>
      </c>
      <c r="AN163">
        <v>0</v>
      </c>
      <c r="AO163" t="s">
        <v>5011</v>
      </c>
      <c r="AP163">
        <v>0</v>
      </c>
      <c r="AQ163">
        <v>0</v>
      </c>
      <c r="AR163">
        <v>10054522</v>
      </c>
      <c r="AS163">
        <v>13506319</v>
      </c>
      <c r="AT163">
        <v>18596070</v>
      </c>
      <c r="AU163">
        <v>12748015</v>
      </c>
      <c r="AV163">
        <v>7631634</v>
      </c>
      <c r="AW163">
        <v>5910654</v>
      </c>
      <c r="AX163">
        <v>7985412</v>
      </c>
      <c r="AY163">
        <v>7437381</v>
      </c>
      <c r="AZ163">
        <v>7989288</v>
      </c>
      <c r="BA163">
        <v>212640705</v>
      </c>
      <c r="BB163" t="s">
        <v>3796</v>
      </c>
      <c r="BC163" t="s">
        <v>3797</v>
      </c>
      <c r="BD163" t="s">
        <v>3813</v>
      </c>
      <c r="BE163" t="s">
        <v>3816</v>
      </c>
      <c r="BF163" t="s">
        <v>4962</v>
      </c>
      <c r="BG163" t="s">
        <v>4963</v>
      </c>
      <c r="BH163" t="s">
        <v>4947</v>
      </c>
      <c r="BI163" t="s">
        <v>195</v>
      </c>
      <c r="BJ163" t="s">
        <v>195</v>
      </c>
      <c r="BK163" t="s">
        <v>3777</v>
      </c>
      <c r="BL163" t="s">
        <v>5222</v>
      </c>
      <c r="BM163" t="s">
        <v>4949</v>
      </c>
      <c r="BN163" t="s">
        <v>5186</v>
      </c>
      <c r="BO163" t="s">
        <v>4950</v>
      </c>
      <c r="BP163" s="441" t="str">
        <f t="shared" si="2"/>
        <v>WA.2378.EBA.958.101.A.524111</v>
      </c>
    </row>
    <row r="164" spans="1:68">
      <c r="A164" t="s">
        <v>5010</v>
      </c>
      <c r="B164" t="s">
        <v>4936</v>
      </c>
      <c r="C164" t="s">
        <v>4937</v>
      </c>
      <c r="D164" t="s">
        <v>3795</v>
      </c>
      <c r="E164" t="s">
        <v>197</v>
      </c>
      <c r="F164" t="s">
        <v>3812</v>
      </c>
      <c r="G164" t="s">
        <v>820</v>
      </c>
      <c r="H164" t="s">
        <v>4938</v>
      </c>
      <c r="I164">
        <v>9</v>
      </c>
      <c r="J164" t="s">
        <v>4959</v>
      </c>
      <c r="K164">
        <v>2</v>
      </c>
      <c r="L164" t="s">
        <v>805</v>
      </c>
      <c r="M164" t="s">
        <v>8</v>
      </c>
      <c r="N164" t="s">
        <v>1020</v>
      </c>
      <c r="O164" t="s">
        <v>510</v>
      </c>
      <c r="P164" t="s">
        <v>8</v>
      </c>
      <c r="Q164" t="s">
        <v>4570</v>
      </c>
      <c r="R164" t="s">
        <v>4940</v>
      </c>
      <c r="S164" t="s">
        <v>195</v>
      </c>
      <c r="T164" t="s">
        <v>4570</v>
      </c>
      <c r="U164" t="s">
        <v>4570</v>
      </c>
      <c r="V164" t="s">
        <v>4951</v>
      </c>
      <c r="W164" t="s">
        <v>4496</v>
      </c>
      <c r="X164" t="s">
        <v>5223</v>
      </c>
      <c r="Y164" t="s">
        <v>5224</v>
      </c>
      <c r="Z164" t="s">
        <v>8</v>
      </c>
      <c r="AA164">
        <v>0</v>
      </c>
      <c r="AB164" t="s">
        <v>195</v>
      </c>
      <c r="AC164">
        <v>0</v>
      </c>
      <c r="AD164" t="s">
        <v>195</v>
      </c>
      <c r="AE164">
        <v>0</v>
      </c>
      <c r="AF164" t="s">
        <v>195</v>
      </c>
      <c r="AG164">
        <v>0</v>
      </c>
      <c r="AH164" t="s">
        <v>195</v>
      </c>
      <c r="AI164">
        <v>3</v>
      </c>
      <c r="AJ164" t="s">
        <v>25</v>
      </c>
      <c r="AK164">
        <v>3500000</v>
      </c>
      <c r="AL164">
        <v>10500000</v>
      </c>
      <c r="AM164" t="s">
        <v>195</v>
      </c>
      <c r="AN164">
        <v>0</v>
      </c>
      <c r="AO164" t="s">
        <v>5011</v>
      </c>
      <c r="AP164">
        <v>0</v>
      </c>
      <c r="AQ164">
        <v>0</v>
      </c>
      <c r="AR164">
        <v>346708</v>
      </c>
      <c r="AS164">
        <v>465735</v>
      </c>
      <c r="AT164">
        <v>641244</v>
      </c>
      <c r="AU164">
        <v>439587</v>
      </c>
      <c r="AV164">
        <v>263160</v>
      </c>
      <c r="AW164">
        <v>203816</v>
      </c>
      <c r="AX164">
        <v>275359</v>
      </c>
      <c r="AY164">
        <v>256461</v>
      </c>
      <c r="AZ164">
        <v>275493</v>
      </c>
      <c r="BA164">
        <v>7332437</v>
      </c>
      <c r="BB164" t="s">
        <v>3796</v>
      </c>
      <c r="BC164" t="s">
        <v>3797</v>
      </c>
      <c r="BD164" t="s">
        <v>3813</v>
      </c>
      <c r="BE164" t="s">
        <v>3816</v>
      </c>
      <c r="BF164" t="s">
        <v>4962</v>
      </c>
      <c r="BG164" t="s">
        <v>4963</v>
      </c>
      <c r="BH164" t="s">
        <v>4947</v>
      </c>
      <c r="BI164" t="s">
        <v>195</v>
      </c>
      <c r="BJ164" t="s">
        <v>195</v>
      </c>
      <c r="BK164" t="s">
        <v>3777</v>
      </c>
      <c r="BL164" t="s">
        <v>5225</v>
      </c>
      <c r="BM164" t="s">
        <v>4949</v>
      </c>
      <c r="BN164" t="s">
        <v>5186</v>
      </c>
      <c r="BO164" t="s">
        <v>4950</v>
      </c>
      <c r="BP164" s="441" t="str">
        <f t="shared" si="2"/>
        <v>WA.2378.EBA.958.101.A.524111</v>
      </c>
    </row>
    <row r="165" spans="1:68">
      <c r="A165" t="s">
        <v>5010</v>
      </c>
      <c r="B165" t="s">
        <v>4936</v>
      </c>
      <c r="C165" t="s">
        <v>4937</v>
      </c>
      <c r="D165" t="s">
        <v>3795</v>
      </c>
      <c r="E165" t="s">
        <v>197</v>
      </c>
      <c r="F165" t="s">
        <v>3812</v>
      </c>
      <c r="G165" t="s">
        <v>820</v>
      </c>
      <c r="H165" t="s">
        <v>4938</v>
      </c>
      <c r="I165">
        <v>9</v>
      </c>
      <c r="J165" t="s">
        <v>4959</v>
      </c>
      <c r="K165">
        <v>2</v>
      </c>
      <c r="L165" t="s">
        <v>1081</v>
      </c>
      <c r="M165" t="s">
        <v>8</v>
      </c>
      <c r="N165" t="s">
        <v>1082</v>
      </c>
      <c r="O165" t="s">
        <v>510</v>
      </c>
      <c r="P165" t="s">
        <v>8</v>
      </c>
      <c r="Q165" t="s">
        <v>4570</v>
      </c>
      <c r="R165" t="s">
        <v>4940</v>
      </c>
      <c r="S165" t="s">
        <v>195</v>
      </c>
      <c r="T165" t="s">
        <v>4570</v>
      </c>
      <c r="U165" t="s">
        <v>4570</v>
      </c>
      <c r="V165" t="s">
        <v>4496</v>
      </c>
      <c r="W165" t="s">
        <v>4570</v>
      </c>
      <c r="X165" t="s">
        <v>5226</v>
      </c>
      <c r="Y165" t="s">
        <v>5227</v>
      </c>
      <c r="Z165" t="s">
        <v>8</v>
      </c>
      <c r="AA165">
        <v>0</v>
      </c>
      <c r="AB165" t="s">
        <v>195</v>
      </c>
      <c r="AC165">
        <v>0</v>
      </c>
      <c r="AD165" t="s">
        <v>195</v>
      </c>
      <c r="AE165">
        <v>0</v>
      </c>
      <c r="AF165" t="s">
        <v>195</v>
      </c>
      <c r="AG165">
        <v>0</v>
      </c>
      <c r="AH165" t="s">
        <v>195</v>
      </c>
      <c r="AI165">
        <v>3</v>
      </c>
      <c r="AJ165" t="s">
        <v>25</v>
      </c>
      <c r="AK165">
        <v>3500000</v>
      </c>
      <c r="AL165">
        <v>10500000</v>
      </c>
      <c r="AM165" t="s">
        <v>195</v>
      </c>
      <c r="AN165">
        <v>0</v>
      </c>
      <c r="AO165" t="s">
        <v>5011</v>
      </c>
      <c r="AP165">
        <v>0</v>
      </c>
      <c r="AQ165">
        <v>0</v>
      </c>
      <c r="AR165">
        <v>3268009</v>
      </c>
      <c r="AS165">
        <v>2735793</v>
      </c>
      <c r="AT165">
        <v>0</v>
      </c>
      <c r="AU165">
        <v>0</v>
      </c>
      <c r="AV165">
        <v>4496198</v>
      </c>
      <c r="AW165">
        <v>0</v>
      </c>
      <c r="AX165">
        <v>0</v>
      </c>
      <c r="AY165">
        <v>0</v>
      </c>
      <c r="AZ165">
        <v>0</v>
      </c>
      <c r="BA165">
        <v>0</v>
      </c>
      <c r="BB165" t="s">
        <v>3796</v>
      </c>
      <c r="BC165" t="s">
        <v>3797</v>
      </c>
      <c r="BD165" t="s">
        <v>3813</v>
      </c>
      <c r="BE165" t="s">
        <v>3816</v>
      </c>
      <c r="BF165" t="s">
        <v>5118</v>
      </c>
      <c r="BG165" t="s">
        <v>5119</v>
      </c>
      <c r="BH165" t="s">
        <v>4947</v>
      </c>
      <c r="BI165" t="s">
        <v>195</v>
      </c>
      <c r="BJ165" t="s">
        <v>195</v>
      </c>
      <c r="BK165" t="s">
        <v>3777</v>
      </c>
      <c r="BL165" t="s">
        <v>5228</v>
      </c>
      <c r="BM165" t="s">
        <v>4949</v>
      </c>
      <c r="BN165" t="s">
        <v>5186</v>
      </c>
      <c r="BO165" t="s">
        <v>4950</v>
      </c>
      <c r="BP165" s="441" t="str">
        <f t="shared" si="2"/>
        <v>WA.2378.EBA.958.102.A.524111</v>
      </c>
    </row>
    <row r="166" spans="1:68">
      <c r="A166" t="s">
        <v>5010</v>
      </c>
      <c r="B166" t="s">
        <v>4936</v>
      </c>
      <c r="C166" t="s">
        <v>4937</v>
      </c>
      <c r="D166" t="s">
        <v>3795</v>
      </c>
      <c r="E166" t="s">
        <v>197</v>
      </c>
      <c r="F166" t="s">
        <v>3812</v>
      </c>
      <c r="G166" t="s">
        <v>820</v>
      </c>
      <c r="H166" t="s">
        <v>4938</v>
      </c>
      <c r="I166">
        <v>9</v>
      </c>
      <c r="J166" t="s">
        <v>4959</v>
      </c>
      <c r="K166">
        <v>2</v>
      </c>
      <c r="L166" t="s">
        <v>1111</v>
      </c>
      <c r="M166" t="s">
        <v>8</v>
      </c>
      <c r="N166" t="s">
        <v>72</v>
      </c>
      <c r="O166" t="s">
        <v>510</v>
      </c>
      <c r="P166" t="s">
        <v>8</v>
      </c>
      <c r="Q166" t="s">
        <v>4570</v>
      </c>
      <c r="R166" t="s">
        <v>4940</v>
      </c>
      <c r="S166" t="s">
        <v>195</v>
      </c>
      <c r="T166" t="s">
        <v>4570</v>
      </c>
      <c r="U166" t="s">
        <v>4570</v>
      </c>
      <c r="V166" t="s">
        <v>4496</v>
      </c>
      <c r="W166" t="s">
        <v>4570</v>
      </c>
      <c r="X166" t="s">
        <v>5229</v>
      </c>
      <c r="Y166" t="s">
        <v>5230</v>
      </c>
      <c r="Z166" t="s">
        <v>8</v>
      </c>
      <c r="AA166">
        <v>0</v>
      </c>
      <c r="AB166" t="s">
        <v>195</v>
      </c>
      <c r="AC166">
        <v>0</v>
      </c>
      <c r="AD166" t="s">
        <v>195</v>
      </c>
      <c r="AE166">
        <v>0</v>
      </c>
      <c r="AF166" t="s">
        <v>195</v>
      </c>
      <c r="AG166">
        <v>0</v>
      </c>
      <c r="AH166" t="s">
        <v>195</v>
      </c>
      <c r="AI166">
        <v>23</v>
      </c>
      <c r="AJ166" t="s">
        <v>25</v>
      </c>
      <c r="AK166">
        <v>6120594</v>
      </c>
      <c r="AL166">
        <v>140773000</v>
      </c>
      <c r="AM166" t="s">
        <v>195</v>
      </c>
      <c r="AN166">
        <v>0</v>
      </c>
      <c r="AO166" t="s">
        <v>5011</v>
      </c>
      <c r="AP166">
        <v>0</v>
      </c>
      <c r="AQ166">
        <v>0</v>
      </c>
      <c r="AR166">
        <v>5563027</v>
      </c>
      <c r="AS166">
        <v>116667</v>
      </c>
      <c r="AT166">
        <v>1901813</v>
      </c>
      <c r="AU166">
        <v>2495899</v>
      </c>
      <c r="AV166">
        <v>11666667</v>
      </c>
      <c r="AW166">
        <v>18085988</v>
      </c>
      <c r="AX166">
        <v>7550313</v>
      </c>
      <c r="AY166">
        <v>28452961</v>
      </c>
      <c r="AZ166">
        <v>11666667</v>
      </c>
      <c r="BA166">
        <v>53272998</v>
      </c>
      <c r="BB166" t="s">
        <v>3796</v>
      </c>
      <c r="BC166" t="s">
        <v>3797</v>
      </c>
      <c r="BD166" t="s">
        <v>3813</v>
      </c>
      <c r="BE166" t="s">
        <v>3816</v>
      </c>
      <c r="BF166" t="s">
        <v>4967</v>
      </c>
      <c r="BG166" t="s">
        <v>4968</v>
      </c>
      <c r="BH166" t="s">
        <v>4947</v>
      </c>
      <c r="BI166" t="s">
        <v>195</v>
      </c>
      <c r="BJ166" t="s">
        <v>195</v>
      </c>
      <c r="BK166" t="s">
        <v>3777</v>
      </c>
      <c r="BL166" t="s">
        <v>5231</v>
      </c>
      <c r="BM166" t="s">
        <v>4949</v>
      </c>
      <c r="BN166" t="s">
        <v>5186</v>
      </c>
      <c r="BO166" t="s">
        <v>4950</v>
      </c>
      <c r="BP166" s="441" t="str">
        <f t="shared" si="2"/>
        <v>WA.2378.EBA.958.111.A.524111</v>
      </c>
    </row>
    <row r="167" spans="1:68">
      <c r="A167" t="s">
        <v>5010</v>
      </c>
      <c r="B167" t="s">
        <v>4936</v>
      </c>
      <c r="C167" t="s">
        <v>4937</v>
      </c>
      <c r="D167" t="s">
        <v>3795</v>
      </c>
      <c r="E167" t="s">
        <v>197</v>
      </c>
      <c r="F167" t="s">
        <v>3812</v>
      </c>
      <c r="G167" t="s">
        <v>820</v>
      </c>
      <c r="H167" t="s">
        <v>4938</v>
      </c>
      <c r="I167">
        <v>9</v>
      </c>
      <c r="J167" t="s">
        <v>4959</v>
      </c>
      <c r="K167">
        <v>2</v>
      </c>
      <c r="L167" t="s">
        <v>1111</v>
      </c>
      <c r="M167" t="s">
        <v>508</v>
      </c>
      <c r="N167" t="s">
        <v>74</v>
      </c>
      <c r="O167" t="s">
        <v>510</v>
      </c>
      <c r="P167" t="s">
        <v>8</v>
      </c>
      <c r="Q167" t="s">
        <v>4570</v>
      </c>
      <c r="R167" t="s">
        <v>4940</v>
      </c>
      <c r="S167" t="s">
        <v>195</v>
      </c>
      <c r="T167" t="s">
        <v>4570</v>
      </c>
      <c r="U167" t="s">
        <v>4570</v>
      </c>
      <c r="V167" t="s">
        <v>4496</v>
      </c>
      <c r="W167" t="s">
        <v>4570</v>
      </c>
      <c r="X167" t="s">
        <v>5232</v>
      </c>
      <c r="Y167" t="s">
        <v>5233</v>
      </c>
      <c r="Z167" t="s">
        <v>8</v>
      </c>
      <c r="AA167">
        <v>0</v>
      </c>
      <c r="AB167" t="s">
        <v>195</v>
      </c>
      <c r="AC167">
        <v>0</v>
      </c>
      <c r="AD167" t="s">
        <v>195</v>
      </c>
      <c r="AE167">
        <v>0</v>
      </c>
      <c r="AF167" t="s">
        <v>195</v>
      </c>
      <c r="AG167">
        <v>0</v>
      </c>
      <c r="AH167" t="s">
        <v>195</v>
      </c>
      <c r="AI167">
        <v>24</v>
      </c>
      <c r="AJ167" t="s">
        <v>25</v>
      </c>
      <c r="AK167">
        <v>5000000</v>
      </c>
      <c r="AL167">
        <v>120000000</v>
      </c>
      <c r="AM167" t="s">
        <v>195</v>
      </c>
      <c r="AN167">
        <v>0</v>
      </c>
      <c r="AO167" t="s">
        <v>5011</v>
      </c>
      <c r="AP167">
        <v>0</v>
      </c>
      <c r="AQ167">
        <v>0</v>
      </c>
      <c r="AR167">
        <v>4768309</v>
      </c>
      <c r="AS167">
        <v>100000</v>
      </c>
      <c r="AT167">
        <v>1630125</v>
      </c>
      <c r="AU167">
        <v>2139342</v>
      </c>
      <c r="AV167">
        <v>10000000</v>
      </c>
      <c r="AW167">
        <v>15502275</v>
      </c>
      <c r="AX167">
        <v>6471696</v>
      </c>
      <c r="AY167">
        <v>24388252</v>
      </c>
      <c r="AZ167">
        <v>10000000</v>
      </c>
      <c r="BA167">
        <v>45000001</v>
      </c>
      <c r="BB167" t="s">
        <v>3796</v>
      </c>
      <c r="BC167" t="s">
        <v>3797</v>
      </c>
      <c r="BD167" t="s">
        <v>3813</v>
      </c>
      <c r="BE167" t="s">
        <v>3816</v>
      </c>
      <c r="BF167" t="s">
        <v>4967</v>
      </c>
      <c r="BG167" t="s">
        <v>4972</v>
      </c>
      <c r="BH167" t="s">
        <v>4947</v>
      </c>
      <c r="BI167" t="s">
        <v>195</v>
      </c>
      <c r="BJ167" t="s">
        <v>195</v>
      </c>
      <c r="BK167" t="s">
        <v>3777</v>
      </c>
      <c r="BL167" t="s">
        <v>5234</v>
      </c>
      <c r="BM167" t="s">
        <v>4949</v>
      </c>
      <c r="BN167" t="s">
        <v>5186</v>
      </c>
      <c r="BO167" t="s">
        <v>4950</v>
      </c>
      <c r="BP167" s="441" t="str">
        <f t="shared" si="2"/>
        <v>WA.2378.EBA.958.111.B.524111</v>
      </c>
    </row>
    <row r="168" spans="1:68">
      <c r="A168" t="s">
        <v>5010</v>
      </c>
      <c r="B168" t="s">
        <v>4936</v>
      </c>
      <c r="C168" t="s">
        <v>4937</v>
      </c>
      <c r="D168" t="s">
        <v>3795</v>
      </c>
      <c r="E168" t="s">
        <v>197</v>
      </c>
      <c r="F168" t="s">
        <v>3812</v>
      </c>
      <c r="G168" t="s">
        <v>820</v>
      </c>
      <c r="H168" t="s">
        <v>4938</v>
      </c>
      <c r="I168">
        <v>9</v>
      </c>
      <c r="J168" t="s">
        <v>4974</v>
      </c>
      <c r="K168">
        <v>1</v>
      </c>
      <c r="L168" t="s">
        <v>805</v>
      </c>
      <c r="M168" t="s">
        <v>8</v>
      </c>
      <c r="N168" t="s">
        <v>159</v>
      </c>
      <c r="O168" t="s">
        <v>510</v>
      </c>
      <c r="P168" t="s">
        <v>8</v>
      </c>
      <c r="Q168" t="s">
        <v>4570</v>
      </c>
      <c r="R168" t="s">
        <v>4940</v>
      </c>
      <c r="S168" t="s">
        <v>195</v>
      </c>
      <c r="T168" t="s">
        <v>4570</v>
      </c>
      <c r="U168" t="s">
        <v>4570</v>
      </c>
      <c r="V168" t="s">
        <v>4496</v>
      </c>
      <c r="W168" t="s">
        <v>4570</v>
      </c>
      <c r="X168" t="s">
        <v>5235</v>
      </c>
      <c r="Y168" t="s">
        <v>5236</v>
      </c>
      <c r="Z168" t="s">
        <v>8</v>
      </c>
      <c r="AA168">
        <v>0</v>
      </c>
      <c r="AB168" t="s">
        <v>195</v>
      </c>
      <c r="AC168">
        <v>0</v>
      </c>
      <c r="AD168" t="s">
        <v>195</v>
      </c>
      <c r="AE168">
        <v>0</v>
      </c>
      <c r="AF168" t="s">
        <v>195</v>
      </c>
      <c r="AG168">
        <v>0</v>
      </c>
      <c r="AH168" t="s">
        <v>195</v>
      </c>
      <c r="AI168">
        <v>20</v>
      </c>
      <c r="AJ168" t="s">
        <v>25</v>
      </c>
      <c r="AK168">
        <v>3421500</v>
      </c>
      <c r="AL168">
        <v>68430000</v>
      </c>
      <c r="AM168" t="s">
        <v>195</v>
      </c>
      <c r="AN168">
        <v>0</v>
      </c>
      <c r="AO168" t="s">
        <v>5011</v>
      </c>
      <c r="AP168">
        <v>0</v>
      </c>
      <c r="AQ168">
        <v>0</v>
      </c>
      <c r="AR168">
        <v>10501811</v>
      </c>
      <c r="AS168">
        <v>7776846</v>
      </c>
      <c r="AT168">
        <v>0</v>
      </c>
      <c r="AU168">
        <v>10718902</v>
      </c>
      <c r="AV168">
        <v>1587242</v>
      </c>
      <c r="AW168">
        <v>1587242</v>
      </c>
      <c r="AX168">
        <v>9348931</v>
      </c>
      <c r="AY168">
        <v>1587242</v>
      </c>
      <c r="AZ168">
        <v>2693406</v>
      </c>
      <c r="BA168">
        <v>22628378</v>
      </c>
      <c r="BB168" t="s">
        <v>3796</v>
      </c>
      <c r="BC168" t="s">
        <v>3797</v>
      </c>
      <c r="BD168" t="s">
        <v>3813</v>
      </c>
      <c r="BE168" t="s">
        <v>4977</v>
      </c>
      <c r="BF168" t="s">
        <v>4978</v>
      </c>
      <c r="BG168" t="s">
        <v>4979</v>
      </c>
      <c r="BH168" t="s">
        <v>4947</v>
      </c>
      <c r="BI168" t="s">
        <v>195</v>
      </c>
      <c r="BJ168" t="s">
        <v>195</v>
      </c>
      <c r="BK168" t="s">
        <v>3777</v>
      </c>
      <c r="BL168" t="s">
        <v>5237</v>
      </c>
      <c r="BM168" t="s">
        <v>4949</v>
      </c>
      <c r="BN168" t="s">
        <v>5186</v>
      </c>
      <c r="BO168" t="s">
        <v>4950</v>
      </c>
      <c r="BP168" s="441" t="str">
        <f t="shared" si="2"/>
        <v>WA.2378.EBA.960.101.A.524111</v>
      </c>
    </row>
    <row r="169" spans="1:68">
      <c r="A169" t="s">
        <v>5010</v>
      </c>
      <c r="B169" t="s">
        <v>4936</v>
      </c>
      <c r="C169" t="s">
        <v>4937</v>
      </c>
      <c r="D169" t="s">
        <v>3795</v>
      </c>
      <c r="E169" t="s">
        <v>197</v>
      </c>
      <c r="F169" t="s">
        <v>3812</v>
      </c>
      <c r="G169" t="s">
        <v>820</v>
      </c>
      <c r="H169" t="s">
        <v>4938</v>
      </c>
      <c r="I169">
        <v>9</v>
      </c>
      <c r="J169" t="s">
        <v>4974</v>
      </c>
      <c r="K169">
        <v>1</v>
      </c>
      <c r="L169" t="s">
        <v>805</v>
      </c>
      <c r="M169" t="s">
        <v>508</v>
      </c>
      <c r="N169" t="s">
        <v>160</v>
      </c>
      <c r="O169" t="s">
        <v>510</v>
      </c>
      <c r="P169" t="s">
        <v>8</v>
      </c>
      <c r="Q169" t="s">
        <v>4570</v>
      </c>
      <c r="R169" t="s">
        <v>4940</v>
      </c>
      <c r="S169" t="s">
        <v>195</v>
      </c>
      <c r="T169" t="s">
        <v>4570</v>
      </c>
      <c r="U169" t="s">
        <v>4570</v>
      </c>
      <c r="V169" t="s">
        <v>4496</v>
      </c>
      <c r="W169" t="s">
        <v>4570</v>
      </c>
      <c r="X169" t="s">
        <v>5238</v>
      </c>
      <c r="Y169" t="s">
        <v>5239</v>
      </c>
      <c r="Z169" t="s">
        <v>8</v>
      </c>
      <c r="AA169">
        <v>0</v>
      </c>
      <c r="AB169" t="s">
        <v>195</v>
      </c>
      <c r="AC169">
        <v>0</v>
      </c>
      <c r="AD169" t="s">
        <v>195</v>
      </c>
      <c r="AE169">
        <v>0</v>
      </c>
      <c r="AF169" t="s">
        <v>195</v>
      </c>
      <c r="AG169">
        <v>0</v>
      </c>
      <c r="AH169" t="s">
        <v>195</v>
      </c>
      <c r="AI169">
        <v>20</v>
      </c>
      <c r="AJ169" t="s">
        <v>25</v>
      </c>
      <c r="AK169">
        <v>2500000</v>
      </c>
      <c r="AL169">
        <v>50000000</v>
      </c>
      <c r="AM169" t="s">
        <v>195</v>
      </c>
      <c r="AN169">
        <v>0</v>
      </c>
      <c r="AO169" t="s">
        <v>5011</v>
      </c>
      <c r="AP169">
        <v>0</v>
      </c>
      <c r="AQ169">
        <v>0</v>
      </c>
      <c r="AR169">
        <v>7673397</v>
      </c>
      <c r="AS169">
        <v>5682336</v>
      </c>
      <c r="AT169">
        <v>0</v>
      </c>
      <c r="AU169">
        <v>7832019</v>
      </c>
      <c r="AV169">
        <v>1159756</v>
      </c>
      <c r="AW169">
        <v>1159756</v>
      </c>
      <c r="AX169">
        <v>6831018</v>
      </c>
      <c r="AY169">
        <v>1159756</v>
      </c>
      <c r="AZ169">
        <v>1968001</v>
      </c>
      <c r="BA169">
        <v>16533961</v>
      </c>
      <c r="BB169" t="s">
        <v>3796</v>
      </c>
      <c r="BC169" t="s">
        <v>3797</v>
      </c>
      <c r="BD169" t="s">
        <v>3813</v>
      </c>
      <c r="BE169" t="s">
        <v>4977</v>
      </c>
      <c r="BF169" t="s">
        <v>4978</v>
      </c>
      <c r="BG169" t="s">
        <v>4983</v>
      </c>
      <c r="BH169" t="s">
        <v>4947</v>
      </c>
      <c r="BI169" t="s">
        <v>195</v>
      </c>
      <c r="BJ169" t="s">
        <v>195</v>
      </c>
      <c r="BK169" t="s">
        <v>3777</v>
      </c>
      <c r="BL169" t="s">
        <v>5240</v>
      </c>
      <c r="BM169" t="s">
        <v>4949</v>
      </c>
      <c r="BN169" t="s">
        <v>5186</v>
      </c>
      <c r="BO169" t="s">
        <v>4950</v>
      </c>
      <c r="BP169" s="441" t="str">
        <f t="shared" si="2"/>
        <v>WA.2378.EBA.960.101.B.524111</v>
      </c>
    </row>
    <row r="170" spans="1:68">
      <c r="A170" t="s">
        <v>5010</v>
      </c>
      <c r="B170" t="s">
        <v>4936</v>
      </c>
      <c r="C170" t="s">
        <v>4937</v>
      </c>
      <c r="D170" t="s">
        <v>3795</v>
      </c>
      <c r="E170" t="s">
        <v>197</v>
      </c>
      <c r="F170" t="s">
        <v>3812</v>
      </c>
      <c r="G170" t="s">
        <v>820</v>
      </c>
      <c r="H170" t="s">
        <v>4938</v>
      </c>
      <c r="I170">
        <v>9</v>
      </c>
      <c r="J170" t="s">
        <v>4974</v>
      </c>
      <c r="K170">
        <v>1</v>
      </c>
      <c r="L170" t="s">
        <v>1081</v>
      </c>
      <c r="M170" t="s">
        <v>8</v>
      </c>
      <c r="N170" t="s">
        <v>161</v>
      </c>
      <c r="O170" t="s">
        <v>510</v>
      </c>
      <c r="P170" t="s">
        <v>8</v>
      </c>
      <c r="Q170" t="s">
        <v>4570</v>
      </c>
      <c r="R170" t="s">
        <v>4940</v>
      </c>
      <c r="S170" t="s">
        <v>195</v>
      </c>
      <c r="T170" t="s">
        <v>4570</v>
      </c>
      <c r="U170" t="s">
        <v>4570</v>
      </c>
      <c r="V170" t="s">
        <v>4496</v>
      </c>
      <c r="W170" t="s">
        <v>4570</v>
      </c>
      <c r="X170" t="s">
        <v>5241</v>
      </c>
      <c r="Y170" t="s">
        <v>5242</v>
      </c>
      <c r="Z170" t="s">
        <v>8</v>
      </c>
      <c r="AA170">
        <v>0</v>
      </c>
      <c r="AB170" t="s">
        <v>195</v>
      </c>
      <c r="AC170">
        <v>0</v>
      </c>
      <c r="AD170" t="s">
        <v>195</v>
      </c>
      <c r="AE170">
        <v>0</v>
      </c>
      <c r="AF170" t="s">
        <v>195</v>
      </c>
      <c r="AG170">
        <v>0</v>
      </c>
      <c r="AH170" t="s">
        <v>195</v>
      </c>
      <c r="AI170">
        <v>20</v>
      </c>
      <c r="AJ170" t="s">
        <v>25</v>
      </c>
      <c r="AK170">
        <v>3000000</v>
      </c>
      <c r="AL170">
        <v>60000000</v>
      </c>
      <c r="AM170" t="s">
        <v>195</v>
      </c>
      <c r="AN170">
        <v>0</v>
      </c>
      <c r="AO170" t="s">
        <v>5011</v>
      </c>
      <c r="AP170">
        <v>0</v>
      </c>
      <c r="AQ170">
        <v>0</v>
      </c>
      <c r="AR170">
        <v>3024350</v>
      </c>
      <c r="AS170">
        <v>2652546</v>
      </c>
      <c r="AT170">
        <v>0</v>
      </c>
      <c r="AU170">
        <v>1585358</v>
      </c>
      <c r="AV170">
        <v>435082</v>
      </c>
      <c r="AW170">
        <v>1355608</v>
      </c>
      <c r="AX170">
        <v>757029</v>
      </c>
      <c r="AY170">
        <v>872001</v>
      </c>
      <c r="AZ170">
        <v>673450</v>
      </c>
      <c r="BA170">
        <v>48644576</v>
      </c>
      <c r="BB170" t="s">
        <v>3796</v>
      </c>
      <c r="BC170" t="s">
        <v>3797</v>
      </c>
      <c r="BD170" t="s">
        <v>3813</v>
      </c>
      <c r="BE170" t="s">
        <v>4977</v>
      </c>
      <c r="BF170" t="s">
        <v>4987</v>
      </c>
      <c r="BG170" t="s">
        <v>4988</v>
      </c>
      <c r="BH170" t="s">
        <v>4947</v>
      </c>
      <c r="BI170" t="s">
        <v>195</v>
      </c>
      <c r="BJ170" t="s">
        <v>195</v>
      </c>
      <c r="BK170" t="s">
        <v>3777</v>
      </c>
      <c r="BL170" t="s">
        <v>5243</v>
      </c>
      <c r="BM170" t="s">
        <v>4949</v>
      </c>
      <c r="BN170" t="s">
        <v>5186</v>
      </c>
      <c r="BO170" t="s">
        <v>4950</v>
      </c>
      <c r="BP170" s="441" t="str">
        <f t="shared" si="2"/>
        <v>WA.2378.EBA.960.102.A.524111</v>
      </c>
    </row>
    <row r="171" spans="1:68">
      <c r="A171" t="s">
        <v>5010</v>
      </c>
      <c r="B171" t="s">
        <v>4936</v>
      </c>
      <c r="C171" t="s">
        <v>4937</v>
      </c>
      <c r="D171" t="s">
        <v>3795</v>
      </c>
      <c r="E171" t="s">
        <v>197</v>
      </c>
      <c r="F171" t="s">
        <v>3812</v>
      </c>
      <c r="G171" t="s">
        <v>820</v>
      </c>
      <c r="H171" t="s">
        <v>4938</v>
      </c>
      <c r="I171">
        <v>9</v>
      </c>
      <c r="J171" t="s">
        <v>4974</v>
      </c>
      <c r="K171">
        <v>1</v>
      </c>
      <c r="L171" t="s">
        <v>1081</v>
      </c>
      <c r="M171" t="s">
        <v>508</v>
      </c>
      <c r="N171" t="s">
        <v>1235</v>
      </c>
      <c r="O171" t="s">
        <v>510</v>
      </c>
      <c r="P171" t="s">
        <v>8</v>
      </c>
      <c r="Q171" t="s">
        <v>4570</v>
      </c>
      <c r="R171" t="s">
        <v>4940</v>
      </c>
      <c r="S171" t="s">
        <v>195</v>
      </c>
      <c r="T171" t="s">
        <v>4570</v>
      </c>
      <c r="U171" t="s">
        <v>4570</v>
      </c>
      <c r="V171" t="s">
        <v>4496</v>
      </c>
      <c r="W171" t="s">
        <v>4570</v>
      </c>
      <c r="X171" t="s">
        <v>5244</v>
      </c>
      <c r="Y171" t="s">
        <v>5245</v>
      </c>
      <c r="Z171" t="s">
        <v>8</v>
      </c>
      <c r="AA171">
        <v>0</v>
      </c>
      <c r="AB171" t="s">
        <v>195</v>
      </c>
      <c r="AC171">
        <v>0</v>
      </c>
      <c r="AD171" t="s">
        <v>195</v>
      </c>
      <c r="AE171">
        <v>0</v>
      </c>
      <c r="AF171" t="s">
        <v>195</v>
      </c>
      <c r="AG171">
        <v>0</v>
      </c>
      <c r="AH171" t="s">
        <v>195</v>
      </c>
      <c r="AI171">
        <v>18</v>
      </c>
      <c r="AJ171" t="s">
        <v>25</v>
      </c>
      <c r="AK171">
        <v>4000000</v>
      </c>
      <c r="AL171">
        <v>72000000</v>
      </c>
      <c r="AM171" t="s">
        <v>195</v>
      </c>
      <c r="AN171">
        <v>0</v>
      </c>
      <c r="AO171" t="s">
        <v>5011</v>
      </c>
      <c r="AP171">
        <v>0</v>
      </c>
      <c r="AQ171">
        <v>0</v>
      </c>
      <c r="AR171">
        <v>3629220</v>
      </c>
      <c r="AS171">
        <v>3183055</v>
      </c>
      <c r="AT171">
        <v>0</v>
      </c>
      <c r="AU171">
        <v>1902430</v>
      </c>
      <c r="AV171">
        <v>522098</v>
      </c>
      <c r="AW171">
        <v>1626730</v>
      </c>
      <c r="AX171">
        <v>908434</v>
      </c>
      <c r="AY171">
        <v>1046401</v>
      </c>
      <c r="AZ171">
        <v>808140</v>
      </c>
      <c r="BA171">
        <v>58373492</v>
      </c>
      <c r="BB171" t="s">
        <v>3796</v>
      </c>
      <c r="BC171" t="s">
        <v>3797</v>
      </c>
      <c r="BD171" t="s">
        <v>3813</v>
      </c>
      <c r="BE171" t="s">
        <v>4977</v>
      </c>
      <c r="BF171" t="s">
        <v>4987</v>
      </c>
      <c r="BG171" t="s">
        <v>4992</v>
      </c>
      <c r="BH171" t="s">
        <v>4947</v>
      </c>
      <c r="BI171" t="s">
        <v>195</v>
      </c>
      <c r="BJ171" t="s">
        <v>195</v>
      </c>
      <c r="BK171" t="s">
        <v>3777</v>
      </c>
      <c r="BL171" t="s">
        <v>5246</v>
      </c>
      <c r="BM171" t="s">
        <v>4949</v>
      </c>
      <c r="BN171" t="s">
        <v>5186</v>
      </c>
      <c r="BO171" t="s">
        <v>4950</v>
      </c>
      <c r="BP171" s="441" t="str">
        <f t="shared" si="2"/>
        <v>WA.2378.EBA.960.102.B.524111</v>
      </c>
    </row>
    <row r="172" spans="1:68">
      <c r="A172" t="s">
        <v>5010</v>
      </c>
      <c r="B172" t="s">
        <v>4936</v>
      </c>
      <c r="C172" t="s">
        <v>4937</v>
      </c>
      <c r="D172" t="s">
        <v>3795</v>
      </c>
      <c r="E172" t="s">
        <v>197</v>
      </c>
      <c r="F172" t="s">
        <v>3812</v>
      </c>
      <c r="G172" t="s">
        <v>820</v>
      </c>
      <c r="H172" t="s">
        <v>4938</v>
      </c>
      <c r="I172">
        <v>9</v>
      </c>
      <c r="J172" t="s">
        <v>4994</v>
      </c>
      <c r="K172">
        <v>2</v>
      </c>
      <c r="L172" t="s">
        <v>805</v>
      </c>
      <c r="M172" t="s">
        <v>8</v>
      </c>
      <c r="N172" t="s">
        <v>1541</v>
      </c>
      <c r="O172" t="s">
        <v>510</v>
      </c>
      <c r="P172" t="s">
        <v>8</v>
      </c>
      <c r="Q172" t="s">
        <v>4570</v>
      </c>
      <c r="R172" t="s">
        <v>4940</v>
      </c>
      <c r="S172" t="s">
        <v>195</v>
      </c>
      <c r="T172" t="s">
        <v>4570</v>
      </c>
      <c r="U172" t="s">
        <v>4570</v>
      </c>
      <c r="V172" t="s">
        <v>4496</v>
      </c>
      <c r="W172" t="s">
        <v>4570</v>
      </c>
      <c r="X172" t="s">
        <v>5247</v>
      </c>
      <c r="Y172" t="s">
        <v>5248</v>
      </c>
      <c r="Z172" t="s">
        <v>8</v>
      </c>
      <c r="AA172">
        <v>0</v>
      </c>
      <c r="AB172" t="s">
        <v>195</v>
      </c>
      <c r="AC172">
        <v>0</v>
      </c>
      <c r="AD172" t="s">
        <v>195</v>
      </c>
      <c r="AE172">
        <v>0</v>
      </c>
      <c r="AF172" t="s">
        <v>195</v>
      </c>
      <c r="AG172">
        <v>0</v>
      </c>
      <c r="AH172" t="s">
        <v>195</v>
      </c>
      <c r="AI172">
        <v>10</v>
      </c>
      <c r="AJ172" t="s">
        <v>25</v>
      </c>
      <c r="AK172">
        <v>5000000</v>
      </c>
      <c r="AL172">
        <v>50000000</v>
      </c>
      <c r="AM172" t="s">
        <v>195</v>
      </c>
      <c r="AN172">
        <v>0</v>
      </c>
      <c r="AO172" t="s">
        <v>5011</v>
      </c>
      <c r="AP172">
        <v>0</v>
      </c>
      <c r="AQ172">
        <v>0</v>
      </c>
      <c r="AR172">
        <v>1953293</v>
      </c>
      <c r="AS172">
        <v>936278</v>
      </c>
      <c r="AT172">
        <v>1105002</v>
      </c>
      <c r="AU172">
        <v>793552</v>
      </c>
      <c r="AV172">
        <v>106249</v>
      </c>
      <c r="AW172">
        <v>106249</v>
      </c>
      <c r="AX172">
        <v>106249</v>
      </c>
      <c r="AY172">
        <v>114554</v>
      </c>
      <c r="AZ172">
        <v>1013151</v>
      </c>
      <c r="BA172">
        <v>43765423</v>
      </c>
      <c r="BB172" t="s">
        <v>3796</v>
      </c>
      <c r="BC172" t="s">
        <v>3797</v>
      </c>
      <c r="BD172" t="s">
        <v>3813</v>
      </c>
      <c r="BE172" t="s">
        <v>4997</v>
      </c>
      <c r="BF172" t="s">
        <v>4998</v>
      </c>
      <c r="BG172" t="s">
        <v>4999</v>
      </c>
      <c r="BH172" t="s">
        <v>4947</v>
      </c>
      <c r="BI172" t="s">
        <v>195</v>
      </c>
      <c r="BJ172" t="s">
        <v>195</v>
      </c>
      <c r="BK172" t="s">
        <v>3777</v>
      </c>
      <c r="BL172" t="s">
        <v>5249</v>
      </c>
      <c r="BM172" t="s">
        <v>4949</v>
      </c>
      <c r="BN172" t="s">
        <v>5186</v>
      </c>
      <c r="BO172" t="s">
        <v>4950</v>
      </c>
      <c r="BP172" s="441" t="str">
        <f t="shared" si="2"/>
        <v>WA.2378.EBA.963.101.A.524111</v>
      </c>
    </row>
    <row r="173" spans="1:68">
      <c r="A173" t="s">
        <v>4935</v>
      </c>
      <c r="B173" t="s">
        <v>4936</v>
      </c>
      <c r="C173" t="s">
        <v>4937</v>
      </c>
      <c r="D173" t="s">
        <v>3795</v>
      </c>
      <c r="E173" t="s">
        <v>197</v>
      </c>
      <c r="F173" t="s">
        <v>3861</v>
      </c>
      <c r="G173" t="s">
        <v>2290</v>
      </c>
      <c r="H173" t="s">
        <v>4938</v>
      </c>
      <c r="I173">
        <v>78</v>
      </c>
      <c r="J173" t="s">
        <v>5012</v>
      </c>
      <c r="K173">
        <v>78</v>
      </c>
      <c r="L173" t="s">
        <v>805</v>
      </c>
      <c r="M173" t="s">
        <v>8</v>
      </c>
      <c r="N173" t="s">
        <v>2298</v>
      </c>
      <c r="O173" t="s">
        <v>510</v>
      </c>
      <c r="P173" t="s">
        <v>8</v>
      </c>
      <c r="Q173" t="s">
        <v>4570</v>
      </c>
      <c r="R173" t="s">
        <v>4940</v>
      </c>
      <c r="S173" t="s">
        <v>195</v>
      </c>
      <c r="T173" t="s">
        <v>4570</v>
      </c>
      <c r="U173" t="s">
        <v>4570</v>
      </c>
      <c r="V173" t="s">
        <v>4496</v>
      </c>
      <c r="W173" t="s">
        <v>4570</v>
      </c>
      <c r="X173" t="s">
        <v>5250</v>
      </c>
      <c r="Y173" t="s">
        <v>5251</v>
      </c>
      <c r="Z173" t="s">
        <v>8</v>
      </c>
      <c r="AA173">
        <v>0</v>
      </c>
      <c r="AB173" t="s">
        <v>195</v>
      </c>
      <c r="AC173">
        <v>0</v>
      </c>
      <c r="AD173" t="s">
        <v>195</v>
      </c>
      <c r="AE173">
        <v>0</v>
      </c>
      <c r="AF173" t="s">
        <v>195</v>
      </c>
      <c r="AG173">
        <v>0</v>
      </c>
      <c r="AH173" t="s">
        <v>195</v>
      </c>
      <c r="AI173">
        <v>5</v>
      </c>
      <c r="AJ173" t="s">
        <v>25</v>
      </c>
      <c r="AK173">
        <v>3000000</v>
      </c>
      <c r="AL173">
        <v>15000000</v>
      </c>
      <c r="AM173" t="s">
        <v>195</v>
      </c>
      <c r="AN173">
        <v>0</v>
      </c>
      <c r="AO173" t="s">
        <v>4943</v>
      </c>
      <c r="AP173">
        <v>0</v>
      </c>
      <c r="AQ173">
        <v>0</v>
      </c>
      <c r="AR173">
        <v>481662</v>
      </c>
      <c r="AS173">
        <v>51308</v>
      </c>
      <c r="AT173">
        <v>1324571</v>
      </c>
      <c r="AU173">
        <v>0</v>
      </c>
      <c r="AV173">
        <v>478437</v>
      </c>
      <c r="AW173">
        <v>287063</v>
      </c>
      <c r="AX173">
        <v>1750000</v>
      </c>
      <c r="AY173">
        <v>1966646</v>
      </c>
      <c r="AZ173">
        <v>1435313</v>
      </c>
      <c r="BA173">
        <v>7225000</v>
      </c>
      <c r="BB173" t="s">
        <v>3796</v>
      </c>
      <c r="BC173" t="s">
        <v>3797</v>
      </c>
      <c r="BD173" t="s">
        <v>5014</v>
      </c>
      <c r="BE173" t="s">
        <v>5015</v>
      </c>
      <c r="BF173" t="s">
        <v>5016</v>
      </c>
      <c r="BG173" t="s">
        <v>5017</v>
      </c>
      <c r="BH173" t="s">
        <v>4947</v>
      </c>
      <c r="BI173" t="s">
        <v>195</v>
      </c>
      <c r="BJ173" t="s">
        <v>195</v>
      </c>
      <c r="BK173" t="s">
        <v>3777</v>
      </c>
      <c r="BL173" t="s">
        <v>5252</v>
      </c>
      <c r="BM173" t="s">
        <v>4949</v>
      </c>
      <c r="BN173" t="s">
        <v>5186</v>
      </c>
      <c r="BO173" t="s">
        <v>4950</v>
      </c>
      <c r="BP173" s="441" t="str">
        <f t="shared" si="2"/>
        <v>WA.2378.EBC.954.101.A.524111</v>
      </c>
    </row>
    <row r="174" spans="1:68">
      <c r="A174" t="s">
        <v>4935</v>
      </c>
      <c r="B174" t="s">
        <v>4936</v>
      </c>
      <c r="C174" t="s">
        <v>4937</v>
      </c>
      <c r="D174" t="s">
        <v>3795</v>
      </c>
      <c r="E174" t="s">
        <v>197</v>
      </c>
      <c r="F174" t="s">
        <v>3861</v>
      </c>
      <c r="G174" t="s">
        <v>2290</v>
      </c>
      <c r="H174" t="s">
        <v>4938</v>
      </c>
      <c r="I174">
        <v>78</v>
      </c>
      <c r="J174" t="s">
        <v>5012</v>
      </c>
      <c r="K174">
        <v>78</v>
      </c>
      <c r="L174" t="s">
        <v>805</v>
      </c>
      <c r="M174" t="s">
        <v>8</v>
      </c>
      <c r="N174" t="s">
        <v>2298</v>
      </c>
      <c r="O174" t="s">
        <v>510</v>
      </c>
      <c r="P174" t="s">
        <v>8</v>
      </c>
      <c r="Q174" t="s">
        <v>4570</v>
      </c>
      <c r="R174" t="s">
        <v>4940</v>
      </c>
      <c r="S174" t="s">
        <v>195</v>
      </c>
      <c r="T174" t="s">
        <v>4570</v>
      </c>
      <c r="U174" t="s">
        <v>4570</v>
      </c>
      <c r="V174" t="s">
        <v>4951</v>
      </c>
      <c r="W174" t="s">
        <v>4496</v>
      </c>
      <c r="X174" t="s">
        <v>5253</v>
      </c>
      <c r="Y174" t="s">
        <v>5254</v>
      </c>
      <c r="Z174" t="s">
        <v>8</v>
      </c>
      <c r="AA174">
        <v>0</v>
      </c>
      <c r="AB174" t="s">
        <v>195</v>
      </c>
      <c r="AC174">
        <v>0</v>
      </c>
      <c r="AD174" t="s">
        <v>195</v>
      </c>
      <c r="AE174">
        <v>0</v>
      </c>
      <c r="AF174" t="s">
        <v>195</v>
      </c>
      <c r="AG174">
        <v>0</v>
      </c>
      <c r="AH174" t="s">
        <v>195</v>
      </c>
      <c r="AI174">
        <v>5</v>
      </c>
      <c r="AJ174" t="s">
        <v>25</v>
      </c>
      <c r="AK174">
        <v>3000000</v>
      </c>
      <c r="AL174">
        <v>15000000</v>
      </c>
      <c r="AM174" t="s">
        <v>195</v>
      </c>
      <c r="AN174">
        <v>0</v>
      </c>
      <c r="AO174" t="s">
        <v>4943</v>
      </c>
      <c r="AP174">
        <v>0</v>
      </c>
      <c r="AQ174">
        <v>0</v>
      </c>
      <c r="AR174">
        <v>481662</v>
      </c>
      <c r="AS174">
        <v>51308</v>
      </c>
      <c r="AT174">
        <v>1324571</v>
      </c>
      <c r="AU174">
        <v>0</v>
      </c>
      <c r="AV174">
        <v>478437</v>
      </c>
      <c r="AW174">
        <v>287063</v>
      </c>
      <c r="AX174">
        <v>1750000</v>
      </c>
      <c r="AY174">
        <v>1966646</v>
      </c>
      <c r="AZ174">
        <v>1435313</v>
      </c>
      <c r="BA174">
        <v>7225000</v>
      </c>
      <c r="BB174" t="s">
        <v>3796</v>
      </c>
      <c r="BC174" t="s">
        <v>3797</v>
      </c>
      <c r="BD174" t="s">
        <v>5014</v>
      </c>
      <c r="BE174" t="s">
        <v>5015</v>
      </c>
      <c r="BF174" t="s">
        <v>5016</v>
      </c>
      <c r="BG174" t="s">
        <v>5017</v>
      </c>
      <c r="BH174" t="s">
        <v>4947</v>
      </c>
      <c r="BI174" t="s">
        <v>195</v>
      </c>
      <c r="BJ174" t="s">
        <v>195</v>
      </c>
      <c r="BK174" t="s">
        <v>3777</v>
      </c>
      <c r="BL174" t="s">
        <v>5255</v>
      </c>
      <c r="BM174" t="s">
        <v>4949</v>
      </c>
      <c r="BN174" t="s">
        <v>5186</v>
      </c>
      <c r="BO174" t="s">
        <v>4950</v>
      </c>
      <c r="BP174" s="441" t="str">
        <f t="shared" si="2"/>
        <v>WA.2378.EBC.954.101.A.524111</v>
      </c>
    </row>
    <row r="175" spans="1:68">
      <c r="A175" t="s">
        <v>4935</v>
      </c>
      <c r="B175" t="s">
        <v>4936</v>
      </c>
      <c r="C175" t="s">
        <v>4937</v>
      </c>
      <c r="D175" t="s">
        <v>3795</v>
      </c>
      <c r="E175" t="s">
        <v>197</v>
      </c>
      <c r="F175" t="s">
        <v>3861</v>
      </c>
      <c r="G175" t="s">
        <v>2290</v>
      </c>
      <c r="H175" t="s">
        <v>4938</v>
      </c>
      <c r="I175">
        <v>78</v>
      </c>
      <c r="J175" t="s">
        <v>5012</v>
      </c>
      <c r="K175">
        <v>78</v>
      </c>
      <c r="L175" t="s">
        <v>805</v>
      </c>
      <c r="M175" t="s">
        <v>8</v>
      </c>
      <c r="N175" t="s">
        <v>2298</v>
      </c>
      <c r="O175" t="s">
        <v>510</v>
      </c>
      <c r="P175" t="s">
        <v>8</v>
      </c>
      <c r="Q175" t="s">
        <v>4570</v>
      </c>
      <c r="R175" t="s">
        <v>4940</v>
      </c>
      <c r="S175" t="s">
        <v>195</v>
      </c>
      <c r="T175" t="s">
        <v>4570</v>
      </c>
      <c r="U175" t="s">
        <v>4570</v>
      </c>
      <c r="V175" t="s">
        <v>5001</v>
      </c>
      <c r="W175" t="s">
        <v>4951</v>
      </c>
      <c r="X175" t="s">
        <v>5256</v>
      </c>
      <c r="Y175" t="s">
        <v>5257</v>
      </c>
      <c r="Z175" t="s">
        <v>8</v>
      </c>
      <c r="AA175">
        <v>0</v>
      </c>
      <c r="AB175" t="s">
        <v>195</v>
      </c>
      <c r="AC175">
        <v>0</v>
      </c>
      <c r="AD175" t="s">
        <v>195</v>
      </c>
      <c r="AE175">
        <v>0</v>
      </c>
      <c r="AF175" t="s">
        <v>195</v>
      </c>
      <c r="AG175">
        <v>0</v>
      </c>
      <c r="AH175" t="s">
        <v>195</v>
      </c>
      <c r="AI175">
        <v>2</v>
      </c>
      <c r="AJ175" t="s">
        <v>25</v>
      </c>
      <c r="AK175">
        <v>5000000</v>
      </c>
      <c r="AL175">
        <v>10000000</v>
      </c>
      <c r="AM175" t="s">
        <v>195</v>
      </c>
      <c r="AN175">
        <v>0</v>
      </c>
      <c r="AO175" t="s">
        <v>4943</v>
      </c>
      <c r="AP175">
        <v>0</v>
      </c>
      <c r="AQ175">
        <v>0</v>
      </c>
      <c r="AR175">
        <v>321108</v>
      </c>
      <c r="AS175">
        <v>34205</v>
      </c>
      <c r="AT175">
        <v>883048</v>
      </c>
      <c r="AU175">
        <v>0</v>
      </c>
      <c r="AV175">
        <v>318958</v>
      </c>
      <c r="AW175">
        <v>191375</v>
      </c>
      <c r="AX175">
        <v>1166667</v>
      </c>
      <c r="AY175">
        <v>1311098</v>
      </c>
      <c r="AZ175">
        <v>956875</v>
      </c>
      <c r="BA175">
        <v>4816666</v>
      </c>
      <c r="BB175" t="s">
        <v>3796</v>
      </c>
      <c r="BC175" t="s">
        <v>3797</v>
      </c>
      <c r="BD175" t="s">
        <v>5014</v>
      </c>
      <c r="BE175" t="s">
        <v>5015</v>
      </c>
      <c r="BF175" t="s">
        <v>5016</v>
      </c>
      <c r="BG175" t="s">
        <v>5017</v>
      </c>
      <c r="BH175" t="s">
        <v>4947</v>
      </c>
      <c r="BI175" t="s">
        <v>195</v>
      </c>
      <c r="BJ175" t="s">
        <v>195</v>
      </c>
      <c r="BK175" t="s">
        <v>3777</v>
      </c>
      <c r="BL175" t="s">
        <v>5258</v>
      </c>
      <c r="BM175" t="s">
        <v>4949</v>
      </c>
      <c r="BN175" t="s">
        <v>5186</v>
      </c>
      <c r="BO175" t="s">
        <v>4950</v>
      </c>
      <c r="BP175" s="441" t="str">
        <f t="shared" si="2"/>
        <v>WA.2378.EBC.954.101.A.524111</v>
      </c>
    </row>
    <row r="176" spans="1:68">
      <c r="A176" t="s">
        <v>4935</v>
      </c>
      <c r="B176" t="s">
        <v>4936</v>
      </c>
      <c r="C176" t="s">
        <v>4937</v>
      </c>
      <c r="D176" t="s">
        <v>3795</v>
      </c>
      <c r="E176" t="s">
        <v>197</v>
      </c>
      <c r="F176" t="s">
        <v>3861</v>
      </c>
      <c r="G176" t="s">
        <v>2290</v>
      </c>
      <c r="H176" t="s">
        <v>4938</v>
      </c>
      <c r="I176">
        <v>78</v>
      </c>
      <c r="J176" t="s">
        <v>5012</v>
      </c>
      <c r="K176">
        <v>78</v>
      </c>
      <c r="L176" t="s">
        <v>805</v>
      </c>
      <c r="M176" t="s">
        <v>8</v>
      </c>
      <c r="N176" t="s">
        <v>2298</v>
      </c>
      <c r="O176" t="s">
        <v>510</v>
      </c>
      <c r="P176" t="s">
        <v>8</v>
      </c>
      <c r="Q176" t="s">
        <v>4570</v>
      </c>
      <c r="R176" t="s">
        <v>4940</v>
      </c>
      <c r="S176" t="s">
        <v>195</v>
      </c>
      <c r="T176" t="s">
        <v>4570</v>
      </c>
      <c r="U176" t="s">
        <v>4570</v>
      </c>
      <c r="V176" t="s">
        <v>5092</v>
      </c>
      <c r="W176" t="s">
        <v>5001</v>
      </c>
      <c r="X176" t="s">
        <v>5259</v>
      </c>
      <c r="Y176" t="s">
        <v>5260</v>
      </c>
      <c r="Z176" t="s">
        <v>8</v>
      </c>
      <c r="AA176">
        <v>0</v>
      </c>
      <c r="AB176" t="s">
        <v>195</v>
      </c>
      <c r="AC176">
        <v>0</v>
      </c>
      <c r="AD176" t="s">
        <v>195</v>
      </c>
      <c r="AE176">
        <v>0</v>
      </c>
      <c r="AF176" t="s">
        <v>195</v>
      </c>
      <c r="AG176">
        <v>0</v>
      </c>
      <c r="AH176" t="s">
        <v>195</v>
      </c>
      <c r="AI176">
        <v>10</v>
      </c>
      <c r="AJ176" t="s">
        <v>25</v>
      </c>
      <c r="AK176">
        <v>5000000</v>
      </c>
      <c r="AL176">
        <v>50000000</v>
      </c>
      <c r="AM176" t="s">
        <v>195</v>
      </c>
      <c r="AN176">
        <v>0</v>
      </c>
      <c r="AO176" t="s">
        <v>4943</v>
      </c>
      <c r="AP176">
        <v>0</v>
      </c>
      <c r="AQ176">
        <v>0</v>
      </c>
      <c r="AR176">
        <v>1605540</v>
      </c>
      <c r="AS176">
        <v>171026</v>
      </c>
      <c r="AT176">
        <v>4415238</v>
      </c>
      <c r="AU176">
        <v>0</v>
      </c>
      <c r="AV176">
        <v>1594792</v>
      </c>
      <c r="AW176">
        <v>956875</v>
      </c>
      <c r="AX176">
        <v>5833333</v>
      </c>
      <c r="AY176">
        <v>6555488</v>
      </c>
      <c r="AZ176">
        <v>4784375</v>
      </c>
      <c r="BA176">
        <v>24083333</v>
      </c>
      <c r="BB176" t="s">
        <v>3796</v>
      </c>
      <c r="BC176" t="s">
        <v>3797</v>
      </c>
      <c r="BD176" t="s">
        <v>5014</v>
      </c>
      <c r="BE176" t="s">
        <v>5015</v>
      </c>
      <c r="BF176" t="s">
        <v>5016</v>
      </c>
      <c r="BG176" t="s">
        <v>5017</v>
      </c>
      <c r="BH176" t="s">
        <v>4947</v>
      </c>
      <c r="BI176" t="s">
        <v>195</v>
      </c>
      <c r="BJ176" t="s">
        <v>195</v>
      </c>
      <c r="BK176" t="s">
        <v>3777</v>
      </c>
      <c r="BL176" t="s">
        <v>5261</v>
      </c>
      <c r="BM176" t="s">
        <v>4949</v>
      </c>
      <c r="BN176" t="s">
        <v>5186</v>
      </c>
      <c r="BO176" t="s">
        <v>4950</v>
      </c>
      <c r="BP176" s="441" t="str">
        <f t="shared" si="2"/>
        <v>WA.2378.EBC.954.101.A.524111</v>
      </c>
    </row>
    <row r="177" spans="1:68">
      <c r="A177" t="s">
        <v>4935</v>
      </c>
      <c r="B177" t="s">
        <v>4936</v>
      </c>
      <c r="C177" t="s">
        <v>4937</v>
      </c>
      <c r="D177" t="s">
        <v>3795</v>
      </c>
      <c r="E177" t="s">
        <v>197</v>
      </c>
      <c r="F177" t="s">
        <v>3861</v>
      </c>
      <c r="G177" t="s">
        <v>2290</v>
      </c>
      <c r="H177" t="s">
        <v>4938</v>
      </c>
      <c r="I177">
        <v>78</v>
      </c>
      <c r="J177" t="s">
        <v>5012</v>
      </c>
      <c r="K177">
        <v>78</v>
      </c>
      <c r="L177" t="s">
        <v>805</v>
      </c>
      <c r="M177" t="s">
        <v>8</v>
      </c>
      <c r="N177" t="s">
        <v>2298</v>
      </c>
      <c r="O177" t="s">
        <v>510</v>
      </c>
      <c r="P177" t="s">
        <v>8</v>
      </c>
      <c r="Q177" t="s">
        <v>4570</v>
      </c>
      <c r="R177" t="s">
        <v>4940</v>
      </c>
      <c r="S177" t="s">
        <v>195</v>
      </c>
      <c r="T177" t="s">
        <v>4570</v>
      </c>
      <c r="U177" t="s">
        <v>4570</v>
      </c>
      <c r="V177" t="s">
        <v>5096</v>
      </c>
      <c r="W177" t="s">
        <v>5092</v>
      </c>
      <c r="X177" t="s">
        <v>5262</v>
      </c>
      <c r="Y177" t="s">
        <v>5263</v>
      </c>
      <c r="Z177" t="s">
        <v>8</v>
      </c>
      <c r="AA177">
        <v>0</v>
      </c>
      <c r="AB177" t="s">
        <v>195</v>
      </c>
      <c r="AC177">
        <v>0</v>
      </c>
      <c r="AD177" t="s">
        <v>195</v>
      </c>
      <c r="AE177">
        <v>0</v>
      </c>
      <c r="AF177" t="s">
        <v>195</v>
      </c>
      <c r="AG177">
        <v>0</v>
      </c>
      <c r="AH177" t="s">
        <v>195</v>
      </c>
      <c r="AI177">
        <v>3</v>
      </c>
      <c r="AJ177" t="s">
        <v>25</v>
      </c>
      <c r="AK177">
        <v>5000000</v>
      </c>
      <c r="AL177">
        <v>15000000</v>
      </c>
      <c r="AM177" t="s">
        <v>195</v>
      </c>
      <c r="AN177">
        <v>0</v>
      </c>
      <c r="AO177" t="s">
        <v>4943</v>
      </c>
      <c r="AP177">
        <v>0</v>
      </c>
      <c r="AQ177">
        <v>0</v>
      </c>
      <c r="AR177">
        <v>481662</v>
      </c>
      <c r="AS177">
        <v>51308</v>
      </c>
      <c r="AT177">
        <v>1324571</v>
      </c>
      <c r="AU177">
        <v>0</v>
      </c>
      <c r="AV177">
        <v>478437</v>
      </c>
      <c r="AW177">
        <v>287063</v>
      </c>
      <c r="AX177">
        <v>1750000</v>
      </c>
      <c r="AY177">
        <v>1966646</v>
      </c>
      <c r="AZ177">
        <v>1435313</v>
      </c>
      <c r="BA177">
        <v>7225000</v>
      </c>
      <c r="BB177" t="s">
        <v>3796</v>
      </c>
      <c r="BC177" t="s">
        <v>3797</v>
      </c>
      <c r="BD177" t="s">
        <v>5014</v>
      </c>
      <c r="BE177" t="s">
        <v>5015</v>
      </c>
      <c r="BF177" t="s">
        <v>5016</v>
      </c>
      <c r="BG177" t="s">
        <v>5017</v>
      </c>
      <c r="BH177" t="s">
        <v>4947</v>
      </c>
      <c r="BI177" t="s">
        <v>195</v>
      </c>
      <c r="BJ177" t="s">
        <v>195</v>
      </c>
      <c r="BK177" t="s">
        <v>3777</v>
      </c>
      <c r="BL177" t="s">
        <v>5264</v>
      </c>
      <c r="BM177" t="s">
        <v>4949</v>
      </c>
      <c r="BN177" t="s">
        <v>5186</v>
      </c>
      <c r="BO177" t="s">
        <v>4950</v>
      </c>
      <c r="BP177" s="441" t="str">
        <f t="shared" si="2"/>
        <v>WA.2378.EBC.954.101.A.524111</v>
      </c>
    </row>
    <row r="178" spans="1:68">
      <c r="A178" t="s">
        <v>4935</v>
      </c>
      <c r="B178" t="s">
        <v>4936</v>
      </c>
      <c r="C178" t="s">
        <v>4937</v>
      </c>
      <c r="D178" t="s">
        <v>3795</v>
      </c>
      <c r="E178" t="s">
        <v>197</v>
      </c>
      <c r="F178" t="s">
        <v>3861</v>
      </c>
      <c r="G178" t="s">
        <v>2290</v>
      </c>
      <c r="H178" t="s">
        <v>4938</v>
      </c>
      <c r="I178">
        <v>78</v>
      </c>
      <c r="J178" t="s">
        <v>5012</v>
      </c>
      <c r="K178">
        <v>78</v>
      </c>
      <c r="L178" t="s">
        <v>805</v>
      </c>
      <c r="M178" t="s">
        <v>8</v>
      </c>
      <c r="N178" t="s">
        <v>2298</v>
      </c>
      <c r="O178" t="s">
        <v>510</v>
      </c>
      <c r="P178" t="s">
        <v>8</v>
      </c>
      <c r="Q178" t="s">
        <v>4570</v>
      </c>
      <c r="R178" t="s">
        <v>4940</v>
      </c>
      <c r="S178" t="s">
        <v>195</v>
      </c>
      <c r="T178" t="s">
        <v>4570</v>
      </c>
      <c r="U178" t="s">
        <v>4570</v>
      </c>
      <c r="V178" t="s">
        <v>5265</v>
      </c>
      <c r="W178" t="s">
        <v>5096</v>
      </c>
      <c r="X178" t="s">
        <v>5266</v>
      </c>
      <c r="Y178" t="s">
        <v>5267</v>
      </c>
      <c r="Z178" t="s">
        <v>8</v>
      </c>
      <c r="AA178">
        <v>0</v>
      </c>
      <c r="AB178" t="s">
        <v>195</v>
      </c>
      <c r="AC178">
        <v>0</v>
      </c>
      <c r="AD178" t="s">
        <v>195</v>
      </c>
      <c r="AE178">
        <v>0</v>
      </c>
      <c r="AF178" t="s">
        <v>195</v>
      </c>
      <c r="AG178">
        <v>0</v>
      </c>
      <c r="AH178" t="s">
        <v>195</v>
      </c>
      <c r="AI178">
        <v>10</v>
      </c>
      <c r="AJ178" t="s">
        <v>25</v>
      </c>
      <c r="AK178">
        <v>5000000</v>
      </c>
      <c r="AL178">
        <v>50000000</v>
      </c>
      <c r="AM178" t="s">
        <v>195</v>
      </c>
      <c r="AN178">
        <v>0</v>
      </c>
      <c r="AO178" t="s">
        <v>4943</v>
      </c>
      <c r="AP178">
        <v>0</v>
      </c>
      <c r="AQ178">
        <v>0</v>
      </c>
      <c r="AR178">
        <v>1605540</v>
      </c>
      <c r="AS178">
        <v>171026</v>
      </c>
      <c r="AT178">
        <v>4415238</v>
      </c>
      <c r="AU178">
        <v>0</v>
      </c>
      <c r="AV178">
        <v>1594792</v>
      </c>
      <c r="AW178">
        <v>956875</v>
      </c>
      <c r="AX178">
        <v>5833333</v>
      </c>
      <c r="AY178">
        <v>6555488</v>
      </c>
      <c r="AZ178">
        <v>4784375</v>
      </c>
      <c r="BA178">
        <v>24083333</v>
      </c>
      <c r="BB178" t="s">
        <v>3796</v>
      </c>
      <c r="BC178" t="s">
        <v>3797</v>
      </c>
      <c r="BD178" t="s">
        <v>5014</v>
      </c>
      <c r="BE178" t="s">
        <v>5015</v>
      </c>
      <c r="BF178" t="s">
        <v>5016</v>
      </c>
      <c r="BG178" t="s">
        <v>5017</v>
      </c>
      <c r="BH178" t="s">
        <v>4947</v>
      </c>
      <c r="BI178" t="s">
        <v>195</v>
      </c>
      <c r="BJ178" t="s">
        <v>195</v>
      </c>
      <c r="BK178" t="s">
        <v>3777</v>
      </c>
      <c r="BL178" t="s">
        <v>5268</v>
      </c>
      <c r="BM178" t="s">
        <v>4949</v>
      </c>
      <c r="BN178" t="s">
        <v>5186</v>
      </c>
      <c r="BO178" t="s">
        <v>4950</v>
      </c>
      <c r="BP178" s="441" t="str">
        <f t="shared" si="2"/>
        <v>WA.2378.EBC.954.101.A.524111</v>
      </c>
    </row>
    <row r="179" spans="1:68">
      <c r="A179" t="s">
        <v>4935</v>
      </c>
      <c r="B179" t="s">
        <v>4936</v>
      </c>
      <c r="C179" t="s">
        <v>4937</v>
      </c>
      <c r="D179" t="s">
        <v>3795</v>
      </c>
      <c r="E179" t="s">
        <v>197</v>
      </c>
      <c r="F179" t="s">
        <v>3861</v>
      </c>
      <c r="G179" t="s">
        <v>2290</v>
      </c>
      <c r="H179" t="s">
        <v>4938</v>
      </c>
      <c r="I179">
        <v>78</v>
      </c>
      <c r="J179" t="s">
        <v>5012</v>
      </c>
      <c r="K179">
        <v>78</v>
      </c>
      <c r="L179" t="s">
        <v>805</v>
      </c>
      <c r="M179" t="s">
        <v>8</v>
      </c>
      <c r="N179" t="s">
        <v>2298</v>
      </c>
      <c r="O179" t="s">
        <v>510</v>
      </c>
      <c r="P179" t="s">
        <v>8</v>
      </c>
      <c r="Q179" t="s">
        <v>4570</v>
      </c>
      <c r="R179" t="s">
        <v>4940</v>
      </c>
      <c r="S179" t="s">
        <v>195</v>
      </c>
      <c r="T179" t="s">
        <v>4570</v>
      </c>
      <c r="U179" t="s">
        <v>4570</v>
      </c>
      <c r="V179" t="s">
        <v>5269</v>
      </c>
      <c r="W179" t="s">
        <v>5265</v>
      </c>
      <c r="X179" t="s">
        <v>5270</v>
      </c>
      <c r="Y179" t="s">
        <v>5271</v>
      </c>
      <c r="Z179" t="s">
        <v>8</v>
      </c>
      <c r="AA179">
        <v>0</v>
      </c>
      <c r="AB179" t="s">
        <v>195</v>
      </c>
      <c r="AC179">
        <v>0</v>
      </c>
      <c r="AD179" t="s">
        <v>195</v>
      </c>
      <c r="AE179">
        <v>0</v>
      </c>
      <c r="AF179" t="s">
        <v>195</v>
      </c>
      <c r="AG179">
        <v>0</v>
      </c>
      <c r="AH179" t="s">
        <v>195</v>
      </c>
      <c r="AI179">
        <v>9</v>
      </c>
      <c r="AJ179" t="s">
        <v>25</v>
      </c>
      <c r="AK179">
        <v>5000000</v>
      </c>
      <c r="AL179">
        <v>45000000</v>
      </c>
      <c r="AM179" t="s">
        <v>195</v>
      </c>
      <c r="AN179">
        <v>0</v>
      </c>
      <c r="AO179" t="s">
        <v>4943</v>
      </c>
      <c r="AP179">
        <v>0</v>
      </c>
      <c r="AQ179">
        <v>0</v>
      </c>
      <c r="AR179">
        <v>1444986</v>
      </c>
      <c r="AS179">
        <v>153923</v>
      </c>
      <c r="AT179">
        <v>3973714</v>
      </c>
      <c r="AU179">
        <v>0</v>
      </c>
      <c r="AV179">
        <v>1435312</v>
      </c>
      <c r="AW179">
        <v>861188</v>
      </c>
      <c r="AX179">
        <v>5250000</v>
      </c>
      <c r="AY179">
        <v>5899939</v>
      </c>
      <c r="AZ179">
        <v>4305938</v>
      </c>
      <c r="BA179">
        <v>21675000</v>
      </c>
      <c r="BB179" t="s">
        <v>3796</v>
      </c>
      <c r="BC179" t="s">
        <v>3797</v>
      </c>
      <c r="BD179" t="s">
        <v>5014</v>
      </c>
      <c r="BE179" t="s">
        <v>5015</v>
      </c>
      <c r="BF179" t="s">
        <v>5016</v>
      </c>
      <c r="BG179" t="s">
        <v>5017</v>
      </c>
      <c r="BH179" t="s">
        <v>4947</v>
      </c>
      <c r="BI179" t="s">
        <v>195</v>
      </c>
      <c r="BJ179" t="s">
        <v>195</v>
      </c>
      <c r="BK179" t="s">
        <v>3777</v>
      </c>
      <c r="BL179" t="s">
        <v>5272</v>
      </c>
      <c r="BM179" t="s">
        <v>4949</v>
      </c>
      <c r="BN179" t="s">
        <v>5186</v>
      </c>
      <c r="BO179" t="s">
        <v>4950</v>
      </c>
      <c r="BP179" s="441" t="str">
        <f t="shared" si="2"/>
        <v>WA.2378.EBC.954.101.A.524111</v>
      </c>
    </row>
    <row r="180" spans="1:68">
      <c r="A180" t="s">
        <v>4935</v>
      </c>
      <c r="B180" t="s">
        <v>4936</v>
      </c>
      <c r="C180" t="s">
        <v>4937</v>
      </c>
      <c r="D180" t="s">
        <v>3795</v>
      </c>
      <c r="E180" t="s">
        <v>197</v>
      </c>
      <c r="F180" t="s">
        <v>3861</v>
      </c>
      <c r="G180" t="s">
        <v>2290</v>
      </c>
      <c r="H180" t="s">
        <v>4938</v>
      </c>
      <c r="I180">
        <v>78</v>
      </c>
      <c r="J180" t="s">
        <v>5012</v>
      </c>
      <c r="K180">
        <v>78</v>
      </c>
      <c r="L180" t="s">
        <v>1081</v>
      </c>
      <c r="M180" t="s">
        <v>8</v>
      </c>
      <c r="N180" t="s">
        <v>156</v>
      </c>
      <c r="O180" t="s">
        <v>510</v>
      </c>
      <c r="P180" t="s">
        <v>8</v>
      </c>
      <c r="Q180" t="s">
        <v>4570</v>
      </c>
      <c r="R180" t="s">
        <v>4940</v>
      </c>
      <c r="S180" t="s">
        <v>195</v>
      </c>
      <c r="T180" t="s">
        <v>4570</v>
      </c>
      <c r="U180" t="s">
        <v>4570</v>
      </c>
      <c r="V180" t="s">
        <v>4951</v>
      </c>
      <c r="W180" t="s">
        <v>4496</v>
      </c>
      <c r="X180" t="s">
        <v>5273</v>
      </c>
      <c r="Y180" t="s">
        <v>5274</v>
      </c>
      <c r="Z180" t="s">
        <v>8</v>
      </c>
      <c r="AA180">
        <v>0</v>
      </c>
      <c r="AB180" t="s">
        <v>195</v>
      </c>
      <c r="AC180">
        <v>0</v>
      </c>
      <c r="AD180" t="s">
        <v>195</v>
      </c>
      <c r="AE180">
        <v>0</v>
      </c>
      <c r="AF180" t="s">
        <v>195</v>
      </c>
      <c r="AG180">
        <v>0</v>
      </c>
      <c r="AH180" t="s">
        <v>195</v>
      </c>
      <c r="AI180">
        <v>10</v>
      </c>
      <c r="AJ180" t="s">
        <v>25</v>
      </c>
      <c r="AK180">
        <v>5000000</v>
      </c>
      <c r="AL180">
        <v>50000000</v>
      </c>
      <c r="AM180" t="s">
        <v>195</v>
      </c>
      <c r="AN180">
        <v>0</v>
      </c>
      <c r="AO180" t="s">
        <v>4943</v>
      </c>
      <c r="AP180">
        <v>0</v>
      </c>
      <c r="AQ180">
        <v>0</v>
      </c>
      <c r="AR180">
        <v>7905120</v>
      </c>
      <c r="AS180">
        <v>4647907</v>
      </c>
      <c r="AT180">
        <v>1608885</v>
      </c>
      <c r="AU180">
        <v>1873747</v>
      </c>
      <c r="AV180">
        <v>1666667</v>
      </c>
      <c r="AW180">
        <v>1666667</v>
      </c>
      <c r="AX180">
        <v>1972357</v>
      </c>
      <c r="AY180">
        <v>1250000</v>
      </c>
      <c r="AZ180">
        <v>2408651</v>
      </c>
      <c r="BA180">
        <v>24999999</v>
      </c>
      <c r="BB180" t="s">
        <v>3796</v>
      </c>
      <c r="BC180" t="s">
        <v>3797</v>
      </c>
      <c r="BD180" t="s">
        <v>5014</v>
      </c>
      <c r="BE180" t="s">
        <v>5015</v>
      </c>
      <c r="BF180" t="s">
        <v>5021</v>
      </c>
      <c r="BG180" t="s">
        <v>5022</v>
      </c>
      <c r="BH180" t="s">
        <v>4947</v>
      </c>
      <c r="BI180" t="s">
        <v>195</v>
      </c>
      <c r="BJ180" t="s">
        <v>195</v>
      </c>
      <c r="BK180" t="s">
        <v>3777</v>
      </c>
      <c r="BL180" t="s">
        <v>5275</v>
      </c>
      <c r="BM180" t="s">
        <v>4949</v>
      </c>
      <c r="BN180" t="s">
        <v>5186</v>
      </c>
      <c r="BO180" t="s">
        <v>4950</v>
      </c>
      <c r="BP180" s="441" t="str">
        <f t="shared" si="2"/>
        <v>WA.2378.EBC.954.102.A.524111</v>
      </c>
    </row>
    <row r="181" spans="1:68">
      <c r="A181" t="s">
        <v>4935</v>
      </c>
      <c r="B181" t="s">
        <v>4936</v>
      </c>
      <c r="C181" t="s">
        <v>4937</v>
      </c>
      <c r="D181" t="s">
        <v>3795</v>
      </c>
      <c r="E181" t="s">
        <v>197</v>
      </c>
      <c r="F181" t="s">
        <v>3861</v>
      </c>
      <c r="G181" t="s">
        <v>2290</v>
      </c>
      <c r="H181" t="s">
        <v>4938</v>
      </c>
      <c r="I181">
        <v>78</v>
      </c>
      <c r="J181" t="s">
        <v>5012</v>
      </c>
      <c r="K181">
        <v>78</v>
      </c>
      <c r="L181" t="s">
        <v>1081</v>
      </c>
      <c r="M181" t="s">
        <v>8</v>
      </c>
      <c r="N181" t="s">
        <v>156</v>
      </c>
      <c r="O181" t="s">
        <v>510</v>
      </c>
      <c r="P181" t="s">
        <v>8</v>
      </c>
      <c r="Q181" t="s">
        <v>4570</v>
      </c>
      <c r="R181" t="s">
        <v>4940</v>
      </c>
      <c r="S181" t="s">
        <v>195</v>
      </c>
      <c r="T181" t="s">
        <v>4570</v>
      </c>
      <c r="U181" t="s">
        <v>4570</v>
      </c>
      <c r="V181" t="s">
        <v>5092</v>
      </c>
      <c r="W181" t="s">
        <v>5001</v>
      </c>
      <c r="X181" t="s">
        <v>5276</v>
      </c>
      <c r="Y181" t="s">
        <v>5277</v>
      </c>
      <c r="Z181" t="s">
        <v>8</v>
      </c>
      <c r="AA181">
        <v>0</v>
      </c>
      <c r="AB181" t="s">
        <v>195</v>
      </c>
      <c r="AC181">
        <v>0</v>
      </c>
      <c r="AD181" t="s">
        <v>195</v>
      </c>
      <c r="AE181">
        <v>0</v>
      </c>
      <c r="AF181" t="s">
        <v>195</v>
      </c>
      <c r="AG181">
        <v>0</v>
      </c>
      <c r="AH181" t="s">
        <v>195</v>
      </c>
      <c r="AI181">
        <v>106</v>
      </c>
      <c r="AJ181" t="s">
        <v>25</v>
      </c>
      <c r="AK181">
        <v>4050000</v>
      </c>
      <c r="AL181">
        <v>429300000</v>
      </c>
      <c r="AM181" t="s">
        <v>195</v>
      </c>
      <c r="AN181">
        <v>0</v>
      </c>
      <c r="AO181" t="s">
        <v>4943</v>
      </c>
      <c r="AP181">
        <v>0</v>
      </c>
      <c r="AQ181">
        <v>0</v>
      </c>
      <c r="AR181">
        <v>67873358</v>
      </c>
      <c r="AS181">
        <v>39906933</v>
      </c>
      <c r="AT181">
        <v>13813890</v>
      </c>
      <c r="AU181">
        <v>16087992</v>
      </c>
      <c r="AV181">
        <v>14310000</v>
      </c>
      <c r="AW181">
        <v>14310000</v>
      </c>
      <c r="AX181">
        <v>16934653</v>
      </c>
      <c r="AY181">
        <v>10732500</v>
      </c>
      <c r="AZ181">
        <v>20680674</v>
      </c>
      <c r="BA181">
        <v>214650000</v>
      </c>
      <c r="BB181" t="s">
        <v>3796</v>
      </c>
      <c r="BC181" t="s">
        <v>3797</v>
      </c>
      <c r="BD181" t="s">
        <v>5014</v>
      </c>
      <c r="BE181" t="s">
        <v>5015</v>
      </c>
      <c r="BF181" t="s">
        <v>5021</v>
      </c>
      <c r="BG181" t="s">
        <v>5022</v>
      </c>
      <c r="BH181" t="s">
        <v>4947</v>
      </c>
      <c r="BI181" t="s">
        <v>195</v>
      </c>
      <c r="BJ181" t="s">
        <v>195</v>
      </c>
      <c r="BK181" t="s">
        <v>3777</v>
      </c>
      <c r="BL181" t="s">
        <v>5278</v>
      </c>
      <c r="BM181" t="s">
        <v>4949</v>
      </c>
      <c r="BN181" t="s">
        <v>5186</v>
      </c>
      <c r="BO181" t="s">
        <v>4950</v>
      </c>
      <c r="BP181" s="441" t="str">
        <f t="shared" si="2"/>
        <v>WA.2378.EBC.954.102.A.524111</v>
      </c>
    </row>
    <row r="182" spans="1:68">
      <c r="A182" t="s">
        <v>4935</v>
      </c>
      <c r="B182" t="s">
        <v>4936</v>
      </c>
      <c r="C182" t="s">
        <v>4937</v>
      </c>
      <c r="D182" t="s">
        <v>3795</v>
      </c>
      <c r="E182" t="s">
        <v>197</v>
      </c>
      <c r="F182" t="s">
        <v>3861</v>
      </c>
      <c r="G182" t="s">
        <v>2290</v>
      </c>
      <c r="H182" t="s">
        <v>4938</v>
      </c>
      <c r="I182">
        <v>78</v>
      </c>
      <c r="J182" t="s">
        <v>5012</v>
      </c>
      <c r="K182">
        <v>78</v>
      </c>
      <c r="L182" t="s">
        <v>1098</v>
      </c>
      <c r="M182" t="s">
        <v>8</v>
      </c>
      <c r="N182" t="s">
        <v>2397</v>
      </c>
      <c r="O182" t="s">
        <v>510</v>
      </c>
      <c r="P182" t="s">
        <v>8</v>
      </c>
      <c r="Q182" t="s">
        <v>4570</v>
      </c>
      <c r="R182" t="s">
        <v>4940</v>
      </c>
      <c r="S182" t="s">
        <v>195</v>
      </c>
      <c r="T182" t="s">
        <v>4570</v>
      </c>
      <c r="U182" t="s">
        <v>4570</v>
      </c>
      <c r="V182" t="s">
        <v>4496</v>
      </c>
      <c r="W182" t="s">
        <v>4570</v>
      </c>
      <c r="X182" t="s">
        <v>5279</v>
      </c>
      <c r="Y182" t="s">
        <v>5280</v>
      </c>
      <c r="Z182" t="s">
        <v>8</v>
      </c>
      <c r="AA182">
        <v>0</v>
      </c>
      <c r="AB182" t="s">
        <v>195</v>
      </c>
      <c r="AC182">
        <v>0</v>
      </c>
      <c r="AD182" t="s">
        <v>195</v>
      </c>
      <c r="AE182">
        <v>0</v>
      </c>
      <c r="AF182" t="s">
        <v>195</v>
      </c>
      <c r="AG182">
        <v>0</v>
      </c>
      <c r="AH182" t="s">
        <v>195</v>
      </c>
      <c r="AI182">
        <v>8</v>
      </c>
      <c r="AJ182" t="s">
        <v>25</v>
      </c>
      <c r="AK182">
        <v>5000000</v>
      </c>
      <c r="AL182">
        <v>40000000</v>
      </c>
      <c r="AM182" t="s">
        <v>195</v>
      </c>
      <c r="AN182">
        <v>0</v>
      </c>
      <c r="AO182" t="s">
        <v>4943</v>
      </c>
      <c r="AP182">
        <v>0</v>
      </c>
      <c r="AQ182">
        <v>0</v>
      </c>
      <c r="AR182">
        <v>3854421</v>
      </c>
      <c r="AS182">
        <v>1012410</v>
      </c>
      <c r="AT182">
        <v>3077242</v>
      </c>
      <c r="AU182">
        <v>2336510</v>
      </c>
      <c r="AV182">
        <v>1666667</v>
      </c>
      <c r="AW182">
        <v>1666667</v>
      </c>
      <c r="AX182">
        <v>2280311</v>
      </c>
      <c r="AY182">
        <v>1750775</v>
      </c>
      <c r="AZ182">
        <v>1621667</v>
      </c>
      <c r="BA182">
        <v>20733330</v>
      </c>
      <c r="BB182" t="s">
        <v>3796</v>
      </c>
      <c r="BC182" t="s">
        <v>3797</v>
      </c>
      <c r="BD182" t="s">
        <v>5014</v>
      </c>
      <c r="BE182" t="s">
        <v>5015</v>
      </c>
      <c r="BF182" t="s">
        <v>5027</v>
      </c>
      <c r="BG182" t="s">
        <v>5028</v>
      </c>
      <c r="BH182" t="s">
        <v>4947</v>
      </c>
      <c r="BI182" t="s">
        <v>195</v>
      </c>
      <c r="BJ182" t="s">
        <v>195</v>
      </c>
      <c r="BK182" t="s">
        <v>3777</v>
      </c>
      <c r="BL182" t="s">
        <v>5281</v>
      </c>
      <c r="BM182" t="s">
        <v>4949</v>
      </c>
      <c r="BN182" t="s">
        <v>5186</v>
      </c>
      <c r="BO182" t="s">
        <v>4950</v>
      </c>
      <c r="BP182" s="441" t="str">
        <f t="shared" si="2"/>
        <v>WA.2378.EBC.954.103.A.524111</v>
      </c>
    </row>
    <row r="183" spans="1:68">
      <c r="A183" t="s">
        <v>4935</v>
      </c>
      <c r="B183" t="s">
        <v>4936</v>
      </c>
      <c r="C183" t="s">
        <v>4937</v>
      </c>
      <c r="D183" t="s">
        <v>3795</v>
      </c>
      <c r="E183" t="s">
        <v>197</v>
      </c>
      <c r="F183" t="s">
        <v>3861</v>
      </c>
      <c r="G183" t="s">
        <v>2290</v>
      </c>
      <c r="H183" t="s">
        <v>4938</v>
      </c>
      <c r="I183">
        <v>78</v>
      </c>
      <c r="J183" t="s">
        <v>5012</v>
      </c>
      <c r="K183">
        <v>78</v>
      </c>
      <c r="L183" t="s">
        <v>1098</v>
      </c>
      <c r="M183" t="s">
        <v>8</v>
      </c>
      <c r="N183" t="s">
        <v>2397</v>
      </c>
      <c r="O183" t="s">
        <v>510</v>
      </c>
      <c r="P183" t="s">
        <v>8</v>
      </c>
      <c r="Q183" t="s">
        <v>4570</v>
      </c>
      <c r="R183" t="s">
        <v>4940</v>
      </c>
      <c r="S183" t="s">
        <v>195</v>
      </c>
      <c r="T183" t="s">
        <v>4570</v>
      </c>
      <c r="U183" t="s">
        <v>4570</v>
      </c>
      <c r="V183" t="s">
        <v>4951</v>
      </c>
      <c r="W183" t="s">
        <v>4496</v>
      </c>
      <c r="X183" t="s">
        <v>5282</v>
      </c>
      <c r="Y183" t="s">
        <v>5283</v>
      </c>
      <c r="Z183" t="s">
        <v>8</v>
      </c>
      <c r="AA183">
        <v>0</v>
      </c>
      <c r="AB183" t="s">
        <v>195</v>
      </c>
      <c r="AC183">
        <v>0</v>
      </c>
      <c r="AD183" t="s">
        <v>195</v>
      </c>
      <c r="AE183">
        <v>0</v>
      </c>
      <c r="AF183" t="s">
        <v>195</v>
      </c>
      <c r="AG183">
        <v>0</v>
      </c>
      <c r="AH183" t="s">
        <v>195</v>
      </c>
      <c r="AI183">
        <v>2</v>
      </c>
      <c r="AJ183" t="s">
        <v>25</v>
      </c>
      <c r="AK183">
        <v>3500000</v>
      </c>
      <c r="AL183">
        <v>7000000</v>
      </c>
      <c r="AM183" t="s">
        <v>195</v>
      </c>
      <c r="AN183">
        <v>0</v>
      </c>
      <c r="AO183" t="s">
        <v>4943</v>
      </c>
      <c r="AP183">
        <v>0</v>
      </c>
      <c r="AQ183">
        <v>0</v>
      </c>
      <c r="AR183">
        <v>674524</v>
      </c>
      <c r="AS183">
        <v>177172</v>
      </c>
      <c r="AT183">
        <v>538517</v>
      </c>
      <c r="AU183">
        <v>408889</v>
      </c>
      <c r="AV183">
        <v>291667</v>
      </c>
      <c r="AW183">
        <v>291667</v>
      </c>
      <c r="AX183">
        <v>399054</v>
      </c>
      <c r="AY183">
        <v>306386</v>
      </c>
      <c r="AZ183">
        <v>283792</v>
      </c>
      <c r="BA183">
        <v>3628332</v>
      </c>
      <c r="BB183" t="s">
        <v>3796</v>
      </c>
      <c r="BC183" t="s">
        <v>3797</v>
      </c>
      <c r="BD183" t="s">
        <v>5014</v>
      </c>
      <c r="BE183" t="s">
        <v>5015</v>
      </c>
      <c r="BF183" t="s">
        <v>5027</v>
      </c>
      <c r="BG183" t="s">
        <v>5028</v>
      </c>
      <c r="BH183" t="s">
        <v>4947</v>
      </c>
      <c r="BI183" t="s">
        <v>195</v>
      </c>
      <c r="BJ183" t="s">
        <v>195</v>
      </c>
      <c r="BK183" t="s">
        <v>3777</v>
      </c>
      <c r="BL183" t="s">
        <v>5284</v>
      </c>
      <c r="BM183" t="s">
        <v>4949</v>
      </c>
      <c r="BN183" t="s">
        <v>5186</v>
      </c>
      <c r="BO183" t="s">
        <v>4950</v>
      </c>
      <c r="BP183" s="441" t="str">
        <f t="shared" si="2"/>
        <v>WA.2378.EBC.954.103.A.524111</v>
      </c>
    </row>
    <row r="184" spans="1:68">
      <c r="A184" t="s">
        <v>4935</v>
      </c>
      <c r="B184" t="s">
        <v>4936</v>
      </c>
      <c r="C184" t="s">
        <v>4937</v>
      </c>
      <c r="D184" t="s">
        <v>3795</v>
      </c>
      <c r="E184" t="s">
        <v>197</v>
      </c>
      <c r="F184" t="s">
        <v>3861</v>
      </c>
      <c r="G184" t="s">
        <v>2290</v>
      </c>
      <c r="H184" t="s">
        <v>4938</v>
      </c>
      <c r="I184">
        <v>78</v>
      </c>
      <c r="J184" t="s">
        <v>5012</v>
      </c>
      <c r="K184">
        <v>78</v>
      </c>
      <c r="L184" t="s">
        <v>1098</v>
      </c>
      <c r="M184" t="s">
        <v>8</v>
      </c>
      <c r="N184" t="s">
        <v>2397</v>
      </c>
      <c r="O184" t="s">
        <v>510</v>
      </c>
      <c r="P184" t="s">
        <v>8</v>
      </c>
      <c r="Q184" t="s">
        <v>4570</v>
      </c>
      <c r="R184" t="s">
        <v>4940</v>
      </c>
      <c r="S184" t="s">
        <v>195</v>
      </c>
      <c r="T184" t="s">
        <v>4570</v>
      </c>
      <c r="U184" t="s">
        <v>4570</v>
      </c>
      <c r="V184" t="s">
        <v>5001</v>
      </c>
      <c r="W184" t="s">
        <v>4951</v>
      </c>
      <c r="X184" t="s">
        <v>5285</v>
      </c>
      <c r="Y184" t="s">
        <v>5286</v>
      </c>
      <c r="Z184" t="s">
        <v>8</v>
      </c>
      <c r="AA184">
        <v>0</v>
      </c>
      <c r="AB184" t="s">
        <v>195</v>
      </c>
      <c r="AC184">
        <v>0</v>
      </c>
      <c r="AD184" t="s">
        <v>195</v>
      </c>
      <c r="AE184">
        <v>0</v>
      </c>
      <c r="AF184" t="s">
        <v>195</v>
      </c>
      <c r="AG184">
        <v>0</v>
      </c>
      <c r="AH184" t="s">
        <v>195</v>
      </c>
      <c r="AI184">
        <v>15</v>
      </c>
      <c r="AJ184" t="s">
        <v>25</v>
      </c>
      <c r="AK184">
        <v>5000000</v>
      </c>
      <c r="AL184">
        <v>75000000</v>
      </c>
      <c r="AM184" t="s">
        <v>195</v>
      </c>
      <c r="AN184">
        <v>0</v>
      </c>
      <c r="AO184" t="s">
        <v>4943</v>
      </c>
      <c r="AP184">
        <v>0</v>
      </c>
      <c r="AQ184">
        <v>0</v>
      </c>
      <c r="AR184">
        <v>7227039</v>
      </c>
      <c r="AS184">
        <v>1898268</v>
      </c>
      <c r="AT184">
        <v>5769828</v>
      </c>
      <c r="AU184">
        <v>4380955</v>
      </c>
      <c r="AV184">
        <v>3125000</v>
      </c>
      <c r="AW184">
        <v>3125000</v>
      </c>
      <c r="AX184">
        <v>4275583</v>
      </c>
      <c r="AY184">
        <v>3282702</v>
      </c>
      <c r="AZ184">
        <v>3040625</v>
      </c>
      <c r="BA184">
        <v>38875000</v>
      </c>
      <c r="BB184" t="s">
        <v>3796</v>
      </c>
      <c r="BC184" t="s">
        <v>3797</v>
      </c>
      <c r="BD184" t="s">
        <v>5014</v>
      </c>
      <c r="BE184" t="s">
        <v>5015</v>
      </c>
      <c r="BF184" t="s">
        <v>5027</v>
      </c>
      <c r="BG184" t="s">
        <v>5028</v>
      </c>
      <c r="BH184" t="s">
        <v>4947</v>
      </c>
      <c r="BI184" t="s">
        <v>195</v>
      </c>
      <c r="BJ184" t="s">
        <v>195</v>
      </c>
      <c r="BK184" t="s">
        <v>3777</v>
      </c>
      <c r="BL184" t="s">
        <v>5287</v>
      </c>
      <c r="BM184" t="s">
        <v>4949</v>
      </c>
      <c r="BN184" t="s">
        <v>5186</v>
      </c>
      <c r="BO184" t="s">
        <v>4950</v>
      </c>
      <c r="BP184" s="441" t="str">
        <f t="shared" si="2"/>
        <v>WA.2378.EBC.954.103.A.524111</v>
      </c>
    </row>
    <row r="185" spans="1:68">
      <c r="A185" t="s">
        <v>4935</v>
      </c>
      <c r="B185" t="s">
        <v>4936</v>
      </c>
      <c r="C185" t="s">
        <v>4937</v>
      </c>
      <c r="D185" t="s">
        <v>3795</v>
      </c>
      <c r="E185" t="s">
        <v>197</v>
      </c>
      <c r="F185" t="s">
        <v>3861</v>
      </c>
      <c r="G185" t="s">
        <v>2290</v>
      </c>
      <c r="H185" t="s">
        <v>4938</v>
      </c>
      <c r="I185">
        <v>78</v>
      </c>
      <c r="J185" t="s">
        <v>5012</v>
      </c>
      <c r="K185">
        <v>78</v>
      </c>
      <c r="L185" t="s">
        <v>1098</v>
      </c>
      <c r="M185" t="s">
        <v>508</v>
      </c>
      <c r="N185" t="s">
        <v>2422</v>
      </c>
      <c r="O185" t="s">
        <v>510</v>
      </c>
      <c r="P185" t="s">
        <v>8</v>
      </c>
      <c r="Q185" t="s">
        <v>4570</v>
      </c>
      <c r="R185" t="s">
        <v>4940</v>
      </c>
      <c r="S185" t="s">
        <v>195</v>
      </c>
      <c r="T185" t="s">
        <v>4570</v>
      </c>
      <c r="U185" t="s">
        <v>4570</v>
      </c>
      <c r="V185" t="s">
        <v>4496</v>
      </c>
      <c r="W185" t="s">
        <v>4570</v>
      </c>
      <c r="X185" t="s">
        <v>5288</v>
      </c>
      <c r="Y185" t="s">
        <v>5289</v>
      </c>
      <c r="Z185" t="s">
        <v>8</v>
      </c>
      <c r="AA185">
        <v>0</v>
      </c>
      <c r="AB185" t="s">
        <v>195</v>
      </c>
      <c r="AC185">
        <v>0</v>
      </c>
      <c r="AD185" t="s">
        <v>195</v>
      </c>
      <c r="AE185">
        <v>0</v>
      </c>
      <c r="AF185" t="s">
        <v>195</v>
      </c>
      <c r="AG185">
        <v>0</v>
      </c>
      <c r="AH185" t="s">
        <v>195</v>
      </c>
      <c r="AI185">
        <v>4</v>
      </c>
      <c r="AJ185" t="s">
        <v>25</v>
      </c>
      <c r="AK185">
        <v>5000000</v>
      </c>
      <c r="AL185">
        <v>20000000</v>
      </c>
      <c r="AM185" t="s">
        <v>195</v>
      </c>
      <c r="AN185">
        <v>0</v>
      </c>
      <c r="AO185" t="s">
        <v>4943</v>
      </c>
      <c r="AP185">
        <v>0</v>
      </c>
      <c r="AQ185">
        <v>0</v>
      </c>
      <c r="AR185">
        <v>1927210</v>
      </c>
      <c r="AS185">
        <v>506205</v>
      </c>
      <c r="AT185">
        <v>1538621</v>
      </c>
      <c r="AU185">
        <v>1168255</v>
      </c>
      <c r="AV185">
        <v>833333</v>
      </c>
      <c r="AW185">
        <v>833333</v>
      </c>
      <c r="AX185">
        <v>1140155</v>
      </c>
      <c r="AY185">
        <v>875387</v>
      </c>
      <c r="AZ185">
        <v>810833</v>
      </c>
      <c r="BA185">
        <v>10366668</v>
      </c>
      <c r="BB185" t="s">
        <v>3796</v>
      </c>
      <c r="BC185" t="s">
        <v>3797</v>
      </c>
      <c r="BD185" t="s">
        <v>5014</v>
      </c>
      <c r="BE185" t="s">
        <v>5015</v>
      </c>
      <c r="BF185" t="s">
        <v>5027</v>
      </c>
      <c r="BG185" t="s">
        <v>5030</v>
      </c>
      <c r="BH185" t="s">
        <v>4947</v>
      </c>
      <c r="BI185" t="s">
        <v>195</v>
      </c>
      <c r="BJ185" t="s">
        <v>195</v>
      </c>
      <c r="BK185" t="s">
        <v>3777</v>
      </c>
      <c r="BL185" t="s">
        <v>5290</v>
      </c>
      <c r="BM185" t="s">
        <v>4949</v>
      </c>
      <c r="BN185" t="s">
        <v>5186</v>
      </c>
      <c r="BO185" t="s">
        <v>4950</v>
      </c>
      <c r="BP185" s="441" t="str">
        <f t="shared" si="2"/>
        <v>WA.2378.EBC.954.103.B.524111</v>
      </c>
    </row>
    <row r="186" spans="1:68">
      <c r="A186" t="s">
        <v>5010</v>
      </c>
      <c r="B186" t="s">
        <v>4936</v>
      </c>
      <c r="C186" t="s">
        <v>4937</v>
      </c>
      <c r="D186" t="s">
        <v>3795</v>
      </c>
      <c r="E186" t="s">
        <v>197</v>
      </c>
      <c r="F186" t="s">
        <v>3861</v>
      </c>
      <c r="G186" t="s">
        <v>2290</v>
      </c>
      <c r="H186" t="s">
        <v>4938</v>
      </c>
      <c r="I186">
        <v>78</v>
      </c>
      <c r="J186" t="s">
        <v>5012</v>
      </c>
      <c r="K186">
        <v>78</v>
      </c>
      <c r="L186" t="s">
        <v>805</v>
      </c>
      <c r="M186" t="s">
        <v>8</v>
      </c>
      <c r="N186" t="s">
        <v>2298</v>
      </c>
      <c r="O186" t="s">
        <v>510</v>
      </c>
      <c r="P186" t="s">
        <v>8</v>
      </c>
      <c r="Q186" t="s">
        <v>4570</v>
      </c>
      <c r="R186" t="s">
        <v>4940</v>
      </c>
      <c r="S186" t="s">
        <v>195</v>
      </c>
      <c r="T186" t="s">
        <v>4570</v>
      </c>
      <c r="U186" t="s">
        <v>4570</v>
      </c>
      <c r="V186" t="s">
        <v>4496</v>
      </c>
      <c r="W186" t="s">
        <v>4570</v>
      </c>
      <c r="X186" t="s">
        <v>5250</v>
      </c>
      <c r="Y186" t="s">
        <v>5251</v>
      </c>
      <c r="Z186" t="s">
        <v>8</v>
      </c>
      <c r="AA186">
        <v>0</v>
      </c>
      <c r="AB186" t="s">
        <v>195</v>
      </c>
      <c r="AC186">
        <v>0</v>
      </c>
      <c r="AD186" t="s">
        <v>195</v>
      </c>
      <c r="AE186">
        <v>0</v>
      </c>
      <c r="AF186" t="s">
        <v>195</v>
      </c>
      <c r="AG186">
        <v>0</v>
      </c>
      <c r="AH186" t="s">
        <v>195</v>
      </c>
      <c r="AI186">
        <v>5</v>
      </c>
      <c r="AJ186" t="s">
        <v>25</v>
      </c>
      <c r="AK186">
        <v>3000000</v>
      </c>
      <c r="AL186">
        <v>15000000</v>
      </c>
      <c r="AM186" t="s">
        <v>195</v>
      </c>
      <c r="AN186">
        <v>0</v>
      </c>
      <c r="AO186" t="s">
        <v>5011</v>
      </c>
      <c r="AP186">
        <v>0</v>
      </c>
      <c r="AQ186">
        <v>0</v>
      </c>
      <c r="AR186">
        <v>249661</v>
      </c>
      <c r="AS186">
        <v>67025</v>
      </c>
      <c r="AT186">
        <v>0</v>
      </c>
      <c r="AU186">
        <v>957354</v>
      </c>
      <c r="AV186">
        <v>247990</v>
      </c>
      <c r="AW186">
        <v>148794</v>
      </c>
      <c r="AX186">
        <v>907083</v>
      </c>
      <c r="AY186">
        <v>708163</v>
      </c>
      <c r="AZ186">
        <v>743970</v>
      </c>
      <c r="BA186">
        <v>10969960</v>
      </c>
      <c r="BB186" t="s">
        <v>3796</v>
      </c>
      <c r="BC186" t="s">
        <v>3797</v>
      </c>
      <c r="BD186" t="s">
        <v>5014</v>
      </c>
      <c r="BE186" t="s">
        <v>5015</v>
      </c>
      <c r="BF186" t="s">
        <v>5016</v>
      </c>
      <c r="BG186" t="s">
        <v>5017</v>
      </c>
      <c r="BH186" t="s">
        <v>4947</v>
      </c>
      <c r="BI186" t="s">
        <v>195</v>
      </c>
      <c r="BJ186" t="s">
        <v>195</v>
      </c>
      <c r="BK186" t="s">
        <v>3777</v>
      </c>
      <c r="BL186" t="s">
        <v>5252</v>
      </c>
      <c r="BM186" t="s">
        <v>4949</v>
      </c>
      <c r="BN186" t="s">
        <v>5186</v>
      </c>
      <c r="BO186" t="s">
        <v>4950</v>
      </c>
      <c r="BP186" s="441" t="str">
        <f t="shared" si="2"/>
        <v>WA.2378.EBC.954.101.A.524111</v>
      </c>
    </row>
    <row r="187" spans="1:68">
      <c r="A187" t="s">
        <v>5010</v>
      </c>
      <c r="B187" t="s">
        <v>4936</v>
      </c>
      <c r="C187" t="s">
        <v>4937</v>
      </c>
      <c r="D187" t="s">
        <v>3795</v>
      </c>
      <c r="E187" t="s">
        <v>197</v>
      </c>
      <c r="F187" t="s">
        <v>3861</v>
      </c>
      <c r="G187" t="s">
        <v>2290</v>
      </c>
      <c r="H187" t="s">
        <v>4938</v>
      </c>
      <c r="I187">
        <v>78</v>
      </c>
      <c r="J187" t="s">
        <v>5012</v>
      </c>
      <c r="K187">
        <v>78</v>
      </c>
      <c r="L187" t="s">
        <v>805</v>
      </c>
      <c r="M187" t="s">
        <v>8</v>
      </c>
      <c r="N187" t="s">
        <v>2298</v>
      </c>
      <c r="O187" t="s">
        <v>510</v>
      </c>
      <c r="P187" t="s">
        <v>8</v>
      </c>
      <c r="Q187" t="s">
        <v>4570</v>
      </c>
      <c r="R187" t="s">
        <v>4940</v>
      </c>
      <c r="S187" t="s">
        <v>195</v>
      </c>
      <c r="T187" t="s">
        <v>4570</v>
      </c>
      <c r="U187" t="s">
        <v>4570</v>
      </c>
      <c r="V187" t="s">
        <v>4951</v>
      </c>
      <c r="W187" t="s">
        <v>4496</v>
      </c>
      <c r="X187" t="s">
        <v>5253</v>
      </c>
      <c r="Y187" t="s">
        <v>5254</v>
      </c>
      <c r="Z187" t="s">
        <v>8</v>
      </c>
      <c r="AA187">
        <v>0</v>
      </c>
      <c r="AB187" t="s">
        <v>195</v>
      </c>
      <c r="AC187">
        <v>0</v>
      </c>
      <c r="AD187" t="s">
        <v>195</v>
      </c>
      <c r="AE187">
        <v>0</v>
      </c>
      <c r="AF187" t="s">
        <v>195</v>
      </c>
      <c r="AG187">
        <v>0</v>
      </c>
      <c r="AH187" t="s">
        <v>195</v>
      </c>
      <c r="AI187">
        <v>5</v>
      </c>
      <c r="AJ187" t="s">
        <v>25</v>
      </c>
      <c r="AK187">
        <v>3000000</v>
      </c>
      <c r="AL187">
        <v>15000000</v>
      </c>
      <c r="AM187" t="s">
        <v>195</v>
      </c>
      <c r="AN187">
        <v>0</v>
      </c>
      <c r="AO187" t="s">
        <v>5011</v>
      </c>
      <c r="AP187">
        <v>0</v>
      </c>
      <c r="AQ187">
        <v>0</v>
      </c>
      <c r="AR187">
        <v>249661</v>
      </c>
      <c r="AS187">
        <v>67025</v>
      </c>
      <c r="AT187">
        <v>0</v>
      </c>
      <c r="AU187">
        <v>957354</v>
      </c>
      <c r="AV187">
        <v>247990</v>
      </c>
      <c r="AW187">
        <v>148794</v>
      </c>
      <c r="AX187">
        <v>907083</v>
      </c>
      <c r="AY187">
        <v>708163</v>
      </c>
      <c r="AZ187">
        <v>743970</v>
      </c>
      <c r="BA187">
        <v>10969960</v>
      </c>
      <c r="BB187" t="s">
        <v>3796</v>
      </c>
      <c r="BC187" t="s">
        <v>3797</v>
      </c>
      <c r="BD187" t="s">
        <v>5014</v>
      </c>
      <c r="BE187" t="s">
        <v>5015</v>
      </c>
      <c r="BF187" t="s">
        <v>5016</v>
      </c>
      <c r="BG187" t="s">
        <v>5017</v>
      </c>
      <c r="BH187" t="s">
        <v>4947</v>
      </c>
      <c r="BI187" t="s">
        <v>195</v>
      </c>
      <c r="BJ187" t="s">
        <v>195</v>
      </c>
      <c r="BK187" t="s">
        <v>3777</v>
      </c>
      <c r="BL187" t="s">
        <v>5255</v>
      </c>
      <c r="BM187" t="s">
        <v>4949</v>
      </c>
      <c r="BN187" t="s">
        <v>5186</v>
      </c>
      <c r="BO187" t="s">
        <v>4950</v>
      </c>
      <c r="BP187" s="441" t="str">
        <f t="shared" si="2"/>
        <v>WA.2378.EBC.954.101.A.524111</v>
      </c>
    </row>
    <row r="188" spans="1:68">
      <c r="A188" t="s">
        <v>5010</v>
      </c>
      <c r="B188" t="s">
        <v>4936</v>
      </c>
      <c r="C188" t="s">
        <v>4937</v>
      </c>
      <c r="D188" t="s">
        <v>3795</v>
      </c>
      <c r="E188" t="s">
        <v>197</v>
      </c>
      <c r="F188" t="s">
        <v>3861</v>
      </c>
      <c r="G188" t="s">
        <v>2290</v>
      </c>
      <c r="H188" t="s">
        <v>4938</v>
      </c>
      <c r="I188">
        <v>78</v>
      </c>
      <c r="J188" t="s">
        <v>5012</v>
      </c>
      <c r="K188">
        <v>78</v>
      </c>
      <c r="L188" t="s">
        <v>805</v>
      </c>
      <c r="M188" t="s">
        <v>8</v>
      </c>
      <c r="N188" t="s">
        <v>2298</v>
      </c>
      <c r="O188" t="s">
        <v>510</v>
      </c>
      <c r="P188" t="s">
        <v>8</v>
      </c>
      <c r="Q188" t="s">
        <v>4570</v>
      </c>
      <c r="R188" t="s">
        <v>4940</v>
      </c>
      <c r="S188" t="s">
        <v>195</v>
      </c>
      <c r="T188" t="s">
        <v>4570</v>
      </c>
      <c r="U188" t="s">
        <v>4570</v>
      </c>
      <c r="V188" t="s">
        <v>5001</v>
      </c>
      <c r="W188" t="s">
        <v>4951</v>
      </c>
      <c r="X188" t="s">
        <v>5256</v>
      </c>
      <c r="Y188" t="s">
        <v>5257</v>
      </c>
      <c r="Z188" t="s">
        <v>8</v>
      </c>
      <c r="AA188">
        <v>0</v>
      </c>
      <c r="AB188" t="s">
        <v>195</v>
      </c>
      <c r="AC188">
        <v>0</v>
      </c>
      <c r="AD188" t="s">
        <v>195</v>
      </c>
      <c r="AE188">
        <v>0</v>
      </c>
      <c r="AF188" t="s">
        <v>195</v>
      </c>
      <c r="AG188">
        <v>0</v>
      </c>
      <c r="AH188" t="s">
        <v>195</v>
      </c>
      <c r="AI188">
        <v>2</v>
      </c>
      <c r="AJ188" t="s">
        <v>25</v>
      </c>
      <c r="AK188">
        <v>5000000</v>
      </c>
      <c r="AL188">
        <v>10000000</v>
      </c>
      <c r="AM188" t="s">
        <v>195</v>
      </c>
      <c r="AN188">
        <v>0</v>
      </c>
      <c r="AO188" t="s">
        <v>5011</v>
      </c>
      <c r="AP188">
        <v>0</v>
      </c>
      <c r="AQ188">
        <v>0</v>
      </c>
      <c r="AR188">
        <v>166441</v>
      </c>
      <c r="AS188">
        <v>44683</v>
      </c>
      <c r="AT188">
        <v>0</v>
      </c>
      <c r="AU188">
        <v>638236</v>
      </c>
      <c r="AV188">
        <v>165327</v>
      </c>
      <c r="AW188">
        <v>99196</v>
      </c>
      <c r="AX188">
        <v>604722</v>
      </c>
      <c r="AY188">
        <v>472109</v>
      </c>
      <c r="AZ188">
        <v>495980</v>
      </c>
      <c r="BA188">
        <v>7313306</v>
      </c>
      <c r="BB188" t="s">
        <v>3796</v>
      </c>
      <c r="BC188" t="s">
        <v>3797</v>
      </c>
      <c r="BD188" t="s">
        <v>5014</v>
      </c>
      <c r="BE188" t="s">
        <v>5015</v>
      </c>
      <c r="BF188" t="s">
        <v>5016</v>
      </c>
      <c r="BG188" t="s">
        <v>5017</v>
      </c>
      <c r="BH188" t="s">
        <v>4947</v>
      </c>
      <c r="BI188" t="s">
        <v>195</v>
      </c>
      <c r="BJ188" t="s">
        <v>195</v>
      </c>
      <c r="BK188" t="s">
        <v>3777</v>
      </c>
      <c r="BL188" t="s">
        <v>5258</v>
      </c>
      <c r="BM188" t="s">
        <v>4949</v>
      </c>
      <c r="BN188" t="s">
        <v>5186</v>
      </c>
      <c r="BO188" t="s">
        <v>4950</v>
      </c>
      <c r="BP188" s="441" t="str">
        <f t="shared" si="2"/>
        <v>WA.2378.EBC.954.101.A.524111</v>
      </c>
    </row>
    <row r="189" spans="1:68">
      <c r="A189" t="s">
        <v>5010</v>
      </c>
      <c r="B189" t="s">
        <v>4936</v>
      </c>
      <c r="C189" t="s">
        <v>4937</v>
      </c>
      <c r="D189" t="s">
        <v>3795</v>
      </c>
      <c r="E189" t="s">
        <v>197</v>
      </c>
      <c r="F189" t="s">
        <v>3861</v>
      </c>
      <c r="G189" t="s">
        <v>2290</v>
      </c>
      <c r="H189" t="s">
        <v>4938</v>
      </c>
      <c r="I189">
        <v>78</v>
      </c>
      <c r="J189" t="s">
        <v>5012</v>
      </c>
      <c r="K189">
        <v>78</v>
      </c>
      <c r="L189" t="s">
        <v>805</v>
      </c>
      <c r="M189" t="s">
        <v>8</v>
      </c>
      <c r="N189" t="s">
        <v>2298</v>
      </c>
      <c r="O189" t="s">
        <v>510</v>
      </c>
      <c r="P189" t="s">
        <v>8</v>
      </c>
      <c r="Q189" t="s">
        <v>4570</v>
      </c>
      <c r="R189" t="s">
        <v>4940</v>
      </c>
      <c r="S189" t="s">
        <v>195</v>
      </c>
      <c r="T189" t="s">
        <v>4570</v>
      </c>
      <c r="U189" t="s">
        <v>4570</v>
      </c>
      <c r="V189" t="s">
        <v>5092</v>
      </c>
      <c r="W189" t="s">
        <v>5001</v>
      </c>
      <c r="X189" t="s">
        <v>5259</v>
      </c>
      <c r="Y189" t="s">
        <v>5260</v>
      </c>
      <c r="Z189" t="s">
        <v>8</v>
      </c>
      <c r="AA189">
        <v>0</v>
      </c>
      <c r="AB189" t="s">
        <v>195</v>
      </c>
      <c r="AC189">
        <v>0</v>
      </c>
      <c r="AD189" t="s">
        <v>195</v>
      </c>
      <c r="AE189">
        <v>0</v>
      </c>
      <c r="AF189" t="s">
        <v>195</v>
      </c>
      <c r="AG189">
        <v>0</v>
      </c>
      <c r="AH189" t="s">
        <v>195</v>
      </c>
      <c r="AI189">
        <v>10</v>
      </c>
      <c r="AJ189" t="s">
        <v>25</v>
      </c>
      <c r="AK189">
        <v>5000000</v>
      </c>
      <c r="AL189">
        <v>50000000</v>
      </c>
      <c r="AM189" t="s">
        <v>195</v>
      </c>
      <c r="AN189">
        <v>0</v>
      </c>
      <c r="AO189" t="s">
        <v>5011</v>
      </c>
      <c r="AP189">
        <v>0</v>
      </c>
      <c r="AQ189">
        <v>0</v>
      </c>
      <c r="AR189">
        <v>832205</v>
      </c>
      <c r="AS189">
        <v>223417</v>
      </c>
      <c r="AT189">
        <v>0</v>
      </c>
      <c r="AU189">
        <v>3191180</v>
      </c>
      <c r="AV189">
        <v>826634</v>
      </c>
      <c r="AW189">
        <v>495980</v>
      </c>
      <c r="AX189">
        <v>3023611</v>
      </c>
      <c r="AY189">
        <v>2360544</v>
      </c>
      <c r="AZ189">
        <v>2479901</v>
      </c>
      <c r="BA189">
        <v>36566528</v>
      </c>
      <c r="BB189" t="s">
        <v>3796</v>
      </c>
      <c r="BC189" t="s">
        <v>3797</v>
      </c>
      <c r="BD189" t="s">
        <v>5014</v>
      </c>
      <c r="BE189" t="s">
        <v>5015</v>
      </c>
      <c r="BF189" t="s">
        <v>5016</v>
      </c>
      <c r="BG189" t="s">
        <v>5017</v>
      </c>
      <c r="BH189" t="s">
        <v>4947</v>
      </c>
      <c r="BI189" t="s">
        <v>195</v>
      </c>
      <c r="BJ189" t="s">
        <v>195</v>
      </c>
      <c r="BK189" t="s">
        <v>3777</v>
      </c>
      <c r="BL189" t="s">
        <v>5261</v>
      </c>
      <c r="BM189" t="s">
        <v>4949</v>
      </c>
      <c r="BN189" t="s">
        <v>5186</v>
      </c>
      <c r="BO189" t="s">
        <v>4950</v>
      </c>
      <c r="BP189" s="441" t="str">
        <f t="shared" si="2"/>
        <v>WA.2378.EBC.954.101.A.524111</v>
      </c>
    </row>
    <row r="190" spans="1:68">
      <c r="A190" t="s">
        <v>5010</v>
      </c>
      <c r="B190" t="s">
        <v>4936</v>
      </c>
      <c r="C190" t="s">
        <v>4937</v>
      </c>
      <c r="D190" t="s">
        <v>3795</v>
      </c>
      <c r="E190" t="s">
        <v>197</v>
      </c>
      <c r="F190" t="s">
        <v>3861</v>
      </c>
      <c r="G190" t="s">
        <v>2290</v>
      </c>
      <c r="H190" t="s">
        <v>4938</v>
      </c>
      <c r="I190">
        <v>78</v>
      </c>
      <c r="J190" t="s">
        <v>5012</v>
      </c>
      <c r="K190">
        <v>78</v>
      </c>
      <c r="L190" t="s">
        <v>805</v>
      </c>
      <c r="M190" t="s">
        <v>8</v>
      </c>
      <c r="N190" t="s">
        <v>2298</v>
      </c>
      <c r="O190" t="s">
        <v>510</v>
      </c>
      <c r="P190" t="s">
        <v>8</v>
      </c>
      <c r="Q190" t="s">
        <v>4570</v>
      </c>
      <c r="R190" t="s">
        <v>4940</v>
      </c>
      <c r="S190" t="s">
        <v>195</v>
      </c>
      <c r="T190" t="s">
        <v>4570</v>
      </c>
      <c r="U190" t="s">
        <v>4570</v>
      </c>
      <c r="V190" t="s">
        <v>5096</v>
      </c>
      <c r="W190" t="s">
        <v>5092</v>
      </c>
      <c r="X190" t="s">
        <v>5262</v>
      </c>
      <c r="Y190" t="s">
        <v>5263</v>
      </c>
      <c r="Z190" t="s">
        <v>8</v>
      </c>
      <c r="AA190">
        <v>0</v>
      </c>
      <c r="AB190" t="s">
        <v>195</v>
      </c>
      <c r="AC190">
        <v>0</v>
      </c>
      <c r="AD190" t="s">
        <v>195</v>
      </c>
      <c r="AE190">
        <v>0</v>
      </c>
      <c r="AF190" t="s">
        <v>195</v>
      </c>
      <c r="AG190">
        <v>0</v>
      </c>
      <c r="AH190" t="s">
        <v>195</v>
      </c>
      <c r="AI190">
        <v>3</v>
      </c>
      <c r="AJ190" t="s">
        <v>25</v>
      </c>
      <c r="AK190">
        <v>5000000</v>
      </c>
      <c r="AL190">
        <v>15000000</v>
      </c>
      <c r="AM190" t="s">
        <v>195</v>
      </c>
      <c r="AN190">
        <v>0</v>
      </c>
      <c r="AO190" t="s">
        <v>5011</v>
      </c>
      <c r="AP190">
        <v>0</v>
      </c>
      <c r="AQ190">
        <v>0</v>
      </c>
      <c r="AR190">
        <v>249661</v>
      </c>
      <c r="AS190">
        <v>67025</v>
      </c>
      <c r="AT190">
        <v>0</v>
      </c>
      <c r="AU190">
        <v>957354</v>
      </c>
      <c r="AV190">
        <v>247990</v>
      </c>
      <c r="AW190">
        <v>148794</v>
      </c>
      <c r="AX190">
        <v>907083</v>
      </c>
      <c r="AY190">
        <v>708163</v>
      </c>
      <c r="AZ190">
        <v>743970</v>
      </c>
      <c r="BA190">
        <v>10969960</v>
      </c>
      <c r="BB190" t="s">
        <v>3796</v>
      </c>
      <c r="BC190" t="s">
        <v>3797</v>
      </c>
      <c r="BD190" t="s">
        <v>5014</v>
      </c>
      <c r="BE190" t="s">
        <v>5015</v>
      </c>
      <c r="BF190" t="s">
        <v>5016</v>
      </c>
      <c r="BG190" t="s">
        <v>5017</v>
      </c>
      <c r="BH190" t="s">
        <v>4947</v>
      </c>
      <c r="BI190" t="s">
        <v>195</v>
      </c>
      <c r="BJ190" t="s">
        <v>195</v>
      </c>
      <c r="BK190" t="s">
        <v>3777</v>
      </c>
      <c r="BL190" t="s">
        <v>5264</v>
      </c>
      <c r="BM190" t="s">
        <v>4949</v>
      </c>
      <c r="BN190" t="s">
        <v>5186</v>
      </c>
      <c r="BO190" t="s">
        <v>4950</v>
      </c>
      <c r="BP190" s="441" t="str">
        <f t="shared" si="2"/>
        <v>WA.2378.EBC.954.101.A.524111</v>
      </c>
    </row>
    <row r="191" spans="1:68">
      <c r="A191" t="s">
        <v>5010</v>
      </c>
      <c r="B191" t="s">
        <v>4936</v>
      </c>
      <c r="C191" t="s">
        <v>4937</v>
      </c>
      <c r="D191" t="s">
        <v>3795</v>
      </c>
      <c r="E191" t="s">
        <v>197</v>
      </c>
      <c r="F191" t="s">
        <v>3861</v>
      </c>
      <c r="G191" t="s">
        <v>2290</v>
      </c>
      <c r="H191" t="s">
        <v>4938</v>
      </c>
      <c r="I191">
        <v>78</v>
      </c>
      <c r="J191" t="s">
        <v>5012</v>
      </c>
      <c r="K191">
        <v>78</v>
      </c>
      <c r="L191" t="s">
        <v>805</v>
      </c>
      <c r="M191" t="s">
        <v>8</v>
      </c>
      <c r="N191" t="s">
        <v>2298</v>
      </c>
      <c r="O191" t="s">
        <v>510</v>
      </c>
      <c r="P191" t="s">
        <v>8</v>
      </c>
      <c r="Q191" t="s">
        <v>4570</v>
      </c>
      <c r="R191" t="s">
        <v>4940</v>
      </c>
      <c r="S191" t="s">
        <v>195</v>
      </c>
      <c r="T191" t="s">
        <v>4570</v>
      </c>
      <c r="U191" t="s">
        <v>4570</v>
      </c>
      <c r="V191" t="s">
        <v>5265</v>
      </c>
      <c r="W191" t="s">
        <v>5096</v>
      </c>
      <c r="X191" t="s">
        <v>5266</v>
      </c>
      <c r="Y191" t="s">
        <v>5267</v>
      </c>
      <c r="Z191" t="s">
        <v>8</v>
      </c>
      <c r="AA191">
        <v>0</v>
      </c>
      <c r="AB191" t="s">
        <v>195</v>
      </c>
      <c r="AC191">
        <v>0</v>
      </c>
      <c r="AD191" t="s">
        <v>195</v>
      </c>
      <c r="AE191">
        <v>0</v>
      </c>
      <c r="AF191" t="s">
        <v>195</v>
      </c>
      <c r="AG191">
        <v>0</v>
      </c>
      <c r="AH191" t="s">
        <v>195</v>
      </c>
      <c r="AI191">
        <v>10</v>
      </c>
      <c r="AJ191" t="s">
        <v>25</v>
      </c>
      <c r="AK191">
        <v>5000000</v>
      </c>
      <c r="AL191">
        <v>50000000</v>
      </c>
      <c r="AM191" t="s">
        <v>195</v>
      </c>
      <c r="AN191">
        <v>0</v>
      </c>
      <c r="AO191" t="s">
        <v>5011</v>
      </c>
      <c r="AP191">
        <v>0</v>
      </c>
      <c r="AQ191">
        <v>0</v>
      </c>
      <c r="AR191">
        <v>832205</v>
      </c>
      <c r="AS191">
        <v>223417</v>
      </c>
      <c r="AT191">
        <v>0</v>
      </c>
      <c r="AU191">
        <v>3191180</v>
      </c>
      <c r="AV191">
        <v>826634</v>
      </c>
      <c r="AW191">
        <v>495980</v>
      </c>
      <c r="AX191">
        <v>3023611</v>
      </c>
      <c r="AY191">
        <v>2360544</v>
      </c>
      <c r="AZ191">
        <v>2479901</v>
      </c>
      <c r="BA191">
        <v>36566528</v>
      </c>
      <c r="BB191" t="s">
        <v>3796</v>
      </c>
      <c r="BC191" t="s">
        <v>3797</v>
      </c>
      <c r="BD191" t="s">
        <v>5014</v>
      </c>
      <c r="BE191" t="s">
        <v>5015</v>
      </c>
      <c r="BF191" t="s">
        <v>5016</v>
      </c>
      <c r="BG191" t="s">
        <v>5017</v>
      </c>
      <c r="BH191" t="s">
        <v>4947</v>
      </c>
      <c r="BI191" t="s">
        <v>195</v>
      </c>
      <c r="BJ191" t="s">
        <v>195</v>
      </c>
      <c r="BK191" t="s">
        <v>3777</v>
      </c>
      <c r="BL191" t="s">
        <v>5268</v>
      </c>
      <c r="BM191" t="s">
        <v>4949</v>
      </c>
      <c r="BN191" t="s">
        <v>5186</v>
      </c>
      <c r="BO191" t="s">
        <v>4950</v>
      </c>
      <c r="BP191" s="441" t="str">
        <f t="shared" si="2"/>
        <v>WA.2378.EBC.954.101.A.524111</v>
      </c>
    </row>
    <row r="192" spans="1:68">
      <c r="A192" t="s">
        <v>5010</v>
      </c>
      <c r="B192" t="s">
        <v>4936</v>
      </c>
      <c r="C192" t="s">
        <v>4937</v>
      </c>
      <c r="D192" t="s">
        <v>3795</v>
      </c>
      <c r="E192" t="s">
        <v>197</v>
      </c>
      <c r="F192" t="s">
        <v>3861</v>
      </c>
      <c r="G192" t="s">
        <v>2290</v>
      </c>
      <c r="H192" t="s">
        <v>4938</v>
      </c>
      <c r="I192">
        <v>78</v>
      </c>
      <c r="J192" t="s">
        <v>5012</v>
      </c>
      <c r="K192">
        <v>78</v>
      </c>
      <c r="L192" t="s">
        <v>805</v>
      </c>
      <c r="M192" t="s">
        <v>8</v>
      </c>
      <c r="N192" t="s">
        <v>2298</v>
      </c>
      <c r="O192" t="s">
        <v>510</v>
      </c>
      <c r="P192" t="s">
        <v>8</v>
      </c>
      <c r="Q192" t="s">
        <v>4570</v>
      </c>
      <c r="R192" t="s">
        <v>4940</v>
      </c>
      <c r="S192" t="s">
        <v>195</v>
      </c>
      <c r="T192" t="s">
        <v>4570</v>
      </c>
      <c r="U192" t="s">
        <v>4570</v>
      </c>
      <c r="V192" t="s">
        <v>5269</v>
      </c>
      <c r="W192" t="s">
        <v>5265</v>
      </c>
      <c r="X192" t="s">
        <v>5270</v>
      </c>
      <c r="Y192" t="s">
        <v>5271</v>
      </c>
      <c r="Z192" t="s">
        <v>8</v>
      </c>
      <c r="AA192">
        <v>0</v>
      </c>
      <c r="AB192" t="s">
        <v>195</v>
      </c>
      <c r="AC192">
        <v>0</v>
      </c>
      <c r="AD192" t="s">
        <v>195</v>
      </c>
      <c r="AE192">
        <v>0</v>
      </c>
      <c r="AF192" t="s">
        <v>195</v>
      </c>
      <c r="AG192">
        <v>0</v>
      </c>
      <c r="AH192" t="s">
        <v>195</v>
      </c>
      <c r="AI192">
        <v>9</v>
      </c>
      <c r="AJ192" t="s">
        <v>25</v>
      </c>
      <c r="AK192">
        <v>5000000</v>
      </c>
      <c r="AL192">
        <v>45000000</v>
      </c>
      <c r="AM192" t="s">
        <v>195</v>
      </c>
      <c r="AN192">
        <v>0</v>
      </c>
      <c r="AO192" t="s">
        <v>5011</v>
      </c>
      <c r="AP192">
        <v>0</v>
      </c>
      <c r="AQ192">
        <v>0</v>
      </c>
      <c r="AR192">
        <v>748984</v>
      </c>
      <c r="AS192">
        <v>201075</v>
      </c>
      <c r="AT192">
        <v>0</v>
      </c>
      <c r="AU192">
        <v>2872062</v>
      </c>
      <c r="AV192">
        <v>743970</v>
      </c>
      <c r="AW192">
        <v>446382</v>
      </c>
      <c r="AX192">
        <v>2721250</v>
      </c>
      <c r="AY192">
        <v>2124490</v>
      </c>
      <c r="AZ192">
        <v>2231911</v>
      </c>
      <c r="BA192">
        <v>32909876</v>
      </c>
      <c r="BB192" t="s">
        <v>3796</v>
      </c>
      <c r="BC192" t="s">
        <v>3797</v>
      </c>
      <c r="BD192" t="s">
        <v>5014</v>
      </c>
      <c r="BE192" t="s">
        <v>5015</v>
      </c>
      <c r="BF192" t="s">
        <v>5016</v>
      </c>
      <c r="BG192" t="s">
        <v>5017</v>
      </c>
      <c r="BH192" t="s">
        <v>4947</v>
      </c>
      <c r="BI192" t="s">
        <v>195</v>
      </c>
      <c r="BJ192" t="s">
        <v>195</v>
      </c>
      <c r="BK192" t="s">
        <v>3777</v>
      </c>
      <c r="BL192" t="s">
        <v>5272</v>
      </c>
      <c r="BM192" t="s">
        <v>4949</v>
      </c>
      <c r="BN192" t="s">
        <v>5186</v>
      </c>
      <c r="BO192" t="s">
        <v>4950</v>
      </c>
      <c r="BP192" s="441" t="str">
        <f t="shared" si="2"/>
        <v>WA.2378.EBC.954.101.A.524111</v>
      </c>
    </row>
    <row r="193" spans="1:68">
      <c r="A193" t="s">
        <v>5010</v>
      </c>
      <c r="B193" t="s">
        <v>4936</v>
      </c>
      <c r="C193" t="s">
        <v>4937</v>
      </c>
      <c r="D193" t="s">
        <v>3795</v>
      </c>
      <c r="E193" t="s">
        <v>197</v>
      </c>
      <c r="F193" t="s">
        <v>3861</v>
      </c>
      <c r="G193" t="s">
        <v>2290</v>
      </c>
      <c r="H193" t="s">
        <v>4938</v>
      </c>
      <c r="I193">
        <v>78</v>
      </c>
      <c r="J193" t="s">
        <v>5012</v>
      </c>
      <c r="K193">
        <v>78</v>
      </c>
      <c r="L193" t="s">
        <v>1081</v>
      </c>
      <c r="M193" t="s">
        <v>8</v>
      </c>
      <c r="N193" t="s">
        <v>156</v>
      </c>
      <c r="O193" t="s">
        <v>510</v>
      </c>
      <c r="P193" t="s">
        <v>8</v>
      </c>
      <c r="Q193" t="s">
        <v>4570</v>
      </c>
      <c r="R193" t="s">
        <v>4940</v>
      </c>
      <c r="S193" t="s">
        <v>195</v>
      </c>
      <c r="T193" t="s">
        <v>4570</v>
      </c>
      <c r="U193" t="s">
        <v>4570</v>
      </c>
      <c r="V193" t="s">
        <v>4951</v>
      </c>
      <c r="W193" t="s">
        <v>4496</v>
      </c>
      <c r="X193" t="s">
        <v>5273</v>
      </c>
      <c r="Y193" t="s">
        <v>5274</v>
      </c>
      <c r="Z193" t="s">
        <v>8</v>
      </c>
      <c r="AA193">
        <v>0</v>
      </c>
      <c r="AB193" t="s">
        <v>195</v>
      </c>
      <c r="AC193">
        <v>0</v>
      </c>
      <c r="AD193" t="s">
        <v>195</v>
      </c>
      <c r="AE193">
        <v>0</v>
      </c>
      <c r="AF193" t="s">
        <v>195</v>
      </c>
      <c r="AG193">
        <v>0</v>
      </c>
      <c r="AH193" t="s">
        <v>195</v>
      </c>
      <c r="AI193">
        <v>10</v>
      </c>
      <c r="AJ193" t="s">
        <v>25</v>
      </c>
      <c r="AK193">
        <v>5000000</v>
      </c>
      <c r="AL193">
        <v>50000000</v>
      </c>
      <c r="AM193" t="s">
        <v>195</v>
      </c>
      <c r="AN193">
        <v>0</v>
      </c>
      <c r="AO193" t="s">
        <v>5011</v>
      </c>
      <c r="AP193">
        <v>0</v>
      </c>
      <c r="AQ193">
        <v>0</v>
      </c>
      <c r="AR193">
        <v>3952560</v>
      </c>
      <c r="AS193">
        <v>4767523</v>
      </c>
      <c r="AT193">
        <v>0</v>
      </c>
      <c r="AU193">
        <v>710750</v>
      </c>
      <c r="AV193">
        <v>416667</v>
      </c>
      <c r="AW193">
        <v>416667</v>
      </c>
      <c r="AX193">
        <v>416667</v>
      </c>
      <c r="AY193">
        <v>625000</v>
      </c>
      <c r="AZ193">
        <v>1194168</v>
      </c>
      <c r="BA193">
        <v>37499998</v>
      </c>
      <c r="BB193" t="s">
        <v>3796</v>
      </c>
      <c r="BC193" t="s">
        <v>3797</v>
      </c>
      <c r="BD193" t="s">
        <v>5014</v>
      </c>
      <c r="BE193" t="s">
        <v>5015</v>
      </c>
      <c r="BF193" t="s">
        <v>5021</v>
      </c>
      <c r="BG193" t="s">
        <v>5022</v>
      </c>
      <c r="BH193" t="s">
        <v>4947</v>
      </c>
      <c r="BI193" t="s">
        <v>195</v>
      </c>
      <c r="BJ193" t="s">
        <v>195</v>
      </c>
      <c r="BK193" t="s">
        <v>3777</v>
      </c>
      <c r="BL193" t="s">
        <v>5275</v>
      </c>
      <c r="BM193" t="s">
        <v>4949</v>
      </c>
      <c r="BN193" t="s">
        <v>5186</v>
      </c>
      <c r="BO193" t="s">
        <v>4950</v>
      </c>
      <c r="BP193" s="441" t="str">
        <f t="shared" si="2"/>
        <v>WA.2378.EBC.954.102.A.524111</v>
      </c>
    </row>
    <row r="194" spans="1:68">
      <c r="A194" t="s">
        <v>5010</v>
      </c>
      <c r="B194" t="s">
        <v>4936</v>
      </c>
      <c r="C194" t="s">
        <v>4937</v>
      </c>
      <c r="D194" t="s">
        <v>3795</v>
      </c>
      <c r="E194" t="s">
        <v>197</v>
      </c>
      <c r="F194" t="s">
        <v>3861</v>
      </c>
      <c r="G194" t="s">
        <v>2290</v>
      </c>
      <c r="H194" t="s">
        <v>4938</v>
      </c>
      <c r="I194">
        <v>78</v>
      </c>
      <c r="J194" t="s">
        <v>5012</v>
      </c>
      <c r="K194">
        <v>78</v>
      </c>
      <c r="L194" t="s">
        <v>1081</v>
      </c>
      <c r="M194" t="s">
        <v>8</v>
      </c>
      <c r="N194" t="s">
        <v>156</v>
      </c>
      <c r="O194" t="s">
        <v>510</v>
      </c>
      <c r="P194" t="s">
        <v>8</v>
      </c>
      <c r="Q194" t="s">
        <v>4570</v>
      </c>
      <c r="R194" t="s">
        <v>4940</v>
      </c>
      <c r="S194" t="s">
        <v>195</v>
      </c>
      <c r="T194" t="s">
        <v>4570</v>
      </c>
      <c r="U194" t="s">
        <v>4570</v>
      </c>
      <c r="V194" t="s">
        <v>5092</v>
      </c>
      <c r="W194" t="s">
        <v>5001</v>
      </c>
      <c r="X194" t="s">
        <v>5276</v>
      </c>
      <c r="Y194" t="s">
        <v>5277</v>
      </c>
      <c r="Z194" t="s">
        <v>8</v>
      </c>
      <c r="AA194">
        <v>0</v>
      </c>
      <c r="AB194" t="s">
        <v>195</v>
      </c>
      <c r="AC194">
        <v>0</v>
      </c>
      <c r="AD194" t="s">
        <v>195</v>
      </c>
      <c r="AE194">
        <v>0</v>
      </c>
      <c r="AF194" t="s">
        <v>195</v>
      </c>
      <c r="AG194">
        <v>0</v>
      </c>
      <c r="AH194" t="s">
        <v>195</v>
      </c>
      <c r="AI194">
        <v>106</v>
      </c>
      <c r="AJ194" t="s">
        <v>25</v>
      </c>
      <c r="AK194">
        <v>4050000</v>
      </c>
      <c r="AL194">
        <v>429300000</v>
      </c>
      <c r="AM194" t="s">
        <v>195</v>
      </c>
      <c r="AN194">
        <v>0</v>
      </c>
      <c r="AO194" t="s">
        <v>5011</v>
      </c>
      <c r="AP194">
        <v>0</v>
      </c>
      <c r="AQ194">
        <v>0</v>
      </c>
      <c r="AR194">
        <v>33936679</v>
      </c>
      <c r="AS194">
        <v>40933950</v>
      </c>
      <c r="AT194">
        <v>0</v>
      </c>
      <c r="AU194">
        <v>6102500</v>
      </c>
      <c r="AV194">
        <v>3577500</v>
      </c>
      <c r="AW194">
        <v>3577500</v>
      </c>
      <c r="AX194">
        <v>3577500</v>
      </c>
      <c r="AY194">
        <v>5366250</v>
      </c>
      <c r="AZ194">
        <v>10253123</v>
      </c>
      <c r="BA194">
        <v>321974998</v>
      </c>
      <c r="BB194" t="s">
        <v>3796</v>
      </c>
      <c r="BC194" t="s">
        <v>3797</v>
      </c>
      <c r="BD194" t="s">
        <v>5014</v>
      </c>
      <c r="BE194" t="s">
        <v>5015</v>
      </c>
      <c r="BF194" t="s">
        <v>5021</v>
      </c>
      <c r="BG194" t="s">
        <v>5022</v>
      </c>
      <c r="BH194" t="s">
        <v>4947</v>
      </c>
      <c r="BI194" t="s">
        <v>195</v>
      </c>
      <c r="BJ194" t="s">
        <v>195</v>
      </c>
      <c r="BK194" t="s">
        <v>3777</v>
      </c>
      <c r="BL194" t="s">
        <v>5278</v>
      </c>
      <c r="BM194" t="s">
        <v>4949</v>
      </c>
      <c r="BN194" t="s">
        <v>5186</v>
      </c>
      <c r="BO194" t="s">
        <v>4950</v>
      </c>
      <c r="BP194" s="441" t="str">
        <f t="shared" ref="BP194:BP257" si="3">_xlfn.TEXTJOIN(".",TRUE,D194,E194,F194,J194,L194,M194,O194)</f>
        <v>WA.2378.EBC.954.102.A.524111</v>
      </c>
    </row>
    <row r="195" spans="1:68">
      <c r="A195" t="s">
        <v>5010</v>
      </c>
      <c r="B195" t="s">
        <v>4936</v>
      </c>
      <c r="C195" t="s">
        <v>4937</v>
      </c>
      <c r="D195" t="s">
        <v>3795</v>
      </c>
      <c r="E195" t="s">
        <v>197</v>
      </c>
      <c r="F195" t="s">
        <v>3861</v>
      </c>
      <c r="G195" t="s">
        <v>2290</v>
      </c>
      <c r="H195" t="s">
        <v>4938</v>
      </c>
      <c r="I195">
        <v>78</v>
      </c>
      <c r="J195" t="s">
        <v>5012</v>
      </c>
      <c r="K195">
        <v>78</v>
      </c>
      <c r="L195" t="s">
        <v>1098</v>
      </c>
      <c r="M195" t="s">
        <v>8</v>
      </c>
      <c r="N195" t="s">
        <v>2397</v>
      </c>
      <c r="O195" t="s">
        <v>510</v>
      </c>
      <c r="P195" t="s">
        <v>8</v>
      </c>
      <c r="Q195" t="s">
        <v>4570</v>
      </c>
      <c r="R195" t="s">
        <v>4940</v>
      </c>
      <c r="S195" t="s">
        <v>195</v>
      </c>
      <c r="T195" t="s">
        <v>4570</v>
      </c>
      <c r="U195" t="s">
        <v>4570</v>
      </c>
      <c r="V195" t="s">
        <v>4496</v>
      </c>
      <c r="W195" t="s">
        <v>4570</v>
      </c>
      <c r="X195" t="s">
        <v>5279</v>
      </c>
      <c r="Y195" t="s">
        <v>5280</v>
      </c>
      <c r="Z195" t="s">
        <v>8</v>
      </c>
      <c r="AA195">
        <v>0</v>
      </c>
      <c r="AB195" t="s">
        <v>195</v>
      </c>
      <c r="AC195">
        <v>0</v>
      </c>
      <c r="AD195" t="s">
        <v>195</v>
      </c>
      <c r="AE195">
        <v>0</v>
      </c>
      <c r="AF195" t="s">
        <v>195</v>
      </c>
      <c r="AG195">
        <v>0</v>
      </c>
      <c r="AH195" t="s">
        <v>195</v>
      </c>
      <c r="AI195">
        <v>8</v>
      </c>
      <c r="AJ195" t="s">
        <v>25</v>
      </c>
      <c r="AK195">
        <v>5000000</v>
      </c>
      <c r="AL195">
        <v>40000000</v>
      </c>
      <c r="AM195" t="s">
        <v>195</v>
      </c>
      <c r="AN195">
        <v>0</v>
      </c>
      <c r="AO195" t="s">
        <v>5011</v>
      </c>
      <c r="AP195">
        <v>0</v>
      </c>
      <c r="AQ195">
        <v>0</v>
      </c>
      <c r="AR195">
        <v>1856546</v>
      </c>
      <c r="AS195">
        <v>1043653</v>
      </c>
      <c r="AT195">
        <v>0</v>
      </c>
      <c r="AU195">
        <v>148900</v>
      </c>
      <c r="AV195">
        <v>1202778</v>
      </c>
      <c r="AW195">
        <v>1202778</v>
      </c>
      <c r="AX195">
        <v>1231683</v>
      </c>
      <c r="AY195">
        <v>1243290</v>
      </c>
      <c r="AZ195">
        <v>1350483</v>
      </c>
      <c r="BA195">
        <v>30719889</v>
      </c>
      <c r="BB195" t="s">
        <v>3796</v>
      </c>
      <c r="BC195" t="s">
        <v>3797</v>
      </c>
      <c r="BD195" t="s">
        <v>5014</v>
      </c>
      <c r="BE195" t="s">
        <v>5015</v>
      </c>
      <c r="BF195" t="s">
        <v>5027</v>
      </c>
      <c r="BG195" t="s">
        <v>5028</v>
      </c>
      <c r="BH195" t="s">
        <v>4947</v>
      </c>
      <c r="BI195" t="s">
        <v>195</v>
      </c>
      <c r="BJ195" t="s">
        <v>195</v>
      </c>
      <c r="BK195" t="s">
        <v>3777</v>
      </c>
      <c r="BL195" t="s">
        <v>5281</v>
      </c>
      <c r="BM195" t="s">
        <v>4949</v>
      </c>
      <c r="BN195" t="s">
        <v>5186</v>
      </c>
      <c r="BO195" t="s">
        <v>4950</v>
      </c>
      <c r="BP195" s="441" t="str">
        <f t="shared" si="3"/>
        <v>WA.2378.EBC.954.103.A.524111</v>
      </c>
    </row>
    <row r="196" spans="1:68">
      <c r="A196" t="s">
        <v>5010</v>
      </c>
      <c r="B196" t="s">
        <v>4936</v>
      </c>
      <c r="C196" t="s">
        <v>4937</v>
      </c>
      <c r="D196" t="s">
        <v>3795</v>
      </c>
      <c r="E196" t="s">
        <v>197</v>
      </c>
      <c r="F196" t="s">
        <v>3861</v>
      </c>
      <c r="G196" t="s">
        <v>2290</v>
      </c>
      <c r="H196" t="s">
        <v>4938</v>
      </c>
      <c r="I196">
        <v>78</v>
      </c>
      <c r="J196" t="s">
        <v>5012</v>
      </c>
      <c r="K196">
        <v>78</v>
      </c>
      <c r="L196" t="s">
        <v>1098</v>
      </c>
      <c r="M196" t="s">
        <v>8</v>
      </c>
      <c r="N196" t="s">
        <v>2397</v>
      </c>
      <c r="O196" t="s">
        <v>510</v>
      </c>
      <c r="P196" t="s">
        <v>8</v>
      </c>
      <c r="Q196" t="s">
        <v>4570</v>
      </c>
      <c r="R196" t="s">
        <v>4940</v>
      </c>
      <c r="S196" t="s">
        <v>195</v>
      </c>
      <c r="T196" t="s">
        <v>4570</v>
      </c>
      <c r="U196" t="s">
        <v>4570</v>
      </c>
      <c r="V196" t="s">
        <v>4951</v>
      </c>
      <c r="W196" t="s">
        <v>4496</v>
      </c>
      <c r="X196" t="s">
        <v>5282</v>
      </c>
      <c r="Y196" t="s">
        <v>5283</v>
      </c>
      <c r="Z196" t="s">
        <v>8</v>
      </c>
      <c r="AA196">
        <v>0</v>
      </c>
      <c r="AB196" t="s">
        <v>195</v>
      </c>
      <c r="AC196">
        <v>0</v>
      </c>
      <c r="AD196" t="s">
        <v>195</v>
      </c>
      <c r="AE196">
        <v>0</v>
      </c>
      <c r="AF196" t="s">
        <v>195</v>
      </c>
      <c r="AG196">
        <v>0</v>
      </c>
      <c r="AH196" t="s">
        <v>195</v>
      </c>
      <c r="AI196">
        <v>2</v>
      </c>
      <c r="AJ196" t="s">
        <v>25</v>
      </c>
      <c r="AK196">
        <v>3500000</v>
      </c>
      <c r="AL196">
        <v>7000000</v>
      </c>
      <c r="AM196" t="s">
        <v>195</v>
      </c>
      <c r="AN196">
        <v>0</v>
      </c>
      <c r="AO196" t="s">
        <v>5011</v>
      </c>
      <c r="AP196">
        <v>0</v>
      </c>
      <c r="AQ196">
        <v>0</v>
      </c>
      <c r="AR196">
        <v>324896</v>
      </c>
      <c r="AS196">
        <v>182639</v>
      </c>
      <c r="AT196">
        <v>0</v>
      </c>
      <c r="AU196">
        <v>26058</v>
      </c>
      <c r="AV196">
        <v>210486</v>
      </c>
      <c r="AW196">
        <v>210486</v>
      </c>
      <c r="AX196">
        <v>215545</v>
      </c>
      <c r="AY196">
        <v>217576</v>
      </c>
      <c r="AZ196">
        <v>236335</v>
      </c>
      <c r="BA196">
        <v>5375979</v>
      </c>
      <c r="BB196" t="s">
        <v>3796</v>
      </c>
      <c r="BC196" t="s">
        <v>3797</v>
      </c>
      <c r="BD196" t="s">
        <v>5014</v>
      </c>
      <c r="BE196" t="s">
        <v>5015</v>
      </c>
      <c r="BF196" t="s">
        <v>5027</v>
      </c>
      <c r="BG196" t="s">
        <v>5028</v>
      </c>
      <c r="BH196" t="s">
        <v>4947</v>
      </c>
      <c r="BI196" t="s">
        <v>195</v>
      </c>
      <c r="BJ196" t="s">
        <v>195</v>
      </c>
      <c r="BK196" t="s">
        <v>3777</v>
      </c>
      <c r="BL196" t="s">
        <v>5284</v>
      </c>
      <c r="BM196" t="s">
        <v>4949</v>
      </c>
      <c r="BN196" t="s">
        <v>5186</v>
      </c>
      <c r="BO196" t="s">
        <v>4950</v>
      </c>
      <c r="BP196" s="441" t="str">
        <f t="shared" si="3"/>
        <v>WA.2378.EBC.954.103.A.524111</v>
      </c>
    </row>
    <row r="197" spans="1:68">
      <c r="A197" t="s">
        <v>5010</v>
      </c>
      <c r="B197" t="s">
        <v>4936</v>
      </c>
      <c r="C197" t="s">
        <v>4937</v>
      </c>
      <c r="D197" t="s">
        <v>3795</v>
      </c>
      <c r="E197" t="s">
        <v>197</v>
      </c>
      <c r="F197" t="s">
        <v>3861</v>
      </c>
      <c r="G197" t="s">
        <v>2290</v>
      </c>
      <c r="H197" t="s">
        <v>4938</v>
      </c>
      <c r="I197">
        <v>78</v>
      </c>
      <c r="J197" t="s">
        <v>5012</v>
      </c>
      <c r="K197">
        <v>78</v>
      </c>
      <c r="L197" t="s">
        <v>1098</v>
      </c>
      <c r="M197" t="s">
        <v>8</v>
      </c>
      <c r="N197" t="s">
        <v>2397</v>
      </c>
      <c r="O197" t="s">
        <v>510</v>
      </c>
      <c r="P197" t="s">
        <v>8</v>
      </c>
      <c r="Q197" t="s">
        <v>4570</v>
      </c>
      <c r="R197" t="s">
        <v>4940</v>
      </c>
      <c r="S197" t="s">
        <v>195</v>
      </c>
      <c r="T197" t="s">
        <v>4570</v>
      </c>
      <c r="U197" t="s">
        <v>4570</v>
      </c>
      <c r="V197" t="s">
        <v>5001</v>
      </c>
      <c r="W197" t="s">
        <v>4951</v>
      </c>
      <c r="X197" t="s">
        <v>5285</v>
      </c>
      <c r="Y197" t="s">
        <v>5286</v>
      </c>
      <c r="Z197" t="s">
        <v>8</v>
      </c>
      <c r="AA197">
        <v>0</v>
      </c>
      <c r="AB197" t="s">
        <v>195</v>
      </c>
      <c r="AC197">
        <v>0</v>
      </c>
      <c r="AD197" t="s">
        <v>195</v>
      </c>
      <c r="AE197">
        <v>0</v>
      </c>
      <c r="AF197" t="s">
        <v>195</v>
      </c>
      <c r="AG197">
        <v>0</v>
      </c>
      <c r="AH197" t="s">
        <v>195</v>
      </c>
      <c r="AI197">
        <v>15</v>
      </c>
      <c r="AJ197" t="s">
        <v>25</v>
      </c>
      <c r="AK197">
        <v>5000000</v>
      </c>
      <c r="AL197">
        <v>75000000</v>
      </c>
      <c r="AM197" t="s">
        <v>195</v>
      </c>
      <c r="AN197">
        <v>0</v>
      </c>
      <c r="AO197" t="s">
        <v>5011</v>
      </c>
      <c r="AP197">
        <v>0</v>
      </c>
      <c r="AQ197">
        <v>0</v>
      </c>
      <c r="AR197">
        <v>3481024</v>
      </c>
      <c r="AS197">
        <v>1956850</v>
      </c>
      <c r="AT197">
        <v>0</v>
      </c>
      <c r="AU197">
        <v>279188</v>
      </c>
      <c r="AV197">
        <v>2255209</v>
      </c>
      <c r="AW197">
        <v>2255209</v>
      </c>
      <c r="AX197">
        <v>2309406</v>
      </c>
      <c r="AY197">
        <v>2331169</v>
      </c>
      <c r="AZ197">
        <v>2532157</v>
      </c>
      <c r="BA197">
        <v>57599788</v>
      </c>
      <c r="BB197" t="s">
        <v>3796</v>
      </c>
      <c r="BC197" t="s">
        <v>3797</v>
      </c>
      <c r="BD197" t="s">
        <v>5014</v>
      </c>
      <c r="BE197" t="s">
        <v>5015</v>
      </c>
      <c r="BF197" t="s">
        <v>5027</v>
      </c>
      <c r="BG197" t="s">
        <v>5028</v>
      </c>
      <c r="BH197" t="s">
        <v>4947</v>
      </c>
      <c r="BI197" t="s">
        <v>195</v>
      </c>
      <c r="BJ197" t="s">
        <v>195</v>
      </c>
      <c r="BK197" t="s">
        <v>3777</v>
      </c>
      <c r="BL197" t="s">
        <v>5287</v>
      </c>
      <c r="BM197" t="s">
        <v>4949</v>
      </c>
      <c r="BN197" t="s">
        <v>5186</v>
      </c>
      <c r="BO197" t="s">
        <v>4950</v>
      </c>
      <c r="BP197" s="441" t="str">
        <f t="shared" si="3"/>
        <v>WA.2378.EBC.954.103.A.524111</v>
      </c>
    </row>
    <row r="198" spans="1:68">
      <c r="A198" t="s">
        <v>5010</v>
      </c>
      <c r="B198" t="s">
        <v>4936</v>
      </c>
      <c r="C198" t="s">
        <v>4937</v>
      </c>
      <c r="D198" t="s">
        <v>3795</v>
      </c>
      <c r="E198" t="s">
        <v>197</v>
      </c>
      <c r="F198" t="s">
        <v>3861</v>
      </c>
      <c r="G198" t="s">
        <v>2290</v>
      </c>
      <c r="H198" t="s">
        <v>4938</v>
      </c>
      <c r="I198">
        <v>78</v>
      </c>
      <c r="J198" t="s">
        <v>5012</v>
      </c>
      <c r="K198">
        <v>78</v>
      </c>
      <c r="L198" t="s">
        <v>1098</v>
      </c>
      <c r="M198" t="s">
        <v>508</v>
      </c>
      <c r="N198" t="s">
        <v>2422</v>
      </c>
      <c r="O198" t="s">
        <v>510</v>
      </c>
      <c r="P198" t="s">
        <v>8</v>
      </c>
      <c r="Q198" t="s">
        <v>4570</v>
      </c>
      <c r="R198" t="s">
        <v>4940</v>
      </c>
      <c r="S198" t="s">
        <v>195</v>
      </c>
      <c r="T198" t="s">
        <v>4570</v>
      </c>
      <c r="U198" t="s">
        <v>4570</v>
      </c>
      <c r="V198" t="s">
        <v>4496</v>
      </c>
      <c r="W198" t="s">
        <v>4570</v>
      </c>
      <c r="X198" t="s">
        <v>5288</v>
      </c>
      <c r="Y198" t="s">
        <v>5289</v>
      </c>
      <c r="Z198" t="s">
        <v>8</v>
      </c>
      <c r="AA198">
        <v>0</v>
      </c>
      <c r="AB198" t="s">
        <v>195</v>
      </c>
      <c r="AC198">
        <v>0</v>
      </c>
      <c r="AD198" t="s">
        <v>195</v>
      </c>
      <c r="AE198">
        <v>0</v>
      </c>
      <c r="AF198" t="s">
        <v>195</v>
      </c>
      <c r="AG198">
        <v>0</v>
      </c>
      <c r="AH198" t="s">
        <v>195</v>
      </c>
      <c r="AI198">
        <v>4</v>
      </c>
      <c r="AJ198" t="s">
        <v>25</v>
      </c>
      <c r="AK198">
        <v>5000000</v>
      </c>
      <c r="AL198">
        <v>20000000</v>
      </c>
      <c r="AM198" t="s">
        <v>195</v>
      </c>
      <c r="AN198">
        <v>0</v>
      </c>
      <c r="AO198" t="s">
        <v>5011</v>
      </c>
      <c r="AP198">
        <v>0</v>
      </c>
      <c r="AQ198">
        <v>0</v>
      </c>
      <c r="AR198">
        <v>928273</v>
      </c>
      <c r="AS198">
        <v>521827</v>
      </c>
      <c r="AT198">
        <v>0</v>
      </c>
      <c r="AU198">
        <v>74450</v>
      </c>
      <c r="AV198">
        <v>601389</v>
      </c>
      <c r="AW198">
        <v>601389</v>
      </c>
      <c r="AX198">
        <v>615842</v>
      </c>
      <c r="AY198">
        <v>621645</v>
      </c>
      <c r="AZ198">
        <v>675242</v>
      </c>
      <c r="BA198">
        <v>15359943</v>
      </c>
      <c r="BB198" t="s">
        <v>3796</v>
      </c>
      <c r="BC198" t="s">
        <v>3797</v>
      </c>
      <c r="BD198" t="s">
        <v>5014</v>
      </c>
      <c r="BE198" t="s">
        <v>5015</v>
      </c>
      <c r="BF198" t="s">
        <v>5027</v>
      </c>
      <c r="BG198" t="s">
        <v>5030</v>
      </c>
      <c r="BH198" t="s">
        <v>4947</v>
      </c>
      <c r="BI198" t="s">
        <v>195</v>
      </c>
      <c r="BJ198" t="s">
        <v>195</v>
      </c>
      <c r="BK198" t="s">
        <v>3777</v>
      </c>
      <c r="BL198" t="s">
        <v>5290</v>
      </c>
      <c r="BM198" t="s">
        <v>4949</v>
      </c>
      <c r="BN198" t="s">
        <v>5186</v>
      </c>
      <c r="BO198" t="s">
        <v>4950</v>
      </c>
      <c r="BP198" s="441" t="str">
        <f t="shared" si="3"/>
        <v>WA.2378.EBC.954.103.B.524111</v>
      </c>
    </row>
    <row r="199" spans="1:68">
      <c r="A199" t="s">
        <v>4935</v>
      </c>
      <c r="B199" t="s">
        <v>4936</v>
      </c>
      <c r="C199" t="s">
        <v>4937</v>
      </c>
      <c r="D199" t="s">
        <v>3795</v>
      </c>
      <c r="E199" t="s">
        <v>197</v>
      </c>
      <c r="F199" t="s">
        <v>3842</v>
      </c>
      <c r="G199" t="s">
        <v>2445</v>
      </c>
      <c r="H199" t="s">
        <v>4938</v>
      </c>
      <c r="I199">
        <v>5</v>
      </c>
      <c r="J199" t="s">
        <v>5031</v>
      </c>
      <c r="K199">
        <v>1</v>
      </c>
      <c r="L199" t="s">
        <v>805</v>
      </c>
      <c r="M199" t="s">
        <v>8</v>
      </c>
      <c r="N199" t="s">
        <v>122</v>
      </c>
      <c r="O199" t="s">
        <v>510</v>
      </c>
      <c r="P199" t="s">
        <v>8</v>
      </c>
      <c r="Q199" t="s">
        <v>4570</v>
      </c>
      <c r="R199" t="s">
        <v>4940</v>
      </c>
      <c r="S199" t="s">
        <v>195</v>
      </c>
      <c r="T199" t="s">
        <v>4570</v>
      </c>
      <c r="U199" t="s">
        <v>4570</v>
      </c>
      <c r="V199" t="s">
        <v>4496</v>
      </c>
      <c r="W199" t="s">
        <v>4570</v>
      </c>
      <c r="X199" t="s">
        <v>5291</v>
      </c>
      <c r="Y199" t="s">
        <v>5292</v>
      </c>
      <c r="Z199" t="s">
        <v>8</v>
      </c>
      <c r="AA199">
        <v>0</v>
      </c>
      <c r="AB199" t="s">
        <v>195</v>
      </c>
      <c r="AC199">
        <v>0</v>
      </c>
      <c r="AD199" t="s">
        <v>195</v>
      </c>
      <c r="AE199">
        <v>0</v>
      </c>
      <c r="AF199" t="s">
        <v>195</v>
      </c>
      <c r="AG199">
        <v>0</v>
      </c>
      <c r="AH199" t="s">
        <v>195</v>
      </c>
      <c r="AI199">
        <v>14</v>
      </c>
      <c r="AJ199" t="s">
        <v>25</v>
      </c>
      <c r="AK199">
        <v>5000000</v>
      </c>
      <c r="AL199">
        <v>70000000</v>
      </c>
      <c r="AM199" t="s">
        <v>195</v>
      </c>
      <c r="AN199">
        <v>0</v>
      </c>
      <c r="AO199" t="s">
        <v>4943</v>
      </c>
      <c r="AP199">
        <v>0</v>
      </c>
      <c r="AQ199">
        <v>0</v>
      </c>
      <c r="AR199">
        <v>3160706</v>
      </c>
      <c r="AS199">
        <v>338741</v>
      </c>
      <c r="AT199">
        <v>4524760</v>
      </c>
      <c r="AU199">
        <v>1562400</v>
      </c>
      <c r="AV199">
        <v>1562400</v>
      </c>
      <c r="AW199">
        <v>1562400</v>
      </c>
      <c r="AX199">
        <v>1842400</v>
      </c>
      <c r="AY199">
        <v>1562400</v>
      </c>
      <c r="AZ199">
        <v>1523793</v>
      </c>
      <c r="BA199">
        <v>52360000</v>
      </c>
      <c r="BB199" t="s">
        <v>3796</v>
      </c>
      <c r="BC199" t="s">
        <v>3797</v>
      </c>
      <c r="BD199" t="s">
        <v>3843</v>
      </c>
      <c r="BE199" t="s">
        <v>3844</v>
      </c>
      <c r="BF199" t="s">
        <v>5034</v>
      </c>
      <c r="BG199" t="s">
        <v>5192</v>
      </c>
      <c r="BH199" t="s">
        <v>4947</v>
      </c>
      <c r="BI199" t="s">
        <v>195</v>
      </c>
      <c r="BJ199" t="s">
        <v>195</v>
      </c>
      <c r="BK199" t="s">
        <v>3777</v>
      </c>
      <c r="BL199" t="s">
        <v>5293</v>
      </c>
      <c r="BM199" t="s">
        <v>4949</v>
      </c>
      <c r="BN199" t="s">
        <v>5186</v>
      </c>
      <c r="BO199" t="s">
        <v>4950</v>
      </c>
      <c r="BP199" s="441" t="str">
        <f t="shared" si="3"/>
        <v>WA.2378.EBD.952.101.A.524111</v>
      </c>
    </row>
    <row r="200" spans="1:68">
      <c r="A200" t="s">
        <v>4935</v>
      </c>
      <c r="B200" t="s">
        <v>4936</v>
      </c>
      <c r="C200" t="s">
        <v>4937</v>
      </c>
      <c r="D200" t="s">
        <v>3795</v>
      </c>
      <c r="E200" t="s">
        <v>197</v>
      </c>
      <c r="F200" t="s">
        <v>3842</v>
      </c>
      <c r="G200" t="s">
        <v>2445</v>
      </c>
      <c r="H200" t="s">
        <v>4938</v>
      </c>
      <c r="I200">
        <v>5</v>
      </c>
      <c r="J200" t="s">
        <v>5031</v>
      </c>
      <c r="K200">
        <v>1</v>
      </c>
      <c r="L200" t="s">
        <v>805</v>
      </c>
      <c r="M200" t="s">
        <v>508</v>
      </c>
      <c r="N200" t="s">
        <v>123</v>
      </c>
      <c r="O200" t="s">
        <v>510</v>
      </c>
      <c r="P200" t="s">
        <v>8</v>
      </c>
      <c r="Q200" t="s">
        <v>4570</v>
      </c>
      <c r="R200" t="s">
        <v>4940</v>
      </c>
      <c r="S200" t="s">
        <v>195</v>
      </c>
      <c r="T200" t="s">
        <v>4570</v>
      </c>
      <c r="U200" t="s">
        <v>4570</v>
      </c>
      <c r="V200" t="s">
        <v>4496</v>
      </c>
      <c r="W200" t="s">
        <v>4570</v>
      </c>
      <c r="X200" t="s">
        <v>5294</v>
      </c>
      <c r="Y200" t="s">
        <v>5295</v>
      </c>
      <c r="Z200" t="s">
        <v>8</v>
      </c>
      <c r="AA200">
        <v>0</v>
      </c>
      <c r="AB200" t="s">
        <v>195</v>
      </c>
      <c r="AC200">
        <v>0</v>
      </c>
      <c r="AD200" t="s">
        <v>195</v>
      </c>
      <c r="AE200">
        <v>0</v>
      </c>
      <c r="AF200" t="s">
        <v>195</v>
      </c>
      <c r="AG200">
        <v>0</v>
      </c>
      <c r="AH200" t="s">
        <v>195</v>
      </c>
      <c r="AI200">
        <v>10</v>
      </c>
      <c r="AJ200" t="s">
        <v>25</v>
      </c>
      <c r="AK200">
        <v>5000000</v>
      </c>
      <c r="AL200">
        <v>50000000</v>
      </c>
      <c r="AM200" t="s">
        <v>195</v>
      </c>
      <c r="AN200">
        <v>0</v>
      </c>
      <c r="AO200" t="s">
        <v>4943</v>
      </c>
      <c r="AP200">
        <v>0</v>
      </c>
      <c r="AQ200">
        <v>0</v>
      </c>
      <c r="AR200">
        <v>2257647</v>
      </c>
      <c r="AS200">
        <v>241958</v>
      </c>
      <c r="AT200">
        <v>3231971</v>
      </c>
      <c r="AU200">
        <v>1116000</v>
      </c>
      <c r="AV200">
        <v>1116000</v>
      </c>
      <c r="AW200">
        <v>1116000</v>
      </c>
      <c r="AX200">
        <v>1316000</v>
      </c>
      <c r="AY200">
        <v>1116000</v>
      </c>
      <c r="AZ200">
        <v>1088424</v>
      </c>
      <c r="BA200">
        <v>37400000</v>
      </c>
      <c r="BB200" t="s">
        <v>3796</v>
      </c>
      <c r="BC200" t="s">
        <v>3797</v>
      </c>
      <c r="BD200" t="s">
        <v>3843</v>
      </c>
      <c r="BE200" t="s">
        <v>3844</v>
      </c>
      <c r="BF200" t="s">
        <v>5034</v>
      </c>
      <c r="BG200" t="s">
        <v>5035</v>
      </c>
      <c r="BH200" t="s">
        <v>4947</v>
      </c>
      <c r="BI200" t="s">
        <v>195</v>
      </c>
      <c r="BJ200" t="s">
        <v>195</v>
      </c>
      <c r="BK200" t="s">
        <v>3777</v>
      </c>
      <c r="BL200" t="s">
        <v>5296</v>
      </c>
      <c r="BM200" t="s">
        <v>4949</v>
      </c>
      <c r="BN200" t="s">
        <v>5186</v>
      </c>
      <c r="BO200" t="s">
        <v>4950</v>
      </c>
      <c r="BP200" s="441" t="str">
        <f t="shared" si="3"/>
        <v>WA.2378.EBD.952.101.B.524111</v>
      </c>
    </row>
    <row r="201" spans="1:68">
      <c r="A201" t="s">
        <v>4935</v>
      </c>
      <c r="B201" t="s">
        <v>4936</v>
      </c>
      <c r="C201" t="s">
        <v>4937</v>
      </c>
      <c r="D201" t="s">
        <v>3795</v>
      </c>
      <c r="E201" t="s">
        <v>197</v>
      </c>
      <c r="F201" t="s">
        <v>3842</v>
      </c>
      <c r="G201" t="s">
        <v>2445</v>
      </c>
      <c r="H201" t="s">
        <v>4938</v>
      </c>
      <c r="I201">
        <v>5</v>
      </c>
      <c r="J201" t="s">
        <v>5031</v>
      </c>
      <c r="K201">
        <v>1</v>
      </c>
      <c r="L201" t="s">
        <v>805</v>
      </c>
      <c r="M201" t="s">
        <v>508</v>
      </c>
      <c r="N201" t="s">
        <v>123</v>
      </c>
      <c r="O201" t="s">
        <v>510</v>
      </c>
      <c r="P201" t="s">
        <v>8</v>
      </c>
      <c r="Q201" t="s">
        <v>4570</v>
      </c>
      <c r="R201" t="s">
        <v>4940</v>
      </c>
      <c r="S201" t="s">
        <v>195</v>
      </c>
      <c r="T201" t="s">
        <v>4570</v>
      </c>
      <c r="U201" t="s">
        <v>4570</v>
      </c>
      <c r="V201" t="s">
        <v>4951</v>
      </c>
      <c r="W201" t="s">
        <v>4496</v>
      </c>
      <c r="X201" t="s">
        <v>5297</v>
      </c>
      <c r="Y201" t="s">
        <v>5298</v>
      </c>
      <c r="Z201" t="s">
        <v>8</v>
      </c>
      <c r="AA201">
        <v>0</v>
      </c>
      <c r="AB201" t="s">
        <v>195</v>
      </c>
      <c r="AC201">
        <v>0</v>
      </c>
      <c r="AD201" t="s">
        <v>195</v>
      </c>
      <c r="AE201">
        <v>0</v>
      </c>
      <c r="AF201" t="s">
        <v>195</v>
      </c>
      <c r="AG201">
        <v>0</v>
      </c>
      <c r="AH201" t="s">
        <v>195</v>
      </c>
      <c r="AI201">
        <v>6</v>
      </c>
      <c r="AJ201" t="s">
        <v>25</v>
      </c>
      <c r="AK201">
        <v>5000000</v>
      </c>
      <c r="AL201">
        <v>30000000</v>
      </c>
      <c r="AM201" t="s">
        <v>195</v>
      </c>
      <c r="AN201">
        <v>0</v>
      </c>
      <c r="AO201" t="s">
        <v>4943</v>
      </c>
      <c r="AP201">
        <v>0</v>
      </c>
      <c r="AQ201">
        <v>0</v>
      </c>
      <c r="AR201">
        <v>1354588</v>
      </c>
      <c r="AS201">
        <v>145175</v>
      </c>
      <c r="AT201">
        <v>1939183</v>
      </c>
      <c r="AU201">
        <v>669600</v>
      </c>
      <c r="AV201">
        <v>669600</v>
      </c>
      <c r="AW201">
        <v>669600</v>
      </c>
      <c r="AX201">
        <v>789600</v>
      </c>
      <c r="AY201">
        <v>669600</v>
      </c>
      <c r="AZ201">
        <v>653054</v>
      </c>
      <c r="BA201">
        <v>22440000</v>
      </c>
      <c r="BB201" t="s">
        <v>3796</v>
      </c>
      <c r="BC201" t="s">
        <v>3797</v>
      </c>
      <c r="BD201" t="s">
        <v>3843</v>
      </c>
      <c r="BE201" t="s">
        <v>3844</v>
      </c>
      <c r="BF201" t="s">
        <v>5034</v>
      </c>
      <c r="BG201" t="s">
        <v>5035</v>
      </c>
      <c r="BH201" t="s">
        <v>4947</v>
      </c>
      <c r="BI201" t="s">
        <v>195</v>
      </c>
      <c r="BJ201" t="s">
        <v>195</v>
      </c>
      <c r="BK201" t="s">
        <v>3777</v>
      </c>
      <c r="BL201" t="s">
        <v>5299</v>
      </c>
      <c r="BM201" t="s">
        <v>4949</v>
      </c>
      <c r="BN201" t="s">
        <v>5186</v>
      </c>
      <c r="BO201" t="s">
        <v>4950</v>
      </c>
      <c r="BP201" s="441" t="str">
        <f t="shared" si="3"/>
        <v>WA.2378.EBD.952.101.B.524111</v>
      </c>
    </row>
    <row r="202" spans="1:68">
      <c r="A202" t="s">
        <v>4935</v>
      </c>
      <c r="B202" t="s">
        <v>4936</v>
      </c>
      <c r="C202" t="s">
        <v>4937</v>
      </c>
      <c r="D202" t="s">
        <v>3795</v>
      </c>
      <c r="E202" t="s">
        <v>197</v>
      </c>
      <c r="F202" t="s">
        <v>3842</v>
      </c>
      <c r="G202" t="s">
        <v>2445</v>
      </c>
      <c r="H202" t="s">
        <v>4938</v>
      </c>
      <c r="I202">
        <v>5</v>
      </c>
      <c r="J202" t="s">
        <v>5031</v>
      </c>
      <c r="K202">
        <v>1</v>
      </c>
      <c r="L202" t="s">
        <v>805</v>
      </c>
      <c r="M202" t="s">
        <v>508</v>
      </c>
      <c r="N202" t="s">
        <v>123</v>
      </c>
      <c r="O202" t="s">
        <v>510</v>
      </c>
      <c r="P202" t="s">
        <v>8</v>
      </c>
      <c r="Q202" t="s">
        <v>4570</v>
      </c>
      <c r="R202" t="s">
        <v>4940</v>
      </c>
      <c r="S202" t="s">
        <v>195</v>
      </c>
      <c r="T202" t="s">
        <v>4570</v>
      </c>
      <c r="U202" t="s">
        <v>4570</v>
      </c>
      <c r="V202" t="s">
        <v>5001</v>
      </c>
      <c r="W202" t="s">
        <v>4951</v>
      </c>
      <c r="X202" t="s">
        <v>5300</v>
      </c>
      <c r="Y202" t="s">
        <v>5301</v>
      </c>
      <c r="Z202" t="s">
        <v>8</v>
      </c>
      <c r="AA202">
        <v>0</v>
      </c>
      <c r="AB202" t="s">
        <v>195</v>
      </c>
      <c r="AC202">
        <v>0</v>
      </c>
      <c r="AD202" t="s">
        <v>195</v>
      </c>
      <c r="AE202">
        <v>0</v>
      </c>
      <c r="AF202" t="s">
        <v>195</v>
      </c>
      <c r="AG202">
        <v>0</v>
      </c>
      <c r="AH202" t="s">
        <v>195</v>
      </c>
      <c r="AI202">
        <v>60</v>
      </c>
      <c r="AJ202" t="s">
        <v>25</v>
      </c>
      <c r="AK202">
        <v>500000</v>
      </c>
      <c r="AL202">
        <v>30000000</v>
      </c>
      <c r="AM202" t="s">
        <v>195</v>
      </c>
      <c r="AN202">
        <v>0</v>
      </c>
      <c r="AO202" t="s">
        <v>4943</v>
      </c>
      <c r="AP202">
        <v>0</v>
      </c>
      <c r="AQ202">
        <v>0</v>
      </c>
      <c r="AR202">
        <v>1354588</v>
      </c>
      <c r="AS202">
        <v>145175</v>
      </c>
      <c r="AT202">
        <v>1939183</v>
      </c>
      <c r="AU202">
        <v>669600</v>
      </c>
      <c r="AV202">
        <v>669600</v>
      </c>
      <c r="AW202">
        <v>669600</v>
      </c>
      <c r="AX202">
        <v>789600</v>
      </c>
      <c r="AY202">
        <v>669600</v>
      </c>
      <c r="AZ202">
        <v>653054</v>
      </c>
      <c r="BA202">
        <v>22440000</v>
      </c>
      <c r="BB202" t="s">
        <v>3796</v>
      </c>
      <c r="BC202" t="s">
        <v>3797</v>
      </c>
      <c r="BD202" t="s">
        <v>3843</v>
      </c>
      <c r="BE202" t="s">
        <v>3844</v>
      </c>
      <c r="BF202" t="s">
        <v>5034</v>
      </c>
      <c r="BG202" t="s">
        <v>5035</v>
      </c>
      <c r="BH202" t="s">
        <v>4947</v>
      </c>
      <c r="BI202" t="s">
        <v>195</v>
      </c>
      <c r="BJ202" t="s">
        <v>195</v>
      </c>
      <c r="BK202" t="s">
        <v>3777</v>
      </c>
      <c r="BL202" t="s">
        <v>5302</v>
      </c>
      <c r="BM202" t="s">
        <v>4949</v>
      </c>
      <c r="BN202" t="s">
        <v>5186</v>
      </c>
      <c r="BO202" t="s">
        <v>4950</v>
      </c>
      <c r="BP202" s="441" t="str">
        <f t="shared" si="3"/>
        <v>WA.2378.EBD.952.101.B.524111</v>
      </c>
    </row>
    <row r="203" spans="1:68">
      <c r="A203" t="s">
        <v>4935</v>
      </c>
      <c r="B203" t="s">
        <v>4936</v>
      </c>
      <c r="C203" t="s">
        <v>4937</v>
      </c>
      <c r="D203" t="s">
        <v>3795</v>
      </c>
      <c r="E203" t="s">
        <v>197</v>
      </c>
      <c r="F203" t="s">
        <v>3842</v>
      </c>
      <c r="G203" t="s">
        <v>2445</v>
      </c>
      <c r="H203" t="s">
        <v>4938</v>
      </c>
      <c r="I203">
        <v>5</v>
      </c>
      <c r="J203" t="s">
        <v>5031</v>
      </c>
      <c r="K203">
        <v>1</v>
      </c>
      <c r="L203" t="s">
        <v>805</v>
      </c>
      <c r="M203" t="s">
        <v>509</v>
      </c>
      <c r="N203" t="s">
        <v>124</v>
      </c>
      <c r="O203" t="s">
        <v>510</v>
      </c>
      <c r="P203" t="s">
        <v>8</v>
      </c>
      <c r="Q203" t="s">
        <v>4570</v>
      </c>
      <c r="R203" t="s">
        <v>4940</v>
      </c>
      <c r="S203" t="s">
        <v>195</v>
      </c>
      <c r="T203" t="s">
        <v>4570</v>
      </c>
      <c r="U203" t="s">
        <v>4570</v>
      </c>
      <c r="V203" t="s">
        <v>4496</v>
      </c>
      <c r="W203" t="s">
        <v>4570</v>
      </c>
      <c r="X203" t="s">
        <v>5303</v>
      </c>
      <c r="Y203" t="s">
        <v>5304</v>
      </c>
      <c r="Z203" t="s">
        <v>8</v>
      </c>
      <c r="AA203">
        <v>0</v>
      </c>
      <c r="AB203" t="s">
        <v>195</v>
      </c>
      <c r="AC203">
        <v>0</v>
      </c>
      <c r="AD203" t="s">
        <v>195</v>
      </c>
      <c r="AE203">
        <v>0</v>
      </c>
      <c r="AF203" t="s">
        <v>195</v>
      </c>
      <c r="AG203">
        <v>0</v>
      </c>
      <c r="AH203" t="s">
        <v>195</v>
      </c>
      <c r="AI203">
        <v>2</v>
      </c>
      <c r="AJ203" t="s">
        <v>25</v>
      </c>
      <c r="AK203">
        <v>1000000</v>
      </c>
      <c r="AL203">
        <v>2000000</v>
      </c>
      <c r="AM203" t="s">
        <v>195</v>
      </c>
      <c r="AN203">
        <v>0</v>
      </c>
      <c r="AO203" t="s">
        <v>4943</v>
      </c>
      <c r="AP203">
        <v>0</v>
      </c>
      <c r="AQ203">
        <v>0</v>
      </c>
      <c r="AR203">
        <v>90306</v>
      </c>
      <c r="AS203">
        <v>9678</v>
      </c>
      <c r="AT203">
        <v>129279</v>
      </c>
      <c r="AU203">
        <v>44640</v>
      </c>
      <c r="AV203">
        <v>44640</v>
      </c>
      <c r="AW203">
        <v>44640</v>
      </c>
      <c r="AX203">
        <v>52640</v>
      </c>
      <c r="AY203">
        <v>44640</v>
      </c>
      <c r="AZ203">
        <v>43537</v>
      </c>
      <c r="BA203">
        <v>1496000</v>
      </c>
      <c r="BB203" t="s">
        <v>3796</v>
      </c>
      <c r="BC203" t="s">
        <v>3797</v>
      </c>
      <c r="BD203" t="s">
        <v>3843</v>
      </c>
      <c r="BE203" t="s">
        <v>3844</v>
      </c>
      <c r="BF203" t="s">
        <v>5034</v>
      </c>
      <c r="BG203" t="s">
        <v>5042</v>
      </c>
      <c r="BH203" t="s">
        <v>4947</v>
      </c>
      <c r="BI203" t="s">
        <v>195</v>
      </c>
      <c r="BJ203" t="s">
        <v>195</v>
      </c>
      <c r="BK203" t="s">
        <v>3777</v>
      </c>
      <c r="BL203" t="s">
        <v>5305</v>
      </c>
      <c r="BM203" t="s">
        <v>4949</v>
      </c>
      <c r="BN203" t="s">
        <v>5186</v>
      </c>
      <c r="BO203" t="s">
        <v>4950</v>
      </c>
      <c r="BP203" s="441" t="str">
        <f t="shared" si="3"/>
        <v>WA.2378.EBD.952.101.C.524111</v>
      </c>
    </row>
    <row r="204" spans="1:68">
      <c r="A204" t="s">
        <v>4935</v>
      </c>
      <c r="B204" t="s">
        <v>4936</v>
      </c>
      <c r="C204" t="s">
        <v>4937</v>
      </c>
      <c r="D204" t="s">
        <v>3795</v>
      </c>
      <c r="E204" t="s">
        <v>197</v>
      </c>
      <c r="F204" t="s">
        <v>3842</v>
      </c>
      <c r="G204" t="s">
        <v>2445</v>
      </c>
      <c r="H204" t="s">
        <v>4938</v>
      </c>
      <c r="I204">
        <v>5</v>
      </c>
      <c r="J204" t="s">
        <v>5031</v>
      </c>
      <c r="K204">
        <v>1</v>
      </c>
      <c r="L204" t="s">
        <v>805</v>
      </c>
      <c r="M204" t="s">
        <v>509</v>
      </c>
      <c r="N204" t="s">
        <v>124</v>
      </c>
      <c r="O204" t="s">
        <v>510</v>
      </c>
      <c r="P204" t="s">
        <v>8</v>
      </c>
      <c r="Q204" t="s">
        <v>4570</v>
      </c>
      <c r="R204" t="s">
        <v>4940</v>
      </c>
      <c r="S204" t="s">
        <v>195</v>
      </c>
      <c r="T204" t="s">
        <v>4570</v>
      </c>
      <c r="U204" t="s">
        <v>4570</v>
      </c>
      <c r="V204" t="s">
        <v>4951</v>
      </c>
      <c r="W204" t="s">
        <v>4496</v>
      </c>
      <c r="X204" t="s">
        <v>5306</v>
      </c>
      <c r="Y204" t="s">
        <v>5307</v>
      </c>
      <c r="Z204" t="s">
        <v>8</v>
      </c>
      <c r="AA204">
        <v>0</v>
      </c>
      <c r="AB204" t="s">
        <v>195</v>
      </c>
      <c r="AC204">
        <v>0</v>
      </c>
      <c r="AD204" t="s">
        <v>195</v>
      </c>
      <c r="AE204">
        <v>0</v>
      </c>
      <c r="AF204" t="s">
        <v>195</v>
      </c>
      <c r="AG204">
        <v>0</v>
      </c>
      <c r="AH204" t="s">
        <v>195</v>
      </c>
      <c r="AI204">
        <v>5</v>
      </c>
      <c r="AJ204" t="s">
        <v>25</v>
      </c>
      <c r="AK204">
        <v>5748800</v>
      </c>
      <c r="AL204">
        <v>28744000</v>
      </c>
      <c r="AM204" t="s">
        <v>195</v>
      </c>
      <c r="AN204">
        <v>0</v>
      </c>
      <c r="AO204" t="s">
        <v>4943</v>
      </c>
      <c r="AP204">
        <v>0</v>
      </c>
      <c r="AQ204">
        <v>0</v>
      </c>
      <c r="AR204">
        <v>1297876</v>
      </c>
      <c r="AS204">
        <v>139097</v>
      </c>
      <c r="AT204">
        <v>1857996</v>
      </c>
      <c r="AU204">
        <v>641566</v>
      </c>
      <c r="AV204">
        <v>641566</v>
      </c>
      <c r="AW204">
        <v>641566</v>
      </c>
      <c r="AX204">
        <v>756542</v>
      </c>
      <c r="AY204">
        <v>641566</v>
      </c>
      <c r="AZ204">
        <v>625713</v>
      </c>
      <c r="BA204">
        <v>21500512</v>
      </c>
      <c r="BB204" t="s">
        <v>3796</v>
      </c>
      <c r="BC204" t="s">
        <v>3797</v>
      </c>
      <c r="BD204" t="s">
        <v>3843</v>
      </c>
      <c r="BE204" t="s">
        <v>3844</v>
      </c>
      <c r="BF204" t="s">
        <v>5034</v>
      </c>
      <c r="BG204" t="s">
        <v>5042</v>
      </c>
      <c r="BH204" t="s">
        <v>4947</v>
      </c>
      <c r="BI204" t="s">
        <v>195</v>
      </c>
      <c r="BJ204" t="s">
        <v>195</v>
      </c>
      <c r="BK204" t="s">
        <v>3777</v>
      </c>
      <c r="BL204" t="s">
        <v>5308</v>
      </c>
      <c r="BM204" t="s">
        <v>4949</v>
      </c>
      <c r="BN204" t="s">
        <v>5186</v>
      </c>
      <c r="BO204" t="s">
        <v>4950</v>
      </c>
      <c r="BP204" s="441" t="str">
        <f t="shared" si="3"/>
        <v>WA.2378.EBD.952.101.C.524111</v>
      </c>
    </row>
    <row r="205" spans="1:68">
      <c r="A205" t="s">
        <v>4935</v>
      </c>
      <c r="B205" t="s">
        <v>4936</v>
      </c>
      <c r="C205" t="s">
        <v>4937</v>
      </c>
      <c r="D205" t="s">
        <v>3795</v>
      </c>
      <c r="E205" t="s">
        <v>197</v>
      </c>
      <c r="F205" t="s">
        <v>3842</v>
      </c>
      <c r="G205" t="s">
        <v>2445</v>
      </c>
      <c r="H205" t="s">
        <v>4938</v>
      </c>
      <c r="I205">
        <v>5</v>
      </c>
      <c r="J205" t="s">
        <v>5031</v>
      </c>
      <c r="K205">
        <v>1</v>
      </c>
      <c r="L205" t="s">
        <v>805</v>
      </c>
      <c r="M205" t="s">
        <v>511</v>
      </c>
      <c r="N205" t="s">
        <v>125</v>
      </c>
      <c r="O205" t="s">
        <v>510</v>
      </c>
      <c r="P205" t="s">
        <v>8</v>
      </c>
      <c r="Q205" t="s">
        <v>4570</v>
      </c>
      <c r="R205" t="s">
        <v>4940</v>
      </c>
      <c r="S205" t="s">
        <v>195</v>
      </c>
      <c r="T205" t="s">
        <v>4570</v>
      </c>
      <c r="U205" t="s">
        <v>4570</v>
      </c>
      <c r="V205" t="s">
        <v>4496</v>
      </c>
      <c r="W205" t="s">
        <v>4570</v>
      </c>
      <c r="X205" t="s">
        <v>5309</v>
      </c>
      <c r="Y205" t="s">
        <v>5310</v>
      </c>
      <c r="Z205" t="s">
        <v>8</v>
      </c>
      <c r="AA205">
        <v>0</v>
      </c>
      <c r="AB205" t="s">
        <v>195</v>
      </c>
      <c r="AC205">
        <v>0</v>
      </c>
      <c r="AD205" t="s">
        <v>195</v>
      </c>
      <c r="AE205">
        <v>0</v>
      </c>
      <c r="AF205" t="s">
        <v>195</v>
      </c>
      <c r="AG205">
        <v>0</v>
      </c>
      <c r="AH205" t="s">
        <v>195</v>
      </c>
      <c r="AI205">
        <v>30</v>
      </c>
      <c r="AJ205" t="s">
        <v>25</v>
      </c>
      <c r="AK205">
        <v>5000000</v>
      </c>
      <c r="AL205">
        <v>150000000</v>
      </c>
      <c r="AM205" t="s">
        <v>195</v>
      </c>
      <c r="AN205">
        <v>0</v>
      </c>
      <c r="AO205" t="s">
        <v>4943</v>
      </c>
      <c r="AP205">
        <v>0</v>
      </c>
      <c r="AQ205">
        <v>0</v>
      </c>
      <c r="AR205">
        <v>6772942</v>
      </c>
      <c r="AS205">
        <v>725873</v>
      </c>
      <c r="AT205">
        <v>9695913</v>
      </c>
      <c r="AU205">
        <v>3348000</v>
      </c>
      <c r="AV205">
        <v>3348000</v>
      </c>
      <c r="AW205">
        <v>3348000</v>
      </c>
      <c r="AX205">
        <v>3948000</v>
      </c>
      <c r="AY205">
        <v>3348000</v>
      </c>
      <c r="AZ205">
        <v>3265271</v>
      </c>
      <c r="BA205">
        <v>112200001</v>
      </c>
      <c r="BB205" t="s">
        <v>3796</v>
      </c>
      <c r="BC205" t="s">
        <v>3797</v>
      </c>
      <c r="BD205" t="s">
        <v>3843</v>
      </c>
      <c r="BE205" t="s">
        <v>3844</v>
      </c>
      <c r="BF205" t="s">
        <v>5034</v>
      </c>
      <c r="BG205" t="s">
        <v>5048</v>
      </c>
      <c r="BH205" t="s">
        <v>4947</v>
      </c>
      <c r="BI205" t="s">
        <v>195</v>
      </c>
      <c r="BJ205" t="s">
        <v>195</v>
      </c>
      <c r="BK205" t="s">
        <v>3777</v>
      </c>
      <c r="BL205" t="s">
        <v>5311</v>
      </c>
      <c r="BM205" t="s">
        <v>4949</v>
      </c>
      <c r="BN205" t="s">
        <v>5186</v>
      </c>
      <c r="BO205" t="s">
        <v>4950</v>
      </c>
      <c r="BP205" s="441" t="str">
        <f t="shared" si="3"/>
        <v>WA.2378.EBD.952.101.D.524111</v>
      </c>
    </row>
    <row r="206" spans="1:68">
      <c r="A206" t="s">
        <v>4935</v>
      </c>
      <c r="B206" t="s">
        <v>4936</v>
      </c>
      <c r="C206" t="s">
        <v>4937</v>
      </c>
      <c r="D206" t="s">
        <v>3795</v>
      </c>
      <c r="E206" t="s">
        <v>197</v>
      </c>
      <c r="F206" t="s">
        <v>3842</v>
      </c>
      <c r="G206" t="s">
        <v>2445</v>
      </c>
      <c r="H206" t="s">
        <v>4938</v>
      </c>
      <c r="I206">
        <v>5</v>
      </c>
      <c r="J206" t="s">
        <v>5054</v>
      </c>
      <c r="K206">
        <v>2</v>
      </c>
      <c r="L206" t="s">
        <v>805</v>
      </c>
      <c r="M206" t="s">
        <v>8</v>
      </c>
      <c r="N206" t="s">
        <v>162</v>
      </c>
      <c r="O206" t="s">
        <v>510</v>
      </c>
      <c r="P206" t="s">
        <v>8</v>
      </c>
      <c r="Q206" t="s">
        <v>4570</v>
      </c>
      <c r="R206" t="s">
        <v>4940</v>
      </c>
      <c r="S206" t="s">
        <v>195</v>
      </c>
      <c r="T206" t="s">
        <v>4570</v>
      </c>
      <c r="U206" t="s">
        <v>4570</v>
      </c>
      <c r="V206" t="s">
        <v>4496</v>
      </c>
      <c r="W206" t="s">
        <v>4570</v>
      </c>
      <c r="X206" t="s">
        <v>5312</v>
      </c>
      <c r="Y206" t="s">
        <v>5313</v>
      </c>
      <c r="Z206" t="s">
        <v>8</v>
      </c>
      <c r="AA206">
        <v>0</v>
      </c>
      <c r="AB206" t="s">
        <v>195</v>
      </c>
      <c r="AC206">
        <v>0</v>
      </c>
      <c r="AD206" t="s">
        <v>195</v>
      </c>
      <c r="AE206">
        <v>0</v>
      </c>
      <c r="AF206" t="s">
        <v>195</v>
      </c>
      <c r="AG206">
        <v>0</v>
      </c>
      <c r="AH206" t="s">
        <v>195</v>
      </c>
      <c r="AI206">
        <v>50</v>
      </c>
      <c r="AJ206" t="s">
        <v>25</v>
      </c>
      <c r="AK206">
        <v>5000000</v>
      </c>
      <c r="AL206">
        <v>250000000</v>
      </c>
      <c r="AM206" t="s">
        <v>195</v>
      </c>
      <c r="AN206">
        <v>0</v>
      </c>
      <c r="AO206" t="s">
        <v>4943</v>
      </c>
      <c r="AP206">
        <v>0</v>
      </c>
      <c r="AQ206">
        <v>0</v>
      </c>
      <c r="AR206">
        <v>4866637</v>
      </c>
      <c r="AS206">
        <v>11973398</v>
      </c>
      <c r="AT206">
        <v>23356050</v>
      </c>
      <c r="AU206">
        <v>17307692</v>
      </c>
      <c r="AV206">
        <v>9615385</v>
      </c>
      <c r="AW206">
        <v>19230769</v>
      </c>
      <c r="AX206">
        <v>14423077</v>
      </c>
      <c r="AY206">
        <v>9615385</v>
      </c>
      <c r="AZ206">
        <v>14611608</v>
      </c>
      <c r="BA206">
        <v>124999999</v>
      </c>
      <c r="BB206" t="s">
        <v>3796</v>
      </c>
      <c r="BC206" t="s">
        <v>3797</v>
      </c>
      <c r="BD206" t="s">
        <v>3843</v>
      </c>
      <c r="BE206" t="s">
        <v>3850</v>
      </c>
      <c r="BF206" t="s">
        <v>5057</v>
      </c>
      <c r="BG206" t="s">
        <v>5058</v>
      </c>
      <c r="BH206" t="s">
        <v>4947</v>
      </c>
      <c r="BI206" t="s">
        <v>195</v>
      </c>
      <c r="BJ206" t="s">
        <v>195</v>
      </c>
      <c r="BK206" t="s">
        <v>3777</v>
      </c>
      <c r="BL206" t="s">
        <v>5314</v>
      </c>
      <c r="BM206" t="s">
        <v>4949</v>
      </c>
      <c r="BN206" t="s">
        <v>5186</v>
      </c>
      <c r="BO206" t="s">
        <v>4950</v>
      </c>
      <c r="BP206" s="441" t="str">
        <f t="shared" si="3"/>
        <v>WA.2378.EBD.953.101.A.524111</v>
      </c>
    </row>
    <row r="207" spans="1:68">
      <c r="A207" t="s">
        <v>4935</v>
      </c>
      <c r="B207" t="s">
        <v>4936</v>
      </c>
      <c r="C207" t="s">
        <v>4937</v>
      </c>
      <c r="D207" t="s">
        <v>3795</v>
      </c>
      <c r="E207" t="s">
        <v>197</v>
      </c>
      <c r="F207" t="s">
        <v>3842</v>
      </c>
      <c r="G207" t="s">
        <v>2445</v>
      </c>
      <c r="H207" t="s">
        <v>4938</v>
      </c>
      <c r="I207">
        <v>5</v>
      </c>
      <c r="J207" t="s">
        <v>5054</v>
      </c>
      <c r="K207">
        <v>2</v>
      </c>
      <c r="L207" t="s">
        <v>805</v>
      </c>
      <c r="M207" t="s">
        <v>8</v>
      </c>
      <c r="N207" t="s">
        <v>162</v>
      </c>
      <c r="O207" t="s">
        <v>510</v>
      </c>
      <c r="P207" t="s">
        <v>8</v>
      </c>
      <c r="Q207" t="s">
        <v>4570</v>
      </c>
      <c r="R207" t="s">
        <v>4940</v>
      </c>
      <c r="S207" t="s">
        <v>195</v>
      </c>
      <c r="T207" t="s">
        <v>4570</v>
      </c>
      <c r="U207" t="s">
        <v>4570</v>
      </c>
      <c r="V207" t="s">
        <v>4951</v>
      </c>
      <c r="W207" t="s">
        <v>4496</v>
      </c>
      <c r="X207" t="s">
        <v>5315</v>
      </c>
      <c r="Y207" t="s">
        <v>5316</v>
      </c>
      <c r="Z207" t="s">
        <v>8</v>
      </c>
      <c r="AA207">
        <v>0</v>
      </c>
      <c r="AB207" t="s">
        <v>195</v>
      </c>
      <c r="AC207">
        <v>0</v>
      </c>
      <c r="AD207" t="s">
        <v>195</v>
      </c>
      <c r="AE207">
        <v>0</v>
      </c>
      <c r="AF207" t="s">
        <v>195</v>
      </c>
      <c r="AG207">
        <v>0</v>
      </c>
      <c r="AH207" t="s">
        <v>195</v>
      </c>
      <c r="AI207">
        <v>25</v>
      </c>
      <c r="AJ207" t="s">
        <v>25</v>
      </c>
      <c r="AK207">
        <v>5000000</v>
      </c>
      <c r="AL207">
        <v>125000000</v>
      </c>
      <c r="AM207" t="s">
        <v>195</v>
      </c>
      <c r="AN207">
        <v>0</v>
      </c>
      <c r="AO207" t="s">
        <v>4943</v>
      </c>
      <c r="AP207">
        <v>0</v>
      </c>
      <c r="AQ207">
        <v>0</v>
      </c>
      <c r="AR207">
        <v>2433318</v>
      </c>
      <c r="AS207">
        <v>5986699</v>
      </c>
      <c r="AT207">
        <v>11678025</v>
      </c>
      <c r="AU207">
        <v>8653846</v>
      </c>
      <c r="AV207">
        <v>4807692</v>
      </c>
      <c r="AW207">
        <v>9615385</v>
      </c>
      <c r="AX207">
        <v>7211538</v>
      </c>
      <c r="AY207">
        <v>4807692</v>
      </c>
      <c r="AZ207">
        <v>7305804</v>
      </c>
      <c r="BA207">
        <v>62500001</v>
      </c>
      <c r="BB207" t="s">
        <v>3796</v>
      </c>
      <c r="BC207" t="s">
        <v>3797</v>
      </c>
      <c r="BD207" t="s">
        <v>3843</v>
      </c>
      <c r="BE207" t="s">
        <v>3850</v>
      </c>
      <c r="BF207" t="s">
        <v>5057</v>
      </c>
      <c r="BG207" t="s">
        <v>5058</v>
      </c>
      <c r="BH207" t="s">
        <v>4947</v>
      </c>
      <c r="BI207" t="s">
        <v>195</v>
      </c>
      <c r="BJ207" t="s">
        <v>195</v>
      </c>
      <c r="BK207" t="s">
        <v>3777</v>
      </c>
      <c r="BL207" t="s">
        <v>5317</v>
      </c>
      <c r="BM207" t="s">
        <v>4949</v>
      </c>
      <c r="BN207" t="s">
        <v>5186</v>
      </c>
      <c r="BO207" t="s">
        <v>4950</v>
      </c>
      <c r="BP207" s="441" t="str">
        <f t="shared" si="3"/>
        <v>WA.2378.EBD.953.101.A.524111</v>
      </c>
    </row>
    <row r="208" spans="1:68">
      <c r="A208" t="s">
        <v>4935</v>
      </c>
      <c r="B208" t="s">
        <v>4936</v>
      </c>
      <c r="C208" t="s">
        <v>4937</v>
      </c>
      <c r="D208" t="s">
        <v>3795</v>
      </c>
      <c r="E208" t="s">
        <v>197</v>
      </c>
      <c r="F208" t="s">
        <v>3842</v>
      </c>
      <c r="G208" t="s">
        <v>2445</v>
      </c>
      <c r="H208" t="s">
        <v>4938</v>
      </c>
      <c r="I208">
        <v>5</v>
      </c>
      <c r="J208" t="s">
        <v>5054</v>
      </c>
      <c r="K208">
        <v>2</v>
      </c>
      <c r="L208" t="s">
        <v>805</v>
      </c>
      <c r="M208" t="s">
        <v>8</v>
      </c>
      <c r="N208" t="s">
        <v>162</v>
      </c>
      <c r="O208" t="s">
        <v>510</v>
      </c>
      <c r="P208" t="s">
        <v>8</v>
      </c>
      <c r="Q208" t="s">
        <v>4570</v>
      </c>
      <c r="R208" t="s">
        <v>4940</v>
      </c>
      <c r="S208" t="s">
        <v>195</v>
      </c>
      <c r="T208" t="s">
        <v>4570</v>
      </c>
      <c r="U208" t="s">
        <v>4570</v>
      </c>
      <c r="V208" t="s">
        <v>5001</v>
      </c>
      <c r="W208" t="s">
        <v>4951</v>
      </c>
      <c r="X208" t="s">
        <v>5318</v>
      </c>
      <c r="Y208" t="s">
        <v>5319</v>
      </c>
      <c r="Z208" t="s">
        <v>8</v>
      </c>
      <c r="AA208">
        <v>0</v>
      </c>
      <c r="AB208" t="s">
        <v>195</v>
      </c>
      <c r="AC208">
        <v>0</v>
      </c>
      <c r="AD208" t="s">
        <v>195</v>
      </c>
      <c r="AE208">
        <v>0</v>
      </c>
      <c r="AF208" t="s">
        <v>195</v>
      </c>
      <c r="AG208">
        <v>0</v>
      </c>
      <c r="AH208" t="s">
        <v>195</v>
      </c>
      <c r="AI208">
        <v>25</v>
      </c>
      <c r="AJ208" t="s">
        <v>25</v>
      </c>
      <c r="AK208">
        <v>5000000</v>
      </c>
      <c r="AL208">
        <v>125000000</v>
      </c>
      <c r="AM208" t="s">
        <v>195</v>
      </c>
      <c r="AN208">
        <v>0</v>
      </c>
      <c r="AO208" t="s">
        <v>4943</v>
      </c>
      <c r="AP208">
        <v>0</v>
      </c>
      <c r="AQ208">
        <v>0</v>
      </c>
      <c r="AR208">
        <v>2433318</v>
      </c>
      <c r="AS208">
        <v>5986699</v>
      </c>
      <c r="AT208">
        <v>11678025</v>
      </c>
      <c r="AU208">
        <v>8653846</v>
      </c>
      <c r="AV208">
        <v>4807692</v>
      </c>
      <c r="AW208">
        <v>9615385</v>
      </c>
      <c r="AX208">
        <v>7211538</v>
      </c>
      <c r="AY208">
        <v>4807692</v>
      </c>
      <c r="AZ208">
        <v>7305804</v>
      </c>
      <c r="BA208">
        <v>62500001</v>
      </c>
      <c r="BB208" t="s">
        <v>3796</v>
      </c>
      <c r="BC208" t="s">
        <v>3797</v>
      </c>
      <c r="BD208" t="s">
        <v>3843</v>
      </c>
      <c r="BE208" t="s">
        <v>3850</v>
      </c>
      <c r="BF208" t="s">
        <v>5057</v>
      </c>
      <c r="BG208" t="s">
        <v>5058</v>
      </c>
      <c r="BH208" t="s">
        <v>4947</v>
      </c>
      <c r="BI208" t="s">
        <v>195</v>
      </c>
      <c r="BJ208" t="s">
        <v>195</v>
      </c>
      <c r="BK208" t="s">
        <v>3777</v>
      </c>
      <c r="BL208" t="s">
        <v>5320</v>
      </c>
      <c r="BM208" t="s">
        <v>4949</v>
      </c>
      <c r="BN208" t="s">
        <v>5186</v>
      </c>
      <c r="BO208" t="s">
        <v>4950</v>
      </c>
      <c r="BP208" s="441" t="str">
        <f t="shared" si="3"/>
        <v>WA.2378.EBD.953.101.A.524111</v>
      </c>
    </row>
    <row r="209" spans="1:68">
      <c r="A209" t="s">
        <v>4935</v>
      </c>
      <c r="B209" t="s">
        <v>4936</v>
      </c>
      <c r="C209" t="s">
        <v>4937</v>
      </c>
      <c r="D209" t="s">
        <v>3795</v>
      </c>
      <c r="E209" t="s">
        <v>197</v>
      </c>
      <c r="F209" t="s">
        <v>3842</v>
      </c>
      <c r="G209" t="s">
        <v>2445</v>
      </c>
      <c r="H209" t="s">
        <v>4938</v>
      </c>
      <c r="I209">
        <v>5</v>
      </c>
      <c r="J209" t="s">
        <v>5054</v>
      </c>
      <c r="K209">
        <v>2</v>
      </c>
      <c r="L209" t="s">
        <v>805</v>
      </c>
      <c r="M209" t="s">
        <v>8</v>
      </c>
      <c r="N209" t="s">
        <v>162</v>
      </c>
      <c r="O209" t="s">
        <v>510</v>
      </c>
      <c r="P209" t="s">
        <v>8</v>
      </c>
      <c r="Q209" t="s">
        <v>4570</v>
      </c>
      <c r="R209" t="s">
        <v>4940</v>
      </c>
      <c r="S209" t="s">
        <v>195</v>
      </c>
      <c r="T209" t="s">
        <v>4570</v>
      </c>
      <c r="U209" t="s">
        <v>4570</v>
      </c>
      <c r="V209" t="s">
        <v>5092</v>
      </c>
      <c r="W209" t="s">
        <v>5001</v>
      </c>
      <c r="X209" t="s">
        <v>5321</v>
      </c>
      <c r="Y209" t="s">
        <v>5322</v>
      </c>
      <c r="Z209" t="s">
        <v>8</v>
      </c>
      <c r="AA209">
        <v>0</v>
      </c>
      <c r="AB209" t="s">
        <v>195</v>
      </c>
      <c r="AC209">
        <v>0</v>
      </c>
      <c r="AD209" t="s">
        <v>195</v>
      </c>
      <c r="AE209">
        <v>0</v>
      </c>
      <c r="AF209" t="s">
        <v>195</v>
      </c>
      <c r="AG209">
        <v>0</v>
      </c>
      <c r="AH209" t="s">
        <v>195</v>
      </c>
      <c r="AI209">
        <v>20</v>
      </c>
      <c r="AJ209" t="s">
        <v>25</v>
      </c>
      <c r="AK209">
        <v>5000000</v>
      </c>
      <c r="AL209">
        <v>100000000</v>
      </c>
      <c r="AM209" t="s">
        <v>195</v>
      </c>
      <c r="AN209">
        <v>0</v>
      </c>
      <c r="AO209" t="s">
        <v>4943</v>
      </c>
      <c r="AP209">
        <v>0</v>
      </c>
      <c r="AQ209">
        <v>0</v>
      </c>
      <c r="AR209">
        <v>1946655</v>
      </c>
      <c r="AS209">
        <v>4789359</v>
      </c>
      <c r="AT209">
        <v>9342420</v>
      </c>
      <c r="AU209">
        <v>6923077</v>
      </c>
      <c r="AV209">
        <v>3846154</v>
      </c>
      <c r="AW209">
        <v>7692308</v>
      </c>
      <c r="AX209">
        <v>5769231</v>
      </c>
      <c r="AY209">
        <v>3846154</v>
      </c>
      <c r="AZ209">
        <v>5844643</v>
      </c>
      <c r="BA209">
        <v>49999999</v>
      </c>
      <c r="BB209" t="s">
        <v>3796</v>
      </c>
      <c r="BC209" t="s">
        <v>3797</v>
      </c>
      <c r="BD209" t="s">
        <v>3843</v>
      </c>
      <c r="BE209" t="s">
        <v>3850</v>
      </c>
      <c r="BF209" t="s">
        <v>5057</v>
      </c>
      <c r="BG209" t="s">
        <v>5058</v>
      </c>
      <c r="BH209" t="s">
        <v>4947</v>
      </c>
      <c r="BI209" t="s">
        <v>195</v>
      </c>
      <c r="BJ209" t="s">
        <v>195</v>
      </c>
      <c r="BK209" t="s">
        <v>3777</v>
      </c>
      <c r="BL209" t="s">
        <v>5323</v>
      </c>
      <c r="BM209" t="s">
        <v>4949</v>
      </c>
      <c r="BN209" t="s">
        <v>5186</v>
      </c>
      <c r="BO209" t="s">
        <v>4950</v>
      </c>
      <c r="BP209" s="441" t="str">
        <f t="shared" si="3"/>
        <v>WA.2378.EBD.953.101.A.524111</v>
      </c>
    </row>
    <row r="210" spans="1:68">
      <c r="A210" t="s">
        <v>4935</v>
      </c>
      <c r="B210" t="s">
        <v>4936</v>
      </c>
      <c r="C210" t="s">
        <v>4937</v>
      </c>
      <c r="D210" t="s">
        <v>3795</v>
      </c>
      <c r="E210" t="s">
        <v>197</v>
      </c>
      <c r="F210" t="s">
        <v>3842</v>
      </c>
      <c r="G210" t="s">
        <v>2445</v>
      </c>
      <c r="H210" t="s">
        <v>4938</v>
      </c>
      <c r="I210">
        <v>5</v>
      </c>
      <c r="J210" t="s">
        <v>5054</v>
      </c>
      <c r="K210">
        <v>2</v>
      </c>
      <c r="L210" t="s">
        <v>805</v>
      </c>
      <c r="M210" t="s">
        <v>8</v>
      </c>
      <c r="N210" t="s">
        <v>162</v>
      </c>
      <c r="O210" t="s">
        <v>510</v>
      </c>
      <c r="P210" t="s">
        <v>8</v>
      </c>
      <c r="Q210" t="s">
        <v>4570</v>
      </c>
      <c r="R210" t="s">
        <v>4940</v>
      </c>
      <c r="S210" t="s">
        <v>195</v>
      </c>
      <c r="T210" t="s">
        <v>4570</v>
      </c>
      <c r="U210" t="s">
        <v>4570</v>
      </c>
      <c r="V210" t="s">
        <v>5096</v>
      </c>
      <c r="W210" t="s">
        <v>5092</v>
      </c>
      <c r="X210" t="s">
        <v>5324</v>
      </c>
      <c r="Y210" t="s">
        <v>5325</v>
      </c>
      <c r="Z210" t="s">
        <v>8</v>
      </c>
      <c r="AA210">
        <v>0</v>
      </c>
      <c r="AB210" t="s">
        <v>195</v>
      </c>
      <c r="AC210">
        <v>0</v>
      </c>
      <c r="AD210" t="s">
        <v>195</v>
      </c>
      <c r="AE210">
        <v>0</v>
      </c>
      <c r="AF210" t="s">
        <v>195</v>
      </c>
      <c r="AG210">
        <v>0</v>
      </c>
      <c r="AH210" t="s">
        <v>195</v>
      </c>
      <c r="AI210">
        <v>20</v>
      </c>
      <c r="AJ210" t="s">
        <v>25</v>
      </c>
      <c r="AK210">
        <v>5112000</v>
      </c>
      <c r="AL210">
        <v>102240000</v>
      </c>
      <c r="AM210" t="s">
        <v>195</v>
      </c>
      <c r="AN210">
        <v>0</v>
      </c>
      <c r="AO210" t="s">
        <v>4943</v>
      </c>
      <c r="AP210">
        <v>0</v>
      </c>
      <c r="AQ210">
        <v>0</v>
      </c>
      <c r="AR210">
        <v>1990260</v>
      </c>
      <c r="AS210">
        <v>4896641</v>
      </c>
      <c r="AT210">
        <v>9551690</v>
      </c>
      <c r="AU210">
        <v>7078154</v>
      </c>
      <c r="AV210">
        <v>3932308</v>
      </c>
      <c r="AW210">
        <v>7864615</v>
      </c>
      <c r="AX210">
        <v>5898462</v>
      </c>
      <c r="AY210">
        <v>3932308</v>
      </c>
      <c r="AZ210">
        <v>5975563</v>
      </c>
      <c r="BA210">
        <v>51119999</v>
      </c>
      <c r="BB210" t="s">
        <v>3796</v>
      </c>
      <c r="BC210" t="s">
        <v>3797</v>
      </c>
      <c r="BD210" t="s">
        <v>3843</v>
      </c>
      <c r="BE210" t="s">
        <v>3850</v>
      </c>
      <c r="BF210" t="s">
        <v>5057</v>
      </c>
      <c r="BG210" t="s">
        <v>5058</v>
      </c>
      <c r="BH210" t="s">
        <v>4947</v>
      </c>
      <c r="BI210" t="s">
        <v>195</v>
      </c>
      <c r="BJ210" t="s">
        <v>195</v>
      </c>
      <c r="BK210" t="s">
        <v>3777</v>
      </c>
      <c r="BL210" t="s">
        <v>5326</v>
      </c>
      <c r="BM210" t="s">
        <v>4949</v>
      </c>
      <c r="BN210" t="s">
        <v>5186</v>
      </c>
      <c r="BO210" t="s">
        <v>4950</v>
      </c>
      <c r="BP210" s="441" t="str">
        <f t="shared" si="3"/>
        <v>WA.2378.EBD.953.101.A.524111</v>
      </c>
    </row>
    <row r="211" spans="1:68">
      <c r="A211" t="s">
        <v>4935</v>
      </c>
      <c r="B211" t="s">
        <v>4936</v>
      </c>
      <c r="C211" t="s">
        <v>4937</v>
      </c>
      <c r="D211" t="s">
        <v>3795</v>
      </c>
      <c r="E211" t="s">
        <v>197</v>
      </c>
      <c r="F211" t="s">
        <v>3842</v>
      </c>
      <c r="G211" t="s">
        <v>2445</v>
      </c>
      <c r="H211" t="s">
        <v>4938</v>
      </c>
      <c r="I211">
        <v>5</v>
      </c>
      <c r="J211" t="s">
        <v>5054</v>
      </c>
      <c r="K211">
        <v>2</v>
      </c>
      <c r="L211" t="s">
        <v>805</v>
      </c>
      <c r="M211" t="s">
        <v>508</v>
      </c>
      <c r="N211" t="s">
        <v>163</v>
      </c>
      <c r="O211" t="s">
        <v>510</v>
      </c>
      <c r="P211" t="s">
        <v>8</v>
      </c>
      <c r="Q211" t="s">
        <v>4570</v>
      </c>
      <c r="R211" t="s">
        <v>4940</v>
      </c>
      <c r="S211" t="s">
        <v>195</v>
      </c>
      <c r="T211" t="s">
        <v>4570</v>
      </c>
      <c r="U211" t="s">
        <v>4570</v>
      </c>
      <c r="V211" t="s">
        <v>4496</v>
      </c>
      <c r="W211" t="s">
        <v>4570</v>
      </c>
      <c r="X211" t="s">
        <v>5327</v>
      </c>
      <c r="Y211" t="s">
        <v>5328</v>
      </c>
      <c r="Z211" t="s">
        <v>8</v>
      </c>
      <c r="AA211">
        <v>0</v>
      </c>
      <c r="AB211" t="s">
        <v>195</v>
      </c>
      <c r="AC211">
        <v>0</v>
      </c>
      <c r="AD211" t="s">
        <v>195</v>
      </c>
      <c r="AE211">
        <v>0</v>
      </c>
      <c r="AF211" t="s">
        <v>195</v>
      </c>
      <c r="AG211">
        <v>0</v>
      </c>
      <c r="AH211" t="s">
        <v>195</v>
      </c>
      <c r="AI211">
        <v>30</v>
      </c>
      <c r="AJ211" t="s">
        <v>25</v>
      </c>
      <c r="AK211">
        <v>5252000</v>
      </c>
      <c r="AL211">
        <v>157560000</v>
      </c>
      <c r="AM211" t="s">
        <v>195</v>
      </c>
      <c r="AN211">
        <v>0</v>
      </c>
      <c r="AO211" t="s">
        <v>4943</v>
      </c>
      <c r="AP211">
        <v>0</v>
      </c>
      <c r="AQ211">
        <v>0</v>
      </c>
      <c r="AR211">
        <v>3067149</v>
      </c>
      <c r="AS211">
        <v>7546114</v>
      </c>
      <c r="AT211">
        <v>14719917</v>
      </c>
      <c r="AU211">
        <v>10908000</v>
      </c>
      <c r="AV211">
        <v>6060000</v>
      </c>
      <c r="AW211">
        <v>12120000</v>
      </c>
      <c r="AX211">
        <v>9090000</v>
      </c>
      <c r="AY211">
        <v>6060000</v>
      </c>
      <c r="AZ211">
        <v>9208820</v>
      </c>
      <c r="BA211">
        <v>78780000</v>
      </c>
      <c r="BB211" t="s">
        <v>3796</v>
      </c>
      <c r="BC211" t="s">
        <v>3797</v>
      </c>
      <c r="BD211" t="s">
        <v>3843</v>
      </c>
      <c r="BE211" t="s">
        <v>3850</v>
      </c>
      <c r="BF211" t="s">
        <v>5057</v>
      </c>
      <c r="BG211" t="s">
        <v>5067</v>
      </c>
      <c r="BH211" t="s">
        <v>4947</v>
      </c>
      <c r="BI211" t="s">
        <v>195</v>
      </c>
      <c r="BJ211" t="s">
        <v>195</v>
      </c>
      <c r="BK211" t="s">
        <v>3777</v>
      </c>
      <c r="BL211" t="s">
        <v>5329</v>
      </c>
      <c r="BM211" t="s">
        <v>4949</v>
      </c>
      <c r="BN211" t="s">
        <v>5186</v>
      </c>
      <c r="BO211" t="s">
        <v>4950</v>
      </c>
      <c r="BP211" s="441" t="str">
        <f t="shared" si="3"/>
        <v>WA.2378.EBD.953.101.B.524111</v>
      </c>
    </row>
    <row r="212" spans="1:68">
      <c r="A212" t="s">
        <v>4935</v>
      </c>
      <c r="B212" t="s">
        <v>4936</v>
      </c>
      <c r="C212" t="s">
        <v>4937</v>
      </c>
      <c r="D212" t="s">
        <v>3795</v>
      </c>
      <c r="E212" t="s">
        <v>197</v>
      </c>
      <c r="F212" t="s">
        <v>3842</v>
      </c>
      <c r="G212" t="s">
        <v>2445</v>
      </c>
      <c r="H212" t="s">
        <v>4938</v>
      </c>
      <c r="I212">
        <v>5</v>
      </c>
      <c r="J212" t="s">
        <v>5054</v>
      </c>
      <c r="K212">
        <v>2</v>
      </c>
      <c r="L212" t="s">
        <v>805</v>
      </c>
      <c r="M212" t="s">
        <v>508</v>
      </c>
      <c r="N212" t="s">
        <v>163</v>
      </c>
      <c r="O212" t="s">
        <v>510</v>
      </c>
      <c r="P212" t="s">
        <v>8</v>
      </c>
      <c r="Q212" t="s">
        <v>4570</v>
      </c>
      <c r="R212" t="s">
        <v>4940</v>
      </c>
      <c r="S212" t="s">
        <v>195</v>
      </c>
      <c r="T212" t="s">
        <v>4570</v>
      </c>
      <c r="U212" t="s">
        <v>4570</v>
      </c>
      <c r="V212" t="s">
        <v>4951</v>
      </c>
      <c r="W212" t="s">
        <v>4496</v>
      </c>
      <c r="X212" t="s">
        <v>5330</v>
      </c>
      <c r="Y212" t="s">
        <v>5331</v>
      </c>
      <c r="Z212" t="s">
        <v>8</v>
      </c>
      <c r="AA212">
        <v>0</v>
      </c>
      <c r="AB212" t="s">
        <v>195</v>
      </c>
      <c r="AC212">
        <v>0</v>
      </c>
      <c r="AD212" t="s">
        <v>195</v>
      </c>
      <c r="AE212">
        <v>0</v>
      </c>
      <c r="AF212" t="s">
        <v>195</v>
      </c>
      <c r="AG212">
        <v>0</v>
      </c>
      <c r="AH212" t="s">
        <v>195</v>
      </c>
      <c r="AI212">
        <v>25</v>
      </c>
      <c r="AJ212" t="s">
        <v>25</v>
      </c>
      <c r="AK212">
        <v>5000000</v>
      </c>
      <c r="AL212">
        <v>125000000</v>
      </c>
      <c r="AM212" t="s">
        <v>195</v>
      </c>
      <c r="AN212">
        <v>0</v>
      </c>
      <c r="AO212" t="s">
        <v>4943</v>
      </c>
      <c r="AP212">
        <v>0</v>
      </c>
      <c r="AQ212">
        <v>0</v>
      </c>
      <c r="AR212">
        <v>2433318</v>
      </c>
      <c r="AS212">
        <v>5986699</v>
      </c>
      <c r="AT212">
        <v>11678025</v>
      </c>
      <c r="AU212">
        <v>8653846</v>
      </c>
      <c r="AV212">
        <v>4807692</v>
      </c>
      <c r="AW212">
        <v>9615385</v>
      </c>
      <c r="AX212">
        <v>7211538</v>
      </c>
      <c r="AY212">
        <v>4807692</v>
      </c>
      <c r="AZ212">
        <v>7305804</v>
      </c>
      <c r="BA212">
        <v>62500001</v>
      </c>
      <c r="BB212" t="s">
        <v>3796</v>
      </c>
      <c r="BC212" t="s">
        <v>3797</v>
      </c>
      <c r="BD212" t="s">
        <v>3843</v>
      </c>
      <c r="BE212" t="s">
        <v>3850</v>
      </c>
      <c r="BF212" t="s">
        <v>5057</v>
      </c>
      <c r="BG212" t="s">
        <v>5067</v>
      </c>
      <c r="BH212" t="s">
        <v>4947</v>
      </c>
      <c r="BI212" t="s">
        <v>195</v>
      </c>
      <c r="BJ212" t="s">
        <v>195</v>
      </c>
      <c r="BK212" t="s">
        <v>3777</v>
      </c>
      <c r="BL212" t="s">
        <v>5332</v>
      </c>
      <c r="BM212" t="s">
        <v>4949</v>
      </c>
      <c r="BN212" t="s">
        <v>5186</v>
      </c>
      <c r="BO212" t="s">
        <v>4950</v>
      </c>
      <c r="BP212" s="441" t="str">
        <f t="shared" si="3"/>
        <v>WA.2378.EBD.953.101.B.524111</v>
      </c>
    </row>
    <row r="213" spans="1:68">
      <c r="A213" t="s">
        <v>4935</v>
      </c>
      <c r="B213" t="s">
        <v>4936</v>
      </c>
      <c r="C213" t="s">
        <v>4937</v>
      </c>
      <c r="D213" t="s">
        <v>3795</v>
      </c>
      <c r="E213" t="s">
        <v>197</v>
      </c>
      <c r="F213" t="s">
        <v>3842</v>
      </c>
      <c r="G213" t="s">
        <v>2445</v>
      </c>
      <c r="H213" t="s">
        <v>4938</v>
      </c>
      <c r="I213">
        <v>5</v>
      </c>
      <c r="J213" t="s">
        <v>5054</v>
      </c>
      <c r="K213">
        <v>2</v>
      </c>
      <c r="L213" t="s">
        <v>805</v>
      </c>
      <c r="M213" t="s">
        <v>508</v>
      </c>
      <c r="N213" t="s">
        <v>163</v>
      </c>
      <c r="O213" t="s">
        <v>510</v>
      </c>
      <c r="P213" t="s">
        <v>8</v>
      </c>
      <c r="Q213" t="s">
        <v>4570</v>
      </c>
      <c r="R213" t="s">
        <v>4940</v>
      </c>
      <c r="S213" t="s">
        <v>195</v>
      </c>
      <c r="T213" t="s">
        <v>4570</v>
      </c>
      <c r="U213" t="s">
        <v>4570</v>
      </c>
      <c r="V213" t="s">
        <v>5001</v>
      </c>
      <c r="W213" t="s">
        <v>4951</v>
      </c>
      <c r="X213" t="s">
        <v>5333</v>
      </c>
      <c r="Y213" t="s">
        <v>5334</v>
      </c>
      <c r="Z213" t="s">
        <v>8</v>
      </c>
      <c r="AA213">
        <v>0</v>
      </c>
      <c r="AB213" t="s">
        <v>195</v>
      </c>
      <c r="AC213">
        <v>0</v>
      </c>
      <c r="AD213" t="s">
        <v>195</v>
      </c>
      <c r="AE213">
        <v>0</v>
      </c>
      <c r="AF213" t="s">
        <v>195</v>
      </c>
      <c r="AG213">
        <v>0</v>
      </c>
      <c r="AH213" t="s">
        <v>195</v>
      </c>
      <c r="AI213">
        <v>25</v>
      </c>
      <c r="AJ213" t="s">
        <v>25</v>
      </c>
      <c r="AK213">
        <v>5000000</v>
      </c>
      <c r="AL213">
        <v>125000000</v>
      </c>
      <c r="AM213" t="s">
        <v>195</v>
      </c>
      <c r="AN213">
        <v>0</v>
      </c>
      <c r="AO213" t="s">
        <v>4943</v>
      </c>
      <c r="AP213">
        <v>0</v>
      </c>
      <c r="AQ213">
        <v>0</v>
      </c>
      <c r="AR213">
        <v>2433318</v>
      </c>
      <c r="AS213">
        <v>5986699</v>
      </c>
      <c r="AT213">
        <v>11678025</v>
      </c>
      <c r="AU213">
        <v>8653846</v>
      </c>
      <c r="AV213">
        <v>4807692</v>
      </c>
      <c r="AW213">
        <v>9615385</v>
      </c>
      <c r="AX213">
        <v>7211538</v>
      </c>
      <c r="AY213">
        <v>4807692</v>
      </c>
      <c r="AZ213">
        <v>7305804</v>
      </c>
      <c r="BA213">
        <v>62500001</v>
      </c>
      <c r="BB213" t="s">
        <v>3796</v>
      </c>
      <c r="BC213" t="s">
        <v>3797</v>
      </c>
      <c r="BD213" t="s">
        <v>3843</v>
      </c>
      <c r="BE213" t="s">
        <v>3850</v>
      </c>
      <c r="BF213" t="s">
        <v>5057</v>
      </c>
      <c r="BG213" t="s">
        <v>5067</v>
      </c>
      <c r="BH213" t="s">
        <v>4947</v>
      </c>
      <c r="BI213" t="s">
        <v>195</v>
      </c>
      <c r="BJ213" t="s">
        <v>195</v>
      </c>
      <c r="BK213" t="s">
        <v>3777</v>
      </c>
      <c r="BL213" t="s">
        <v>5335</v>
      </c>
      <c r="BM213" t="s">
        <v>4949</v>
      </c>
      <c r="BN213" t="s">
        <v>5186</v>
      </c>
      <c r="BO213" t="s">
        <v>4950</v>
      </c>
      <c r="BP213" s="441" t="str">
        <f t="shared" si="3"/>
        <v>WA.2378.EBD.953.101.B.524111</v>
      </c>
    </row>
    <row r="214" spans="1:68">
      <c r="A214" t="s">
        <v>4935</v>
      </c>
      <c r="B214" t="s">
        <v>4936</v>
      </c>
      <c r="C214" t="s">
        <v>4937</v>
      </c>
      <c r="D214" t="s">
        <v>3795</v>
      </c>
      <c r="E214" t="s">
        <v>197</v>
      </c>
      <c r="F214" t="s">
        <v>3842</v>
      </c>
      <c r="G214" t="s">
        <v>2445</v>
      </c>
      <c r="H214" t="s">
        <v>4938</v>
      </c>
      <c r="I214">
        <v>5</v>
      </c>
      <c r="J214" t="s">
        <v>5054</v>
      </c>
      <c r="K214">
        <v>2</v>
      </c>
      <c r="L214" t="s">
        <v>1081</v>
      </c>
      <c r="M214" t="s">
        <v>8</v>
      </c>
      <c r="N214" t="s">
        <v>2861</v>
      </c>
      <c r="O214" t="s">
        <v>510</v>
      </c>
      <c r="P214" t="s">
        <v>8</v>
      </c>
      <c r="Q214" t="s">
        <v>4570</v>
      </c>
      <c r="R214" t="s">
        <v>4940</v>
      </c>
      <c r="S214" t="s">
        <v>195</v>
      </c>
      <c r="T214" t="s">
        <v>4570</v>
      </c>
      <c r="U214" t="s">
        <v>4570</v>
      </c>
      <c r="V214" t="s">
        <v>4496</v>
      </c>
      <c r="W214" t="s">
        <v>4570</v>
      </c>
      <c r="X214" t="s">
        <v>5336</v>
      </c>
      <c r="Y214" t="s">
        <v>5337</v>
      </c>
      <c r="Z214" t="s">
        <v>8</v>
      </c>
      <c r="AA214">
        <v>0</v>
      </c>
      <c r="AB214" t="s">
        <v>195</v>
      </c>
      <c r="AC214">
        <v>0</v>
      </c>
      <c r="AD214" t="s">
        <v>195</v>
      </c>
      <c r="AE214">
        <v>0</v>
      </c>
      <c r="AF214" t="s">
        <v>195</v>
      </c>
      <c r="AG214">
        <v>0</v>
      </c>
      <c r="AH214" t="s">
        <v>195</v>
      </c>
      <c r="AI214">
        <v>30</v>
      </c>
      <c r="AJ214" t="s">
        <v>25</v>
      </c>
      <c r="AK214">
        <v>4275000</v>
      </c>
      <c r="AL214">
        <v>128250000</v>
      </c>
      <c r="AM214" t="s">
        <v>195</v>
      </c>
      <c r="AN214">
        <v>0</v>
      </c>
      <c r="AO214" t="s">
        <v>4943</v>
      </c>
      <c r="AP214">
        <v>0</v>
      </c>
      <c r="AQ214">
        <v>0</v>
      </c>
      <c r="AR214">
        <v>31603087</v>
      </c>
      <c r="AS214">
        <v>17045086</v>
      </c>
      <c r="AT214">
        <v>10000000</v>
      </c>
      <c r="AU214">
        <v>10000000</v>
      </c>
      <c r="AV214">
        <v>10000000</v>
      </c>
      <c r="AW214">
        <v>10000000</v>
      </c>
      <c r="AX214">
        <v>10000000</v>
      </c>
      <c r="AY214">
        <v>10000000</v>
      </c>
      <c r="AZ214">
        <v>10000000</v>
      </c>
      <c r="BA214">
        <v>9601827</v>
      </c>
      <c r="BB214" t="s">
        <v>3796</v>
      </c>
      <c r="BC214" t="s">
        <v>3797</v>
      </c>
      <c r="BD214" t="s">
        <v>3843</v>
      </c>
      <c r="BE214" t="s">
        <v>3850</v>
      </c>
      <c r="BF214" t="s">
        <v>5073</v>
      </c>
      <c r="BG214" t="s">
        <v>5074</v>
      </c>
      <c r="BH214" t="s">
        <v>4947</v>
      </c>
      <c r="BI214" t="s">
        <v>195</v>
      </c>
      <c r="BJ214" t="s">
        <v>195</v>
      </c>
      <c r="BK214" t="s">
        <v>3777</v>
      </c>
      <c r="BL214" t="s">
        <v>5338</v>
      </c>
      <c r="BM214" t="s">
        <v>4949</v>
      </c>
      <c r="BN214" t="s">
        <v>5186</v>
      </c>
      <c r="BO214" t="s">
        <v>4950</v>
      </c>
      <c r="BP214" s="441" t="str">
        <f t="shared" si="3"/>
        <v>WA.2378.EBD.953.102.A.524111</v>
      </c>
    </row>
    <row r="215" spans="1:68">
      <c r="A215" t="s">
        <v>4935</v>
      </c>
      <c r="B215" t="s">
        <v>4936</v>
      </c>
      <c r="C215" t="s">
        <v>4937</v>
      </c>
      <c r="D215" t="s">
        <v>3795</v>
      </c>
      <c r="E215" t="s">
        <v>197</v>
      </c>
      <c r="F215" t="s">
        <v>3842</v>
      </c>
      <c r="G215" t="s">
        <v>2445</v>
      </c>
      <c r="H215" t="s">
        <v>4938</v>
      </c>
      <c r="I215">
        <v>5</v>
      </c>
      <c r="J215" t="s">
        <v>5054</v>
      </c>
      <c r="K215">
        <v>2</v>
      </c>
      <c r="L215" t="s">
        <v>1081</v>
      </c>
      <c r="M215" t="s">
        <v>508</v>
      </c>
      <c r="N215" t="s">
        <v>165</v>
      </c>
      <c r="O215" t="s">
        <v>510</v>
      </c>
      <c r="P215" t="s">
        <v>8</v>
      </c>
      <c r="Q215" t="s">
        <v>4570</v>
      </c>
      <c r="R215" t="s">
        <v>4940</v>
      </c>
      <c r="S215" t="s">
        <v>195</v>
      </c>
      <c r="T215" t="s">
        <v>4570</v>
      </c>
      <c r="U215" t="s">
        <v>4570</v>
      </c>
      <c r="V215" t="s">
        <v>4496</v>
      </c>
      <c r="W215" t="s">
        <v>4570</v>
      </c>
      <c r="X215" t="s">
        <v>5339</v>
      </c>
      <c r="Y215" t="s">
        <v>5340</v>
      </c>
      <c r="Z215" t="s">
        <v>8</v>
      </c>
      <c r="AA215">
        <v>0</v>
      </c>
      <c r="AB215" t="s">
        <v>195</v>
      </c>
      <c r="AC215">
        <v>0</v>
      </c>
      <c r="AD215" t="s">
        <v>195</v>
      </c>
      <c r="AE215">
        <v>0</v>
      </c>
      <c r="AF215" t="s">
        <v>195</v>
      </c>
      <c r="AG215">
        <v>0</v>
      </c>
      <c r="AH215" t="s">
        <v>195</v>
      </c>
      <c r="AI215">
        <v>10</v>
      </c>
      <c r="AJ215" t="s">
        <v>25</v>
      </c>
      <c r="AK215">
        <v>2500000</v>
      </c>
      <c r="AL215">
        <v>25000000</v>
      </c>
      <c r="AM215" t="s">
        <v>195</v>
      </c>
      <c r="AN215">
        <v>0</v>
      </c>
      <c r="AO215" t="s">
        <v>4943</v>
      </c>
      <c r="AP215">
        <v>0</v>
      </c>
      <c r="AQ215">
        <v>0</v>
      </c>
      <c r="AR215">
        <v>1532552</v>
      </c>
      <c r="AS215">
        <v>1794741</v>
      </c>
      <c r="AT215">
        <v>3500000</v>
      </c>
      <c r="AU215">
        <v>3500000</v>
      </c>
      <c r="AV215">
        <v>3500000</v>
      </c>
      <c r="AW215">
        <v>2500000</v>
      </c>
      <c r="AX215">
        <v>2500000</v>
      </c>
      <c r="AY215">
        <v>2500000</v>
      </c>
      <c r="AZ215">
        <v>2500000</v>
      </c>
      <c r="BA215">
        <v>1172707</v>
      </c>
      <c r="BB215" t="s">
        <v>3796</v>
      </c>
      <c r="BC215" t="s">
        <v>3797</v>
      </c>
      <c r="BD215" t="s">
        <v>3843</v>
      </c>
      <c r="BE215" t="s">
        <v>3850</v>
      </c>
      <c r="BF215" t="s">
        <v>5073</v>
      </c>
      <c r="BG215" t="s">
        <v>5078</v>
      </c>
      <c r="BH215" t="s">
        <v>4947</v>
      </c>
      <c r="BI215" t="s">
        <v>195</v>
      </c>
      <c r="BJ215" t="s">
        <v>195</v>
      </c>
      <c r="BK215" t="s">
        <v>3777</v>
      </c>
      <c r="BL215" t="s">
        <v>5341</v>
      </c>
      <c r="BM215" t="s">
        <v>4949</v>
      </c>
      <c r="BN215" t="s">
        <v>5186</v>
      </c>
      <c r="BO215" t="s">
        <v>4950</v>
      </c>
      <c r="BP215" s="441" t="str">
        <f t="shared" si="3"/>
        <v>WA.2378.EBD.953.102.B.524111</v>
      </c>
    </row>
    <row r="216" spans="1:68">
      <c r="A216" t="s">
        <v>4935</v>
      </c>
      <c r="B216" t="s">
        <v>4936</v>
      </c>
      <c r="C216" t="s">
        <v>4937</v>
      </c>
      <c r="D216" t="s">
        <v>3795</v>
      </c>
      <c r="E216" t="s">
        <v>197</v>
      </c>
      <c r="F216" t="s">
        <v>3842</v>
      </c>
      <c r="G216" t="s">
        <v>2445</v>
      </c>
      <c r="H216" t="s">
        <v>4938</v>
      </c>
      <c r="I216">
        <v>5</v>
      </c>
      <c r="J216" t="s">
        <v>5054</v>
      </c>
      <c r="K216">
        <v>2</v>
      </c>
      <c r="L216" t="s">
        <v>1081</v>
      </c>
      <c r="M216" t="s">
        <v>509</v>
      </c>
      <c r="N216" t="s">
        <v>166</v>
      </c>
      <c r="O216" t="s">
        <v>510</v>
      </c>
      <c r="P216" t="s">
        <v>8</v>
      </c>
      <c r="Q216" t="s">
        <v>4570</v>
      </c>
      <c r="R216" t="s">
        <v>4940</v>
      </c>
      <c r="S216" t="s">
        <v>195</v>
      </c>
      <c r="T216" t="s">
        <v>4570</v>
      </c>
      <c r="U216" t="s">
        <v>4570</v>
      </c>
      <c r="V216" t="s">
        <v>4496</v>
      </c>
      <c r="W216" t="s">
        <v>4570</v>
      </c>
      <c r="X216" t="s">
        <v>5342</v>
      </c>
      <c r="Y216" t="s">
        <v>5343</v>
      </c>
      <c r="Z216" t="s">
        <v>8</v>
      </c>
      <c r="AA216">
        <v>0</v>
      </c>
      <c r="AB216" t="s">
        <v>195</v>
      </c>
      <c r="AC216">
        <v>0</v>
      </c>
      <c r="AD216" t="s">
        <v>195</v>
      </c>
      <c r="AE216">
        <v>0</v>
      </c>
      <c r="AF216" t="s">
        <v>195</v>
      </c>
      <c r="AG216">
        <v>0</v>
      </c>
      <c r="AH216" t="s">
        <v>195</v>
      </c>
      <c r="AI216">
        <v>25</v>
      </c>
      <c r="AJ216" t="s">
        <v>25</v>
      </c>
      <c r="AK216">
        <v>3420000</v>
      </c>
      <c r="AL216">
        <v>85500000</v>
      </c>
      <c r="AM216" t="s">
        <v>195</v>
      </c>
      <c r="AN216">
        <v>0</v>
      </c>
      <c r="AO216" t="s">
        <v>4943</v>
      </c>
      <c r="AP216">
        <v>0</v>
      </c>
      <c r="AQ216">
        <v>0</v>
      </c>
      <c r="AR216">
        <v>16904947</v>
      </c>
      <c r="AS216">
        <v>0</v>
      </c>
      <c r="AT216">
        <v>8335312</v>
      </c>
      <c r="AU216">
        <v>8611361</v>
      </c>
      <c r="AV216">
        <v>8975787</v>
      </c>
      <c r="AW216">
        <v>8429147</v>
      </c>
      <c r="AX216">
        <v>8793574</v>
      </c>
      <c r="AY216">
        <v>8477306</v>
      </c>
      <c r="AZ216">
        <v>8707871</v>
      </c>
      <c r="BA216">
        <v>8264695</v>
      </c>
      <c r="BB216" t="s">
        <v>3796</v>
      </c>
      <c r="BC216" t="s">
        <v>3797</v>
      </c>
      <c r="BD216" t="s">
        <v>3843</v>
      </c>
      <c r="BE216" t="s">
        <v>3850</v>
      </c>
      <c r="BF216" t="s">
        <v>5073</v>
      </c>
      <c r="BG216" t="s">
        <v>5084</v>
      </c>
      <c r="BH216" t="s">
        <v>4947</v>
      </c>
      <c r="BI216" t="s">
        <v>195</v>
      </c>
      <c r="BJ216" t="s">
        <v>195</v>
      </c>
      <c r="BK216" t="s">
        <v>3777</v>
      </c>
      <c r="BL216" t="s">
        <v>5344</v>
      </c>
      <c r="BM216" t="s">
        <v>4949</v>
      </c>
      <c r="BN216" t="s">
        <v>5186</v>
      </c>
      <c r="BO216" t="s">
        <v>4950</v>
      </c>
      <c r="BP216" s="441" t="str">
        <f t="shared" si="3"/>
        <v>WA.2378.EBD.953.102.C.524111</v>
      </c>
    </row>
    <row r="217" spans="1:68">
      <c r="A217" t="s">
        <v>4935</v>
      </c>
      <c r="B217" t="s">
        <v>4936</v>
      </c>
      <c r="C217" t="s">
        <v>4937</v>
      </c>
      <c r="D217" t="s">
        <v>3795</v>
      </c>
      <c r="E217" t="s">
        <v>197</v>
      </c>
      <c r="F217" t="s">
        <v>3842</v>
      </c>
      <c r="G217" t="s">
        <v>2445</v>
      </c>
      <c r="H217" t="s">
        <v>4938</v>
      </c>
      <c r="I217">
        <v>5</v>
      </c>
      <c r="J217" t="s">
        <v>5054</v>
      </c>
      <c r="K217">
        <v>2</v>
      </c>
      <c r="L217" t="s">
        <v>1081</v>
      </c>
      <c r="M217" t="s">
        <v>511</v>
      </c>
      <c r="N217" t="s">
        <v>167</v>
      </c>
      <c r="O217" t="s">
        <v>510</v>
      </c>
      <c r="P217" t="s">
        <v>8</v>
      </c>
      <c r="Q217" t="s">
        <v>4570</v>
      </c>
      <c r="R217" t="s">
        <v>4940</v>
      </c>
      <c r="S217" t="s">
        <v>195</v>
      </c>
      <c r="T217" t="s">
        <v>4570</v>
      </c>
      <c r="U217" t="s">
        <v>4570</v>
      </c>
      <c r="V217" t="s">
        <v>4496</v>
      </c>
      <c r="W217" t="s">
        <v>4570</v>
      </c>
      <c r="X217" t="s">
        <v>5345</v>
      </c>
      <c r="Y217" t="s">
        <v>5346</v>
      </c>
      <c r="Z217" t="s">
        <v>8</v>
      </c>
      <c r="AA217">
        <v>0</v>
      </c>
      <c r="AB217" t="s">
        <v>195</v>
      </c>
      <c r="AC217">
        <v>0</v>
      </c>
      <c r="AD217" t="s">
        <v>195</v>
      </c>
      <c r="AE217">
        <v>0</v>
      </c>
      <c r="AF217" t="s">
        <v>195</v>
      </c>
      <c r="AG217">
        <v>0</v>
      </c>
      <c r="AH217" t="s">
        <v>195</v>
      </c>
      <c r="AI217">
        <v>20</v>
      </c>
      <c r="AJ217" t="s">
        <v>25</v>
      </c>
      <c r="AK217">
        <v>1036000</v>
      </c>
      <c r="AL217">
        <v>20720000</v>
      </c>
      <c r="AM217" t="s">
        <v>195</v>
      </c>
      <c r="AN217">
        <v>0</v>
      </c>
      <c r="AO217" t="s">
        <v>4943</v>
      </c>
      <c r="AP217">
        <v>0</v>
      </c>
      <c r="AQ217">
        <v>0</v>
      </c>
      <c r="AR217">
        <v>5789746</v>
      </c>
      <c r="AS217">
        <v>0</v>
      </c>
      <c r="AT217">
        <v>1800000</v>
      </c>
      <c r="AU217">
        <v>1800000</v>
      </c>
      <c r="AV217">
        <v>1800000</v>
      </c>
      <c r="AW217">
        <v>1800000</v>
      </c>
      <c r="AX217">
        <v>1800000</v>
      </c>
      <c r="AY217">
        <v>1800000</v>
      </c>
      <c r="AZ217">
        <v>1800000</v>
      </c>
      <c r="BA217">
        <v>2330254</v>
      </c>
      <c r="BB217" t="s">
        <v>3796</v>
      </c>
      <c r="BC217" t="s">
        <v>3797</v>
      </c>
      <c r="BD217" t="s">
        <v>3843</v>
      </c>
      <c r="BE217" t="s">
        <v>3850</v>
      </c>
      <c r="BF217" t="s">
        <v>5073</v>
      </c>
      <c r="BG217" t="s">
        <v>5101</v>
      </c>
      <c r="BH217" t="s">
        <v>4947</v>
      </c>
      <c r="BI217" t="s">
        <v>195</v>
      </c>
      <c r="BJ217" t="s">
        <v>195</v>
      </c>
      <c r="BK217" t="s">
        <v>3777</v>
      </c>
      <c r="BL217" t="s">
        <v>5347</v>
      </c>
      <c r="BM217" t="s">
        <v>4949</v>
      </c>
      <c r="BN217" t="s">
        <v>5186</v>
      </c>
      <c r="BO217" t="s">
        <v>4950</v>
      </c>
      <c r="BP217" s="441" t="str">
        <f t="shared" si="3"/>
        <v>WA.2378.EBD.953.102.D.524111</v>
      </c>
    </row>
    <row r="218" spans="1:68">
      <c r="A218" t="s">
        <v>5010</v>
      </c>
      <c r="B218" t="s">
        <v>4936</v>
      </c>
      <c r="C218" t="s">
        <v>4937</v>
      </c>
      <c r="D218" t="s">
        <v>3795</v>
      </c>
      <c r="E218" t="s">
        <v>197</v>
      </c>
      <c r="F218" t="s">
        <v>3842</v>
      </c>
      <c r="G218" t="s">
        <v>2445</v>
      </c>
      <c r="H218" t="s">
        <v>4938</v>
      </c>
      <c r="I218">
        <v>5</v>
      </c>
      <c r="J218" t="s">
        <v>5031</v>
      </c>
      <c r="K218">
        <v>1</v>
      </c>
      <c r="L218" t="s">
        <v>805</v>
      </c>
      <c r="M218" t="s">
        <v>8</v>
      </c>
      <c r="N218" t="s">
        <v>122</v>
      </c>
      <c r="O218" t="s">
        <v>510</v>
      </c>
      <c r="P218" t="s">
        <v>8</v>
      </c>
      <c r="Q218" t="s">
        <v>4570</v>
      </c>
      <c r="R218" t="s">
        <v>4940</v>
      </c>
      <c r="S218" t="s">
        <v>195</v>
      </c>
      <c r="T218" t="s">
        <v>4570</v>
      </c>
      <c r="U218" t="s">
        <v>4570</v>
      </c>
      <c r="V218" t="s">
        <v>4496</v>
      </c>
      <c r="W218" t="s">
        <v>4570</v>
      </c>
      <c r="X218" t="s">
        <v>5291</v>
      </c>
      <c r="Y218" t="s">
        <v>5292</v>
      </c>
      <c r="Z218" t="s">
        <v>8</v>
      </c>
      <c r="AA218">
        <v>0</v>
      </c>
      <c r="AB218" t="s">
        <v>195</v>
      </c>
      <c r="AC218">
        <v>0</v>
      </c>
      <c r="AD218" t="s">
        <v>195</v>
      </c>
      <c r="AE218">
        <v>0</v>
      </c>
      <c r="AF218" t="s">
        <v>195</v>
      </c>
      <c r="AG218">
        <v>0</v>
      </c>
      <c r="AH218" t="s">
        <v>195</v>
      </c>
      <c r="AI218">
        <v>14</v>
      </c>
      <c r="AJ218" t="s">
        <v>25</v>
      </c>
      <c r="AK218">
        <v>5000000</v>
      </c>
      <c r="AL218">
        <v>70000000</v>
      </c>
      <c r="AM218" t="s">
        <v>195</v>
      </c>
      <c r="AN218">
        <v>0</v>
      </c>
      <c r="AO218" t="s">
        <v>5011</v>
      </c>
      <c r="AP218">
        <v>0</v>
      </c>
      <c r="AQ218">
        <v>0</v>
      </c>
      <c r="AR218">
        <v>3113296</v>
      </c>
      <c r="AS218">
        <v>758205</v>
      </c>
      <c r="AT218">
        <v>1893971</v>
      </c>
      <c r="AU218">
        <v>2311962</v>
      </c>
      <c r="AV218">
        <v>14988322</v>
      </c>
      <c r="AW218">
        <v>2006122</v>
      </c>
      <c r="AX218">
        <v>2266757</v>
      </c>
      <c r="AY218">
        <v>1935238</v>
      </c>
      <c r="AZ218">
        <v>1976792</v>
      </c>
      <c r="BA218">
        <v>38749335</v>
      </c>
      <c r="BB218" t="s">
        <v>3796</v>
      </c>
      <c r="BC218" t="s">
        <v>3797</v>
      </c>
      <c r="BD218" t="s">
        <v>3843</v>
      </c>
      <c r="BE218" t="s">
        <v>3844</v>
      </c>
      <c r="BF218" t="s">
        <v>5034</v>
      </c>
      <c r="BG218" t="s">
        <v>5192</v>
      </c>
      <c r="BH218" t="s">
        <v>4947</v>
      </c>
      <c r="BI218" t="s">
        <v>195</v>
      </c>
      <c r="BJ218" t="s">
        <v>195</v>
      </c>
      <c r="BK218" t="s">
        <v>3777</v>
      </c>
      <c r="BL218" t="s">
        <v>5293</v>
      </c>
      <c r="BM218" t="s">
        <v>4949</v>
      </c>
      <c r="BN218" t="s">
        <v>5186</v>
      </c>
      <c r="BO218" t="s">
        <v>4950</v>
      </c>
      <c r="BP218" s="441" t="str">
        <f t="shared" si="3"/>
        <v>WA.2378.EBD.952.101.A.524111</v>
      </c>
    </row>
    <row r="219" spans="1:68">
      <c r="A219" t="s">
        <v>5010</v>
      </c>
      <c r="B219" t="s">
        <v>4936</v>
      </c>
      <c r="C219" t="s">
        <v>4937</v>
      </c>
      <c r="D219" t="s">
        <v>3795</v>
      </c>
      <c r="E219" t="s">
        <v>197</v>
      </c>
      <c r="F219" t="s">
        <v>3842</v>
      </c>
      <c r="G219" t="s">
        <v>2445</v>
      </c>
      <c r="H219" t="s">
        <v>4938</v>
      </c>
      <c r="I219">
        <v>5</v>
      </c>
      <c r="J219" t="s">
        <v>5031</v>
      </c>
      <c r="K219">
        <v>1</v>
      </c>
      <c r="L219" t="s">
        <v>805</v>
      </c>
      <c r="M219" t="s">
        <v>508</v>
      </c>
      <c r="N219" t="s">
        <v>123</v>
      </c>
      <c r="O219" t="s">
        <v>510</v>
      </c>
      <c r="P219" t="s">
        <v>8</v>
      </c>
      <c r="Q219" t="s">
        <v>4570</v>
      </c>
      <c r="R219" t="s">
        <v>4940</v>
      </c>
      <c r="S219" t="s">
        <v>195</v>
      </c>
      <c r="T219" t="s">
        <v>4570</v>
      </c>
      <c r="U219" t="s">
        <v>4570</v>
      </c>
      <c r="V219" t="s">
        <v>4496</v>
      </c>
      <c r="W219" t="s">
        <v>4570</v>
      </c>
      <c r="X219" t="s">
        <v>5294</v>
      </c>
      <c r="Y219" t="s">
        <v>5295</v>
      </c>
      <c r="Z219" t="s">
        <v>8</v>
      </c>
      <c r="AA219">
        <v>0</v>
      </c>
      <c r="AB219" t="s">
        <v>195</v>
      </c>
      <c r="AC219">
        <v>0</v>
      </c>
      <c r="AD219" t="s">
        <v>195</v>
      </c>
      <c r="AE219">
        <v>0</v>
      </c>
      <c r="AF219" t="s">
        <v>195</v>
      </c>
      <c r="AG219">
        <v>0</v>
      </c>
      <c r="AH219" t="s">
        <v>195</v>
      </c>
      <c r="AI219">
        <v>10</v>
      </c>
      <c r="AJ219" t="s">
        <v>25</v>
      </c>
      <c r="AK219">
        <v>5012600</v>
      </c>
      <c r="AL219">
        <v>50126000</v>
      </c>
      <c r="AM219" t="s">
        <v>195</v>
      </c>
      <c r="AN219">
        <v>0</v>
      </c>
      <c r="AO219" t="s">
        <v>5011</v>
      </c>
      <c r="AP219">
        <v>0</v>
      </c>
      <c r="AQ219">
        <v>0</v>
      </c>
      <c r="AR219">
        <v>2236681</v>
      </c>
      <c r="AS219">
        <v>544716</v>
      </c>
      <c r="AT219">
        <v>1360683</v>
      </c>
      <c r="AU219">
        <v>1660979</v>
      </c>
      <c r="AV219">
        <v>10768039</v>
      </c>
      <c r="AW219">
        <v>1441255</v>
      </c>
      <c r="AX219">
        <v>1628503</v>
      </c>
      <c r="AY219">
        <v>1390330</v>
      </c>
      <c r="AZ219">
        <v>1420184</v>
      </c>
      <c r="BA219">
        <v>27674630</v>
      </c>
      <c r="BB219" t="s">
        <v>3796</v>
      </c>
      <c r="BC219" t="s">
        <v>3797</v>
      </c>
      <c r="BD219" t="s">
        <v>3843</v>
      </c>
      <c r="BE219" t="s">
        <v>3844</v>
      </c>
      <c r="BF219" t="s">
        <v>5034</v>
      </c>
      <c r="BG219" t="s">
        <v>5035</v>
      </c>
      <c r="BH219" t="s">
        <v>4947</v>
      </c>
      <c r="BI219" t="s">
        <v>195</v>
      </c>
      <c r="BJ219" t="s">
        <v>195</v>
      </c>
      <c r="BK219" t="s">
        <v>3777</v>
      </c>
      <c r="BL219" t="s">
        <v>5296</v>
      </c>
      <c r="BM219" t="s">
        <v>4949</v>
      </c>
      <c r="BN219" t="s">
        <v>5186</v>
      </c>
      <c r="BO219" t="s">
        <v>4950</v>
      </c>
      <c r="BP219" s="441" t="str">
        <f t="shared" si="3"/>
        <v>WA.2378.EBD.952.101.B.524111</v>
      </c>
    </row>
    <row r="220" spans="1:68">
      <c r="A220" t="s">
        <v>5010</v>
      </c>
      <c r="B220" t="s">
        <v>4936</v>
      </c>
      <c r="C220" t="s">
        <v>4937</v>
      </c>
      <c r="D220" t="s">
        <v>3795</v>
      </c>
      <c r="E220" t="s">
        <v>197</v>
      </c>
      <c r="F220" t="s">
        <v>3842</v>
      </c>
      <c r="G220" t="s">
        <v>2445</v>
      </c>
      <c r="H220" t="s">
        <v>4938</v>
      </c>
      <c r="I220">
        <v>5</v>
      </c>
      <c r="J220" t="s">
        <v>5031</v>
      </c>
      <c r="K220">
        <v>1</v>
      </c>
      <c r="L220" t="s">
        <v>805</v>
      </c>
      <c r="M220" t="s">
        <v>508</v>
      </c>
      <c r="N220" t="s">
        <v>123</v>
      </c>
      <c r="O220" t="s">
        <v>510</v>
      </c>
      <c r="P220" t="s">
        <v>8</v>
      </c>
      <c r="Q220" t="s">
        <v>4570</v>
      </c>
      <c r="R220" t="s">
        <v>4940</v>
      </c>
      <c r="S220" t="s">
        <v>195</v>
      </c>
      <c r="T220" t="s">
        <v>4570</v>
      </c>
      <c r="U220" t="s">
        <v>4570</v>
      </c>
      <c r="V220" t="s">
        <v>4951</v>
      </c>
      <c r="W220" t="s">
        <v>4496</v>
      </c>
      <c r="X220" t="s">
        <v>5297</v>
      </c>
      <c r="Y220" t="s">
        <v>5298</v>
      </c>
      <c r="Z220" t="s">
        <v>8</v>
      </c>
      <c r="AA220">
        <v>0</v>
      </c>
      <c r="AB220" t="s">
        <v>195</v>
      </c>
      <c r="AC220">
        <v>0</v>
      </c>
      <c r="AD220" t="s">
        <v>195</v>
      </c>
      <c r="AE220">
        <v>0</v>
      </c>
      <c r="AF220" t="s">
        <v>195</v>
      </c>
      <c r="AG220">
        <v>0</v>
      </c>
      <c r="AH220" t="s">
        <v>195</v>
      </c>
      <c r="AI220">
        <v>10</v>
      </c>
      <c r="AJ220" t="s">
        <v>25</v>
      </c>
      <c r="AK220">
        <v>5000000</v>
      </c>
      <c r="AL220">
        <v>50000000</v>
      </c>
      <c r="AM220" t="s">
        <v>195</v>
      </c>
      <c r="AN220">
        <v>0</v>
      </c>
      <c r="AO220" t="s">
        <v>5011</v>
      </c>
      <c r="AP220">
        <v>0</v>
      </c>
      <c r="AQ220">
        <v>0</v>
      </c>
      <c r="AR220">
        <v>1334270</v>
      </c>
      <c r="AS220">
        <v>324945</v>
      </c>
      <c r="AT220">
        <v>811702</v>
      </c>
      <c r="AU220">
        <v>990841</v>
      </c>
      <c r="AV220">
        <v>6423567</v>
      </c>
      <c r="AW220">
        <v>859767</v>
      </c>
      <c r="AX220">
        <v>971467</v>
      </c>
      <c r="AY220">
        <v>829388</v>
      </c>
      <c r="AZ220">
        <v>847197</v>
      </c>
      <c r="BA220">
        <v>36606856</v>
      </c>
      <c r="BB220" t="s">
        <v>3796</v>
      </c>
      <c r="BC220" t="s">
        <v>3797</v>
      </c>
      <c r="BD220" t="s">
        <v>3843</v>
      </c>
      <c r="BE220" t="s">
        <v>3844</v>
      </c>
      <c r="BF220" t="s">
        <v>5034</v>
      </c>
      <c r="BG220" t="s">
        <v>5035</v>
      </c>
      <c r="BH220" t="s">
        <v>4947</v>
      </c>
      <c r="BI220" t="s">
        <v>195</v>
      </c>
      <c r="BJ220" t="s">
        <v>195</v>
      </c>
      <c r="BK220" t="s">
        <v>3777</v>
      </c>
      <c r="BL220" t="s">
        <v>5299</v>
      </c>
      <c r="BM220" t="s">
        <v>4949</v>
      </c>
      <c r="BN220" t="s">
        <v>5186</v>
      </c>
      <c r="BO220" t="s">
        <v>4950</v>
      </c>
      <c r="BP220" s="441" t="str">
        <f t="shared" si="3"/>
        <v>WA.2378.EBD.952.101.B.524111</v>
      </c>
    </row>
    <row r="221" spans="1:68">
      <c r="A221" t="s">
        <v>5010</v>
      </c>
      <c r="B221" t="s">
        <v>4936</v>
      </c>
      <c r="C221" t="s">
        <v>4937</v>
      </c>
      <c r="D221" t="s">
        <v>3795</v>
      </c>
      <c r="E221" t="s">
        <v>197</v>
      </c>
      <c r="F221" t="s">
        <v>3842</v>
      </c>
      <c r="G221" t="s">
        <v>2445</v>
      </c>
      <c r="H221" t="s">
        <v>4938</v>
      </c>
      <c r="I221">
        <v>5</v>
      </c>
      <c r="J221" t="s">
        <v>5031</v>
      </c>
      <c r="K221">
        <v>1</v>
      </c>
      <c r="L221" t="s">
        <v>805</v>
      </c>
      <c r="M221" t="s">
        <v>508</v>
      </c>
      <c r="N221" t="s">
        <v>123</v>
      </c>
      <c r="O221" t="s">
        <v>510</v>
      </c>
      <c r="P221" t="s">
        <v>8</v>
      </c>
      <c r="Q221" t="s">
        <v>4570</v>
      </c>
      <c r="R221" t="s">
        <v>4940</v>
      </c>
      <c r="S221" t="s">
        <v>195</v>
      </c>
      <c r="T221" t="s">
        <v>4570</v>
      </c>
      <c r="U221" t="s">
        <v>4570</v>
      </c>
      <c r="V221" t="s">
        <v>5001</v>
      </c>
      <c r="W221" t="s">
        <v>4951</v>
      </c>
      <c r="X221" t="s">
        <v>5300</v>
      </c>
      <c r="Y221" t="s">
        <v>5301</v>
      </c>
      <c r="Z221" t="s">
        <v>8</v>
      </c>
      <c r="AA221">
        <v>0</v>
      </c>
      <c r="AB221" t="s">
        <v>195</v>
      </c>
      <c r="AC221">
        <v>0</v>
      </c>
      <c r="AD221" t="s">
        <v>195</v>
      </c>
      <c r="AE221">
        <v>0</v>
      </c>
      <c r="AF221" t="s">
        <v>195</v>
      </c>
      <c r="AG221">
        <v>0</v>
      </c>
      <c r="AH221" t="s">
        <v>195</v>
      </c>
      <c r="AI221">
        <v>60</v>
      </c>
      <c r="AJ221" t="s">
        <v>25</v>
      </c>
      <c r="AK221">
        <v>500000</v>
      </c>
      <c r="AL221">
        <v>30000000</v>
      </c>
      <c r="AM221" t="s">
        <v>195</v>
      </c>
      <c r="AN221">
        <v>0</v>
      </c>
      <c r="AO221" t="s">
        <v>5011</v>
      </c>
      <c r="AP221">
        <v>0</v>
      </c>
      <c r="AQ221">
        <v>0</v>
      </c>
      <c r="AR221">
        <v>1334270</v>
      </c>
      <c r="AS221">
        <v>324945</v>
      </c>
      <c r="AT221">
        <v>811702</v>
      </c>
      <c r="AU221">
        <v>990841</v>
      </c>
      <c r="AV221">
        <v>6423567</v>
      </c>
      <c r="AW221">
        <v>859767</v>
      </c>
      <c r="AX221">
        <v>971467</v>
      </c>
      <c r="AY221">
        <v>829388</v>
      </c>
      <c r="AZ221">
        <v>847197</v>
      </c>
      <c r="BA221">
        <v>16606856</v>
      </c>
      <c r="BB221" t="s">
        <v>3796</v>
      </c>
      <c r="BC221" t="s">
        <v>3797</v>
      </c>
      <c r="BD221" t="s">
        <v>3843</v>
      </c>
      <c r="BE221" t="s">
        <v>3844</v>
      </c>
      <c r="BF221" t="s">
        <v>5034</v>
      </c>
      <c r="BG221" t="s">
        <v>5035</v>
      </c>
      <c r="BH221" t="s">
        <v>4947</v>
      </c>
      <c r="BI221" t="s">
        <v>195</v>
      </c>
      <c r="BJ221" t="s">
        <v>195</v>
      </c>
      <c r="BK221" t="s">
        <v>3777</v>
      </c>
      <c r="BL221" t="s">
        <v>5302</v>
      </c>
      <c r="BM221" t="s">
        <v>4949</v>
      </c>
      <c r="BN221" t="s">
        <v>5186</v>
      </c>
      <c r="BO221" t="s">
        <v>4950</v>
      </c>
      <c r="BP221" s="441" t="str">
        <f t="shared" si="3"/>
        <v>WA.2378.EBD.952.101.B.524111</v>
      </c>
    </row>
    <row r="222" spans="1:68">
      <c r="A222" t="s">
        <v>5010</v>
      </c>
      <c r="B222" t="s">
        <v>4936</v>
      </c>
      <c r="C222" t="s">
        <v>4937</v>
      </c>
      <c r="D222" t="s">
        <v>3795</v>
      </c>
      <c r="E222" t="s">
        <v>197</v>
      </c>
      <c r="F222" t="s">
        <v>3842</v>
      </c>
      <c r="G222" t="s">
        <v>2445</v>
      </c>
      <c r="H222" t="s">
        <v>4938</v>
      </c>
      <c r="I222">
        <v>5</v>
      </c>
      <c r="J222" t="s">
        <v>5031</v>
      </c>
      <c r="K222">
        <v>1</v>
      </c>
      <c r="L222" t="s">
        <v>805</v>
      </c>
      <c r="M222" t="s">
        <v>509</v>
      </c>
      <c r="N222" t="s">
        <v>124</v>
      </c>
      <c r="O222" t="s">
        <v>510</v>
      </c>
      <c r="P222" t="s">
        <v>8</v>
      </c>
      <c r="Q222" t="s">
        <v>4570</v>
      </c>
      <c r="R222" t="s">
        <v>4940</v>
      </c>
      <c r="S222" t="s">
        <v>195</v>
      </c>
      <c r="T222" t="s">
        <v>4570</v>
      </c>
      <c r="U222" t="s">
        <v>4570</v>
      </c>
      <c r="V222" t="s">
        <v>4496</v>
      </c>
      <c r="W222" t="s">
        <v>4570</v>
      </c>
      <c r="X222" t="s">
        <v>5303</v>
      </c>
      <c r="Y222" t="s">
        <v>5304</v>
      </c>
      <c r="Z222" t="s">
        <v>8</v>
      </c>
      <c r="AA222">
        <v>0</v>
      </c>
      <c r="AB222" t="s">
        <v>195</v>
      </c>
      <c r="AC222">
        <v>0</v>
      </c>
      <c r="AD222" t="s">
        <v>195</v>
      </c>
      <c r="AE222">
        <v>0</v>
      </c>
      <c r="AF222" t="s">
        <v>195</v>
      </c>
      <c r="AG222">
        <v>0</v>
      </c>
      <c r="AH222" t="s">
        <v>195</v>
      </c>
      <c r="AI222">
        <v>2</v>
      </c>
      <c r="AJ222" t="s">
        <v>25</v>
      </c>
      <c r="AK222">
        <v>1000000</v>
      </c>
      <c r="AL222">
        <v>2000000</v>
      </c>
      <c r="AM222" t="s">
        <v>195</v>
      </c>
      <c r="AN222">
        <v>0</v>
      </c>
      <c r="AO222" t="s">
        <v>5011</v>
      </c>
      <c r="AP222">
        <v>0</v>
      </c>
      <c r="AQ222">
        <v>0</v>
      </c>
      <c r="AR222">
        <v>88951</v>
      </c>
      <c r="AS222">
        <v>21663</v>
      </c>
      <c r="AT222">
        <v>54113</v>
      </c>
      <c r="AU222">
        <v>66056</v>
      </c>
      <c r="AV222">
        <v>428238</v>
      </c>
      <c r="AW222">
        <v>57318</v>
      </c>
      <c r="AX222">
        <v>64764</v>
      </c>
      <c r="AY222">
        <v>55293</v>
      </c>
      <c r="AZ222">
        <v>56480</v>
      </c>
      <c r="BA222">
        <v>1107124</v>
      </c>
      <c r="BB222" t="s">
        <v>3796</v>
      </c>
      <c r="BC222" t="s">
        <v>3797</v>
      </c>
      <c r="BD222" t="s">
        <v>3843</v>
      </c>
      <c r="BE222" t="s">
        <v>3844</v>
      </c>
      <c r="BF222" t="s">
        <v>5034</v>
      </c>
      <c r="BG222" t="s">
        <v>5042</v>
      </c>
      <c r="BH222" t="s">
        <v>4947</v>
      </c>
      <c r="BI222" t="s">
        <v>195</v>
      </c>
      <c r="BJ222" t="s">
        <v>195</v>
      </c>
      <c r="BK222" t="s">
        <v>3777</v>
      </c>
      <c r="BL222" t="s">
        <v>5305</v>
      </c>
      <c r="BM222" t="s">
        <v>4949</v>
      </c>
      <c r="BN222" t="s">
        <v>5186</v>
      </c>
      <c r="BO222" t="s">
        <v>4950</v>
      </c>
      <c r="BP222" s="441" t="str">
        <f t="shared" si="3"/>
        <v>WA.2378.EBD.952.101.C.524111</v>
      </c>
    </row>
    <row r="223" spans="1:68">
      <c r="A223" t="s">
        <v>5010</v>
      </c>
      <c r="B223" t="s">
        <v>4936</v>
      </c>
      <c r="C223" t="s">
        <v>4937</v>
      </c>
      <c r="D223" t="s">
        <v>3795</v>
      </c>
      <c r="E223" t="s">
        <v>197</v>
      </c>
      <c r="F223" t="s">
        <v>3842</v>
      </c>
      <c r="G223" t="s">
        <v>2445</v>
      </c>
      <c r="H223" t="s">
        <v>4938</v>
      </c>
      <c r="I223">
        <v>5</v>
      </c>
      <c r="J223" t="s">
        <v>5031</v>
      </c>
      <c r="K223">
        <v>1</v>
      </c>
      <c r="L223" t="s">
        <v>805</v>
      </c>
      <c r="M223" t="s">
        <v>509</v>
      </c>
      <c r="N223" t="s">
        <v>124</v>
      </c>
      <c r="O223" t="s">
        <v>510</v>
      </c>
      <c r="P223" t="s">
        <v>8</v>
      </c>
      <c r="Q223" t="s">
        <v>4570</v>
      </c>
      <c r="R223" t="s">
        <v>4940</v>
      </c>
      <c r="S223" t="s">
        <v>195</v>
      </c>
      <c r="T223" t="s">
        <v>4570</v>
      </c>
      <c r="U223" t="s">
        <v>4570</v>
      </c>
      <c r="V223" t="s">
        <v>4951</v>
      </c>
      <c r="W223" t="s">
        <v>4496</v>
      </c>
      <c r="X223" t="s">
        <v>5306</v>
      </c>
      <c r="Y223" t="s">
        <v>5307</v>
      </c>
      <c r="Z223" t="s">
        <v>8</v>
      </c>
      <c r="AA223">
        <v>0</v>
      </c>
      <c r="AB223" t="s">
        <v>195</v>
      </c>
      <c r="AC223">
        <v>0</v>
      </c>
      <c r="AD223" t="s">
        <v>195</v>
      </c>
      <c r="AE223">
        <v>0</v>
      </c>
      <c r="AF223" t="s">
        <v>195</v>
      </c>
      <c r="AG223">
        <v>0</v>
      </c>
      <c r="AH223" t="s">
        <v>195</v>
      </c>
      <c r="AI223">
        <v>5</v>
      </c>
      <c r="AJ223" t="s">
        <v>25</v>
      </c>
      <c r="AK223">
        <v>5748000</v>
      </c>
      <c r="AL223">
        <v>28740000</v>
      </c>
      <c r="AM223" t="s">
        <v>195</v>
      </c>
      <c r="AN223">
        <v>0</v>
      </c>
      <c r="AO223" t="s">
        <v>5011</v>
      </c>
      <c r="AP223">
        <v>0</v>
      </c>
      <c r="AQ223">
        <v>0</v>
      </c>
      <c r="AR223">
        <v>1278408</v>
      </c>
      <c r="AS223">
        <v>311341</v>
      </c>
      <c r="AT223">
        <v>777719</v>
      </c>
      <c r="AU223">
        <v>949358</v>
      </c>
      <c r="AV223">
        <v>6154633</v>
      </c>
      <c r="AW223">
        <v>823771</v>
      </c>
      <c r="AX223">
        <v>930795</v>
      </c>
      <c r="AY223">
        <v>794664</v>
      </c>
      <c r="AZ223">
        <v>811727</v>
      </c>
      <c r="BA223">
        <v>15907584</v>
      </c>
      <c r="BB223" t="s">
        <v>3796</v>
      </c>
      <c r="BC223" t="s">
        <v>3797</v>
      </c>
      <c r="BD223" t="s">
        <v>3843</v>
      </c>
      <c r="BE223" t="s">
        <v>3844</v>
      </c>
      <c r="BF223" t="s">
        <v>5034</v>
      </c>
      <c r="BG223" t="s">
        <v>5042</v>
      </c>
      <c r="BH223" t="s">
        <v>4947</v>
      </c>
      <c r="BI223" t="s">
        <v>195</v>
      </c>
      <c r="BJ223" t="s">
        <v>195</v>
      </c>
      <c r="BK223" t="s">
        <v>3777</v>
      </c>
      <c r="BL223" t="s">
        <v>5308</v>
      </c>
      <c r="BM223" t="s">
        <v>4949</v>
      </c>
      <c r="BN223" t="s">
        <v>5186</v>
      </c>
      <c r="BO223" t="s">
        <v>4950</v>
      </c>
      <c r="BP223" s="441" t="str">
        <f t="shared" si="3"/>
        <v>WA.2378.EBD.952.101.C.524111</v>
      </c>
    </row>
    <row r="224" spans="1:68">
      <c r="A224" t="s">
        <v>5010</v>
      </c>
      <c r="B224" t="s">
        <v>4936</v>
      </c>
      <c r="C224" t="s">
        <v>4937</v>
      </c>
      <c r="D224" t="s">
        <v>3795</v>
      </c>
      <c r="E224" t="s">
        <v>197</v>
      </c>
      <c r="F224" t="s">
        <v>3842</v>
      </c>
      <c r="G224" t="s">
        <v>2445</v>
      </c>
      <c r="H224" t="s">
        <v>4938</v>
      </c>
      <c r="I224">
        <v>5</v>
      </c>
      <c r="J224" t="s">
        <v>5031</v>
      </c>
      <c r="K224">
        <v>1</v>
      </c>
      <c r="L224" t="s">
        <v>805</v>
      </c>
      <c r="M224" t="s">
        <v>511</v>
      </c>
      <c r="N224" t="s">
        <v>125</v>
      </c>
      <c r="O224" t="s">
        <v>510</v>
      </c>
      <c r="P224" t="s">
        <v>8</v>
      </c>
      <c r="Q224" t="s">
        <v>4570</v>
      </c>
      <c r="R224" t="s">
        <v>4940</v>
      </c>
      <c r="S224" t="s">
        <v>195</v>
      </c>
      <c r="T224" t="s">
        <v>4570</v>
      </c>
      <c r="U224" t="s">
        <v>4570</v>
      </c>
      <c r="V224" t="s">
        <v>4496</v>
      </c>
      <c r="W224" t="s">
        <v>4570</v>
      </c>
      <c r="X224" t="s">
        <v>5309</v>
      </c>
      <c r="Y224" t="s">
        <v>5310</v>
      </c>
      <c r="Z224" t="s">
        <v>8</v>
      </c>
      <c r="AA224">
        <v>0</v>
      </c>
      <c r="AB224" t="s">
        <v>195</v>
      </c>
      <c r="AC224">
        <v>0</v>
      </c>
      <c r="AD224" t="s">
        <v>195</v>
      </c>
      <c r="AE224">
        <v>0</v>
      </c>
      <c r="AF224" t="s">
        <v>195</v>
      </c>
      <c r="AG224">
        <v>0</v>
      </c>
      <c r="AH224" t="s">
        <v>195</v>
      </c>
      <c r="AI224">
        <v>30</v>
      </c>
      <c r="AJ224" t="s">
        <v>25</v>
      </c>
      <c r="AK224">
        <v>5000000</v>
      </c>
      <c r="AL224">
        <v>150000000</v>
      </c>
      <c r="AM224" t="s">
        <v>195</v>
      </c>
      <c r="AN224">
        <v>0</v>
      </c>
      <c r="AO224" t="s">
        <v>5011</v>
      </c>
      <c r="AP224">
        <v>0</v>
      </c>
      <c r="AQ224">
        <v>0</v>
      </c>
      <c r="AR224">
        <v>6671348</v>
      </c>
      <c r="AS224">
        <v>1624725</v>
      </c>
      <c r="AT224">
        <v>4058509</v>
      </c>
      <c r="AU224">
        <v>4954204</v>
      </c>
      <c r="AV224">
        <v>32117833</v>
      </c>
      <c r="AW224">
        <v>4298833</v>
      </c>
      <c r="AX224">
        <v>4857335</v>
      </c>
      <c r="AY224">
        <v>4146938</v>
      </c>
      <c r="AZ224">
        <v>4235983</v>
      </c>
      <c r="BA224">
        <v>83034292</v>
      </c>
      <c r="BB224" t="s">
        <v>3796</v>
      </c>
      <c r="BC224" t="s">
        <v>3797</v>
      </c>
      <c r="BD224" t="s">
        <v>3843</v>
      </c>
      <c r="BE224" t="s">
        <v>3844</v>
      </c>
      <c r="BF224" t="s">
        <v>5034</v>
      </c>
      <c r="BG224" t="s">
        <v>5048</v>
      </c>
      <c r="BH224" t="s">
        <v>4947</v>
      </c>
      <c r="BI224" t="s">
        <v>195</v>
      </c>
      <c r="BJ224" t="s">
        <v>195</v>
      </c>
      <c r="BK224" t="s">
        <v>3777</v>
      </c>
      <c r="BL224" t="s">
        <v>5311</v>
      </c>
      <c r="BM224" t="s">
        <v>4949</v>
      </c>
      <c r="BN224" t="s">
        <v>5186</v>
      </c>
      <c r="BO224" t="s">
        <v>4950</v>
      </c>
      <c r="BP224" s="441" t="str">
        <f t="shared" si="3"/>
        <v>WA.2378.EBD.952.101.D.524111</v>
      </c>
    </row>
    <row r="225" spans="1:68">
      <c r="A225" t="s">
        <v>5010</v>
      </c>
      <c r="B225" t="s">
        <v>4936</v>
      </c>
      <c r="C225" t="s">
        <v>4937</v>
      </c>
      <c r="D225" t="s">
        <v>3795</v>
      </c>
      <c r="E225" t="s">
        <v>197</v>
      </c>
      <c r="F225" t="s">
        <v>3842</v>
      </c>
      <c r="G225" t="s">
        <v>2445</v>
      </c>
      <c r="H225" t="s">
        <v>4938</v>
      </c>
      <c r="I225">
        <v>5</v>
      </c>
      <c r="J225" t="s">
        <v>5054</v>
      </c>
      <c r="K225">
        <v>2</v>
      </c>
      <c r="L225" t="s">
        <v>805</v>
      </c>
      <c r="M225" t="s">
        <v>8</v>
      </c>
      <c r="N225" t="s">
        <v>162</v>
      </c>
      <c r="O225" t="s">
        <v>510</v>
      </c>
      <c r="P225" t="s">
        <v>8</v>
      </c>
      <c r="Q225" t="s">
        <v>4570</v>
      </c>
      <c r="R225" t="s">
        <v>4940</v>
      </c>
      <c r="S225" t="s">
        <v>195</v>
      </c>
      <c r="T225" t="s">
        <v>4570</v>
      </c>
      <c r="U225" t="s">
        <v>4570</v>
      </c>
      <c r="V225" t="s">
        <v>4496</v>
      </c>
      <c r="W225" t="s">
        <v>4570</v>
      </c>
      <c r="X225" t="s">
        <v>5312</v>
      </c>
      <c r="Y225" t="s">
        <v>5313</v>
      </c>
      <c r="Z225" t="s">
        <v>8</v>
      </c>
      <c r="AA225">
        <v>0</v>
      </c>
      <c r="AB225" t="s">
        <v>195</v>
      </c>
      <c r="AC225">
        <v>0</v>
      </c>
      <c r="AD225" t="s">
        <v>195</v>
      </c>
      <c r="AE225">
        <v>0</v>
      </c>
      <c r="AF225" t="s">
        <v>195</v>
      </c>
      <c r="AG225">
        <v>0</v>
      </c>
      <c r="AH225" t="s">
        <v>195</v>
      </c>
      <c r="AI225">
        <v>50</v>
      </c>
      <c r="AJ225" t="s">
        <v>25</v>
      </c>
      <c r="AK225">
        <v>5000000</v>
      </c>
      <c r="AL225">
        <v>250000000</v>
      </c>
      <c r="AM225" t="s">
        <v>195</v>
      </c>
      <c r="AN225">
        <v>0</v>
      </c>
      <c r="AO225" t="s">
        <v>5011</v>
      </c>
      <c r="AP225">
        <v>0</v>
      </c>
      <c r="AQ225">
        <v>0</v>
      </c>
      <c r="AR225">
        <v>2433318</v>
      </c>
      <c r="AS225">
        <v>12188462</v>
      </c>
      <c r="AT225">
        <v>3537159</v>
      </c>
      <c r="AU225">
        <v>10196906</v>
      </c>
      <c r="AV225">
        <v>6404371</v>
      </c>
      <c r="AW225">
        <v>8578935</v>
      </c>
      <c r="AX225">
        <v>7508528</v>
      </c>
      <c r="AY225">
        <v>9783809</v>
      </c>
      <c r="AZ225">
        <v>7333068</v>
      </c>
      <c r="BA225">
        <v>182035444</v>
      </c>
      <c r="BB225" t="s">
        <v>3796</v>
      </c>
      <c r="BC225" t="s">
        <v>3797</v>
      </c>
      <c r="BD225" t="s">
        <v>3843</v>
      </c>
      <c r="BE225" t="s">
        <v>3850</v>
      </c>
      <c r="BF225" t="s">
        <v>5057</v>
      </c>
      <c r="BG225" t="s">
        <v>5058</v>
      </c>
      <c r="BH225" t="s">
        <v>4947</v>
      </c>
      <c r="BI225" t="s">
        <v>195</v>
      </c>
      <c r="BJ225" t="s">
        <v>195</v>
      </c>
      <c r="BK225" t="s">
        <v>3777</v>
      </c>
      <c r="BL225" t="s">
        <v>5314</v>
      </c>
      <c r="BM225" t="s">
        <v>4949</v>
      </c>
      <c r="BN225" t="s">
        <v>5186</v>
      </c>
      <c r="BO225" t="s">
        <v>4950</v>
      </c>
      <c r="BP225" s="441" t="str">
        <f t="shared" si="3"/>
        <v>WA.2378.EBD.953.101.A.524111</v>
      </c>
    </row>
    <row r="226" spans="1:68">
      <c r="A226" t="s">
        <v>5010</v>
      </c>
      <c r="B226" t="s">
        <v>4936</v>
      </c>
      <c r="C226" t="s">
        <v>4937</v>
      </c>
      <c r="D226" t="s">
        <v>3795</v>
      </c>
      <c r="E226" t="s">
        <v>197</v>
      </c>
      <c r="F226" t="s">
        <v>3842</v>
      </c>
      <c r="G226" t="s">
        <v>2445</v>
      </c>
      <c r="H226" t="s">
        <v>4938</v>
      </c>
      <c r="I226">
        <v>5</v>
      </c>
      <c r="J226" t="s">
        <v>5054</v>
      </c>
      <c r="K226">
        <v>2</v>
      </c>
      <c r="L226" t="s">
        <v>805</v>
      </c>
      <c r="M226" t="s">
        <v>8</v>
      </c>
      <c r="N226" t="s">
        <v>162</v>
      </c>
      <c r="O226" t="s">
        <v>510</v>
      </c>
      <c r="P226" t="s">
        <v>8</v>
      </c>
      <c r="Q226" t="s">
        <v>4570</v>
      </c>
      <c r="R226" t="s">
        <v>4940</v>
      </c>
      <c r="S226" t="s">
        <v>195</v>
      </c>
      <c r="T226" t="s">
        <v>4570</v>
      </c>
      <c r="U226" t="s">
        <v>4570</v>
      </c>
      <c r="V226" t="s">
        <v>4951</v>
      </c>
      <c r="W226" t="s">
        <v>4496</v>
      </c>
      <c r="X226" t="s">
        <v>5315</v>
      </c>
      <c r="Y226" t="s">
        <v>5316</v>
      </c>
      <c r="Z226" t="s">
        <v>8</v>
      </c>
      <c r="AA226">
        <v>0</v>
      </c>
      <c r="AB226" t="s">
        <v>195</v>
      </c>
      <c r="AC226">
        <v>0</v>
      </c>
      <c r="AD226" t="s">
        <v>195</v>
      </c>
      <c r="AE226">
        <v>0</v>
      </c>
      <c r="AF226" t="s">
        <v>195</v>
      </c>
      <c r="AG226">
        <v>0</v>
      </c>
      <c r="AH226" t="s">
        <v>195</v>
      </c>
      <c r="AI226">
        <v>13</v>
      </c>
      <c r="AJ226" t="s">
        <v>25</v>
      </c>
      <c r="AK226">
        <v>5000000</v>
      </c>
      <c r="AL226">
        <v>65000000</v>
      </c>
      <c r="AM226" t="s">
        <v>195</v>
      </c>
      <c r="AN226">
        <v>0</v>
      </c>
      <c r="AO226" t="s">
        <v>5011</v>
      </c>
      <c r="AP226">
        <v>0</v>
      </c>
      <c r="AQ226">
        <v>0</v>
      </c>
      <c r="AR226">
        <v>632663</v>
      </c>
      <c r="AS226">
        <v>3169000</v>
      </c>
      <c r="AT226">
        <v>919661</v>
      </c>
      <c r="AU226">
        <v>2651196</v>
      </c>
      <c r="AV226">
        <v>1665137</v>
      </c>
      <c r="AW226">
        <v>2230523</v>
      </c>
      <c r="AX226">
        <v>1952217</v>
      </c>
      <c r="AY226">
        <v>2543790</v>
      </c>
      <c r="AZ226">
        <v>1906598</v>
      </c>
      <c r="BA226">
        <v>47329215</v>
      </c>
      <c r="BB226" t="s">
        <v>3796</v>
      </c>
      <c r="BC226" t="s">
        <v>3797</v>
      </c>
      <c r="BD226" t="s">
        <v>3843</v>
      </c>
      <c r="BE226" t="s">
        <v>3850</v>
      </c>
      <c r="BF226" t="s">
        <v>5057</v>
      </c>
      <c r="BG226" t="s">
        <v>5058</v>
      </c>
      <c r="BH226" t="s">
        <v>4947</v>
      </c>
      <c r="BI226" t="s">
        <v>195</v>
      </c>
      <c r="BJ226" t="s">
        <v>195</v>
      </c>
      <c r="BK226" t="s">
        <v>3777</v>
      </c>
      <c r="BL226" t="s">
        <v>5317</v>
      </c>
      <c r="BM226" t="s">
        <v>4949</v>
      </c>
      <c r="BN226" t="s">
        <v>5186</v>
      </c>
      <c r="BO226" t="s">
        <v>4950</v>
      </c>
      <c r="BP226" s="441" t="str">
        <f t="shared" si="3"/>
        <v>WA.2378.EBD.953.101.A.524111</v>
      </c>
    </row>
    <row r="227" spans="1:68">
      <c r="A227" t="s">
        <v>5010</v>
      </c>
      <c r="B227" t="s">
        <v>4936</v>
      </c>
      <c r="C227" t="s">
        <v>4937</v>
      </c>
      <c r="D227" t="s">
        <v>3795</v>
      </c>
      <c r="E227" t="s">
        <v>197</v>
      </c>
      <c r="F227" t="s">
        <v>3842</v>
      </c>
      <c r="G227" t="s">
        <v>2445</v>
      </c>
      <c r="H227" t="s">
        <v>4938</v>
      </c>
      <c r="I227">
        <v>5</v>
      </c>
      <c r="J227" t="s">
        <v>5054</v>
      </c>
      <c r="K227">
        <v>2</v>
      </c>
      <c r="L227" t="s">
        <v>805</v>
      </c>
      <c r="M227" t="s">
        <v>8</v>
      </c>
      <c r="N227" t="s">
        <v>162</v>
      </c>
      <c r="O227" t="s">
        <v>510</v>
      </c>
      <c r="P227" t="s">
        <v>8</v>
      </c>
      <c r="Q227" t="s">
        <v>4570</v>
      </c>
      <c r="R227" t="s">
        <v>4940</v>
      </c>
      <c r="S227" t="s">
        <v>195</v>
      </c>
      <c r="T227" t="s">
        <v>4570</v>
      </c>
      <c r="U227" t="s">
        <v>4570</v>
      </c>
      <c r="V227" t="s">
        <v>5001</v>
      </c>
      <c r="W227" t="s">
        <v>4951</v>
      </c>
      <c r="X227" t="s">
        <v>5318</v>
      </c>
      <c r="Y227" t="s">
        <v>5319</v>
      </c>
      <c r="Z227" t="s">
        <v>8</v>
      </c>
      <c r="AA227">
        <v>0</v>
      </c>
      <c r="AB227" t="s">
        <v>195</v>
      </c>
      <c r="AC227">
        <v>0</v>
      </c>
      <c r="AD227" t="s">
        <v>195</v>
      </c>
      <c r="AE227">
        <v>0</v>
      </c>
      <c r="AF227" t="s">
        <v>195</v>
      </c>
      <c r="AG227">
        <v>0</v>
      </c>
      <c r="AH227" t="s">
        <v>195</v>
      </c>
      <c r="AI227">
        <v>15</v>
      </c>
      <c r="AJ227" t="s">
        <v>25</v>
      </c>
      <c r="AK227">
        <v>5000000</v>
      </c>
      <c r="AL227">
        <v>75000000</v>
      </c>
      <c r="AM227" t="s">
        <v>195</v>
      </c>
      <c r="AN227">
        <v>0</v>
      </c>
      <c r="AO227" t="s">
        <v>5011</v>
      </c>
      <c r="AP227">
        <v>0</v>
      </c>
      <c r="AQ227">
        <v>0</v>
      </c>
      <c r="AR227">
        <v>729995</v>
      </c>
      <c r="AS227">
        <v>3656538</v>
      </c>
      <c r="AT227">
        <v>1061148</v>
      </c>
      <c r="AU227">
        <v>3059072</v>
      </c>
      <c r="AV227">
        <v>1921311</v>
      </c>
      <c r="AW227">
        <v>2573681</v>
      </c>
      <c r="AX227">
        <v>2252558</v>
      </c>
      <c r="AY227">
        <v>2935143</v>
      </c>
      <c r="AZ227">
        <v>2199920</v>
      </c>
      <c r="BA227">
        <v>54610634</v>
      </c>
      <c r="BB227" t="s">
        <v>3796</v>
      </c>
      <c r="BC227" t="s">
        <v>3797</v>
      </c>
      <c r="BD227" t="s">
        <v>3843</v>
      </c>
      <c r="BE227" t="s">
        <v>3850</v>
      </c>
      <c r="BF227" t="s">
        <v>5057</v>
      </c>
      <c r="BG227" t="s">
        <v>5058</v>
      </c>
      <c r="BH227" t="s">
        <v>4947</v>
      </c>
      <c r="BI227" t="s">
        <v>195</v>
      </c>
      <c r="BJ227" t="s">
        <v>195</v>
      </c>
      <c r="BK227" t="s">
        <v>3777</v>
      </c>
      <c r="BL227" t="s">
        <v>5320</v>
      </c>
      <c r="BM227" t="s">
        <v>4949</v>
      </c>
      <c r="BN227" t="s">
        <v>5186</v>
      </c>
      <c r="BO227" t="s">
        <v>4950</v>
      </c>
      <c r="BP227" s="441" t="str">
        <f t="shared" si="3"/>
        <v>WA.2378.EBD.953.101.A.524111</v>
      </c>
    </row>
    <row r="228" spans="1:68">
      <c r="A228" t="s">
        <v>5010</v>
      </c>
      <c r="B228" t="s">
        <v>4936</v>
      </c>
      <c r="C228" t="s">
        <v>4937</v>
      </c>
      <c r="D228" t="s">
        <v>3795</v>
      </c>
      <c r="E228" t="s">
        <v>197</v>
      </c>
      <c r="F228" t="s">
        <v>3842</v>
      </c>
      <c r="G228" t="s">
        <v>2445</v>
      </c>
      <c r="H228" t="s">
        <v>4938</v>
      </c>
      <c r="I228">
        <v>5</v>
      </c>
      <c r="J228" t="s">
        <v>5054</v>
      </c>
      <c r="K228">
        <v>2</v>
      </c>
      <c r="L228" t="s">
        <v>805</v>
      </c>
      <c r="M228" t="s">
        <v>8</v>
      </c>
      <c r="N228" t="s">
        <v>162</v>
      </c>
      <c r="O228" t="s">
        <v>510</v>
      </c>
      <c r="P228" t="s">
        <v>8</v>
      </c>
      <c r="Q228" t="s">
        <v>4570</v>
      </c>
      <c r="R228" t="s">
        <v>4940</v>
      </c>
      <c r="S228" t="s">
        <v>195</v>
      </c>
      <c r="T228" t="s">
        <v>4570</v>
      </c>
      <c r="U228" t="s">
        <v>4570</v>
      </c>
      <c r="V228" t="s">
        <v>5092</v>
      </c>
      <c r="W228" t="s">
        <v>5001</v>
      </c>
      <c r="X228" t="s">
        <v>5321</v>
      </c>
      <c r="Y228" t="s">
        <v>5322</v>
      </c>
      <c r="Z228" t="s">
        <v>8</v>
      </c>
      <c r="AA228">
        <v>0</v>
      </c>
      <c r="AB228" t="s">
        <v>195</v>
      </c>
      <c r="AC228">
        <v>0</v>
      </c>
      <c r="AD228" t="s">
        <v>195</v>
      </c>
      <c r="AE228">
        <v>0</v>
      </c>
      <c r="AF228" t="s">
        <v>195</v>
      </c>
      <c r="AG228">
        <v>0</v>
      </c>
      <c r="AH228" t="s">
        <v>195</v>
      </c>
      <c r="AI228">
        <v>17</v>
      </c>
      <c r="AJ228" t="s">
        <v>25</v>
      </c>
      <c r="AK228">
        <v>5000000</v>
      </c>
      <c r="AL228">
        <v>85000000</v>
      </c>
      <c r="AM228" t="s">
        <v>195</v>
      </c>
      <c r="AN228">
        <v>0</v>
      </c>
      <c r="AO228" t="s">
        <v>5011</v>
      </c>
      <c r="AP228">
        <v>0</v>
      </c>
      <c r="AQ228">
        <v>0</v>
      </c>
      <c r="AR228">
        <v>827328</v>
      </c>
      <c r="AS228">
        <v>4144077</v>
      </c>
      <c r="AT228">
        <v>1202634</v>
      </c>
      <c r="AU228">
        <v>3466948</v>
      </c>
      <c r="AV228">
        <v>2177486</v>
      </c>
      <c r="AW228">
        <v>2916838</v>
      </c>
      <c r="AX228">
        <v>2552899</v>
      </c>
      <c r="AY228">
        <v>3326495</v>
      </c>
      <c r="AZ228">
        <v>2493243</v>
      </c>
      <c r="BA228">
        <v>61892052</v>
      </c>
      <c r="BB228" t="s">
        <v>3796</v>
      </c>
      <c r="BC228" t="s">
        <v>3797</v>
      </c>
      <c r="BD228" t="s">
        <v>3843</v>
      </c>
      <c r="BE228" t="s">
        <v>3850</v>
      </c>
      <c r="BF228" t="s">
        <v>5057</v>
      </c>
      <c r="BG228" t="s">
        <v>5058</v>
      </c>
      <c r="BH228" t="s">
        <v>4947</v>
      </c>
      <c r="BI228" t="s">
        <v>195</v>
      </c>
      <c r="BJ228" t="s">
        <v>195</v>
      </c>
      <c r="BK228" t="s">
        <v>3777</v>
      </c>
      <c r="BL228" t="s">
        <v>5323</v>
      </c>
      <c r="BM228" t="s">
        <v>4949</v>
      </c>
      <c r="BN228" t="s">
        <v>5186</v>
      </c>
      <c r="BO228" t="s">
        <v>4950</v>
      </c>
      <c r="BP228" s="441" t="str">
        <f t="shared" si="3"/>
        <v>WA.2378.EBD.953.101.A.524111</v>
      </c>
    </row>
    <row r="229" spans="1:68">
      <c r="A229" t="s">
        <v>5010</v>
      </c>
      <c r="B229" t="s">
        <v>4936</v>
      </c>
      <c r="C229" t="s">
        <v>4937</v>
      </c>
      <c r="D229" t="s">
        <v>3795</v>
      </c>
      <c r="E229" t="s">
        <v>197</v>
      </c>
      <c r="F229" t="s">
        <v>3842</v>
      </c>
      <c r="G229" t="s">
        <v>2445</v>
      </c>
      <c r="H229" t="s">
        <v>4938</v>
      </c>
      <c r="I229">
        <v>5</v>
      </c>
      <c r="J229" t="s">
        <v>5054</v>
      </c>
      <c r="K229">
        <v>2</v>
      </c>
      <c r="L229" t="s">
        <v>805</v>
      </c>
      <c r="M229" t="s">
        <v>8</v>
      </c>
      <c r="N229" t="s">
        <v>162</v>
      </c>
      <c r="O229" t="s">
        <v>510</v>
      </c>
      <c r="P229" t="s">
        <v>8</v>
      </c>
      <c r="Q229" t="s">
        <v>4570</v>
      </c>
      <c r="R229" t="s">
        <v>4940</v>
      </c>
      <c r="S229" t="s">
        <v>195</v>
      </c>
      <c r="T229" t="s">
        <v>4570</v>
      </c>
      <c r="U229" t="s">
        <v>4570</v>
      </c>
      <c r="V229" t="s">
        <v>5096</v>
      </c>
      <c r="W229" t="s">
        <v>5092</v>
      </c>
      <c r="X229" t="s">
        <v>5324</v>
      </c>
      <c r="Y229" t="s">
        <v>5325</v>
      </c>
      <c r="Z229" t="s">
        <v>8</v>
      </c>
      <c r="AA229">
        <v>0</v>
      </c>
      <c r="AB229" t="s">
        <v>195</v>
      </c>
      <c r="AC229">
        <v>0</v>
      </c>
      <c r="AD229" t="s">
        <v>195</v>
      </c>
      <c r="AE229">
        <v>0</v>
      </c>
      <c r="AF229" t="s">
        <v>195</v>
      </c>
      <c r="AG229">
        <v>0</v>
      </c>
      <c r="AH229" t="s">
        <v>195</v>
      </c>
      <c r="AI229">
        <v>20</v>
      </c>
      <c r="AJ229" t="s">
        <v>25</v>
      </c>
      <c r="AK229">
        <v>4828250</v>
      </c>
      <c r="AL229">
        <v>96565000</v>
      </c>
      <c r="AM229" t="s">
        <v>195</v>
      </c>
      <c r="AN229">
        <v>0</v>
      </c>
      <c r="AO229" t="s">
        <v>5011</v>
      </c>
      <c r="AP229">
        <v>0</v>
      </c>
      <c r="AQ229">
        <v>0</v>
      </c>
      <c r="AR229">
        <v>939894</v>
      </c>
      <c r="AS229">
        <v>4707915</v>
      </c>
      <c r="AT229">
        <v>1366263</v>
      </c>
      <c r="AU229">
        <v>3938657</v>
      </c>
      <c r="AV229">
        <v>2473752</v>
      </c>
      <c r="AW229">
        <v>3313700</v>
      </c>
      <c r="AX229">
        <v>2900244</v>
      </c>
      <c r="AY229">
        <v>3779094</v>
      </c>
      <c r="AZ229">
        <v>2832471</v>
      </c>
      <c r="BA229">
        <v>70313010</v>
      </c>
      <c r="BB229" t="s">
        <v>3796</v>
      </c>
      <c r="BC229" t="s">
        <v>3797</v>
      </c>
      <c r="BD229" t="s">
        <v>3843</v>
      </c>
      <c r="BE229" t="s">
        <v>3850</v>
      </c>
      <c r="BF229" t="s">
        <v>5057</v>
      </c>
      <c r="BG229" t="s">
        <v>5058</v>
      </c>
      <c r="BH229" t="s">
        <v>4947</v>
      </c>
      <c r="BI229" t="s">
        <v>195</v>
      </c>
      <c r="BJ229" t="s">
        <v>195</v>
      </c>
      <c r="BK229" t="s">
        <v>3777</v>
      </c>
      <c r="BL229" t="s">
        <v>5326</v>
      </c>
      <c r="BM229" t="s">
        <v>4949</v>
      </c>
      <c r="BN229" t="s">
        <v>5186</v>
      </c>
      <c r="BO229" t="s">
        <v>4950</v>
      </c>
      <c r="BP229" s="441" t="str">
        <f t="shared" si="3"/>
        <v>WA.2378.EBD.953.101.A.524111</v>
      </c>
    </row>
    <row r="230" spans="1:68">
      <c r="A230" t="s">
        <v>5010</v>
      </c>
      <c r="B230" t="s">
        <v>4936</v>
      </c>
      <c r="C230" t="s">
        <v>4937</v>
      </c>
      <c r="D230" t="s">
        <v>3795</v>
      </c>
      <c r="E230" t="s">
        <v>197</v>
      </c>
      <c r="F230" t="s">
        <v>3842</v>
      </c>
      <c r="G230" t="s">
        <v>2445</v>
      </c>
      <c r="H230" t="s">
        <v>4938</v>
      </c>
      <c r="I230">
        <v>5</v>
      </c>
      <c r="J230" t="s">
        <v>5054</v>
      </c>
      <c r="K230">
        <v>2</v>
      </c>
      <c r="L230" t="s">
        <v>805</v>
      </c>
      <c r="M230" t="s">
        <v>508</v>
      </c>
      <c r="N230" t="s">
        <v>163</v>
      </c>
      <c r="O230" t="s">
        <v>510</v>
      </c>
      <c r="P230" t="s">
        <v>8</v>
      </c>
      <c r="Q230" t="s">
        <v>4570</v>
      </c>
      <c r="R230" t="s">
        <v>4940</v>
      </c>
      <c r="S230" t="s">
        <v>195</v>
      </c>
      <c r="T230" t="s">
        <v>4570</v>
      </c>
      <c r="U230" t="s">
        <v>4570</v>
      </c>
      <c r="V230" t="s">
        <v>4496</v>
      </c>
      <c r="W230" t="s">
        <v>4570</v>
      </c>
      <c r="X230" t="s">
        <v>5327</v>
      </c>
      <c r="Y230" t="s">
        <v>5328</v>
      </c>
      <c r="Z230" t="s">
        <v>8</v>
      </c>
      <c r="AA230">
        <v>0</v>
      </c>
      <c r="AB230" t="s">
        <v>195</v>
      </c>
      <c r="AC230">
        <v>0</v>
      </c>
      <c r="AD230" t="s">
        <v>195</v>
      </c>
      <c r="AE230">
        <v>0</v>
      </c>
      <c r="AF230" t="s">
        <v>195</v>
      </c>
      <c r="AG230">
        <v>0</v>
      </c>
      <c r="AH230" t="s">
        <v>195</v>
      </c>
      <c r="AI230">
        <v>25</v>
      </c>
      <c r="AJ230" t="s">
        <v>25</v>
      </c>
      <c r="AK230">
        <v>5275400</v>
      </c>
      <c r="AL230">
        <v>131885000</v>
      </c>
      <c r="AM230" t="s">
        <v>195</v>
      </c>
      <c r="AN230">
        <v>0</v>
      </c>
      <c r="AO230" t="s">
        <v>5011</v>
      </c>
      <c r="AP230">
        <v>0</v>
      </c>
      <c r="AQ230">
        <v>0</v>
      </c>
      <c r="AR230">
        <v>1283673</v>
      </c>
      <c r="AS230">
        <v>6429901</v>
      </c>
      <c r="AT230">
        <v>1865993</v>
      </c>
      <c r="AU230">
        <v>5379276</v>
      </c>
      <c r="AV230">
        <v>3378562</v>
      </c>
      <c r="AW230">
        <v>4525731</v>
      </c>
      <c r="AX230">
        <v>3961049</v>
      </c>
      <c r="AY230">
        <v>5161351</v>
      </c>
      <c r="AZ230">
        <v>3868487</v>
      </c>
      <c r="BA230">
        <v>96030977</v>
      </c>
      <c r="BB230" t="s">
        <v>3796</v>
      </c>
      <c r="BC230" t="s">
        <v>3797</v>
      </c>
      <c r="BD230" t="s">
        <v>3843</v>
      </c>
      <c r="BE230" t="s">
        <v>3850</v>
      </c>
      <c r="BF230" t="s">
        <v>5057</v>
      </c>
      <c r="BG230" t="s">
        <v>5067</v>
      </c>
      <c r="BH230" t="s">
        <v>4947</v>
      </c>
      <c r="BI230" t="s">
        <v>195</v>
      </c>
      <c r="BJ230" t="s">
        <v>195</v>
      </c>
      <c r="BK230" t="s">
        <v>3777</v>
      </c>
      <c r="BL230" t="s">
        <v>5329</v>
      </c>
      <c r="BM230" t="s">
        <v>4949</v>
      </c>
      <c r="BN230" t="s">
        <v>5186</v>
      </c>
      <c r="BO230" t="s">
        <v>4950</v>
      </c>
      <c r="BP230" s="441" t="str">
        <f t="shared" si="3"/>
        <v>WA.2378.EBD.953.101.B.524111</v>
      </c>
    </row>
    <row r="231" spans="1:68">
      <c r="A231" t="s">
        <v>5010</v>
      </c>
      <c r="B231" t="s">
        <v>4936</v>
      </c>
      <c r="C231" t="s">
        <v>4937</v>
      </c>
      <c r="D231" t="s">
        <v>3795</v>
      </c>
      <c r="E231" t="s">
        <v>197</v>
      </c>
      <c r="F231" t="s">
        <v>3842</v>
      </c>
      <c r="G231" t="s">
        <v>2445</v>
      </c>
      <c r="H231" t="s">
        <v>4938</v>
      </c>
      <c r="I231">
        <v>5</v>
      </c>
      <c r="J231" t="s">
        <v>5054</v>
      </c>
      <c r="K231">
        <v>2</v>
      </c>
      <c r="L231" t="s">
        <v>805</v>
      </c>
      <c r="M231" t="s">
        <v>508</v>
      </c>
      <c r="N231" t="s">
        <v>163</v>
      </c>
      <c r="O231" t="s">
        <v>510</v>
      </c>
      <c r="P231" t="s">
        <v>8</v>
      </c>
      <c r="Q231" t="s">
        <v>4570</v>
      </c>
      <c r="R231" t="s">
        <v>4940</v>
      </c>
      <c r="S231" t="s">
        <v>195</v>
      </c>
      <c r="T231" t="s">
        <v>4570</v>
      </c>
      <c r="U231" t="s">
        <v>4570</v>
      </c>
      <c r="V231" t="s">
        <v>4951</v>
      </c>
      <c r="W231" t="s">
        <v>4496</v>
      </c>
      <c r="X231" t="s">
        <v>5330</v>
      </c>
      <c r="Y231" t="s">
        <v>5331</v>
      </c>
      <c r="Z231" t="s">
        <v>8</v>
      </c>
      <c r="AA231">
        <v>0</v>
      </c>
      <c r="AB231" t="s">
        <v>195</v>
      </c>
      <c r="AC231">
        <v>0</v>
      </c>
      <c r="AD231" t="s">
        <v>195</v>
      </c>
      <c r="AE231">
        <v>0</v>
      </c>
      <c r="AF231" t="s">
        <v>195</v>
      </c>
      <c r="AG231">
        <v>0</v>
      </c>
      <c r="AH231" t="s">
        <v>195</v>
      </c>
      <c r="AI231">
        <v>22</v>
      </c>
      <c r="AJ231" t="s">
        <v>25</v>
      </c>
      <c r="AK231">
        <v>5000000</v>
      </c>
      <c r="AL231">
        <v>110000000</v>
      </c>
      <c r="AM231" t="s">
        <v>195</v>
      </c>
      <c r="AN231">
        <v>0</v>
      </c>
      <c r="AO231" t="s">
        <v>5011</v>
      </c>
      <c r="AP231">
        <v>0</v>
      </c>
      <c r="AQ231">
        <v>0</v>
      </c>
      <c r="AR231">
        <v>1070660</v>
      </c>
      <c r="AS231">
        <v>5362923</v>
      </c>
      <c r="AT231">
        <v>1556350</v>
      </c>
      <c r="AU231">
        <v>4486639</v>
      </c>
      <c r="AV231">
        <v>2817923</v>
      </c>
      <c r="AW231">
        <v>3774731</v>
      </c>
      <c r="AX231">
        <v>3303752</v>
      </c>
      <c r="AY231">
        <v>4304876</v>
      </c>
      <c r="AZ231">
        <v>3226550</v>
      </c>
      <c r="BA231">
        <v>80095596</v>
      </c>
      <c r="BB231" t="s">
        <v>3796</v>
      </c>
      <c r="BC231" t="s">
        <v>3797</v>
      </c>
      <c r="BD231" t="s">
        <v>3843</v>
      </c>
      <c r="BE231" t="s">
        <v>3850</v>
      </c>
      <c r="BF231" t="s">
        <v>5057</v>
      </c>
      <c r="BG231" t="s">
        <v>5067</v>
      </c>
      <c r="BH231" t="s">
        <v>4947</v>
      </c>
      <c r="BI231" t="s">
        <v>195</v>
      </c>
      <c r="BJ231" t="s">
        <v>195</v>
      </c>
      <c r="BK231" t="s">
        <v>3777</v>
      </c>
      <c r="BL231" t="s">
        <v>5332</v>
      </c>
      <c r="BM231" t="s">
        <v>4949</v>
      </c>
      <c r="BN231" t="s">
        <v>5186</v>
      </c>
      <c r="BO231" t="s">
        <v>4950</v>
      </c>
      <c r="BP231" s="441" t="str">
        <f t="shared" si="3"/>
        <v>WA.2378.EBD.953.101.B.524111</v>
      </c>
    </row>
    <row r="232" spans="1:68">
      <c r="A232" t="s">
        <v>5010</v>
      </c>
      <c r="B232" t="s">
        <v>4936</v>
      </c>
      <c r="C232" t="s">
        <v>4937</v>
      </c>
      <c r="D232" t="s">
        <v>3795</v>
      </c>
      <c r="E232" t="s">
        <v>197</v>
      </c>
      <c r="F232" t="s">
        <v>3842</v>
      </c>
      <c r="G232" t="s">
        <v>2445</v>
      </c>
      <c r="H232" t="s">
        <v>4938</v>
      </c>
      <c r="I232">
        <v>5</v>
      </c>
      <c r="J232" t="s">
        <v>5054</v>
      </c>
      <c r="K232">
        <v>2</v>
      </c>
      <c r="L232" t="s">
        <v>805</v>
      </c>
      <c r="M232" t="s">
        <v>508</v>
      </c>
      <c r="N232" t="s">
        <v>163</v>
      </c>
      <c r="O232" t="s">
        <v>510</v>
      </c>
      <c r="P232" t="s">
        <v>8</v>
      </c>
      <c r="Q232" t="s">
        <v>4570</v>
      </c>
      <c r="R232" t="s">
        <v>4940</v>
      </c>
      <c r="S232" t="s">
        <v>195</v>
      </c>
      <c r="T232" t="s">
        <v>4570</v>
      </c>
      <c r="U232" t="s">
        <v>4570</v>
      </c>
      <c r="V232" t="s">
        <v>5001</v>
      </c>
      <c r="W232" t="s">
        <v>4951</v>
      </c>
      <c r="X232" t="s">
        <v>5333</v>
      </c>
      <c r="Y232" t="s">
        <v>5334</v>
      </c>
      <c r="Z232" t="s">
        <v>8</v>
      </c>
      <c r="AA232">
        <v>0</v>
      </c>
      <c r="AB232" t="s">
        <v>195</v>
      </c>
      <c r="AC232">
        <v>0</v>
      </c>
      <c r="AD232" t="s">
        <v>195</v>
      </c>
      <c r="AE232">
        <v>0</v>
      </c>
      <c r="AF232" t="s">
        <v>195</v>
      </c>
      <c r="AG232">
        <v>0</v>
      </c>
      <c r="AH232" t="s">
        <v>195</v>
      </c>
      <c r="AI232">
        <v>21</v>
      </c>
      <c r="AJ232" t="s">
        <v>25</v>
      </c>
      <c r="AK232">
        <v>5000000</v>
      </c>
      <c r="AL232">
        <v>105000000</v>
      </c>
      <c r="AM232" t="s">
        <v>195</v>
      </c>
      <c r="AN232">
        <v>0</v>
      </c>
      <c r="AO232" t="s">
        <v>5011</v>
      </c>
      <c r="AP232">
        <v>0</v>
      </c>
      <c r="AQ232">
        <v>0</v>
      </c>
      <c r="AR232">
        <v>1021994</v>
      </c>
      <c r="AS232">
        <v>5119154</v>
      </c>
      <c r="AT232">
        <v>1485607</v>
      </c>
      <c r="AU232">
        <v>4282701</v>
      </c>
      <c r="AV232">
        <v>2689836</v>
      </c>
      <c r="AW232">
        <v>3603153</v>
      </c>
      <c r="AX232">
        <v>3153582</v>
      </c>
      <c r="AY232">
        <v>4109200</v>
      </c>
      <c r="AZ232">
        <v>3079889</v>
      </c>
      <c r="BA232">
        <v>76454884</v>
      </c>
      <c r="BB232" t="s">
        <v>3796</v>
      </c>
      <c r="BC232" t="s">
        <v>3797</v>
      </c>
      <c r="BD232" t="s">
        <v>3843</v>
      </c>
      <c r="BE232" t="s">
        <v>3850</v>
      </c>
      <c r="BF232" t="s">
        <v>5057</v>
      </c>
      <c r="BG232" t="s">
        <v>5067</v>
      </c>
      <c r="BH232" t="s">
        <v>4947</v>
      </c>
      <c r="BI232" t="s">
        <v>195</v>
      </c>
      <c r="BJ232" t="s">
        <v>195</v>
      </c>
      <c r="BK232" t="s">
        <v>3777</v>
      </c>
      <c r="BL232" t="s">
        <v>5335</v>
      </c>
      <c r="BM232" t="s">
        <v>4949</v>
      </c>
      <c r="BN232" t="s">
        <v>5186</v>
      </c>
      <c r="BO232" t="s">
        <v>4950</v>
      </c>
      <c r="BP232" s="441" t="str">
        <f t="shared" si="3"/>
        <v>WA.2378.EBD.953.101.B.524111</v>
      </c>
    </row>
    <row r="233" spans="1:68">
      <c r="A233" t="s">
        <v>5010</v>
      </c>
      <c r="B233" t="s">
        <v>4936</v>
      </c>
      <c r="C233" t="s">
        <v>4937</v>
      </c>
      <c r="D233" t="s">
        <v>3795</v>
      </c>
      <c r="E233" t="s">
        <v>197</v>
      </c>
      <c r="F233" t="s">
        <v>3842</v>
      </c>
      <c r="G233" t="s">
        <v>2445</v>
      </c>
      <c r="H233" t="s">
        <v>4938</v>
      </c>
      <c r="I233">
        <v>5</v>
      </c>
      <c r="J233" t="s">
        <v>5054</v>
      </c>
      <c r="K233">
        <v>2</v>
      </c>
      <c r="L233" t="s">
        <v>1081</v>
      </c>
      <c r="M233" t="s">
        <v>8</v>
      </c>
      <c r="N233" t="s">
        <v>2861</v>
      </c>
      <c r="O233" t="s">
        <v>510</v>
      </c>
      <c r="P233" t="s">
        <v>8</v>
      </c>
      <c r="Q233" t="s">
        <v>4570</v>
      </c>
      <c r="R233" t="s">
        <v>4940</v>
      </c>
      <c r="S233" t="s">
        <v>195</v>
      </c>
      <c r="T233" t="s">
        <v>4570</v>
      </c>
      <c r="U233" t="s">
        <v>4570</v>
      </c>
      <c r="V233" t="s">
        <v>4496</v>
      </c>
      <c r="W233" t="s">
        <v>4570</v>
      </c>
      <c r="X233" t="s">
        <v>5336</v>
      </c>
      <c r="Y233" t="s">
        <v>5337</v>
      </c>
      <c r="Z233" t="s">
        <v>8</v>
      </c>
      <c r="AA233">
        <v>0</v>
      </c>
      <c r="AB233" t="s">
        <v>195</v>
      </c>
      <c r="AC233">
        <v>0</v>
      </c>
      <c r="AD233" t="s">
        <v>195</v>
      </c>
      <c r="AE233">
        <v>0</v>
      </c>
      <c r="AF233" t="s">
        <v>195</v>
      </c>
      <c r="AG233">
        <v>0</v>
      </c>
      <c r="AH233" t="s">
        <v>195</v>
      </c>
      <c r="AI233">
        <v>30</v>
      </c>
      <c r="AJ233" t="s">
        <v>25</v>
      </c>
      <c r="AK233">
        <v>4275000</v>
      </c>
      <c r="AL233">
        <v>128250000</v>
      </c>
      <c r="AM233" t="s">
        <v>195</v>
      </c>
      <c r="AN233">
        <v>0</v>
      </c>
      <c r="AO233" t="s">
        <v>5011</v>
      </c>
      <c r="AP233">
        <v>0</v>
      </c>
      <c r="AQ233">
        <v>0</v>
      </c>
      <c r="AR233">
        <v>11982991</v>
      </c>
      <c r="AS233">
        <v>3040466</v>
      </c>
      <c r="AT233">
        <v>1794859</v>
      </c>
      <c r="AU233">
        <v>8072942</v>
      </c>
      <c r="AV233">
        <v>6389808</v>
      </c>
      <c r="AW233">
        <v>6022899</v>
      </c>
      <c r="AX233">
        <v>6026063</v>
      </c>
      <c r="AY233">
        <v>6206971</v>
      </c>
      <c r="AZ233">
        <v>5933518</v>
      </c>
      <c r="BA233">
        <v>72779483</v>
      </c>
      <c r="BB233" t="s">
        <v>3796</v>
      </c>
      <c r="BC233" t="s">
        <v>3797</v>
      </c>
      <c r="BD233" t="s">
        <v>3843</v>
      </c>
      <c r="BE233" t="s">
        <v>3850</v>
      </c>
      <c r="BF233" t="s">
        <v>5073</v>
      </c>
      <c r="BG233" t="s">
        <v>5074</v>
      </c>
      <c r="BH233" t="s">
        <v>4947</v>
      </c>
      <c r="BI233" t="s">
        <v>195</v>
      </c>
      <c r="BJ233" t="s">
        <v>195</v>
      </c>
      <c r="BK233" t="s">
        <v>3777</v>
      </c>
      <c r="BL233" t="s">
        <v>5338</v>
      </c>
      <c r="BM233" t="s">
        <v>4949</v>
      </c>
      <c r="BN233" t="s">
        <v>5186</v>
      </c>
      <c r="BO233" t="s">
        <v>4950</v>
      </c>
      <c r="BP233" s="441" t="str">
        <f t="shared" si="3"/>
        <v>WA.2378.EBD.953.102.A.524111</v>
      </c>
    </row>
    <row r="234" spans="1:68">
      <c r="A234" t="s">
        <v>5010</v>
      </c>
      <c r="B234" t="s">
        <v>4936</v>
      </c>
      <c r="C234" t="s">
        <v>4937</v>
      </c>
      <c r="D234" t="s">
        <v>3795</v>
      </c>
      <c r="E234" t="s">
        <v>197</v>
      </c>
      <c r="F234" t="s">
        <v>3842</v>
      </c>
      <c r="G234" t="s">
        <v>2445</v>
      </c>
      <c r="H234" t="s">
        <v>4938</v>
      </c>
      <c r="I234">
        <v>5</v>
      </c>
      <c r="J234" t="s">
        <v>5054</v>
      </c>
      <c r="K234">
        <v>2</v>
      </c>
      <c r="L234" t="s">
        <v>1081</v>
      </c>
      <c r="M234" t="s">
        <v>508</v>
      </c>
      <c r="N234" t="s">
        <v>165</v>
      </c>
      <c r="O234" t="s">
        <v>510</v>
      </c>
      <c r="P234" t="s">
        <v>8</v>
      </c>
      <c r="Q234" t="s">
        <v>4570</v>
      </c>
      <c r="R234" t="s">
        <v>4940</v>
      </c>
      <c r="S234" t="s">
        <v>195</v>
      </c>
      <c r="T234" t="s">
        <v>4570</v>
      </c>
      <c r="U234" t="s">
        <v>4570</v>
      </c>
      <c r="V234" t="s">
        <v>4496</v>
      </c>
      <c r="W234" t="s">
        <v>4570</v>
      </c>
      <c r="X234" t="s">
        <v>5339</v>
      </c>
      <c r="Y234" t="s">
        <v>5340</v>
      </c>
      <c r="Z234" t="s">
        <v>8</v>
      </c>
      <c r="AA234">
        <v>0</v>
      </c>
      <c r="AB234" t="s">
        <v>195</v>
      </c>
      <c r="AC234">
        <v>0</v>
      </c>
      <c r="AD234" t="s">
        <v>195</v>
      </c>
      <c r="AE234">
        <v>0</v>
      </c>
      <c r="AF234" t="s">
        <v>195</v>
      </c>
      <c r="AG234">
        <v>0</v>
      </c>
      <c r="AH234" t="s">
        <v>195</v>
      </c>
      <c r="AI234">
        <v>10</v>
      </c>
      <c r="AJ234" t="s">
        <v>25</v>
      </c>
      <c r="AK234">
        <v>2500000</v>
      </c>
      <c r="AL234">
        <v>25000000</v>
      </c>
      <c r="AM234" t="s">
        <v>195</v>
      </c>
      <c r="AN234">
        <v>0</v>
      </c>
      <c r="AO234" t="s">
        <v>5011</v>
      </c>
      <c r="AP234">
        <v>0</v>
      </c>
      <c r="AQ234">
        <v>0</v>
      </c>
      <c r="AR234">
        <v>2335866</v>
      </c>
      <c r="AS234">
        <v>592683</v>
      </c>
      <c r="AT234">
        <v>349875</v>
      </c>
      <c r="AU234">
        <v>1573673</v>
      </c>
      <c r="AV234">
        <v>1245577</v>
      </c>
      <c r="AW234">
        <v>1174054</v>
      </c>
      <c r="AX234">
        <v>1174671</v>
      </c>
      <c r="AY234">
        <v>1209936</v>
      </c>
      <c r="AZ234">
        <v>1156631</v>
      </c>
      <c r="BA234">
        <v>14187034</v>
      </c>
      <c r="BB234" t="s">
        <v>3796</v>
      </c>
      <c r="BC234" t="s">
        <v>3797</v>
      </c>
      <c r="BD234" t="s">
        <v>3843</v>
      </c>
      <c r="BE234" t="s">
        <v>3850</v>
      </c>
      <c r="BF234" t="s">
        <v>5073</v>
      </c>
      <c r="BG234" t="s">
        <v>5078</v>
      </c>
      <c r="BH234" t="s">
        <v>4947</v>
      </c>
      <c r="BI234" t="s">
        <v>195</v>
      </c>
      <c r="BJ234" t="s">
        <v>195</v>
      </c>
      <c r="BK234" t="s">
        <v>3777</v>
      </c>
      <c r="BL234" t="s">
        <v>5341</v>
      </c>
      <c r="BM234" t="s">
        <v>4949</v>
      </c>
      <c r="BN234" t="s">
        <v>5186</v>
      </c>
      <c r="BO234" t="s">
        <v>4950</v>
      </c>
      <c r="BP234" s="441" t="str">
        <f t="shared" si="3"/>
        <v>WA.2378.EBD.953.102.B.524111</v>
      </c>
    </row>
    <row r="235" spans="1:68">
      <c r="A235" t="s">
        <v>5010</v>
      </c>
      <c r="B235" t="s">
        <v>4936</v>
      </c>
      <c r="C235" t="s">
        <v>4937</v>
      </c>
      <c r="D235" t="s">
        <v>3795</v>
      </c>
      <c r="E235" t="s">
        <v>197</v>
      </c>
      <c r="F235" t="s">
        <v>3842</v>
      </c>
      <c r="G235" t="s">
        <v>2445</v>
      </c>
      <c r="H235" t="s">
        <v>4938</v>
      </c>
      <c r="I235">
        <v>5</v>
      </c>
      <c r="J235" t="s">
        <v>5054</v>
      </c>
      <c r="K235">
        <v>2</v>
      </c>
      <c r="L235" t="s">
        <v>1081</v>
      </c>
      <c r="M235" t="s">
        <v>509</v>
      </c>
      <c r="N235" t="s">
        <v>166</v>
      </c>
      <c r="O235" t="s">
        <v>510</v>
      </c>
      <c r="P235" t="s">
        <v>8</v>
      </c>
      <c r="Q235" t="s">
        <v>4570</v>
      </c>
      <c r="R235" t="s">
        <v>4940</v>
      </c>
      <c r="S235" t="s">
        <v>195</v>
      </c>
      <c r="T235" t="s">
        <v>4570</v>
      </c>
      <c r="U235" t="s">
        <v>4570</v>
      </c>
      <c r="V235" t="s">
        <v>4496</v>
      </c>
      <c r="W235" t="s">
        <v>4570</v>
      </c>
      <c r="X235" t="s">
        <v>5342</v>
      </c>
      <c r="Y235" t="s">
        <v>5343</v>
      </c>
      <c r="Z235" t="s">
        <v>8</v>
      </c>
      <c r="AA235">
        <v>0</v>
      </c>
      <c r="AB235" t="s">
        <v>195</v>
      </c>
      <c r="AC235">
        <v>0</v>
      </c>
      <c r="AD235" t="s">
        <v>195</v>
      </c>
      <c r="AE235">
        <v>0</v>
      </c>
      <c r="AF235" t="s">
        <v>195</v>
      </c>
      <c r="AG235">
        <v>0</v>
      </c>
      <c r="AH235" t="s">
        <v>195</v>
      </c>
      <c r="AI235">
        <v>25</v>
      </c>
      <c r="AJ235" t="s">
        <v>25</v>
      </c>
      <c r="AK235">
        <v>3420000</v>
      </c>
      <c r="AL235">
        <v>85500000</v>
      </c>
      <c r="AM235" t="s">
        <v>195</v>
      </c>
      <c r="AN235">
        <v>0</v>
      </c>
      <c r="AO235" t="s">
        <v>5011</v>
      </c>
      <c r="AP235">
        <v>0</v>
      </c>
      <c r="AQ235">
        <v>0</v>
      </c>
      <c r="AR235">
        <v>7988660</v>
      </c>
      <c r="AS235">
        <v>2026977</v>
      </c>
      <c r="AT235">
        <v>1196573</v>
      </c>
      <c r="AU235">
        <v>5381961</v>
      </c>
      <c r="AV235">
        <v>4259872</v>
      </c>
      <c r="AW235">
        <v>4015266</v>
      </c>
      <c r="AX235">
        <v>4017375</v>
      </c>
      <c r="AY235">
        <v>4137981</v>
      </c>
      <c r="AZ235">
        <v>3955678</v>
      </c>
      <c r="BA235">
        <v>48519657</v>
      </c>
      <c r="BB235" t="s">
        <v>3796</v>
      </c>
      <c r="BC235" t="s">
        <v>3797</v>
      </c>
      <c r="BD235" t="s">
        <v>3843</v>
      </c>
      <c r="BE235" t="s">
        <v>3850</v>
      </c>
      <c r="BF235" t="s">
        <v>5073</v>
      </c>
      <c r="BG235" t="s">
        <v>5084</v>
      </c>
      <c r="BH235" t="s">
        <v>4947</v>
      </c>
      <c r="BI235" t="s">
        <v>195</v>
      </c>
      <c r="BJ235" t="s">
        <v>195</v>
      </c>
      <c r="BK235" t="s">
        <v>3777</v>
      </c>
      <c r="BL235" t="s">
        <v>5344</v>
      </c>
      <c r="BM235" t="s">
        <v>4949</v>
      </c>
      <c r="BN235" t="s">
        <v>5186</v>
      </c>
      <c r="BO235" t="s">
        <v>4950</v>
      </c>
      <c r="BP235" s="441" t="str">
        <f t="shared" si="3"/>
        <v>WA.2378.EBD.953.102.C.524111</v>
      </c>
    </row>
    <row r="236" spans="1:68">
      <c r="A236" t="s">
        <v>5010</v>
      </c>
      <c r="B236" t="s">
        <v>4936</v>
      </c>
      <c r="C236" t="s">
        <v>4937</v>
      </c>
      <c r="D236" t="s">
        <v>3795</v>
      </c>
      <c r="E236" t="s">
        <v>197</v>
      </c>
      <c r="F236" t="s">
        <v>3842</v>
      </c>
      <c r="G236" t="s">
        <v>2445</v>
      </c>
      <c r="H236" t="s">
        <v>4938</v>
      </c>
      <c r="I236">
        <v>5</v>
      </c>
      <c r="J236" t="s">
        <v>5054</v>
      </c>
      <c r="K236">
        <v>2</v>
      </c>
      <c r="L236" t="s">
        <v>1081</v>
      </c>
      <c r="M236" t="s">
        <v>511</v>
      </c>
      <c r="N236" t="s">
        <v>167</v>
      </c>
      <c r="O236" t="s">
        <v>510</v>
      </c>
      <c r="P236" t="s">
        <v>8</v>
      </c>
      <c r="Q236" t="s">
        <v>4570</v>
      </c>
      <c r="R236" t="s">
        <v>4940</v>
      </c>
      <c r="S236" t="s">
        <v>195</v>
      </c>
      <c r="T236" t="s">
        <v>4570</v>
      </c>
      <c r="U236" t="s">
        <v>4570</v>
      </c>
      <c r="V236" t="s">
        <v>4496</v>
      </c>
      <c r="W236" t="s">
        <v>4570</v>
      </c>
      <c r="X236" t="s">
        <v>5345</v>
      </c>
      <c r="Y236" t="s">
        <v>5346</v>
      </c>
      <c r="Z236" t="s">
        <v>8</v>
      </c>
      <c r="AA236">
        <v>0</v>
      </c>
      <c r="AB236" t="s">
        <v>195</v>
      </c>
      <c r="AC236">
        <v>0</v>
      </c>
      <c r="AD236" t="s">
        <v>195</v>
      </c>
      <c r="AE236">
        <v>0</v>
      </c>
      <c r="AF236" t="s">
        <v>195</v>
      </c>
      <c r="AG236">
        <v>0</v>
      </c>
      <c r="AH236" t="s">
        <v>195</v>
      </c>
      <c r="AI236">
        <v>20</v>
      </c>
      <c r="AJ236" t="s">
        <v>25</v>
      </c>
      <c r="AK236">
        <v>1036000</v>
      </c>
      <c r="AL236">
        <v>20720000</v>
      </c>
      <c r="AM236" t="s">
        <v>195</v>
      </c>
      <c r="AN236">
        <v>0</v>
      </c>
      <c r="AO236" t="s">
        <v>5011</v>
      </c>
      <c r="AP236">
        <v>0</v>
      </c>
      <c r="AQ236">
        <v>0</v>
      </c>
      <c r="AR236">
        <v>1935965</v>
      </c>
      <c r="AS236">
        <v>491216</v>
      </c>
      <c r="AT236">
        <v>289976</v>
      </c>
      <c r="AU236">
        <v>1304260</v>
      </c>
      <c r="AV236">
        <v>1032334</v>
      </c>
      <c r="AW236">
        <v>973056</v>
      </c>
      <c r="AX236">
        <v>973567</v>
      </c>
      <c r="AY236">
        <v>1002795</v>
      </c>
      <c r="AZ236">
        <v>958616</v>
      </c>
      <c r="BA236">
        <v>11758215</v>
      </c>
      <c r="BB236" t="s">
        <v>3796</v>
      </c>
      <c r="BC236" t="s">
        <v>3797</v>
      </c>
      <c r="BD236" t="s">
        <v>3843</v>
      </c>
      <c r="BE236" t="s">
        <v>3850</v>
      </c>
      <c r="BF236" t="s">
        <v>5073</v>
      </c>
      <c r="BG236" t="s">
        <v>5101</v>
      </c>
      <c r="BH236" t="s">
        <v>4947</v>
      </c>
      <c r="BI236" t="s">
        <v>195</v>
      </c>
      <c r="BJ236" t="s">
        <v>195</v>
      </c>
      <c r="BK236" t="s">
        <v>3777</v>
      </c>
      <c r="BL236" t="s">
        <v>5347</v>
      </c>
      <c r="BM236" t="s">
        <v>4949</v>
      </c>
      <c r="BN236" t="s">
        <v>5186</v>
      </c>
      <c r="BO236" t="s">
        <v>4950</v>
      </c>
      <c r="BP236" s="441" t="str">
        <f t="shared" si="3"/>
        <v>WA.2378.EBD.953.102.D.524111</v>
      </c>
    </row>
    <row r="237" spans="1:68">
      <c r="A237" t="s">
        <v>4935</v>
      </c>
      <c r="B237" t="s">
        <v>4936</v>
      </c>
      <c r="C237" t="s">
        <v>4937</v>
      </c>
      <c r="D237" t="s">
        <v>3795</v>
      </c>
      <c r="E237" t="s">
        <v>197</v>
      </c>
      <c r="F237" t="s">
        <v>3812</v>
      </c>
      <c r="G237" t="s">
        <v>820</v>
      </c>
      <c r="H237" t="s">
        <v>4938</v>
      </c>
      <c r="I237">
        <v>9</v>
      </c>
      <c r="J237" t="s">
        <v>4959</v>
      </c>
      <c r="K237">
        <v>2</v>
      </c>
      <c r="L237" t="s">
        <v>805</v>
      </c>
      <c r="M237" t="s">
        <v>8</v>
      </c>
      <c r="N237" t="s">
        <v>1020</v>
      </c>
      <c r="O237" t="s">
        <v>514</v>
      </c>
      <c r="P237" t="s">
        <v>8</v>
      </c>
      <c r="Q237" t="s">
        <v>4570</v>
      </c>
      <c r="R237" t="s">
        <v>4940</v>
      </c>
      <c r="S237" t="s">
        <v>195</v>
      </c>
      <c r="T237" t="s">
        <v>4570</v>
      </c>
      <c r="U237" t="s">
        <v>4570</v>
      </c>
      <c r="V237" t="s">
        <v>4496</v>
      </c>
      <c r="W237" t="s">
        <v>4570</v>
      </c>
      <c r="X237" t="s">
        <v>5348</v>
      </c>
      <c r="Y237" t="s">
        <v>5349</v>
      </c>
      <c r="Z237" t="s">
        <v>8</v>
      </c>
      <c r="AA237">
        <v>0</v>
      </c>
      <c r="AB237" t="s">
        <v>195</v>
      </c>
      <c r="AC237">
        <v>0</v>
      </c>
      <c r="AD237" t="s">
        <v>195</v>
      </c>
      <c r="AE237">
        <v>0</v>
      </c>
      <c r="AF237" t="s">
        <v>195</v>
      </c>
      <c r="AG237">
        <v>0</v>
      </c>
      <c r="AH237" t="s">
        <v>195</v>
      </c>
      <c r="AI237">
        <v>1</v>
      </c>
      <c r="AJ237" t="s">
        <v>106</v>
      </c>
      <c r="AK237">
        <v>20000000</v>
      </c>
      <c r="AL237">
        <v>20000000</v>
      </c>
      <c r="AM237" t="s">
        <v>195</v>
      </c>
      <c r="AN237">
        <v>0</v>
      </c>
      <c r="AO237" t="s">
        <v>4943</v>
      </c>
      <c r="AP237">
        <v>0</v>
      </c>
      <c r="AQ237">
        <v>0</v>
      </c>
      <c r="AR237">
        <v>692245</v>
      </c>
      <c r="AS237">
        <v>400914</v>
      </c>
      <c r="AT237">
        <v>286386</v>
      </c>
      <c r="AU237">
        <v>447828</v>
      </c>
      <c r="AV237">
        <v>554965</v>
      </c>
      <c r="AW237">
        <v>367274</v>
      </c>
      <c r="AX237">
        <v>539845</v>
      </c>
      <c r="AY237">
        <v>632417</v>
      </c>
      <c r="AZ237">
        <v>1030096</v>
      </c>
      <c r="BA237">
        <v>15048030</v>
      </c>
      <c r="BB237" t="s">
        <v>3796</v>
      </c>
      <c r="BC237" t="s">
        <v>3797</v>
      </c>
      <c r="BD237" t="s">
        <v>3813</v>
      </c>
      <c r="BE237" t="s">
        <v>3816</v>
      </c>
      <c r="BF237" t="s">
        <v>4962</v>
      </c>
      <c r="BG237" t="s">
        <v>4963</v>
      </c>
      <c r="BH237" t="s">
        <v>4947</v>
      </c>
      <c r="BI237" t="s">
        <v>195</v>
      </c>
      <c r="BJ237" t="s">
        <v>195</v>
      </c>
      <c r="BK237" t="s">
        <v>3866</v>
      </c>
      <c r="BL237" t="s">
        <v>5350</v>
      </c>
      <c r="BM237" t="s">
        <v>4949</v>
      </c>
      <c r="BN237" t="s">
        <v>5121</v>
      </c>
      <c r="BO237" t="s">
        <v>4950</v>
      </c>
      <c r="BP237" s="441" t="str">
        <f t="shared" si="3"/>
        <v>WA.2378.EBA.958.101.A.522191</v>
      </c>
    </row>
    <row r="238" spans="1:68">
      <c r="A238" t="s">
        <v>4935</v>
      </c>
      <c r="B238" t="s">
        <v>4936</v>
      </c>
      <c r="C238" t="s">
        <v>4937</v>
      </c>
      <c r="D238" t="s">
        <v>3795</v>
      </c>
      <c r="E238" t="s">
        <v>197</v>
      </c>
      <c r="F238" t="s">
        <v>3812</v>
      </c>
      <c r="G238" t="s">
        <v>820</v>
      </c>
      <c r="H238" t="s">
        <v>4938</v>
      </c>
      <c r="I238">
        <v>9</v>
      </c>
      <c r="J238" t="s">
        <v>4959</v>
      </c>
      <c r="K238">
        <v>2</v>
      </c>
      <c r="L238" t="s">
        <v>805</v>
      </c>
      <c r="M238" t="s">
        <v>8</v>
      </c>
      <c r="N238" t="s">
        <v>1020</v>
      </c>
      <c r="O238" t="s">
        <v>514</v>
      </c>
      <c r="P238" t="s">
        <v>8</v>
      </c>
      <c r="Q238" t="s">
        <v>4570</v>
      </c>
      <c r="R238" t="s">
        <v>4940</v>
      </c>
      <c r="S238" t="s">
        <v>195</v>
      </c>
      <c r="T238" t="s">
        <v>4570</v>
      </c>
      <c r="U238" t="s">
        <v>4570</v>
      </c>
      <c r="V238" t="s">
        <v>4951</v>
      </c>
      <c r="W238" t="s">
        <v>4496</v>
      </c>
      <c r="X238" t="s">
        <v>5351</v>
      </c>
      <c r="Y238" t="s">
        <v>5352</v>
      </c>
      <c r="Z238" t="s">
        <v>8</v>
      </c>
      <c r="AA238">
        <v>0</v>
      </c>
      <c r="AB238" t="s">
        <v>195</v>
      </c>
      <c r="AC238">
        <v>0</v>
      </c>
      <c r="AD238" t="s">
        <v>195</v>
      </c>
      <c r="AE238">
        <v>0</v>
      </c>
      <c r="AF238" t="s">
        <v>195</v>
      </c>
      <c r="AG238">
        <v>0</v>
      </c>
      <c r="AH238" t="s">
        <v>195</v>
      </c>
      <c r="AI238">
        <v>12</v>
      </c>
      <c r="AJ238" t="s">
        <v>106</v>
      </c>
      <c r="AK238">
        <v>40000000</v>
      </c>
      <c r="AL238">
        <v>480000000</v>
      </c>
      <c r="AM238" t="s">
        <v>195</v>
      </c>
      <c r="AN238">
        <v>0</v>
      </c>
      <c r="AO238" t="s">
        <v>4943</v>
      </c>
      <c r="AP238">
        <v>0</v>
      </c>
      <c r="AQ238">
        <v>0</v>
      </c>
      <c r="AR238">
        <v>16613876</v>
      </c>
      <c r="AS238">
        <v>9621945</v>
      </c>
      <c r="AT238">
        <v>6873268</v>
      </c>
      <c r="AU238">
        <v>10747869</v>
      </c>
      <c r="AV238">
        <v>13319162</v>
      </c>
      <c r="AW238">
        <v>8814573</v>
      </c>
      <c r="AX238">
        <v>12956289</v>
      </c>
      <c r="AY238">
        <v>15178001</v>
      </c>
      <c r="AZ238">
        <v>24722307</v>
      </c>
      <c r="BA238">
        <v>361152710</v>
      </c>
      <c r="BB238" t="s">
        <v>3796</v>
      </c>
      <c r="BC238" t="s">
        <v>3797</v>
      </c>
      <c r="BD238" t="s">
        <v>3813</v>
      </c>
      <c r="BE238" t="s">
        <v>3816</v>
      </c>
      <c r="BF238" t="s">
        <v>4962</v>
      </c>
      <c r="BG238" t="s">
        <v>4963</v>
      </c>
      <c r="BH238" t="s">
        <v>4947</v>
      </c>
      <c r="BI238" t="s">
        <v>195</v>
      </c>
      <c r="BJ238" t="s">
        <v>195</v>
      </c>
      <c r="BK238" t="s">
        <v>3866</v>
      </c>
      <c r="BL238" t="s">
        <v>5353</v>
      </c>
      <c r="BM238" t="s">
        <v>4949</v>
      </c>
      <c r="BN238" t="s">
        <v>5121</v>
      </c>
      <c r="BO238" t="s">
        <v>4950</v>
      </c>
      <c r="BP238" s="441" t="str">
        <f t="shared" si="3"/>
        <v>WA.2378.EBA.958.101.A.522191</v>
      </c>
    </row>
    <row r="239" spans="1:68">
      <c r="A239" t="s">
        <v>4935</v>
      </c>
      <c r="B239" t="s">
        <v>4936</v>
      </c>
      <c r="C239" t="s">
        <v>4937</v>
      </c>
      <c r="D239" t="s">
        <v>3795</v>
      </c>
      <c r="E239" t="s">
        <v>197</v>
      </c>
      <c r="F239" t="s">
        <v>3812</v>
      </c>
      <c r="G239" t="s">
        <v>820</v>
      </c>
      <c r="H239" t="s">
        <v>4938</v>
      </c>
      <c r="I239">
        <v>9</v>
      </c>
      <c r="J239" t="s">
        <v>4994</v>
      </c>
      <c r="K239">
        <v>2</v>
      </c>
      <c r="L239" t="s">
        <v>805</v>
      </c>
      <c r="M239" t="s">
        <v>8</v>
      </c>
      <c r="N239" t="s">
        <v>1541</v>
      </c>
      <c r="O239" t="s">
        <v>514</v>
      </c>
      <c r="P239" t="s">
        <v>8</v>
      </c>
      <c r="Q239" t="s">
        <v>4570</v>
      </c>
      <c r="R239" t="s">
        <v>4940</v>
      </c>
      <c r="S239" t="s">
        <v>195</v>
      </c>
      <c r="T239" t="s">
        <v>4570</v>
      </c>
      <c r="U239" t="s">
        <v>4570</v>
      </c>
      <c r="V239" t="s">
        <v>4496</v>
      </c>
      <c r="W239" t="s">
        <v>4570</v>
      </c>
      <c r="X239" t="s">
        <v>5354</v>
      </c>
      <c r="Y239" t="s">
        <v>5355</v>
      </c>
      <c r="Z239" t="s">
        <v>8</v>
      </c>
      <c r="AA239">
        <v>0</v>
      </c>
      <c r="AB239" t="s">
        <v>195</v>
      </c>
      <c r="AC239">
        <v>0</v>
      </c>
      <c r="AD239" t="s">
        <v>195</v>
      </c>
      <c r="AE239">
        <v>0</v>
      </c>
      <c r="AF239" t="s">
        <v>195</v>
      </c>
      <c r="AG239">
        <v>0</v>
      </c>
      <c r="AH239" t="s">
        <v>195</v>
      </c>
      <c r="AI239">
        <v>12</v>
      </c>
      <c r="AJ239" t="s">
        <v>106</v>
      </c>
      <c r="AK239">
        <v>4500000</v>
      </c>
      <c r="AL239">
        <v>54000000</v>
      </c>
      <c r="AM239" t="s">
        <v>195</v>
      </c>
      <c r="AN239">
        <v>0</v>
      </c>
      <c r="AO239" t="s">
        <v>4943</v>
      </c>
      <c r="AP239">
        <v>0</v>
      </c>
      <c r="AQ239">
        <v>0</v>
      </c>
      <c r="AR239">
        <v>6203848</v>
      </c>
      <c r="AS239">
        <v>875782</v>
      </c>
      <c r="AT239">
        <v>3226459</v>
      </c>
      <c r="AU239">
        <v>1757145</v>
      </c>
      <c r="AV239">
        <v>337458</v>
      </c>
      <c r="AW239">
        <v>337458</v>
      </c>
      <c r="AX239">
        <v>337458</v>
      </c>
      <c r="AY239">
        <v>363836</v>
      </c>
      <c r="AZ239">
        <v>6342335</v>
      </c>
      <c r="BA239">
        <v>34218221</v>
      </c>
      <c r="BB239" t="s">
        <v>3796</v>
      </c>
      <c r="BC239" t="s">
        <v>3797</v>
      </c>
      <c r="BD239" t="s">
        <v>3813</v>
      </c>
      <c r="BE239" t="s">
        <v>4997</v>
      </c>
      <c r="BF239" t="s">
        <v>4998</v>
      </c>
      <c r="BG239" t="s">
        <v>4999</v>
      </c>
      <c r="BH239" t="s">
        <v>4947</v>
      </c>
      <c r="BI239" t="s">
        <v>195</v>
      </c>
      <c r="BJ239" t="s">
        <v>195</v>
      </c>
      <c r="BK239" t="s">
        <v>3866</v>
      </c>
      <c r="BL239" t="s">
        <v>5356</v>
      </c>
      <c r="BM239" t="s">
        <v>4949</v>
      </c>
      <c r="BN239" t="s">
        <v>5121</v>
      </c>
      <c r="BO239" t="s">
        <v>4950</v>
      </c>
      <c r="BP239" s="441" t="str">
        <f t="shared" si="3"/>
        <v>WA.2378.EBA.963.101.A.522191</v>
      </c>
    </row>
    <row r="240" spans="1:68">
      <c r="A240" t="s">
        <v>4935</v>
      </c>
      <c r="B240" t="s">
        <v>4936</v>
      </c>
      <c r="C240" t="s">
        <v>4937</v>
      </c>
      <c r="D240" t="s">
        <v>3795</v>
      </c>
      <c r="E240" t="s">
        <v>197</v>
      </c>
      <c r="F240" t="s">
        <v>3812</v>
      </c>
      <c r="G240" t="s">
        <v>820</v>
      </c>
      <c r="H240" t="s">
        <v>4938</v>
      </c>
      <c r="I240">
        <v>9</v>
      </c>
      <c r="J240" t="s">
        <v>4994</v>
      </c>
      <c r="K240">
        <v>2</v>
      </c>
      <c r="L240" t="s">
        <v>805</v>
      </c>
      <c r="M240" t="s">
        <v>8</v>
      </c>
      <c r="N240" t="s">
        <v>1541</v>
      </c>
      <c r="O240" t="s">
        <v>514</v>
      </c>
      <c r="P240" t="s">
        <v>8</v>
      </c>
      <c r="Q240" t="s">
        <v>4570</v>
      </c>
      <c r="R240" t="s">
        <v>4940</v>
      </c>
      <c r="S240" t="s">
        <v>195</v>
      </c>
      <c r="T240" t="s">
        <v>4570</v>
      </c>
      <c r="U240" t="s">
        <v>4570</v>
      </c>
      <c r="V240" t="s">
        <v>4951</v>
      </c>
      <c r="W240" t="s">
        <v>4496</v>
      </c>
      <c r="X240" t="s">
        <v>5357</v>
      </c>
      <c r="Y240" t="s">
        <v>5358</v>
      </c>
      <c r="Z240" t="s">
        <v>8</v>
      </c>
      <c r="AA240">
        <v>0</v>
      </c>
      <c r="AB240" t="s">
        <v>195</v>
      </c>
      <c r="AC240">
        <v>0</v>
      </c>
      <c r="AD240" t="s">
        <v>195</v>
      </c>
      <c r="AE240">
        <v>0</v>
      </c>
      <c r="AF240" t="s">
        <v>195</v>
      </c>
      <c r="AG240">
        <v>0</v>
      </c>
      <c r="AH240" t="s">
        <v>195</v>
      </c>
      <c r="AI240">
        <v>5</v>
      </c>
      <c r="AJ240" t="s">
        <v>106</v>
      </c>
      <c r="AK240">
        <v>5000000</v>
      </c>
      <c r="AL240">
        <v>25000000</v>
      </c>
      <c r="AM240" t="s">
        <v>195</v>
      </c>
      <c r="AN240">
        <v>0</v>
      </c>
      <c r="AO240" t="s">
        <v>4943</v>
      </c>
      <c r="AP240">
        <v>0</v>
      </c>
      <c r="AQ240">
        <v>0</v>
      </c>
      <c r="AR240">
        <v>2872152</v>
      </c>
      <c r="AS240">
        <v>405455</v>
      </c>
      <c r="AT240">
        <v>1493731</v>
      </c>
      <c r="AU240">
        <v>813493</v>
      </c>
      <c r="AV240">
        <v>156230</v>
      </c>
      <c r="AW240">
        <v>156230</v>
      </c>
      <c r="AX240">
        <v>156230</v>
      </c>
      <c r="AY240">
        <v>168443</v>
      </c>
      <c r="AZ240">
        <v>2936266</v>
      </c>
      <c r="BA240">
        <v>15841770</v>
      </c>
      <c r="BB240" t="s">
        <v>3796</v>
      </c>
      <c r="BC240" t="s">
        <v>3797</v>
      </c>
      <c r="BD240" t="s">
        <v>3813</v>
      </c>
      <c r="BE240" t="s">
        <v>4997</v>
      </c>
      <c r="BF240" t="s">
        <v>4998</v>
      </c>
      <c r="BG240" t="s">
        <v>4999</v>
      </c>
      <c r="BH240" t="s">
        <v>4947</v>
      </c>
      <c r="BI240" t="s">
        <v>195</v>
      </c>
      <c r="BJ240" t="s">
        <v>195</v>
      </c>
      <c r="BK240" t="s">
        <v>3866</v>
      </c>
      <c r="BL240" t="s">
        <v>5359</v>
      </c>
      <c r="BM240" t="s">
        <v>4949</v>
      </c>
      <c r="BN240" t="s">
        <v>5121</v>
      </c>
      <c r="BO240" t="s">
        <v>4950</v>
      </c>
      <c r="BP240" s="441" t="str">
        <f t="shared" si="3"/>
        <v>WA.2378.EBA.963.101.A.522191</v>
      </c>
    </row>
    <row r="241" spans="1:68">
      <c r="A241" t="s">
        <v>5010</v>
      </c>
      <c r="B241" t="s">
        <v>4936</v>
      </c>
      <c r="C241" t="s">
        <v>4937</v>
      </c>
      <c r="D241" t="s">
        <v>3795</v>
      </c>
      <c r="E241" t="s">
        <v>197</v>
      </c>
      <c r="F241" t="s">
        <v>3812</v>
      </c>
      <c r="G241" t="s">
        <v>820</v>
      </c>
      <c r="H241" t="s">
        <v>4938</v>
      </c>
      <c r="I241">
        <v>9</v>
      </c>
      <c r="J241" t="s">
        <v>4959</v>
      </c>
      <c r="K241">
        <v>2</v>
      </c>
      <c r="L241" t="s">
        <v>805</v>
      </c>
      <c r="M241" t="s">
        <v>8</v>
      </c>
      <c r="N241" t="s">
        <v>1020</v>
      </c>
      <c r="O241" t="s">
        <v>514</v>
      </c>
      <c r="P241" t="s">
        <v>8</v>
      </c>
      <c r="Q241" t="s">
        <v>4570</v>
      </c>
      <c r="R241" t="s">
        <v>4940</v>
      </c>
      <c r="S241" t="s">
        <v>195</v>
      </c>
      <c r="T241" t="s">
        <v>4570</v>
      </c>
      <c r="U241" t="s">
        <v>4570</v>
      </c>
      <c r="V241" t="s">
        <v>4496</v>
      </c>
      <c r="W241" t="s">
        <v>4570</v>
      </c>
      <c r="X241" t="s">
        <v>5348</v>
      </c>
      <c r="Y241" t="s">
        <v>5349</v>
      </c>
      <c r="Z241" t="s">
        <v>8</v>
      </c>
      <c r="AA241">
        <v>0</v>
      </c>
      <c r="AB241" t="s">
        <v>195</v>
      </c>
      <c r="AC241">
        <v>0</v>
      </c>
      <c r="AD241" t="s">
        <v>195</v>
      </c>
      <c r="AE241">
        <v>0</v>
      </c>
      <c r="AF241" t="s">
        <v>195</v>
      </c>
      <c r="AG241">
        <v>0</v>
      </c>
      <c r="AH241" t="s">
        <v>195</v>
      </c>
      <c r="AI241">
        <v>2</v>
      </c>
      <c r="AJ241" t="s">
        <v>106</v>
      </c>
      <c r="AK241">
        <v>85000000</v>
      </c>
      <c r="AL241">
        <v>170000000</v>
      </c>
      <c r="AM241" t="s">
        <v>195</v>
      </c>
      <c r="AN241">
        <v>0</v>
      </c>
      <c r="AO241" t="s">
        <v>5011</v>
      </c>
      <c r="AP241">
        <v>0</v>
      </c>
      <c r="AQ241">
        <v>0</v>
      </c>
      <c r="AR241">
        <v>5613362</v>
      </c>
      <c r="AS241">
        <v>7540474</v>
      </c>
      <c r="AT241">
        <v>10382042</v>
      </c>
      <c r="AU241">
        <v>7117119</v>
      </c>
      <c r="AV241">
        <v>4260682</v>
      </c>
      <c r="AW241">
        <v>3299873</v>
      </c>
      <c r="AX241">
        <v>4458194</v>
      </c>
      <c r="AY241">
        <v>4152232</v>
      </c>
      <c r="AZ241">
        <v>4460358</v>
      </c>
      <c r="BA241">
        <v>118715664</v>
      </c>
      <c r="BB241" t="s">
        <v>3796</v>
      </c>
      <c r="BC241" t="s">
        <v>3797</v>
      </c>
      <c r="BD241" t="s">
        <v>3813</v>
      </c>
      <c r="BE241" t="s">
        <v>3816</v>
      </c>
      <c r="BF241" t="s">
        <v>4962</v>
      </c>
      <c r="BG241" t="s">
        <v>4963</v>
      </c>
      <c r="BH241" t="s">
        <v>4947</v>
      </c>
      <c r="BI241" t="s">
        <v>195</v>
      </c>
      <c r="BJ241" t="s">
        <v>195</v>
      </c>
      <c r="BK241" t="s">
        <v>3866</v>
      </c>
      <c r="BL241" t="s">
        <v>5350</v>
      </c>
      <c r="BM241" t="s">
        <v>4949</v>
      </c>
      <c r="BN241" t="s">
        <v>5121</v>
      </c>
      <c r="BO241" t="s">
        <v>4950</v>
      </c>
      <c r="BP241" s="441" t="str">
        <f t="shared" si="3"/>
        <v>WA.2378.EBA.958.101.A.522191</v>
      </c>
    </row>
    <row r="242" spans="1:68">
      <c r="A242" t="s">
        <v>5010</v>
      </c>
      <c r="B242" t="s">
        <v>4936</v>
      </c>
      <c r="C242" t="s">
        <v>4937</v>
      </c>
      <c r="D242" t="s">
        <v>3795</v>
      </c>
      <c r="E242" t="s">
        <v>197</v>
      </c>
      <c r="F242" t="s">
        <v>3812</v>
      </c>
      <c r="G242" t="s">
        <v>820</v>
      </c>
      <c r="H242" t="s">
        <v>4938</v>
      </c>
      <c r="I242">
        <v>9</v>
      </c>
      <c r="J242" t="s">
        <v>4959</v>
      </c>
      <c r="K242">
        <v>2</v>
      </c>
      <c r="L242" t="s">
        <v>805</v>
      </c>
      <c r="M242" t="s">
        <v>8</v>
      </c>
      <c r="N242" t="s">
        <v>1020</v>
      </c>
      <c r="O242" t="s">
        <v>514</v>
      </c>
      <c r="P242" t="s">
        <v>8</v>
      </c>
      <c r="Q242" t="s">
        <v>4570</v>
      </c>
      <c r="R242" t="s">
        <v>4940</v>
      </c>
      <c r="S242" t="s">
        <v>195</v>
      </c>
      <c r="T242" t="s">
        <v>4570</v>
      </c>
      <c r="U242" t="s">
        <v>4570</v>
      </c>
      <c r="V242" t="s">
        <v>4951</v>
      </c>
      <c r="W242" t="s">
        <v>4496</v>
      </c>
      <c r="X242" t="s">
        <v>5351</v>
      </c>
      <c r="Y242" t="s">
        <v>5352</v>
      </c>
      <c r="Z242" t="s">
        <v>8</v>
      </c>
      <c r="AA242">
        <v>0</v>
      </c>
      <c r="AB242" t="s">
        <v>195</v>
      </c>
      <c r="AC242">
        <v>0</v>
      </c>
      <c r="AD242" t="s">
        <v>195</v>
      </c>
      <c r="AE242">
        <v>0</v>
      </c>
      <c r="AF242" t="s">
        <v>195</v>
      </c>
      <c r="AG242">
        <v>0</v>
      </c>
      <c r="AH242" t="s">
        <v>195</v>
      </c>
      <c r="AI242">
        <v>12</v>
      </c>
      <c r="AJ242" t="s">
        <v>106</v>
      </c>
      <c r="AK242">
        <v>36700000</v>
      </c>
      <c r="AL242">
        <v>440400000</v>
      </c>
      <c r="AM242" t="s">
        <v>195</v>
      </c>
      <c r="AN242">
        <v>0</v>
      </c>
      <c r="AO242" t="s">
        <v>5011</v>
      </c>
      <c r="AP242">
        <v>0</v>
      </c>
      <c r="AQ242">
        <v>0</v>
      </c>
      <c r="AR242">
        <v>14541909</v>
      </c>
      <c r="AS242">
        <v>19534263</v>
      </c>
      <c r="AT242">
        <v>26895597</v>
      </c>
      <c r="AU242">
        <v>18437524</v>
      </c>
      <c r="AV242">
        <v>11037674</v>
      </c>
      <c r="AW242">
        <v>8548611</v>
      </c>
      <c r="AX242">
        <v>11549344</v>
      </c>
      <c r="AY242">
        <v>10756724</v>
      </c>
      <c r="AZ242">
        <v>11554951</v>
      </c>
      <c r="BA242">
        <v>307543403</v>
      </c>
      <c r="BB242" t="s">
        <v>3796</v>
      </c>
      <c r="BC242" t="s">
        <v>3797</v>
      </c>
      <c r="BD242" t="s">
        <v>3813</v>
      </c>
      <c r="BE242" t="s">
        <v>3816</v>
      </c>
      <c r="BF242" t="s">
        <v>4962</v>
      </c>
      <c r="BG242" t="s">
        <v>4963</v>
      </c>
      <c r="BH242" t="s">
        <v>4947</v>
      </c>
      <c r="BI242" t="s">
        <v>195</v>
      </c>
      <c r="BJ242" t="s">
        <v>195</v>
      </c>
      <c r="BK242" t="s">
        <v>3866</v>
      </c>
      <c r="BL242" t="s">
        <v>5353</v>
      </c>
      <c r="BM242" t="s">
        <v>4949</v>
      </c>
      <c r="BN242" t="s">
        <v>5121</v>
      </c>
      <c r="BO242" t="s">
        <v>4950</v>
      </c>
      <c r="BP242" s="441" t="str">
        <f t="shared" si="3"/>
        <v>WA.2378.EBA.958.101.A.522191</v>
      </c>
    </row>
    <row r="243" spans="1:68">
      <c r="A243" t="s">
        <v>5010</v>
      </c>
      <c r="B243" t="s">
        <v>4936</v>
      </c>
      <c r="C243" t="s">
        <v>4937</v>
      </c>
      <c r="D243" t="s">
        <v>3795</v>
      </c>
      <c r="E243" t="s">
        <v>197</v>
      </c>
      <c r="F243" t="s">
        <v>3812</v>
      </c>
      <c r="G243" t="s">
        <v>820</v>
      </c>
      <c r="H243" t="s">
        <v>4938</v>
      </c>
      <c r="I243">
        <v>9</v>
      </c>
      <c r="J243" t="s">
        <v>4994</v>
      </c>
      <c r="K243">
        <v>2</v>
      </c>
      <c r="L243" t="s">
        <v>805</v>
      </c>
      <c r="M243" t="s">
        <v>8</v>
      </c>
      <c r="N243" t="s">
        <v>1541</v>
      </c>
      <c r="O243" t="s">
        <v>514</v>
      </c>
      <c r="P243" t="s">
        <v>8</v>
      </c>
      <c r="Q243" t="s">
        <v>4570</v>
      </c>
      <c r="R243" t="s">
        <v>4940</v>
      </c>
      <c r="S243" t="s">
        <v>195</v>
      </c>
      <c r="T243" t="s">
        <v>4570</v>
      </c>
      <c r="U243" t="s">
        <v>4570</v>
      </c>
      <c r="V243" t="s">
        <v>4496</v>
      </c>
      <c r="W243" t="s">
        <v>4570</v>
      </c>
      <c r="X243" t="s">
        <v>5354</v>
      </c>
      <c r="Y243" t="s">
        <v>5355</v>
      </c>
      <c r="Z243" t="s">
        <v>8</v>
      </c>
      <c r="AA243">
        <v>0</v>
      </c>
      <c r="AB243" t="s">
        <v>195</v>
      </c>
      <c r="AC243">
        <v>0</v>
      </c>
      <c r="AD243" t="s">
        <v>195</v>
      </c>
      <c r="AE243">
        <v>0</v>
      </c>
      <c r="AF243" t="s">
        <v>195</v>
      </c>
      <c r="AG243">
        <v>0</v>
      </c>
      <c r="AH243" t="s">
        <v>195</v>
      </c>
      <c r="AI243">
        <v>12</v>
      </c>
      <c r="AJ243" t="s">
        <v>106</v>
      </c>
      <c r="AK243">
        <v>4500000</v>
      </c>
      <c r="AL243">
        <v>54000000</v>
      </c>
      <c r="AM243" t="s">
        <v>195</v>
      </c>
      <c r="AN243">
        <v>0</v>
      </c>
      <c r="AO243" t="s">
        <v>5011</v>
      </c>
      <c r="AP243">
        <v>0</v>
      </c>
      <c r="AQ243">
        <v>0</v>
      </c>
      <c r="AR243">
        <v>2109556</v>
      </c>
      <c r="AS243">
        <v>1011181</v>
      </c>
      <c r="AT243">
        <v>1193402</v>
      </c>
      <c r="AU243">
        <v>857036</v>
      </c>
      <c r="AV243">
        <v>114749</v>
      </c>
      <c r="AW243">
        <v>114749</v>
      </c>
      <c r="AX243">
        <v>114749</v>
      </c>
      <c r="AY243">
        <v>123719</v>
      </c>
      <c r="AZ243">
        <v>1094203</v>
      </c>
      <c r="BA243">
        <v>47266656</v>
      </c>
      <c r="BB243" t="s">
        <v>3796</v>
      </c>
      <c r="BC243" t="s">
        <v>3797</v>
      </c>
      <c r="BD243" t="s">
        <v>3813</v>
      </c>
      <c r="BE243" t="s">
        <v>4997</v>
      </c>
      <c r="BF243" t="s">
        <v>4998</v>
      </c>
      <c r="BG243" t="s">
        <v>4999</v>
      </c>
      <c r="BH243" t="s">
        <v>4947</v>
      </c>
      <c r="BI243" t="s">
        <v>195</v>
      </c>
      <c r="BJ243" t="s">
        <v>195</v>
      </c>
      <c r="BK243" t="s">
        <v>3866</v>
      </c>
      <c r="BL243" t="s">
        <v>5356</v>
      </c>
      <c r="BM243" t="s">
        <v>4949</v>
      </c>
      <c r="BN243" t="s">
        <v>5121</v>
      </c>
      <c r="BO243" t="s">
        <v>4950</v>
      </c>
      <c r="BP243" s="441" t="str">
        <f t="shared" si="3"/>
        <v>WA.2378.EBA.963.101.A.522191</v>
      </c>
    </row>
    <row r="244" spans="1:68">
      <c r="A244" t="s">
        <v>5010</v>
      </c>
      <c r="B244" t="s">
        <v>4936</v>
      </c>
      <c r="C244" t="s">
        <v>4937</v>
      </c>
      <c r="D244" t="s">
        <v>3795</v>
      </c>
      <c r="E244" t="s">
        <v>197</v>
      </c>
      <c r="F244" t="s">
        <v>3812</v>
      </c>
      <c r="G244" t="s">
        <v>820</v>
      </c>
      <c r="H244" t="s">
        <v>4938</v>
      </c>
      <c r="I244">
        <v>9</v>
      </c>
      <c r="J244" t="s">
        <v>4994</v>
      </c>
      <c r="K244">
        <v>2</v>
      </c>
      <c r="L244" t="s">
        <v>805</v>
      </c>
      <c r="M244" t="s">
        <v>8</v>
      </c>
      <c r="N244" t="s">
        <v>1541</v>
      </c>
      <c r="O244" t="s">
        <v>514</v>
      </c>
      <c r="P244" t="s">
        <v>8</v>
      </c>
      <c r="Q244" t="s">
        <v>4570</v>
      </c>
      <c r="R244" t="s">
        <v>4940</v>
      </c>
      <c r="S244" t="s">
        <v>195</v>
      </c>
      <c r="T244" t="s">
        <v>4570</v>
      </c>
      <c r="U244" t="s">
        <v>4570</v>
      </c>
      <c r="V244" t="s">
        <v>4951</v>
      </c>
      <c r="W244" t="s">
        <v>4496</v>
      </c>
      <c r="X244" t="s">
        <v>5357</v>
      </c>
      <c r="Y244" t="s">
        <v>5358</v>
      </c>
      <c r="Z244" t="s">
        <v>8</v>
      </c>
      <c r="AA244">
        <v>0</v>
      </c>
      <c r="AB244" t="s">
        <v>195</v>
      </c>
      <c r="AC244">
        <v>0</v>
      </c>
      <c r="AD244" t="s">
        <v>195</v>
      </c>
      <c r="AE244">
        <v>0</v>
      </c>
      <c r="AF244" t="s">
        <v>195</v>
      </c>
      <c r="AG244">
        <v>0</v>
      </c>
      <c r="AH244" t="s">
        <v>195</v>
      </c>
      <c r="AI244">
        <v>5</v>
      </c>
      <c r="AJ244" t="s">
        <v>106</v>
      </c>
      <c r="AK244">
        <v>5000000</v>
      </c>
      <c r="AL244">
        <v>25000000</v>
      </c>
      <c r="AM244" t="s">
        <v>195</v>
      </c>
      <c r="AN244">
        <v>0</v>
      </c>
      <c r="AO244" t="s">
        <v>5011</v>
      </c>
      <c r="AP244">
        <v>0</v>
      </c>
      <c r="AQ244">
        <v>0</v>
      </c>
      <c r="AR244">
        <v>976646</v>
      </c>
      <c r="AS244">
        <v>468139</v>
      </c>
      <c r="AT244">
        <v>552501</v>
      </c>
      <c r="AU244">
        <v>396776</v>
      </c>
      <c r="AV244">
        <v>53125</v>
      </c>
      <c r="AW244">
        <v>53125</v>
      </c>
      <c r="AX244">
        <v>53125</v>
      </c>
      <c r="AY244">
        <v>57277</v>
      </c>
      <c r="AZ244">
        <v>506575</v>
      </c>
      <c r="BA244">
        <v>21882711</v>
      </c>
      <c r="BB244" t="s">
        <v>3796</v>
      </c>
      <c r="BC244" t="s">
        <v>3797</v>
      </c>
      <c r="BD244" t="s">
        <v>3813</v>
      </c>
      <c r="BE244" t="s">
        <v>4997</v>
      </c>
      <c r="BF244" t="s">
        <v>4998</v>
      </c>
      <c r="BG244" t="s">
        <v>4999</v>
      </c>
      <c r="BH244" t="s">
        <v>4947</v>
      </c>
      <c r="BI244" t="s">
        <v>195</v>
      </c>
      <c r="BJ244" t="s">
        <v>195</v>
      </c>
      <c r="BK244" t="s">
        <v>3866</v>
      </c>
      <c r="BL244" t="s">
        <v>5359</v>
      </c>
      <c r="BM244" t="s">
        <v>4949</v>
      </c>
      <c r="BN244" t="s">
        <v>5121</v>
      </c>
      <c r="BO244" t="s">
        <v>4950</v>
      </c>
      <c r="BP244" s="441" t="str">
        <f t="shared" si="3"/>
        <v>WA.2378.EBA.963.101.A.522191</v>
      </c>
    </row>
    <row r="245" spans="1:68">
      <c r="A245" t="s">
        <v>4935</v>
      </c>
      <c r="B245" t="s">
        <v>4936</v>
      </c>
      <c r="C245" t="s">
        <v>4937</v>
      </c>
      <c r="D245" t="s">
        <v>3795</v>
      </c>
      <c r="E245" t="s">
        <v>197</v>
      </c>
      <c r="F245" t="s">
        <v>3861</v>
      </c>
      <c r="G245" t="s">
        <v>2290</v>
      </c>
      <c r="H245" t="s">
        <v>4938</v>
      </c>
      <c r="I245">
        <v>78</v>
      </c>
      <c r="J245" t="s">
        <v>5012</v>
      </c>
      <c r="K245">
        <v>78</v>
      </c>
      <c r="L245" t="s">
        <v>805</v>
      </c>
      <c r="M245" t="s">
        <v>8</v>
      </c>
      <c r="N245" t="s">
        <v>2298</v>
      </c>
      <c r="O245" t="s">
        <v>514</v>
      </c>
      <c r="P245" t="s">
        <v>8</v>
      </c>
      <c r="Q245" t="s">
        <v>4570</v>
      </c>
      <c r="R245" t="s">
        <v>4940</v>
      </c>
      <c r="S245" t="s">
        <v>195</v>
      </c>
      <c r="T245" t="s">
        <v>4570</v>
      </c>
      <c r="U245" t="s">
        <v>4570</v>
      </c>
      <c r="V245" t="s">
        <v>4496</v>
      </c>
      <c r="W245" t="s">
        <v>4570</v>
      </c>
      <c r="X245" t="s">
        <v>5360</v>
      </c>
      <c r="Y245" t="s">
        <v>5361</v>
      </c>
      <c r="Z245" t="s">
        <v>8</v>
      </c>
      <c r="AA245">
        <v>0</v>
      </c>
      <c r="AB245" t="s">
        <v>195</v>
      </c>
      <c r="AC245">
        <v>0</v>
      </c>
      <c r="AD245" t="s">
        <v>195</v>
      </c>
      <c r="AE245">
        <v>0</v>
      </c>
      <c r="AF245" t="s">
        <v>195</v>
      </c>
      <c r="AG245">
        <v>0</v>
      </c>
      <c r="AH245" t="s">
        <v>195</v>
      </c>
      <c r="AI245">
        <v>2</v>
      </c>
      <c r="AJ245" t="s">
        <v>25</v>
      </c>
      <c r="AK245">
        <v>4000000</v>
      </c>
      <c r="AL245">
        <v>8000000</v>
      </c>
      <c r="AM245" t="s">
        <v>195</v>
      </c>
      <c r="AN245">
        <v>0</v>
      </c>
      <c r="AO245" t="s">
        <v>4943</v>
      </c>
      <c r="AP245">
        <v>0</v>
      </c>
      <c r="AQ245">
        <v>0</v>
      </c>
      <c r="AR245">
        <v>256886</v>
      </c>
      <c r="AS245">
        <v>27364</v>
      </c>
      <c r="AT245">
        <v>706438</v>
      </c>
      <c r="AU245">
        <v>0</v>
      </c>
      <c r="AV245">
        <v>255167</v>
      </c>
      <c r="AW245">
        <v>153100</v>
      </c>
      <c r="AX245">
        <v>933333</v>
      </c>
      <c r="AY245">
        <v>1048878</v>
      </c>
      <c r="AZ245">
        <v>765500</v>
      </c>
      <c r="BA245">
        <v>3853334</v>
      </c>
      <c r="BB245" t="s">
        <v>3796</v>
      </c>
      <c r="BC245" t="s">
        <v>3797</v>
      </c>
      <c r="BD245" t="s">
        <v>5014</v>
      </c>
      <c r="BE245" t="s">
        <v>5015</v>
      </c>
      <c r="BF245" t="s">
        <v>5016</v>
      </c>
      <c r="BG245" t="s">
        <v>5017</v>
      </c>
      <c r="BH245" t="s">
        <v>4947</v>
      </c>
      <c r="BI245" t="s">
        <v>195</v>
      </c>
      <c r="BJ245" t="s">
        <v>195</v>
      </c>
      <c r="BK245" t="s">
        <v>3866</v>
      </c>
      <c r="BL245" t="s">
        <v>5362</v>
      </c>
      <c r="BM245" t="s">
        <v>4949</v>
      </c>
      <c r="BN245" t="s">
        <v>5121</v>
      </c>
      <c r="BO245" t="s">
        <v>4950</v>
      </c>
      <c r="BP245" s="441" t="str">
        <f t="shared" si="3"/>
        <v>WA.2378.EBC.954.101.A.522191</v>
      </c>
    </row>
    <row r="246" spans="1:68">
      <c r="A246" t="s">
        <v>4935</v>
      </c>
      <c r="B246" t="s">
        <v>4936</v>
      </c>
      <c r="C246" t="s">
        <v>4937</v>
      </c>
      <c r="D246" t="s">
        <v>3795</v>
      </c>
      <c r="E246" t="s">
        <v>197</v>
      </c>
      <c r="F246" t="s">
        <v>3861</v>
      </c>
      <c r="G246" t="s">
        <v>2290</v>
      </c>
      <c r="H246" t="s">
        <v>4938</v>
      </c>
      <c r="I246">
        <v>78</v>
      </c>
      <c r="J246" t="s">
        <v>5012</v>
      </c>
      <c r="K246">
        <v>78</v>
      </c>
      <c r="L246" t="s">
        <v>1098</v>
      </c>
      <c r="M246" t="s">
        <v>8</v>
      </c>
      <c r="N246" t="s">
        <v>2397</v>
      </c>
      <c r="O246" t="s">
        <v>514</v>
      </c>
      <c r="P246" t="s">
        <v>8</v>
      </c>
      <c r="Q246" t="s">
        <v>4570</v>
      </c>
      <c r="R246" t="s">
        <v>4940</v>
      </c>
      <c r="S246" t="s">
        <v>195</v>
      </c>
      <c r="T246" t="s">
        <v>4570</v>
      </c>
      <c r="U246" t="s">
        <v>4570</v>
      </c>
      <c r="V246" t="s">
        <v>4496</v>
      </c>
      <c r="W246" t="s">
        <v>4570</v>
      </c>
      <c r="X246" t="s">
        <v>5363</v>
      </c>
      <c r="Y246" t="s">
        <v>5364</v>
      </c>
      <c r="Z246" t="s">
        <v>8</v>
      </c>
      <c r="AA246">
        <v>0</v>
      </c>
      <c r="AB246" t="s">
        <v>195</v>
      </c>
      <c r="AC246">
        <v>0</v>
      </c>
      <c r="AD246" t="s">
        <v>195</v>
      </c>
      <c r="AE246">
        <v>0</v>
      </c>
      <c r="AF246" t="s">
        <v>195</v>
      </c>
      <c r="AG246">
        <v>0</v>
      </c>
      <c r="AH246" t="s">
        <v>195</v>
      </c>
      <c r="AI246">
        <v>3</v>
      </c>
      <c r="AJ246" t="s">
        <v>106</v>
      </c>
      <c r="AK246">
        <v>5000000</v>
      </c>
      <c r="AL246">
        <v>15000000</v>
      </c>
      <c r="AM246" t="s">
        <v>195</v>
      </c>
      <c r="AN246">
        <v>0</v>
      </c>
      <c r="AO246" t="s">
        <v>4943</v>
      </c>
      <c r="AP246">
        <v>0</v>
      </c>
      <c r="AQ246">
        <v>0</v>
      </c>
      <c r="AR246">
        <v>1445408</v>
      </c>
      <c r="AS246">
        <v>379654</v>
      </c>
      <c r="AT246">
        <v>1153966</v>
      </c>
      <c r="AU246">
        <v>876191</v>
      </c>
      <c r="AV246">
        <v>625000</v>
      </c>
      <c r="AW246">
        <v>625000</v>
      </c>
      <c r="AX246">
        <v>855117</v>
      </c>
      <c r="AY246">
        <v>656540</v>
      </c>
      <c r="AZ246">
        <v>608125</v>
      </c>
      <c r="BA246">
        <v>7774999</v>
      </c>
      <c r="BB246" t="s">
        <v>3796</v>
      </c>
      <c r="BC246" t="s">
        <v>3797</v>
      </c>
      <c r="BD246" t="s">
        <v>5014</v>
      </c>
      <c r="BE246" t="s">
        <v>5015</v>
      </c>
      <c r="BF246" t="s">
        <v>5027</v>
      </c>
      <c r="BG246" t="s">
        <v>5028</v>
      </c>
      <c r="BH246" t="s">
        <v>4947</v>
      </c>
      <c r="BI246" t="s">
        <v>195</v>
      </c>
      <c r="BJ246" t="s">
        <v>195</v>
      </c>
      <c r="BK246" t="s">
        <v>3866</v>
      </c>
      <c r="BL246" t="s">
        <v>5365</v>
      </c>
      <c r="BM246" t="s">
        <v>4949</v>
      </c>
      <c r="BN246" t="s">
        <v>5121</v>
      </c>
      <c r="BO246" t="s">
        <v>4950</v>
      </c>
      <c r="BP246" s="441" t="str">
        <f t="shared" si="3"/>
        <v>WA.2378.EBC.954.103.A.522191</v>
      </c>
    </row>
    <row r="247" spans="1:68">
      <c r="A247" t="s">
        <v>5010</v>
      </c>
      <c r="B247" t="s">
        <v>4936</v>
      </c>
      <c r="C247" t="s">
        <v>4937</v>
      </c>
      <c r="D247" t="s">
        <v>3795</v>
      </c>
      <c r="E247" t="s">
        <v>197</v>
      </c>
      <c r="F247" t="s">
        <v>3861</v>
      </c>
      <c r="G247" t="s">
        <v>2290</v>
      </c>
      <c r="H247" t="s">
        <v>4938</v>
      </c>
      <c r="I247">
        <v>78</v>
      </c>
      <c r="J247" t="s">
        <v>5012</v>
      </c>
      <c r="K247">
        <v>78</v>
      </c>
      <c r="L247" t="s">
        <v>805</v>
      </c>
      <c r="M247" t="s">
        <v>8</v>
      </c>
      <c r="N247" t="s">
        <v>2298</v>
      </c>
      <c r="O247" t="s">
        <v>514</v>
      </c>
      <c r="P247" t="s">
        <v>8</v>
      </c>
      <c r="Q247" t="s">
        <v>4570</v>
      </c>
      <c r="R247" t="s">
        <v>4940</v>
      </c>
      <c r="S247" t="s">
        <v>195</v>
      </c>
      <c r="T247" t="s">
        <v>4570</v>
      </c>
      <c r="U247" t="s">
        <v>4570</v>
      </c>
      <c r="V247" t="s">
        <v>4496</v>
      </c>
      <c r="W247" t="s">
        <v>4570</v>
      </c>
      <c r="X247" t="s">
        <v>5360</v>
      </c>
      <c r="Y247" t="s">
        <v>5361</v>
      </c>
      <c r="Z247" t="s">
        <v>8</v>
      </c>
      <c r="AA247">
        <v>0</v>
      </c>
      <c r="AB247" t="s">
        <v>195</v>
      </c>
      <c r="AC247">
        <v>0</v>
      </c>
      <c r="AD247" t="s">
        <v>195</v>
      </c>
      <c r="AE247">
        <v>0</v>
      </c>
      <c r="AF247" t="s">
        <v>195</v>
      </c>
      <c r="AG247">
        <v>0</v>
      </c>
      <c r="AH247" t="s">
        <v>195</v>
      </c>
      <c r="AI247">
        <v>2</v>
      </c>
      <c r="AJ247" t="s">
        <v>25</v>
      </c>
      <c r="AK247">
        <v>4000000</v>
      </c>
      <c r="AL247">
        <v>8000000</v>
      </c>
      <c r="AM247" t="s">
        <v>195</v>
      </c>
      <c r="AN247">
        <v>0</v>
      </c>
      <c r="AO247" t="s">
        <v>5011</v>
      </c>
      <c r="AP247">
        <v>0</v>
      </c>
      <c r="AQ247">
        <v>0</v>
      </c>
      <c r="AR247">
        <v>133153</v>
      </c>
      <c r="AS247">
        <v>35747</v>
      </c>
      <c r="AT247">
        <v>0</v>
      </c>
      <c r="AU247">
        <v>510589</v>
      </c>
      <c r="AV247">
        <v>132261</v>
      </c>
      <c r="AW247">
        <v>79357</v>
      </c>
      <c r="AX247">
        <v>483778</v>
      </c>
      <c r="AY247">
        <v>377687</v>
      </c>
      <c r="AZ247">
        <v>396784</v>
      </c>
      <c r="BA247">
        <v>5850644</v>
      </c>
      <c r="BB247" t="s">
        <v>3796</v>
      </c>
      <c r="BC247" t="s">
        <v>3797</v>
      </c>
      <c r="BD247" t="s">
        <v>5014</v>
      </c>
      <c r="BE247" t="s">
        <v>5015</v>
      </c>
      <c r="BF247" t="s">
        <v>5016</v>
      </c>
      <c r="BG247" t="s">
        <v>5017</v>
      </c>
      <c r="BH247" t="s">
        <v>4947</v>
      </c>
      <c r="BI247" t="s">
        <v>195</v>
      </c>
      <c r="BJ247" t="s">
        <v>195</v>
      </c>
      <c r="BK247" t="s">
        <v>3866</v>
      </c>
      <c r="BL247" t="s">
        <v>5362</v>
      </c>
      <c r="BM247" t="s">
        <v>4949</v>
      </c>
      <c r="BN247" t="s">
        <v>5121</v>
      </c>
      <c r="BO247" t="s">
        <v>4950</v>
      </c>
      <c r="BP247" s="441" t="str">
        <f t="shared" si="3"/>
        <v>WA.2378.EBC.954.101.A.522191</v>
      </c>
    </row>
    <row r="248" spans="1:68">
      <c r="A248" t="s">
        <v>5010</v>
      </c>
      <c r="B248" t="s">
        <v>4936</v>
      </c>
      <c r="C248" t="s">
        <v>4937</v>
      </c>
      <c r="D248" t="s">
        <v>3795</v>
      </c>
      <c r="E248" t="s">
        <v>197</v>
      </c>
      <c r="F248" t="s">
        <v>3861</v>
      </c>
      <c r="G248" t="s">
        <v>2290</v>
      </c>
      <c r="H248" t="s">
        <v>4938</v>
      </c>
      <c r="I248">
        <v>78</v>
      </c>
      <c r="J248" t="s">
        <v>5012</v>
      </c>
      <c r="K248">
        <v>78</v>
      </c>
      <c r="L248" t="s">
        <v>1098</v>
      </c>
      <c r="M248" t="s">
        <v>8</v>
      </c>
      <c r="N248" t="s">
        <v>2397</v>
      </c>
      <c r="O248" t="s">
        <v>514</v>
      </c>
      <c r="P248" t="s">
        <v>8</v>
      </c>
      <c r="Q248" t="s">
        <v>4570</v>
      </c>
      <c r="R248" t="s">
        <v>4940</v>
      </c>
      <c r="S248" t="s">
        <v>195</v>
      </c>
      <c r="T248" t="s">
        <v>4570</v>
      </c>
      <c r="U248" t="s">
        <v>4570</v>
      </c>
      <c r="V248" t="s">
        <v>4496</v>
      </c>
      <c r="W248" t="s">
        <v>4570</v>
      </c>
      <c r="X248" t="s">
        <v>5363</v>
      </c>
      <c r="Y248" t="s">
        <v>5364</v>
      </c>
      <c r="Z248" t="s">
        <v>8</v>
      </c>
      <c r="AA248">
        <v>0</v>
      </c>
      <c r="AB248" t="s">
        <v>195</v>
      </c>
      <c r="AC248">
        <v>0</v>
      </c>
      <c r="AD248" t="s">
        <v>195</v>
      </c>
      <c r="AE248">
        <v>0</v>
      </c>
      <c r="AF248" t="s">
        <v>195</v>
      </c>
      <c r="AG248">
        <v>0</v>
      </c>
      <c r="AH248" t="s">
        <v>195</v>
      </c>
      <c r="AI248">
        <v>3</v>
      </c>
      <c r="AJ248" t="s">
        <v>106</v>
      </c>
      <c r="AK248">
        <v>5000000</v>
      </c>
      <c r="AL248">
        <v>15000000</v>
      </c>
      <c r="AM248" t="s">
        <v>195</v>
      </c>
      <c r="AN248">
        <v>0</v>
      </c>
      <c r="AO248" t="s">
        <v>5011</v>
      </c>
      <c r="AP248">
        <v>0</v>
      </c>
      <c r="AQ248">
        <v>0</v>
      </c>
      <c r="AR248">
        <v>696205</v>
      </c>
      <c r="AS248">
        <v>391370</v>
      </c>
      <c r="AT248">
        <v>0</v>
      </c>
      <c r="AU248">
        <v>55838</v>
      </c>
      <c r="AV248">
        <v>451042</v>
      </c>
      <c r="AW248">
        <v>451042</v>
      </c>
      <c r="AX248">
        <v>461881</v>
      </c>
      <c r="AY248">
        <v>466234</v>
      </c>
      <c r="AZ248">
        <v>506431</v>
      </c>
      <c r="BA248">
        <v>11519957</v>
      </c>
      <c r="BB248" t="s">
        <v>3796</v>
      </c>
      <c r="BC248" t="s">
        <v>3797</v>
      </c>
      <c r="BD248" t="s">
        <v>5014</v>
      </c>
      <c r="BE248" t="s">
        <v>5015</v>
      </c>
      <c r="BF248" t="s">
        <v>5027</v>
      </c>
      <c r="BG248" t="s">
        <v>5028</v>
      </c>
      <c r="BH248" t="s">
        <v>4947</v>
      </c>
      <c r="BI248" t="s">
        <v>195</v>
      </c>
      <c r="BJ248" t="s">
        <v>195</v>
      </c>
      <c r="BK248" t="s">
        <v>3866</v>
      </c>
      <c r="BL248" t="s">
        <v>5365</v>
      </c>
      <c r="BM248" t="s">
        <v>4949</v>
      </c>
      <c r="BN248" t="s">
        <v>5121</v>
      </c>
      <c r="BO248" t="s">
        <v>4950</v>
      </c>
      <c r="BP248" s="441" t="str">
        <f t="shared" si="3"/>
        <v>WA.2378.EBC.954.103.A.522191</v>
      </c>
    </row>
    <row r="249" spans="1:68">
      <c r="A249" t="s">
        <v>4935</v>
      </c>
      <c r="B249" t="s">
        <v>4936</v>
      </c>
      <c r="C249" t="s">
        <v>4937</v>
      </c>
      <c r="D249" t="s">
        <v>3795</v>
      </c>
      <c r="E249" t="s">
        <v>197</v>
      </c>
      <c r="F249" t="s">
        <v>3842</v>
      </c>
      <c r="G249" t="s">
        <v>2445</v>
      </c>
      <c r="H249" t="s">
        <v>4938</v>
      </c>
      <c r="I249">
        <v>5</v>
      </c>
      <c r="J249" t="s">
        <v>5054</v>
      </c>
      <c r="K249">
        <v>2</v>
      </c>
      <c r="L249" t="s">
        <v>1081</v>
      </c>
      <c r="M249" t="s">
        <v>509</v>
      </c>
      <c r="N249" t="s">
        <v>166</v>
      </c>
      <c r="O249" t="s">
        <v>514</v>
      </c>
      <c r="P249" t="s">
        <v>8</v>
      </c>
      <c r="Q249" t="s">
        <v>4570</v>
      </c>
      <c r="R249" t="s">
        <v>4940</v>
      </c>
      <c r="S249" t="s">
        <v>195</v>
      </c>
      <c r="T249" t="s">
        <v>4570</v>
      </c>
      <c r="U249" t="s">
        <v>4570</v>
      </c>
      <c r="V249" t="s">
        <v>4496</v>
      </c>
      <c r="W249" t="s">
        <v>4570</v>
      </c>
      <c r="X249" t="s">
        <v>5366</v>
      </c>
      <c r="Y249" t="s">
        <v>5367</v>
      </c>
      <c r="Z249" t="s">
        <v>8</v>
      </c>
      <c r="AA249">
        <v>0</v>
      </c>
      <c r="AB249" t="s">
        <v>195</v>
      </c>
      <c r="AC249">
        <v>0</v>
      </c>
      <c r="AD249" t="s">
        <v>195</v>
      </c>
      <c r="AE249">
        <v>0</v>
      </c>
      <c r="AF249" t="s">
        <v>195</v>
      </c>
      <c r="AG249">
        <v>0</v>
      </c>
      <c r="AH249" t="s">
        <v>195</v>
      </c>
      <c r="AI249">
        <v>3</v>
      </c>
      <c r="AJ249" t="s">
        <v>106</v>
      </c>
      <c r="AK249">
        <v>3500000</v>
      </c>
      <c r="AL249">
        <v>10500000</v>
      </c>
      <c r="AM249" t="s">
        <v>195</v>
      </c>
      <c r="AN249">
        <v>0</v>
      </c>
      <c r="AO249" t="s">
        <v>4943</v>
      </c>
      <c r="AP249">
        <v>0</v>
      </c>
      <c r="AQ249">
        <v>0</v>
      </c>
      <c r="AR249">
        <v>2276250</v>
      </c>
      <c r="AS249">
        <v>0</v>
      </c>
      <c r="AT249">
        <v>853049</v>
      </c>
      <c r="AU249">
        <v>1024869</v>
      </c>
      <c r="AV249">
        <v>1073939</v>
      </c>
      <c r="AW249">
        <v>1000334</v>
      </c>
      <c r="AX249">
        <v>1049404</v>
      </c>
      <c r="AY249">
        <v>1006819</v>
      </c>
      <c r="AZ249">
        <v>1102496</v>
      </c>
      <c r="BA249">
        <v>1112840</v>
      </c>
      <c r="BB249" t="s">
        <v>3796</v>
      </c>
      <c r="BC249" t="s">
        <v>3797</v>
      </c>
      <c r="BD249" t="s">
        <v>3843</v>
      </c>
      <c r="BE249" t="s">
        <v>3850</v>
      </c>
      <c r="BF249" t="s">
        <v>5073</v>
      </c>
      <c r="BG249" t="s">
        <v>5084</v>
      </c>
      <c r="BH249" t="s">
        <v>4947</v>
      </c>
      <c r="BI249" t="s">
        <v>195</v>
      </c>
      <c r="BJ249" t="s">
        <v>195</v>
      </c>
      <c r="BK249" t="s">
        <v>3866</v>
      </c>
      <c r="BL249" t="s">
        <v>5368</v>
      </c>
      <c r="BM249" t="s">
        <v>4949</v>
      </c>
      <c r="BN249" t="s">
        <v>5121</v>
      </c>
      <c r="BO249" t="s">
        <v>4950</v>
      </c>
      <c r="BP249" s="441" t="str">
        <f t="shared" si="3"/>
        <v>WA.2378.EBD.953.102.C.522191</v>
      </c>
    </row>
    <row r="250" spans="1:68">
      <c r="A250" t="s">
        <v>4935</v>
      </c>
      <c r="B250" t="s">
        <v>4936</v>
      </c>
      <c r="C250" t="s">
        <v>4937</v>
      </c>
      <c r="D250" t="s">
        <v>3795</v>
      </c>
      <c r="E250" t="s">
        <v>197</v>
      </c>
      <c r="F250" t="s">
        <v>3842</v>
      </c>
      <c r="G250" t="s">
        <v>2445</v>
      </c>
      <c r="H250" t="s">
        <v>4938</v>
      </c>
      <c r="I250">
        <v>5</v>
      </c>
      <c r="J250" t="s">
        <v>5054</v>
      </c>
      <c r="K250">
        <v>2</v>
      </c>
      <c r="L250" t="s">
        <v>1081</v>
      </c>
      <c r="M250" t="s">
        <v>509</v>
      </c>
      <c r="N250" t="s">
        <v>166</v>
      </c>
      <c r="O250" t="s">
        <v>514</v>
      </c>
      <c r="P250" t="s">
        <v>8</v>
      </c>
      <c r="Q250" t="s">
        <v>4570</v>
      </c>
      <c r="R250" t="s">
        <v>4940</v>
      </c>
      <c r="S250" t="s">
        <v>195</v>
      </c>
      <c r="T250" t="s">
        <v>4570</v>
      </c>
      <c r="U250" t="s">
        <v>4570</v>
      </c>
      <c r="V250" t="s">
        <v>4951</v>
      </c>
      <c r="W250" t="s">
        <v>4496</v>
      </c>
      <c r="X250" t="s">
        <v>5369</v>
      </c>
      <c r="Y250" t="s">
        <v>5370</v>
      </c>
      <c r="Z250" t="s">
        <v>8</v>
      </c>
      <c r="AA250">
        <v>0</v>
      </c>
      <c r="AB250" t="s">
        <v>195</v>
      </c>
      <c r="AC250">
        <v>0</v>
      </c>
      <c r="AD250" t="s">
        <v>195</v>
      </c>
      <c r="AE250">
        <v>0</v>
      </c>
      <c r="AF250" t="s">
        <v>195</v>
      </c>
      <c r="AG250">
        <v>0</v>
      </c>
      <c r="AH250" t="s">
        <v>195</v>
      </c>
      <c r="AI250">
        <v>3</v>
      </c>
      <c r="AJ250" t="s">
        <v>106</v>
      </c>
      <c r="AK250">
        <v>3500000</v>
      </c>
      <c r="AL250">
        <v>10500000</v>
      </c>
      <c r="AM250" t="s">
        <v>195</v>
      </c>
      <c r="AN250">
        <v>0</v>
      </c>
      <c r="AO250" t="s">
        <v>4943</v>
      </c>
      <c r="AP250">
        <v>0</v>
      </c>
      <c r="AQ250">
        <v>0</v>
      </c>
      <c r="AR250">
        <v>2276250</v>
      </c>
      <c r="AS250">
        <v>0</v>
      </c>
      <c r="AT250">
        <v>853049</v>
      </c>
      <c r="AU250">
        <v>1024869</v>
      </c>
      <c r="AV250">
        <v>1073939</v>
      </c>
      <c r="AW250">
        <v>1000334</v>
      </c>
      <c r="AX250">
        <v>1049404</v>
      </c>
      <c r="AY250">
        <v>1006819</v>
      </c>
      <c r="AZ250">
        <v>1102496</v>
      </c>
      <c r="BA250">
        <v>1112840</v>
      </c>
      <c r="BB250" t="s">
        <v>3796</v>
      </c>
      <c r="BC250" t="s">
        <v>3797</v>
      </c>
      <c r="BD250" t="s">
        <v>3843</v>
      </c>
      <c r="BE250" t="s">
        <v>3850</v>
      </c>
      <c r="BF250" t="s">
        <v>5073</v>
      </c>
      <c r="BG250" t="s">
        <v>5084</v>
      </c>
      <c r="BH250" t="s">
        <v>4947</v>
      </c>
      <c r="BI250" t="s">
        <v>195</v>
      </c>
      <c r="BJ250" t="s">
        <v>195</v>
      </c>
      <c r="BK250" t="s">
        <v>3866</v>
      </c>
      <c r="BL250" t="s">
        <v>5371</v>
      </c>
      <c r="BM250" t="s">
        <v>4949</v>
      </c>
      <c r="BN250" t="s">
        <v>5121</v>
      </c>
      <c r="BO250" t="s">
        <v>4950</v>
      </c>
      <c r="BP250" s="441" t="str">
        <f t="shared" si="3"/>
        <v>WA.2378.EBD.953.102.C.522191</v>
      </c>
    </row>
    <row r="251" spans="1:68">
      <c r="A251" t="s">
        <v>4935</v>
      </c>
      <c r="B251" t="s">
        <v>4936</v>
      </c>
      <c r="C251" t="s">
        <v>4937</v>
      </c>
      <c r="D251" t="s">
        <v>3795</v>
      </c>
      <c r="E251" t="s">
        <v>197</v>
      </c>
      <c r="F251" t="s">
        <v>3842</v>
      </c>
      <c r="G251" t="s">
        <v>2445</v>
      </c>
      <c r="H251" t="s">
        <v>4938</v>
      </c>
      <c r="I251">
        <v>5</v>
      </c>
      <c r="J251" t="s">
        <v>5054</v>
      </c>
      <c r="K251">
        <v>2</v>
      </c>
      <c r="L251" t="s">
        <v>1081</v>
      </c>
      <c r="M251" t="s">
        <v>509</v>
      </c>
      <c r="N251" t="s">
        <v>166</v>
      </c>
      <c r="O251" t="s">
        <v>514</v>
      </c>
      <c r="P251" t="s">
        <v>8</v>
      </c>
      <c r="Q251" t="s">
        <v>4570</v>
      </c>
      <c r="R251" t="s">
        <v>4940</v>
      </c>
      <c r="S251" t="s">
        <v>195</v>
      </c>
      <c r="T251" t="s">
        <v>4570</v>
      </c>
      <c r="U251" t="s">
        <v>4570</v>
      </c>
      <c r="V251" t="s">
        <v>5001</v>
      </c>
      <c r="W251" t="s">
        <v>4951</v>
      </c>
      <c r="X251" t="s">
        <v>5372</v>
      </c>
      <c r="Y251" t="s">
        <v>5373</v>
      </c>
      <c r="Z251" t="s">
        <v>8</v>
      </c>
      <c r="AA251">
        <v>0</v>
      </c>
      <c r="AB251" t="s">
        <v>195</v>
      </c>
      <c r="AC251">
        <v>0</v>
      </c>
      <c r="AD251" t="s">
        <v>195</v>
      </c>
      <c r="AE251">
        <v>0</v>
      </c>
      <c r="AF251" t="s">
        <v>195</v>
      </c>
      <c r="AG251">
        <v>0</v>
      </c>
      <c r="AH251" t="s">
        <v>195</v>
      </c>
      <c r="AI251">
        <v>1</v>
      </c>
      <c r="AJ251" t="s">
        <v>106</v>
      </c>
      <c r="AK251">
        <v>2800000</v>
      </c>
      <c r="AL251">
        <v>2800000</v>
      </c>
      <c r="AM251" t="s">
        <v>195</v>
      </c>
      <c r="AN251">
        <v>0</v>
      </c>
      <c r="AO251" t="s">
        <v>4943</v>
      </c>
      <c r="AP251">
        <v>0</v>
      </c>
      <c r="AQ251">
        <v>0</v>
      </c>
      <c r="AR251">
        <v>1083928</v>
      </c>
      <c r="AS251">
        <v>0</v>
      </c>
      <c r="AT251">
        <v>406214</v>
      </c>
      <c r="AU251">
        <v>200000</v>
      </c>
      <c r="AV251">
        <v>200000</v>
      </c>
      <c r="AW251">
        <v>200000</v>
      </c>
      <c r="AX251">
        <v>200000</v>
      </c>
      <c r="AY251">
        <v>200000</v>
      </c>
      <c r="AZ251">
        <v>200000</v>
      </c>
      <c r="BA251">
        <v>109858</v>
      </c>
      <c r="BB251" t="s">
        <v>3796</v>
      </c>
      <c r="BC251" t="s">
        <v>3797</v>
      </c>
      <c r="BD251" t="s">
        <v>3843</v>
      </c>
      <c r="BE251" t="s">
        <v>3850</v>
      </c>
      <c r="BF251" t="s">
        <v>5073</v>
      </c>
      <c r="BG251" t="s">
        <v>5084</v>
      </c>
      <c r="BH251" t="s">
        <v>4947</v>
      </c>
      <c r="BI251" t="s">
        <v>195</v>
      </c>
      <c r="BJ251" t="s">
        <v>195</v>
      </c>
      <c r="BK251" t="s">
        <v>3866</v>
      </c>
      <c r="BL251" t="s">
        <v>5374</v>
      </c>
      <c r="BM251" t="s">
        <v>4949</v>
      </c>
      <c r="BN251" t="s">
        <v>5121</v>
      </c>
      <c r="BO251" t="s">
        <v>4950</v>
      </c>
      <c r="BP251" s="441" t="str">
        <f t="shared" si="3"/>
        <v>WA.2378.EBD.953.102.C.522191</v>
      </c>
    </row>
    <row r="252" spans="1:68">
      <c r="A252" t="s">
        <v>4935</v>
      </c>
      <c r="B252" t="s">
        <v>4936</v>
      </c>
      <c r="C252" t="s">
        <v>4937</v>
      </c>
      <c r="D252" t="s">
        <v>3795</v>
      </c>
      <c r="E252" t="s">
        <v>197</v>
      </c>
      <c r="F252" t="s">
        <v>3842</v>
      </c>
      <c r="G252" t="s">
        <v>2445</v>
      </c>
      <c r="H252" t="s">
        <v>4938</v>
      </c>
      <c r="I252">
        <v>5</v>
      </c>
      <c r="J252" t="s">
        <v>5054</v>
      </c>
      <c r="K252">
        <v>2</v>
      </c>
      <c r="L252" t="s">
        <v>1081</v>
      </c>
      <c r="M252" t="s">
        <v>509</v>
      </c>
      <c r="N252" t="s">
        <v>166</v>
      </c>
      <c r="O252" t="s">
        <v>514</v>
      </c>
      <c r="P252" t="s">
        <v>8</v>
      </c>
      <c r="Q252" t="s">
        <v>4570</v>
      </c>
      <c r="R252" t="s">
        <v>4940</v>
      </c>
      <c r="S252" t="s">
        <v>195</v>
      </c>
      <c r="T252" t="s">
        <v>4570</v>
      </c>
      <c r="U252" t="s">
        <v>4570</v>
      </c>
      <c r="V252" t="s">
        <v>5092</v>
      </c>
      <c r="W252" t="s">
        <v>5001</v>
      </c>
      <c r="X252" t="s">
        <v>5375</v>
      </c>
      <c r="Y252" t="s">
        <v>5376</v>
      </c>
      <c r="Z252" t="s">
        <v>8</v>
      </c>
      <c r="AA252">
        <v>0</v>
      </c>
      <c r="AB252" t="s">
        <v>195</v>
      </c>
      <c r="AC252">
        <v>0</v>
      </c>
      <c r="AD252" t="s">
        <v>195</v>
      </c>
      <c r="AE252">
        <v>0</v>
      </c>
      <c r="AF252" t="s">
        <v>195</v>
      </c>
      <c r="AG252">
        <v>0</v>
      </c>
      <c r="AH252" t="s">
        <v>195</v>
      </c>
      <c r="AI252">
        <v>1</v>
      </c>
      <c r="AJ252" t="s">
        <v>106</v>
      </c>
      <c r="AK252">
        <v>3300000</v>
      </c>
      <c r="AL252">
        <v>3300000</v>
      </c>
      <c r="AM252" t="s">
        <v>195</v>
      </c>
      <c r="AN252">
        <v>0</v>
      </c>
      <c r="AO252" t="s">
        <v>4943</v>
      </c>
      <c r="AP252">
        <v>0</v>
      </c>
      <c r="AQ252">
        <v>0</v>
      </c>
      <c r="AR252">
        <v>1083928</v>
      </c>
      <c r="AS252">
        <v>0</v>
      </c>
      <c r="AT252">
        <v>406214</v>
      </c>
      <c r="AU252">
        <v>250000</v>
      </c>
      <c r="AV252">
        <v>250000</v>
      </c>
      <c r="AW252">
        <v>250000</v>
      </c>
      <c r="AX252">
        <v>250000</v>
      </c>
      <c r="AY252">
        <v>250000</v>
      </c>
      <c r="AZ252">
        <v>250000</v>
      </c>
      <c r="BA252">
        <v>309858</v>
      </c>
      <c r="BB252" t="s">
        <v>3796</v>
      </c>
      <c r="BC252" t="s">
        <v>3797</v>
      </c>
      <c r="BD252" t="s">
        <v>3843</v>
      </c>
      <c r="BE252" t="s">
        <v>3850</v>
      </c>
      <c r="BF252" t="s">
        <v>5073</v>
      </c>
      <c r="BG252" t="s">
        <v>5084</v>
      </c>
      <c r="BH252" t="s">
        <v>4947</v>
      </c>
      <c r="BI252" t="s">
        <v>195</v>
      </c>
      <c r="BJ252" t="s">
        <v>195</v>
      </c>
      <c r="BK252" t="s">
        <v>3866</v>
      </c>
      <c r="BL252" t="s">
        <v>5377</v>
      </c>
      <c r="BM252" t="s">
        <v>4949</v>
      </c>
      <c r="BN252" t="s">
        <v>5121</v>
      </c>
      <c r="BO252" t="s">
        <v>4950</v>
      </c>
      <c r="BP252" s="441" t="str">
        <f t="shared" si="3"/>
        <v>WA.2378.EBD.953.102.C.522191</v>
      </c>
    </row>
    <row r="253" spans="1:68">
      <c r="A253" t="s">
        <v>4935</v>
      </c>
      <c r="B253" t="s">
        <v>4936</v>
      </c>
      <c r="C253" t="s">
        <v>4937</v>
      </c>
      <c r="D253" t="s">
        <v>3795</v>
      </c>
      <c r="E253" t="s">
        <v>197</v>
      </c>
      <c r="F253" t="s">
        <v>3842</v>
      </c>
      <c r="G253" t="s">
        <v>2445</v>
      </c>
      <c r="H253" t="s">
        <v>4938</v>
      </c>
      <c r="I253">
        <v>5</v>
      </c>
      <c r="J253" t="s">
        <v>5054</v>
      </c>
      <c r="K253">
        <v>2</v>
      </c>
      <c r="L253" t="s">
        <v>1081</v>
      </c>
      <c r="M253" t="s">
        <v>511</v>
      </c>
      <c r="N253" t="s">
        <v>167</v>
      </c>
      <c r="O253" t="s">
        <v>514</v>
      </c>
      <c r="P253" t="s">
        <v>8</v>
      </c>
      <c r="Q253" t="s">
        <v>4570</v>
      </c>
      <c r="R253" t="s">
        <v>4940</v>
      </c>
      <c r="S253" t="s">
        <v>195</v>
      </c>
      <c r="T253" t="s">
        <v>4570</v>
      </c>
      <c r="U253" t="s">
        <v>4570</v>
      </c>
      <c r="V253" t="s">
        <v>4496</v>
      </c>
      <c r="W253" t="s">
        <v>4570</v>
      </c>
      <c r="X253" t="s">
        <v>5378</v>
      </c>
      <c r="Y253" t="s">
        <v>5379</v>
      </c>
      <c r="Z253" t="s">
        <v>8</v>
      </c>
      <c r="AA253">
        <v>0</v>
      </c>
      <c r="AB253" t="s">
        <v>195</v>
      </c>
      <c r="AC253">
        <v>0</v>
      </c>
      <c r="AD253" t="s">
        <v>195</v>
      </c>
      <c r="AE253">
        <v>0</v>
      </c>
      <c r="AF253" t="s">
        <v>195</v>
      </c>
      <c r="AG253">
        <v>0</v>
      </c>
      <c r="AH253" t="s">
        <v>195</v>
      </c>
      <c r="AI253">
        <v>1</v>
      </c>
      <c r="AJ253" t="s">
        <v>106</v>
      </c>
      <c r="AK253">
        <v>5000000</v>
      </c>
      <c r="AL253">
        <v>5000000</v>
      </c>
      <c r="AM253" t="s">
        <v>195</v>
      </c>
      <c r="AN253">
        <v>0</v>
      </c>
      <c r="AO253" t="s">
        <v>4943</v>
      </c>
      <c r="AP253">
        <v>0</v>
      </c>
      <c r="AQ253">
        <v>0</v>
      </c>
      <c r="AR253">
        <v>260658</v>
      </c>
      <c r="AS253">
        <v>0</v>
      </c>
      <c r="AT253">
        <v>564720</v>
      </c>
      <c r="AU253">
        <v>636148</v>
      </c>
      <c r="AV253">
        <v>590704</v>
      </c>
      <c r="AW253">
        <v>632273</v>
      </c>
      <c r="AX253">
        <v>509915</v>
      </c>
      <c r="AY253">
        <v>799635</v>
      </c>
      <c r="AZ253">
        <v>509901</v>
      </c>
      <c r="BA253">
        <v>496046</v>
      </c>
      <c r="BB253" t="s">
        <v>3796</v>
      </c>
      <c r="BC253" t="s">
        <v>3797</v>
      </c>
      <c r="BD253" t="s">
        <v>3843</v>
      </c>
      <c r="BE253" t="s">
        <v>3850</v>
      </c>
      <c r="BF253" t="s">
        <v>5073</v>
      </c>
      <c r="BG253" t="s">
        <v>5101</v>
      </c>
      <c r="BH253" t="s">
        <v>4947</v>
      </c>
      <c r="BI253" t="s">
        <v>195</v>
      </c>
      <c r="BJ253" t="s">
        <v>195</v>
      </c>
      <c r="BK253" t="s">
        <v>3866</v>
      </c>
      <c r="BL253" t="s">
        <v>5380</v>
      </c>
      <c r="BM253" t="s">
        <v>4949</v>
      </c>
      <c r="BN253" t="s">
        <v>5121</v>
      </c>
      <c r="BO253" t="s">
        <v>4950</v>
      </c>
      <c r="BP253" s="441" t="str">
        <f t="shared" si="3"/>
        <v>WA.2378.EBD.953.102.D.522191</v>
      </c>
    </row>
    <row r="254" spans="1:68">
      <c r="A254" t="s">
        <v>4935</v>
      </c>
      <c r="B254" t="s">
        <v>4936</v>
      </c>
      <c r="C254" t="s">
        <v>4937</v>
      </c>
      <c r="D254" t="s">
        <v>3795</v>
      </c>
      <c r="E254" t="s">
        <v>197</v>
      </c>
      <c r="F254" t="s">
        <v>3842</v>
      </c>
      <c r="G254" t="s">
        <v>2445</v>
      </c>
      <c r="H254" t="s">
        <v>4938</v>
      </c>
      <c r="I254">
        <v>5</v>
      </c>
      <c r="J254" t="s">
        <v>5054</v>
      </c>
      <c r="K254">
        <v>2</v>
      </c>
      <c r="L254" t="s">
        <v>1081</v>
      </c>
      <c r="M254" t="s">
        <v>511</v>
      </c>
      <c r="N254" t="s">
        <v>167</v>
      </c>
      <c r="O254" t="s">
        <v>514</v>
      </c>
      <c r="P254" t="s">
        <v>8</v>
      </c>
      <c r="Q254" t="s">
        <v>4570</v>
      </c>
      <c r="R254" t="s">
        <v>4940</v>
      </c>
      <c r="S254" t="s">
        <v>195</v>
      </c>
      <c r="T254" t="s">
        <v>4570</v>
      </c>
      <c r="U254" t="s">
        <v>4570</v>
      </c>
      <c r="V254" t="s">
        <v>4951</v>
      </c>
      <c r="W254" t="s">
        <v>4496</v>
      </c>
      <c r="X254" t="s">
        <v>5381</v>
      </c>
      <c r="Y254" t="s">
        <v>5382</v>
      </c>
      <c r="Z254" t="s">
        <v>8</v>
      </c>
      <c r="AA254">
        <v>0</v>
      </c>
      <c r="AB254" t="s">
        <v>195</v>
      </c>
      <c r="AC254">
        <v>0</v>
      </c>
      <c r="AD254" t="s">
        <v>195</v>
      </c>
      <c r="AE254">
        <v>0</v>
      </c>
      <c r="AF254" t="s">
        <v>195</v>
      </c>
      <c r="AG254">
        <v>0</v>
      </c>
      <c r="AH254" t="s">
        <v>195</v>
      </c>
      <c r="AI254">
        <v>1</v>
      </c>
      <c r="AJ254" t="s">
        <v>106</v>
      </c>
      <c r="AK254">
        <v>5000000</v>
      </c>
      <c r="AL254">
        <v>5000000</v>
      </c>
      <c r="AM254" t="s">
        <v>195</v>
      </c>
      <c r="AN254">
        <v>0</v>
      </c>
      <c r="AO254" t="s">
        <v>4943</v>
      </c>
      <c r="AP254">
        <v>0</v>
      </c>
      <c r="AQ254">
        <v>0</v>
      </c>
      <c r="AR254">
        <v>260658</v>
      </c>
      <c r="AS254">
        <v>0</v>
      </c>
      <c r="AT254">
        <v>564720</v>
      </c>
      <c r="AU254">
        <v>636148</v>
      </c>
      <c r="AV254">
        <v>590704</v>
      </c>
      <c r="AW254">
        <v>632273</v>
      </c>
      <c r="AX254">
        <v>509915</v>
      </c>
      <c r="AY254">
        <v>799635</v>
      </c>
      <c r="AZ254">
        <v>509901</v>
      </c>
      <c r="BA254">
        <v>496046</v>
      </c>
      <c r="BB254" t="s">
        <v>3796</v>
      </c>
      <c r="BC254" t="s">
        <v>3797</v>
      </c>
      <c r="BD254" t="s">
        <v>3843</v>
      </c>
      <c r="BE254" t="s">
        <v>3850</v>
      </c>
      <c r="BF254" t="s">
        <v>5073</v>
      </c>
      <c r="BG254" t="s">
        <v>5101</v>
      </c>
      <c r="BH254" t="s">
        <v>4947</v>
      </c>
      <c r="BI254" t="s">
        <v>195</v>
      </c>
      <c r="BJ254" t="s">
        <v>195</v>
      </c>
      <c r="BK254" t="s">
        <v>3866</v>
      </c>
      <c r="BL254" t="s">
        <v>5383</v>
      </c>
      <c r="BM254" t="s">
        <v>4949</v>
      </c>
      <c r="BN254" t="s">
        <v>5121</v>
      </c>
      <c r="BO254" t="s">
        <v>4950</v>
      </c>
      <c r="BP254" s="441" t="str">
        <f t="shared" si="3"/>
        <v>WA.2378.EBD.953.102.D.522191</v>
      </c>
    </row>
    <row r="255" spans="1:68">
      <c r="A255" t="s">
        <v>4935</v>
      </c>
      <c r="B255" t="s">
        <v>4936</v>
      </c>
      <c r="C255" t="s">
        <v>4937</v>
      </c>
      <c r="D255" t="s">
        <v>3795</v>
      </c>
      <c r="E255" t="s">
        <v>197</v>
      </c>
      <c r="F255" t="s">
        <v>3842</v>
      </c>
      <c r="G255" t="s">
        <v>2445</v>
      </c>
      <c r="H255" t="s">
        <v>4938</v>
      </c>
      <c r="I255">
        <v>5</v>
      </c>
      <c r="J255" t="s">
        <v>5054</v>
      </c>
      <c r="K255">
        <v>2</v>
      </c>
      <c r="L255" t="s">
        <v>1081</v>
      </c>
      <c r="M255" t="s">
        <v>511</v>
      </c>
      <c r="N255" t="s">
        <v>167</v>
      </c>
      <c r="O255" t="s">
        <v>514</v>
      </c>
      <c r="P255" t="s">
        <v>8</v>
      </c>
      <c r="Q255" t="s">
        <v>4570</v>
      </c>
      <c r="R255" t="s">
        <v>4940</v>
      </c>
      <c r="S255" t="s">
        <v>195</v>
      </c>
      <c r="T255" t="s">
        <v>4570</v>
      </c>
      <c r="U255" t="s">
        <v>4570</v>
      </c>
      <c r="V255" t="s">
        <v>5001</v>
      </c>
      <c r="W255" t="s">
        <v>4951</v>
      </c>
      <c r="X255" t="s">
        <v>5384</v>
      </c>
      <c r="Y255" t="s">
        <v>5385</v>
      </c>
      <c r="Z255" t="s">
        <v>8</v>
      </c>
      <c r="AA255">
        <v>0</v>
      </c>
      <c r="AB255" t="s">
        <v>195</v>
      </c>
      <c r="AC255">
        <v>0</v>
      </c>
      <c r="AD255" t="s">
        <v>195</v>
      </c>
      <c r="AE255">
        <v>0</v>
      </c>
      <c r="AF255" t="s">
        <v>195</v>
      </c>
      <c r="AG255">
        <v>0</v>
      </c>
      <c r="AH255" t="s">
        <v>195</v>
      </c>
      <c r="AI255">
        <v>12</v>
      </c>
      <c r="AJ255" t="s">
        <v>106</v>
      </c>
      <c r="AK255">
        <v>2000000</v>
      </c>
      <c r="AL255">
        <v>24000000</v>
      </c>
      <c r="AM255" t="s">
        <v>195</v>
      </c>
      <c r="AN255">
        <v>0</v>
      </c>
      <c r="AO255" t="s">
        <v>4943</v>
      </c>
      <c r="AP255">
        <v>0</v>
      </c>
      <c r="AQ255">
        <v>0</v>
      </c>
      <c r="AR255">
        <v>1876741</v>
      </c>
      <c r="AS255">
        <v>0</v>
      </c>
      <c r="AT255">
        <v>4065980</v>
      </c>
      <c r="AU255">
        <v>2500000</v>
      </c>
      <c r="AV255">
        <v>2500000</v>
      </c>
      <c r="AW255">
        <v>2500000</v>
      </c>
      <c r="AX255">
        <v>2500000</v>
      </c>
      <c r="AY255">
        <v>2500000</v>
      </c>
      <c r="AZ255">
        <v>2500000</v>
      </c>
      <c r="BA255">
        <v>3057279</v>
      </c>
      <c r="BB255" t="s">
        <v>3796</v>
      </c>
      <c r="BC255" t="s">
        <v>3797</v>
      </c>
      <c r="BD255" t="s">
        <v>3843</v>
      </c>
      <c r="BE255" t="s">
        <v>3850</v>
      </c>
      <c r="BF255" t="s">
        <v>5073</v>
      </c>
      <c r="BG255" t="s">
        <v>5101</v>
      </c>
      <c r="BH255" t="s">
        <v>4947</v>
      </c>
      <c r="BI255" t="s">
        <v>195</v>
      </c>
      <c r="BJ255" t="s">
        <v>195</v>
      </c>
      <c r="BK255" t="s">
        <v>3866</v>
      </c>
      <c r="BL255" t="s">
        <v>5386</v>
      </c>
      <c r="BM255" t="s">
        <v>4949</v>
      </c>
      <c r="BN255" t="s">
        <v>5121</v>
      </c>
      <c r="BO255" t="s">
        <v>4950</v>
      </c>
      <c r="BP255" s="441" t="str">
        <f t="shared" si="3"/>
        <v>WA.2378.EBD.953.102.D.522191</v>
      </c>
    </row>
    <row r="256" spans="1:68">
      <c r="A256" t="s">
        <v>5010</v>
      </c>
      <c r="B256" t="s">
        <v>4936</v>
      </c>
      <c r="C256" t="s">
        <v>4937</v>
      </c>
      <c r="D256" t="s">
        <v>3795</v>
      </c>
      <c r="E256" t="s">
        <v>197</v>
      </c>
      <c r="F256" t="s">
        <v>3842</v>
      </c>
      <c r="G256" t="s">
        <v>2445</v>
      </c>
      <c r="H256" t="s">
        <v>4938</v>
      </c>
      <c r="I256">
        <v>5</v>
      </c>
      <c r="J256" t="s">
        <v>5054</v>
      </c>
      <c r="K256">
        <v>2</v>
      </c>
      <c r="L256" t="s">
        <v>1081</v>
      </c>
      <c r="M256" t="s">
        <v>509</v>
      </c>
      <c r="N256" t="s">
        <v>166</v>
      </c>
      <c r="O256" t="s">
        <v>514</v>
      </c>
      <c r="P256" t="s">
        <v>8</v>
      </c>
      <c r="Q256" t="s">
        <v>4570</v>
      </c>
      <c r="R256" t="s">
        <v>4940</v>
      </c>
      <c r="S256" t="s">
        <v>195</v>
      </c>
      <c r="T256" t="s">
        <v>4570</v>
      </c>
      <c r="U256" t="s">
        <v>4570</v>
      </c>
      <c r="V256" t="s">
        <v>4496</v>
      </c>
      <c r="W256" t="s">
        <v>4570</v>
      </c>
      <c r="X256" t="s">
        <v>5366</v>
      </c>
      <c r="Y256" t="s">
        <v>5367</v>
      </c>
      <c r="Z256" t="s">
        <v>8</v>
      </c>
      <c r="AA256">
        <v>0</v>
      </c>
      <c r="AB256" t="s">
        <v>195</v>
      </c>
      <c r="AC256">
        <v>0</v>
      </c>
      <c r="AD256" t="s">
        <v>195</v>
      </c>
      <c r="AE256">
        <v>0</v>
      </c>
      <c r="AF256" t="s">
        <v>195</v>
      </c>
      <c r="AG256">
        <v>0</v>
      </c>
      <c r="AH256" t="s">
        <v>195</v>
      </c>
      <c r="AI256">
        <v>3</v>
      </c>
      <c r="AJ256" t="s">
        <v>106</v>
      </c>
      <c r="AK256">
        <v>3500000</v>
      </c>
      <c r="AL256">
        <v>10500000</v>
      </c>
      <c r="AM256" t="s">
        <v>195</v>
      </c>
      <c r="AN256">
        <v>0</v>
      </c>
      <c r="AO256" t="s">
        <v>5011</v>
      </c>
      <c r="AP256">
        <v>0</v>
      </c>
      <c r="AQ256">
        <v>0</v>
      </c>
      <c r="AR256">
        <v>981064</v>
      </c>
      <c r="AS256">
        <v>248927</v>
      </c>
      <c r="AT256">
        <v>146948</v>
      </c>
      <c r="AU256">
        <v>660943</v>
      </c>
      <c r="AV256">
        <v>523142</v>
      </c>
      <c r="AW256">
        <v>493103</v>
      </c>
      <c r="AX256">
        <v>493362</v>
      </c>
      <c r="AY256">
        <v>508173</v>
      </c>
      <c r="AZ256">
        <v>485785</v>
      </c>
      <c r="BA256">
        <v>5958553</v>
      </c>
      <c r="BB256" t="s">
        <v>3796</v>
      </c>
      <c r="BC256" t="s">
        <v>3797</v>
      </c>
      <c r="BD256" t="s">
        <v>3843</v>
      </c>
      <c r="BE256" t="s">
        <v>3850</v>
      </c>
      <c r="BF256" t="s">
        <v>5073</v>
      </c>
      <c r="BG256" t="s">
        <v>5084</v>
      </c>
      <c r="BH256" t="s">
        <v>4947</v>
      </c>
      <c r="BI256" t="s">
        <v>195</v>
      </c>
      <c r="BJ256" t="s">
        <v>195</v>
      </c>
      <c r="BK256" t="s">
        <v>3866</v>
      </c>
      <c r="BL256" t="s">
        <v>5368</v>
      </c>
      <c r="BM256" t="s">
        <v>4949</v>
      </c>
      <c r="BN256" t="s">
        <v>5121</v>
      </c>
      <c r="BO256" t="s">
        <v>4950</v>
      </c>
      <c r="BP256" s="441" t="str">
        <f t="shared" si="3"/>
        <v>WA.2378.EBD.953.102.C.522191</v>
      </c>
    </row>
    <row r="257" spans="1:68">
      <c r="A257" t="s">
        <v>5010</v>
      </c>
      <c r="B257" t="s">
        <v>4936</v>
      </c>
      <c r="C257" t="s">
        <v>4937</v>
      </c>
      <c r="D257" t="s">
        <v>3795</v>
      </c>
      <c r="E257" t="s">
        <v>197</v>
      </c>
      <c r="F257" t="s">
        <v>3842</v>
      </c>
      <c r="G257" t="s">
        <v>2445</v>
      </c>
      <c r="H257" t="s">
        <v>4938</v>
      </c>
      <c r="I257">
        <v>5</v>
      </c>
      <c r="J257" t="s">
        <v>5054</v>
      </c>
      <c r="K257">
        <v>2</v>
      </c>
      <c r="L257" t="s">
        <v>1081</v>
      </c>
      <c r="M257" t="s">
        <v>509</v>
      </c>
      <c r="N257" t="s">
        <v>166</v>
      </c>
      <c r="O257" t="s">
        <v>514</v>
      </c>
      <c r="P257" t="s">
        <v>8</v>
      </c>
      <c r="Q257" t="s">
        <v>4570</v>
      </c>
      <c r="R257" t="s">
        <v>4940</v>
      </c>
      <c r="S257" t="s">
        <v>195</v>
      </c>
      <c r="T257" t="s">
        <v>4570</v>
      </c>
      <c r="U257" t="s">
        <v>4570</v>
      </c>
      <c r="V257" t="s">
        <v>4951</v>
      </c>
      <c r="W257" t="s">
        <v>4496</v>
      </c>
      <c r="X257" t="s">
        <v>5369</v>
      </c>
      <c r="Y257" t="s">
        <v>5370</v>
      </c>
      <c r="Z257" t="s">
        <v>8</v>
      </c>
      <c r="AA257">
        <v>0</v>
      </c>
      <c r="AB257" t="s">
        <v>195</v>
      </c>
      <c r="AC257">
        <v>0</v>
      </c>
      <c r="AD257" t="s">
        <v>195</v>
      </c>
      <c r="AE257">
        <v>0</v>
      </c>
      <c r="AF257" t="s">
        <v>195</v>
      </c>
      <c r="AG257">
        <v>0</v>
      </c>
      <c r="AH257" t="s">
        <v>195</v>
      </c>
      <c r="AI257">
        <v>3</v>
      </c>
      <c r="AJ257" t="s">
        <v>106</v>
      </c>
      <c r="AK257">
        <v>3500000</v>
      </c>
      <c r="AL257">
        <v>10500000</v>
      </c>
      <c r="AM257" t="s">
        <v>195</v>
      </c>
      <c r="AN257">
        <v>0</v>
      </c>
      <c r="AO257" t="s">
        <v>5011</v>
      </c>
      <c r="AP257">
        <v>0</v>
      </c>
      <c r="AQ257">
        <v>0</v>
      </c>
      <c r="AR257">
        <v>981064</v>
      </c>
      <c r="AS257">
        <v>248927</v>
      </c>
      <c r="AT257">
        <v>146948</v>
      </c>
      <c r="AU257">
        <v>660943</v>
      </c>
      <c r="AV257">
        <v>523142</v>
      </c>
      <c r="AW257">
        <v>493103</v>
      </c>
      <c r="AX257">
        <v>493362</v>
      </c>
      <c r="AY257">
        <v>508173</v>
      </c>
      <c r="AZ257">
        <v>485785</v>
      </c>
      <c r="BA257">
        <v>5958553</v>
      </c>
      <c r="BB257" t="s">
        <v>3796</v>
      </c>
      <c r="BC257" t="s">
        <v>3797</v>
      </c>
      <c r="BD257" t="s">
        <v>3843</v>
      </c>
      <c r="BE257" t="s">
        <v>3850</v>
      </c>
      <c r="BF257" t="s">
        <v>5073</v>
      </c>
      <c r="BG257" t="s">
        <v>5084</v>
      </c>
      <c r="BH257" t="s">
        <v>4947</v>
      </c>
      <c r="BI257" t="s">
        <v>195</v>
      </c>
      <c r="BJ257" t="s">
        <v>195</v>
      </c>
      <c r="BK257" t="s">
        <v>3866</v>
      </c>
      <c r="BL257" t="s">
        <v>5371</v>
      </c>
      <c r="BM257" t="s">
        <v>4949</v>
      </c>
      <c r="BN257" t="s">
        <v>5121</v>
      </c>
      <c r="BO257" t="s">
        <v>4950</v>
      </c>
      <c r="BP257" s="441" t="str">
        <f t="shared" si="3"/>
        <v>WA.2378.EBD.953.102.C.522191</v>
      </c>
    </row>
    <row r="258" spans="1:68">
      <c r="A258" t="s">
        <v>5010</v>
      </c>
      <c r="B258" t="s">
        <v>4936</v>
      </c>
      <c r="C258" t="s">
        <v>4937</v>
      </c>
      <c r="D258" t="s">
        <v>3795</v>
      </c>
      <c r="E258" t="s">
        <v>197</v>
      </c>
      <c r="F258" t="s">
        <v>3842</v>
      </c>
      <c r="G258" t="s">
        <v>2445</v>
      </c>
      <c r="H258" t="s">
        <v>4938</v>
      </c>
      <c r="I258">
        <v>5</v>
      </c>
      <c r="J258" t="s">
        <v>5054</v>
      </c>
      <c r="K258">
        <v>2</v>
      </c>
      <c r="L258" t="s">
        <v>1081</v>
      </c>
      <c r="M258" t="s">
        <v>509</v>
      </c>
      <c r="N258" t="s">
        <v>166</v>
      </c>
      <c r="O258" t="s">
        <v>514</v>
      </c>
      <c r="P258" t="s">
        <v>8</v>
      </c>
      <c r="Q258" t="s">
        <v>4570</v>
      </c>
      <c r="R258" t="s">
        <v>4940</v>
      </c>
      <c r="S258" t="s">
        <v>195</v>
      </c>
      <c r="T258" t="s">
        <v>4570</v>
      </c>
      <c r="U258" t="s">
        <v>4570</v>
      </c>
      <c r="V258" t="s">
        <v>5001</v>
      </c>
      <c r="W258" t="s">
        <v>4951</v>
      </c>
      <c r="X258" t="s">
        <v>5372</v>
      </c>
      <c r="Y258" t="s">
        <v>5373</v>
      </c>
      <c r="Z258" t="s">
        <v>8</v>
      </c>
      <c r="AA258">
        <v>0</v>
      </c>
      <c r="AB258" t="s">
        <v>195</v>
      </c>
      <c r="AC258">
        <v>0</v>
      </c>
      <c r="AD258" t="s">
        <v>195</v>
      </c>
      <c r="AE258">
        <v>0</v>
      </c>
      <c r="AF258" t="s">
        <v>195</v>
      </c>
      <c r="AG258">
        <v>0</v>
      </c>
      <c r="AH258" t="s">
        <v>195</v>
      </c>
      <c r="AI258">
        <v>1</v>
      </c>
      <c r="AJ258" t="s">
        <v>106</v>
      </c>
      <c r="AK258">
        <v>2800000</v>
      </c>
      <c r="AL258">
        <v>2800000</v>
      </c>
      <c r="AM258" t="s">
        <v>195</v>
      </c>
      <c r="AN258">
        <v>0</v>
      </c>
      <c r="AO258" t="s">
        <v>5011</v>
      </c>
      <c r="AP258">
        <v>0</v>
      </c>
      <c r="AQ258">
        <v>0</v>
      </c>
      <c r="AR258">
        <v>261617</v>
      </c>
      <c r="AS258">
        <v>66381</v>
      </c>
      <c r="AT258">
        <v>39186</v>
      </c>
      <c r="AU258">
        <v>176251</v>
      </c>
      <c r="AV258">
        <v>139505</v>
      </c>
      <c r="AW258">
        <v>131494</v>
      </c>
      <c r="AX258">
        <v>131563</v>
      </c>
      <c r="AY258">
        <v>135513</v>
      </c>
      <c r="AZ258">
        <v>129543</v>
      </c>
      <c r="BA258">
        <v>1588947</v>
      </c>
      <c r="BB258" t="s">
        <v>3796</v>
      </c>
      <c r="BC258" t="s">
        <v>3797</v>
      </c>
      <c r="BD258" t="s">
        <v>3843</v>
      </c>
      <c r="BE258" t="s">
        <v>3850</v>
      </c>
      <c r="BF258" t="s">
        <v>5073</v>
      </c>
      <c r="BG258" t="s">
        <v>5084</v>
      </c>
      <c r="BH258" t="s">
        <v>4947</v>
      </c>
      <c r="BI258" t="s">
        <v>195</v>
      </c>
      <c r="BJ258" t="s">
        <v>195</v>
      </c>
      <c r="BK258" t="s">
        <v>3866</v>
      </c>
      <c r="BL258" t="s">
        <v>5374</v>
      </c>
      <c r="BM258" t="s">
        <v>4949</v>
      </c>
      <c r="BN258" t="s">
        <v>5121</v>
      </c>
      <c r="BO258" t="s">
        <v>4950</v>
      </c>
      <c r="BP258" s="441" t="str">
        <f t="shared" ref="BP258:BP321" si="4">_xlfn.TEXTJOIN(".",TRUE,D258,E258,F258,J258,L258,M258,O258)</f>
        <v>WA.2378.EBD.953.102.C.522191</v>
      </c>
    </row>
    <row r="259" spans="1:68">
      <c r="A259" t="s">
        <v>5010</v>
      </c>
      <c r="B259" t="s">
        <v>4936</v>
      </c>
      <c r="C259" t="s">
        <v>4937</v>
      </c>
      <c r="D259" t="s">
        <v>3795</v>
      </c>
      <c r="E259" t="s">
        <v>197</v>
      </c>
      <c r="F259" t="s">
        <v>3842</v>
      </c>
      <c r="G259" t="s">
        <v>2445</v>
      </c>
      <c r="H259" t="s">
        <v>4938</v>
      </c>
      <c r="I259">
        <v>5</v>
      </c>
      <c r="J259" t="s">
        <v>5054</v>
      </c>
      <c r="K259">
        <v>2</v>
      </c>
      <c r="L259" t="s">
        <v>1081</v>
      </c>
      <c r="M259" t="s">
        <v>509</v>
      </c>
      <c r="N259" t="s">
        <v>166</v>
      </c>
      <c r="O259" t="s">
        <v>514</v>
      </c>
      <c r="P259" t="s">
        <v>8</v>
      </c>
      <c r="Q259" t="s">
        <v>4570</v>
      </c>
      <c r="R259" t="s">
        <v>4940</v>
      </c>
      <c r="S259" t="s">
        <v>195</v>
      </c>
      <c r="T259" t="s">
        <v>4570</v>
      </c>
      <c r="U259" t="s">
        <v>4570</v>
      </c>
      <c r="V259" t="s">
        <v>5092</v>
      </c>
      <c r="W259" t="s">
        <v>5001</v>
      </c>
      <c r="X259" t="s">
        <v>5375</v>
      </c>
      <c r="Y259" t="s">
        <v>5376</v>
      </c>
      <c r="Z259" t="s">
        <v>8</v>
      </c>
      <c r="AA259">
        <v>0</v>
      </c>
      <c r="AB259" t="s">
        <v>195</v>
      </c>
      <c r="AC259">
        <v>0</v>
      </c>
      <c r="AD259" t="s">
        <v>195</v>
      </c>
      <c r="AE259">
        <v>0</v>
      </c>
      <c r="AF259" t="s">
        <v>195</v>
      </c>
      <c r="AG259">
        <v>0</v>
      </c>
      <c r="AH259" t="s">
        <v>195</v>
      </c>
      <c r="AI259">
        <v>1</v>
      </c>
      <c r="AJ259" t="s">
        <v>106</v>
      </c>
      <c r="AK259">
        <v>3300000</v>
      </c>
      <c r="AL259">
        <v>3300000</v>
      </c>
      <c r="AM259" t="s">
        <v>195</v>
      </c>
      <c r="AN259">
        <v>0</v>
      </c>
      <c r="AO259" t="s">
        <v>5011</v>
      </c>
      <c r="AP259">
        <v>0</v>
      </c>
      <c r="AQ259">
        <v>0</v>
      </c>
      <c r="AR259">
        <v>308334</v>
      </c>
      <c r="AS259">
        <v>78234</v>
      </c>
      <c r="AT259">
        <v>46184</v>
      </c>
      <c r="AU259">
        <v>207725</v>
      </c>
      <c r="AV259">
        <v>164416</v>
      </c>
      <c r="AW259">
        <v>154975</v>
      </c>
      <c r="AX259">
        <v>155057</v>
      </c>
      <c r="AY259">
        <v>159712</v>
      </c>
      <c r="AZ259">
        <v>152675</v>
      </c>
      <c r="BA259">
        <v>1872688</v>
      </c>
      <c r="BB259" t="s">
        <v>3796</v>
      </c>
      <c r="BC259" t="s">
        <v>3797</v>
      </c>
      <c r="BD259" t="s">
        <v>3843</v>
      </c>
      <c r="BE259" t="s">
        <v>3850</v>
      </c>
      <c r="BF259" t="s">
        <v>5073</v>
      </c>
      <c r="BG259" t="s">
        <v>5084</v>
      </c>
      <c r="BH259" t="s">
        <v>4947</v>
      </c>
      <c r="BI259" t="s">
        <v>195</v>
      </c>
      <c r="BJ259" t="s">
        <v>195</v>
      </c>
      <c r="BK259" t="s">
        <v>3866</v>
      </c>
      <c r="BL259" t="s">
        <v>5377</v>
      </c>
      <c r="BM259" t="s">
        <v>4949</v>
      </c>
      <c r="BN259" t="s">
        <v>5121</v>
      </c>
      <c r="BO259" t="s">
        <v>4950</v>
      </c>
      <c r="BP259" s="441" t="str">
        <f t="shared" si="4"/>
        <v>WA.2378.EBD.953.102.C.522191</v>
      </c>
    </row>
    <row r="260" spans="1:68">
      <c r="A260" t="s">
        <v>5010</v>
      </c>
      <c r="B260" t="s">
        <v>4936</v>
      </c>
      <c r="C260" t="s">
        <v>4937</v>
      </c>
      <c r="D260" t="s">
        <v>3795</v>
      </c>
      <c r="E260" t="s">
        <v>197</v>
      </c>
      <c r="F260" t="s">
        <v>3842</v>
      </c>
      <c r="G260" t="s">
        <v>2445</v>
      </c>
      <c r="H260" t="s">
        <v>4938</v>
      </c>
      <c r="I260">
        <v>5</v>
      </c>
      <c r="J260" t="s">
        <v>5054</v>
      </c>
      <c r="K260">
        <v>2</v>
      </c>
      <c r="L260" t="s">
        <v>1081</v>
      </c>
      <c r="M260" t="s">
        <v>511</v>
      </c>
      <c r="N260" t="s">
        <v>167</v>
      </c>
      <c r="O260" t="s">
        <v>514</v>
      </c>
      <c r="P260" t="s">
        <v>8</v>
      </c>
      <c r="Q260" t="s">
        <v>4570</v>
      </c>
      <c r="R260" t="s">
        <v>4940</v>
      </c>
      <c r="S260" t="s">
        <v>195</v>
      </c>
      <c r="T260" t="s">
        <v>4570</v>
      </c>
      <c r="U260" t="s">
        <v>4570</v>
      </c>
      <c r="V260" t="s">
        <v>4496</v>
      </c>
      <c r="W260" t="s">
        <v>4570</v>
      </c>
      <c r="X260" t="s">
        <v>5378</v>
      </c>
      <c r="Y260" t="s">
        <v>5379</v>
      </c>
      <c r="Z260" t="s">
        <v>8</v>
      </c>
      <c r="AA260">
        <v>0</v>
      </c>
      <c r="AB260" t="s">
        <v>195</v>
      </c>
      <c r="AC260">
        <v>0</v>
      </c>
      <c r="AD260" t="s">
        <v>195</v>
      </c>
      <c r="AE260">
        <v>0</v>
      </c>
      <c r="AF260" t="s">
        <v>195</v>
      </c>
      <c r="AG260">
        <v>0</v>
      </c>
      <c r="AH260" t="s">
        <v>195</v>
      </c>
      <c r="AI260">
        <v>1</v>
      </c>
      <c r="AJ260" t="s">
        <v>106</v>
      </c>
      <c r="AK260">
        <v>5000000</v>
      </c>
      <c r="AL260">
        <v>5000000</v>
      </c>
      <c r="AM260" t="s">
        <v>195</v>
      </c>
      <c r="AN260">
        <v>0</v>
      </c>
      <c r="AO260" t="s">
        <v>5011</v>
      </c>
      <c r="AP260">
        <v>0</v>
      </c>
      <c r="AQ260">
        <v>0</v>
      </c>
      <c r="AR260">
        <v>467173</v>
      </c>
      <c r="AS260">
        <v>118537</v>
      </c>
      <c r="AT260">
        <v>69975</v>
      </c>
      <c r="AU260">
        <v>314735</v>
      </c>
      <c r="AV260">
        <v>249115</v>
      </c>
      <c r="AW260">
        <v>234811</v>
      </c>
      <c r="AX260">
        <v>234934</v>
      </c>
      <c r="AY260">
        <v>241987</v>
      </c>
      <c r="AZ260">
        <v>231326</v>
      </c>
      <c r="BA260">
        <v>2837407</v>
      </c>
      <c r="BB260" t="s">
        <v>3796</v>
      </c>
      <c r="BC260" t="s">
        <v>3797</v>
      </c>
      <c r="BD260" t="s">
        <v>3843</v>
      </c>
      <c r="BE260" t="s">
        <v>3850</v>
      </c>
      <c r="BF260" t="s">
        <v>5073</v>
      </c>
      <c r="BG260" t="s">
        <v>5101</v>
      </c>
      <c r="BH260" t="s">
        <v>4947</v>
      </c>
      <c r="BI260" t="s">
        <v>195</v>
      </c>
      <c r="BJ260" t="s">
        <v>195</v>
      </c>
      <c r="BK260" t="s">
        <v>3866</v>
      </c>
      <c r="BL260" t="s">
        <v>5380</v>
      </c>
      <c r="BM260" t="s">
        <v>4949</v>
      </c>
      <c r="BN260" t="s">
        <v>5121</v>
      </c>
      <c r="BO260" t="s">
        <v>4950</v>
      </c>
      <c r="BP260" s="441" t="str">
        <f t="shared" si="4"/>
        <v>WA.2378.EBD.953.102.D.522191</v>
      </c>
    </row>
    <row r="261" spans="1:68">
      <c r="A261" t="s">
        <v>5010</v>
      </c>
      <c r="B261" t="s">
        <v>4936</v>
      </c>
      <c r="C261" t="s">
        <v>4937</v>
      </c>
      <c r="D261" t="s">
        <v>3795</v>
      </c>
      <c r="E261" t="s">
        <v>197</v>
      </c>
      <c r="F261" t="s">
        <v>3842</v>
      </c>
      <c r="G261" t="s">
        <v>2445</v>
      </c>
      <c r="H261" t="s">
        <v>4938</v>
      </c>
      <c r="I261">
        <v>5</v>
      </c>
      <c r="J261" t="s">
        <v>5054</v>
      </c>
      <c r="K261">
        <v>2</v>
      </c>
      <c r="L261" t="s">
        <v>1081</v>
      </c>
      <c r="M261" t="s">
        <v>511</v>
      </c>
      <c r="N261" t="s">
        <v>167</v>
      </c>
      <c r="O261" t="s">
        <v>514</v>
      </c>
      <c r="P261" t="s">
        <v>8</v>
      </c>
      <c r="Q261" t="s">
        <v>4570</v>
      </c>
      <c r="R261" t="s">
        <v>4940</v>
      </c>
      <c r="S261" t="s">
        <v>195</v>
      </c>
      <c r="T261" t="s">
        <v>4570</v>
      </c>
      <c r="U261" t="s">
        <v>4570</v>
      </c>
      <c r="V261" t="s">
        <v>4951</v>
      </c>
      <c r="W261" t="s">
        <v>4496</v>
      </c>
      <c r="X261" t="s">
        <v>5381</v>
      </c>
      <c r="Y261" t="s">
        <v>5382</v>
      </c>
      <c r="Z261" t="s">
        <v>8</v>
      </c>
      <c r="AA261">
        <v>0</v>
      </c>
      <c r="AB261" t="s">
        <v>195</v>
      </c>
      <c r="AC261">
        <v>0</v>
      </c>
      <c r="AD261" t="s">
        <v>195</v>
      </c>
      <c r="AE261">
        <v>0</v>
      </c>
      <c r="AF261" t="s">
        <v>195</v>
      </c>
      <c r="AG261">
        <v>0</v>
      </c>
      <c r="AH261" t="s">
        <v>195</v>
      </c>
      <c r="AI261">
        <v>1</v>
      </c>
      <c r="AJ261" t="s">
        <v>106</v>
      </c>
      <c r="AK261">
        <v>5000000</v>
      </c>
      <c r="AL261">
        <v>5000000</v>
      </c>
      <c r="AM261" t="s">
        <v>195</v>
      </c>
      <c r="AN261">
        <v>0</v>
      </c>
      <c r="AO261" t="s">
        <v>5011</v>
      </c>
      <c r="AP261">
        <v>0</v>
      </c>
      <c r="AQ261">
        <v>0</v>
      </c>
      <c r="AR261">
        <v>467173</v>
      </c>
      <c r="AS261">
        <v>118537</v>
      </c>
      <c r="AT261">
        <v>69975</v>
      </c>
      <c r="AU261">
        <v>314735</v>
      </c>
      <c r="AV261">
        <v>249115</v>
      </c>
      <c r="AW261">
        <v>234811</v>
      </c>
      <c r="AX261">
        <v>234934</v>
      </c>
      <c r="AY261">
        <v>241987</v>
      </c>
      <c r="AZ261">
        <v>231326</v>
      </c>
      <c r="BA261">
        <v>2837407</v>
      </c>
      <c r="BB261" t="s">
        <v>3796</v>
      </c>
      <c r="BC261" t="s">
        <v>3797</v>
      </c>
      <c r="BD261" t="s">
        <v>3843</v>
      </c>
      <c r="BE261" t="s">
        <v>3850</v>
      </c>
      <c r="BF261" t="s">
        <v>5073</v>
      </c>
      <c r="BG261" t="s">
        <v>5101</v>
      </c>
      <c r="BH261" t="s">
        <v>4947</v>
      </c>
      <c r="BI261" t="s">
        <v>195</v>
      </c>
      <c r="BJ261" t="s">
        <v>195</v>
      </c>
      <c r="BK261" t="s">
        <v>3866</v>
      </c>
      <c r="BL261" t="s">
        <v>5383</v>
      </c>
      <c r="BM261" t="s">
        <v>4949</v>
      </c>
      <c r="BN261" t="s">
        <v>5121</v>
      </c>
      <c r="BO261" t="s">
        <v>4950</v>
      </c>
      <c r="BP261" s="441" t="str">
        <f t="shared" si="4"/>
        <v>WA.2378.EBD.953.102.D.522191</v>
      </c>
    </row>
    <row r="262" spans="1:68">
      <c r="A262" t="s">
        <v>5010</v>
      </c>
      <c r="B262" t="s">
        <v>4936</v>
      </c>
      <c r="C262" t="s">
        <v>4937</v>
      </c>
      <c r="D262" t="s">
        <v>3795</v>
      </c>
      <c r="E262" t="s">
        <v>197</v>
      </c>
      <c r="F262" t="s">
        <v>3842</v>
      </c>
      <c r="G262" t="s">
        <v>2445</v>
      </c>
      <c r="H262" t="s">
        <v>4938</v>
      </c>
      <c r="I262">
        <v>5</v>
      </c>
      <c r="J262" t="s">
        <v>5054</v>
      </c>
      <c r="K262">
        <v>2</v>
      </c>
      <c r="L262" t="s">
        <v>1081</v>
      </c>
      <c r="M262" t="s">
        <v>511</v>
      </c>
      <c r="N262" t="s">
        <v>167</v>
      </c>
      <c r="O262" t="s">
        <v>514</v>
      </c>
      <c r="P262" t="s">
        <v>8</v>
      </c>
      <c r="Q262" t="s">
        <v>4570</v>
      </c>
      <c r="R262" t="s">
        <v>4940</v>
      </c>
      <c r="S262" t="s">
        <v>195</v>
      </c>
      <c r="T262" t="s">
        <v>4570</v>
      </c>
      <c r="U262" t="s">
        <v>4570</v>
      </c>
      <c r="V262" t="s">
        <v>5001</v>
      </c>
      <c r="W262" t="s">
        <v>4951</v>
      </c>
      <c r="X262" t="s">
        <v>5384</v>
      </c>
      <c r="Y262" t="s">
        <v>5385</v>
      </c>
      <c r="Z262" t="s">
        <v>8</v>
      </c>
      <c r="AA262">
        <v>0</v>
      </c>
      <c r="AB262" t="s">
        <v>195</v>
      </c>
      <c r="AC262">
        <v>0</v>
      </c>
      <c r="AD262" t="s">
        <v>195</v>
      </c>
      <c r="AE262">
        <v>0</v>
      </c>
      <c r="AF262" t="s">
        <v>195</v>
      </c>
      <c r="AG262">
        <v>0</v>
      </c>
      <c r="AH262" t="s">
        <v>195</v>
      </c>
      <c r="AI262">
        <v>12</v>
      </c>
      <c r="AJ262" t="s">
        <v>106</v>
      </c>
      <c r="AK262">
        <v>2000000</v>
      </c>
      <c r="AL262">
        <v>24000000</v>
      </c>
      <c r="AM262" t="s">
        <v>195</v>
      </c>
      <c r="AN262">
        <v>0</v>
      </c>
      <c r="AO262" t="s">
        <v>5011</v>
      </c>
      <c r="AP262">
        <v>0</v>
      </c>
      <c r="AQ262">
        <v>0</v>
      </c>
      <c r="AR262">
        <v>2242431</v>
      </c>
      <c r="AS262">
        <v>568976</v>
      </c>
      <c r="AT262">
        <v>335880</v>
      </c>
      <c r="AU262">
        <v>1510726</v>
      </c>
      <c r="AV262">
        <v>1195754</v>
      </c>
      <c r="AW262">
        <v>1127092</v>
      </c>
      <c r="AX262">
        <v>1127684</v>
      </c>
      <c r="AY262">
        <v>1161538</v>
      </c>
      <c r="AZ262">
        <v>1110366</v>
      </c>
      <c r="BA262">
        <v>13619553</v>
      </c>
      <c r="BB262" t="s">
        <v>3796</v>
      </c>
      <c r="BC262" t="s">
        <v>3797</v>
      </c>
      <c r="BD262" t="s">
        <v>3843</v>
      </c>
      <c r="BE262" t="s">
        <v>3850</v>
      </c>
      <c r="BF262" t="s">
        <v>5073</v>
      </c>
      <c r="BG262" t="s">
        <v>5101</v>
      </c>
      <c r="BH262" t="s">
        <v>4947</v>
      </c>
      <c r="BI262" t="s">
        <v>195</v>
      </c>
      <c r="BJ262" t="s">
        <v>195</v>
      </c>
      <c r="BK262" t="s">
        <v>3866</v>
      </c>
      <c r="BL262" t="s">
        <v>5386</v>
      </c>
      <c r="BM262" t="s">
        <v>4949</v>
      </c>
      <c r="BN262" t="s">
        <v>5121</v>
      </c>
      <c r="BO262" t="s">
        <v>4950</v>
      </c>
      <c r="BP262" s="441" t="str">
        <f t="shared" si="4"/>
        <v>WA.2378.EBD.953.102.D.522191</v>
      </c>
    </row>
    <row r="263" spans="1:68">
      <c r="A263" t="s">
        <v>4935</v>
      </c>
      <c r="B263" t="s">
        <v>4936</v>
      </c>
      <c r="C263" t="s">
        <v>4937</v>
      </c>
      <c r="D263" t="s">
        <v>3795</v>
      </c>
      <c r="E263" t="s">
        <v>197</v>
      </c>
      <c r="F263" t="s">
        <v>5387</v>
      </c>
      <c r="G263" t="s">
        <v>3440</v>
      </c>
      <c r="H263" t="s">
        <v>4938</v>
      </c>
      <c r="I263">
        <v>1</v>
      </c>
      <c r="J263" t="s">
        <v>501</v>
      </c>
      <c r="K263">
        <v>1</v>
      </c>
      <c r="L263" t="s">
        <v>1098</v>
      </c>
      <c r="M263" t="s">
        <v>8</v>
      </c>
      <c r="N263" t="s">
        <v>3448</v>
      </c>
      <c r="O263" t="s">
        <v>514</v>
      </c>
      <c r="P263" t="s">
        <v>8</v>
      </c>
      <c r="Q263" t="s">
        <v>4570</v>
      </c>
      <c r="R263" t="s">
        <v>4940</v>
      </c>
      <c r="S263" t="s">
        <v>195</v>
      </c>
      <c r="T263" t="s">
        <v>4570</v>
      </c>
      <c r="U263" t="s">
        <v>4570</v>
      </c>
      <c r="V263" t="s">
        <v>4496</v>
      </c>
      <c r="W263" t="s">
        <v>4570</v>
      </c>
      <c r="X263" t="s">
        <v>5388</v>
      </c>
      <c r="Y263" t="s">
        <v>5389</v>
      </c>
      <c r="Z263" t="s">
        <v>8</v>
      </c>
      <c r="AA263">
        <v>0</v>
      </c>
      <c r="AB263" t="s">
        <v>195</v>
      </c>
      <c r="AC263">
        <v>0</v>
      </c>
      <c r="AD263" t="s">
        <v>195</v>
      </c>
      <c r="AE263">
        <v>0</v>
      </c>
      <c r="AF263" t="s">
        <v>195</v>
      </c>
      <c r="AG263">
        <v>0</v>
      </c>
      <c r="AH263" t="s">
        <v>195</v>
      </c>
      <c r="AI263">
        <v>2</v>
      </c>
      <c r="AJ263" t="s">
        <v>106</v>
      </c>
      <c r="AK263">
        <v>40000000</v>
      </c>
      <c r="AL263">
        <v>80000000</v>
      </c>
      <c r="AM263" t="s">
        <v>195</v>
      </c>
      <c r="AN263">
        <v>0</v>
      </c>
      <c r="AO263" t="s">
        <v>4943</v>
      </c>
      <c r="AP263">
        <v>0</v>
      </c>
      <c r="AQ263">
        <v>0</v>
      </c>
      <c r="AR263">
        <v>0</v>
      </c>
      <c r="AS263">
        <v>0</v>
      </c>
      <c r="AT263">
        <v>0</v>
      </c>
      <c r="AU263">
        <v>40000000</v>
      </c>
      <c r="AV263">
        <v>0</v>
      </c>
      <c r="AW263">
        <v>0</v>
      </c>
      <c r="AX263">
        <v>40000000</v>
      </c>
      <c r="AY263">
        <v>0</v>
      </c>
      <c r="AZ263">
        <v>0</v>
      </c>
      <c r="BA263">
        <v>0</v>
      </c>
      <c r="BB263" t="s">
        <v>3796</v>
      </c>
      <c r="BC263" t="s">
        <v>3797</v>
      </c>
      <c r="BD263" t="s">
        <v>5390</v>
      </c>
      <c r="BE263" t="s">
        <v>5391</v>
      </c>
      <c r="BF263" t="s">
        <v>5392</v>
      </c>
      <c r="BG263" t="s">
        <v>5393</v>
      </c>
      <c r="BH263" t="s">
        <v>4947</v>
      </c>
      <c r="BI263" t="s">
        <v>195</v>
      </c>
      <c r="BJ263" t="s">
        <v>195</v>
      </c>
      <c r="BK263" t="s">
        <v>3866</v>
      </c>
      <c r="BL263" t="s">
        <v>5394</v>
      </c>
      <c r="BM263" t="s">
        <v>4949</v>
      </c>
      <c r="BN263" t="s">
        <v>5121</v>
      </c>
      <c r="BO263" t="s">
        <v>4950</v>
      </c>
      <c r="BP263" s="441" t="str">
        <f t="shared" si="4"/>
        <v>WA.2378.FAB.001.103.A.522191</v>
      </c>
    </row>
    <row r="264" spans="1:68">
      <c r="A264" t="s">
        <v>5010</v>
      </c>
      <c r="B264" t="s">
        <v>4936</v>
      </c>
      <c r="C264" t="s">
        <v>4937</v>
      </c>
      <c r="D264" t="s">
        <v>3795</v>
      </c>
      <c r="E264" t="s">
        <v>197</v>
      </c>
      <c r="F264" t="s">
        <v>5387</v>
      </c>
      <c r="G264" t="s">
        <v>3440</v>
      </c>
      <c r="H264" t="s">
        <v>4938</v>
      </c>
      <c r="I264">
        <v>1</v>
      </c>
      <c r="J264" t="s">
        <v>501</v>
      </c>
      <c r="K264">
        <v>1</v>
      </c>
      <c r="L264" t="s">
        <v>1098</v>
      </c>
      <c r="M264" t="s">
        <v>8</v>
      </c>
      <c r="N264" t="s">
        <v>3448</v>
      </c>
      <c r="O264" t="s">
        <v>514</v>
      </c>
      <c r="P264" t="s">
        <v>8</v>
      </c>
      <c r="Q264" t="s">
        <v>4570</v>
      </c>
      <c r="R264" t="s">
        <v>4940</v>
      </c>
      <c r="S264" t="s">
        <v>195</v>
      </c>
      <c r="T264" t="s">
        <v>4570</v>
      </c>
      <c r="U264" t="s">
        <v>4570</v>
      </c>
      <c r="V264" t="s">
        <v>4496</v>
      </c>
      <c r="W264" t="s">
        <v>4570</v>
      </c>
      <c r="X264" t="s">
        <v>5388</v>
      </c>
      <c r="Y264" t="s">
        <v>5389</v>
      </c>
      <c r="Z264" t="s">
        <v>8</v>
      </c>
      <c r="AA264">
        <v>0</v>
      </c>
      <c r="AB264" t="s">
        <v>195</v>
      </c>
      <c r="AC264">
        <v>0</v>
      </c>
      <c r="AD264" t="s">
        <v>195</v>
      </c>
      <c r="AE264">
        <v>0</v>
      </c>
      <c r="AF264" t="s">
        <v>195</v>
      </c>
      <c r="AG264">
        <v>0</v>
      </c>
      <c r="AH264" t="s">
        <v>195</v>
      </c>
      <c r="AI264">
        <v>2</v>
      </c>
      <c r="AJ264" t="s">
        <v>106</v>
      </c>
      <c r="AK264">
        <v>40000000</v>
      </c>
      <c r="AL264">
        <v>80000000</v>
      </c>
      <c r="AM264" t="s">
        <v>195</v>
      </c>
      <c r="AN264">
        <v>0</v>
      </c>
      <c r="AO264" t="s">
        <v>5011</v>
      </c>
      <c r="AP264">
        <v>0</v>
      </c>
      <c r="AQ264">
        <v>0</v>
      </c>
      <c r="AR264">
        <v>0</v>
      </c>
      <c r="AS264">
        <v>0</v>
      </c>
      <c r="AT264">
        <v>0</v>
      </c>
      <c r="AU264">
        <v>40000000</v>
      </c>
      <c r="AV264">
        <v>0</v>
      </c>
      <c r="AW264">
        <v>0</v>
      </c>
      <c r="AX264">
        <v>40000000</v>
      </c>
      <c r="AY264">
        <v>0</v>
      </c>
      <c r="AZ264">
        <v>0</v>
      </c>
      <c r="BA264">
        <v>0</v>
      </c>
      <c r="BB264" t="s">
        <v>3796</v>
      </c>
      <c r="BC264" t="s">
        <v>3797</v>
      </c>
      <c r="BD264" t="s">
        <v>5390</v>
      </c>
      <c r="BE264" t="s">
        <v>5391</v>
      </c>
      <c r="BF264" t="s">
        <v>5392</v>
      </c>
      <c r="BG264" t="s">
        <v>5393</v>
      </c>
      <c r="BH264" t="s">
        <v>4947</v>
      </c>
      <c r="BI264" t="s">
        <v>195</v>
      </c>
      <c r="BJ264" t="s">
        <v>195</v>
      </c>
      <c r="BK264" t="s">
        <v>3866</v>
      </c>
      <c r="BL264" t="s">
        <v>5394</v>
      </c>
      <c r="BM264" t="s">
        <v>4949</v>
      </c>
      <c r="BN264" t="s">
        <v>5121</v>
      </c>
      <c r="BO264" t="s">
        <v>4950</v>
      </c>
      <c r="BP264" s="441" t="str">
        <f t="shared" si="4"/>
        <v>WA.2378.FAB.001.103.A.522191</v>
      </c>
    </row>
    <row r="265" spans="1:68">
      <c r="A265" t="s">
        <v>4935</v>
      </c>
      <c r="B265" t="s">
        <v>4936</v>
      </c>
      <c r="C265" t="s">
        <v>4937</v>
      </c>
      <c r="D265" t="s">
        <v>3795</v>
      </c>
      <c r="E265" t="s">
        <v>197</v>
      </c>
      <c r="F265" t="s">
        <v>3812</v>
      </c>
      <c r="G265" t="s">
        <v>820</v>
      </c>
      <c r="H265" t="s">
        <v>4938</v>
      </c>
      <c r="I265">
        <v>9</v>
      </c>
      <c r="J265" t="s">
        <v>4959</v>
      </c>
      <c r="K265">
        <v>2</v>
      </c>
      <c r="L265" t="s">
        <v>805</v>
      </c>
      <c r="M265" t="s">
        <v>8</v>
      </c>
      <c r="N265" t="s">
        <v>1020</v>
      </c>
      <c r="O265" t="s">
        <v>518</v>
      </c>
      <c r="P265" t="s">
        <v>8</v>
      </c>
      <c r="Q265" t="s">
        <v>4570</v>
      </c>
      <c r="R265" t="s">
        <v>4940</v>
      </c>
      <c r="S265" t="s">
        <v>195</v>
      </c>
      <c r="T265" t="s">
        <v>4570</v>
      </c>
      <c r="U265" t="s">
        <v>4570</v>
      </c>
      <c r="V265" t="s">
        <v>5395</v>
      </c>
      <c r="W265" t="s">
        <v>4496</v>
      </c>
      <c r="X265" t="s">
        <v>5396</v>
      </c>
      <c r="Y265" t="s">
        <v>5397</v>
      </c>
      <c r="Z265" t="s">
        <v>8</v>
      </c>
      <c r="AA265">
        <v>0</v>
      </c>
      <c r="AB265" t="s">
        <v>195</v>
      </c>
      <c r="AC265">
        <v>0</v>
      </c>
      <c r="AD265" t="s">
        <v>195</v>
      </c>
      <c r="AE265">
        <v>0</v>
      </c>
      <c r="AF265" t="s">
        <v>195</v>
      </c>
      <c r="AG265">
        <v>0</v>
      </c>
      <c r="AH265" t="s">
        <v>195</v>
      </c>
      <c r="AI265">
        <v>12</v>
      </c>
      <c r="AJ265" t="s">
        <v>32</v>
      </c>
      <c r="AK265">
        <v>400000</v>
      </c>
      <c r="AL265">
        <v>4800000</v>
      </c>
      <c r="AM265" t="s">
        <v>195</v>
      </c>
      <c r="AN265">
        <v>0</v>
      </c>
      <c r="AO265" t="s">
        <v>4943</v>
      </c>
      <c r="AP265">
        <v>0</v>
      </c>
      <c r="AQ265">
        <v>0</v>
      </c>
      <c r="AR265">
        <v>166139</v>
      </c>
      <c r="AS265">
        <v>96219</v>
      </c>
      <c r="AT265">
        <v>68733</v>
      </c>
      <c r="AU265">
        <v>107479</v>
      </c>
      <c r="AV265">
        <v>133192</v>
      </c>
      <c r="AW265">
        <v>88146</v>
      </c>
      <c r="AX265">
        <v>129563</v>
      </c>
      <c r="AY265">
        <v>151780</v>
      </c>
      <c r="AZ265">
        <v>247223</v>
      </c>
      <c r="BA265">
        <v>3611526</v>
      </c>
      <c r="BB265" t="s">
        <v>3796</v>
      </c>
      <c r="BC265" t="s">
        <v>3797</v>
      </c>
      <c r="BD265" t="s">
        <v>3813</v>
      </c>
      <c r="BE265" t="s">
        <v>3816</v>
      </c>
      <c r="BF265" t="s">
        <v>4962</v>
      </c>
      <c r="BG265" t="s">
        <v>4963</v>
      </c>
      <c r="BH265" t="s">
        <v>4947</v>
      </c>
      <c r="BI265" t="s">
        <v>195</v>
      </c>
      <c r="BJ265" t="s">
        <v>195</v>
      </c>
      <c r="BK265" t="s">
        <v>5398</v>
      </c>
      <c r="BL265" t="s">
        <v>5399</v>
      </c>
      <c r="BM265" t="s">
        <v>4949</v>
      </c>
      <c r="BN265" t="s">
        <v>5400</v>
      </c>
      <c r="BO265" t="s">
        <v>4950</v>
      </c>
      <c r="BP265" s="441" t="str">
        <f t="shared" si="4"/>
        <v>WA.2378.EBA.958.101.A.521213</v>
      </c>
    </row>
    <row r="266" spans="1:68">
      <c r="A266" t="s">
        <v>4935</v>
      </c>
      <c r="B266" t="s">
        <v>4936</v>
      </c>
      <c r="C266" t="s">
        <v>4937</v>
      </c>
      <c r="D266" t="s">
        <v>3795</v>
      </c>
      <c r="E266" t="s">
        <v>197</v>
      </c>
      <c r="F266" t="s">
        <v>3812</v>
      </c>
      <c r="G266" t="s">
        <v>820</v>
      </c>
      <c r="H266" t="s">
        <v>4938</v>
      </c>
      <c r="I266">
        <v>9</v>
      </c>
      <c r="J266" t="s">
        <v>4959</v>
      </c>
      <c r="K266">
        <v>2</v>
      </c>
      <c r="L266" t="s">
        <v>805</v>
      </c>
      <c r="M266" t="s">
        <v>8</v>
      </c>
      <c r="N266" t="s">
        <v>1020</v>
      </c>
      <c r="O266" t="s">
        <v>518</v>
      </c>
      <c r="P266" t="s">
        <v>8</v>
      </c>
      <c r="Q266" t="s">
        <v>4570</v>
      </c>
      <c r="R266" t="s">
        <v>4940</v>
      </c>
      <c r="S266" t="s">
        <v>195</v>
      </c>
      <c r="T266" t="s">
        <v>4570</v>
      </c>
      <c r="U266" t="s">
        <v>4570</v>
      </c>
      <c r="V266" t="s">
        <v>5401</v>
      </c>
      <c r="W266" t="s">
        <v>4951</v>
      </c>
      <c r="X266" t="s">
        <v>5402</v>
      </c>
      <c r="Y266" t="s">
        <v>5403</v>
      </c>
      <c r="Z266" t="s">
        <v>8</v>
      </c>
      <c r="AA266">
        <v>0</v>
      </c>
      <c r="AB266" t="s">
        <v>195</v>
      </c>
      <c r="AC266">
        <v>0</v>
      </c>
      <c r="AD266" t="s">
        <v>195</v>
      </c>
      <c r="AE266">
        <v>0</v>
      </c>
      <c r="AF266" t="s">
        <v>195</v>
      </c>
      <c r="AG266">
        <v>0</v>
      </c>
      <c r="AH266" t="s">
        <v>195</v>
      </c>
      <c r="AI266">
        <v>12</v>
      </c>
      <c r="AJ266" t="s">
        <v>32</v>
      </c>
      <c r="AK266">
        <v>300000</v>
      </c>
      <c r="AL266">
        <v>3600000</v>
      </c>
      <c r="AM266" t="s">
        <v>195</v>
      </c>
      <c r="AN266">
        <v>0</v>
      </c>
      <c r="AO266" t="s">
        <v>4943</v>
      </c>
      <c r="AP266">
        <v>0</v>
      </c>
      <c r="AQ266">
        <v>0</v>
      </c>
      <c r="AR266">
        <v>124604</v>
      </c>
      <c r="AS266">
        <v>72165</v>
      </c>
      <c r="AT266">
        <v>51550</v>
      </c>
      <c r="AU266">
        <v>80609</v>
      </c>
      <c r="AV266">
        <v>99894</v>
      </c>
      <c r="AW266">
        <v>66109</v>
      </c>
      <c r="AX266">
        <v>97172</v>
      </c>
      <c r="AY266">
        <v>113835</v>
      </c>
      <c r="AZ266">
        <v>185417</v>
      </c>
      <c r="BA266">
        <v>2708645</v>
      </c>
      <c r="BB266" t="s">
        <v>3796</v>
      </c>
      <c r="BC266" t="s">
        <v>3797</v>
      </c>
      <c r="BD266" t="s">
        <v>3813</v>
      </c>
      <c r="BE266" t="s">
        <v>3816</v>
      </c>
      <c r="BF266" t="s">
        <v>4962</v>
      </c>
      <c r="BG266" t="s">
        <v>4963</v>
      </c>
      <c r="BH266" t="s">
        <v>4947</v>
      </c>
      <c r="BI266" t="s">
        <v>195</v>
      </c>
      <c r="BJ266" t="s">
        <v>195</v>
      </c>
      <c r="BK266" t="s">
        <v>5398</v>
      </c>
      <c r="BL266" t="s">
        <v>5404</v>
      </c>
      <c r="BM266" t="s">
        <v>4949</v>
      </c>
      <c r="BN266" t="s">
        <v>5400</v>
      </c>
      <c r="BO266" t="s">
        <v>4950</v>
      </c>
      <c r="BP266" s="441" t="str">
        <f t="shared" si="4"/>
        <v>WA.2378.EBA.958.101.A.521213</v>
      </c>
    </row>
    <row r="267" spans="1:68">
      <c r="A267" t="s">
        <v>4935</v>
      </c>
      <c r="B267" t="s">
        <v>4936</v>
      </c>
      <c r="C267" t="s">
        <v>4937</v>
      </c>
      <c r="D267" t="s">
        <v>3795</v>
      </c>
      <c r="E267" t="s">
        <v>197</v>
      </c>
      <c r="F267" t="s">
        <v>3812</v>
      </c>
      <c r="G267" t="s">
        <v>820</v>
      </c>
      <c r="H267" t="s">
        <v>4938</v>
      </c>
      <c r="I267">
        <v>9</v>
      </c>
      <c r="J267" t="s">
        <v>4959</v>
      </c>
      <c r="K267">
        <v>2</v>
      </c>
      <c r="L267" t="s">
        <v>805</v>
      </c>
      <c r="M267" t="s">
        <v>8</v>
      </c>
      <c r="N267" t="s">
        <v>1020</v>
      </c>
      <c r="O267" t="s">
        <v>518</v>
      </c>
      <c r="P267" t="s">
        <v>8</v>
      </c>
      <c r="Q267" t="s">
        <v>4570</v>
      </c>
      <c r="R267" t="s">
        <v>4940</v>
      </c>
      <c r="S267" t="s">
        <v>195</v>
      </c>
      <c r="T267" t="s">
        <v>4570</v>
      </c>
      <c r="U267" t="s">
        <v>4570</v>
      </c>
      <c r="V267" t="s">
        <v>3769</v>
      </c>
      <c r="W267" t="s">
        <v>5001</v>
      </c>
      <c r="X267" t="s">
        <v>5405</v>
      </c>
      <c r="Y267" t="s">
        <v>5406</v>
      </c>
      <c r="Z267" t="s">
        <v>8</v>
      </c>
      <c r="AA267">
        <v>0</v>
      </c>
      <c r="AB267" t="s">
        <v>195</v>
      </c>
      <c r="AC267">
        <v>0</v>
      </c>
      <c r="AD267" t="s">
        <v>195</v>
      </c>
      <c r="AE267">
        <v>0</v>
      </c>
      <c r="AF267" t="s">
        <v>195</v>
      </c>
      <c r="AG267">
        <v>0</v>
      </c>
      <c r="AH267" t="s">
        <v>195</v>
      </c>
      <c r="AI267">
        <v>84</v>
      </c>
      <c r="AJ267" t="s">
        <v>32</v>
      </c>
      <c r="AK267">
        <v>300000</v>
      </c>
      <c r="AL267">
        <v>25200000</v>
      </c>
      <c r="AM267" t="s">
        <v>195</v>
      </c>
      <c r="AN267">
        <v>0</v>
      </c>
      <c r="AO267" t="s">
        <v>4943</v>
      </c>
      <c r="AP267">
        <v>0</v>
      </c>
      <c r="AQ267">
        <v>0</v>
      </c>
      <c r="AR267">
        <v>872228</v>
      </c>
      <c r="AS267">
        <v>505152</v>
      </c>
      <c r="AT267">
        <v>360847</v>
      </c>
      <c r="AU267">
        <v>564263</v>
      </c>
      <c r="AV267">
        <v>699256</v>
      </c>
      <c r="AW267">
        <v>462765</v>
      </c>
      <c r="AX267">
        <v>680205</v>
      </c>
      <c r="AY267">
        <v>796845</v>
      </c>
      <c r="AZ267">
        <v>1297921</v>
      </c>
      <c r="BA267">
        <v>18960518</v>
      </c>
      <c r="BB267" t="s">
        <v>3796</v>
      </c>
      <c r="BC267" t="s">
        <v>3797</v>
      </c>
      <c r="BD267" t="s">
        <v>3813</v>
      </c>
      <c r="BE267" t="s">
        <v>3816</v>
      </c>
      <c r="BF267" t="s">
        <v>4962</v>
      </c>
      <c r="BG267" t="s">
        <v>4963</v>
      </c>
      <c r="BH267" t="s">
        <v>4947</v>
      </c>
      <c r="BI267" t="s">
        <v>195</v>
      </c>
      <c r="BJ267" t="s">
        <v>195</v>
      </c>
      <c r="BK267" t="s">
        <v>5398</v>
      </c>
      <c r="BL267" t="s">
        <v>5407</v>
      </c>
      <c r="BM267" t="s">
        <v>4949</v>
      </c>
      <c r="BN267" t="s">
        <v>5400</v>
      </c>
      <c r="BO267" t="s">
        <v>4950</v>
      </c>
      <c r="BP267" s="441" t="str">
        <f t="shared" si="4"/>
        <v>WA.2378.EBA.958.101.A.521213</v>
      </c>
    </row>
    <row r="268" spans="1:68">
      <c r="A268" t="s">
        <v>4935</v>
      </c>
      <c r="B268" t="s">
        <v>4936</v>
      </c>
      <c r="C268" t="s">
        <v>4937</v>
      </c>
      <c r="D268" t="s">
        <v>3795</v>
      </c>
      <c r="E268" t="s">
        <v>197</v>
      </c>
      <c r="F268" t="s">
        <v>3812</v>
      </c>
      <c r="G268" t="s">
        <v>820</v>
      </c>
      <c r="H268" t="s">
        <v>4938</v>
      </c>
      <c r="I268">
        <v>9</v>
      </c>
      <c r="J268" t="s">
        <v>4959</v>
      </c>
      <c r="K268">
        <v>2</v>
      </c>
      <c r="L268" t="s">
        <v>805</v>
      </c>
      <c r="M268" t="s">
        <v>8</v>
      </c>
      <c r="N268" t="s">
        <v>1020</v>
      </c>
      <c r="O268" t="s">
        <v>518</v>
      </c>
      <c r="P268" t="s">
        <v>8</v>
      </c>
      <c r="Q268" t="s">
        <v>4570</v>
      </c>
      <c r="R268" t="s">
        <v>4940</v>
      </c>
      <c r="S268" t="s">
        <v>195</v>
      </c>
      <c r="T268" t="s">
        <v>4570</v>
      </c>
      <c r="U268" t="s">
        <v>4570</v>
      </c>
      <c r="V268" t="s">
        <v>4951</v>
      </c>
      <c r="W268" t="s">
        <v>5092</v>
      </c>
      <c r="X268" t="s">
        <v>5408</v>
      </c>
      <c r="Y268" t="s">
        <v>5397</v>
      </c>
      <c r="Z268" t="s">
        <v>8</v>
      </c>
      <c r="AA268">
        <v>0</v>
      </c>
      <c r="AB268" t="s">
        <v>195</v>
      </c>
      <c r="AC268">
        <v>0</v>
      </c>
      <c r="AD268" t="s">
        <v>195</v>
      </c>
      <c r="AE268">
        <v>0</v>
      </c>
      <c r="AF268" t="s">
        <v>195</v>
      </c>
      <c r="AG268">
        <v>0</v>
      </c>
      <c r="AH268" t="s">
        <v>195</v>
      </c>
      <c r="AI268">
        <v>12</v>
      </c>
      <c r="AJ268" t="s">
        <v>32</v>
      </c>
      <c r="AK268">
        <v>400000</v>
      </c>
      <c r="AL268">
        <v>4800000</v>
      </c>
      <c r="AM268" t="s">
        <v>195</v>
      </c>
      <c r="AN268">
        <v>0</v>
      </c>
      <c r="AO268" t="s">
        <v>4943</v>
      </c>
      <c r="AP268">
        <v>0</v>
      </c>
      <c r="AQ268">
        <v>0</v>
      </c>
      <c r="AR268">
        <v>166139</v>
      </c>
      <c r="AS268">
        <v>96219</v>
      </c>
      <c r="AT268">
        <v>68733</v>
      </c>
      <c r="AU268">
        <v>107479</v>
      </c>
      <c r="AV268">
        <v>133192</v>
      </c>
      <c r="AW268">
        <v>88146</v>
      </c>
      <c r="AX268">
        <v>129563</v>
      </c>
      <c r="AY268">
        <v>151780</v>
      </c>
      <c r="AZ268">
        <v>247223</v>
      </c>
      <c r="BA268">
        <v>3611526</v>
      </c>
      <c r="BB268" t="s">
        <v>3796</v>
      </c>
      <c r="BC268" t="s">
        <v>3797</v>
      </c>
      <c r="BD268" t="s">
        <v>3813</v>
      </c>
      <c r="BE268" t="s">
        <v>3816</v>
      </c>
      <c r="BF268" t="s">
        <v>4962</v>
      </c>
      <c r="BG268" t="s">
        <v>4963</v>
      </c>
      <c r="BH268" t="s">
        <v>4947</v>
      </c>
      <c r="BI268" t="s">
        <v>195</v>
      </c>
      <c r="BJ268" t="s">
        <v>195</v>
      </c>
      <c r="BK268" t="s">
        <v>5398</v>
      </c>
      <c r="BL268" t="s">
        <v>5409</v>
      </c>
      <c r="BM268" t="s">
        <v>4949</v>
      </c>
      <c r="BN268" t="s">
        <v>5400</v>
      </c>
      <c r="BO268" t="s">
        <v>4950</v>
      </c>
      <c r="BP268" s="441" t="str">
        <f t="shared" si="4"/>
        <v>WA.2378.EBA.958.101.A.521213</v>
      </c>
    </row>
    <row r="269" spans="1:68">
      <c r="A269" t="s">
        <v>4935</v>
      </c>
      <c r="B269" t="s">
        <v>4936</v>
      </c>
      <c r="C269" t="s">
        <v>4937</v>
      </c>
      <c r="D269" t="s">
        <v>3795</v>
      </c>
      <c r="E269" t="s">
        <v>197</v>
      </c>
      <c r="F269" t="s">
        <v>3812</v>
      </c>
      <c r="G269" t="s">
        <v>820</v>
      </c>
      <c r="H269" t="s">
        <v>4938</v>
      </c>
      <c r="I269">
        <v>9</v>
      </c>
      <c r="J269" t="s">
        <v>4959</v>
      </c>
      <c r="K269">
        <v>2</v>
      </c>
      <c r="L269" t="s">
        <v>805</v>
      </c>
      <c r="M269" t="s">
        <v>8</v>
      </c>
      <c r="N269" t="s">
        <v>1020</v>
      </c>
      <c r="O269" t="s">
        <v>518</v>
      </c>
      <c r="P269" t="s">
        <v>8</v>
      </c>
      <c r="Q269" t="s">
        <v>4570</v>
      </c>
      <c r="R269" t="s">
        <v>4940</v>
      </c>
      <c r="S269" t="s">
        <v>195</v>
      </c>
      <c r="T269" t="s">
        <v>4570</v>
      </c>
      <c r="U269" t="s">
        <v>4570</v>
      </c>
      <c r="V269" t="s">
        <v>5001</v>
      </c>
      <c r="W269" t="s">
        <v>5096</v>
      </c>
      <c r="X269" t="s">
        <v>812</v>
      </c>
      <c r="Y269" t="s">
        <v>5403</v>
      </c>
      <c r="Z269" t="s">
        <v>8</v>
      </c>
      <c r="AA269">
        <v>0</v>
      </c>
      <c r="AB269" t="s">
        <v>195</v>
      </c>
      <c r="AC269">
        <v>0</v>
      </c>
      <c r="AD269" t="s">
        <v>195</v>
      </c>
      <c r="AE269">
        <v>0</v>
      </c>
      <c r="AF269" t="s">
        <v>195</v>
      </c>
      <c r="AG269">
        <v>0</v>
      </c>
      <c r="AH269" t="s">
        <v>195</v>
      </c>
      <c r="AI269">
        <v>12</v>
      </c>
      <c r="AJ269" t="s">
        <v>32</v>
      </c>
      <c r="AK269">
        <v>300000</v>
      </c>
      <c r="AL269">
        <v>3600000</v>
      </c>
      <c r="AM269" t="s">
        <v>195</v>
      </c>
      <c r="AN269">
        <v>0</v>
      </c>
      <c r="AO269" t="s">
        <v>4943</v>
      </c>
      <c r="AP269">
        <v>0</v>
      </c>
      <c r="AQ269">
        <v>0</v>
      </c>
      <c r="AR269">
        <v>124604</v>
      </c>
      <c r="AS269">
        <v>72165</v>
      </c>
      <c r="AT269">
        <v>51550</v>
      </c>
      <c r="AU269">
        <v>80609</v>
      </c>
      <c r="AV269">
        <v>99894</v>
      </c>
      <c r="AW269">
        <v>66109</v>
      </c>
      <c r="AX269">
        <v>97172</v>
      </c>
      <c r="AY269">
        <v>113835</v>
      </c>
      <c r="AZ269">
        <v>185417</v>
      </c>
      <c r="BA269">
        <v>2708645</v>
      </c>
      <c r="BB269" t="s">
        <v>3796</v>
      </c>
      <c r="BC269" t="s">
        <v>3797</v>
      </c>
      <c r="BD269" t="s">
        <v>3813</v>
      </c>
      <c r="BE269" t="s">
        <v>3816</v>
      </c>
      <c r="BF269" t="s">
        <v>4962</v>
      </c>
      <c r="BG269" t="s">
        <v>4963</v>
      </c>
      <c r="BH269" t="s">
        <v>4947</v>
      </c>
      <c r="BI269" t="s">
        <v>195</v>
      </c>
      <c r="BJ269" t="s">
        <v>195</v>
      </c>
      <c r="BK269" t="s">
        <v>5398</v>
      </c>
      <c r="BL269" t="s">
        <v>5410</v>
      </c>
      <c r="BM269" t="s">
        <v>4949</v>
      </c>
      <c r="BN269" t="s">
        <v>5400</v>
      </c>
      <c r="BO269" t="s">
        <v>4950</v>
      </c>
      <c r="BP269" s="441" t="str">
        <f t="shared" si="4"/>
        <v>WA.2378.EBA.958.101.A.521213</v>
      </c>
    </row>
    <row r="270" spans="1:68">
      <c r="A270" t="s">
        <v>4935</v>
      </c>
      <c r="B270" t="s">
        <v>4936</v>
      </c>
      <c r="C270" t="s">
        <v>4937</v>
      </c>
      <c r="D270" t="s">
        <v>3795</v>
      </c>
      <c r="E270" t="s">
        <v>197</v>
      </c>
      <c r="F270" t="s">
        <v>3812</v>
      </c>
      <c r="G270" t="s">
        <v>820</v>
      </c>
      <c r="H270" t="s">
        <v>4938</v>
      </c>
      <c r="I270">
        <v>9</v>
      </c>
      <c r="J270" t="s">
        <v>4959</v>
      </c>
      <c r="K270">
        <v>2</v>
      </c>
      <c r="L270" t="s">
        <v>805</v>
      </c>
      <c r="M270" t="s">
        <v>8</v>
      </c>
      <c r="N270" t="s">
        <v>1020</v>
      </c>
      <c r="O270" t="s">
        <v>518</v>
      </c>
      <c r="P270" t="s">
        <v>8</v>
      </c>
      <c r="Q270" t="s">
        <v>4570</v>
      </c>
      <c r="R270" t="s">
        <v>4940</v>
      </c>
      <c r="S270" t="s">
        <v>195</v>
      </c>
      <c r="T270" t="s">
        <v>4570</v>
      </c>
      <c r="U270" t="s">
        <v>4570</v>
      </c>
      <c r="V270" t="s">
        <v>5092</v>
      </c>
      <c r="W270" t="s">
        <v>5265</v>
      </c>
      <c r="X270" t="s">
        <v>3069</v>
      </c>
      <c r="Y270" t="s">
        <v>5411</v>
      </c>
      <c r="Z270" t="s">
        <v>8</v>
      </c>
      <c r="AA270">
        <v>0</v>
      </c>
      <c r="AB270" t="s">
        <v>195</v>
      </c>
      <c r="AC270">
        <v>0</v>
      </c>
      <c r="AD270" t="s">
        <v>195</v>
      </c>
      <c r="AE270">
        <v>0</v>
      </c>
      <c r="AF270" t="s">
        <v>195</v>
      </c>
      <c r="AG270">
        <v>0</v>
      </c>
      <c r="AH270" t="s">
        <v>195</v>
      </c>
      <c r="AI270">
        <v>60</v>
      </c>
      <c r="AJ270" t="s">
        <v>32</v>
      </c>
      <c r="AK270">
        <v>300000</v>
      </c>
      <c r="AL270">
        <v>18000000</v>
      </c>
      <c r="AM270" t="s">
        <v>195</v>
      </c>
      <c r="AN270">
        <v>0</v>
      </c>
      <c r="AO270" t="s">
        <v>4943</v>
      </c>
      <c r="AP270">
        <v>0</v>
      </c>
      <c r="AQ270">
        <v>0</v>
      </c>
      <c r="AR270">
        <v>623020</v>
      </c>
      <c r="AS270">
        <v>360823</v>
      </c>
      <c r="AT270">
        <v>257748</v>
      </c>
      <c r="AU270">
        <v>403045</v>
      </c>
      <c r="AV270">
        <v>499469</v>
      </c>
      <c r="AW270">
        <v>330547</v>
      </c>
      <c r="AX270">
        <v>485861</v>
      </c>
      <c r="AY270">
        <v>569175</v>
      </c>
      <c r="AZ270">
        <v>927087</v>
      </c>
      <c r="BA270">
        <v>13543225</v>
      </c>
      <c r="BB270" t="s">
        <v>3796</v>
      </c>
      <c r="BC270" t="s">
        <v>3797</v>
      </c>
      <c r="BD270" t="s">
        <v>3813</v>
      </c>
      <c r="BE270" t="s">
        <v>3816</v>
      </c>
      <c r="BF270" t="s">
        <v>4962</v>
      </c>
      <c r="BG270" t="s">
        <v>4963</v>
      </c>
      <c r="BH270" t="s">
        <v>4947</v>
      </c>
      <c r="BI270" t="s">
        <v>195</v>
      </c>
      <c r="BJ270" t="s">
        <v>195</v>
      </c>
      <c r="BK270" t="s">
        <v>5398</v>
      </c>
      <c r="BL270" t="s">
        <v>5412</v>
      </c>
      <c r="BM270" t="s">
        <v>4949</v>
      </c>
      <c r="BN270" t="s">
        <v>5400</v>
      </c>
      <c r="BO270" t="s">
        <v>4950</v>
      </c>
      <c r="BP270" s="441" t="str">
        <f t="shared" si="4"/>
        <v>WA.2378.EBA.958.101.A.521213</v>
      </c>
    </row>
    <row r="271" spans="1:68">
      <c r="A271" t="s">
        <v>4935</v>
      </c>
      <c r="B271" t="s">
        <v>4936</v>
      </c>
      <c r="C271" t="s">
        <v>4937</v>
      </c>
      <c r="D271" t="s">
        <v>3795</v>
      </c>
      <c r="E271" t="s">
        <v>197</v>
      </c>
      <c r="F271" t="s">
        <v>3812</v>
      </c>
      <c r="G271" t="s">
        <v>820</v>
      </c>
      <c r="H271" t="s">
        <v>4938</v>
      </c>
      <c r="I271">
        <v>9</v>
      </c>
      <c r="J271" t="s">
        <v>4959</v>
      </c>
      <c r="K271">
        <v>2</v>
      </c>
      <c r="L271" t="s">
        <v>805</v>
      </c>
      <c r="M271" t="s">
        <v>8</v>
      </c>
      <c r="N271" t="s">
        <v>1020</v>
      </c>
      <c r="O271" t="s">
        <v>518</v>
      </c>
      <c r="P271" t="s">
        <v>8</v>
      </c>
      <c r="Q271" t="s">
        <v>4570</v>
      </c>
      <c r="R271" t="s">
        <v>4940</v>
      </c>
      <c r="S271" t="s">
        <v>195</v>
      </c>
      <c r="T271" t="s">
        <v>4570</v>
      </c>
      <c r="U271" t="s">
        <v>4570</v>
      </c>
      <c r="V271" t="s">
        <v>5265</v>
      </c>
      <c r="W271" t="s">
        <v>5413</v>
      </c>
      <c r="X271" t="s">
        <v>5414</v>
      </c>
      <c r="Y271" t="s">
        <v>5415</v>
      </c>
      <c r="Z271" t="s">
        <v>8</v>
      </c>
      <c r="AA271">
        <v>0</v>
      </c>
      <c r="AB271" t="s">
        <v>195</v>
      </c>
      <c r="AC271">
        <v>0</v>
      </c>
      <c r="AD271" t="s">
        <v>195</v>
      </c>
      <c r="AE271">
        <v>0</v>
      </c>
      <c r="AF271" t="s">
        <v>195</v>
      </c>
      <c r="AG271">
        <v>0</v>
      </c>
      <c r="AH271" t="s">
        <v>195</v>
      </c>
      <c r="AI271">
        <v>22</v>
      </c>
      <c r="AJ271" t="s">
        <v>1039</v>
      </c>
      <c r="AK271">
        <v>400000</v>
      </c>
      <c r="AL271">
        <v>8800000</v>
      </c>
      <c r="AM271" t="s">
        <v>195</v>
      </c>
      <c r="AN271">
        <v>0</v>
      </c>
      <c r="AO271" t="s">
        <v>4943</v>
      </c>
      <c r="AP271">
        <v>0</v>
      </c>
      <c r="AQ271">
        <v>0</v>
      </c>
      <c r="AR271">
        <v>304588</v>
      </c>
      <c r="AS271">
        <v>176402</v>
      </c>
      <c r="AT271">
        <v>126010</v>
      </c>
      <c r="AU271">
        <v>197044</v>
      </c>
      <c r="AV271">
        <v>244185</v>
      </c>
      <c r="AW271">
        <v>161601</v>
      </c>
      <c r="AX271">
        <v>237532</v>
      </c>
      <c r="AY271">
        <v>278263</v>
      </c>
      <c r="AZ271">
        <v>453242</v>
      </c>
      <c r="BA271">
        <v>6621133</v>
      </c>
      <c r="BB271" t="s">
        <v>3796</v>
      </c>
      <c r="BC271" t="s">
        <v>3797</v>
      </c>
      <c r="BD271" t="s">
        <v>3813</v>
      </c>
      <c r="BE271" t="s">
        <v>3816</v>
      </c>
      <c r="BF271" t="s">
        <v>4962</v>
      </c>
      <c r="BG271" t="s">
        <v>4963</v>
      </c>
      <c r="BH271" t="s">
        <v>4947</v>
      </c>
      <c r="BI271" t="s">
        <v>195</v>
      </c>
      <c r="BJ271" t="s">
        <v>195</v>
      </c>
      <c r="BK271" t="s">
        <v>5398</v>
      </c>
      <c r="BL271" t="s">
        <v>5416</v>
      </c>
      <c r="BM271" t="s">
        <v>4949</v>
      </c>
      <c r="BN271" t="s">
        <v>5400</v>
      </c>
      <c r="BO271" t="s">
        <v>4950</v>
      </c>
      <c r="BP271" s="441" t="str">
        <f t="shared" si="4"/>
        <v>WA.2378.EBA.958.101.A.521213</v>
      </c>
    </row>
    <row r="272" spans="1:68">
      <c r="A272" t="s">
        <v>4935</v>
      </c>
      <c r="B272" t="s">
        <v>4936</v>
      </c>
      <c r="C272" t="s">
        <v>4937</v>
      </c>
      <c r="D272" t="s">
        <v>3795</v>
      </c>
      <c r="E272" t="s">
        <v>197</v>
      </c>
      <c r="F272" t="s">
        <v>3812</v>
      </c>
      <c r="G272" t="s">
        <v>820</v>
      </c>
      <c r="H272" t="s">
        <v>4938</v>
      </c>
      <c r="I272">
        <v>9</v>
      </c>
      <c r="J272" t="s">
        <v>4959</v>
      </c>
      <c r="K272">
        <v>2</v>
      </c>
      <c r="L272" t="s">
        <v>805</v>
      </c>
      <c r="M272" t="s">
        <v>8</v>
      </c>
      <c r="N272" t="s">
        <v>1020</v>
      </c>
      <c r="O272" t="s">
        <v>518</v>
      </c>
      <c r="P272" t="s">
        <v>8</v>
      </c>
      <c r="Q272" t="s">
        <v>4570</v>
      </c>
      <c r="R272" t="s">
        <v>4940</v>
      </c>
      <c r="S272" t="s">
        <v>195</v>
      </c>
      <c r="T272" t="s">
        <v>4570</v>
      </c>
      <c r="U272" t="s">
        <v>4570</v>
      </c>
      <c r="V272" t="s">
        <v>5269</v>
      </c>
      <c r="W272" t="s">
        <v>5417</v>
      </c>
      <c r="X272" t="s">
        <v>5418</v>
      </c>
      <c r="Y272" t="s">
        <v>5419</v>
      </c>
      <c r="Z272" t="s">
        <v>8</v>
      </c>
      <c r="AA272">
        <v>0</v>
      </c>
      <c r="AB272" t="s">
        <v>195</v>
      </c>
      <c r="AC272">
        <v>0</v>
      </c>
      <c r="AD272" t="s">
        <v>195</v>
      </c>
      <c r="AE272">
        <v>0</v>
      </c>
      <c r="AF272" t="s">
        <v>195</v>
      </c>
      <c r="AG272">
        <v>0</v>
      </c>
      <c r="AH272" t="s">
        <v>195</v>
      </c>
      <c r="AI272">
        <v>66</v>
      </c>
      <c r="AJ272" t="s">
        <v>1039</v>
      </c>
      <c r="AK272">
        <v>300000</v>
      </c>
      <c r="AL272">
        <v>19800000</v>
      </c>
      <c r="AM272" t="s">
        <v>195</v>
      </c>
      <c r="AN272">
        <v>0</v>
      </c>
      <c r="AO272" t="s">
        <v>4943</v>
      </c>
      <c r="AP272">
        <v>0</v>
      </c>
      <c r="AQ272">
        <v>0</v>
      </c>
      <c r="AR272">
        <v>685322</v>
      </c>
      <c r="AS272">
        <v>396905</v>
      </c>
      <c r="AT272">
        <v>283522</v>
      </c>
      <c r="AU272">
        <v>443350</v>
      </c>
      <c r="AV272">
        <v>549415</v>
      </c>
      <c r="AW272">
        <v>363601</v>
      </c>
      <c r="AX272">
        <v>534447</v>
      </c>
      <c r="AY272">
        <v>626093</v>
      </c>
      <c r="AZ272">
        <v>1019795</v>
      </c>
      <c r="BA272">
        <v>14897550</v>
      </c>
      <c r="BB272" t="s">
        <v>3796</v>
      </c>
      <c r="BC272" t="s">
        <v>3797</v>
      </c>
      <c r="BD272" t="s">
        <v>3813</v>
      </c>
      <c r="BE272" t="s">
        <v>3816</v>
      </c>
      <c r="BF272" t="s">
        <v>4962</v>
      </c>
      <c r="BG272" t="s">
        <v>4963</v>
      </c>
      <c r="BH272" t="s">
        <v>4947</v>
      </c>
      <c r="BI272" t="s">
        <v>195</v>
      </c>
      <c r="BJ272" t="s">
        <v>195</v>
      </c>
      <c r="BK272" t="s">
        <v>5398</v>
      </c>
      <c r="BL272" t="s">
        <v>5420</v>
      </c>
      <c r="BM272" t="s">
        <v>4949</v>
      </c>
      <c r="BN272" t="s">
        <v>5400</v>
      </c>
      <c r="BO272" t="s">
        <v>4950</v>
      </c>
      <c r="BP272" s="441" t="str">
        <f t="shared" si="4"/>
        <v>WA.2378.EBA.958.101.A.521213</v>
      </c>
    </row>
    <row r="273" spans="1:68">
      <c r="A273" t="s">
        <v>4935</v>
      </c>
      <c r="B273" t="s">
        <v>4936</v>
      </c>
      <c r="C273" t="s">
        <v>4937</v>
      </c>
      <c r="D273" t="s">
        <v>3795</v>
      </c>
      <c r="E273" t="s">
        <v>197</v>
      </c>
      <c r="F273" t="s">
        <v>3812</v>
      </c>
      <c r="G273" t="s">
        <v>820</v>
      </c>
      <c r="H273" t="s">
        <v>4938</v>
      </c>
      <c r="I273">
        <v>9</v>
      </c>
      <c r="J273" t="s">
        <v>4959</v>
      </c>
      <c r="K273">
        <v>2</v>
      </c>
      <c r="L273" t="s">
        <v>805</v>
      </c>
      <c r="M273" t="s">
        <v>8</v>
      </c>
      <c r="N273" t="s">
        <v>1020</v>
      </c>
      <c r="O273" t="s">
        <v>518</v>
      </c>
      <c r="P273" t="s">
        <v>8</v>
      </c>
      <c r="Q273" t="s">
        <v>4570</v>
      </c>
      <c r="R273" t="s">
        <v>4940</v>
      </c>
      <c r="S273" t="s">
        <v>195</v>
      </c>
      <c r="T273" t="s">
        <v>4570</v>
      </c>
      <c r="U273" t="s">
        <v>4570</v>
      </c>
      <c r="V273" t="s">
        <v>5413</v>
      </c>
      <c r="W273" t="s">
        <v>5395</v>
      </c>
      <c r="X273" t="s">
        <v>5421</v>
      </c>
      <c r="Y273" t="s">
        <v>5422</v>
      </c>
      <c r="Z273" t="s">
        <v>8</v>
      </c>
      <c r="AA273">
        <v>0</v>
      </c>
      <c r="AB273" t="s">
        <v>195</v>
      </c>
      <c r="AC273">
        <v>0</v>
      </c>
      <c r="AD273" t="s">
        <v>195</v>
      </c>
      <c r="AE273">
        <v>0</v>
      </c>
      <c r="AF273" t="s">
        <v>195</v>
      </c>
      <c r="AG273">
        <v>0</v>
      </c>
      <c r="AH273" t="s">
        <v>195</v>
      </c>
      <c r="AI273">
        <v>11</v>
      </c>
      <c r="AJ273" t="s">
        <v>1039</v>
      </c>
      <c r="AK273">
        <v>180000</v>
      </c>
      <c r="AL273">
        <v>1980000</v>
      </c>
      <c r="AM273" t="s">
        <v>195</v>
      </c>
      <c r="AN273">
        <v>0</v>
      </c>
      <c r="AO273" t="s">
        <v>4943</v>
      </c>
      <c r="AP273">
        <v>0</v>
      </c>
      <c r="AQ273">
        <v>0</v>
      </c>
      <c r="AR273">
        <v>68532</v>
      </c>
      <c r="AS273">
        <v>39691</v>
      </c>
      <c r="AT273">
        <v>28352</v>
      </c>
      <c r="AU273">
        <v>44335</v>
      </c>
      <c r="AV273">
        <v>54942</v>
      </c>
      <c r="AW273">
        <v>36360</v>
      </c>
      <c r="AX273">
        <v>53445</v>
      </c>
      <c r="AY273">
        <v>62609</v>
      </c>
      <c r="AZ273">
        <v>101980</v>
      </c>
      <c r="BA273">
        <v>1489754</v>
      </c>
      <c r="BB273" t="s">
        <v>3796</v>
      </c>
      <c r="BC273" t="s">
        <v>3797</v>
      </c>
      <c r="BD273" t="s">
        <v>3813</v>
      </c>
      <c r="BE273" t="s">
        <v>3816</v>
      </c>
      <c r="BF273" t="s">
        <v>4962</v>
      </c>
      <c r="BG273" t="s">
        <v>4963</v>
      </c>
      <c r="BH273" t="s">
        <v>4947</v>
      </c>
      <c r="BI273" t="s">
        <v>195</v>
      </c>
      <c r="BJ273" t="s">
        <v>195</v>
      </c>
      <c r="BK273" t="s">
        <v>5398</v>
      </c>
      <c r="BL273" t="s">
        <v>5423</v>
      </c>
      <c r="BM273" t="s">
        <v>4949</v>
      </c>
      <c r="BN273" t="s">
        <v>5400</v>
      </c>
      <c r="BO273" t="s">
        <v>4950</v>
      </c>
      <c r="BP273" s="441" t="str">
        <f t="shared" si="4"/>
        <v>WA.2378.EBA.958.101.A.521213</v>
      </c>
    </row>
    <row r="274" spans="1:68">
      <c r="A274" t="s">
        <v>4935</v>
      </c>
      <c r="B274" t="s">
        <v>4936</v>
      </c>
      <c r="C274" t="s">
        <v>4937</v>
      </c>
      <c r="D274" t="s">
        <v>3795</v>
      </c>
      <c r="E274" t="s">
        <v>197</v>
      </c>
      <c r="F274" t="s">
        <v>3812</v>
      </c>
      <c r="G274" t="s">
        <v>820</v>
      </c>
      <c r="H274" t="s">
        <v>4938</v>
      </c>
      <c r="I274">
        <v>9</v>
      </c>
      <c r="J274" t="s">
        <v>4994</v>
      </c>
      <c r="K274">
        <v>2</v>
      </c>
      <c r="L274" t="s">
        <v>805</v>
      </c>
      <c r="M274" t="s">
        <v>8</v>
      </c>
      <c r="N274" t="s">
        <v>1541</v>
      </c>
      <c r="O274" t="s">
        <v>518</v>
      </c>
      <c r="P274" t="s">
        <v>8</v>
      </c>
      <c r="Q274" t="s">
        <v>4570</v>
      </c>
      <c r="R274" t="s">
        <v>4940</v>
      </c>
      <c r="S274" t="s">
        <v>195</v>
      </c>
      <c r="T274" t="s">
        <v>4570</v>
      </c>
      <c r="U274" t="s">
        <v>4570</v>
      </c>
      <c r="V274" t="s">
        <v>4951</v>
      </c>
      <c r="W274" t="s">
        <v>4496</v>
      </c>
      <c r="X274" t="s">
        <v>5424</v>
      </c>
      <c r="Y274" t="s">
        <v>5425</v>
      </c>
      <c r="Z274" t="s">
        <v>8</v>
      </c>
      <c r="AA274">
        <v>0</v>
      </c>
      <c r="AB274" t="s">
        <v>195</v>
      </c>
      <c r="AC274">
        <v>0</v>
      </c>
      <c r="AD274" t="s">
        <v>195</v>
      </c>
      <c r="AE274">
        <v>0</v>
      </c>
      <c r="AF274" t="s">
        <v>195</v>
      </c>
      <c r="AG274">
        <v>0</v>
      </c>
      <c r="AH274" t="s">
        <v>195</v>
      </c>
      <c r="AI274">
        <v>1</v>
      </c>
      <c r="AJ274" t="s">
        <v>1039</v>
      </c>
      <c r="AK274">
        <v>500000</v>
      </c>
      <c r="AL274">
        <v>500000</v>
      </c>
      <c r="AM274" t="s">
        <v>195</v>
      </c>
      <c r="AN274">
        <v>0</v>
      </c>
      <c r="AO274" t="s">
        <v>4943</v>
      </c>
      <c r="AP274">
        <v>0</v>
      </c>
      <c r="AQ274">
        <v>0</v>
      </c>
      <c r="AR274">
        <v>57443</v>
      </c>
      <c r="AS274">
        <v>8109</v>
      </c>
      <c r="AT274">
        <v>29875</v>
      </c>
      <c r="AU274">
        <v>16270</v>
      </c>
      <c r="AV274">
        <v>3125</v>
      </c>
      <c r="AW274">
        <v>3125</v>
      </c>
      <c r="AX274">
        <v>3125</v>
      </c>
      <c r="AY274">
        <v>3369</v>
      </c>
      <c r="AZ274">
        <v>58725</v>
      </c>
      <c r="BA274">
        <v>316834</v>
      </c>
      <c r="BB274" t="s">
        <v>3796</v>
      </c>
      <c r="BC274" t="s">
        <v>3797</v>
      </c>
      <c r="BD274" t="s">
        <v>3813</v>
      </c>
      <c r="BE274" t="s">
        <v>4997</v>
      </c>
      <c r="BF274" t="s">
        <v>4998</v>
      </c>
      <c r="BG274" t="s">
        <v>4999</v>
      </c>
      <c r="BH274" t="s">
        <v>4947</v>
      </c>
      <c r="BI274" t="s">
        <v>195</v>
      </c>
      <c r="BJ274" t="s">
        <v>195</v>
      </c>
      <c r="BK274" t="s">
        <v>5398</v>
      </c>
      <c r="BL274" t="s">
        <v>5426</v>
      </c>
      <c r="BM274" t="s">
        <v>4949</v>
      </c>
      <c r="BN274" t="s">
        <v>5400</v>
      </c>
      <c r="BO274" t="s">
        <v>4950</v>
      </c>
      <c r="BP274" s="441" t="str">
        <f t="shared" si="4"/>
        <v>WA.2378.EBA.963.101.A.521213</v>
      </c>
    </row>
    <row r="275" spans="1:68">
      <c r="A275" t="s">
        <v>4935</v>
      </c>
      <c r="B275" t="s">
        <v>4936</v>
      </c>
      <c r="C275" t="s">
        <v>4937</v>
      </c>
      <c r="D275" t="s">
        <v>3795</v>
      </c>
      <c r="E275" t="s">
        <v>197</v>
      </c>
      <c r="F275" t="s">
        <v>3812</v>
      </c>
      <c r="G275" t="s">
        <v>820</v>
      </c>
      <c r="H275" t="s">
        <v>4938</v>
      </c>
      <c r="I275">
        <v>9</v>
      </c>
      <c r="J275" t="s">
        <v>4994</v>
      </c>
      <c r="K275">
        <v>2</v>
      </c>
      <c r="L275" t="s">
        <v>805</v>
      </c>
      <c r="M275" t="s">
        <v>8</v>
      </c>
      <c r="N275" t="s">
        <v>1541</v>
      </c>
      <c r="O275" t="s">
        <v>518</v>
      </c>
      <c r="P275" t="s">
        <v>8</v>
      </c>
      <c r="Q275" t="s">
        <v>4570</v>
      </c>
      <c r="R275" t="s">
        <v>4940</v>
      </c>
      <c r="S275" t="s">
        <v>195</v>
      </c>
      <c r="T275" t="s">
        <v>4570</v>
      </c>
      <c r="U275" t="s">
        <v>4570</v>
      </c>
      <c r="V275" t="s">
        <v>5001</v>
      </c>
      <c r="W275" t="s">
        <v>4951</v>
      </c>
      <c r="X275" t="s">
        <v>5427</v>
      </c>
      <c r="Y275" t="s">
        <v>5428</v>
      </c>
      <c r="Z275" t="s">
        <v>8</v>
      </c>
      <c r="AA275">
        <v>0</v>
      </c>
      <c r="AB275" t="s">
        <v>195</v>
      </c>
      <c r="AC275">
        <v>0</v>
      </c>
      <c r="AD275" t="s">
        <v>195</v>
      </c>
      <c r="AE275">
        <v>0</v>
      </c>
      <c r="AF275" t="s">
        <v>195</v>
      </c>
      <c r="AG275">
        <v>0</v>
      </c>
      <c r="AH275" t="s">
        <v>195</v>
      </c>
      <c r="AI275">
        <v>8</v>
      </c>
      <c r="AJ275" t="s">
        <v>1039</v>
      </c>
      <c r="AK275">
        <v>400000</v>
      </c>
      <c r="AL275">
        <v>3200000</v>
      </c>
      <c r="AM275" t="s">
        <v>195</v>
      </c>
      <c r="AN275">
        <v>0</v>
      </c>
      <c r="AO275" t="s">
        <v>4943</v>
      </c>
      <c r="AP275">
        <v>0</v>
      </c>
      <c r="AQ275">
        <v>0</v>
      </c>
      <c r="AR275">
        <v>367635</v>
      </c>
      <c r="AS275">
        <v>51898</v>
      </c>
      <c r="AT275">
        <v>191198</v>
      </c>
      <c r="AU275">
        <v>104127</v>
      </c>
      <c r="AV275">
        <v>19998</v>
      </c>
      <c r="AW275">
        <v>19998</v>
      </c>
      <c r="AX275">
        <v>19998</v>
      </c>
      <c r="AY275">
        <v>21561</v>
      </c>
      <c r="AZ275">
        <v>375842</v>
      </c>
      <c r="BA275">
        <v>2027745</v>
      </c>
      <c r="BB275" t="s">
        <v>3796</v>
      </c>
      <c r="BC275" t="s">
        <v>3797</v>
      </c>
      <c r="BD275" t="s">
        <v>3813</v>
      </c>
      <c r="BE275" t="s">
        <v>4997</v>
      </c>
      <c r="BF275" t="s">
        <v>4998</v>
      </c>
      <c r="BG275" t="s">
        <v>4999</v>
      </c>
      <c r="BH275" t="s">
        <v>4947</v>
      </c>
      <c r="BI275" t="s">
        <v>195</v>
      </c>
      <c r="BJ275" t="s">
        <v>195</v>
      </c>
      <c r="BK275" t="s">
        <v>5398</v>
      </c>
      <c r="BL275" t="s">
        <v>5429</v>
      </c>
      <c r="BM275" t="s">
        <v>4949</v>
      </c>
      <c r="BN275" t="s">
        <v>5400</v>
      </c>
      <c r="BO275" t="s">
        <v>4950</v>
      </c>
      <c r="BP275" s="441" t="str">
        <f t="shared" si="4"/>
        <v>WA.2378.EBA.963.101.A.521213</v>
      </c>
    </row>
    <row r="276" spans="1:68">
      <c r="A276" t="s">
        <v>4935</v>
      </c>
      <c r="B276" t="s">
        <v>4936</v>
      </c>
      <c r="C276" t="s">
        <v>4937</v>
      </c>
      <c r="D276" t="s">
        <v>3795</v>
      </c>
      <c r="E276" t="s">
        <v>197</v>
      </c>
      <c r="F276" t="s">
        <v>3812</v>
      </c>
      <c r="G276" t="s">
        <v>820</v>
      </c>
      <c r="H276" t="s">
        <v>4938</v>
      </c>
      <c r="I276">
        <v>9</v>
      </c>
      <c r="J276" t="s">
        <v>4994</v>
      </c>
      <c r="K276">
        <v>2</v>
      </c>
      <c r="L276" t="s">
        <v>805</v>
      </c>
      <c r="M276" t="s">
        <v>8</v>
      </c>
      <c r="N276" t="s">
        <v>1541</v>
      </c>
      <c r="O276" t="s">
        <v>518</v>
      </c>
      <c r="P276" t="s">
        <v>8</v>
      </c>
      <c r="Q276" t="s">
        <v>4570</v>
      </c>
      <c r="R276" t="s">
        <v>4940</v>
      </c>
      <c r="S276" t="s">
        <v>195</v>
      </c>
      <c r="T276" t="s">
        <v>4570</v>
      </c>
      <c r="U276" t="s">
        <v>4570</v>
      </c>
      <c r="V276" t="s">
        <v>5092</v>
      </c>
      <c r="W276" t="s">
        <v>5001</v>
      </c>
      <c r="X276" t="s">
        <v>5430</v>
      </c>
      <c r="Y276" t="s">
        <v>5431</v>
      </c>
      <c r="Z276" t="s">
        <v>8</v>
      </c>
      <c r="AA276">
        <v>0</v>
      </c>
      <c r="AB276" t="s">
        <v>195</v>
      </c>
      <c r="AC276">
        <v>0</v>
      </c>
      <c r="AD276" t="s">
        <v>195</v>
      </c>
      <c r="AE276">
        <v>0</v>
      </c>
      <c r="AF276" t="s">
        <v>195</v>
      </c>
      <c r="AG276">
        <v>0</v>
      </c>
      <c r="AH276" t="s">
        <v>195</v>
      </c>
      <c r="AI276">
        <v>10</v>
      </c>
      <c r="AJ276" t="s">
        <v>1039</v>
      </c>
      <c r="AK276">
        <v>300000</v>
      </c>
      <c r="AL276">
        <v>3000000</v>
      </c>
      <c r="AM276" t="s">
        <v>195</v>
      </c>
      <c r="AN276">
        <v>0</v>
      </c>
      <c r="AO276" t="s">
        <v>4943</v>
      </c>
      <c r="AP276">
        <v>0</v>
      </c>
      <c r="AQ276">
        <v>0</v>
      </c>
      <c r="AR276">
        <v>344658</v>
      </c>
      <c r="AS276">
        <v>48655</v>
      </c>
      <c r="AT276">
        <v>179248</v>
      </c>
      <c r="AU276">
        <v>97619</v>
      </c>
      <c r="AV276">
        <v>18748</v>
      </c>
      <c r="AW276">
        <v>18748</v>
      </c>
      <c r="AX276">
        <v>18748</v>
      </c>
      <c r="AY276">
        <v>20213</v>
      </c>
      <c r="AZ276">
        <v>352352</v>
      </c>
      <c r="BA276">
        <v>1901011</v>
      </c>
      <c r="BB276" t="s">
        <v>3796</v>
      </c>
      <c r="BC276" t="s">
        <v>3797</v>
      </c>
      <c r="BD276" t="s">
        <v>3813</v>
      </c>
      <c r="BE276" t="s">
        <v>4997</v>
      </c>
      <c r="BF276" t="s">
        <v>4998</v>
      </c>
      <c r="BG276" t="s">
        <v>4999</v>
      </c>
      <c r="BH276" t="s">
        <v>4947</v>
      </c>
      <c r="BI276" t="s">
        <v>195</v>
      </c>
      <c r="BJ276" t="s">
        <v>195</v>
      </c>
      <c r="BK276" t="s">
        <v>5398</v>
      </c>
      <c r="BL276" t="s">
        <v>5432</v>
      </c>
      <c r="BM276" t="s">
        <v>4949</v>
      </c>
      <c r="BN276" t="s">
        <v>5400</v>
      </c>
      <c r="BO276" t="s">
        <v>4950</v>
      </c>
      <c r="BP276" s="441" t="str">
        <f t="shared" si="4"/>
        <v>WA.2378.EBA.963.101.A.521213</v>
      </c>
    </row>
    <row r="277" spans="1:68">
      <c r="A277" t="s">
        <v>5010</v>
      </c>
      <c r="B277" t="s">
        <v>4936</v>
      </c>
      <c r="C277" t="s">
        <v>4937</v>
      </c>
      <c r="D277" t="s">
        <v>3795</v>
      </c>
      <c r="E277" t="s">
        <v>197</v>
      </c>
      <c r="F277" t="s">
        <v>3812</v>
      </c>
      <c r="G277" t="s">
        <v>820</v>
      </c>
      <c r="H277" t="s">
        <v>4938</v>
      </c>
      <c r="I277">
        <v>9</v>
      </c>
      <c r="J277" t="s">
        <v>4959</v>
      </c>
      <c r="K277">
        <v>2</v>
      </c>
      <c r="L277" t="s">
        <v>805</v>
      </c>
      <c r="M277" t="s">
        <v>8</v>
      </c>
      <c r="N277" t="s">
        <v>1020</v>
      </c>
      <c r="O277" t="s">
        <v>518</v>
      </c>
      <c r="P277" t="s">
        <v>8</v>
      </c>
      <c r="Q277" t="s">
        <v>4570</v>
      </c>
      <c r="R277" t="s">
        <v>4940</v>
      </c>
      <c r="S277" t="s">
        <v>195</v>
      </c>
      <c r="T277" t="s">
        <v>4570</v>
      </c>
      <c r="U277" t="s">
        <v>4570</v>
      </c>
      <c r="V277" t="s">
        <v>5395</v>
      </c>
      <c r="W277" t="s">
        <v>4496</v>
      </c>
      <c r="X277" t="s">
        <v>5396</v>
      </c>
      <c r="Y277" t="s">
        <v>5397</v>
      </c>
      <c r="Z277" t="s">
        <v>8</v>
      </c>
      <c r="AA277">
        <v>0</v>
      </c>
      <c r="AB277" t="s">
        <v>195</v>
      </c>
      <c r="AC277">
        <v>0</v>
      </c>
      <c r="AD277" t="s">
        <v>195</v>
      </c>
      <c r="AE277">
        <v>0</v>
      </c>
      <c r="AF277" t="s">
        <v>195</v>
      </c>
      <c r="AG277">
        <v>0</v>
      </c>
      <c r="AH277" t="s">
        <v>195</v>
      </c>
      <c r="AI277">
        <v>12</v>
      </c>
      <c r="AJ277" t="s">
        <v>32</v>
      </c>
      <c r="AK277">
        <v>400000</v>
      </c>
      <c r="AL277">
        <v>4800000</v>
      </c>
      <c r="AM277" t="s">
        <v>195</v>
      </c>
      <c r="AN277">
        <v>0</v>
      </c>
      <c r="AO277" t="s">
        <v>5011</v>
      </c>
      <c r="AP277">
        <v>0</v>
      </c>
      <c r="AQ277">
        <v>0</v>
      </c>
      <c r="AR277">
        <v>158495</v>
      </c>
      <c r="AS277">
        <v>212907</v>
      </c>
      <c r="AT277">
        <v>293140</v>
      </c>
      <c r="AU277">
        <v>200954</v>
      </c>
      <c r="AV277">
        <v>120302</v>
      </c>
      <c r="AW277">
        <v>93173</v>
      </c>
      <c r="AX277">
        <v>125878</v>
      </c>
      <c r="AY277">
        <v>117239</v>
      </c>
      <c r="AZ277">
        <v>125940</v>
      </c>
      <c r="BA277">
        <v>3351972</v>
      </c>
      <c r="BB277" t="s">
        <v>3796</v>
      </c>
      <c r="BC277" t="s">
        <v>3797</v>
      </c>
      <c r="BD277" t="s">
        <v>3813</v>
      </c>
      <c r="BE277" t="s">
        <v>3816</v>
      </c>
      <c r="BF277" t="s">
        <v>4962</v>
      </c>
      <c r="BG277" t="s">
        <v>4963</v>
      </c>
      <c r="BH277" t="s">
        <v>4947</v>
      </c>
      <c r="BI277" t="s">
        <v>195</v>
      </c>
      <c r="BJ277" t="s">
        <v>195</v>
      </c>
      <c r="BK277" t="s">
        <v>5398</v>
      </c>
      <c r="BL277" t="s">
        <v>5399</v>
      </c>
      <c r="BM277" t="s">
        <v>4949</v>
      </c>
      <c r="BN277" t="s">
        <v>5400</v>
      </c>
      <c r="BO277" t="s">
        <v>4950</v>
      </c>
      <c r="BP277" s="441" t="str">
        <f t="shared" si="4"/>
        <v>WA.2378.EBA.958.101.A.521213</v>
      </c>
    </row>
    <row r="278" spans="1:68">
      <c r="A278" t="s">
        <v>5010</v>
      </c>
      <c r="B278" t="s">
        <v>4936</v>
      </c>
      <c r="C278" t="s">
        <v>4937</v>
      </c>
      <c r="D278" t="s">
        <v>3795</v>
      </c>
      <c r="E278" t="s">
        <v>197</v>
      </c>
      <c r="F278" t="s">
        <v>3812</v>
      </c>
      <c r="G278" t="s">
        <v>820</v>
      </c>
      <c r="H278" t="s">
        <v>4938</v>
      </c>
      <c r="I278">
        <v>9</v>
      </c>
      <c r="J278" t="s">
        <v>4959</v>
      </c>
      <c r="K278">
        <v>2</v>
      </c>
      <c r="L278" t="s">
        <v>805</v>
      </c>
      <c r="M278" t="s">
        <v>8</v>
      </c>
      <c r="N278" t="s">
        <v>1020</v>
      </c>
      <c r="O278" t="s">
        <v>518</v>
      </c>
      <c r="P278" t="s">
        <v>8</v>
      </c>
      <c r="Q278" t="s">
        <v>4570</v>
      </c>
      <c r="R278" t="s">
        <v>4940</v>
      </c>
      <c r="S278" t="s">
        <v>195</v>
      </c>
      <c r="T278" t="s">
        <v>4570</v>
      </c>
      <c r="U278" t="s">
        <v>4570</v>
      </c>
      <c r="V278" t="s">
        <v>5401</v>
      </c>
      <c r="W278" t="s">
        <v>4951</v>
      </c>
      <c r="X278" t="s">
        <v>5402</v>
      </c>
      <c r="Y278" t="s">
        <v>5403</v>
      </c>
      <c r="Z278" t="s">
        <v>8</v>
      </c>
      <c r="AA278">
        <v>0</v>
      </c>
      <c r="AB278" t="s">
        <v>195</v>
      </c>
      <c r="AC278">
        <v>0</v>
      </c>
      <c r="AD278" t="s">
        <v>195</v>
      </c>
      <c r="AE278">
        <v>0</v>
      </c>
      <c r="AF278" t="s">
        <v>195</v>
      </c>
      <c r="AG278">
        <v>0</v>
      </c>
      <c r="AH278" t="s">
        <v>195</v>
      </c>
      <c r="AI278">
        <v>12</v>
      </c>
      <c r="AJ278" t="s">
        <v>32</v>
      </c>
      <c r="AK278">
        <v>300000</v>
      </c>
      <c r="AL278">
        <v>3600000</v>
      </c>
      <c r="AM278" t="s">
        <v>195</v>
      </c>
      <c r="AN278">
        <v>0</v>
      </c>
      <c r="AO278" t="s">
        <v>5011</v>
      </c>
      <c r="AP278">
        <v>0</v>
      </c>
      <c r="AQ278">
        <v>0</v>
      </c>
      <c r="AR278">
        <v>118871</v>
      </c>
      <c r="AS278">
        <v>159681</v>
      </c>
      <c r="AT278">
        <v>219855</v>
      </c>
      <c r="AU278">
        <v>150715</v>
      </c>
      <c r="AV278">
        <v>90226</v>
      </c>
      <c r="AW278">
        <v>69880</v>
      </c>
      <c r="AX278">
        <v>94409</v>
      </c>
      <c r="AY278">
        <v>87930</v>
      </c>
      <c r="AZ278">
        <v>94455</v>
      </c>
      <c r="BA278">
        <v>2513978</v>
      </c>
      <c r="BB278" t="s">
        <v>3796</v>
      </c>
      <c r="BC278" t="s">
        <v>3797</v>
      </c>
      <c r="BD278" t="s">
        <v>3813</v>
      </c>
      <c r="BE278" t="s">
        <v>3816</v>
      </c>
      <c r="BF278" t="s">
        <v>4962</v>
      </c>
      <c r="BG278" t="s">
        <v>4963</v>
      </c>
      <c r="BH278" t="s">
        <v>4947</v>
      </c>
      <c r="BI278" t="s">
        <v>195</v>
      </c>
      <c r="BJ278" t="s">
        <v>195</v>
      </c>
      <c r="BK278" t="s">
        <v>5398</v>
      </c>
      <c r="BL278" t="s">
        <v>5404</v>
      </c>
      <c r="BM278" t="s">
        <v>4949</v>
      </c>
      <c r="BN278" t="s">
        <v>5400</v>
      </c>
      <c r="BO278" t="s">
        <v>4950</v>
      </c>
      <c r="BP278" s="441" t="str">
        <f t="shared" si="4"/>
        <v>WA.2378.EBA.958.101.A.521213</v>
      </c>
    </row>
    <row r="279" spans="1:68">
      <c r="A279" t="s">
        <v>5010</v>
      </c>
      <c r="B279" t="s">
        <v>4936</v>
      </c>
      <c r="C279" t="s">
        <v>4937</v>
      </c>
      <c r="D279" t="s">
        <v>3795</v>
      </c>
      <c r="E279" t="s">
        <v>197</v>
      </c>
      <c r="F279" t="s">
        <v>3812</v>
      </c>
      <c r="G279" t="s">
        <v>820</v>
      </c>
      <c r="H279" t="s">
        <v>4938</v>
      </c>
      <c r="I279">
        <v>9</v>
      </c>
      <c r="J279" t="s">
        <v>4959</v>
      </c>
      <c r="K279">
        <v>2</v>
      </c>
      <c r="L279" t="s">
        <v>805</v>
      </c>
      <c r="M279" t="s">
        <v>8</v>
      </c>
      <c r="N279" t="s">
        <v>1020</v>
      </c>
      <c r="O279" t="s">
        <v>518</v>
      </c>
      <c r="P279" t="s">
        <v>8</v>
      </c>
      <c r="Q279" t="s">
        <v>4570</v>
      </c>
      <c r="R279" t="s">
        <v>4940</v>
      </c>
      <c r="S279" t="s">
        <v>195</v>
      </c>
      <c r="T279" t="s">
        <v>4570</v>
      </c>
      <c r="U279" t="s">
        <v>4570</v>
      </c>
      <c r="V279" t="s">
        <v>3769</v>
      </c>
      <c r="W279" t="s">
        <v>5001</v>
      </c>
      <c r="X279" t="s">
        <v>5405</v>
      </c>
      <c r="Y279" t="s">
        <v>5406</v>
      </c>
      <c r="Z279" t="s">
        <v>8</v>
      </c>
      <c r="AA279">
        <v>0</v>
      </c>
      <c r="AB279" t="s">
        <v>195</v>
      </c>
      <c r="AC279">
        <v>0</v>
      </c>
      <c r="AD279" t="s">
        <v>195</v>
      </c>
      <c r="AE279">
        <v>0</v>
      </c>
      <c r="AF279" t="s">
        <v>195</v>
      </c>
      <c r="AG279">
        <v>0</v>
      </c>
      <c r="AH279" t="s">
        <v>195</v>
      </c>
      <c r="AI279">
        <v>84</v>
      </c>
      <c r="AJ279" t="s">
        <v>32</v>
      </c>
      <c r="AK279">
        <v>300000</v>
      </c>
      <c r="AL279">
        <v>25200000</v>
      </c>
      <c r="AM279" t="s">
        <v>195</v>
      </c>
      <c r="AN279">
        <v>0</v>
      </c>
      <c r="AO279" t="s">
        <v>5011</v>
      </c>
      <c r="AP279">
        <v>0</v>
      </c>
      <c r="AQ279">
        <v>0</v>
      </c>
      <c r="AR279">
        <v>832098</v>
      </c>
      <c r="AS279">
        <v>1117764</v>
      </c>
      <c r="AT279">
        <v>1538985</v>
      </c>
      <c r="AU279">
        <v>1055008</v>
      </c>
      <c r="AV279">
        <v>631584</v>
      </c>
      <c r="AW279">
        <v>489158</v>
      </c>
      <c r="AX279">
        <v>660862</v>
      </c>
      <c r="AY279">
        <v>615507</v>
      </c>
      <c r="AZ279">
        <v>661182</v>
      </c>
      <c r="BA279">
        <v>17597852</v>
      </c>
      <c r="BB279" t="s">
        <v>3796</v>
      </c>
      <c r="BC279" t="s">
        <v>3797</v>
      </c>
      <c r="BD279" t="s">
        <v>3813</v>
      </c>
      <c r="BE279" t="s">
        <v>3816</v>
      </c>
      <c r="BF279" t="s">
        <v>4962</v>
      </c>
      <c r="BG279" t="s">
        <v>4963</v>
      </c>
      <c r="BH279" t="s">
        <v>4947</v>
      </c>
      <c r="BI279" t="s">
        <v>195</v>
      </c>
      <c r="BJ279" t="s">
        <v>195</v>
      </c>
      <c r="BK279" t="s">
        <v>5398</v>
      </c>
      <c r="BL279" t="s">
        <v>5407</v>
      </c>
      <c r="BM279" t="s">
        <v>4949</v>
      </c>
      <c r="BN279" t="s">
        <v>5400</v>
      </c>
      <c r="BO279" t="s">
        <v>4950</v>
      </c>
      <c r="BP279" s="441" t="str">
        <f t="shared" si="4"/>
        <v>WA.2378.EBA.958.101.A.521213</v>
      </c>
    </row>
    <row r="280" spans="1:68">
      <c r="A280" t="s">
        <v>5010</v>
      </c>
      <c r="B280" t="s">
        <v>4936</v>
      </c>
      <c r="C280" t="s">
        <v>4937</v>
      </c>
      <c r="D280" t="s">
        <v>3795</v>
      </c>
      <c r="E280" t="s">
        <v>197</v>
      </c>
      <c r="F280" t="s">
        <v>3812</v>
      </c>
      <c r="G280" t="s">
        <v>820</v>
      </c>
      <c r="H280" t="s">
        <v>4938</v>
      </c>
      <c r="I280">
        <v>9</v>
      </c>
      <c r="J280" t="s">
        <v>4959</v>
      </c>
      <c r="K280">
        <v>2</v>
      </c>
      <c r="L280" t="s">
        <v>805</v>
      </c>
      <c r="M280" t="s">
        <v>8</v>
      </c>
      <c r="N280" t="s">
        <v>1020</v>
      </c>
      <c r="O280" t="s">
        <v>518</v>
      </c>
      <c r="P280" t="s">
        <v>8</v>
      </c>
      <c r="Q280" t="s">
        <v>4570</v>
      </c>
      <c r="R280" t="s">
        <v>4940</v>
      </c>
      <c r="S280" t="s">
        <v>195</v>
      </c>
      <c r="T280" t="s">
        <v>4570</v>
      </c>
      <c r="U280" t="s">
        <v>4570</v>
      </c>
      <c r="V280" t="s">
        <v>4951</v>
      </c>
      <c r="W280" t="s">
        <v>5092</v>
      </c>
      <c r="X280" t="s">
        <v>5408</v>
      </c>
      <c r="Y280" t="s">
        <v>5397</v>
      </c>
      <c r="Z280" t="s">
        <v>8</v>
      </c>
      <c r="AA280">
        <v>0</v>
      </c>
      <c r="AB280" t="s">
        <v>195</v>
      </c>
      <c r="AC280">
        <v>0</v>
      </c>
      <c r="AD280" t="s">
        <v>195</v>
      </c>
      <c r="AE280">
        <v>0</v>
      </c>
      <c r="AF280" t="s">
        <v>195</v>
      </c>
      <c r="AG280">
        <v>0</v>
      </c>
      <c r="AH280" t="s">
        <v>195</v>
      </c>
      <c r="AI280">
        <v>12</v>
      </c>
      <c r="AJ280" t="s">
        <v>32</v>
      </c>
      <c r="AK280">
        <v>400000</v>
      </c>
      <c r="AL280">
        <v>4800000</v>
      </c>
      <c r="AM280" t="s">
        <v>195</v>
      </c>
      <c r="AN280">
        <v>0</v>
      </c>
      <c r="AO280" t="s">
        <v>5011</v>
      </c>
      <c r="AP280">
        <v>0</v>
      </c>
      <c r="AQ280">
        <v>0</v>
      </c>
      <c r="AR280">
        <v>158495</v>
      </c>
      <c r="AS280">
        <v>212907</v>
      </c>
      <c r="AT280">
        <v>293140</v>
      </c>
      <c r="AU280">
        <v>200954</v>
      </c>
      <c r="AV280">
        <v>120302</v>
      </c>
      <c r="AW280">
        <v>93173</v>
      </c>
      <c r="AX280">
        <v>125878</v>
      </c>
      <c r="AY280">
        <v>117239</v>
      </c>
      <c r="AZ280">
        <v>125940</v>
      </c>
      <c r="BA280">
        <v>3351972</v>
      </c>
      <c r="BB280" t="s">
        <v>3796</v>
      </c>
      <c r="BC280" t="s">
        <v>3797</v>
      </c>
      <c r="BD280" t="s">
        <v>3813</v>
      </c>
      <c r="BE280" t="s">
        <v>3816</v>
      </c>
      <c r="BF280" t="s">
        <v>4962</v>
      </c>
      <c r="BG280" t="s">
        <v>4963</v>
      </c>
      <c r="BH280" t="s">
        <v>4947</v>
      </c>
      <c r="BI280" t="s">
        <v>195</v>
      </c>
      <c r="BJ280" t="s">
        <v>195</v>
      </c>
      <c r="BK280" t="s">
        <v>5398</v>
      </c>
      <c r="BL280" t="s">
        <v>5409</v>
      </c>
      <c r="BM280" t="s">
        <v>4949</v>
      </c>
      <c r="BN280" t="s">
        <v>5400</v>
      </c>
      <c r="BO280" t="s">
        <v>4950</v>
      </c>
      <c r="BP280" s="441" t="str">
        <f t="shared" si="4"/>
        <v>WA.2378.EBA.958.101.A.521213</v>
      </c>
    </row>
    <row r="281" spans="1:68">
      <c r="A281" t="s">
        <v>5010</v>
      </c>
      <c r="B281" t="s">
        <v>4936</v>
      </c>
      <c r="C281" t="s">
        <v>4937</v>
      </c>
      <c r="D281" t="s">
        <v>3795</v>
      </c>
      <c r="E281" t="s">
        <v>197</v>
      </c>
      <c r="F281" t="s">
        <v>3812</v>
      </c>
      <c r="G281" t="s">
        <v>820</v>
      </c>
      <c r="H281" t="s">
        <v>4938</v>
      </c>
      <c r="I281">
        <v>9</v>
      </c>
      <c r="J281" t="s">
        <v>4959</v>
      </c>
      <c r="K281">
        <v>2</v>
      </c>
      <c r="L281" t="s">
        <v>805</v>
      </c>
      <c r="M281" t="s">
        <v>8</v>
      </c>
      <c r="N281" t="s">
        <v>1020</v>
      </c>
      <c r="O281" t="s">
        <v>518</v>
      </c>
      <c r="P281" t="s">
        <v>8</v>
      </c>
      <c r="Q281" t="s">
        <v>4570</v>
      </c>
      <c r="R281" t="s">
        <v>4940</v>
      </c>
      <c r="S281" t="s">
        <v>195</v>
      </c>
      <c r="T281" t="s">
        <v>4570</v>
      </c>
      <c r="U281" t="s">
        <v>4570</v>
      </c>
      <c r="V281" t="s">
        <v>5001</v>
      </c>
      <c r="W281" t="s">
        <v>5096</v>
      </c>
      <c r="X281" t="s">
        <v>812</v>
      </c>
      <c r="Y281" t="s">
        <v>5403</v>
      </c>
      <c r="Z281" t="s">
        <v>8</v>
      </c>
      <c r="AA281">
        <v>0</v>
      </c>
      <c r="AB281" t="s">
        <v>195</v>
      </c>
      <c r="AC281">
        <v>0</v>
      </c>
      <c r="AD281" t="s">
        <v>195</v>
      </c>
      <c r="AE281">
        <v>0</v>
      </c>
      <c r="AF281" t="s">
        <v>195</v>
      </c>
      <c r="AG281">
        <v>0</v>
      </c>
      <c r="AH281" t="s">
        <v>195</v>
      </c>
      <c r="AI281">
        <v>12</v>
      </c>
      <c r="AJ281" t="s">
        <v>32</v>
      </c>
      <c r="AK281">
        <v>300000</v>
      </c>
      <c r="AL281">
        <v>3600000</v>
      </c>
      <c r="AM281" t="s">
        <v>195</v>
      </c>
      <c r="AN281">
        <v>0</v>
      </c>
      <c r="AO281" t="s">
        <v>5011</v>
      </c>
      <c r="AP281">
        <v>0</v>
      </c>
      <c r="AQ281">
        <v>0</v>
      </c>
      <c r="AR281">
        <v>118871</v>
      </c>
      <c r="AS281">
        <v>159681</v>
      </c>
      <c r="AT281">
        <v>219855</v>
      </c>
      <c r="AU281">
        <v>150715</v>
      </c>
      <c r="AV281">
        <v>90226</v>
      </c>
      <c r="AW281">
        <v>69880</v>
      </c>
      <c r="AX281">
        <v>94409</v>
      </c>
      <c r="AY281">
        <v>87930</v>
      </c>
      <c r="AZ281">
        <v>94455</v>
      </c>
      <c r="BA281">
        <v>2513978</v>
      </c>
      <c r="BB281" t="s">
        <v>3796</v>
      </c>
      <c r="BC281" t="s">
        <v>3797</v>
      </c>
      <c r="BD281" t="s">
        <v>3813</v>
      </c>
      <c r="BE281" t="s">
        <v>3816</v>
      </c>
      <c r="BF281" t="s">
        <v>4962</v>
      </c>
      <c r="BG281" t="s">
        <v>4963</v>
      </c>
      <c r="BH281" t="s">
        <v>4947</v>
      </c>
      <c r="BI281" t="s">
        <v>195</v>
      </c>
      <c r="BJ281" t="s">
        <v>195</v>
      </c>
      <c r="BK281" t="s">
        <v>5398</v>
      </c>
      <c r="BL281" t="s">
        <v>5410</v>
      </c>
      <c r="BM281" t="s">
        <v>4949</v>
      </c>
      <c r="BN281" t="s">
        <v>5400</v>
      </c>
      <c r="BO281" t="s">
        <v>4950</v>
      </c>
      <c r="BP281" s="441" t="str">
        <f t="shared" si="4"/>
        <v>WA.2378.EBA.958.101.A.521213</v>
      </c>
    </row>
    <row r="282" spans="1:68">
      <c r="A282" t="s">
        <v>5010</v>
      </c>
      <c r="B282" t="s">
        <v>4936</v>
      </c>
      <c r="C282" t="s">
        <v>4937</v>
      </c>
      <c r="D282" t="s">
        <v>3795</v>
      </c>
      <c r="E282" t="s">
        <v>197</v>
      </c>
      <c r="F282" t="s">
        <v>3812</v>
      </c>
      <c r="G282" t="s">
        <v>820</v>
      </c>
      <c r="H282" t="s">
        <v>4938</v>
      </c>
      <c r="I282">
        <v>9</v>
      </c>
      <c r="J282" t="s">
        <v>4959</v>
      </c>
      <c r="K282">
        <v>2</v>
      </c>
      <c r="L282" t="s">
        <v>805</v>
      </c>
      <c r="M282" t="s">
        <v>8</v>
      </c>
      <c r="N282" t="s">
        <v>1020</v>
      </c>
      <c r="O282" t="s">
        <v>518</v>
      </c>
      <c r="P282" t="s">
        <v>8</v>
      </c>
      <c r="Q282" t="s">
        <v>4570</v>
      </c>
      <c r="R282" t="s">
        <v>4940</v>
      </c>
      <c r="S282" t="s">
        <v>195</v>
      </c>
      <c r="T282" t="s">
        <v>4570</v>
      </c>
      <c r="U282" t="s">
        <v>4570</v>
      </c>
      <c r="V282" t="s">
        <v>5092</v>
      </c>
      <c r="W282" t="s">
        <v>5265</v>
      </c>
      <c r="X282" t="s">
        <v>3069</v>
      </c>
      <c r="Y282" t="s">
        <v>5411</v>
      </c>
      <c r="Z282" t="s">
        <v>8</v>
      </c>
      <c r="AA282">
        <v>0</v>
      </c>
      <c r="AB282" t="s">
        <v>195</v>
      </c>
      <c r="AC282">
        <v>0</v>
      </c>
      <c r="AD282" t="s">
        <v>195</v>
      </c>
      <c r="AE282">
        <v>0</v>
      </c>
      <c r="AF282" t="s">
        <v>195</v>
      </c>
      <c r="AG282">
        <v>0</v>
      </c>
      <c r="AH282" t="s">
        <v>195</v>
      </c>
      <c r="AI282">
        <v>60</v>
      </c>
      <c r="AJ282" t="s">
        <v>32</v>
      </c>
      <c r="AK282">
        <v>300000</v>
      </c>
      <c r="AL282">
        <v>18000000</v>
      </c>
      <c r="AM282" t="s">
        <v>195</v>
      </c>
      <c r="AN282">
        <v>0</v>
      </c>
      <c r="AO282" t="s">
        <v>5011</v>
      </c>
      <c r="AP282">
        <v>0</v>
      </c>
      <c r="AQ282">
        <v>0</v>
      </c>
      <c r="AR282">
        <v>594356</v>
      </c>
      <c r="AS282">
        <v>798403</v>
      </c>
      <c r="AT282">
        <v>1099275</v>
      </c>
      <c r="AU282">
        <v>753577</v>
      </c>
      <c r="AV282">
        <v>451131</v>
      </c>
      <c r="AW282">
        <v>349398</v>
      </c>
      <c r="AX282">
        <v>472044</v>
      </c>
      <c r="AY282">
        <v>439648</v>
      </c>
      <c r="AZ282">
        <v>472273</v>
      </c>
      <c r="BA282">
        <v>12569895</v>
      </c>
      <c r="BB282" t="s">
        <v>3796</v>
      </c>
      <c r="BC282" t="s">
        <v>3797</v>
      </c>
      <c r="BD282" t="s">
        <v>3813</v>
      </c>
      <c r="BE282" t="s">
        <v>3816</v>
      </c>
      <c r="BF282" t="s">
        <v>4962</v>
      </c>
      <c r="BG282" t="s">
        <v>4963</v>
      </c>
      <c r="BH282" t="s">
        <v>4947</v>
      </c>
      <c r="BI282" t="s">
        <v>195</v>
      </c>
      <c r="BJ282" t="s">
        <v>195</v>
      </c>
      <c r="BK282" t="s">
        <v>5398</v>
      </c>
      <c r="BL282" t="s">
        <v>5412</v>
      </c>
      <c r="BM282" t="s">
        <v>4949</v>
      </c>
      <c r="BN282" t="s">
        <v>5400</v>
      </c>
      <c r="BO282" t="s">
        <v>4950</v>
      </c>
      <c r="BP282" s="441" t="str">
        <f t="shared" si="4"/>
        <v>WA.2378.EBA.958.101.A.521213</v>
      </c>
    </row>
    <row r="283" spans="1:68">
      <c r="A283" t="s">
        <v>5010</v>
      </c>
      <c r="B283" t="s">
        <v>4936</v>
      </c>
      <c r="C283" t="s">
        <v>4937</v>
      </c>
      <c r="D283" t="s">
        <v>3795</v>
      </c>
      <c r="E283" t="s">
        <v>197</v>
      </c>
      <c r="F283" t="s">
        <v>3812</v>
      </c>
      <c r="G283" t="s">
        <v>820</v>
      </c>
      <c r="H283" t="s">
        <v>4938</v>
      </c>
      <c r="I283">
        <v>9</v>
      </c>
      <c r="J283" t="s">
        <v>4959</v>
      </c>
      <c r="K283">
        <v>2</v>
      </c>
      <c r="L283" t="s">
        <v>805</v>
      </c>
      <c r="M283" t="s">
        <v>8</v>
      </c>
      <c r="N283" t="s">
        <v>1020</v>
      </c>
      <c r="O283" t="s">
        <v>518</v>
      </c>
      <c r="P283" t="s">
        <v>8</v>
      </c>
      <c r="Q283" t="s">
        <v>4570</v>
      </c>
      <c r="R283" t="s">
        <v>4940</v>
      </c>
      <c r="S283" t="s">
        <v>195</v>
      </c>
      <c r="T283" t="s">
        <v>4570</v>
      </c>
      <c r="U283" t="s">
        <v>4570</v>
      </c>
      <c r="V283" t="s">
        <v>5265</v>
      </c>
      <c r="W283" t="s">
        <v>5413</v>
      </c>
      <c r="X283" t="s">
        <v>5414</v>
      </c>
      <c r="Y283" t="s">
        <v>5415</v>
      </c>
      <c r="Z283" t="s">
        <v>8</v>
      </c>
      <c r="AA283">
        <v>0</v>
      </c>
      <c r="AB283" t="s">
        <v>195</v>
      </c>
      <c r="AC283">
        <v>0</v>
      </c>
      <c r="AD283" t="s">
        <v>195</v>
      </c>
      <c r="AE283">
        <v>0</v>
      </c>
      <c r="AF283" t="s">
        <v>195</v>
      </c>
      <c r="AG283">
        <v>0</v>
      </c>
      <c r="AH283" t="s">
        <v>195</v>
      </c>
      <c r="AI283">
        <v>22</v>
      </c>
      <c r="AJ283" t="s">
        <v>1039</v>
      </c>
      <c r="AK283">
        <v>400000</v>
      </c>
      <c r="AL283">
        <v>8800000</v>
      </c>
      <c r="AM283" t="s">
        <v>195</v>
      </c>
      <c r="AN283">
        <v>0</v>
      </c>
      <c r="AO283" t="s">
        <v>5011</v>
      </c>
      <c r="AP283">
        <v>0</v>
      </c>
      <c r="AQ283">
        <v>0</v>
      </c>
      <c r="AR283">
        <v>290574</v>
      </c>
      <c r="AS283">
        <v>390330</v>
      </c>
      <c r="AT283">
        <v>537423</v>
      </c>
      <c r="AU283">
        <v>368416</v>
      </c>
      <c r="AV283">
        <v>220553</v>
      </c>
      <c r="AW283">
        <v>170817</v>
      </c>
      <c r="AX283">
        <v>230777</v>
      </c>
      <c r="AY283">
        <v>214939</v>
      </c>
      <c r="AZ283">
        <v>230889</v>
      </c>
      <c r="BA283">
        <v>6145282</v>
      </c>
      <c r="BB283" t="s">
        <v>3796</v>
      </c>
      <c r="BC283" t="s">
        <v>3797</v>
      </c>
      <c r="BD283" t="s">
        <v>3813</v>
      </c>
      <c r="BE283" t="s">
        <v>3816</v>
      </c>
      <c r="BF283" t="s">
        <v>4962</v>
      </c>
      <c r="BG283" t="s">
        <v>4963</v>
      </c>
      <c r="BH283" t="s">
        <v>4947</v>
      </c>
      <c r="BI283" t="s">
        <v>195</v>
      </c>
      <c r="BJ283" t="s">
        <v>195</v>
      </c>
      <c r="BK283" t="s">
        <v>5398</v>
      </c>
      <c r="BL283" t="s">
        <v>5416</v>
      </c>
      <c r="BM283" t="s">
        <v>4949</v>
      </c>
      <c r="BN283" t="s">
        <v>5400</v>
      </c>
      <c r="BO283" t="s">
        <v>4950</v>
      </c>
      <c r="BP283" s="441" t="str">
        <f t="shared" si="4"/>
        <v>WA.2378.EBA.958.101.A.521213</v>
      </c>
    </row>
    <row r="284" spans="1:68">
      <c r="A284" t="s">
        <v>5010</v>
      </c>
      <c r="B284" t="s">
        <v>4936</v>
      </c>
      <c r="C284" t="s">
        <v>4937</v>
      </c>
      <c r="D284" t="s">
        <v>3795</v>
      </c>
      <c r="E284" t="s">
        <v>197</v>
      </c>
      <c r="F284" t="s">
        <v>3812</v>
      </c>
      <c r="G284" t="s">
        <v>820</v>
      </c>
      <c r="H284" t="s">
        <v>4938</v>
      </c>
      <c r="I284">
        <v>9</v>
      </c>
      <c r="J284" t="s">
        <v>4959</v>
      </c>
      <c r="K284">
        <v>2</v>
      </c>
      <c r="L284" t="s">
        <v>805</v>
      </c>
      <c r="M284" t="s">
        <v>8</v>
      </c>
      <c r="N284" t="s">
        <v>1020</v>
      </c>
      <c r="O284" t="s">
        <v>518</v>
      </c>
      <c r="P284" t="s">
        <v>8</v>
      </c>
      <c r="Q284" t="s">
        <v>4570</v>
      </c>
      <c r="R284" t="s">
        <v>4940</v>
      </c>
      <c r="S284" t="s">
        <v>195</v>
      </c>
      <c r="T284" t="s">
        <v>4570</v>
      </c>
      <c r="U284" t="s">
        <v>4570</v>
      </c>
      <c r="V284" t="s">
        <v>5269</v>
      </c>
      <c r="W284" t="s">
        <v>5417</v>
      </c>
      <c r="X284" t="s">
        <v>5418</v>
      </c>
      <c r="Y284" t="s">
        <v>5419</v>
      </c>
      <c r="Z284" t="s">
        <v>8</v>
      </c>
      <c r="AA284">
        <v>0</v>
      </c>
      <c r="AB284" t="s">
        <v>195</v>
      </c>
      <c r="AC284">
        <v>0</v>
      </c>
      <c r="AD284" t="s">
        <v>195</v>
      </c>
      <c r="AE284">
        <v>0</v>
      </c>
      <c r="AF284" t="s">
        <v>195</v>
      </c>
      <c r="AG284">
        <v>0</v>
      </c>
      <c r="AH284" t="s">
        <v>195</v>
      </c>
      <c r="AI284">
        <v>66</v>
      </c>
      <c r="AJ284" t="s">
        <v>1039</v>
      </c>
      <c r="AK284">
        <v>300000</v>
      </c>
      <c r="AL284">
        <v>19800000</v>
      </c>
      <c r="AM284" t="s">
        <v>195</v>
      </c>
      <c r="AN284">
        <v>0</v>
      </c>
      <c r="AO284" t="s">
        <v>5011</v>
      </c>
      <c r="AP284">
        <v>0</v>
      </c>
      <c r="AQ284">
        <v>0</v>
      </c>
      <c r="AR284">
        <v>653792</v>
      </c>
      <c r="AS284">
        <v>878243</v>
      </c>
      <c r="AT284">
        <v>1209203</v>
      </c>
      <c r="AU284">
        <v>828935</v>
      </c>
      <c r="AV284">
        <v>496244</v>
      </c>
      <c r="AW284">
        <v>384338</v>
      </c>
      <c r="AX284">
        <v>519248</v>
      </c>
      <c r="AY284">
        <v>483613</v>
      </c>
      <c r="AZ284">
        <v>519501</v>
      </c>
      <c r="BA284">
        <v>13826883</v>
      </c>
      <c r="BB284" t="s">
        <v>3796</v>
      </c>
      <c r="BC284" t="s">
        <v>3797</v>
      </c>
      <c r="BD284" t="s">
        <v>3813</v>
      </c>
      <c r="BE284" t="s">
        <v>3816</v>
      </c>
      <c r="BF284" t="s">
        <v>4962</v>
      </c>
      <c r="BG284" t="s">
        <v>4963</v>
      </c>
      <c r="BH284" t="s">
        <v>4947</v>
      </c>
      <c r="BI284" t="s">
        <v>195</v>
      </c>
      <c r="BJ284" t="s">
        <v>195</v>
      </c>
      <c r="BK284" t="s">
        <v>5398</v>
      </c>
      <c r="BL284" t="s">
        <v>5420</v>
      </c>
      <c r="BM284" t="s">
        <v>4949</v>
      </c>
      <c r="BN284" t="s">
        <v>5400</v>
      </c>
      <c r="BO284" t="s">
        <v>4950</v>
      </c>
      <c r="BP284" s="441" t="str">
        <f t="shared" si="4"/>
        <v>WA.2378.EBA.958.101.A.521213</v>
      </c>
    </row>
    <row r="285" spans="1:68">
      <c r="A285" t="s">
        <v>5010</v>
      </c>
      <c r="B285" t="s">
        <v>4936</v>
      </c>
      <c r="C285" t="s">
        <v>4937</v>
      </c>
      <c r="D285" t="s">
        <v>3795</v>
      </c>
      <c r="E285" t="s">
        <v>197</v>
      </c>
      <c r="F285" t="s">
        <v>3812</v>
      </c>
      <c r="G285" t="s">
        <v>820</v>
      </c>
      <c r="H285" t="s">
        <v>4938</v>
      </c>
      <c r="I285">
        <v>9</v>
      </c>
      <c r="J285" t="s">
        <v>4959</v>
      </c>
      <c r="K285">
        <v>2</v>
      </c>
      <c r="L285" t="s">
        <v>805</v>
      </c>
      <c r="M285" t="s">
        <v>8</v>
      </c>
      <c r="N285" t="s">
        <v>1020</v>
      </c>
      <c r="O285" t="s">
        <v>518</v>
      </c>
      <c r="P285" t="s">
        <v>8</v>
      </c>
      <c r="Q285" t="s">
        <v>4570</v>
      </c>
      <c r="R285" t="s">
        <v>4940</v>
      </c>
      <c r="S285" t="s">
        <v>195</v>
      </c>
      <c r="T285" t="s">
        <v>4570</v>
      </c>
      <c r="U285" t="s">
        <v>4570</v>
      </c>
      <c r="V285" t="s">
        <v>5413</v>
      </c>
      <c r="W285" t="s">
        <v>5395</v>
      </c>
      <c r="X285" t="s">
        <v>5421</v>
      </c>
      <c r="Y285" t="s">
        <v>5422</v>
      </c>
      <c r="Z285" t="s">
        <v>8</v>
      </c>
      <c r="AA285">
        <v>0</v>
      </c>
      <c r="AB285" t="s">
        <v>195</v>
      </c>
      <c r="AC285">
        <v>0</v>
      </c>
      <c r="AD285" t="s">
        <v>195</v>
      </c>
      <c r="AE285">
        <v>0</v>
      </c>
      <c r="AF285" t="s">
        <v>195</v>
      </c>
      <c r="AG285">
        <v>0</v>
      </c>
      <c r="AH285" t="s">
        <v>195</v>
      </c>
      <c r="AI285">
        <v>11</v>
      </c>
      <c r="AJ285" t="s">
        <v>1039</v>
      </c>
      <c r="AK285">
        <v>180000</v>
      </c>
      <c r="AL285">
        <v>1980000</v>
      </c>
      <c r="AM285" t="s">
        <v>195</v>
      </c>
      <c r="AN285">
        <v>0</v>
      </c>
      <c r="AO285" t="s">
        <v>5011</v>
      </c>
      <c r="AP285">
        <v>0</v>
      </c>
      <c r="AQ285">
        <v>0</v>
      </c>
      <c r="AR285">
        <v>65379</v>
      </c>
      <c r="AS285">
        <v>87824</v>
      </c>
      <c r="AT285">
        <v>120920</v>
      </c>
      <c r="AU285">
        <v>82893</v>
      </c>
      <c r="AV285">
        <v>49624</v>
      </c>
      <c r="AW285">
        <v>38434</v>
      </c>
      <c r="AX285">
        <v>51925</v>
      </c>
      <c r="AY285">
        <v>48361</v>
      </c>
      <c r="AZ285">
        <v>51950</v>
      </c>
      <c r="BA285">
        <v>1382690</v>
      </c>
      <c r="BB285" t="s">
        <v>3796</v>
      </c>
      <c r="BC285" t="s">
        <v>3797</v>
      </c>
      <c r="BD285" t="s">
        <v>3813</v>
      </c>
      <c r="BE285" t="s">
        <v>3816</v>
      </c>
      <c r="BF285" t="s">
        <v>4962</v>
      </c>
      <c r="BG285" t="s">
        <v>4963</v>
      </c>
      <c r="BH285" t="s">
        <v>4947</v>
      </c>
      <c r="BI285" t="s">
        <v>195</v>
      </c>
      <c r="BJ285" t="s">
        <v>195</v>
      </c>
      <c r="BK285" t="s">
        <v>5398</v>
      </c>
      <c r="BL285" t="s">
        <v>5423</v>
      </c>
      <c r="BM285" t="s">
        <v>4949</v>
      </c>
      <c r="BN285" t="s">
        <v>5400</v>
      </c>
      <c r="BO285" t="s">
        <v>4950</v>
      </c>
      <c r="BP285" s="441" t="str">
        <f t="shared" si="4"/>
        <v>WA.2378.EBA.958.101.A.521213</v>
      </c>
    </row>
    <row r="286" spans="1:68">
      <c r="A286" t="s">
        <v>5010</v>
      </c>
      <c r="B286" t="s">
        <v>4936</v>
      </c>
      <c r="C286" t="s">
        <v>4937</v>
      </c>
      <c r="D286" t="s">
        <v>3795</v>
      </c>
      <c r="E286" t="s">
        <v>197</v>
      </c>
      <c r="F286" t="s">
        <v>3812</v>
      </c>
      <c r="G286" t="s">
        <v>820</v>
      </c>
      <c r="H286" t="s">
        <v>4938</v>
      </c>
      <c r="I286">
        <v>9</v>
      </c>
      <c r="J286" t="s">
        <v>4994</v>
      </c>
      <c r="K286">
        <v>2</v>
      </c>
      <c r="L286" t="s">
        <v>805</v>
      </c>
      <c r="M286" t="s">
        <v>8</v>
      </c>
      <c r="N286" t="s">
        <v>1541</v>
      </c>
      <c r="O286" t="s">
        <v>518</v>
      </c>
      <c r="P286" t="s">
        <v>8</v>
      </c>
      <c r="Q286" t="s">
        <v>4570</v>
      </c>
      <c r="R286" t="s">
        <v>4940</v>
      </c>
      <c r="S286" t="s">
        <v>195</v>
      </c>
      <c r="T286" t="s">
        <v>4570</v>
      </c>
      <c r="U286" t="s">
        <v>4570</v>
      </c>
      <c r="V286" t="s">
        <v>4951</v>
      </c>
      <c r="W286" t="s">
        <v>4496</v>
      </c>
      <c r="X286" t="s">
        <v>5424</v>
      </c>
      <c r="Y286" t="s">
        <v>5425</v>
      </c>
      <c r="Z286" t="s">
        <v>8</v>
      </c>
      <c r="AA286">
        <v>0</v>
      </c>
      <c r="AB286" t="s">
        <v>195</v>
      </c>
      <c r="AC286">
        <v>0</v>
      </c>
      <c r="AD286" t="s">
        <v>195</v>
      </c>
      <c r="AE286">
        <v>0</v>
      </c>
      <c r="AF286" t="s">
        <v>195</v>
      </c>
      <c r="AG286">
        <v>0</v>
      </c>
      <c r="AH286" t="s">
        <v>195</v>
      </c>
      <c r="AI286">
        <v>1</v>
      </c>
      <c r="AJ286" t="s">
        <v>1039</v>
      </c>
      <c r="AK286">
        <v>500000</v>
      </c>
      <c r="AL286">
        <v>500000</v>
      </c>
      <c r="AM286" t="s">
        <v>195</v>
      </c>
      <c r="AN286">
        <v>0</v>
      </c>
      <c r="AO286" t="s">
        <v>5011</v>
      </c>
      <c r="AP286">
        <v>0</v>
      </c>
      <c r="AQ286">
        <v>0</v>
      </c>
      <c r="AR286">
        <v>19533</v>
      </c>
      <c r="AS286">
        <v>9363</v>
      </c>
      <c r="AT286">
        <v>11050</v>
      </c>
      <c r="AU286">
        <v>7936</v>
      </c>
      <c r="AV286">
        <v>1062</v>
      </c>
      <c r="AW286">
        <v>1062</v>
      </c>
      <c r="AX286">
        <v>1062</v>
      </c>
      <c r="AY286">
        <v>1146</v>
      </c>
      <c r="AZ286">
        <v>10132</v>
      </c>
      <c r="BA286">
        <v>437654</v>
      </c>
      <c r="BB286" t="s">
        <v>3796</v>
      </c>
      <c r="BC286" t="s">
        <v>3797</v>
      </c>
      <c r="BD286" t="s">
        <v>3813</v>
      </c>
      <c r="BE286" t="s">
        <v>4997</v>
      </c>
      <c r="BF286" t="s">
        <v>4998</v>
      </c>
      <c r="BG286" t="s">
        <v>4999</v>
      </c>
      <c r="BH286" t="s">
        <v>4947</v>
      </c>
      <c r="BI286" t="s">
        <v>195</v>
      </c>
      <c r="BJ286" t="s">
        <v>195</v>
      </c>
      <c r="BK286" t="s">
        <v>5398</v>
      </c>
      <c r="BL286" t="s">
        <v>5426</v>
      </c>
      <c r="BM286" t="s">
        <v>4949</v>
      </c>
      <c r="BN286" t="s">
        <v>5400</v>
      </c>
      <c r="BO286" t="s">
        <v>4950</v>
      </c>
      <c r="BP286" s="441" t="str">
        <f t="shared" si="4"/>
        <v>WA.2378.EBA.963.101.A.521213</v>
      </c>
    </row>
    <row r="287" spans="1:68">
      <c r="A287" t="s">
        <v>5010</v>
      </c>
      <c r="B287" t="s">
        <v>4936</v>
      </c>
      <c r="C287" t="s">
        <v>4937</v>
      </c>
      <c r="D287" t="s">
        <v>3795</v>
      </c>
      <c r="E287" t="s">
        <v>197</v>
      </c>
      <c r="F287" t="s">
        <v>3812</v>
      </c>
      <c r="G287" t="s">
        <v>820</v>
      </c>
      <c r="H287" t="s">
        <v>4938</v>
      </c>
      <c r="I287">
        <v>9</v>
      </c>
      <c r="J287" t="s">
        <v>4994</v>
      </c>
      <c r="K287">
        <v>2</v>
      </c>
      <c r="L287" t="s">
        <v>805</v>
      </c>
      <c r="M287" t="s">
        <v>8</v>
      </c>
      <c r="N287" t="s">
        <v>1541</v>
      </c>
      <c r="O287" t="s">
        <v>518</v>
      </c>
      <c r="P287" t="s">
        <v>8</v>
      </c>
      <c r="Q287" t="s">
        <v>4570</v>
      </c>
      <c r="R287" t="s">
        <v>4940</v>
      </c>
      <c r="S287" t="s">
        <v>195</v>
      </c>
      <c r="T287" t="s">
        <v>4570</v>
      </c>
      <c r="U287" t="s">
        <v>4570</v>
      </c>
      <c r="V287" t="s">
        <v>5001</v>
      </c>
      <c r="W287" t="s">
        <v>4951</v>
      </c>
      <c r="X287" t="s">
        <v>5427</v>
      </c>
      <c r="Y287" t="s">
        <v>5428</v>
      </c>
      <c r="Z287" t="s">
        <v>8</v>
      </c>
      <c r="AA287">
        <v>0</v>
      </c>
      <c r="AB287" t="s">
        <v>195</v>
      </c>
      <c r="AC287">
        <v>0</v>
      </c>
      <c r="AD287" t="s">
        <v>195</v>
      </c>
      <c r="AE287">
        <v>0</v>
      </c>
      <c r="AF287" t="s">
        <v>195</v>
      </c>
      <c r="AG287">
        <v>0</v>
      </c>
      <c r="AH287" t="s">
        <v>195</v>
      </c>
      <c r="AI287">
        <v>8</v>
      </c>
      <c r="AJ287" t="s">
        <v>1039</v>
      </c>
      <c r="AK287">
        <v>400000</v>
      </c>
      <c r="AL287">
        <v>3200000</v>
      </c>
      <c r="AM287" t="s">
        <v>195</v>
      </c>
      <c r="AN287">
        <v>0</v>
      </c>
      <c r="AO287" t="s">
        <v>5011</v>
      </c>
      <c r="AP287">
        <v>0</v>
      </c>
      <c r="AQ287">
        <v>0</v>
      </c>
      <c r="AR287">
        <v>125011</v>
      </c>
      <c r="AS287">
        <v>59922</v>
      </c>
      <c r="AT287">
        <v>70720</v>
      </c>
      <c r="AU287">
        <v>50787</v>
      </c>
      <c r="AV287">
        <v>6800</v>
      </c>
      <c r="AW287">
        <v>6800</v>
      </c>
      <c r="AX287">
        <v>6800</v>
      </c>
      <c r="AY287">
        <v>7331</v>
      </c>
      <c r="AZ287">
        <v>64842</v>
      </c>
      <c r="BA287">
        <v>2800987</v>
      </c>
      <c r="BB287" t="s">
        <v>3796</v>
      </c>
      <c r="BC287" t="s">
        <v>3797</v>
      </c>
      <c r="BD287" t="s">
        <v>3813</v>
      </c>
      <c r="BE287" t="s">
        <v>4997</v>
      </c>
      <c r="BF287" t="s">
        <v>4998</v>
      </c>
      <c r="BG287" t="s">
        <v>4999</v>
      </c>
      <c r="BH287" t="s">
        <v>4947</v>
      </c>
      <c r="BI287" t="s">
        <v>195</v>
      </c>
      <c r="BJ287" t="s">
        <v>195</v>
      </c>
      <c r="BK287" t="s">
        <v>5398</v>
      </c>
      <c r="BL287" t="s">
        <v>5429</v>
      </c>
      <c r="BM287" t="s">
        <v>4949</v>
      </c>
      <c r="BN287" t="s">
        <v>5400</v>
      </c>
      <c r="BO287" t="s">
        <v>4950</v>
      </c>
      <c r="BP287" s="441" t="str">
        <f t="shared" si="4"/>
        <v>WA.2378.EBA.963.101.A.521213</v>
      </c>
    </row>
    <row r="288" spans="1:68">
      <c r="A288" t="s">
        <v>5010</v>
      </c>
      <c r="B288" t="s">
        <v>4936</v>
      </c>
      <c r="C288" t="s">
        <v>4937</v>
      </c>
      <c r="D288" t="s">
        <v>3795</v>
      </c>
      <c r="E288" t="s">
        <v>197</v>
      </c>
      <c r="F288" t="s">
        <v>3812</v>
      </c>
      <c r="G288" t="s">
        <v>820</v>
      </c>
      <c r="H288" t="s">
        <v>4938</v>
      </c>
      <c r="I288">
        <v>9</v>
      </c>
      <c r="J288" t="s">
        <v>4994</v>
      </c>
      <c r="K288">
        <v>2</v>
      </c>
      <c r="L288" t="s">
        <v>805</v>
      </c>
      <c r="M288" t="s">
        <v>8</v>
      </c>
      <c r="N288" t="s">
        <v>1541</v>
      </c>
      <c r="O288" t="s">
        <v>518</v>
      </c>
      <c r="P288" t="s">
        <v>8</v>
      </c>
      <c r="Q288" t="s">
        <v>4570</v>
      </c>
      <c r="R288" t="s">
        <v>4940</v>
      </c>
      <c r="S288" t="s">
        <v>195</v>
      </c>
      <c r="T288" t="s">
        <v>4570</v>
      </c>
      <c r="U288" t="s">
        <v>4570</v>
      </c>
      <c r="V288" t="s">
        <v>5092</v>
      </c>
      <c r="W288" t="s">
        <v>5001</v>
      </c>
      <c r="X288" t="s">
        <v>5430</v>
      </c>
      <c r="Y288" t="s">
        <v>5431</v>
      </c>
      <c r="Z288" t="s">
        <v>8</v>
      </c>
      <c r="AA288">
        <v>0</v>
      </c>
      <c r="AB288" t="s">
        <v>195</v>
      </c>
      <c r="AC288">
        <v>0</v>
      </c>
      <c r="AD288" t="s">
        <v>195</v>
      </c>
      <c r="AE288">
        <v>0</v>
      </c>
      <c r="AF288" t="s">
        <v>195</v>
      </c>
      <c r="AG288">
        <v>0</v>
      </c>
      <c r="AH288" t="s">
        <v>195</v>
      </c>
      <c r="AI288">
        <v>10</v>
      </c>
      <c r="AJ288" t="s">
        <v>1039</v>
      </c>
      <c r="AK288">
        <v>300000</v>
      </c>
      <c r="AL288">
        <v>3000000</v>
      </c>
      <c r="AM288" t="s">
        <v>195</v>
      </c>
      <c r="AN288">
        <v>0</v>
      </c>
      <c r="AO288" t="s">
        <v>5011</v>
      </c>
      <c r="AP288">
        <v>0</v>
      </c>
      <c r="AQ288">
        <v>0</v>
      </c>
      <c r="AR288">
        <v>117198</v>
      </c>
      <c r="AS288">
        <v>56177</v>
      </c>
      <c r="AT288">
        <v>66300</v>
      </c>
      <c r="AU288">
        <v>47613</v>
      </c>
      <c r="AV288">
        <v>6375</v>
      </c>
      <c r="AW288">
        <v>6375</v>
      </c>
      <c r="AX288">
        <v>6375</v>
      </c>
      <c r="AY288">
        <v>6873</v>
      </c>
      <c r="AZ288">
        <v>60789</v>
      </c>
      <c r="BA288">
        <v>2625925</v>
      </c>
      <c r="BB288" t="s">
        <v>3796</v>
      </c>
      <c r="BC288" t="s">
        <v>3797</v>
      </c>
      <c r="BD288" t="s">
        <v>3813</v>
      </c>
      <c r="BE288" t="s">
        <v>4997</v>
      </c>
      <c r="BF288" t="s">
        <v>4998</v>
      </c>
      <c r="BG288" t="s">
        <v>4999</v>
      </c>
      <c r="BH288" t="s">
        <v>4947</v>
      </c>
      <c r="BI288" t="s">
        <v>195</v>
      </c>
      <c r="BJ288" t="s">
        <v>195</v>
      </c>
      <c r="BK288" t="s">
        <v>5398</v>
      </c>
      <c r="BL288" t="s">
        <v>5432</v>
      </c>
      <c r="BM288" t="s">
        <v>4949</v>
      </c>
      <c r="BN288" t="s">
        <v>5400</v>
      </c>
      <c r="BO288" t="s">
        <v>4950</v>
      </c>
      <c r="BP288" s="441" t="str">
        <f t="shared" si="4"/>
        <v>WA.2378.EBA.963.101.A.521213</v>
      </c>
    </row>
    <row r="289" spans="1:68">
      <c r="A289" t="s">
        <v>4935</v>
      </c>
      <c r="B289" t="s">
        <v>4936</v>
      </c>
      <c r="C289" t="s">
        <v>4937</v>
      </c>
      <c r="D289" t="s">
        <v>3795</v>
      </c>
      <c r="E289" t="s">
        <v>197</v>
      </c>
      <c r="F289" t="s">
        <v>3861</v>
      </c>
      <c r="G289" t="s">
        <v>2290</v>
      </c>
      <c r="H289" t="s">
        <v>4938</v>
      </c>
      <c r="I289">
        <v>78</v>
      </c>
      <c r="J289" t="s">
        <v>5012</v>
      </c>
      <c r="K289">
        <v>78</v>
      </c>
      <c r="L289" t="s">
        <v>805</v>
      </c>
      <c r="M289" t="s">
        <v>8</v>
      </c>
      <c r="N289" t="s">
        <v>2298</v>
      </c>
      <c r="O289" t="s">
        <v>518</v>
      </c>
      <c r="P289" t="s">
        <v>8</v>
      </c>
      <c r="Q289" t="s">
        <v>4570</v>
      </c>
      <c r="R289" t="s">
        <v>4940</v>
      </c>
      <c r="S289" t="s">
        <v>195</v>
      </c>
      <c r="T289" t="s">
        <v>4570</v>
      </c>
      <c r="U289" t="s">
        <v>4570</v>
      </c>
      <c r="V289" t="s">
        <v>4496</v>
      </c>
      <c r="W289" t="s">
        <v>4570</v>
      </c>
      <c r="X289" t="s">
        <v>5433</v>
      </c>
      <c r="Y289" t="s">
        <v>5434</v>
      </c>
      <c r="Z289" t="s">
        <v>8</v>
      </c>
      <c r="AA289">
        <v>0</v>
      </c>
      <c r="AB289" t="s">
        <v>195</v>
      </c>
      <c r="AC289">
        <v>0</v>
      </c>
      <c r="AD289" t="s">
        <v>195</v>
      </c>
      <c r="AE289">
        <v>0</v>
      </c>
      <c r="AF289" t="s">
        <v>195</v>
      </c>
      <c r="AG289">
        <v>0</v>
      </c>
      <c r="AH289" t="s">
        <v>195</v>
      </c>
      <c r="AI289">
        <v>5</v>
      </c>
      <c r="AJ289" t="s">
        <v>25</v>
      </c>
      <c r="AK289">
        <v>300000</v>
      </c>
      <c r="AL289">
        <v>1500000</v>
      </c>
      <c r="AM289" t="s">
        <v>195</v>
      </c>
      <c r="AN289">
        <v>0</v>
      </c>
      <c r="AO289" t="s">
        <v>4943</v>
      </c>
      <c r="AP289">
        <v>0</v>
      </c>
      <c r="AQ289">
        <v>0</v>
      </c>
      <c r="AR289">
        <v>48166</v>
      </c>
      <c r="AS289">
        <v>5131</v>
      </c>
      <c r="AT289">
        <v>132457</v>
      </c>
      <c r="AU289">
        <v>0</v>
      </c>
      <c r="AV289">
        <v>47844</v>
      </c>
      <c r="AW289">
        <v>28706</v>
      </c>
      <c r="AX289">
        <v>175000</v>
      </c>
      <c r="AY289">
        <v>196665</v>
      </c>
      <c r="AZ289">
        <v>143531</v>
      </c>
      <c r="BA289">
        <v>722500</v>
      </c>
      <c r="BB289" t="s">
        <v>3796</v>
      </c>
      <c r="BC289" t="s">
        <v>3797</v>
      </c>
      <c r="BD289" t="s">
        <v>5014</v>
      </c>
      <c r="BE289" t="s">
        <v>5015</v>
      </c>
      <c r="BF289" t="s">
        <v>5016</v>
      </c>
      <c r="BG289" t="s">
        <v>5017</v>
      </c>
      <c r="BH289" t="s">
        <v>4947</v>
      </c>
      <c r="BI289" t="s">
        <v>195</v>
      </c>
      <c r="BJ289" t="s">
        <v>195</v>
      </c>
      <c r="BK289" t="s">
        <v>5398</v>
      </c>
      <c r="BL289" t="s">
        <v>5435</v>
      </c>
      <c r="BM289" t="s">
        <v>4949</v>
      </c>
      <c r="BN289" t="s">
        <v>5400</v>
      </c>
      <c r="BO289" t="s">
        <v>4950</v>
      </c>
      <c r="BP289" s="441" t="str">
        <f t="shared" si="4"/>
        <v>WA.2378.EBC.954.101.A.521213</v>
      </c>
    </row>
    <row r="290" spans="1:68">
      <c r="A290" t="s">
        <v>5010</v>
      </c>
      <c r="B290" t="s">
        <v>4936</v>
      </c>
      <c r="C290" t="s">
        <v>4937</v>
      </c>
      <c r="D290" t="s">
        <v>3795</v>
      </c>
      <c r="E290" t="s">
        <v>197</v>
      </c>
      <c r="F290" t="s">
        <v>3861</v>
      </c>
      <c r="G290" t="s">
        <v>2290</v>
      </c>
      <c r="H290" t="s">
        <v>4938</v>
      </c>
      <c r="I290">
        <v>78</v>
      </c>
      <c r="J290" t="s">
        <v>5012</v>
      </c>
      <c r="K290">
        <v>78</v>
      </c>
      <c r="L290" t="s">
        <v>805</v>
      </c>
      <c r="M290" t="s">
        <v>8</v>
      </c>
      <c r="N290" t="s">
        <v>2298</v>
      </c>
      <c r="O290" t="s">
        <v>518</v>
      </c>
      <c r="P290" t="s">
        <v>8</v>
      </c>
      <c r="Q290" t="s">
        <v>4570</v>
      </c>
      <c r="R290" t="s">
        <v>4940</v>
      </c>
      <c r="S290" t="s">
        <v>195</v>
      </c>
      <c r="T290" t="s">
        <v>4570</v>
      </c>
      <c r="U290" t="s">
        <v>4570</v>
      </c>
      <c r="V290" t="s">
        <v>4496</v>
      </c>
      <c r="W290" t="s">
        <v>4570</v>
      </c>
      <c r="X290" t="s">
        <v>5433</v>
      </c>
      <c r="Y290" t="s">
        <v>5434</v>
      </c>
      <c r="Z290" t="s">
        <v>8</v>
      </c>
      <c r="AA290">
        <v>0</v>
      </c>
      <c r="AB290" t="s">
        <v>195</v>
      </c>
      <c r="AC290">
        <v>0</v>
      </c>
      <c r="AD290" t="s">
        <v>195</v>
      </c>
      <c r="AE290">
        <v>0</v>
      </c>
      <c r="AF290" t="s">
        <v>195</v>
      </c>
      <c r="AG290">
        <v>0</v>
      </c>
      <c r="AH290" t="s">
        <v>195</v>
      </c>
      <c r="AI290">
        <v>5</v>
      </c>
      <c r="AJ290" t="s">
        <v>25</v>
      </c>
      <c r="AK290">
        <v>300000</v>
      </c>
      <c r="AL290">
        <v>1500000</v>
      </c>
      <c r="AM290" t="s">
        <v>195</v>
      </c>
      <c r="AN290">
        <v>0</v>
      </c>
      <c r="AO290" t="s">
        <v>5011</v>
      </c>
      <c r="AP290">
        <v>0</v>
      </c>
      <c r="AQ290">
        <v>0</v>
      </c>
      <c r="AR290">
        <v>24966</v>
      </c>
      <c r="AS290">
        <v>6703</v>
      </c>
      <c r="AT290">
        <v>0</v>
      </c>
      <c r="AU290">
        <v>95735</v>
      </c>
      <c r="AV290">
        <v>24799</v>
      </c>
      <c r="AW290">
        <v>14879</v>
      </c>
      <c r="AX290">
        <v>90708</v>
      </c>
      <c r="AY290">
        <v>70816</v>
      </c>
      <c r="AZ290">
        <v>74397</v>
      </c>
      <c r="BA290">
        <v>1096997</v>
      </c>
      <c r="BB290" t="s">
        <v>3796</v>
      </c>
      <c r="BC290" t="s">
        <v>3797</v>
      </c>
      <c r="BD290" t="s">
        <v>5014</v>
      </c>
      <c r="BE290" t="s">
        <v>5015</v>
      </c>
      <c r="BF290" t="s">
        <v>5016</v>
      </c>
      <c r="BG290" t="s">
        <v>5017</v>
      </c>
      <c r="BH290" t="s">
        <v>4947</v>
      </c>
      <c r="BI290" t="s">
        <v>195</v>
      </c>
      <c r="BJ290" t="s">
        <v>195</v>
      </c>
      <c r="BK290" t="s">
        <v>5398</v>
      </c>
      <c r="BL290" t="s">
        <v>5435</v>
      </c>
      <c r="BM290" t="s">
        <v>4949</v>
      </c>
      <c r="BN290" t="s">
        <v>5400</v>
      </c>
      <c r="BO290" t="s">
        <v>4950</v>
      </c>
      <c r="BP290" s="441" t="str">
        <f t="shared" si="4"/>
        <v>WA.2378.EBC.954.101.A.521213</v>
      </c>
    </row>
    <row r="291" spans="1:68">
      <c r="A291" t="s">
        <v>4935</v>
      </c>
      <c r="B291" t="s">
        <v>4936</v>
      </c>
      <c r="C291" t="s">
        <v>4937</v>
      </c>
      <c r="D291" t="s">
        <v>3795</v>
      </c>
      <c r="E291" t="s">
        <v>197</v>
      </c>
      <c r="F291" t="s">
        <v>3861</v>
      </c>
      <c r="G291" t="s">
        <v>2290</v>
      </c>
      <c r="H291" t="s">
        <v>4938</v>
      </c>
      <c r="I291">
        <v>78</v>
      </c>
      <c r="J291" t="s">
        <v>5012</v>
      </c>
      <c r="K291">
        <v>78</v>
      </c>
      <c r="L291" t="s">
        <v>805</v>
      </c>
      <c r="M291" t="s">
        <v>8</v>
      </c>
      <c r="N291" t="s">
        <v>2298</v>
      </c>
      <c r="O291" t="s">
        <v>526</v>
      </c>
      <c r="P291" t="s">
        <v>8</v>
      </c>
      <c r="Q291" t="s">
        <v>4570</v>
      </c>
      <c r="R291" t="s">
        <v>4940</v>
      </c>
      <c r="S291" t="s">
        <v>195</v>
      </c>
      <c r="T291" t="s">
        <v>4570</v>
      </c>
      <c r="U291" t="s">
        <v>4570</v>
      </c>
      <c r="V291" t="s">
        <v>4496</v>
      </c>
      <c r="W291" t="s">
        <v>4570</v>
      </c>
      <c r="X291" t="s">
        <v>5436</v>
      </c>
      <c r="Y291" t="s">
        <v>5437</v>
      </c>
      <c r="Z291" t="s">
        <v>8</v>
      </c>
      <c r="AA291">
        <v>0</v>
      </c>
      <c r="AB291" t="s">
        <v>195</v>
      </c>
      <c r="AC291">
        <v>0</v>
      </c>
      <c r="AD291" t="s">
        <v>195</v>
      </c>
      <c r="AE291">
        <v>0</v>
      </c>
      <c r="AF291" t="s">
        <v>195</v>
      </c>
      <c r="AG291">
        <v>0</v>
      </c>
      <c r="AH291" t="s">
        <v>195</v>
      </c>
      <c r="AI291">
        <v>27</v>
      </c>
      <c r="AJ291" t="s">
        <v>106</v>
      </c>
      <c r="AK291">
        <v>1800000</v>
      </c>
      <c r="AL291">
        <v>48600000</v>
      </c>
      <c r="AM291" t="s">
        <v>195</v>
      </c>
      <c r="AN291">
        <v>0</v>
      </c>
      <c r="AO291" t="s">
        <v>4943</v>
      </c>
      <c r="AP291">
        <v>0</v>
      </c>
      <c r="AQ291">
        <v>0</v>
      </c>
      <c r="AR291">
        <v>1560585</v>
      </c>
      <c r="AS291">
        <v>166237</v>
      </c>
      <c r="AT291">
        <v>4291611</v>
      </c>
      <c r="AU291">
        <v>0</v>
      </c>
      <c r="AV291">
        <v>1550137</v>
      </c>
      <c r="AW291">
        <v>930083</v>
      </c>
      <c r="AX291">
        <v>5670000</v>
      </c>
      <c r="AY291">
        <v>6371934</v>
      </c>
      <c r="AZ291">
        <v>4650413</v>
      </c>
      <c r="BA291">
        <v>23409000</v>
      </c>
      <c r="BB291" t="s">
        <v>3796</v>
      </c>
      <c r="BC291" t="s">
        <v>3797</v>
      </c>
      <c r="BD291" t="s">
        <v>5014</v>
      </c>
      <c r="BE291" t="s">
        <v>5015</v>
      </c>
      <c r="BF291" t="s">
        <v>5016</v>
      </c>
      <c r="BG291" t="s">
        <v>5017</v>
      </c>
      <c r="BH291" t="s">
        <v>4947</v>
      </c>
      <c r="BI291" t="s">
        <v>195</v>
      </c>
      <c r="BJ291" t="s">
        <v>195</v>
      </c>
      <c r="BK291" t="s">
        <v>3786</v>
      </c>
      <c r="BL291" t="s">
        <v>5438</v>
      </c>
      <c r="BM291" t="s">
        <v>4949</v>
      </c>
      <c r="BN291" t="s">
        <v>5439</v>
      </c>
      <c r="BO291" t="s">
        <v>4950</v>
      </c>
      <c r="BP291" s="441" t="str">
        <f t="shared" si="4"/>
        <v>WA.2378.EBC.954.101.A.521219</v>
      </c>
    </row>
    <row r="292" spans="1:68">
      <c r="A292" t="s">
        <v>4935</v>
      </c>
      <c r="B292" t="s">
        <v>4936</v>
      </c>
      <c r="C292" t="s">
        <v>4937</v>
      </c>
      <c r="D292" t="s">
        <v>3795</v>
      </c>
      <c r="E292" t="s">
        <v>197</v>
      </c>
      <c r="F292" t="s">
        <v>3861</v>
      </c>
      <c r="G292" t="s">
        <v>2290</v>
      </c>
      <c r="H292" t="s">
        <v>4938</v>
      </c>
      <c r="I292">
        <v>78</v>
      </c>
      <c r="J292" t="s">
        <v>5012</v>
      </c>
      <c r="K292">
        <v>78</v>
      </c>
      <c r="L292" t="s">
        <v>805</v>
      </c>
      <c r="M292" t="s">
        <v>8</v>
      </c>
      <c r="N292" t="s">
        <v>2298</v>
      </c>
      <c r="O292" t="s">
        <v>526</v>
      </c>
      <c r="P292" t="s">
        <v>8</v>
      </c>
      <c r="Q292" t="s">
        <v>4570</v>
      </c>
      <c r="R292" t="s">
        <v>4940</v>
      </c>
      <c r="S292" t="s">
        <v>195</v>
      </c>
      <c r="T292" t="s">
        <v>4570</v>
      </c>
      <c r="U292" t="s">
        <v>4570</v>
      </c>
      <c r="V292" t="s">
        <v>4951</v>
      </c>
      <c r="W292" t="s">
        <v>4496</v>
      </c>
      <c r="X292" t="s">
        <v>5440</v>
      </c>
      <c r="Y292" t="s">
        <v>5441</v>
      </c>
      <c r="Z292" t="s">
        <v>8</v>
      </c>
      <c r="AA292">
        <v>0</v>
      </c>
      <c r="AB292" t="s">
        <v>195</v>
      </c>
      <c r="AC292">
        <v>0</v>
      </c>
      <c r="AD292" t="s">
        <v>195</v>
      </c>
      <c r="AE292">
        <v>0</v>
      </c>
      <c r="AF292" t="s">
        <v>195</v>
      </c>
      <c r="AG292">
        <v>0</v>
      </c>
      <c r="AH292" t="s">
        <v>195</v>
      </c>
      <c r="AI292">
        <v>3</v>
      </c>
      <c r="AJ292" t="s">
        <v>106</v>
      </c>
      <c r="AK292">
        <v>4500000</v>
      </c>
      <c r="AL292">
        <v>13500000</v>
      </c>
      <c r="AM292" t="s">
        <v>195</v>
      </c>
      <c r="AN292">
        <v>0</v>
      </c>
      <c r="AO292" t="s">
        <v>4943</v>
      </c>
      <c r="AP292">
        <v>0</v>
      </c>
      <c r="AQ292">
        <v>0</v>
      </c>
      <c r="AR292">
        <v>433496</v>
      </c>
      <c r="AS292">
        <v>46177</v>
      </c>
      <c r="AT292">
        <v>1192114</v>
      </c>
      <c r="AU292">
        <v>0</v>
      </c>
      <c r="AV292">
        <v>430594</v>
      </c>
      <c r="AW292">
        <v>258356</v>
      </c>
      <c r="AX292">
        <v>1575000</v>
      </c>
      <c r="AY292">
        <v>1769982</v>
      </c>
      <c r="AZ292">
        <v>1291781</v>
      </c>
      <c r="BA292">
        <v>6502500</v>
      </c>
      <c r="BB292" t="s">
        <v>3796</v>
      </c>
      <c r="BC292" t="s">
        <v>3797</v>
      </c>
      <c r="BD292" t="s">
        <v>5014</v>
      </c>
      <c r="BE292" t="s">
        <v>5015</v>
      </c>
      <c r="BF292" t="s">
        <v>5016</v>
      </c>
      <c r="BG292" t="s">
        <v>5017</v>
      </c>
      <c r="BH292" t="s">
        <v>4947</v>
      </c>
      <c r="BI292" t="s">
        <v>195</v>
      </c>
      <c r="BJ292" t="s">
        <v>195</v>
      </c>
      <c r="BK292" t="s">
        <v>3786</v>
      </c>
      <c r="BL292" t="s">
        <v>5442</v>
      </c>
      <c r="BM292" t="s">
        <v>4949</v>
      </c>
      <c r="BN292" t="s">
        <v>5439</v>
      </c>
      <c r="BO292" t="s">
        <v>4950</v>
      </c>
      <c r="BP292" s="441" t="str">
        <f t="shared" si="4"/>
        <v>WA.2378.EBC.954.101.A.521219</v>
      </c>
    </row>
    <row r="293" spans="1:68">
      <c r="A293" t="s">
        <v>5010</v>
      </c>
      <c r="B293" t="s">
        <v>4936</v>
      </c>
      <c r="C293" t="s">
        <v>4937</v>
      </c>
      <c r="D293" t="s">
        <v>3795</v>
      </c>
      <c r="E293" t="s">
        <v>197</v>
      </c>
      <c r="F293" t="s">
        <v>3861</v>
      </c>
      <c r="G293" t="s">
        <v>2290</v>
      </c>
      <c r="H293" t="s">
        <v>4938</v>
      </c>
      <c r="I293">
        <v>78</v>
      </c>
      <c r="J293" t="s">
        <v>5012</v>
      </c>
      <c r="K293">
        <v>78</v>
      </c>
      <c r="L293" t="s">
        <v>805</v>
      </c>
      <c r="M293" t="s">
        <v>8</v>
      </c>
      <c r="N293" t="s">
        <v>2298</v>
      </c>
      <c r="O293" t="s">
        <v>526</v>
      </c>
      <c r="P293" t="s">
        <v>8</v>
      </c>
      <c r="Q293" t="s">
        <v>4570</v>
      </c>
      <c r="R293" t="s">
        <v>4940</v>
      </c>
      <c r="S293" t="s">
        <v>195</v>
      </c>
      <c r="T293" t="s">
        <v>4570</v>
      </c>
      <c r="U293" t="s">
        <v>4570</v>
      </c>
      <c r="V293" t="s">
        <v>4496</v>
      </c>
      <c r="W293" t="s">
        <v>4570</v>
      </c>
      <c r="X293" t="s">
        <v>5436</v>
      </c>
      <c r="Y293" t="s">
        <v>5437</v>
      </c>
      <c r="Z293" t="s">
        <v>8</v>
      </c>
      <c r="AA293">
        <v>0</v>
      </c>
      <c r="AB293" t="s">
        <v>195</v>
      </c>
      <c r="AC293">
        <v>0</v>
      </c>
      <c r="AD293" t="s">
        <v>195</v>
      </c>
      <c r="AE293">
        <v>0</v>
      </c>
      <c r="AF293" t="s">
        <v>195</v>
      </c>
      <c r="AG293">
        <v>0</v>
      </c>
      <c r="AH293" t="s">
        <v>195</v>
      </c>
      <c r="AI293">
        <v>27</v>
      </c>
      <c r="AJ293" t="s">
        <v>106</v>
      </c>
      <c r="AK293">
        <v>1800000</v>
      </c>
      <c r="AL293">
        <v>48600000</v>
      </c>
      <c r="AM293" t="s">
        <v>195</v>
      </c>
      <c r="AN293">
        <v>0</v>
      </c>
      <c r="AO293" t="s">
        <v>5011</v>
      </c>
      <c r="AP293">
        <v>0</v>
      </c>
      <c r="AQ293">
        <v>0</v>
      </c>
      <c r="AR293">
        <v>808903</v>
      </c>
      <c r="AS293">
        <v>217161</v>
      </c>
      <c r="AT293">
        <v>0</v>
      </c>
      <c r="AU293">
        <v>3101827</v>
      </c>
      <c r="AV293">
        <v>803488</v>
      </c>
      <c r="AW293">
        <v>482093</v>
      </c>
      <c r="AX293">
        <v>2938950</v>
      </c>
      <c r="AY293">
        <v>2294449</v>
      </c>
      <c r="AZ293">
        <v>2410464</v>
      </c>
      <c r="BA293">
        <v>35542665</v>
      </c>
      <c r="BB293" t="s">
        <v>3796</v>
      </c>
      <c r="BC293" t="s">
        <v>3797</v>
      </c>
      <c r="BD293" t="s">
        <v>5014</v>
      </c>
      <c r="BE293" t="s">
        <v>5015</v>
      </c>
      <c r="BF293" t="s">
        <v>5016</v>
      </c>
      <c r="BG293" t="s">
        <v>5017</v>
      </c>
      <c r="BH293" t="s">
        <v>4947</v>
      </c>
      <c r="BI293" t="s">
        <v>195</v>
      </c>
      <c r="BJ293" t="s">
        <v>195</v>
      </c>
      <c r="BK293" t="s">
        <v>3786</v>
      </c>
      <c r="BL293" t="s">
        <v>5438</v>
      </c>
      <c r="BM293" t="s">
        <v>4949</v>
      </c>
      <c r="BN293" t="s">
        <v>5439</v>
      </c>
      <c r="BO293" t="s">
        <v>4950</v>
      </c>
      <c r="BP293" s="441" t="str">
        <f t="shared" si="4"/>
        <v>WA.2378.EBC.954.101.A.521219</v>
      </c>
    </row>
    <row r="294" spans="1:68">
      <c r="A294" t="s">
        <v>5010</v>
      </c>
      <c r="B294" t="s">
        <v>4936</v>
      </c>
      <c r="C294" t="s">
        <v>4937</v>
      </c>
      <c r="D294" t="s">
        <v>3795</v>
      </c>
      <c r="E294" t="s">
        <v>197</v>
      </c>
      <c r="F294" t="s">
        <v>3861</v>
      </c>
      <c r="G294" t="s">
        <v>2290</v>
      </c>
      <c r="H294" t="s">
        <v>4938</v>
      </c>
      <c r="I294">
        <v>78</v>
      </c>
      <c r="J294" t="s">
        <v>5012</v>
      </c>
      <c r="K294">
        <v>78</v>
      </c>
      <c r="L294" t="s">
        <v>805</v>
      </c>
      <c r="M294" t="s">
        <v>8</v>
      </c>
      <c r="N294" t="s">
        <v>2298</v>
      </c>
      <c r="O294" t="s">
        <v>526</v>
      </c>
      <c r="P294" t="s">
        <v>8</v>
      </c>
      <c r="Q294" t="s">
        <v>4570</v>
      </c>
      <c r="R294" t="s">
        <v>4940</v>
      </c>
      <c r="S294" t="s">
        <v>195</v>
      </c>
      <c r="T294" t="s">
        <v>4570</v>
      </c>
      <c r="U294" t="s">
        <v>4570</v>
      </c>
      <c r="V294" t="s">
        <v>4951</v>
      </c>
      <c r="W294" t="s">
        <v>4496</v>
      </c>
      <c r="X294" t="s">
        <v>5440</v>
      </c>
      <c r="Y294" t="s">
        <v>5441</v>
      </c>
      <c r="Z294" t="s">
        <v>8</v>
      </c>
      <c r="AA294">
        <v>0</v>
      </c>
      <c r="AB294" t="s">
        <v>195</v>
      </c>
      <c r="AC294">
        <v>0</v>
      </c>
      <c r="AD294" t="s">
        <v>195</v>
      </c>
      <c r="AE294">
        <v>0</v>
      </c>
      <c r="AF294" t="s">
        <v>195</v>
      </c>
      <c r="AG294">
        <v>0</v>
      </c>
      <c r="AH294" t="s">
        <v>195</v>
      </c>
      <c r="AI294">
        <v>3</v>
      </c>
      <c r="AJ294" t="s">
        <v>106</v>
      </c>
      <c r="AK294">
        <v>4500000</v>
      </c>
      <c r="AL294">
        <v>13500000</v>
      </c>
      <c r="AM294" t="s">
        <v>195</v>
      </c>
      <c r="AN294">
        <v>0</v>
      </c>
      <c r="AO294" t="s">
        <v>5011</v>
      </c>
      <c r="AP294">
        <v>0</v>
      </c>
      <c r="AQ294">
        <v>0</v>
      </c>
      <c r="AR294">
        <v>224695</v>
      </c>
      <c r="AS294">
        <v>60323</v>
      </c>
      <c r="AT294">
        <v>0</v>
      </c>
      <c r="AU294">
        <v>861619</v>
      </c>
      <c r="AV294">
        <v>223191</v>
      </c>
      <c r="AW294">
        <v>133915</v>
      </c>
      <c r="AX294">
        <v>816375</v>
      </c>
      <c r="AY294">
        <v>637347</v>
      </c>
      <c r="AZ294">
        <v>669573</v>
      </c>
      <c r="BA294">
        <v>9872962</v>
      </c>
      <c r="BB294" t="s">
        <v>3796</v>
      </c>
      <c r="BC294" t="s">
        <v>3797</v>
      </c>
      <c r="BD294" t="s">
        <v>5014</v>
      </c>
      <c r="BE294" t="s">
        <v>5015</v>
      </c>
      <c r="BF294" t="s">
        <v>5016</v>
      </c>
      <c r="BG294" t="s">
        <v>5017</v>
      </c>
      <c r="BH294" t="s">
        <v>4947</v>
      </c>
      <c r="BI294" t="s">
        <v>195</v>
      </c>
      <c r="BJ294" t="s">
        <v>195</v>
      </c>
      <c r="BK294" t="s">
        <v>3786</v>
      </c>
      <c r="BL294" t="s">
        <v>5442</v>
      </c>
      <c r="BM294" t="s">
        <v>4949</v>
      </c>
      <c r="BN294" t="s">
        <v>5439</v>
      </c>
      <c r="BO294" t="s">
        <v>4950</v>
      </c>
      <c r="BP294" s="441" t="str">
        <f t="shared" si="4"/>
        <v>WA.2378.EBC.954.101.A.521219</v>
      </c>
    </row>
    <row r="295" spans="1:68">
      <c r="A295" t="s">
        <v>4935</v>
      </c>
      <c r="B295" t="s">
        <v>4936</v>
      </c>
      <c r="C295" t="s">
        <v>4937</v>
      </c>
      <c r="D295" t="s">
        <v>3795</v>
      </c>
      <c r="E295" t="s">
        <v>197</v>
      </c>
      <c r="F295" t="s">
        <v>3812</v>
      </c>
      <c r="G295" t="s">
        <v>820</v>
      </c>
      <c r="H295" t="s">
        <v>4938</v>
      </c>
      <c r="I295">
        <v>9</v>
      </c>
      <c r="J295" t="s">
        <v>4939</v>
      </c>
      <c r="K295">
        <v>1</v>
      </c>
      <c r="L295" t="s">
        <v>805</v>
      </c>
      <c r="M295" t="s">
        <v>8</v>
      </c>
      <c r="N295" t="s">
        <v>972</v>
      </c>
      <c r="O295" t="s">
        <v>530</v>
      </c>
      <c r="P295" t="s">
        <v>8</v>
      </c>
      <c r="Q295" t="s">
        <v>4570</v>
      </c>
      <c r="R295" t="s">
        <v>4940</v>
      </c>
      <c r="S295" t="s">
        <v>195</v>
      </c>
      <c r="T295" t="s">
        <v>4570</v>
      </c>
      <c r="U295" t="s">
        <v>4570</v>
      </c>
      <c r="V295" t="s">
        <v>4496</v>
      </c>
      <c r="W295" t="s">
        <v>4570</v>
      </c>
      <c r="X295" t="s">
        <v>5443</v>
      </c>
      <c r="Y295" t="s">
        <v>4483</v>
      </c>
      <c r="Z295" t="s">
        <v>8</v>
      </c>
      <c r="AA295">
        <v>0</v>
      </c>
      <c r="AB295" t="s">
        <v>195</v>
      </c>
      <c r="AC295">
        <v>0</v>
      </c>
      <c r="AD295" t="s">
        <v>195</v>
      </c>
      <c r="AE295">
        <v>0</v>
      </c>
      <c r="AF295" t="s">
        <v>195</v>
      </c>
      <c r="AG295">
        <v>0</v>
      </c>
      <c r="AH295" t="s">
        <v>195</v>
      </c>
      <c r="AI295">
        <v>10</v>
      </c>
      <c r="AJ295" t="s">
        <v>9</v>
      </c>
      <c r="AK295">
        <v>1000000</v>
      </c>
      <c r="AL295">
        <v>10000000</v>
      </c>
      <c r="AM295" t="s">
        <v>195</v>
      </c>
      <c r="AN295">
        <v>0</v>
      </c>
      <c r="AO295" t="s">
        <v>4943</v>
      </c>
      <c r="AP295">
        <v>0</v>
      </c>
      <c r="AQ295">
        <v>0</v>
      </c>
      <c r="AR295">
        <v>423807</v>
      </c>
      <c r="AS295">
        <v>400945</v>
      </c>
      <c r="AT295">
        <v>543154</v>
      </c>
      <c r="AU295">
        <v>166667</v>
      </c>
      <c r="AV295">
        <v>166667</v>
      </c>
      <c r="AW295">
        <v>116667</v>
      </c>
      <c r="AX295">
        <v>121005</v>
      </c>
      <c r="AY295">
        <v>452271</v>
      </c>
      <c r="AZ295">
        <v>1634651</v>
      </c>
      <c r="BA295">
        <v>5974166</v>
      </c>
      <c r="BB295" t="s">
        <v>3796</v>
      </c>
      <c r="BC295" t="s">
        <v>3797</v>
      </c>
      <c r="BD295" t="s">
        <v>3813</v>
      </c>
      <c r="BE295" t="s">
        <v>4944</v>
      </c>
      <c r="BF295" t="s">
        <v>4945</v>
      </c>
      <c r="BG295" t="s">
        <v>4946</v>
      </c>
      <c r="BH295" t="s">
        <v>4947</v>
      </c>
      <c r="BI295" t="s">
        <v>195</v>
      </c>
      <c r="BJ295" t="s">
        <v>195</v>
      </c>
      <c r="BK295" t="s">
        <v>3791</v>
      </c>
      <c r="BL295" t="s">
        <v>5049</v>
      </c>
      <c r="BM295" t="s">
        <v>4949</v>
      </c>
      <c r="BN295" t="s">
        <v>5444</v>
      </c>
      <c r="BO295" t="s">
        <v>4950</v>
      </c>
      <c r="BP295" s="441" t="str">
        <f t="shared" si="4"/>
        <v>WA.2378.EBA.957.101.A.521811</v>
      </c>
    </row>
    <row r="296" spans="1:68">
      <c r="A296" t="s">
        <v>4935</v>
      </c>
      <c r="B296" t="s">
        <v>4936</v>
      </c>
      <c r="C296" t="s">
        <v>4937</v>
      </c>
      <c r="D296" t="s">
        <v>3795</v>
      </c>
      <c r="E296" t="s">
        <v>197</v>
      </c>
      <c r="F296" t="s">
        <v>3812</v>
      </c>
      <c r="G296" t="s">
        <v>820</v>
      </c>
      <c r="H296" t="s">
        <v>4938</v>
      </c>
      <c r="I296">
        <v>9</v>
      </c>
      <c r="J296" t="s">
        <v>4939</v>
      </c>
      <c r="K296">
        <v>1</v>
      </c>
      <c r="L296" t="s">
        <v>805</v>
      </c>
      <c r="M296" t="s">
        <v>8</v>
      </c>
      <c r="N296" t="s">
        <v>972</v>
      </c>
      <c r="O296" t="s">
        <v>530</v>
      </c>
      <c r="P296" t="s">
        <v>8</v>
      </c>
      <c r="Q296" t="s">
        <v>4570</v>
      </c>
      <c r="R296" t="s">
        <v>4940</v>
      </c>
      <c r="S296" t="s">
        <v>195</v>
      </c>
      <c r="T296" t="s">
        <v>4570</v>
      </c>
      <c r="U296" t="s">
        <v>4570</v>
      </c>
      <c r="V296" t="s">
        <v>4951</v>
      </c>
      <c r="W296" t="s">
        <v>4496</v>
      </c>
      <c r="X296" t="s">
        <v>5445</v>
      </c>
      <c r="Y296" t="s">
        <v>4510</v>
      </c>
      <c r="Z296" t="s">
        <v>8</v>
      </c>
      <c r="AA296">
        <v>0</v>
      </c>
      <c r="AB296" t="s">
        <v>195</v>
      </c>
      <c r="AC296">
        <v>0</v>
      </c>
      <c r="AD296" t="s">
        <v>195</v>
      </c>
      <c r="AE296">
        <v>0</v>
      </c>
      <c r="AF296" t="s">
        <v>195</v>
      </c>
      <c r="AG296">
        <v>0</v>
      </c>
      <c r="AH296" t="s">
        <v>195</v>
      </c>
      <c r="AI296">
        <v>10</v>
      </c>
      <c r="AJ296" t="s">
        <v>9</v>
      </c>
      <c r="AK296">
        <v>1000000</v>
      </c>
      <c r="AL296">
        <v>10000000</v>
      </c>
      <c r="AM296" t="s">
        <v>195</v>
      </c>
      <c r="AN296">
        <v>0</v>
      </c>
      <c r="AO296" t="s">
        <v>4943</v>
      </c>
      <c r="AP296">
        <v>0</v>
      </c>
      <c r="AQ296">
        <v>0</v>
      </c>
      <c r="AR296">
        <v>423807</v>
      </c>
      <c r="AS296">
        <v>400945</v>
      </c>
      <c r="AT296">
        <v>543154</v>
      </c>
      <c r="AU296">
        <v>166667</v>
      </c>
      <c r="AV296">
        <v>166667</v>
      </c>
      <c r="AW296">
        <v>116667</v>
      </c>
      <c r="AX296">
        <v>121005</v>
      </c>
      <c r="AY296">
        <v>452271</v>
      </c>
      <c r="AZ296">
        <v>1634651</v>
      </c>
      <c r="BA296">
        <v>5974166</v>
      </c>
      <c r="BB296" t="s">
        <v>3796</v>
      </c>
      <c r="BC296" t="s">
        <v>3797</v>
      </c>
      <c r="BD296" t="s">
        <v>3813</v>
      </c>
      <c r="BE296" t="s">
        <v>4944</v>
      </c>
      <c r="BF296" t="s">
        <v>4945</v>
      </c>
      <c r="BG296" t="s">
        <v>4946</v>
      </c>
      <c r="BH296" t="s">
        <v>4947</v>
      </c>
      <c r="BI296" t="s">
        <v>195</v>
      </c>
      <c r="BJ296" t="s">
        <v>195</v>
      </c>
      <c r="BK296" t="s">
        <v>3791</v>
      </c>
      <c r="BL296" t="s">
        <v>5446</v>
      </c>
      <c r="BM296" t="s">
        <v>4949</v>
      </c>
      <c r="BN296" t="s">
        <v>5444</v>
      </c>
      <c r="BO296" t="s">
        <v>4950</v>
      </c>
      <c r="BP296" s="441" t="str">
        <f t="shared" si="4"/>
        <v>WA.2378.EBA.957.101.A.521811</v>
      </c>
    </row>
    <row r="297" spans="1:68">
      <c r="A297" t="s">
        <v>4935</v>
      </c>
      <c r="B297" t="s">
        <v>4936</v>
      </c>
      <c r="C297" t="s">
        <v>4937</v>
      </c>
      <c r="D297" t="s">
        <v>3795</v>
      </c>
      <c r="E297" t="s">
        <v>197</v>
      </c>
      <c r="F297" t="s">
        <v>3812</v>
      </c>
      <c r="G297" t="s">
        <v>820</v>
      </c>
      <c r="H297" t="s">
        <v>4938</v>
      </c>
      <c r="I297">
        <v>9</v>
      </c>
      <c r="J297" t="s">
        <v>4939</v>
      </c>
      <c r="K297">
        <v>1</v>
      </c>
      <c r="L297" t="s">
        <v>805</v>
      </c>
      <c r="M297" t="s">
        <v>508</v>
      </c>
      <c r="N297" t="s">
        <v>158</v>
      </c>
      <c r="O297" t="s">
        <v>530</v>
      </c>
      <c r="P297" t="s">
        <v>8</v>
      </c>
      <c r="Q297" t="s">
        <v>4570</v>
      </c>
      <c r="R297" t="s">
        <v>4940</v>
      </c>
      <c r="S297" t="s">
        <v>195</v>
      </c>
      <c r="T297" t="s">
        <v>4570</v>
      </c>
      <c r="U297" t="s">
        <v>4570</v>
      </c>
      <c r="V297" t="s">
        <v>4496</v>
      </c>
      <c r="W297" t="s">
        <v>4570</v>
      </c>
      <c r="X297" t="s">
        <v>5447</v>
      </c>
      <c r="Y297" t="s">
        <v>4483</v>
      </c>
      <c r="Z297" t="s">
        <v>8</v>
      </c>
      <c r="AA297">
        <v>0</v>
      </c>
      <c r="AB297" t="s">
        <v>195</v>
      </c>
      <c r="AC297">
        <v>0</v>
      </c>
      <c r="AD297" t="s">
        <v>195</v>
      </c>
      <c r="AE297">
        <v>0</v>
      </c>
      <c r="AF297" t="s">
        <v>195</v>
      </c>
      <c r="AG297">
        <v>0</v>
      </c>
      <c r="AH297" t="s">
        <v>195</v>
      </c>
      <c r="AI297">
        <v>8</v>
      </c>
      <c r="AJ297" t="s">
        <v>9</v>
      </c>
      <c r="AK297">
        <v>1000000</v>
      </c>
      <c r="AL297">
        <v>8000000</v>
      </c>
      <c r="AM297" t="s">
        <v>195</v>
      </c>
      <c r="AN297">
        <v>0</v>
      </c>
      <c r="AO297" t="s">
        <v>4943</v>
      </c>
      <c r="AP297">
        <v>0</v>
      </c>
      <c r="AQ297">
        <v>0</v>
      </c>
      <c r="AR297">
        <v>339046</v>
      </c>
      <c r="AS297">
        <v>320756</v>
      </c>
      <c r="AT297">
        <v>434523</v>
      </c>
      <c r="AU297">
        <v>133333</v>
      </c>
      <c r="AV297">
        <v>133333</v>
      </c>
      <c r="AW297">
        <v>93333</v>
      </c>
      <c r="AX297">
        <v>96804</v>
      </c>
      <c r="AY297">
        <v>361817</v>
      </c>
      <c r="AZ297">
        <v>1307721</v>
      </c>
      <c r="BA297">
        <v>4779334</v>
      </c>
      <c r="BB297" t="s">
        <v>3796</v>
      </c>
      <c r="BC297" t="s">
        <v>3797</v>
      </c>
      <c r="BD297" t="s">
        <v>3813</v>
      </c>
      <c r="BE297" t="s">
        <v>4944</v>
      </c>
      <c r="BF297" t="s">
        <v>4945</v>
      </c>
      <c r="BG297" t="s">
        <v>4957</v>
      </c>
      <c r="BH297" t="s">
        <v>4947</v>
      </c>
      <c r="BI297" t="s">
        <v>195</v>
      </c>
      <c r="BJ297" t="s">
        <v>195</v>
      </c>
      <c r="BK297" t="s">
        <v>3791</v>
      </c>
      <c r="BL297" t="s">
        <v>5049</v>
      </c>
      <c r="BM297" t="s">
        <v>4949</v>
      </c>
      <c r="BN297" t="s">
        <v>5444</v>
      </c>
      <c r="BO297" t="s">
        <v>4950</v>
      </c>
      <c r="BP297" s="441" t="str">
        <f t="shared" si="4"/>
        <v>WA.2378.EBA.957.101.B.521811</v>
      </c>
    </row>
    <row r="298" spans="1:68">
      <c r="A298" t="s">
        <v>4935</v>
      </c>
      <c r="B298" t="s">
        <v>4936</v>
      </c>
      <c r="C298" t="s">
        <v>4937</v>
      </c>
      <c r="D298" t="s">
        <v>3795</v>
      </c>
      <c r="E298" t="s">
        <v>197</v>
      </c>
      <c r="F298" t="s">
        <v>3812</v>
      </c>
      <c r="G298" t="s">
        <v>820</v>
      </c>
      <c r="H298" t="s">
        <v>4938</v>
      </c>
      <c r="I298">
        <v>9</v>
      </c>
      <c r="J298" t="s">
        <v>4939</v>
      </c>
      <c r="K298">
        <v>1</v>
      </c>
      <c r="L298" t="s">
        <v>805</v>
      </c>
      <c r="M298" t="s">
        <v>508</v>
      </c>
      <c r="N298" t="s">
        <v>158</v>
      </c>
      <c r="O298" t="s">
        <v>530</v>
      </c>
      <c r="P298" t="s">
        <v>8</v>
      </c>
      <c r="Q298" t="s">
        <v>4570</v>
      </c>
      <c r="R298" t="s">
        <v>4940</v>
      </c>
      <c r="S298" t="s">
        <v>195</v>
      </c>
      <c r="T298" t="s">
        <v>4570</v>
      </c>
      <c r="U298" t="s">
        <v>4570</v>
      </c>
      <c r="V298" t="s">
        <v>4951</v>
      </c>
      <c r="W298" t="s">
        <v>4496</v>
      </c>
      <c r="X298" t="s">
        <v>5448</v>
      </c>
      <c r="Y298" t="s">
        <v>4510</v>
      </c>
      <c r="Z298" t="s">
        <v>8</v>
      </c>
      <c r="AA298">
        <v>0</v>
      </c>
      <c r="AB298" t="s">
        <v>195</v>
      </c>
      <c r="AC298">
        <v>0</v>
      </c>
      <c r="AD298" t="s">
        <v>195</v>
      </c>
      <c r="AE298">
        <v>0</v>
      </c>
      <c r="AF298" t="s">
        <v>195</v>
      </c>
      <c r="AG298">
        <v>0</v>
      </c>
      <c r="AH298" t="s">
        <v>195</v>
      </c>
      <c r="AI298">
        <v>8</v>
      </c>
      <c r="AJ298" t="s">
        <v>9</v>
      </c>
      <c r="AK298">
        <v>1000000</v>
      </c>
      <c r="AL298">
        <v>8000000</v>
      </c>
      <c r="AM298" t="s">
        <v>195</v>
      </c>
      <c r="AN298">
        <v>0</v>
      </c>
      <c r="AO298" t="s">
        <v>4943</v>
      </c>
      <c r="AP298">
        <v>0</v>
      </c>
      <c r="AQ298">
        <v>0</v>
      </c>
      <c r="AR298">
        <v>339046</v>
      </c>
      <c r="AS298">
        <v>320756</v>
      </c>
      <c r="AT298">
        <v>434523</v>
      </c>
      <c r="AU298">
        <v>133333</v>
      </c>
      <c r="AV298">
        <v>133333</v>
      </c>
      <c r="AW298">
        <v>93333</v>
      </c>
      <c r="AX298">
        <v>96804</v>
      </c>
      <c r="AY298">
        <v>361817</v>
      </c>
      <c r="AZ298">
        <v>1307721</v>
      </c>
      <c r="BA298">
        <v>4779334</v>
      </c>
      <c r="BB298" t="s">
        <v>3796</v>
      </c>
      <c r="BC298" t="s">
        <v>3797</v>
      </c>
      <c r="BD298" t="s">
        <v>3813</v>
      </c>
      <c r="BE298" t="s">
        <v>4944</v>
      </c>
      <c r="BF298" t="s">
        <v>4945</v>
      </c>
      <c r="BG298" t="s">
        <v>4957</v>
      </c>
      <c r="BH298" t="s">
        <v>4947</v>
      </c>
      <c r="BI298" t="s">
        <v>195</v>
      </c>
      <c r="BJ298" t="s">
        <v>195</v>
      </c>
      <c r="BK298" t="s">
        <v>3791</v>
      </c>
      <c r="BL298" t="s">
        <v>5446</v>
      </c>
      <c r="BM298" t="s">
        <v>4949</v>
      </c>
      <c r="BN298" t="s">
        <v>5444</v>
      </c>
      <c r="BO298" t="s">
        <v>4950</v>
      </c>
      <c r="BP298" s="441" t="str">
        <f t="shared" si="4"/>
        <v>WA.2378.EBA.957.101.B.521811</v>
      </c>
    </row>
    <row r="299" spans="1:68">
      <c r="A299" t="s">
        <v>4935</v>
      </c>
      <c r="B299" t="s">
        <v>4936</v>
      </c>
      <c r="C299" t="s">
        <v>4937</v>
      </c>
      <c r="D299" t="s">
        <v>3795</v>
      </c>
      <c r="E299" t="s">
        <v>197</v>
      </c>
      <c r="F299" t="s">
        <v>3812</v>
      </c>
      <c r="G299" t="s">
        <v>820</v>
      </c>
      <c r="H299" t="s">
        <v>4938</v>
      </c>
      <c r="I299">
        <v>9</v>
      </c>
      <c r="J299" t="s">
        <v>4959</v>
      </c>
      <c r="K299">
        <v>2</v>
      </c>
      <c r="L299" t="s">
        <v>805</v>
      </c>
      <c r="M299" t="s">
        <v>8</v>
      </c>
      <c r="N299" t="s">
        <v>1020</v>
      </c>
      <c r="O299" t="s">
        <v>530</v>
      </c>
      <c r="P299" t="s">
        <v>8</v>
      </c>
      <c r="Q299" t="s">
        <v>4570</v>
      </c>
      <c r="R299" t="s">
        <v>4940</v>
      </c>
      <c r="S299" t="s">
        <v>195</v>
      </c>
      <c r="T299" t="s">
        <v>4570</v>
      </c>
      <c r="U299" t="s">
        <v>4570</v>
      </c>
      <c r="V299" t="s">
        <v>4496</v>
      </c>
      <c r="W299" t="s">
        <v>4570</v>
      </c>
      <c r="X299" t="s">
        <v>5449</v>
      </c>
      <c r="Y299" t="s">
        <v>4483</v>
      </c>
      <c r="Z299" t="s">
        <v>8</v>
      </c>
      <c r="AA299">
        <v>0</v>
      </c>
      <c r="AB299" t="s">
        <v>195</v>
      </c>
      <c r="AC299">
        <v>0</v>
      </c>
      <c r="AD299" t="s">
        <v>195</v>
      </c>
      <c r="AE299">
        <v>0</v>
      </c>
      <c r="AF299" t="s">
        <v>195</v>
      </c>
      <c r="AG299">
        <v>0</v>
      </c>
      <c r="AH299" t="s">
        <v>195</v>
      </c>
      <c r="AI299">
        <v>10</v>
      </c>
      <c r="AJ299" t="s">
        <v>106</v>
      </c>
      <c r="AK299">
        <v>1000000</v>
      </c>
      <c r="AL299">
        <v>10000000</v>
      </c>
      <c r="AM299" t="s">
        <v>195</v>
      </c>
      <c r="AN299">
        <v>0</v>
      </c>
      <c r="AO299" t="s">
        <v>4943</v>
      </c>
      <c r="AP299">
        <v>0</v>
      </c>
      <c r="AQ299">
        <v>0</v>
      </c>
      <c r="AR299">
        <v>346122</v>
      </c>
      <c r="AS299">
        <v>200457</v>
      </c>
      <c r="AT299">
        <v>143193</v>
      </c>
      <c r="AU299">
        <v>223914</v>
      </c>
      <c r="AV299">
        <v>277483</v>
      </c>
      <c r="AW299">
        <v>183637</v>
      </c>
      <c r="AX299">
        <v>269923</v>
      </c>
      <c r="AY299">
        <v>316208</v>
      </c>
      <c r="AZ299">
        <v>515048</v>
      </c>
      <c r="BA299">
        <v>7524015</v>
      </c>
      <c r="BB299" t="s">
        <v>3796</v>
      </c>
      <c r="BC299" t="s">
        <v>3797</v>
      </c>
      <c r="BD299" t="s">
        <v>3813</v>
      </c>
      <c r="BE299" t="s">
        <v>3816</v>
      </c>
      <c r="BF299" t="s">
        <v>4962</v>
      </c>
      <c r="BG299" t="s">
        <v>4963</v>
      </c>
      <c r="BH299" t="s">
        <v>4947</v>
      </c>
      <c r="BI299" t="s">
        <v>195</v>
      </c>
      <c r="BJ299" t="s">
        <v>195</v>
      </c>
      <c r="BK299" t="s">
        <v>3791</v>
      </c>
      <c r="BL299" t="s">
        <v>5049</v>
      </c>
      <c r="BM299" t="s">
        <v>4949</v>
      </c>
      <c r="BN299" t="s">
        <v>5444</v>
      </c>
      <c r="BO299" t="s">
        <v>4950</v>
      </c>
      <c r="BP299" s="441" t="str">
        <f t="shared" si="4"/>
        <v>WA.2378.EBA.958.101.A.521811</v>
      </c>
    </row>
    <row r="300" spans="1:68">
      <c r="A300" t="s">
        <v>4935</v>
      </c>
      <c r="B300" t="s">
        <v>4936</v>
      </c>
      <c r="C300" t="s">
        <v>4937</v>
      </c>
      <c r="D300" t="s">
        <v>3795</v>
      </c>
      <c r="E300" t="s">
        <v>197</v>
      </c>
      <c r="F300" t="s">
        <v>3812</v>
      </c>
      <c r="G300" t="s">
        <v>820</v>
      </c>
      <c r="H300" t="s">
        <v>4938</v>
      </c>
      <c r="I300">
        <v>9</v>
      </c>
      <c r="J300" t="s">
        <v>4959</v>
      </c>
      <c r="K300">
        <v>2</v>
      </c>
      <c r="L300" t="s">
        <v>805</v>
      </c>
      <c r="M300" t="s">
        <v>8</v>
      </c>
      <c r="N300" t="s">
        <v>1020</v>
      </c>
      <c r="O300" t="s">
        <v>530</v>
      </c>
      <c r="P300" t="s">
        <v>8</v>
      </c>
      <c r="Q300" t="s">
        <v>4570</v>
      </c>
      <c r="R300" t="s">
        <v>4940</v>
      </c>
      <c r="S300" t="s">
        <v>195</v>
      </c>
      <c r="T300" t="s">
        <v>4570</v>
      </c>
      <c r="U300" t="s">
        <v>4570</v>
      </c>
      <c r="V300" t="s">
        <v>4951</v>
      </c>
      <c r="W300" t="s">
        <v>4496</v>
      </c>
      <c r="X300" t="s">
        <v>1164</v>
      </c>
      <c r="Y300" t="s">
        <v>4493</v>
      </c>
      <c r="Z300" t="s">
        <v>8</v>
      </c>
      <c r="AA300">
        <v>0</v>
      </c>
      <c r="AB300" t="s">
        <v>195</v>
      </c>
      <c r="AC300">
        <v>0</v>
      </c>
      <c r="AD300" t="s">
        <v>195</v>
      </c>
      <c r="AE300">
        <v>0</v>
      </c>
      <c r="AF300" t="s">
        <v>195</v>
      </c>
      <c r="AG300">
        <v>0</v>
      </c>
      <c r="AH300" t="s">
        <v>195</v>
      </c>
      <c r="AI300">
        <v>10</v>
      </c>
      <c r="AJ300" t="s">
        <v>106</v>
      </c>
      <c r="AK300">
        <v>1000000</v>
      </c>
      <c r="AL300">
        <v>10000000</v>
      </c>
      <c r="AM300" t="s">
        <v>195</v>
      </c>
      <c r="AN300">
        <v>0</v>
      </c>
      <c r="AO300" t="s">
        <v>4943</v>
      </c>
      <c r="AP300">
        <v>0</v>
      </c>
      <c r="AQ300">
        <v>0</v>
      </c>
      <c r="AR300">
        <v>346122</v>
      </c>
      <c r="AS300">
        <v>200457</v>
      </c>
      <c r="AT300">
        <v>143193</v>
      </c>
      <c r="AU300">
        <v>223914</v>
      </c>
      <c r="AV300">
        <v>277483</v>
      </c>
      <c r="AW300">
        <v>183637</v>
      </c>
      <c r="AX300">
        <v>269923</v>
      </c>
      <c r="AY300">
        <v>316208</v>
      </c>
      <c r="AZ300">
        <v>515048</v>
      </c>
      <c r="BA300">
        <v>7524015</v>
      </c>
      <c r="BB300" t="s">
        <v>3796</v>
      </c>
      <c r="BC300" t="s">
        <v>3797</v>
      </c>
      <c r="BD300" t="s">
        <v>3813</v>
      </c>
      <c r="BE300" t="s">
        <v>3816</v>
      </c>
      <c r="BF300" t="s">
        <v>4962</v>
      </c>
      <c r="BG300" t="s">
        <v>4963</v>
      </c>
      <c r="BH300" t="s">
        <v>4947</v>
      </c>
      <c r="BI300" t="s">
        <v>195</v>
      </c>
      <c r="BJ300" t="s">
        <v>195</v>
      </c>
      <c r="BK300" t="s">
        <v>3791</v>
      </c>
      <c r="BL300" t="s">
        <v>5450</v>
      </c>
      <c r="BM300" t="s">
        <v>4949</v>
      </c>
      <c r="BN300" t="s">
        <v>5444</v>
      </c>
      <c r="BO300" t="s">
        <v>4950</v>
      </c>
      <c r="BP300" s="441" t="str">
        <f t="shared" si="4"/>
        <v>WA.2378.EBA.958.101.A.521811</v>
      </c>
    </row>
    <row r="301" spans="1:68">
      <c r="A301" t="s">
        <v>4935</v>
      </c>
      <c r="B301" t="s">
        <v>4936</v>
      </c>
      <c r="C301" t="s">
        <v>4937</v>
      </c>
      <c r="D301" t="s">
        <v>3795</v>
      </c>
      <c r="E301" t="s">
        <v>197</v>
      </c>
      <c r="F301" t="s">
        <v>3812</v>
      </c>
      <c r="G301" t="s">
        <v>820</v>
      </c>
      <c r="H301" t="s">
        <v>4938</v>
      </c>
      <c r="I301">
        <v>9</v>
      </c>
      <c r="J301" t="s">
        <v>4959</v>
      </c>
      <c r="K301">
        <v>2</v>
      </c>
      <c r="L301" t="s">
        <v>1098</v>
      </c>
      <c r="M301" t="s">
        <v>8</v>
      </c>
      <c r="N301" t="s">
        <v>1101</v>
      </c>
      <c r="O301" t="s">
        <v>530</v>
      </c>
      <c r="P301" t="s">
        <v>8</v>
      </c>
      <c r="Q301" t="s">
        <v>4570</v>
      </c>
      <c r="R301" t="s">
        <v>4940</v>
      </c>
      <c r="S301" t="s">
        <v>195</v>
      </c>
      <c r="T301" t="s">
        <v>4570</v>
      </c>
      <c r="U301" t="s">
        <v>4570</v>
      </c>
      <c r="V301" t="s">
        <v>4496</v>
      </c>
      <c r="W301" t="s">
        <v>4570</v>
      </c>
      <c r="X301" t="s">
        <v>5451</v>
      </c>
      <c r="Y301" t="s">
        <v>4483</v>
      </c>
      <c r="Z301" t="s">
        <v>8</v>
      </c>
      <c r="AA301">
        <v>0</v>
      </c>
      <c r="AB301" t="s">
        <v>195</v>
      </c>
      <c r="AC301">
        <v>0</v>
      </c>
      <c r="AD301" t="s">
        <v>195</v>
      </c>
      <c r="AE301">
        <v>0</v>
      </c>
      <c r="AF301" t="s">
        <v>195</v>
      </c>
      <c r="AG301">
        <v>0</v>
      </c>
      <c r="AH301" t="s">
        <v>195</v>
      </c>
      <c r="AI301">
        <v>6</v>
      </c>
      <c r="AJ301" t="s">
        <v>106</v>
      </c>
      <c r="AK301">
        <v>1000000</v>
      </c>
      <c r="AL301">
        <v>6000000</v>
      </c>
      <c r="AM301" t="s">
        <v>195</v>
      </c>
      <c r="AN301">
        <v>0</v>
      </c>
      <c r="AO301" t="s">
        <v>4943</v>
      </c>
      <c r="AP301">
        <v>0</v>
      </c>
      <c r="AQ301">
        <v>0</v>
      </c>
      <c r="AR301">
        <v>857143</v>
      </c>
      <c r="AS301">
        <v>427371</v>
      </c>
      <c r="AT301">
        <v>857143</v>
      </c>
      <c r="AU301">
        <v>857143</v>
      </c>
      <c r="AV301">
        <v>357143</v>
      </c>
      <c r="AW301">
        <v>357143</v>
      </c>
      <c r="AX301">
        <v>857143</v>
      </c>
      <c r="AY301">
        <v>285715</v>
      </c>
      <c r="AZ301">
        <v>572629</v>
      </c>
      <c r="BA301">
        <v>571427</v>
      </c>
      <c r="BB301" t="s">
        <v>3796</v>
      </c>
      <c r="BC301" t="s">
        <v>3797</v>
      </c>
      <c r="BD301" t="s">
        <v>3813</v>
      </c>
      <c r="BE301" t="s">
        <v>3816</v>
      </c>
      <c r="BF301" t="s">
        <v>5452</v>
      </c>
      <c r="BG301" t="s">
        <v>5453</v>
      </c>
      <c r="BH301" t="s">
        <v>4947</v>
      </c>
      <c r="BI301" t="s">
        <v>195</v>
      </c>
      <c r="BJ301" t="s">
        <v>195</v>
      </c>
      <c r="BK301" t="s">
        <v>3791</v>
      </c>
      <c r="BL301" t="s">
        <v>5049</v>
      </c>
      <c r="BM301" t="s">
        <v>4949</v>
      </c>
      <c r="BN301" t="s">
        <v>5444</v>
      </c>
      <c r="BO301" t="s">
        <v>4950</v>
      </c>
      <c r="BP301" s="441" t="str">
        <f t="shared" si="4"/>
        <v>WA.2378.EBA.958.103.A.521811</v>
      </c>
    </row>
    <row r="302" spans="1:68">
      <c r="A302" t="s">
        <v>4935</v>
      </c>
      <c r="B302" t="s">
        <v>4936</v>
      </c>
      <c r="C302" t="s">
        <v>4937</v>
      </c>
      <c r="D302" t="s">
        <v>3795</v>
      </c>
      <c r="E302" t="s">
        <v>197</v>
      </c>
      <c r="F302" t="s">
        <v>3812</v>
      </c>
      <c r="G302" t="s">
        <v>820</v>
      </c>
      <c r="H302" t="s">
        <v>4938</v>
      </c>
      <c r="I302">
        <v>9</v>
      </c>
      <c r="J302" t="s">
        <v>4959</v>
      </c>
      <c r="K302">
        <v>2</v>
      </c>
      <c r="L302" t="s">
        <v>1098</v>
      </c>
      <c r="M302" t="s">
        <v>8</v>
      </c>
      <c r="N302" t="s">
        <v>1101</v>
      </c>
      <c r="O302" t="s">
        <v>530</v>
      </c>
      <c r="P302" t="s">
        <v>8</v>
      </c>
      <c r="Q302" t="s">
        <v>4570</v>
      </c>
      <c r="R302" t="s">
        <v>4940</v>
      </c>
      <c r="S302" t="s">
        <v>195</v>
      </c>
      <c r="T302" t="s">
        <v>4570</v>
      </c>
      <c r="U302" t="s">
        <v>4570</v>
      </c>
      <c r="V302" t="s">
        <v>4951</v>
      </c>
      <c r="W302" t="s">
        <v>4496</v>
      </c>
      <c r="X302" t="s">
        <v>5454</v>
      </c>
      <c r="Y302" t="s">
        <v>4493</v>
      </c>
      <c r="Z302" t="s">
        <v>8</v>
      </c>
      <c r="AA302">
        <v>0</v>
      </c>
      <c r="AB302" t="s">
        <v>195</v>
      </c>
      <c r="AC302">
        <v>0</v>
      </c>
      <c r="AD302" t="s">
        <v>195</v>
      </c>
      <c r="AE302">
        <v>0</v>
      </c>
      <c r="AF302" t="s">
        <v>195</v>
      </c>
      <c r="AG302">
        <v>0</v>
      </c>
      <c r="AH302" t="s">
        <v>195</v>
      </c>
      <c r="AI302">
        <v>6</v>
      </c>
      <c r="AJ302" t="s">
        <v>106</v>
      </c>
      <c r="AK302">
        <v>1000000</v>
      </c>
      <c r="AL302">
        <v>6000000</v>
      </c>
      <c r="AM302" t="s">
        <v>195</v>
      </c>
      <c r="AN302">
        <v>0</v>
      </c>
      <c r="AO302" t="s">
        <v>4943</v>
      </c>
      <c r="AP302">
        <v>0</v>
      </c>
      <c r="AQ302">
        <v>0</v>
      </c>
      <c r="AR302">
        <v>857143</v>
      </c>
      <c r="AS302">
        <v>427371</v>
      </c>
      <c r="AT302">
        <v>857143</v>
      </c>
      <c r="AU302">
        <v>857143</v>
      </c>
      <c r="AV302">
        <v>357143</v>
      </c>
      <c r="AW302">
        <v>357143</v>
      </c>
      <c r="AX302">
        <v>857143</v>
      </c>
      <c r="AY302">
        <v>285714</v>
      </c>
      <c r="AZ302">
        <v>572629</v>
      </c>
      <c r="BA302">
        <v>571428</v>
      </c>
      <c r="BB302" t="s">
        <v>3796</v>
      </c>
      <c r="BC302" t="s">
        <v>3797</v>
      </c>
      <c r="BD302" t="s">
        <v>3813</v>
      </c>
      <c r="BE302" t="s">
        <v>3816</v>
      </c>
      <c r="BF302" t="s">
        <v>5452</v>
      </c>
      <c r="BG302" t="s">
        <v>5453</v>
      </c>
      <c r="BH302" t="s">
        <v>4947</v>
      </c>
      <c r="BI302" t="s">
        <v>195</v>
      </c>
      <c r="BJ302" t="s">
        <v>195</v>
      </c>
      <c r="BK302" t="s">
        <v>3791</v>
      </c>
      <c r="BL302" t="s">
        <v>5450</v>
      </c>
      <c r="BM302" t="s">
        <v>4949</v>
      </c>
      <c r="BN302" t="s">
        <v>5444</v>
      </c>
      <c r="BO302" t="s">
        <v>4950</v>
      </c>
      <c r="BP302" s="441" t="str">
        <f t="shared" si="4"/>
        <v>WA.2378.EBA.958.103.A.521811</v>
      </c>
    </row>
    <row r="303" spans="1:68">
      <c r="A303" t="s">
        <v>4935</v>
      </c>
      <c r="B303" t="s">
        <v>4936</v>
      </c>
      <c r="C303" t="s">
        <v>4937</v>
      </c>
      <c r="D303" t="s">
        <v>3795</v>
      </c>
      <c r="E303" t="s">
        <v>197</v>
      </c>
      <c r="F303" t="s">
        <v>3812</v>
      </c>
      <c r="G303" t="s">
        <v>820</v>
      </c>
      <c r="H303" t="s">
        <v>4938</v>
      </c>
      <c r="I303">
        <v>9</v>
      </c>
      <c r="J303" t="s">
        <v>4959</v>
      </c>
      <c r="K303">
        <v>2</v>
      </c>
      <c r="L303" t="s">
        <v>1111</v>
      </c>
      <c r="M303" t="s">
        <v>8</v>
      </c>
      <c r="N303" t="s">
        <v>72</v>
      </c>
      <c r="O303" t="s">
        <v>530</v>
      </c>
      <c r="P303" t="s">
        <v>8</v>
      </c>
      <c r="Q303" t="s">
        <v>4570</v>
      </c>
      <c r="R303" t="s">
        <v>4940</v>
      </c>
      <c r="S303" t="s">
        <v>195</v>
      </c>
      <c r="T303" t="s">
        <v>4570</v>
      </c>
      <c r="U303" t="s">
        <v>4570</v>
      </c>
      <c r="V303" t="s">
        <v>4496</v>
      </c>
      <c r="W303" t="s">
        <v>4570</v>
      </c>
      <c r="X303" t="s">
        <v>5455</v>
      </c>
      <c r="Y303" t="s">
        <v>4483</v>
      </c>
      <c r="Z303" t="s">
        <v>8</v>
      </c>
      <c r="AA303">
        <v>0</v>
      </c>
      <c r="AB303" t="s">
        <v>195</v>
      </c>
      <c r="AC303">
        <v>0</v>
      </c>
      <c r="AD303" t="s">
        <v>195</v>
      </c>
      <c r="AE303">
        <v>0</v>
      </c>
      <c r="AF303" t="s">
        <v>195</v>
      </c>
      <c r="AG303">
        <v>0</v>
      </c>
      <c r="AH303" t="s">
        <v>195</v>
      </c>
      <c r="AI303">
        <v>8</v>
      </c>
      <c r="AJ303" t="s">
        <v>106</v>
      </c>
      <c r="AK303">
        <v>1000000</v>
      </c>
      <c r="AL303">
        <v>8000000</v>
      </c>
      <c r="AM303" t="s">
        <v>195</v>
      </c>
      <c r="AN303">
        <v>0</v>
      </c>
      <c r="AO303" t="s">
        <v>4943</v>
      </c>
      <c r="AP303">
        <v>0</v>
      </c>
      <c r="AQ303">
        <v>0</v>
      </c>
      <c r="AR303">
        <v>254310</v>
      </c>
      <c r="AS303">
        <v>5333</v>
      </c>
      <c r="AT303">
        <v>86940</v>
      </c>
      <c r="AU303">
        <v>114098</v>
      </c>
      <c r="AV303">
        <v>533333</v>
      </c>
      <c r="AW303">
        <v>826788</v>
      </c>
      <c r="AX303">
        <v>345157</v>
      </c>
      <c r="AY303">
        <v>1300707</v>
      </c>
      <c r="AZ303">
        <v>533333</v>
      </c>
      <c r="BA303">
        <v>4000001</v>
      </c>
      <c r="BB303" t="s">
        <v>3796</v>
      </c>
      <c r="BC303" t="s">
        <v>3797</v>
      </c>
      <c r="BD303" t="s">
        <v>3813</v>
      </c>
      <c r="BE303" t="s">
        <v>3816</v>
      </c>
      <c r="BF303" t="s">
        <v>4967</v>
      </c>
      <c r="BG303" t="s">
        <v>4968</v>
      </c>
      <c r="BH303" t="s">
        <v>4947</v>
      </c>
      <c r="BI303" t="s">
        <v>195</v>
      </c>
      <c r="BJ303" t="s">
        <v>195</v>
      </c>
      <c r="BK303" t="s">
        <v>3791</v>
      </c>
      <c r="BL303" t="s">
        <v>5049</v>
      </c>
      <c r="BM303" t="s">
        <v>4949</v>
      </c>
      <c r="BN303" t="s">
        <v>5444</v>
      </c>
      <c r="BO303" t="s">
        <v>4950</v>
      </c>
      <c r="BP303" s="441" t="str">
        <f t="shared" si="4"/>
        <v>WA.2378.EBA.958.111.A.521811</v>
      </c>
    </row>
    <row r="304" spans="1:68">
      <c r="A304" t="s">
        <v>4935</v>
      </c>
      <c r="B304" t="s">
        <v>4936</v>
      </c>
      <c r="C304" t="s">
        <v>4937</v>
      </c>
      <c r="D304" t="s">
        <v>3795</v>
      </c>
      <c r="E304" t="s">
        <v>197</v>
      </c>
      <c r="F304" t="s">
        <v>3812</v>
      </c>
      <c r="G304" t="s">
        <v>820</v>
      </c>
      <c r="H304" t="s">
        <v>4938</v>
      </c>
      <c r="I304">
        <v>9</v>
      </c>
      <c r="J304" t="s">
        <v>4959</v>
      </c>
      <c r="K304">
        <v>2</v>
      </c>
      <c r="L304" t="s">
        <v>1111</v>
      </c>
      <c r="M304" t="s">
        <v>8</v>
      </c>
      <c r="N304" t="s">
        <v>72</v>
      </c>
      <c r="O304" t="s">
        <v>530</v>
      </c>
      <c r="P304" t="s">
        <v>8</v>
      </c>
      <c r="Q304" t="s">
        <v>4570</v>
      </c>
      <c r="R304" t="s">
        <v>4940</v>
      </c>
      <c r="S304" t="s">
        <v>195</v>
      </c>
      <c r="T304" t="s">
        <v>4570</v>
      </c>
      <c r="U304" t="s">
        <v>4570</v>
      </c>
      <c r="V304" t="s">
        <v>4951</v>
      </c>
      <c r="W304" t="s">
        <v>4496</v>
      </c>
      <c r="X304" t="s">
        <v>5456</v>
      </c>
      <c r="Y304" t="s">
        <v>4493</v>
      </c>
      <c r="Z304" t="s">
        <v>8</v>
      </c>
      <c r="AA304">
        <v>0</v>
      </c>
      <c r="AB304" t="s">
        <v>195</v>
      </c>
      <c r="AC304">
        <v>0</v>
      </c>
      <c r="AD304" t="s">
        <v>195</v>
      </c>
      <c r="AE304">
        <v>0</v>
      </c>
      <c r="AF304" t="s">
        <v>195</v>
      </c>
      <c r="AG304">
        <v>0</v>
      </c>
      <c r="AH304" t="s">
        <v>195</v>
      </c>
      <c r="AI304">
        <v>8</v>
      </c>
      <c r="AJ304" t="s">
        <v>106</v>
      </c>
      <c r="AK304">
        <v>1000000</v>
      </c>
      <c r="AL304">
        <v>8000000</v>
      </c>
      <c r="AM304" t="s">
        <v>195</v>
      </c>
      <c r="AN304">
        <v>0</v>
      </c>
      <c r="AO304" t="s">
        <v>4943</v>
      </c>
      <c r="AP304">
        <v>0</v>
      </c>
      <c r="AQ304">
        <v>0</v>
      </c>
      <c r="AR304">
        <v>254310</v>
      </c>
      <c r="AS304">
        <v>5333</v>
      </c>
      <c r="AT304">
        <v>86940</v>
      </c>
      <c r="AU304">
        <v>114098</v>
      </c>
      <c r="AV304">
        <v>533333</v>
      </c>
      <c r="AW304">
        <v>826788</v>
      </c>
      <c r="AX304">
        <v>345157</v>
      </c>
      <c r="AY304">
        <v>1300707</v>
      </c>
      <c r="AZ304">
        <v>533333</v>
      </c>
      <c r="BA304">
        <v>4000001</v>
      </c>
      <c r="BB304" t="s">
        <v>3796</v>
      </c>
      <c r="BC304" t="s">
        <v>3797</v>
      </c>
      <c r="BD304" t="s">
        <v>3813</v>
      </c>
      <c r="BE304" t="s">
        <v>3816</v>
      </c>
      <c r="BF304" t="s">
        <v>4967</v>
      </c>
      <c r="BG304" t="s">
        <v>4968</v>
      </c>
      <c r="BH304" t="s">
        <v>4947</v>
      </c>
      <c r="BI304" t="s">
        <v>195</v>
      </c>
      <c r="BJ304" t="s">
        <v>195</v>
      </c>
      <c r="BK304" t="s">
        <v>3791</v>
      </c>
      <c r="BL304" t="s">
        <v>5450</v>
      </c>
      <c r="BM304" t="s">
        <v>4949</v>
      </c>
      <c r="BN304" t="s">
        <v>5444</v>
      </c>
      <c r="BO304" t="s">
        <v>4950</v>
      </c>
      <c r="BP304" s="441" t="str">
        <f t="shared" si="4"/>
        <v>WA.2378.EBA.958.111.A.521811</v>
      </c>
    </row>
    <row r="305" spans="1:68">
      <c r="A305" t="s">
        <v>4935</v>
      </c>
      <c r="B305" t="s">
        <v>4936</v>
      </c>
      <c r="C305" t="s">
        <v>4937</v>
      </c>
      <c r="D305" t="s">
        <v>3795</v>
      </c>
      <c r="E305" t="s">
        <v>197</v>
      </c>
      <c r="F305" t="s">
        <v>3812</v>
      </c>
      <c r="G305" t="s">
        <v>820</v>
      </c>
      <c r="H305" t="s">
        <v>4938</v>
      </c>
      <c r="I305">
        <v>9</v>
      </c>
      <c r="J305" t="s">
        <v>4959</v>
      </c>
      <c r="K305">
        <v>2</v>
      </c>
      <c r="L305" t="s">
        <v>1111</v>
      </c>
      <c r="M305" t="s">
        <v>508</v>
      </c>
      <c r="N305" t="s">
        <v>74</v>
      </c>
      <c r="O305" t="s">
        <v>530</v>
      </c>
      <c r="P305" t="s">
        <v>8</v>
      </c>
      <c r="Q305" t="s">
        <v>4570</v>
      </c>
      <c r="R305" t="s">
        <v>4940</v>
      </c>
      <c r="S305" t="s">
        <v>195</v>
      </c>
      <c r="T305" t="s">
        <v>4570</v>
      </c>
      <c r="U305" t="s">
        <v>4570</v>
      </c>
      <c r="V305" t="s">
        <v>4496</v>
      </c>
      <c r="W305" t="s">
        <v>4570</v>
      </c>
      <c r="X305" t="s">
        <v>5457</v>
      </c>
      <c r="Y305" t="s">
        <v>4483</v>
      </c>
      <c r="Z305" t="s">
        <v>8</v>
      </c>
      <c r="AA305">
        <v>0</v>
      </c>
      <c r="AB305" t="s">
        <v>195</v>
      </c>
      <c r="AC305">
        <v>0</v>
      </c>
      <c r="AD305" t="s">
        <v>195</v>
      </c>
      <c r="AE305">
        <v>0</v>
      </c>
      <c r="AF305" t="s">
        <v>195</v>
      </c>
      <c r="AG305">
        <v>0</v>
      </c>
      <c r="AH305" t="s">
        <v>195</v>
      </c>
      <c r="AI305">
        <v>12</v>
      </c>
      <c r="AJ305" t="s">
        <v>106</v>
      </c>
      <c r="AK305">
        <v>1000000</v>
      </c>
      <c r="AL305">
        <v>12000000</v>
      </c>
      <c r="AM305" t="s">
        <v>195</v>
      </c>
      <c r="AN305">
        <v>0</v>
      </c>
      <c r="AO305" t="s">
        <v>4943</v>
      </c>
      <c r="AP305">
        <v>0</v>
      </c>
      <c r="AQ305">
        <v>0</v>
      </c>
      <c r="AR305">
        <v>381465</v>
      </c>
      <c r="AS305">
        <v>8000</v>
      </c>
      <c r="AT305">
        <v>130410</v>
      </c>
      <c r="AU305">
        <v>171147</v>
      </c>
      <c r="AV305">
        <v>800000</v>
      </c>
      <c r="AW305">
        <v>1240182</v>
      </c>
      <c r="AX305">
        <v>517736</v>
      </c>
      <c r="AY305">
        <v>1951060</v>
      </c>
      <c r="AZ305">
        <v>800000</v>
      </c>
      <c r="BA305">
        <v>6000000</v>
      </c>
      <c r="BB305" t="s">
        <v>3796</v>
      </c>
      <c r="BC305" t="s">
        <v>3797</v>
      </c>
      <c r="BD305" t="s">
        <v>3813</v>
      </c>
      <c r="BE305" t="s">
        <v>3816</v>
      </c>
      <c r="BF305" t="s">
        <v>4967</v>
      </c>
      <c r="BG305" t="s">
        <v>4972</v>
      </c>
      <c r="BH305" t="s">
        <v>4947</v>
      </c>
      <c r="BI305" t="s">
        <v>195</v>
      </c>
      <c r="BJ305" t="s">
        <v>195</v>
      </c>
      <c r="BK305" t="s">
        <v>3791</v>
      </c>
      <c r="BL305" t="s">
        <v>5049</v>
      </c>
      <c r="BM305" t="s">
        <v>4949</v>
      </c>
      <c r="BN305" t="s">
        <v>5444</v>
      </c>
      <c r="BO305" t="s">
        <v>4950</v>
      </c>
      <c r="BP305" s="441" t="str">
        <f t="shared" si="4"/>
        <v>WA.2378.EBA.958.111.B.521811</v>
      </c>
    </row>
    <row r="306" spans="1:68">
      <c r="A306" t="s">
        <v>4935</v>
      </c>
      <c r="B306" t="s">
        <v>4936</v>
      </c>
      <c r="C306" t="s">
        <v>4937</v>
      </c>
      <c r="D306" t="s">
        <v>3795</v>
      </c>
      <c r="E306" t="s">
        <v>197</v>
      </c>
      <c r="F306" t="s">
        <v>3812</v>
      </c>
      <c r="G306" t="s">
        <v>820</v>
      </c>
      <c r="H306" t="s">
        <v>4938</v>
      </c>
      <c r="I306">
        <v>9</v>
      </c>
      <c r="J306" t="s">
        <v>4959</v>
      </c>
      <c r="K306">
        <v>2</v>
      </c>
      <c r="L306" t="s">
        <v>1111</v>
      </c>
      <c r="M306" t="s">
        <v>508</v>
      </c>
      <c r="N306" t="s">
        <v>74</v>
      </c>
      <c r="O306" t="s">
        <v>530</v>
      </c>
      <c r="P306" t="s">
        <v>8</v>
      </c>
      <c r="Q306" t="s">
        <v>4570</v>
      </c>
      <c r="R306" t="s">
        <v>4940</v>
      </c>
      <c r="S306" t="s">
        <v>195</v>
      </c>
      <c r="T306" t="s">
        <v>4570</v>
      </c>
      <c r="U306" t="s">
        <v>4570</v>
      </c>
      <c r="V306" t="s">
        <v>4951</v>
      </c>
      <c r="W306" t="s">
        <v>4496</v>
      </c>
      <c r="X306" t="s">
        <v>5458</v>
      </c>
      <c r="Y306" t="s">
        <v>4493</v>
      </c>
      <c r="Z306" t="s">
        <v>8</v>
      </c>
      <c r="AA306">
        <v>0</v>
      </c>
      <c r="AB306" t="s">
        <v>195</v>
      </c>
      <c r="AC306">
        <v>0</v>
      </c>
      <c r="AD306" t="s">
        <v>195</v>
      </c>
      <c r="AE306">
        <v>0</v>
      </c>
      <c r="AF306" t="s">
        <v>195</v>
      </c>
      <c r="AG306">
        <v>0</v>
      </c>
      <c r="AH306" t="s">
        <v>195</v>
      </c>
      <c r="AI306">
        <v>10</v>
      </c>
      <c r="AJ306" t="s">
        <v>106</v>
      </c>
      <c r="AK306">
        <v>1000000</v>
      </c>
      <c r="AL306">
        <v>10000000</v>
      </c>
      <c r="AM306" t="s">
        <v>195</v>
      </c>
      <c r="AN306">
        <v>0</v>
      </c>
      <c r="AO306" t="s">
        <v>4943</v>
      </c>
      <c r="AP306">
        <v>0</v>
      </c>
      <c r="AQ306">
        <v>0</v>
      </c>
      <c r="AR306">
        <v>317887</v>
      </c>
      <c r="AS306">
        <v>6667</v>
      </c>
      <c r="AT306">
        <v>108675</v>
      </c>
      <c r="AU306">
        <v>142623</v>
      </c>
      <c r="AV306">
        <v>666667</v>
      </c>
      <c r="AW306">
        <v>1033485</v>
      </c>
      <c r="AX306">
        <v>431446</v>
      </c>
      <c r="AY306">
        <v>1625883</v>
      </c>
      <c r="AZ306">
        <v>666667</v>
      </c>
      <c r="BA306">
        <v>5000000</v>
      </c>
      <c r="BB306" t="s">
        <v>3796</v>
      </c>
      <c r="BC306" t="s">
        <v>3797</v>
      </c>
      <c r="BD306" t="s">
        <v>3813</v>
      </c>
      <c r="BE306" t="s">
        <v>3816</v>
      </c>
      <c r="BF306" t="s">
        <v>4967</v>
      </c>
      <c r="BG306" t="s">
        <v>4972</v>
      </c>
      <c r="BH306" t="s">
        <v>4947</v>
      </c>
      <c r="BI306" t="s">
        <v>195</v>
      </c>
      <c r="BJ306" t="s">
        <v>195</v>
      </c>
      <c r="BK306" t="s">
        <v>3791</v>
      </c>
      <c r="BL306" t="s">
        <v>5450</v>
      </c>
      <c r="BM306" t="s">
        <v>4949</v>
      </c>
      <c r="BN306" t="s">
        <v>5444</v>
      </c>
      <c r="BO306" t="s">
        <v>4950</v>
      </c>
      <c r="BP306" s="441" t="str">
        <f t="shared" si="4"/>
        <v>WA.2378.EBA.958.111.B.521811</v>
      </c>
    </row>
    <row r="307" spans="1:68">
      <c r="A307" t="s">
        <v>4935</v>
      </c>
      <c r="B307" t="s">
        <v>4936</v>
      </c>
      <c r="C307" t="s">
        <v>4937</v>
      </c>
      <c r="D307" t="s">
        <v>3795</v>
      </c>
      <c r="E307" t="s">
        <v>197</v>
      </c>
      <c r="F307" t="s">
        <v>3812</v>
      </c>
      <c r="G307" t="s">
        <v>820</v>
      </c>
      <c r="H307" t="s">
        <v>4938</v>
      </c>
      <c r="I307">
        <v>9</v>
      </c>
      <c r="J307" t="s">
        <v>4974</v>
      </c>
      <c r="K307">
        <v>1</v>
      </c>
      <c r="L307" t="s">
        <v>805</v>
      </c>
      <c r="M307" t="s">
        <v>8</v>
      </c>
      <c r="N307" t="s">
        <v>159</v>
      </c>
      <c r="O307" t="s">
        <v>530</v>
      </c>
      <c r="P307" t="s">
        <v>8</v>
      </c>
      <c r="Q307" t="s">
        <v>4570</v>
      </c>
      <c r="R307" t="s">
        <v>4940</v>
      </c>
      <c r="S307" t="s">
        <v>195</v>
      </c>
      <c r="T307" t="s">
        <v>4570</v>
      </c>
      <c r="U307" t="s">
        <v>4570</v>
      </c>
      <c r="V307" t="s">
        <v>4496</v>
      </c>
      <c r="W307" t="s">
        <v>4570</v>
      </c>
      <c r="X307" t="s">
        <v>5459</v>
      </c>
      <c r="Y307" t="s">
        <v>4483</v>
      </c>
      <c r="Z307" t="s">
        <v>8</v>
      </c>
      <c r="AA307">
        <v>0</v>
      </c>
      <c r="AB307" t="s">
        <v>195</v>
      </c>
      <c r="AC307">
        <v>0</v>
      </c>
      <c r="AD307" t="s">
        <v>195</v>
      </c>
      <c r="AE307">
        <v>0</v>
      </c>
      <c r="AF307" t="s">
        <v>195</v>
      </c>
      <c r="AG307">
        <v>0</v>
      </c>
      <c r="AH307" t="s">
        <v>195</v>
      </c>
      <c r="AI307">
        <v>9</v>
      </c>
      <c r="AJ307" t="s">
        <v>106</v>
      </c>
      <c r="AK307">
        <v>1000000</v>
      </c>
      <c r="AL307">
        <v>9000000</v>
      </c>
      <c r="AM307" t="s">
        <v>195</v>
      </c>
      <c r="AN307">
        <v>0</v>
      </c>
      <c r="AO307" t="s">
        <v>4943</v>
      </c>
      <c r="AP307">
        <v>0</v>
      </c>
      <c r="AQ307">
        <v>0</v>
      </c>
      <c r="AR307">
        <v>1381211</v>
      </c>
      <c r="AS307">
        <v>975841</v>
      </c>
      <c r="AT307">
        <v>1260572</v>
      </c>
      <c r="AU307">
        <v>208756</v>
      </c>
      <c r="AV307">
        <v>208756</v>
      </c>
      <c r="AW307">
        <v>208756</v>
      </c>
      <c r="AX307">
        <v>1229583</v>
      </c>
      <c r="AY307">
        <v>208756</v>
      </c>
      <c r="AZ307">
        <v>354240</v>
      </c>
      <c r="BA307">
        <v>2963529</v>
      </c>
      <c r="BB307" t="s">
        <v>3796</v>
      </c>
      <c r="BC307" t="s">
        <v>3797</v>
      </c>
      <c r="BD307" t="s">
        <v>3813</v>
      </c>
      <c r="BE307" t="s">
        <v>4977</v>
      </c>
      <c r="BF307" t="s">
        <v>4978</v>
      </c>
      <c r="BG307" t="s">
        <v>4979</v>
      </c>
      <c r="BH307" t="s">
        <v>4947</v>
      </c>
      <c r="BI307" t="s">
        <v>195</v>
      </c>
      <c r="BJ307" t="s">
        <v>195</v>
      </c>
      <c r="BK307" t="s">
        <v>3791</v>
      </c>
      <c r="BL307" t="s">
        <v>5049</v>
      </c>
      <c r="BM307" t="s">
        <v>4949</v>
      </c>
      <c r="BN307" t="s">
        <v>5444</v>
      </c>
      <c r="BO307" t="s">
        <v>4950</v>
      </c>
      <c r="BP307" s="441" t="str">
        <f t="shared" si="4"/>
        <v>WA.2378.EBA.960.101.A.521811</v>
      </c>
    </row>
    <row r="308" spans="1:68">
      <c r="A308" t="s">
        <v>4935</v>
      </c>
      <c r="B308" t="s">
        <v>4936</v>
      </c>
      <c r="C308" t="s">
        <v>4937</v>
      </c>
      <c r="D308" t="s">
        <v>3795</v>
      </c>
      <c r="E308" t="s">
        <v>197</v>
      </c>
      <c r="F308" t="s">
        <v>3812</v>
      </c>
      <c r="G308" t="s">
        <v>820</v>
      </c>
      <c r="H308" t="s">
        <v>4938</v>
      </c>
      <c r="I308">
        <v>9</v>
      </c>
      <c r="J308" t="s">
        <v>4974</v>
      </c>
      <c r="K308">
        <v>1</v>
      </c>
      <c r="L308" t="s">
        <v>805</v>
      </c>
      <c r="M308" t="s">
        <v>8</v>
      </c>
      <c r="N308" t="s">
        <v>159</v>
      </c>
      <c r="O308" t="s">
        <v>530</v>
      </c>
      <c r="P308" t="s">
        <v>8</v>
      </c>
      <c r="Q308" t="s">
        <v>4570</v>
      </c>
      <c r="R308" t="s">
        <v>4940</v>
      </c>
      <c r="S308" t="s">
        <v>195</v>
      </c>
      <c r="T308" t="s">
        <v>4570</v>
      </c>
      <c r="U308" t="s">
        <v>4570</v>
      </c>
      <c r="V308" t="s">
        <v>4951</v>
      </c>
      <c r="W308" t="s">
        <v>4496</v>
      </c>
      <c r="X308" t="s">
        <v>5460</v>
      </c>
      <c r="Y308" t="s">
        <v>4510</v>
      </c>
      <c r="Z308" t="s">
        <v>8</v>
      </c>
      <c r="AA308">
        <v>0</v>
      </c>
      <c r="AB308" t="s">
        <v>195</v>
      </c>
      <c r="AC308">
        <v>0</v>
      </c>
      <c r="AD308" t="s">
        <v>195</v>
      </c>
      <c r="AE308">
        <v>0</v>
      </c>
      <c r="AF308" t="s">
        <v>195</v>
      </c>
      <c r="AG308">
        <v>0</v>
      </c>
      <c r="AH308" t="s">
        <v>195</v>
      </c>
      <c r="AI308">
        <v>9</v>
      </c>
      <c r="AJ308" t="s">
        <v>106</v>
      </c>
      <c r="AK308">
        <v>1000000</v>
      </c>
      <c r="AL308">
        <v>9000000</v>
      </c>
      <c r="AM308" t="s">
        <v>195</v>
      </c>
      <c r="AN308">
        <v>0</v>
      </c>
      <c r="AO308" t="s">
        <v>4943</v>
      </c>
      <c r="AP308">
        <v>0</v>
      </c>
      <c r="AQ308">
        <v>0</v>
      </c>
      <c r="AR308">
        <v>1381211</v>
      </c>
      <c r="AS308">
        <v>975841</v>
      </c>
      <c r="AT308">
        <v>1260572</v>
      </c>
      <c r="AU308">
        <v>208756</v>
      </c>
      <c r="AV308">
        <v>208756</v>
      </c>
      <c r="AW308">
        <v>208756</v>
      </c>
      <c r="AX308">
        <v>1229583</v>
      </c>
      <c r="AY308">
        <v>208756</v>
      </c>
      <c r="AZ308">
        <v>354240</v>
      </c>
      <c r="BA308">
        <v>2963529</v>
      </c>
      <c r="BB308" t="s">
        <v>3796</v>
      </c>
      <c r="BC308" t="s">
        <v>3797</v>
      </c>
      <c r="BD308" t="s">
        <v>3813</v>
      </c>
      <c r="BE308" t="s">
        <v>4977</v>
      </c>
      <c r="BF308" t="s">
        <v>4978</v>
      </c>
      <c r="BG308" t="s">
        <v>4979</v>
      </c>
      <c r="BH308" t="s">
        <v>4947</v>
      </c>
      <c r="BI308" t="s">
        <v>195</v>
      </c>
      <c r="BJ308" t="s">
        <v>195</v>
      </c>
      <c r="BK308" t="s">
        <v>3791</v>
      </c>
      <c r="BL308" t="s">
        <v>5446</v>
      </c>
      <c r="BM308" t="s">
        <v>4949</v>
      </c>
      <c r="BN308" t="s">
        <v>5444</v>
      </c>
      <c r="BO308" t="s">
        <v>4950</v>
      </c>
      <c r="BP308" s="441" t="str">
        <f t="shared" si="4"/>
        <v>WA.2378.EBA.960.101.A.521811</v>
      </c>
    </row>
    <row r="309" spans="1:68">
      <c r="A309" t="s">
        <v>4935</v>
      </c>
      <c r="B309" t="s">
        <v>4936</v>
      </c>
      <c r="C309" t="s">
        <v>4937</v>
      </c>
      <c r="D309" t="s">
        <v>3795</v>
      </c>
      <c r="E309" t="s">
        <v>197</v>
      </c>
      <c r="F309" t="s">
        <v>3812</v>
      </c>
      <c r="G309" t="s">
        <v>820</v>
      </c>
      <c r="H309" t="s">
        <v>4938</v>
      </c>
      <c r="I309">
        <v>9</v>
      </c>
      <c r="J309" t="s">
        <v>4974</v>
      </c>
      <c r="K309">
        <v>1</v>
      </c>
      <c r="L309" t="s">
        <v>805</v>
      </c>
      <c r="M309" t="s">
        <v>508</v>
      </c>
      <c r="N309" t="s">
        <v>160</v>
      </c>
      <c r="O309" t="s">
        <v>530</v>
      </c>
      <c r="P309" t="s">
        <v>8</v>
      </c>
      <c r="Q309" t="s">
        <v>4570</v>
      </c>
      <c r="R309" t="s">
        <v>4940</v>
      </c>
      <c r="S309" t="s">
        <v>195</v>
      </c>
      <c r="T309" t="s">
        <v>4570</v>
      </c>
      <c r="U309" t="s">
        <v>4570</v>
      </c>
      <c r="V309" t="s">
        <v>4496</v>
      </c>
      <c r="W309" t="s">
        <v>4570</v>
      </c>
      <c r="X309" t="s">
        <v>5461</v>
      </c>
      <c r="Y309" t="s">
        <v>4483</v>
      </c>
      <c r="Z309" t="s">
        <v>8</v>
      </c>
      <c r="AA309">
        <v>0</v>
      </c>
      <c r="AB309" t="s">
        <v>195</v>
      </c>
      <c r="AC309">
        <v>0</v>
      </c>
      <c r="AD309" t="s">
        <v>195</v>
      </c>
      <c r="AE309">
        <v>0</v>
      </c>
      <c r="AF309" t="s">
        <v>195</v>
      </c>
      <c r="AG309">
        <v>0</v>
      </c>
      <c r="AH309" t="s">
        <v>195</v>
      </c>
      <c r="AI309">
        <v>8</v>
      </c>
      <c r="AJ309" t="s">
        <v>106</v>
      </c>
      <c r="AK309">
        <v>1000000</v>
      </c>
      <c r="AL309">
        <v>8000000</v>
      </c>
      <c r="AM309" t="s">
        <v>195</v>
      </c>
      <c r="AN309">
        <v>0</v>
      </c>
      <c r="AO309" t="s">
        <v>4943</v>
      </c>
      <c r="AP309">
        <v>0</v>
      </c>
      <c r="AQ309">
        <v>0</v>
      </c>
      <c r="AR309">
        <v>1227744</v>
      </c>
      <c r="AS309">
        <v>867414</v>
      </c>
      <c r="AT309">
        <v>1120508</v>
      </c>
      <c r="AU309">
        <v>185561</v>
      </c>
      <c r="AV309">
        <v>185561</v>
      </c>
      <c r="AW309">
        <v>185561</v>
      </c>
      <c r="AX309">
        <v>1092963</v>
      </c>
      <c r="AY309">
        <v>185561</v>
      </c>
      <c r="AZ309">
        <v>314880</v>
      </c>
      <c r="BA309">
        <v>2634247</v>
      </c>
      <c r="BB309" t="s">
        <v>3796</v>
      </c>
      <c r="BC309" t="s">
        <v>3797</v>
      </c>
      <c r="BD309" t="s">
        <v>3813</v>
      </c>
      <c r="BE309" t="s">
        <v>4977</v>
      </c>
      <c r="BF309" t="s">
        <v>4978</v>
      </c>
      <c r="BG309" t="s">
        <v>4983</v>
      </c>
      <c r="BH309" t="s">
        <v>4947</v>
      </c>
      <c r="BI309" t="s">
        <v>195</v>
      </c>
      <c r="BJ309" t="s">
        <v>195</v>
      </c>
      <c r="BK309" t="s">
        <v>3791</v>
      </c>
      <c r="BL309" t="s">
        <v>5049</v>
      </c>
      <c r="BM309" t="s">
        <v>4949</v>
      </c>
      <c r="BN309" t="s">
        <v>5444</v>
      </c>
      <c r="BO309" t="s">
        <v>4950</v>
      </c>
      <c r="BP309" s="441" t="str">
        <f t="shared" si="4"/>
        <v>WA.2378.EBA.960.101.B.521811</v>
      </c>
    </row>
    <row r="310" spans="1:68">
      <c r="A310" t="s">
        <v>4935</v>
      </c>
      <c r="B310" t="s">
        <v>4936</v>
      </c>
      <c r="C310" t="s">
        <v>4937</v>
      </c>
      <c r="D310" t="s">
        <v>3795</v>
      </c>
      <c r="E310" t="s">
        <v>197</v>
      </c>
      <c r="F310" t="s">
        <v>3812</v>
      </c>
      <c r="G310" t="s">
        <v>820</v>
      </c>
      <c r="H310" t="s">
        <v>4938</v>
      </c>
      <c r="I310">
        <v>9</v>
      </c>
      <c r="J310" t="s">
        <v>4974</v>
      </c>
      <c r="K310">
        <v>1</v>
      </c>
      <c r="L310" t="s">
        <v>805</v>
      </c>
      <c r="M310" t="s">
        <v>508</v>
      </c>
      <c r="N310" t="s">
        <v>160</v>
      </c>
      <c r="O310" t="s">
        <v>530</v>
      </c>
      <c r="P310" t="s">
        <v>8</v>
      </c>
      <c r="Q310" t="s">
        <v>4570</v>
      </c>
      <c r="R310" t="s">
        <v>4940</v>
      </c>
      <c r="S310" t="s">
        <v>195</v>
      </c>
      <c r="T310" t="s">
        <v>4570</v>
      </c>
      <c r="U310" t="s">
        <v>4570</v>
      </c>
      <c r="V310" t="s">
        <v>4951</v>
      </c>
      <c r="W310" t="s">
        <v>4496</v>
      </c>
      <c r="X310" t="s">
        <v>5462</v>
      </c>
      <c r="Y310" t="s">
        <v>4510</v>
      </c>
      <c r="Z310" t="s">
        <v>8</v>
      </c>
      <c r="AA310">
        <v>0</v>
      </c>
      <c r="AB310" t="s">
        <v>195</v>
      </c>
      <c r="AC310">
        <v>0</v>
      </c>
      <c r="AD310" t="s">
        <v>195</v>
      </c>
      <c r="AE310">
        <v>0</v>
      </c>
      <c r="AF310" t="s">
        <v>195</v>
      </c>
      <c r="AG310">
        <v>0</v>
      </c>
      <c r="AH310" t="s">
        <v>195</v>
      </c>
      <c r="AI310">
        <v>8</v>
      </c>
      <c r="AJ310" t="s">
        <v>106</v>
      </c>
      <c r="AK310">
        <v>1000000</v>
      </c>
      <c r="AL310">
        <v>8000000</v>
      </c>
      <c r="AM310" t="s">
        <v>195</v>
      </c>
      <c r="AN310">
        <v>0</v>
      </c>
      <c r="AO310" t="s">
        <v>4943</v>
      </c>
      <c r="AP310">
        <v>0</v>
      </c>
      <c r="AQ310">
        <v>0</v>
      </c>
      <c r="AR310">
        <v>1227744</v>
      </c>
      <c r="AS310">
        <v>867414</v>
      </c>
      <c r="AT310">
        <v>1120508</v>
      </c>
      <c r="AU310">
        <v>185561</v>
      </c>
      <c r="AV310">
        <v>185561</v>
      </c>
      <c r="AW310">
        <v>185561</v>
      </c>
      <c r="AX310">
        <v>1092963</v>
      </c>
      <c r="AY310">
        <v>185561</v>
      </c>
      <c r="AZ310">
        <v>314880</v>
      </c>
      <c r="BA310">
        <v>2634247</v>
      </c>
      <c r="BB310" t="s">
        <v>3796</v>
      </c>
      <c r="BC310" t="s">
        <v>3797</v>
      </c>
      <c r="BD310" t="s">
        <v>3813</v>
      </c>
      <c r="BE310" t="s">
        <v>4977</v>
      </c>
      <c r="BF310" t="s">
        <v>4978</v>
      </c>
      <c r="BG310" t="s">
        <v>4983</v>
      </c>
      <c r="BH310" t="s">
        <v>4947</v>
      </c>
      <c r="BI310" t="s">
        <v>195</v>
      </c>
      <c r="BJ310" t="s">
        <v>195</v>
      </c>
      <c r="BK310" t="s">
        <v>3791</v>
      </c>
      <c r="BL310" t="s">
        <v>5446</v>
      </c>
      <c r="BM310" t="s">
        <v>4949</v>
      </c>
      <c r="BN310" t="s">
        <v>5444</v>
      </c>
      <c r="BO310" t="s">
        <v>4950</v>
      </c>
      <c r="BP310" s="441" t="str">
        <f t="shared" si="4"/>
        <v>WA.2378.EBA.960.101.B.521811</v>
      </c>
    </row>
    <row r="311" spans="1:68">
      <c r="A311" t="s">
        <v>4935</v>
      </c>
      <c r="B311" t="s">
        <v>4936</v>
      </c>
      <c r="C311" t="s">
        <v>4937</v>
      </c>
      <c r="D311" t="s">
        <v>3795</v>
      </c>
      <c r="E311" t="s">
        <v>197</v>
      </c>
      <c r="F311" t="s">
        <v>3812</v>
      </c>
      <c r="G311" t="s">
        <v>820</v>
      </c>
      <c r="H311" t="s">
        <v>4938</v>
      </c>
      <c r="I311">
        <v>9</v>
      </c>
      <c r="J311" t="s">
        <v>4974</v>
      </c>
      <c r="K311">
        <v>1</v>
      </c>
      <c r="L311" t="s">
        <v>1081</v>
      </c>
      <c r="M311" t="s">
        <v>8</v>
      </c>
      <c r="N311" t="s">
        <v>161</v>
      </c>
      <c r="O311" t="s">
        <v>530</v>
      </c>
      <c r="P311" t="s">
        <v>8</v>
      </c>
      <c r="Q311" t="s">
        <v>4570</v>
      </c>
      <c r="R311" t="s">
        <v>4940</v>
      </c>
      <c r="S311" t="s">
        <v>195</v>
      </c>
      <c r="T311" t="s">
        <v>4570</v>
      </c>
      <c r="U311" t="s">
        <v>4570</v>
      </c>
      <c r="V311" t="s">
        <v>4496</v>
      </c>
      <c r="W311" t="s">
        <v>4570</v>
      </c>
      <c r="X311" t="s">
        <v>5463</v>
      </c>
      <c r="Y311" t="s">
        <v>4483</v>
      </c>
      <c r="Z311" t="s">
        <v>8</v>
      </c>
      <c r="AA311">
        <v>0</v>
      </c>
      <c r="AB311" t="s">
        <v>195</v>
      </c>
      <c r="AC311">
        <v>0</v>
      </c>
      <c r="AD311" t="s">
        <v>195</v>
      </c>
      <c r="AE311">
        <v>0</v>
      </c>
      <c r="AF311" t="s">
        <v>195</v>
      </c>
      <c r="AG311">
        <v>0</v>
      </c>
      <c r="AH311" t="s">
        <v>195</v>
      </c>
      <c r="AI311">
        <v>10</v>
      </c>
      <c r="AJ311" t="s">
        <v>106</v>
      </c>
      <c r="AK311">
        <v>1000000</v>
      </c>
      <c r="AL311">
        <v>10000000</v>
      </c>
      <c r="AM311" t="s">
        <v>195</v>
      </c>
      <c r="AN311">
        <v>0</v>
      </c>
      <c r="AO311" t="s">
        <v>4943</v>
      </c>
      <c r="AP311">
        <v>0</v>
      </c>
      <c r="AQ311">
        <v>0</v>
      </c>
      <c r="AR311">
        <v>1158657</v>
      </c>
      <c r="AS311">
        <v>437936</v>
      </c>
      <c r="AT311">
        <v>907734</v>
      </c>
      <c r="AU311">
        <v>217208</v>
      </c>
      <c r="AV311">
        <v>166684</v>
      </c>
      <c r="AW311">
        <v>580049</v>
      </c>
      <c r="AX311">
        <v>290025</v>
      </c>
      <c r="AY311">
        <v>334072</v>
      </c>
      <c r="AZ311">
        <v>258005</v>
      </c>
      <c r="BA311">
        <v>5649630</v>
      </c>
      <c r="BB311" t="s">
        <v>3796</v>
      </c>
      <c r="BC311" t="s">
        <v>3797</v>
      </c>
      <c r="BD311" t="s">
        <v>3813</v>
      </c>
      <c r="BE311" t="s">
        <v>4977</v>
      </c>
      <c r="BF311" t="s">
        <v>4987</v>
      </c>
      <c r="BG311" t="s">
        <v>4988</v>
      </c>
      <c r="BH311" t="s">
        <v>4947</v>
      </c>
      <c r="BI311" t="s">
        <v>195</v>
      </c>
      <c r="BJ311" t="s">
        <v>195</v>
      </c>
      <c r="BK311" t="s">
        <v>3791</v>
      </c>
      <c r="BL311" t="s">
        <v>5049</v>
      </c>
      <c r="BM311" t="s">
        <v>4949</v>
      </c>
      <c r="BN311" t="s">
        <v>5444</v>
      </c>
      <c r="BO311" t="s">
        <v>4950</v>
      </c>
      <c r="BP311" s="441" t="str">
        <f t="shared" si="4"/>
        <v>WA.2378.EBA.960.102.A.521811</v>
      </c>
    </row>
    <row r="312" spans="1:68">
      <c r="A312" t="s">
        <v>4935</v>
      </c>
      <c r="B312" t="s">
        <v>4936</v>
      </c>
      <c r="C312" t="s">
        <v>4937</v>
      </c>
      <c r="D312" t="s">
        <v>3795</v>
      </c>
      <c r="E312" t="s">
        <v>197</v>
      </c>
      <c r="F312" t="s">
        <v>3812</v>
      </c>
      <c r="G312" t="s">
        <v>820</v>
      </c>
      <c r="H312" t="s">
        <v>4938</v>
      </c>
      <c r="I312">
        <v>9</v>
      </c>
      <c r="J312" t="s">
        <v>4974</v>
      </c>
      <c r="K312">
        <v>1</v>
      </c>
      <c r="L312" t="s">
        <v>1081</v>
      </c>
      <c r="M312" t="s">
        <v>8</v>
      </c>
      <c r="N312" t="s">
        <v>161</v>
      </c>
      <c r="O312" t="s">
        <v>530</v>
      </c>
      <c r="P312" t="s">
        <v>8</v>
      </c>
      <c r="Q312" t="s">
        <v>4570</v>
      </c>
      <c r="R312" t="s">
        <v>4940</v>
      </c>
      <c r="S312" t="s">
        <v>195</v>
      </c>
      <c r="T312" t="s">
        <v>4570</v>
      </c>
      <c r="U312" t="s">
        <v>4570</v>
      </c>
      <c r="V312" t="s">
        <v>4951</v>
      </c>
      <c r="W312" t="s">
        <v>4496</v>
      </c>
      <c r="X312" t="s">
        <v>5464</v>
      </c>
      <c r="Y312" t="s">
        <v>4510</v>
      </c>
      <c r="Z312" t="s">
        <v>8</v>
      </c>
      <c r="AA312">
        <v>0</v>
      </c>
      <c r="AB312" t="s">
        <v>195</v>
      </c>
      <c r="AC312">
        <v>0</v>
      </c>
      <c r="AD312" t="s">
        <v>195</v>
      </c>
      <c r="AE312">
        <v>0</v>
      </c>
      <c r="AF312" t="s">
        <v>195</v>
      </c>
      <c r="AG312">
        <v>0</v>
      </c>
      <c r="AH312" t="s">
        <v>195</v>
      </c>
      <c r="AI312">
        <v>10</v>
      </c>
      <c r="AJ312" t="s">
        <v>106</v>
      </c>
      <c r="AK312">
        <v>1000000</v>
      </c>
      <c r="AL312">
        <v>10000000</v>
      </c>
      <c r="AM312" t="s">
        <v>195</v>
      </c>
      <c r="AN312">
        <v>0</v>
      </c>
      <c r="AO312" t="s">
        <v>4943</v>
      </c>
      <c r="AP312">
        <v>0</v>
      </c>
      <c r="AQ312">
        <v>0</v>
      </c>
      <c r="AR312">
        <v>1158657</v>
      </c>
      <c r="AS312">
        <v>437936</v>
      </c>
      <c r="AT312">
        <v>907734</v>
      </c>
      <c r="AU312">
        <v>217208</v>
      </c>
      <c r="AV312">
        <v>166684</v>
      </c>
      <c r="AW312">
        <v>580049</v>
      </c>
      <c r="AX312">
        <v>290025</v>
      </c>
      <c r="AY312">
        <v>334072</v>
      </c>
      <c r="AZ312">
        <v>258005</v>
      </c>
      <c r="BA312">
        <v>5649630</v>
      </c>
      <c r="BB312" t="s">
        <v>3796</v>
      </c>
      <c r="BC312" t="s">
        <v>3797</v>
      </c>
      <c r="BD312" t="s">
        <v>3813</v>
      </c>
      <c r="BE312" t="s">
        <v>4977</v>
      </c>
      <c r="BF312" t="s">
        <v>4987</v>
      </c>
      <c r="BG312" t="s">
        <v>4988</v>
      </c>
      <c r="BH312" t="s">
        <v>4947</v>
      </c>
      <c r="BI312" t="s">
        <v>195</v>
      </c>
      <c r="BJ312" t="s">
        <v>195</v>
      </c>
      <c r="BK312" t="s">
        <v>3791</v>
      </c>
      <c r="BL312" t="s">
        <v>5446</v>
      </c>
      <c r="BM312" t="s">
        <v>4949</v>
      </c>
      <c r="BN312" t="s">
        <v>5444</v>
      </c>
      <c r="BO312" t="s">
        <v>4950</v>
      </c>
      <c r="BP312" s="441" t="str">
        <f t="shared" si="4"/>
        <v>WA.2378.EBA.960.102.A.521811</v>
      </c>
    </row>
    <row r="313" spans="1:68">
      <c r="A313" t="s">
        <v>4935</v>
      </c>
      <c r="B313" t="s">
        <v>4936</v>
      </c>
      <c r="C313" t="s">
        <v>4937</v>
      </c>
      <c r="D313" t="s">
        <v>3795</v>
      </c>
      <c r="E313" t="s">
        <v>197</v>
      </c>
      <c r="F313" t="s">
        <v>3812</v>
      </c>
      <c r="G313" t="s">
        <v>820</v>
      </c>
      <c r="H313" t="s">
        <v>4938</v>
      </c>
      <c r="I313">
        <v>9</v>
      </c>
      <c r="J313" t="s">
        <v>4974</v>
      </c>
      <c r="K313">
        <v>1</v>
      </c>
      <c r="L313" t="s">
        <v>1081</v>
      </c>
      <c r="M313" t="s">
        <v>508</v>
      </c>
      <c r="N313" t="s">
        <v>1235</v>
      </c>
      <c r="O313" t="s">
        <v>530</v>
      </c>
      <c r="P313" t="s">
        <v>8</v>
      </c>
      <c r="Q313" t="s">
        <v>4570</v>
      </c>
      <c r="R313" t="s">
        <v>4940</v>
      </c>
      <c r="S313" t="s">
        <v>195</v>
      </c>
      <c r="T313" t="s">
        <v>4570</v>
      </c>
      <c r="U313" t="s">
        <v>4570</v>
      </c>
      <c r="V313" t="s">
        <v>4496</v>
      </c>
      <c r="W313" t="s">
        <v>4570</v>
      </c>
      <c r="X313" t="s">
        <v>5465</v>
      </c>
      <c r="Y313" t="s">
        <v>4483</v>
      </c>
      <c r="Z313" t="s">
        <v>8</v>
      </c>
      <c r="AA313">
        <v>0</v>
      </c>
      <c r="AB313" t="s">
        <v>195</v>
      </c>
      <c r="AC313">
        <v>0</v>
      </c>
      <c r="AD313" t="s">
        <v>195</v>
      </c>
      <c r="AE313">
        <v>0</v>
      </c>
      <c r="AF313" t="s">
        <v>195</v>
      </c>
      <c r="AG313">
        <v>0</v>
      </c>
      <c r="AH313" t="s">
        <v>195</v>
      </c>
      <c r="AI313">
        <v>8</v>
      </c>
      <c r="AJ313" t="s">
        <v>106</v>
      </c>
      <c r="AK313">
        <v>1000000</v>
      </c>
      <c r="AL313">
        <v>8000000</v>
      </c>
      <c r="AM313" t="s">
        <v>195</v>
      </c>
      <c r="AN313">
        <v>0</v>
      </c>
      <c r="AO313" t="s">
        <v>4943</v>
      </c>
      <c r="AP313">
        <v>0</v>
      </c>
      <c r="AQ313">
        <v>0</v>
      </c>
      <c r="AR313">
        <v>926925</v>
      </c>
      <c r="AS313">
        <v>350349</v>
      </c>
      <c r="AT313">
        <v>726187</v>
      </c>
      <c r="AU313">
        <v>173766</v>
      </c>
      <c r="AV313">
        <v>133347</v>
      </c>
      <c r="AW313">
        <v>464039</v>
      </c>
      <c r="AX313">
        <v>232020</v>
      </c>
      <c r="AY313">
        <v>267257</v>
      </c>
      <c r="AZ313">
        <v>206404</v>
      </c>
      <c r="BA313">
        <v>4519706</v>
      </c>
      <c r="BB313" t="s">
        <v>3796</v>
      </c>
      <c r="BC313" t="s">
        <v>3797</v>
      </c>
      <c r="BD313" t="s">
        <v>3813</v>
      </c>
      <c r="BE313" t="s">
        <v>4977</v>
      </c>
      <c r="BF313" t="s">
        <v>4987</v>
      </c>
      <c r="BG313" t="s">
        <v>4992</v>
      </c>
      <c r="BH313" t="s">
        <v>4947</v>
      </c>
      <c r="BI313" t="s">
        <v>195</v>
      </c>
      <c r="BJ313" t="s">
        <v>195</v>
      </c>
      <c r="BK313" t="s">
        <v>3791</v>
      </c>
      <c r="BL313" t="s">
        <v>5049</v>
      </c>
      <c r="BM313" t="s">
        <v>4949</v>
      </c>
      <c r="BN313" t="s">
        <v>5444</v>
      </c>
      <c r="BO313" t="s">
        <v>4950</v>
      </c>
      <c r="BP313" s="441" t="str">
        <f t="shared" si="4"/>
        <v>WA.2378.EBA.960.102.B.521811</v>
      </c>
    </row>
    <row r="314" spans="1:68">
      <c r="A314" t="s">
        <v>4935</v>
      </c>
      <c r="B314" t="s">
        <v>4936</v>
      </c>
      <c r="C314" t="s">
        <v>4937</v>
      </c>
      <c r="D314" t="s">
        <v>3795</v>
      </c>
      <c r="E314" t="s">
        <v>197</v>
      </c>
      <c r="F314" t="s">
        <v>3812</v>
      </c>
      <c r="G314" t="s">
        <v>820</v>
      </c>
      <c r="H314" t="s">
        <v>4938</v>
      </c>
      <c r="I314">
        <v>9</v>
      </c>
      <c r="J314" t="s">
        <v>4974</v>
      </c>
      <c r="K314">
        <v>1</v>
      </c>
      <c r="L314" t="s">
        <v>1081</v>
      </c>
      <c r="M314" t="s">
        <v>508</v>
      </c>
      <c r="N314" t="s">
        <v>1235</v>
      </c>
      <c r="O314" t="s">
        <v>530</v>
      </c>
      <c r="P314" t="s">
        <v>8</v>
      </c>
      <c r="Q314" t="s">
        <v>4570</v>
      </c>
      <c r="R314" t="s">
        <v>4940</v>
      </c>
      <c r="S314" t="s">
        <v>195</v>
      </c>
      <c r="T314" t="s">
        <v>4570</v>
      </c>
      <c r="U314" t="s">
        <v>4570</v>
      </c>
      <c r="V314" t="s">
        <v>4951</v>
      </c>
      <c r="W314" t="s">
        <v>4496</v>
      </c>
      <c r="X314" t="s">
        <v>5466</v>
      </c>
      <c r="Y314" t="s">
        <v>4510</v>
      </c>
      <c r="Z314" t="s">
        <v>8</v>
      </c>
      <c r="AA314">
        <v>0</v>
      </c>
      <c r="AB314" t="s">
        <v>195</v>
      </c>
      <c r="AC314">
        <v>0</v>
      </c>
      <c r="AD314" t="s">
        <v>195</v>
      </c>
      <c r="AE314">
        <v>0</v>
      </c>
      <c r="AF314" t="s">
        <v>195</v>
      </c>
      <c r="AG314">
        <v>0</v>
      </c>
      <c r="AH314" t="s">
        <v>195</v>
      </c>
      <c r="AI314">
        <v>8</v>
      </c>
      <c r="AJ314" t="s">
        <v>106</v>
      </c>
      <c r="AK314">
        <v>1000000</v>
      </c>
      <c r="AL314">
        <v>8000000</v>
      </c>
      <c r="AM314" t="s">
        <v>195</v>
      </c>
      <c r="AN314">
        <v>0</v>
      </c>
      <c r="AO314" t="s">
        <v>4943</v>
      </c>
      <c r="AP314">
        <v>0</v>
      </c>
      <c r="AQ314">
        <v>0</v>
      </c>
      <c r="AR314">
        <v>926925</v>
      </c>
      <c r="AS314">
        <v>350349</v>
      </c>
      <c r="AT314">
        <v>726187</v>
      </c>
      <c r="AU314">
        <v>173766</v>
      </c>
      <c r="AV314">
        <v>133347</v>
      </c>
      <c r="AW314">
        <v>464039</v>
      </c>
      <c r="AX314">
        <v>232020</v>
      </c>
      <c r="AY314">
        <v>267257</v>
      </c>
      <c r="AZ314">
        <v>206404</v>
      </c>
      <c r="BA314">
        <v>4519706</v>
      </c>
      <c r="BB314" t="s">
        <v>3796</v>
      </c>
      <c r="BC314" t="s">
        <v>3797</v>
      </c>
      <c r="BD314" t="s">
        <v>3813</v>
      </c>
      <c r="BE314" t="s">
        <v>4977</v>
      </c>
      <c r="BF314" t="s">
        <v>4987</v>
      </c>
      <c r="BG314" t="s">
        <v>4992</v>
      </c>
      <c r="BH314" t="s">
        <v>4947</v>
      </c>
      <c r="BI314" t="s">
        <v>195</v>
      </c>
      <c r="BJ314" t="s">
        <v>195</v>
      </c>
      <c r="BK314" t="s">
        <v>3791</v>
      </c>
      <c r="BL314" t="s">
        <v>5446</v>
      </c>
      <c r="BM314" t="s">
        <v>4949</v>
      </c>
      <c r="BN314" t="s">
        <v>5444</v>
      </c>
      <c r="BO314" t="s">
        <v>4950</v>
      </c>
      <c r="BP314" s="441" t="str">
        <f t="shared" si="4"/>
        <v>WA.2378.EBA.960.102.B.521811</v>
      </c>
    </row>
    <row r="315" spans="1:68">
      <c r="A315" t="s">
        <v>4935</v>
      </c>
      <c r="B315" t="s">
        <v>4936</v>
      </c>
      <c r="C315" t="s">
        <v>4937</v>
      </c>
      <c r="D315" t="s">
        <v>3795</v>
      </c>
      <c r="E315" t="s">
        <v>197</v>
      </c>
      <c r="F315" t="s">
        <v>3812</v>
      </c>
      <c r="G315" t="s">
        <v>820</v>
      </c>
      <c r="H315" t="s">
        <v>4938</v>
      </c>
      <c r="I315">
        <v>9</v>
      </c>
      <c r="J315" t="s">
        <v>4994</v>
      </c>
      <c r="K315">
        <v>2</v>
      </c>
      <c r="L315" t="s">
        <v>805</v>
      </c>
      <c r="M315" t="s">
        <v>8</v>
      </c>
      <c r="N315" t="s">
        <v>1541</v>
      </c>
      <c r="O315" t="s">
        <v>530</v>
      </c>
      <c r="P315" t="s">
        <v>8</v>
      </c>
      <c r="Q315" t="s">
        <v>4570</v>
      </c>
      <c r="R315" t="s">
        <v>4940</v>
      </c>
      <c r="S315" t="s">
        <v>195</v>
      </c>
      <c r="T315" t="s">
        <v>4570</v>
      </c>
      <c r="U315" t="s">
        <v>4570</v>
      </c>
      <c r="V315" t="s">
        <v>4496</v>
      </c>
      <c r="W315" t="s">
        <v>4570</v>
      </c>
      <c r="X315" t="s">
        <v>5467</v>
      </c>
      <c r="Y315" t="s">
        <v>4483</v>
      </c>
      <c r="Z315" t="s">
        <v>8</v>
      </c>
      <c r="AA315">
        <v>0</v>
      </c>
      <c r="AB315" t="s">
        <v>195</v>
      </c>
      <c r="AC315">
        <v>0</v>
      </c>
      <c r="AD315" t="s">
        <v>195</v>
      </c>
      <c r="AE315">
        <v>0</v>
      </c>
      <c r="AF315" t="s">
        <v>195</v>
      </c>
      <c r="AG315">
        <v>0</v>
      </c>
      <c r="AH315" t="s">
        <v>195</v>
      </c>
      <c r="AI315">
        <v>10</v>
      </c>
      <c r="AJ315" t="s">
        <v>106</v>
      </c>
      <c r="AK315">
        <v>1000000</v>
      </c>
      <c r="AL315">
        <v>10000000</v>
      </c>
      <c r="AM315" t="s">
        <v>195</v>
      </c>
      <c r="AN315">
        <v>0</v>
      </c>
      <c r="AO315" t="s">
        <v>4943</v>
      </c>
      <c r="AP315">
        <v>0</v>
      </c>
      <c r="AQ315">
        <v>0</v>
      </c>
      <c r="AR315">
        <v>1148861</v>
      </c>
      <c r="AS315">
        <v>162182</v>
      </c>
      <c r="AT315">
        <v>597492</v>
      </c>
      <c r="AU315">
        <v>325397</v>
      </c>
      <c r="AV315">
        <v>62492</v>
      </c>
      <c r="AW315">
        <v>62492</v>
      </c>
      <c r="AX315">
        <v>62492</v>
      </c>
      <c r="AY315">
        <v>67377</v>
      </c>
      <c r="AZ315">
        <v>1174506</v>
      </c>
      <c r="BA315">
        <v>6336709</v>
      </c>
      <c r="BB315" t="s">
        <v>3796</v>
      </c>
      <c r="BC315" t="s">
        <v>3797</v>
      </c>
      <c r="BD315" t="s">
        <v>3813</v>
      </c>
      <c r="BE315" t="s">
        <v>4997</v>
      </c>
      <c r="BF315" t="s">
        <v>4998</v>
      </c>
      <c r="BG315" t="s">
        <v>4999</v>
      </c>
      <c r="BH315" t="s">
        <v>4947</v>
      </c>
      <c r="BI315" t="s">
        <v>195</v>
      </c>
      <c r="BJ315" t="s">
        <v>195</v>
      </c>
      <c r="BK315" t="s">
        <v>3791</v>
      </c>
      <c r="BL315" t="s">
        <v>5049</v>
      </c>
      <c r="BM315" t="s">
        <v>4949</v>
      </c>
      <c r="BN315" t="s">
        <v>5444</v>
      </c>
      <c r="BO315" t="s">
        <v>4950</v>
      </c>
      <c r="BP315" s="441" t="str">
        <f t="shared" si="4"/>
        <v>WA.2378.EBA.963.101.A.521811</v>
      </c>
    </row>
    <row r="316" spans="1:68">
      <c r="A316" t="s">
        <v>4935</v>
      </c>
      <c r="B316" t="s">
        <v>4936</v>
      </c>
      <c r="C316" t="s">
        <v>4937</v>
      </c>
      <c r="D316" t="s">
        <v>3795</v>
      </c>
      <c r="E316" t="s">
        <v>197</v>
      </c>
      <c r="F316" t="s">
        <v>3812</v>
      </c>
      <c r="G316" t="s">
        <v>820</v>
      </c>
      <c r="H316" t="s">
        <v>4938</v>
      </c>
      <c r="I316">
        <v>9</v>
      </c>
      <c r="J316" t="s">
        <v>4994</v>
      </c>
      <c r="K316">
        <v>2</v>
      </c>
      <c r="L316" t="s">
        <v>805</v>
      </c>
      <c r="M316" t="s">
        <v>8</v>
      </c>
      <c r="N316" t="s">
        <v>1541</v>
      </c>
      <c r="O316" t="s">
        <v>530</v>
      </c>
      <c r="P316" t="s">
        <v>8</v>
      </c>
      <c r="Q316" t="s">
        <v>4570</v>
      </c>
      <c r="R316" t="s">
        <v>4940</v>
      </c>
      <c r="S316" t="s">
        <v>195</v>
      </c>
      <c r="T316" t="s">
        <v>4570</v>
      </c>
      <c r="U316" t="s">
        <v>4570</v>
      </c>
      <c r="V316" t="s">
        <v>4951</v>
      </c>
      <c r="W316" t="s">
        <v>4496</v>
      </c>
      <c r="X316" t="s">
        <v>5468</v>
      </c>
      <c r="Y316" t="s">
        <v>4493</v>
      </c>
      <c r="Z316" t="s">
        <v>8</v>
      </c>
      <c r="AA316">
        <v>0</v>
      </c>
      <c r="AB316" t="s">
        <v>195</v>
      </c>
      <c r="AC316">
        <v>0</v>
      </c>
      <c r="AD316" t="s">
        <v>195</v>
      </c>
      <c r="AE316">
        <v>0</v>
      </c>
      <c r="AF316" t="s">
        <v>195</v>
      </c>
      <c r="AG316">
        <v>0</v>
      </c>
      <c r="AH316" t="s">
        <v>195</v>
      </c>
      <c r="AI316">
        <v>10</v>
      </c>
      <c r="AJ316" t="s">
        <v>106</v>
      </c>
      <c r="AK316">
        <v>1000000</v>
      </c>
      <c r="AL316">
        <v>10000000</v>
      </c>
      <c r="AM316" t="s">
        <v>195</v>
      </c>
      <c r="AN316">
        <v>0</v>
      </c>
      <c r="AO316" t="s">
        <v>4943</v>
      </c>
      <c r="AP316">
        <v>0</v>
      </c>
      <c r="AQ316">
        <v>0</v>
      </c>
      <c r="AR316">
        <v>1148861</v>
      </c>
      <c r="AS316">
        <v>162182</v>
      </c>
      <c r="AT316">
        <v>597492</v>
      </c>
      <c r="AU316">
        <v>325397</v>
      </c>
      <c r="AV316">
        <v>62492</v>
      </c>
      <c r="AW316">
        <v>62492</v>
      </c>
      <c r="AX316">
        <v>62492</v>
      </c>
      <c r="AY316">
        <v>67377</v>
      </c>
      <c r="AZ316">
        <v>1174506</v>
      </c>
      <c r="BA316">
        <v>6336709</v>
      </c>
      <c r="BB316" t="s">
        <v>3796</v>
      </c>
      <c r="BC316" t="s">
        <v>3797</v>
      </c>
      <c r="BD316" t="s">
        <v>3813</v>
      </c>
      <c r="BE316" t="s">
        <v>4997</v>
      </c>
      <c r="BF316" t="s">
        <v>4998</v>
      </c>
      <c r="BG316" t="s">
        <v>4999</v>
      </c>
      <c r="BH316" t="s">
        <v>4947</v>
      </c>
      <c r="BI316" t="s">
        <v>195</v>
      </c>
      <c r="BJ316" t="s">
        <v>195</v>
      </c>
      <c r="BK316" t="s">
        <v>3791</v>
      </c>
      <c r="BL316" t="s">
        <v>5450</v>
      </c>
      <c r="BM316" t="s">
        <v>4949</v>
      </c>
      <c r="BN316" t="s">
        <v>5444</v>
      </c>
      <c r="BO316" t="s">
        <v>4950</v>
      </c>
      <c r="BP316" s="441" t="str">
        <f t="shared" si="4"/>
        <v>WA.2378.EBA.963.101.A.521811</v>
      </c>
    </row>
    <row r="317" spans="1:68">
      <c r="A317" t="s">
        <v>5010</v>
      </c>
      <c r="B317" t="s">
        <v>4936</v>
      </c>
      <c r="C317" t="s">
        <v>4937</v>
      </c>
      <c r="D317" t="s">
        <v>3795</v>
      </c>
      <c r="E317" t="s">
        <v>197</v>
      </c>
      <c r="F317" t="s">
        <v>3812</v>
      </c>
      <c r="G317" t="s">
        <v>820</v>
      </c>
      <c r="H317" t="s">
        <v>4938</v>
      </c>
      <c r="I317">
        <v>9</v>
      </c>
      <c r="J317" t="s">
        <v>4939</v>
      </c>
      <c r="K317">
        <v>1</v>
      </c>
      <c r="L317" t="s">
        <v>805</v>
      </c>
      <c r="M317" t="s">
        <v>8</v>
      </c>
      <c r="N317" t="s">
        <v>972</v>
      </c>
      <c r="O317" t="s">
        <v>530</v>
      </c>
      <c r="P317" t="s">
        <v>8</v>
      </c>
      <c r="Q317" t="s">
        <v>4570</v>
      </c>
      <c r="R317" t="s">
        <v>4940</v>
      </c>
      <c r="S317" t="s">
        <v>195</v>
      </c>
      <c r="T317" t="s">
        <v>4570</v>
      </c>
      <c r="U317" t="s">
        <v>4570</v>
      </c>
      <c r="V317" t="s">
        <v>4496</v>
      </c>
      <c r="W317" t="s">
        <v>4570</v>
      </c>
      <c r="X317" t="s">
        <v>5443</v>
      </c>
      <c r="Y317" t="s">
        <v>4483</v>
      </c>
      <c r="Z317" t="s">
        <v>8</v>
      </c>
      <c r="AA317">
        <v>0</v>
      </c>
      <c r="AB317" t="s">
        <v>195</v>
      </c>
      <c r="AC317">
        <v>0</v>
      </c>
      <c r="AD317" t="s">
        <v>195</v>
      </c>
      <c r="AE317">
        <v>0</v>
      </c>
      <c r="AF317" t="s">
        <v>195</v>
      </c>
      <c r="AG317">
        <v>0</v>
      </c>
      <c r="AH317" t="s">
        <v>195</v>
      </c>
      <c r="AI317">
        <v>10</v>
      </c>
      <c r="AJ317" t="s">
        <v>9</v>
      </c>
      <c r="AK317">
        <v>1000000</v>
      </c>
      <c r="AL317">
        <v>10000000</v>
      </c>
      <c r="AM317" t="s">
        <v>195</v>
      </c>
      <c r="AN317">
        <v>0</v>
      </c>
      <c r="AO317" t="s">
        <v>5011</v>
      </c>
      <c r="AP317">
        <v>0</v>
      </c>
      <c r="AQ317">
        <v>0</v>
      </c>
      <c r="AR317">
        <v>170618</v>
      </c>
      <c r="AS317">
        <v>424681</v>
      </c>
      <c r="AT317">
        <v>0</v>
      </c>
      <c r="AU317">
        <v>228925</v>
      </c>
      <c r="AV317">
        <v>67097</v>
      </c>
      <c r="AW317">
        <v>46968</v>
      </c>
      <c r="AX317">
        <v>48715</v>
      </c>
      <c r="AY317">
        <v>182077</v>
      </c>
      <c r="AZ317">
        <v>658083</v>
      </c>
      <c r="BA317">
        <v>8172836</v>
      </c>
      <c r="BB317" t="s">
        <v>3796</v>
      </c>
      <c r="BC317" t="s">
        <v>3797</v>
      </c>
      <c r="BD317" t="s">
        <v>3813</v>
      </c>
      <c r="BE317" t="s">
        <v>4944</v>
      </c>
      <c r="BF317" t="s">
        <v>4945</v>
      </c>
      <c r="BG317" t="s">
        <v>4946</v>
      </c>
      <c r="BH317" t="s">
        <v>4947</v>
      </c>
      <c r="BI317" t="s">
        <v>195</v>
      </c>
      <c r="BJ317" t="s">
        <v>195</v>
      </c>
      <c r="BK317" t="s">
        <v>3791</v>
      </c>
      <c r="BL317" t="s">
        <v>5049</v>
      </c>
      <c r="BM317" t="s">
        <v>4949</v>
      </c>
      <c r="BN317" t="s">
        <v>5444</v>
      </c>
      <c r="BO317" t="s">
        <v>4950</v>
      </c>
      <c r="BP317" s="441" t="str">
        <f t="shared" si="4"/>
        <v>WA.2378.EBA.957.101.A.521811</v>
      </c>
    </row>
    <row r="318" spans="1:68">
      <c r="A318" t="s">
        <v>5010</v>
      </c>
      <c r="B318" t="s">
        <v>4936</v>
      </c>
      <c r="C318" t="s">
        <v>4937</v>
      </c>
      <c r="D318" t="s">
        <v>3795</v>
      </c>
      <c r="E318" t="s">
        <v>197</v>
      </c>
      <c r="F318" t="s">
        <v>3812</v>
      </c>
      <c r="G318" t="s">
        <v>820</v>
      </c>
      <c r="H318" t="s">
        <v>4938</v>
      </c>
      <c r="I318">
        <v>9</v>
      </c>
      <c r="J318" t="s">
        <v>4939</v>
      </c>
      <c r="K318">
        <v>1</v>
      </c>
      <c r="L318" t="s">
        <v>805</v>
      </c>
      <c r="M318" t="s">
        <v>8</v>
      </c>
      <c r="N318" t="s">
        <v>972</v>
      </c>
      <c r="O318" t="s">
        <v>530</v>
      </c>
      <c r="P318" t="s">
        <v>8</v>
      </c>
      <c r="Q318" t="s">
        <v>4570</v>
      </c>
      <c r="R318" t="s">
        <v>4940</v>
      </c>
      <c r="S318" t="s">
        <v>195</v>
      </c>
      <c r="T318" t="s">
        <v>4570</v>
      </c>
      <c r="U318" t="s">
        <v>4570</v>
      </c>
      <c r="V318" t="s">
        <v>4951</v>
      </c>
      <c r="W318" t="s">
        <v>4496</v>
      </c>
      <c r="X318" t="s">
        <v>5445</v>
      </c>
      <c r="Y318" t="s">
        <v>4510</v>
      </c>
      <c r="Z318" t="s">
        <v>8</v>
      </c>
      <c r="AA318">
        <v>0</v>
      </c>
      <c r="AB318" t="s">
        <v>195</v>
      </c>
      <c r="AC318">
        <v>0</v>
      </c>
      <c r="AD318" t="s">
        <v>195</v>
      </c>
      <c r="AE318">
        <v>0</v>
      </c>
      <c r="AF318" t="s">
        <v>195</v>
      </c>
      <c r="AG318">
        <v>0</v>
      </c>
      <c r="AH318" t="s">
        <v>195</v>
      </c>
      <c r="AI318">
        <v>10</v>
      </c>
      <c r="AJ318" t="s">
        <v>9</v>
      </c>
      <c r="AK318">
        <v>1000000</v>
      </c>
      <c r="AL318">
        <v>10000000</v>
      </c>
      <c r="AM318" t="s">
        <v>195</v>
      </c>
      <c r="AN318">
        <v>0</v>
      </c>
      <c r="AO318" t="s">
        <v>5011</v>
      </c>
      <c r="AP318">
        <v>0</v>
      </c>
      <c r="AQ318">
        <v>0</v>
      </c>
      <c r="AR318">
        <v>170618</v>
      </c>
      <c r="AS318">
        <v>424681</v>
      </c>
      <c r="AT318">
        <v>0</v>
      </c>
      <c r="AU318">
        <v>228925</v>
      </c>
      <c r="AV318">
        <v>67097</v>
      </c>
      <c r="AW318">
        <v>46968</v>
      </c>
      <c r="AX318">
        <v>48715</v>
      </c>
      <c r="AY318">
        <v>182077</v>
      </c>
      <c r="AZ318">
        <v>658083</v>
      </c>
      <c r="BA318">
        <v>8172836</v>
      </c>
      <c r="BB318" t="s">
        <v>3796</v>
      </c>
      <c r="BC318" t="s">
        <v>3797</v>
      </c>
      <c r="BD318" t="s">
        <v>3813</v>
      </c>
      <c r="BE318" t="s">
        <v>4944</v>
      </c>
      <c r="BF318" t="s">
        <v>4945</v>
      </c>
      <c r="BG318" t="s">
        <v>4946</v>
      </c>
      <c r="BH318" t="s">
        <v>4947</v>
      </c>
      <c r="BI318" t="s">
        <v>195</v>
      </c>
      <c r="BJ318" t="s">
        <v>195</v>
      </c>
      <c r="BK318" t="s">
        <v>3791</v>
      </c>
      <c r="BL318" t="s">
        <v>5446</v>
      </c>
      <c r="BM318" t="s">
        <v>4949</v>
      </c>
      <c r="BN318" t="s">
        <v>5444</v>
      </c>
      <c r="BO318" t="s">
        <v>4950</v>
      </c>
      <c r="BP318" s="441" t="str">
        <f t="shared" si="4"/>
        <v>WA.2378.EBA.957.101.A.521811</v>
      </c>
    </row>
    <row r="319" spans="1:68">
      <c r="A319" t="s">
        <v>5010</v>
      </c>
      <c r="B319" t="s">
        <v>4936</v>
      </c>
      <c r="C319" t="s">
        <v>4937</v>
      </c>
      <c r="D319" t="s">
        <v>3795</v>
      </c>
      <c r="E319" t="s">
        <v>197</v>
      </c>
      <c r="F319" t="s">
        <v>3812</v>
      </c>
      <c r="G319" t="s">
        <v>820</v>
      </c>
      <c r="H319" t="s">
        <v>4938</v>
      </c>
      <c r="I319">
        <v>9</v>
      </c>
      <c r="J319" t="s">
        <v>4939</v>
      </c>
      <c r="K319">
        <v>1</v>
      </c>
      <c r="L319" t="s">
        <v>805</v>
      </c>
      <c r="M319" t="s">
        <v>508</v>
      </c>
      <c r="N319" t="s">
        <v>158</v>
      </c>
      <c r="O319" t="s">
        <v>530</v>
      </c>
      <c r="P319" t="s">
        <v>8</v>
      </c>
      <c r="Q319" t="s">
        <v>4570</v>
      </c>
      <c r="R319" t="s">
        <v>4940</v>
      </c>
      <c r="S319" t="s">
        <v>195</v>
      </c>
      <c r="T319" t="s">
        <v>4570</v>
      </c>
      <c r="U319" t="s">
        <v>4570</v>
      </c>
      <c r="V319" t="s">
        <v>4496</v>
      </c>
      <c r="W319" t="s">
        <v>4570</v>
      </c>
      <c r="X319" t="s">
        <v>5447</v>
      </c>
      <c r="Y319" t="s">
        <v>4483</v>
      </c>
      <c r="Z319" t="s">
        <v>8</v>
      </c>
      <c r="AA319">
        <v>0</v>
      </c>
      <c r="AB319" t="s">
        <v>195</v>
      </c>
      <c r="AC319">
        <v>0</v>
      </c>
      <c r="AD319" t="s">
        <v>195</v>
      </c>
      <c r="AE319">
        <v>0</v>
      </c>
      <c r="AF319" t="s">
        <v>195</v>
      </c>
      <c r="AG319">
        <v>0</v>
      </c>
      <c r="AH319" t="s">
        <v>195</v>
      </c>
      <c r="AI319">
        <v>8</v>
      </c>
      <c r="AJ319" t="s">
        <v>9</v>
      </c>
      <c r="AK319">
        <v>1000000</v>
      </c>
      <c r="AL319">
        <v>8000000</v>
      </c>
      <c r="AM319" t="s">
        <v>195</v>
      </c>
      <c r="AN319">
        <v>0</v>
      </c>
      <c r="AO319" t="s">
        <v>5011</v>
      </c>
      <c r="AP319">
        <v>0</v>
      </c>
      <c r="AQ319">
        <v>0</v>
      </c>
      <c r="AR319">
        <v>136494</v>
      </c>
      <c r="AS319">
        <v>339745</v>
      </c>
      <c r="AT319">
        <v>0</v>
      </c>
      <c r="AU319">
        <v>183140</v>
      </c>
      <c r="AV319">
        <v>53678</v>
      </c>
      <c r="AW319">
        <v>37574</v>
      </c>
      <c r="AX319">
        <v>38972</v>
      </c>
      <c r="AY319">
        <v>145661</v>
      </c>
      <c r="AZ319">
        <v>526467</v>
      </c>
      <c r="BA319">
        <v>6538269</v>
      </c>
      <c r="BB319" t="s">
        <v>3796</v>
      </c>
      <c r="BC319" t="s">
        <v>3797</v>
      </c>
      <c r="BD319" t="s">
        <v>3813</v>
      </c>
      <c r="BE319" t="s">
        <v>4944</v>
      </c>
      <c r="BF319" t="s">
        <v>4945</v>
      </c>
      <c r="BG319" t="s">
        <v>4957</v>
      </c>
      <c r="BH319" t="s">
        <v>4947</v>
      </c>
      <c r="BI319" t="s">
        <v>195</v>
      </c>
      <c r="BJ319" t="s">
        <v>195</v>
      </c>
      <c r="BK319" t="s">
        <v>3791</v>
      </c>
      <c r="BL319" t="s">
        <v>5049</v>
      </c>
      <c r="BM319" t="s">
        <v>4949</v>
      </c>
      <c r="BN319" t="s">
        <v>5444</v>
      </c>
      <c r="BO319" t="s">
        <v>4950</v>
      </c>
      <c r="BP319" s="441" t="str">
        <f t="shared" si="4"/>
        <v>WA.2378.EBA.957.101.B.521811</v>
      </c>
    </row>
    <row r="320" spans="1:68">
      <c r="A320" t="s">
        <v>5010</v>
      </c>
      <c r="B320" t="s">
        <v>4936</v>
      </c>
      <c r="C320" t="s">
        <v>4937</v>
      </c>
      <c r="D320" t="s">
        <v>3795</v>
      </c>
      <c r="E320" t="s">
        <v>197</v>
      </c>
      <c r="F320" t="s">
        <v>3812</v>
      </c>
      <c r="G320" t="s">
        <v>820</v>
      </c>
      <c r="H320" t="s">
        <v>4938</v>
      </c>
      <c r="I320">
        <v>9</v>
      </c>
      <c r="J320" t="s">
        <v>4939</v>
      </c>
      <c r="K320">
        <v>1</v>
      </c>
      <c r="L320" t="s">
        <v>805</v>
      </c>
      <c r="M320" t="s">
        <v>508</v>
      </c>
      <c r="N320" t="s">
        <v>158</v>
      </c>
      <c r="O320" t="s">
        <v>530</v>
      </c>
      <c r="P320" t="s">
        <v>8</v>
      </c>
      <c r="Q320" t="s">
        <v>4570</v>
      </c>
      <c r="R320" t="s">
        <v>4940</v>
      </c>
      <c r="S320" t="s">
        <v>195</v>
      </c>
      <c r="T320" t="s">
        <v>4570</v>
      </c>
      <c r="U320" t="s">
        <v>4570</v>
      </c>
      <c r="V320" t="s">
        <v>4951</v>
      </c>
      <c r="W320" t="s">
        <v>4496</v>
      </c>
      <c r="X320" t="s">
        <v>5448</v>
      </c>
      <c r="Y320" t="s">
        <v>4510</v>
      </c>
      <c r="Z320" t="s">
        <v>8</v>
      </c>
      <c r="AA320">
        <v>0</v>
      </c>
      <c r="AB320" t="s">
        <v>195</v>
      </c>
      <c r="AC320">
        <v>0</v>
      </c>
      <c r="AD320" t="s">
        <v>195</v>
      </c>
      <c r="AE320">
        <v>0</v>
      </c>
      <c r="AF320" t="s">
        <v>195</v>
      </c>
      <c r="AG320">
        <v>0</v>
      </c>
      <c r="AH320" t="s">
        <v>195</v>
      </c>
      <c r="AI320">
        <v>8</v>
      </c>
      <c r="AJ320" t="s">
        <v>9</v>
      </c>
      <c r="AK320">
        <v>1000000</v>
      </c>
      <c r="AL320">
        <v>8000000</v>
      </c>
      <c r="AM320" t="s">
        <v>195</v>
      </c>
      <c r="AN320">
        <v>0</v>
      </c>
      <c r="AO320" t="s">
        <v>5011</v>
      </c>
      <c r="AP320">
        <v>0</v>
      </c>
      <c r="AQ320">
        <v>0</v>
      </c>
      <c r="AR320">
        <v>136494</v>
      </c>
      <c r="AS320">
        <v>339745</v>
      </c>
      <c r="AT320">
        <v>0</v>
      </c>
      <c r="AU320">
        <v>183140</v>
      </c>
      <c r="AV320">
        <v>53678</v>
      </c>
      <c r="AW320">
        <v>37574</v>
      </c>
      <c r="AX320">
        <v>38972</v>
      </c>
      <c r="AY320">
        <v>145661</v>
      </c>
      <c r="AZ320">
        <v>526467</v>
      </c>
      <c r="BA320">
        <v>6538269</v>
      </c>
      <c r="BB320" t="s">
        <v>3796</v>
      </c>
      <c r="BC320" t="s">
        <v>3797</v>
      </c>
      <c r="BD320" t="s">
        <v>3813</v>
      </c>
      <c r="BE320" t="s">
        <v>4944</v>
      </c>
      <c r="BF320" t="s">
        <v>4945</v>
      </c>
      <c r="BG320" t="s">
        <v>4957</v>
      </c>
      <c r="BH320" t="s">
        <v>4947</v>
      </c>
      <c r="BI320" t="s">
        <v>195</v>
      </c>
      <c r="BJ320" t="s">
        <v>195</v>
      </c>
      <c r="BK320" t="s">
        <v>3791</v>
      </c>
      <c r="BL320" t="s">
        <v>5446</v>
      </c>
      <c r="BM320" t="s">
        <v>4949</v>
      </c>
      <c r="BN320" t="s">
        <v>5444</v>
      </c>
      <c r="BO320" t="s">
        <v>4950</v>
      </c>
      <c r="BP320" s="441" t="str">
        <f t="shared" si="4"/>
        <v>WA.2378.EBA.957.101.B.521811</v>
      </c>
    </row>
    <row r="321" spans="1:68">
      <c r="A321" t="s">
        <v>5010</v>
      </c>
      <c r="B321" t="s">
        <v>4936</v>
      </c>
      <c r="C321" t="s">
        <v>4937</v>
      </c>
      <c r="D321" t="s">
        <v>3795</v>
      </c>
      <c r="E321" t="s">
        <v>197</v>
      </c>
      <c r="F321" t="s">
        <v>3812</v>
      </c>
      <c r="G321" t="s">
        <v>820</v>
      </c>
      <c r="H321" t="s">
        <v>4938</v>
      </c>
      <c r="I321">
        <v>9</v>
      </c>
      <c r="J321" t="s">
        <v>4959</v>
      </c>
      <c r="K321">
        <v>2</v>
      </c>
      <c r="L321" t="s">
        <v>805</v>
      </c>
      <c r="M321" t="s">
        <v>8</v>
      </c>
      <c r="N321" t="s">
        <v>1020</v>
      </c>
      <c r="O321" t="s">
        <v>530</v>
      </c>
      <c r="P321" t="s">
        <v>8</v>
      </c>
      <c r="Q321" t="s">
        <v>4570</v>
      </c>
      <c r="R321" t="s">
        <v>4940</v>
      </c>
      <c r="S321" t="s">
        <v>195</v>
      </c>
      <c r="T321" t="s">
        <v>4570</v>
      </c>
      <c r="U321" t="s">
        <v>4570</v>
      </c>
      <c r="V321" t="s">
        <v>4496</v>
      </c>
      <c r="W321" t="s">
        <v>4570</v>
      </c>
      <c r="X321" t="s">
        <v>5449</v>
      </c>
      <c r="Y321" t="s">
        <v>4483</v>
      </c>
      <c r="Z321" t="s">
        <v>8</v>
      </c>
      <c r="AA321">
        <v>0</v>
      </c>
      <c r="AB321" t="s">
        <v>195</v>
      </c>
      <c r="AC321">
        <v>0</v>
      </c>
      <c r="AD321" t="s">
        <v>195</v>
      </c>
      <c r="AE321">
        <v>0</v>
      </c>
      <c r="AF321" t="s">
        <v>195</v>
      </c>
      <c r="AG321">
        <v>0</v>
      </c>
      <c r="AH321" t="s">
        <v>195</v>
      </c>
      <c r="AI321">
        <v>10</v>
      </c>
      <c r="AJ321" t="s">
        <v>106</v>
      </c>
      <c r="AK321">
        <v>1000000</v>
      </c>
      <c r="AL321">
        <v>10000000</v>
      </c>
      <c r="AM321" t="s">
        <v>195</v>
      </c>
      <c r="AN321">
        <v>0</v>
      </c>
      <c r="AO321" t="s">
        <v>5011</v>
      </c>
      <c r="AP321">
        <v>0</v>
      </c>
      <c r="AQ321">
        <v>0</v>
      </c>
      <c r="AR321">
        <v>330198</v>
      </c>
      <c r="AS321">
        <v>443557</v>
      </c>
      <c r="AT321">
        <v>610708</v>
      </c>
      <c r="AU321">
        <v>418654</v>
      </c>
      <c r="AV321">
        <v>250628</v>
      </c>
      <c r="AW321">
        <v>194110</v>
      </c>
      <c r="AX321">
        <v>262247</v>
      </c>
      <c r="AY321">
        <v>244249</v>
      </c>
      <c r="AZ321">
        <v>262374</v>
      </c>
      <c r="BA321">
        <v>6983275</v>
      </c>
      <c r="BB321" t="s">
        <v>3796</v>
      </c>
      <c r="BC321" t="s">
        <v>3797</v>
      </c>
      <c r="BD321" t="s">
        <v>3813</v>
      </c>
      <c r="BE321" t="s">
        <v>3816</v>
      </c>
      <c r="BF321" t="s">
        <v>4962</v>
      </c>
      <c r="BG321" t="s">
        <v>4963</v>
      </c>
      <c r="BH321" t="s">
        <v>4947</v>
      </c>
      <c r="BI321" t="s">
        <v>195</v>
      </c>
      <c r="BJ321" t="s">
        <v>195</v>
      </c>
      <c r="BK321" t="s">
        <v>3791</v>
      </c>
      <c r="BL321" t="s">
        <v>5049</v>
      </c>
      <c r="BM321" t="s">
        <v>4949</v>
      </c>
      <c r="BN321" t="s">
        <v>5444</v>
      </c>
      <c r="BO321" t="s">
        <v>4950</v>
      </c>
      <c r="BP321" s="441" t="str">
        <f t="shared" si="4"/>
        <v>WA.2378.EBA.958.101.A.521811</v>
      </c>
    </row>
    <row r="322" spans="1:68">
      <c r="A322" t="s">
        <v>5010</v>
      </c>
      <c r="B322" t="s">
        <v>4936</v>
      </c>
      <c r="C322" t="s">
        <v>4937</v>
      </c>
      <c r="D322" t="s">
        <v>3795</v>
      </c>
      <c r="E322" t="s">
        <v>197</v>
      </c>
      <c r="F322" t="s">
        <v>3812</v>
      </c>
      <c r="G322" t="s">
        <v>820</v>
      </c>
      <c r="H322" t="s">
        <v>4938</v>
      </c>
      <c r="I322">
        <v>9</v>
      </c>
      <c r="J322" t="s">
        <v>4959</v>
      </c>
      <c r="K322">
        <v>2</v>
      </c>
      <c r="L322" t="s">
        <v>805</v>
      </c>
      <c r="M322" t="s">
        <v>8</v>
      </c>
      <c r="N322" t="s">
        <v>1020</v>
      </c>
      <c r="O322" t="s">
        <v>530</v>
      </c>
      <c r="P322" t="s">
        <v>8</v>
      </c>
      <c r="Q322" t="s">
        <v>4570</v>
      </c>
      <c r="R322" t="s">
        <v>4940</v>
      </c>
      <c r="S322" t="s">
        <v>195</v>
      </c>
      <c r="T322" t="s">
        <v>4570</v>
      </c>
      <c r="U322" t="s">
        <v>4570</v>
      </c>
      <c r="V322" t="s">
        <v>4951</v>
      </c>
      <c r="W322" t="s">
        <v>4496</v>
      </c>
      <c r="X322" t="s">
        <v>1164</v>
      </c>
      <c r="Y322" t="s">
        <v>4493</v>
      </c>
      <c r="Z322" t="s">
        <v>8</v>
      </c>
      <c r="AA322">
        <v>0</v>
      </c>
      <c r="AB322" t="s">
        <v>195</v>
      </c>
      <c r="AC322">
        <v>0</v>
      </c>
      <c r="AD322" t="s">
        <v>195</v>
      </c>
      <c r="AE322">
        <v>0</v>
      </c>
      <c r="AF322" t="s">
        <v>195</v>
      </c>
      <c r="AG322">
        <v>0</v>
      </c>
      <c r="AH322" t="s">
        <v>195</v>
      </c>
      <c r="AI322">
        <v>10</v>
      </c>
      <c r="AJ322" t="s">
        <v>106</v>
      </c>
      <c r="AK322">
        <v>1000000</v>
      </c>
      <c r="AL322">
        <v>10000000</v>
      </c>
      <c r="AM322" t="s">
        <v>195</v>
      </c>
      <c r="AN322">
        <v>0</v>
      </c>
      <c r="AO322" t="s">
        <v>5011</v>
      </c>
      <c r="AP322">
        <v>0</v>
      </c>
      <c r="AQ322">
        <v>0</v>
      </c>
      <c r="AR322">
        <v>330198</v>
      </c>
      <c r="AS322">
        <v>443557</v>
      </c>
      <c r="AT322">
        <v>610708</v>
      </c>
      <c r="AU322">
        <v>418654</v>
      </c>
      <c r="AV322">
        <v>250628</v>
      </c>
      <c r="AW322">
        <v>194110</v>
      </c>
      <c r="AX322">
        <v>262247</v>
      </c>
      <c r="AY322">
        <v>244249</v>
      </c>
      <c r="AZ322">
        <v>262374</v>
      </c>
      <c r="BA322">
        <v>6983275</v>
      </c>
      <c r="BB322" t="s">
        <v>3796</v>
      </c>
      <c r="BC322" t="s">
        <v>3797</v>
      </c>
      <c r="BD322" t="s">
        <v>3813</v>
      </c>
      <c r="BE322" t="s">
        <v>3816</v>
      </c>
      <c r="BF322" t="s">
        <v>4962</v>
      </c>
      <c r="BG322" t="s">
        <v>4963</v>
      </c>
      <c r="BH322" t="s">
        <v>4947</v>
      </c>
      <c r="BI322" t="s">
        <v>195</v>
      </c>
      <c r="BJ322" t="s">
        <v>195</v>
      </c>
      <c r="BK322" t="s">
        <v>3791</v>
      </c>
      <c r="BL322" t="s">
        <v>5450</v>
      </c>
      <c r="BM322" t="s">
        <v>4949</v>
      </c>
      <c r="BN322" t="s">
        <v>5444</v>
      </c>
      <c r="BO322" t="s">
        <v>4950</v>
      </c>
      <c r="BP322" s="441" t="str">
        <f t="shared" ref="BP322:BP385" si="5">_xlfn.TEXTJOIN(".",TRUE,D322,E322,F322,J322,L322,M322,O322)</f>
        <v>WA.2378.EBA.958.101.A.521811</v>
      </c>
    </row>
    <row r="323" spans="1:68">
      <c r="A323" t="s">
        <v>5010</v>
      </c>
      <c r="B323" t="s">
        <v>4936</v>
      </c>
      <c r="C323" t="s">
        <v>4937</v>
      </c>
      <c r="D323" t="s">
        <v>3795</v>
      </c>
      <c r="E323" t="s">
        <v>197</v>
      </c>
      <c r="F323" t="s">
        <v>3812</v>
      </c>
      <c r="G323" t="s">
        <v>820</v>
      </c>
      <c r="H323" t="s">
        <v>4938</v>
      </c>
      <c r="I323">
        <v>9</v>
      </c>
      <c r="J323" t="s">
        <v>4959</v>
      </c>
      <c r="K323">
        <v>2</v>
      </c>
      <c r="L323" t="s">
        <v>1098</v>
      </c>
      <c r="M323" t="s">
        <v>8</v>
      </c>
      <c r="N323" t="s">
        <v>1101</v>
      </c>
      <c r="O323" t="s">
        <v>530</v>
      </c>
      <c r="P323" t="s">
        <v>8</v>
      </c>
      <c r="Q323" t="s">
        <v>4570</v>
      </c>
      <c r="R323" t="s">
        <v>4940</v>
      </c>
      <c r="S323" t="s">
        <v>195</v>
      </c>
      <c r="T323" t="s">
        <v>4570</v>
      </c>
      <c r="U323" t="s">
        <v>4570</v>
      </c>
      <c r="V323" t="s">
        <v>4496</v>
      </c>
      <c r="W323" t="s">
        <v>4570</v>
      </c>
      <c r="X323" t="s">
        <v>5451</v>
      </c>
      <c r="Y323" t="s">
        <v>4483</v>
      </c>
      <c r="Z323" t="s">
        <v>8</v>
      </c>
      <c r="AA323">
        <v>0</v>
      </c>
      <c r="AB323" t="s">
        <v>195</v>
      </c>
      <c r="AC323">
        <v>0</v>
      </c>
      <c r="AD323" t="s">
        <v>195</v>
      </c>
      <c r="AE323">
        <v>0</v>
      </c>
      <c r="AF323" t="s">
        <v>195</v>
      </c>
      <c r="AG323">
        <v>0</v>
      </c>
      <c r="AH323" t="s">
        <v>195</v>
      </c>
      <c r="AI323">
        <v>6</v>
      </c>
      <c r="AJ323" t="s">
        <v>106</v>
      </c>
      <c r="AK323">
        <v>1000000</v>
      </c>
      <c r="AL323">
        <v>6000000</v>
      </c>
      <c r="AM323" t="s">
        <v>195</v>
      </c>
      <c r="AN323">
        <v>0</v>
      </c>
      <c r="AO323" t="s">
        <v>5011</v>
      </c>
      <c r="AP323">
        <v>0</v>
      </c>
      <c r="AQ323">
        <v>0</v>
      </c>
      <c r="AR323">
        <v>857143</v>
      </c>
      <c r="AS323">
        <v>997200</v>
      </c>
      <c r="AT323">
        <v>0</v>
      </c>
      <c r="AU323">
        <v>1498925</v>
      </c>
      <c r="AV323">
        <v>357143</v>
      </c>
      <c r="AW323">
        <v>357143</v>
      </c>
      <c r="AX323">
        <v>500000</v>
      </c>
      <c r="AY323">
        <v>285715</v>
      </c>
      <c r="AZ323">
        <v>575304</v>
      </c>
      <c r="BA323">
        <v>571427</v>
      </c>
      <c r="BB323" t="s">
        <v>3796</v>
      </c>
      <c r="BC323" t="s">
        <v>3797</v>
      </c>
      <c r="BD323" t="s">
        <v>3813</v>
      </c>
      <c r="BE323" t="s">
        <v>3816</v>
      </c>
      <c r="BF323" t="s">
        <v>5452</v>
      </c>
      <c r="BG323" t="s">
        <v>5453</v>
      </c>
      <c r="BH323" t="s">
        <v>4947</v>
      </c>
      <c r="BI323" t="s">
        <v>195</v>
      </c>
      <c r="BJ323" t="s">
        <v>195</v>
      </c>
      <c r="BK323" t="s">
        <v>3791</v>
      </c>
      <c r="BL323" t="s">
        <v>5049</v>
      </c>
      <c r="BM323" t="s">
        <v>4949</v>
      </c>
      <c r="BN323" t="s">
        <v>5444</v>
      </c>
      <c r="BO323" t="s">
        <v>4950</v>
      </c>
      <c r="BP323" s="441" t="str">
        <f t="shared" si="5"/>
        <v>WA.2378.EBA.958.103.A.521811</v>
      </c>
    </row>
    <row r="324" spans="1:68">
      <c r="A324" t="s">
        <v>5010</v>
      </c>
      <c r="B324" t="s">
        <v>4936</v>
      </c>
      <c r="C324" t="s">
        <v>4937</v>
      </c>
      <c r="D324" t="s">
        <v>3795</v>
      </c>
      <c r="E324" t="s">
        <v>197</v>
      </c>
      <c r="F324" t="s">
        <v>3812</v>
      </c>
      <c r="G324" t="s">
        <v>820</v>
      </c>
      <c r="H324" t="s">
        <v>4938</v>
      </c>
      <c r="I324">
        <v>9</v>
      </c>
      <c r="J324" t="s">
        <v>4959</v>
      </c>
      <c r="K324">
        <v>2</v>
      </c>
      <c r="L324" t="s">
        <v>1098</v>
      </c>
      <c r="M324" t="s">
        <v>8</v>
      </c>
      <c r="N324" t="s">
        <v>1101</v>
      </c>
      <c r="O324" t="s">
        <v>530</v>
      </c>
      <c r="P324" t="s">
        <v>8</v>
      </c>
      <c r="Q324" t="s">
        <v>4570</v>
      </c>
      <c r="R324" t="s">
        <v>4940</v>
      </c>
      <c r="S324" t="s">
        <v>195</v>
      </c>
      <c r="T324" t="s">
        <v>4570</v>
      </c>
      <c r="U324" t="s">
        <v>4570</v>
      </c>
      <c r="V324" t="s">
        <v>4951</v>
      </c>
      <c r="W324" t="s">
        <v>4496</v>
      </c>
      <c r="X324" t="s">
        <v>5454</v>
      </c>
      <c r="Y324" t="s">
        <v>4493</v>
      </c>
      <c r="Z324" t="s">
        <v>8</v>
      </c>
      <c r="AA324">
        <v>0</v>
      </c>
      <c r="AB324" t="s">
        <v>195</v>
      </c>
      <c r="AC324">
        <v>0</v>
      </c>
      <c r="AD324" t="s">
        <v>195</v>
      </c>
      <c r="AE324">
        <v>0</v>
      </c>
      <c r="AF324" t="s">
        <v>195</v>
      </c>
      <c r="AG324">
        <v>0</v>
      </c>
      <c r="AH324" t="s">
        <v>195</v>
      </c>
      <c r="AI324">
        <v>6</v>
      </c>
      <c r="AJ324" t="s">
        <v>106</v>
      </c>
      <c r="AK324">
        <v>1000000</v>
      </c>
      <c r="AL324">
        <v>6000000</v>
      </c>
      <c r="AM324" t="s">
        <v>195</v>
      </c>
      <c r="AN324">
        <v>0</v>
      </c>
      <c r="AO324" t="s">
        <v>5011</v>
      </c>
      <c r="AP324">
        <v>0</v>
      </c>
      <c r="AQ324">
        <v>0</v>
      </c>
      <c r="AR324">
        <v>857143</v>
      </c>
      <c r="AS324">
        <v>997200</v>
      </c>
      <c r="AT324">
        <v>0</v>
      </c>
      <c r="AU324">
        <v>1498925</v>
      </c>
      <c r="AV324">
        <v>357143</v>
      </c>
      <c r="AW324">
        <v>357143</v>
      </c>
      <c r="AX324">
        <v>500000</v>
      </c>
      <c r="AY324">
        <v>285714</v>
      </c>
      <c r="AZ324">
        <v>575304</v>
      </c>
      <c r="BA324">
        <v>571428</v>
      </c>
      <c r="BB324" t="s">
        <v>3796</v>
      </c>
      <c r="BC324" t="s">
        <v>3797</v>
      </c>
      <c r="BD324" t="s">
        <v>3813</v>
      </c>
      <c r="BE324" t="s">
        <v>3816</v>
      </c>
      <c r="BF324" t="s">
        <v>5452</v>
      </c>
      <c r="BG324" t="s">
        <v>5453</v>
      </c>
      <c r="BH324" t="s">
        <v>4947</v>
      </c>
      <c r="BI324" t="s">
        <v>195</v>
      </c>
      <c r="BJ324" t="s">
        <v>195</v>
      </c>
      <c r="BK324" t="s">
        <v>3791</v>
      </c>
      <c r="BL324" t="s">
        <v>5450</v>
      </c>
      <c r="BM324" t="s">
        <v>4949</v>
      </c>
      <c r="BN324" t="s">
        <v>5444</v>
      </c>
      <c r="BO324" t="s">
        <v>4950</v>
      </c>
      <c r="BP324" s="441" t="str">
        <f t="shared" si="5"/>
        <v>WA.2378.EBA.958.103.A.521811</v>
      </c>
    </row>
    <row r="325" spans="1:68">
      <c r="A325" t="s">
        <v>5010</v>
      </c>
      <c r="B325" t="s">
        <v>4936</v>
      </c>
      <c r="C325" t="s">
        <v>4937</v>
      </c>
      <c r="D325" t="s">
        <v>3795</v>
      </c>
      <c r="E325" t="s">
        <v>197</v>
      </c>
      <c r="F325" t="s">
        <v>3812</v>
      </c>
      <c r="G325" t="s">
        <v>820</v>
      </c>
      <c r="H325" t="s">
        <v>4938</v>
      </c>
      <c r="I325">
        <v>9</v>
      </c>
      <c r="J325" t="s">
        <v>4959</v>
      </c>
      <c r="K325">
        <v>2</v>
      </c>
      <c r="L325" t="s">
        <v>1111</v>
      </c>
      <c r="M325" t="s">
        <v>8</v>
      </c>
      <c r="N325" t="s">
        <v>72</v>
      </c>
      <c r="O325" t="s">
        <v>530</v>
      </c>
      <c r="P325" t="s">
        <v>8</v>
      </c>
      <c r="Q325" t="s">
        <v>4570</v>
      </c>
      <c r="R325" t="s">
        <v>4940</v>
      </c>
      <c r="S325" t="s">
        <v>195</v>
      </c>
      <c r="T325" t="s">
        <v>4570</v>
      </c>
      <c r="U325" t="s">
        <v>4570</v>
      </c>
      <c r="V325" t="s">
        <v>4496</v>
      </c>
      <c r="W325" t="s">
        <v>4570</v>
      </c>
      <c r="X325" t="s">
        <v>5455</v>
      </c>
      <c r="Y325" t="s">
        <v>4483</v>
      </c>
      <c r="Z325" t="s">
        <v>8</v>
      </c>
      <c r="AA325">
        <v>0</v>
      </c>
      <c r="AB325" t="s">
        <v>195</v>
      </c>
      <c r="AC325">
        <v>0</v>
      </c>
      <c r="AD325" t="s">
        <v>195</v>
      </c>
      <c r="AE325">
        <v>0</v>
      </c>
      <c r="AF325" t="s">
        <v>195</v>
      </c>
      <c r="AG325">
        <v>0</v>
      </c>
      <c r="AH325" t="s">
        <v>195</v>
      </c>
      <c r="AI325">
        <v>9</v>
      </c>
      <c r="AJ325" t="s">
        <v>106</v>
      </c>
      <c r="AK325">
        <v>1000000</v>
      </c>
      <c r="AL325">
        <v>9000000</v>
      </c>
      <c r="AM325" t="s">
        <v>195</v>
      </c>
      <c r="AN325">
        <v>0</v>
      </c>
      <c r="AO325" t="s">
        <v>5011</v>
      </c>
      <c r="AP325">
        <v>0</v>
      </c>
      <c r="AQ325">
        <v>0</v>
      </c>
      <c r="AR325">
        <v>254310</v>
      </c>
      <c r="AS325">
        <v>5333</v>
      </c>
      <c r="AT325">
        <v>86940</v>
      </c>
      <c r="AU325">
        <v>114098</v>
      </c>
      <c r="AV325">
        <v>533333</v>
      </c>
      <c r="AW325">
        <v>826788</v>
      </c>
      <c r="AX325">
        <v>345157</v>
      </c>
      <c r="AY325">
        <v>1300707</v>
      </c>
      <c r="AZ325">
        <v>533333</v>
      </c>
      <c r="BA325">
        <v>5000001</v>
      </c>
      <c r="BB325" t="s">
        <v>3796</v>
      </c>
      <c r="BC325" t="s">
        <v>3797</v>
      </c>
      <c r="BD325" t="s">
        <v>3813</v>
      </c>
      <c r="BE325" t="s">
        <v>3816</v>
      </c>
      <c r="BF325" t="s">
        <v>4967</v>
      </c>
      <c r="BG325" t="s">
        <v>4968</v>
      </c>
      <c r="BH325" t="s">
        <v>4947</v>
      </c>
      <c r="BI325" t="s">
        <v>195</v>
      </c>
      <c r="BJ325" t="s">
        <v>195</v>
      </c>
      <c r="BK325" t="s">
        <v>3791</v>
      </c>
      <c r="BL325" t="s">
        <v>5049</v>
      </c>
      <c r="BM325" t="s">
        <v>4949</v>
      </c>
      <c r="BN325" t="s">
        <v>5444</v>
      </c>
      <c r="BO325" t="s">
        <v>4950</v>
      </c>
      <c r="BP325" s="441" t="str">
        <f t="shared" si="5"/>
        <v>WA.2378.EBA.958.111.A.521811</v>
      </c>
    </row>
    <row r="326" spans="1:68">
      <c r="A326" t="s">
        <v>5010</v>
      </c>
      <c r="B326" t="s">
        <v>4936</v>
      </c>
      <c r="C326" t="s">
        <v>4937</v>
      </c>
      <c r="D326" t="s">
        <v>3795</v>
      </c>
      <c r="E326" t="s">
        <v>197</v>
      </c>
      <c r="F326" t="s">
        <v>3812</v>
      </c>
      <c r="G326" t="s">
        <v>820</v>
      </c>
      <c r="H326" t="s">
        <v>4938</v>
      </c>
      <c r="I326">
        <v>9</v>
      </c>
      <c r="J326" t="s">
        <v>4959</v>
      </c>
      <c r="K326">
        <v>2</v>
      </c>
      <c r="L326" t="s">
        <v>1111</v>
      </c>
      <c r="M326" t="s">
        <v>8</v>
      </c>
      <c r="N326" t="s">
        <v>72</v>
      </c>
      <c r="O326" t="s">
        <v>530</v>
      </c>
      <c r="P326" t="s">
        <v>8</v>
      </c>
      <c r="Q326" t="s">
        <v>4570</v>
      </c>
      <c r="R326" t="s">
        <v>4940</v>
      </c>
      <c r="S326" t="s">
        <v>195</v>
      </c>
      <c r="T326" t="s">
        <v>4570</v>
      </c>
      <c r="U326" t="s">
        <v>4570</v>
      </c>
      <c r="V326" t="s">
        <v>4951</v>
      </c>
      <c r="W326" t="s">
        <v>4496</v>
      </c>
      <c r="X326" t="s">
        <v>5456</v>
      </c>
      <c r="Y326" t="s">
        <v>4493</v>
      </c>
      <c r="Z326" t="s">
        <v>8</v>
      </c>
      <c r="AA326">
        <v>0</v>
      </c>
      <c r="AB326" t="s">
        <v>195</v>
      </c>
      <c r="AC326">
        <v>0</v>
      </c>
      <c r="AD326" t="s">
        <v>195</v>
      </c>
      <c r="AE326">
        <v>0</v>
      </c>
      <c r="AF326" t="s">
        <v>195</v>
      </c>
      <c r="AG326">
        <v>0</v>
      </c>
      <c r="AH326" t="s">
        <v>195</v>
      </c>
      <c r="AI326">
        <v>9</v>
      </c>
      <c r="AJ326" t="s">
        <v>106</v>
      </c>
      <c r="AK326">
        <v>1000000</v>
      </c>
      <c r="AL326">
        <v>9000000</v>
      </c>
      <c r="AM326" t="s">
        <v>195</v>
      </c>
      <c r="AN326">
        <v>0</v>
      </c>
      <c r="AO326" t="s">
        <v>5011</v>
      </c>
      <c r="AP326">
        <v>0</v>
      </c>
      <c r="AQ326">
        <v>0</v>
      </c>
      <c r="AR326">
        <v>254310</v>
      </c>
      <c r="AS326">
        <v>5333</v>
      </c>
      <c r="AT326">
        <v>86940</v>
      </c>
      <c r="AU326">
        <v>114098</v>
      </c>
      <c r="AV326">
        <v>533333</v>
      </c>
      <c r="AW326">
        <v>826788</v>
      </c>
      <c r="AX326">
        <v>345157</v>
      </c>
      <c r="AY326">
        <v>1300707</v>
      </c>
      <c r="AZ326">
        <v>533333</v>
      </c>
      <c r="BA326">
        <v>5000001</v>
      </c>
      <c r="BB326" t="s">
        <v>3796</v>
      </c>
      <c r="BC326" t="s">
        <v>3797</v>
      </c>
      <c r="BD326" t="s">
        <v>3813</v>
      </c>
      <c r="BE326" t="s">
        <v>3816</v>
      </c>
      <c r="BF326" t="s">
        <v>4967</v>
      </c>
      <c r="BG326" t="s">
        <v>4968</v>
      </c>
      <c r="BH326" t="s">
        <v>4947</v>
      </c>
      <c r="BI326" t="s">
        <v>195</v>
      </c>
      <c r="BJ326" t="s">
        <v>195</v>
      </c>
      <c r="BK326" t="s">
        <v>3791</v>
      </c>
      <c r="BL326" t="s">
        <v>5450</v>
      </c>
      <c r="BM326" t="s">
        <v>4949</v>
      </c>
      <c r="BN326" t="s">
        <v>5444</v>
      </c>
      <c r="BO326" t="s">
        <v>4950</v>
      </c>
      <c r="BP326" s="441" t="str">
        <f t="shared" si="5"/>
        <v>WA.2378.EBA.958.111.A.521811</v>
      </c>
    </row>
    <row r="327" spans="1:68">
      <c r="A327" t="s">
        <v>5010</v>
      </c>
      <c r="B327" t="s">
        <v>4936</v>
      </c>
      <c r="C327" t="s">
        <v>4937</v>
      </c>
      <c r="D327" t="s">
        <v>3795</v>
      </c>
      <c r="E327" t="s">
        <v>197</v>
      </c>
      <c r="F327" t="s">
        <v>3812</v>
      </c>
      <c r="G327" t="s">
        <v>820</v>
      </c>
      <c r="H327" t="s">
        <v>4938</v>
      </c>
      <c r="I327">
        <v>9</v>
      </c>
      <c r="J327" t="s">
        <v>4959</v>
      </c>
      <c r="K327">
        <v>2</v>
      </c>
      <c r="L327" t="s">
        <v>1111</v>
      </c>
      <c r="M327" t="s">
        <v>508</v>
      </c>
      <c r="N327" t="s">
        <v>74</v>
      </c>
      <c r="O327" t="s">
        <v>530</v>
      </c>
      <c r="P327" t="s">
        <v>8</v>
      </c>
      <c r="Q327" t="s">
        <v>4570</v>
      </c>
      <c r="R327" t="s">
        <v>4940</v>
      </c>
      <c r="S327" t="s">
        <v>195</v>
      </c>
      <c r="T327" t="s">
        <v>4570</v>
      </c>
      <c r="U327" t="s">
        <v>4570</v>
      </c>
      <c r="V327" t="s">
        <v>4496</v>
      </c>
      <c r="W327" t="s">
        <v>4570</v>
      </c>
      <c r="X327" t="s">
        <v>5457</v>
      </c>
      <c r="Y327" t="s">
        <v>4483</v>
      </c>
      <c r="Z327" t="s">
        <v>8</v>
      </c>
      <c r="AA327">
        <v>0</v>
      </c>
      <c r="AB327" t="s">
        <v>195</v>
      </c>
      <c r="AC327">
        <v>0</v>
      </c>
      <c r="AD327" t="s">
        <v>195</v>
      </c>
      <c r="AE327">
        <v>0</v>
      </c>
      <c r="AF327" t="s">
        <v>195</v>
      </c>
      <c r="AG327">
        <v>0</v>
      </c>
      <c r="AH327" t="s">
        <v>195</v>
      </c>
      <c r="AI327">
        <v>12</v>
      </c>
      <c r="AJ327" t="s">
        <v>106</v>
      </c>
      <c r="AK327">
        <v>1000000</v>
      </c>
      <c r="AL327">
        <v>12000000</v>
      </c>
      <c r="AM327" t="s">
        <v>195</v>
      </c>
      <c r="AN327">
        <v>0</v>
      </c>
      <c r="AO327" t="s">
        <v>5011</v>
      </c>
      <c r="AP327">
        <v>0</v>
      </c>
      <c r="AQ327">
        <v>0</v>
      </c>
      <c r="AR327">
        <v>381465</v>
      </c>
      <c r="AS327">
        <v>8000</v>
      </c>
      <c r="AT327">
        <v>130410</v>
      </c>
      <c r="AU327">
        <v>171147</v>
      </c>
      <c r="AV327">
        <v>800000</v>
      </c>
      <c r="AW327">
        <v>1240182</v>
      </c>
      <c r="AX327">
        <v>517736</v>
      </c>
      <c r="AY327">
        <v>1951060</v>
      </c>
      <c r="AZ327">
        <v>800000</v>
      </c>
      <c r="BA327">
        <v>6000000</v>
      </c>
      <c r="BB327" t="s">
        <v>3796</v>
      </c>
      <c r="BC327" t="s">
        <v>3797</v>
      </c>
      <c r="BD327" t="s">
        <v>3813</v>
      </c>
      <c r="BE327" t="s">
        <v>3816</v>
      </c>
      <c r="BF327" t="s">
        <v>4967</v>
      </c>
      <c r="BG327" t="s">
        <v>4972</v>
      </c>
      <c r="BH327" t="s">
        <v>4947</v>
      </c>
      <c r="BI327" t="s">
        <v>195</v>
      </c>
      <c r="BJ327" t="s">
        <v>195</v>
      </c>
      <c r="BK327" t="s">
        <v>3791</v>
      </c>
      <c r="BL327" t="s">
        <v>5049</v>
      </c>
      <c r="BM327" t="s">
        <v>4949</v>
      </c>
      <c r="BN327" t="s">
        <v>5444</v>
      </c>
      <c r="BO327" t="s">
        <v>4950</v>
      </c>
      <c r="BP327" s="441" t="str">
        <f t="shared" si="5"/>
        <v>WA.2378.EBA.958.111.B.521811</v>
      </c>
    </row>
    <row r="328" spans="1:68">
      <c r="A328" t="s">
        <v>5010</v>
      </c>
      <c r="B328" t="s">
        <v>4936</v>
      </c>
      <c r="C328" t="s">
        <v>4937</v>
      </c>
      <c r="D328" t="s">
        <v>3795</v>
      </c>
      <c r="E328" t="s">
        <v>197</v>
      </c>
      <c r="F328" t="s">
        <v>3812</v>
      </c>
      <c r="G328" t="s">
        <v>820</v>
      </c>
      <c r="H328" t="s">
        <v>4938</v>
      </c>
      <c r="I328">
        <v>9</v>
      </c>
      <c r="J328" t="s">
        <v>4959</v>
      </c>
      <c r="K328">
        <v>2</v>
      </c>
      <c r="L328" t="s">
        <v>1111</v>
      </c>
      <c r="M328" t="s">
        <v>508</v>
      </c>
      <c r="N328" t="s">
        <v>74</v>
      </c>
      <c r="O328" t="s">
        <v>530</v>
      </c>
      <c r="P328" t="s">
        <v>8</v>
      </c>
      <c r="Q328" t="s">
        <v>4570</v>
      </c>
      <c r="R328" t="s">
        <v>4940</v>
      </c>
      <c r="S328" t="s">
        <v>195</v>
      </c>
      <c r="T328" t="s">
        <v>4570</v>
      </c>
      <c r="U328" t="s">
        <v>4570</v>
      </c>
      <c r="V328" t="s">
        <v>4951</v>
      </c>
      <c r="W328" t="s">
        <v>4496</v>
      </c>
      <c r="X328" t="s">
        <v>5458</v>
      </c>
      <c r="Y328" t="s">
        <v>4493</v>
      </c>
      <c r="Z328" t="s">
        <v>8</v>
      </c>
      <c r="AA328">
        <v>0</v>
      </c>
      <c r="AB328" t="s">
        <v>195</v>
      </c>
      <c r="AC328">
        <v>0</v>
      </c>
      <c r="AD328" t="s">
        <v>195</v>
      </c>
      <c r="AE328">
        <v>0</v>
      </c>
      <c r="AF328" t="s">
        <v>195</v>
      </c>
      <c r="AG328">
        <v>0</v>
      </c>
      <c r="AH328" t="s">
        <v>195</v>
      </c>
      <c r="AI328">
        <v>10</v>
      </c>
      <c r="AJ328" t="s">
        <v>106</v>
      </c>
      <c r="AK328">
        <v>1000000</v>
      </c>
      <c r="AL328">
        <v>10000000</v>
      </c>
      <c r="AM328" t="s">
        <v>195</v>
      </c>
      <c r="AN328">
        <v>0</v>
      </c>
      <c r="AO328" t="s">
        <v>5011</v>
      </c>
      <c r="AP328">
        <v>0</v>
      </c>
      <c r="AQ328">
        <v>0</v>
      </c>
      <c r="AR328">
        <v>317887</v>
      </c>
      <c r="AS328">
        <v>6667</v>
      </c>
      <c r="AT328">
        <v>108675</v>
      </c>
      <c r="AU328">
        <v>142623</v>
      </c>
      <c r="AV328">
        <v>666667</v>
      </c>
      <c r="AW328">
        <v>1033485</v>
      </c>
      <c r="AX328">
        <v>431446</v>
      </c>
      <c r="AY328">
        <v>1625883</v>
      </c>
      <c r="AZ328">
        <v>666667</v>
      </c>
      <c r="BA328">
        <v>5000000</v>
      </c>
      <c r="BB328" t="s">
        <v>3796</v>
      </c>
      <c r="BC328" t="s">
        <v>3797</v>
      </c>
      <c r="BD328" t="s">
        <v>3813</v>
      </c>
      <c r="BE328" t="s">
        <v>3816</v>
      </c>
      <c r="BF328" t="s">
        <v>4967</v>
      </c>
      <c r="BG328" t="s">
        <v>4972</v>
      </c>
      <c r="BH328" t="s">
        <v>4947</v>
      </c>
      <c r="BI328" t="s">
        <v>195</v>
      </c>
      <c r="BJ328" t="s">
        <v>195</v>
      </c>
      <c r="BK328" t="s">
        <v>3791</v>
      </c>
      <c r="BL328" t="s">
        <v>5450</v>
      </c>
      <c r="BM328" t="s">
        <v>4949</v>
      </c>
      <c r="BN328" t="s">
        <v>5444</v>
      </c>
      <c r="BO328" t="s">
        <v>4950</v>
      </c>
      <c r="BP328" s="441" t="str">
        <f t="shared" si="5"/>
        <v>WA.2378.EBA.958.111.B.521811</v>
      </c>
    </row>
    <row r="329" spans="1:68">
      <c r="A329" t="s">
        <v>5010</v>
      </c>
      <c r="B329" t="s">
        <v>4936</v>
      </c>
      <c r="C329" t="s">
        <v>4937</v>
      </c>
      <c r="D329" t="s">
        <v>3795</v>
      </c>
      <c r="E329" t="s">
        <v>197</v>
      </c>
      <c r="F329" t="s">
        <v>3812</v>
      </c>
      <c r="G329" t="s">
        <v>820</v>
      </c>
      <c r="H329" t="s">
        <v>4938</v>
      </c>
      <c r="I329">
        <v>9</v>
      </c>
      <c r="J329" t="s">
        <v>4974</v>
      </c>
      <c r="K329">
        <v>1</v>
      </c>
      <c r="L329" t="s">
        <v>805</v>
      </c>
      <c r="M329" t="s">
        <v>8</v>
      </c>
      <c r="N329" t="s">
        <v>159</v>
      </c>
      <c r="O329" t="s">
        <v>530</v>
      </c>
      <c r="P329" t="s">
        <v>8</v>
      </c>
      <c r="Q329" t="s">
        <v>4570</v>
      </c>
      <c r="R329" t="s">
        <v>4940</v>
      </c>
      <c r="S329" t="s">
        <v>195</v>
      </c>
      <c r="T329" t="s">
        <v>4570</v>
      </c>
      <c r="U329" t="s">
        <v>4570</v>
      </c>
      <c r="V329" t="s">
        <v>4496</v>
      </c>
      <c r="W329" t="s">
        <v>4570</v>
      </c>
      <c r="X329" t="s">
        <v>5459</v>
      </c>
      <c r="Y329" t="s">
        <v>4483</v>
      </c>
      <c r="Z329" t="s">
        <v>8</v>
      </c>
      <c r="AA329">
        <v>0</v>
      </c>
      <c r="AB329" t="s">
        <v>195</v>
      </c>
      <c r="AC329">
        <v>0</v>
      </c>
      <c r="AD329" t="s">
        <v>195</v>
      </c>
      <c r="AE329">
        <v>0</v>
      </c>
      <c r="AF329" t="s">
        <v>195</v>
      </c>
      <c r="AG329">
        <v>0</v>
      </c>
      <c r="AH329" t="s">
        <v>195</v>
      </c>
      <c r="AI329">
        <v>9</v>
      </c>
      <c r="AJ329" t="s">
        <v>106</v>
      </c>
      <c r="AK329">
        <v>1000000</v>
      </c>
      <c r="AL329">
        <v>9000000</v>
      </c>
      <c r="AM329" t="s">
        <v>195</v>
      </c>
      <c r="AN329">
        <v>0</v>
      </c>
      <c r="AO329" t="s">
        <v>5011</v>
      </c>
      <c r="AP329">
        <v>0</v>
      </c>
      <c r="AQ329">
        <v>0</v>
      </c>
      <c r="AR329">
        <v>1381211</v>
      </c>
      <c r="AS329">
        <v>1022821</v>
      </c>
      <c r="AT329">
        <v>0</v>
      </c>
      <c r="AU329">
        <v>1409763</v>
      </c>
      <c r="AV329">
        <v>208756</v>
      </c>
      <c r="AW329">
        <v>208756</v>
      </c>
      <c r="AX329">
        <v>1229583</v>
      </c>
      <c r="AY329">
        <v>208756</v>
      </c>
      <c r="AZ329">
        <v>354240</v>
      </c>
      <c r="BA329">
        <v>2976114</v>
      </c>
      <c r="BB329" t="s">
        <v>3796</v>
      </c>
      <c r="BC329" t="s">
        <v>3797</v>
      </c>
      <c r="BD329" t="s">
        <v>3813</v>
      </c>
      <c r="BE329" t="s">
        <v>4977</v>
      </c>
      <c r="BF329" t="s">
        <v>4978</v>
      </c>
      <c r="BG329" t="s">
        <v>4979</v>
      </c>
      <c r="BH329" t="s">
        <v>4947</v>
      </c>
      <c r="BI329" t="s">
        <v>195</v>
      </c>
      <c r="BJ329" t="s">
        <v>195</v>
      </c>
      <c r="BK329" t="s">
        <v>3791</v>
      </c>
      <c r="BL329" t="s">
        <v>5049</v>
      </c>
      <c r="BM329" t="s">
        <v>4949</v>
      </c>
      <c r="BN329" t="s">
        <v>5444</v>
      </c>
      <c r="BO329" t="s">
        <v>4950</v>
      </c>
      <c r="BP329" s="441" t="str">
        <f t="shared" si="5"/>
        <v>WA.2378.EBA.960.101.A.521811</v>
      </c>
    </row>
    <row r="330" spans="1:68">
      <c r="A330" t="s">
        <v>5010</v>
      </c>
      <c r="B330" t="s">
        <v>4936</v>
      </c>
      <c r="C330" t="s">
        <v>4937</v>
      </c>
      <c r="D330" t="s">
        <v>3795</v>
      </c>
      <c r="E330" t="s">
        <v>197</v>
      </c>
      <c r="F330" t="s">
        <v>3812</v>
      </c>
      <c r="G330" t="s">
        <v>820</v>
      </c>
      <c r="H330" t="s">
        <v>4938</v>
      </c>
      <c r="I330">
        <v>9</v>
      </c>
      <c r="J330" t="s">
        <v>4974</v>
      </c>
      <c r="K330">
        <v>1</v>
      </c>
      <c r="L330" t="s">
        <v>805</v>
      </c>
      <c r="M330" t="s">
        <v>8</v>
      </c>
      <c r="N330" t="s">
        <v>159</v>
      </c>
      <c r="O330" t="s">
        <v>530</v>
      </c>
      <c r="P330" t="s">
        <v>8</v>
      </c>
      <c r="Q330" t="s">
        <v>4570</v>
      </c>
      <c r="R330" t="s">
        <v>4940</v>
      </c>
      <c r="S330" t="s">
        <v>195</v>
      </c>
      <c r="T330" t="s">
        <v>4570</v>
      </c>
      <c r="U330" t="s">
        <v>4570</v>
      </c>
      <c r="V330" t="s">
        <v>4951</v>
      </c>
      <c r="W330" t="s">
        <v>4496</v>
      </c>
      <c r="X330" t="s">
        <v>5460</v>
      </c>
      <c r="Y330" t="s">
        <v>4510</v>
      </c>
      <c r="Z330" t="s">
        <v>8</v>
      </c>
      <c r="AA330">
        <v>0</v>
      </c>
      <c r="AB330" t="s">
        <v>195</v>
      </c>
      <c r="AC330">
        <v>0</v>
      </c>
      <c r="AD330" t="s">
        <v>195</v>
      </c>
      <c r="AE330">
        <v>0</v>
      </c>
      <c r="AF330" t="s">
        <v>195</v>
      </c>
      <c r="AG330">
        <v>0</v>
      </c>
      <c r="AH330" t="s">
        <v>195</v>
      </c>
      <c r="AI330">
        <v>9</v>
      </c>
      <c r="AJ330" t="s">
        <v>106</v>
      </c>
      <c r="AK330">
        <v>1000000</v>
      </c>
      <c r="AL330">
        <v>9000000</v>
      </c>
      <c r="AM330" t="s">
        <v>195</v>
      </c>
      <c r="AN330">
        <v>0</v>
      </c>
      <c r="AO330" t="s">
        <v>5011</v>
      </c>
      <c r="AP330">
        <v>0</v>
      </c>
      <c r="AQ330">
        <v>0</v>
      </c>
      <c r="AR330">
        <v>1381211</v>
      </c>
      <c r="AS330">
        <v>1022821</v>
      </c>
      <c r="AT330">
        <v>0</v>
      </c>
      <c r="AU330">
        <v>1409763</v>
      </c>
      <c r="AV330">
        <v>208756</v>
      </c>
      <c r="AW330">
        <v>208756</v>
      </c>
      <c r="AX330">
        <v>1229583</v>
      </c>
      <c r="AY330">
        <v>208756</v>
      </c>
      <c r="AZ330">
        <v>354240</v>
      </c>
      <c r="BA330">
        <v>2976114</v>
      </c>
      <c r="BB330" t="s">
        <v>3796</v>
      </c>
      <c r="BC330" t="s">
        <v>3797</v>
      </c>
      <c r="BD330" t="s">
        <v>3813</v>
      </c>
      <c r="BE330" t="s">
        <v>4977</v>
      </c>
      <c r="BF330" t="s">
        <v>4978</v>
      </c>
      <c r="BG330" t="s">
        <v>4979</v>
      </c>
      <c r="BH330" t="s">
        <v>4947</v>
      </c>
      <c r="BI330" t="s">
        <v>195</v>
      </c>
      <c r="BJ330" t="s">
        <v>195</v>
      </c>
      <c r="BK330" t="s">
        <v>3791</v>
      </c>
      <c r="BL330" t="s">
        <v>5446</v>
      </c>
      <c r="BM330" t="s">
        <v>4949</v>
      </c>
      <c r="BN330" t="s">
        <v>5444</v>
      </c>
      <c r="BO330" t="s">
        <v>4950</v>
      </c>
      <c r="BP330" s="441" t="str">
        <f t="shared" si="5"/>
        <v>WA.2378.EBA.960.101.A.521811</v>
      </c>
    </row>
    <row r="331" spans="1:68">
      <c r="A331" t="s">
        <v>5010</v>
      </c>
      <c r="B331" t="s">
        <v>4936</v>
      </c>
      <c r="C331" t="s">
        <v>4937</v>
      </c>
      <c r="D331" t="s">
        <v>3795</v>
      </c>
      <c r="E331" t="s">
        <v>197</v>
      </c>
      <c r="F331" t="s">
        <v>3812</v>
      </c>
      <c r="G331" t="s">
        <v>820</v>
      </c>
      <c r="H331" t="s">
        <v>4938</v>
      </c>
      <c r="I331">
        <v>9</v>
      </c>
      <c r="J331" t="s">
        <v>4974</v>
      </c>
      <c r="K331">
        <v>1</v>
      </c>
      <c r="L331" t="s">
        <v>805</v>
      </c>
      <c r="M331" t="s">
        <v>508</v>
      </c>
      <c r="N331" t="s">
        <v>160</v>
      </c>
      <c r="O331" t="s">
        <v>530</v>
      </c>
      <c r="P331" t="s">
        <v>8</v>
      </c>
      <c r="Q331" t="s">
        <v>4570</v>
      </c>
      <c r="R331" t="s">
        <v>4940</v>
      </c>
      <c r="S331" t="s">
        <v>195</v>
      </c>
      <c r="T331" t="s">
        <v>4570</v>
      </c>
      <c r="U331" t="s">
        <v>4570</v>
      </c>
      <c r="V331" t="s">
        <v>4496</v>
      </c>
      <c r="W331" t="s">
        <v>4570</v>
      </c>
      <c r="X331" t="s">
        <v>5461</v>
      </c>
      <c r="Y331" t="s">
        <v>4483</v>
      </c>
      <c r="Z331" t="s">
        <v>8</v>
      </c>
      <c r="AA331">
        <v>0</v>
      </c>
      <c r="AB331" t="s">
        <v>195</v>
      </c>
      <c r="AC331">
        <v>0</v>
      </c>
      <c r="AD331" t="s">
        <v>195</v>
      </c>
      <c r="AE331">
        <v>0</v>
      </c>
      <c r="AF331" t="s">
        <v>195</v>
      </c>
      <c r="AG331">
        <v>0</v>
      </c>
      <c r="AH331" t="s">
        <v>195</v>
      </c>
      <c r="AI331">
        <v>8</v>
      </c>
      <c r="AJ331" t="s">
        <v>106</v>
      </c>
      <c r="AK331">
        <v>1000000</v>
      </c>
      <c r="AL331">
        <v>8000000</v>
      </c>
      <c r="AM331" t="s">
        <v>195</v>
      </c>
      <c r="AN331">
        <v>0</v>
      </c>
      <c r="AO331" t="s">
        <v>5011</v>
      </c>
      <c r="AP331">
        <v>0</v>
      </c>
      <c r="AQ331">
        <v>0</v>
      </c>
      <c r="AR331">
        <v>1227744</v>
      </c>
      <c r="AS331">
        <v>909174</v>
      </c>
      <c r="AT331">
        <v>0</v>
      </c>
      <c r="AU331">
        <v>1253123</v>
      </c>
      <c r="AV331">
        <v>185561</v>
      </c>
      <c r="AW331">
        <v>185561</v>
      </c>
      <c r="AX331">
        <v>1092963</v>
      </c>
      <c r="AY331">
        <v>185561</v>
      </c>
      <c r="AZ331">
        <v>314880</v>
      </c>
      <c r="BA331">
        <v>2645433</v>
      </c>
      <c r="BB331" t="s">
        <v>3796</v>
      </c>
      <c r="BC331" t="s">
        <v>3797</v>
      </c>
      <c r="BD331" t="s">
        <v>3813</v>
      </c>
      <c r="BE331" t="s">
        <v>4977</v>
      </c>
      <c r="BF331" t="s">
        <v>4978</v>
      </c>
      <c r="BG331" t="s">
        <v>4983</v>
      </c>
      <c r="BH331" t="s">
        <v>4947</v>
      </c>
      <c r="BI331" t="s">
        <v>195</v>
      </c>
      <c r="BJ331" t="s">
        <v>195</v>
      </c>
      <c r="BK331" t="s">
        <v>3791</v>
      </c>
      <c r="BL331" t="s">
        <v>5049</v>
      </c>
      <c r="BM331" t="s">
        <v>4949</v>
      </c>
      <c r="BN331" t="s">
        <v>5444</v>
      </c>
      <c r="BO331" t="s">
        <v>4950</v>
      </c>
      <c r="BP331" s="441" t="str">
        <f t="shared" si="5"/>
        <v>WA.2378.EBA.960.101.B.521811</v>
      </c>
    </row>
    <row r="332" spans="1:68">
      <c r="A332" t="s">
        <v>5010</v>
      </c>
      <c r="B332" t="s">
        <v>4936</v>
      </c>
      <c r="C332" t="s">
        <v>4937</v>
      </c>
      <c r="D332" t="s">
        <v>3795</v>
      </c>
      <c r="E332" t="s">
        <v>197</v>
      </c>
      <c r="F332" t="s">
        <v>3812</v>
      </c>
      <c r="G332" t="s">
        <v>820</v>
      </c>
      <c r="H332" t="s">
        <v>4938</v>
      </c>
      <c r="I332">
        <v>9</v>
      </c>
      <c r="J332" t="s">
        <v>4974</v>
      </c>
      <c r="K332">
        <v>1</v>
      </c>
      <c r="L332" t="s">
        <v>805</v>
      </c>
      <c r="M332" t="s">
        <v>508</v>
      </c>
      <c r="N332" t="s">
        <v>160</v>
      </c>
      <c r="O332" t="s">
        <v>530</v>
      </c>
      <c r="P332" t="s">
        <v>8</v>
      </c>
      <c r="Q332" t="s">
        <v>4570</v>
      </c>
      <c r="R332" t="s">
        <v>4940</v>
      </c>
      <c r="S332" t="s">
        <v>195</v>
      </c>
      <c r="T332" t="s">
        <v>4570</v>
      </c>
      <c r="U332" t="s">
        <v>4570</v>
      </c>
      <c r="V332" t="s">
        <v>4951</v>
      </c>
      <c r="W332" t="s">
        <v>4496</v>
      </c>
      <c r="X332" t="s">
        <v>5462</v>
      </c>
      <c r="Y332" t="s">
        <v>4510</v>
      </c>
      <c r="Z332" t="s">
        <v>8</v>
      </c>
      <c r="AA332">
        <v>0</v>
      </c>
      <c r="AB332" t="s">
        <v>195</v>
      </c>
      <c r="AC332">
        <v>0</v>
      </c>
      <c r="AD332" t="s">
        <v>195</v>
      </c>
      <c r="AE332">
        <v>0</v>
      </c>
      <c r="AF332" t="s">
        <v>195</v>
      </c>
      <c r="AG332">
        <v>0</v>
      </c>
      <c r="AH332" t="s">
        <v>195</v>
      </c>
      <c r="AI332">
        <v>8</v>
      </c>
      <c r="AJ332" t="s">
        <v>106</v>
      </c>
      <c r="AK332">
        <v>1000000</v>
      </c>
      <c r="AL332">
        <v>8000000</v>
      </c>
      <c r="AM332" t="s">
        <v>195</v>
      </c>
      <c r="AN332">
        <v>0</v>
      </c>
      <c r="AO332" t="s">
        <v>5011</v>
      </c>
      <c r="AP332">
        <v>0</v>
      </c>
      <c r="AQ332">
        <v>0</v>
      </c>
      <c r="AR332">
        <v>1227744</v>
      </c>
      <c r="AS332">
        <v>909174</v>
      </c>
      <c r="AT332">
        <v>0</v>
      </c>
      <c r="AU332">
        <v>1253123</v>
      </c>
      <c r="AV332">
        <v>185561</v>
      </c>
      <c r="AW332">
        <v>185561</v>
      </c>
      <c r="AX332">
        <v>1092963</v>
      </c>
      <c r="AY332">
        <v>185561</v>
      </c>
      <c r="AZ332">
        <v>314880</v>
      </c>
      <c r="BA332">
        <v>2645433</v>
      </c>
      <c r="BB332" t="s">
        <v>3796</v>
      </c>
      <c r="BC332" t="s">
        <v>3797</v>
      </c>
      <c r="BD332" t="s">
        <v>3813</v>
      </c>
      <c r="BE332" t="s">
        <v>4977</v>
      </c>
      <c r="BF332" t="s">
        <v>4978</v>
      </c>
      <c r="BG332" t="s">
        <v>4983</v>
      </c>
      <c r="BH332" t="s">
        <v>4947</v>
      </c>
      <c r="BI332" t="s">
        <v>195</v>
      </c>
      <c r="BJ332" t="s">
        <v>195</v>
      </c>
      <c r="BK332" t="s">
        <v>3791</v>
      </c>
      <c r="BL332" t="s">
        <v>5446</v>
      </c>
      <c r="BM332" t="s">
        <v>4949</v>
      </c>
      <c r="BN332" t="s">
        <v>5444</v>
      </c>
      <c r="BO332" t="s">
        <v>4950</v>
      </c>
      <c r="BP332" s="441" t="str">
        <f t="shared" si="5"/>
        <v>WA.2378.EBA.960.101.B.521811</v>
      </c>
    </row>
    <row r="333" spans="1:68">
      <c r="A333" t="s">
        <v>5010</v>
      </c>
      <c r="B333" t="s">
        <v>4936</v>
      </c>
      <c r="C333" t="s">
        <v>4937</v>
      </c>
      <c r="D333" t="s">
        <v>3795</v>
      </c>
      <c r="E333" t="s">
        <v>197</v>
      </c>
      <c r="F333" t="s">
        <v>3812</v>
      </c>
      <c r="G333" t="s">
        <v>820</v>
      </c>
      <c r="H333" t="s">
        <v>4938</v>
      </c>
      <c r="I333">
        <v>9</v>
      </c>
      <c r="J333" t="s">
        <v>4974</v>
      </c>
      <c r="K333">
        <v>1</v>
      </c>
      <c r="L333" t="s">
        <v>1081</v>
      </c>
      <c r="M333" t="s">
        <v>8</v>
      </c>
      <c r="N333" t="s">
        <v>161</v>
      </c>
      <c r="O333" t="s">
        <v>530</v>
      </c>
      <c r="P333" t="s">
        <v>8</v>
      </c>
      <c r="Q333" t="s">
        <v>4570</v>
      </c>
      <c r="R333" t="s">
        <v>4940</v>
      </c>
      <c r="S333" t="s">
        <v>195</v>
      </c>
      <c r="T333" t="s">
        <v>4570</v>
      </c>
      <c r="U333" t="s">
        <v>4570</v>
      </c>
      <c r="V333" t="s">
        <v>4496</v>
      </c>
      <c r="W333" t="s">
        <v>4570</v>
      </c>
      <c r="X333" t="s">
        <v>5463</v>
      </c>
      <c r="Y333" t="s">
        <v>4483</v>
      </c>
      <c r="Z333" t="s">
        <v>8</v>
      </c>
      <c r="AA333">
        <v>0</v>
      </c>
      <c r="AB333" t="s">
        <v>195</v>
      </c>
      <c r="AC333">
        <v>0</v>
      </c>
      <c r="AD333" t="s">
        <v>195</v>
      </c>
      <c r="AE333">
        <v>0</v>
      </c>
      <c r="AF333" t="s">
        <v>195</v>
      </c>
      <c r="AG333">
        <v>0</v>
      </c>
      <c r="AH333" t="s">
        <v>195</v>
      </c>
      <c r="AI333">
        <v>10</v>
      </c>
      <c r="AJ333" t="s">
        <v>106</v>
      </c>
      <c r="AK333">
        <v>1000000</v>
      </c>
      <c r="AL333">
        <v>10000000</v>
      </c>
      <c r="AM333" t="s">
        <v>195</v>
      </c>
      <c r="AN333">
        <v>0</v>
      </c>
      <c r="AO333" t="s">
        <v>5011</v>
      </c>
      <c r="AP333">
        <v>0</v>
      </c>
      <c r="AQ333">
        <v>0</v>
      </c>
      <c r="AR333">
        <v>504058</v>
      </c>
      <c r="AS333">
        <v>442091</v>
      </c>
      <c r="AT333">
        <v>0</v>
      </c>
      <c r="AU333">
        <v>264226</v>
      </c>
      <c r="AV333">
        <v>72514</v>
      </c>
      <c r="AW333">
        <v>225935</v>
      </c>
      <c r="AX333">
        <v>126171</v>
      </c>
      <c r="AY333">
        <v>145333</v>
      </c>
      <c r="AZ333">
        <v>112242</v>
      </c>
      <c r="BA333">
        <v>8107430</v>
      </c>
      <c r="BB333" t="s">
        <v>3796</v>
      </c>
      <c r="BC333" t="s">
        <v>3797</v>
      </c>
      <c r="BD333" t="s">
        <v>3813</v>
      </c>
      <c r="BE333" t="s">
        <v>4977</v>
      </c>
      <c r="BF333" t="s">
        <v>4987</v>
      </c>
      <c r="BG333" t="s">
        <v>4988</v>
      </c>
      <c r="BH333" t="s">
        <v>4947</v>
      </c>
      <c r="BI333" t="s">
        <v>195</v>
      </c>
      <c r="BJ333" t="s">
        <v>195</v>
      </c>
      <c r="BK333" t="s">
        <v>3791</v>
      </c>
      <c r="BL333" t="s">
        <v>5049</v>
      </c>
      <c r="BM333" t="s">
        <v>4949</v>
      </c>
      <c r="BN333" t="s">
        <v>5444</v>
      </c>
      <c r="BO333" t="s">
        <v>4950</v>
      </c>
      <c r="BP333" s="441" t="str">
        <f t="shared" si="5"/>
        <v>WA.2378.EBA.960.102.A.521811</v>
      </c>
    </row>
    <row r="334" spans="1:68">
      <c r="A334" t="s">
        <v>5010</v>
      </c>
      <c r="B334" t="s">
        <v>4936</v>
      </c>
      <c r="C334" t="s">
        <v>4937</v>
      </c>
      <c r="D334" t="s">
        <v>3795</v>
      </c>
      <c r="E334" t="s">
        <v>197</v>
      </c>
      <c r="F334" t="s">
        <v>3812</v>
      </c>
      <c r="G334" t="s">
        <v>820</v>
      </c>
      <c r="H334" t="s">
        <v>4938</v>
      </c>
      <c r="I334">
        <v>9</v>
      </c>
      <c r="J334" t="s">
        <v>4974</v>
      </c>
      <c r="K334">
        <v>1</v>
      </c>
      <c r="L334" t="s">
        <v>1081</v>
      </c>
      <c r="M334" t="s">
        <v>8</v>
      </c>
      <c r="N334" t="s">
        <v>161</v>
      </c>
      <c r="O334" t="s">
        <v>530</v>
      </c>
      <c r="P334" t="s">
        <v>8</v>
      </c>
      <c r="Q334" t="s">
        <v>4570</v>
      </c>
      <c r="R334" t="s">
        <v>4940</v>
      </c>
      <c r="S334" t="s">
        <v>195</v>
      </c>
      <c r="T334" t="s">
        <v>4570</v>
      </c>
      <c r="U334" t="s">
        <v>4570</v>
      </c>
      <c r="V334" t="s">
        <v>4951</v>
      </c>
      <c r="W334" t="s">
        <v>4496</v>
      </c>
      <c r="X334" t="s">
        <v>5464</v>
      </c>
      <c r="Y334" t="s">
        <v>4510</v>
      </c>
      <c r="Z334" t="s">
        <v>8</v>
      </c>
      <c r="AA334">
        <v>0</v>
      </c>
      <c r="AB334" t="s">
        <v>195</v>
      </c>
      <c r="AC334">
        <v>0</v>
      </c>
      <c r="AD334" t="s">
        <v>195</v>
      </c>
      <c r="AE334">
        <v>0</v>
      </c>
      <c r="AF334" t="s">
        <v>195</v>
      </c>
      <c r="AG334">
        <v>0</v>
      </c>
      <c r="AH334" t="s">
        <v>195</v>
      </c>
      <c r="AI334">
        <v>10</v>
      </c>
      <c r="AJ334" t="s">
        <v>106</v>
      </c>
      <c r="AK334">
        <v>1000000</v>
      </c>
      <c r="AL334">
        <v>10000000</v>
      </c>
      <c r="AM334" t="s">
        <v>195</v>
      </c>
      <c r="AN334">
        <v>0</v>
      </c>
      <c r="AO334" t="s">
        <v>5011</v>
      </c>
      <c r="AP334">
        <v>0</v>
      </c>
      <c r="AQ334">
        <v>0</v>
      </c>
      <c r="AR334">
        <v>504058</v>
      </c>
      <c r="AS334">
        <v>442091</v>
      </c>
      <c r="AT334">
        <v>0</v>
      </c>
      <c r="AU334">
        <v>264226</v>
      </c>
      <c r="AV334">
        <v>72514</v>
      </c>
      <c r="AW334">
        <v>225935</v>
      </c>
      <c r="AX334">
        <v>126171</v>
      </c>
      <c r="AY334">
        <v>145333</v>
      </c>
      <c r="AZ334">
        <v>112242</v>
      </c>
      <c r="BA334">
        <v>8107430</v>
      </c>
      <c r="BB334" t="s">
        <v>3796</v>
      </c>
      <c r="BC334" t="s">
        <v>3797</v>
      </c>
      <c r="BD334" t="s">
        <v>3813</v>
      </c>
      <c r="BE334" t="s">
        <v>4977</v>
      </c>
      <c r="BF334" t="s">
        <v>4987</v>
      </c>
      <c r="BG334" t="s">
        <v>4988</v>
      </c>
      <c r="BH334" t="s">
        <v>4947</v>
      </c>
      <c r="BI334" t="s">
        <v>195</v>
      </c>
      <c r="BJ334" t="s">
        <v>195</v>
      </c>
      <c r="BK334" t="s">
        <v>3791</v>
      </c>
      <c r="BL334" t="s">
        <v>5446</v>
      </c>
      <c r="BM334" t="s">
        <v>4949</v>
      </c>
      <c r="BN334" t="s">
        <v>5444</v>
      </c>
      <c r="BO334" t="s">
        <v>4950</v>
      </c>
      <c r="BP334" s="441" t="str">
        <f t="shared" si="5"/>
        <v>WA.2378.EBA.960.102.A.521811</v>
      </c>
    </row>
    <row r="335" spans="1:68">
      <c r="A335" t="s">
        <v>5010</v>
      </c>
      <c r="B335" t="s">
        <v>4936</v>
      </c>
      <c r="C335" t="s">
        <v>4937</v>
      </c>
      <c r="D335" t="s">
        <v>3795</v>
      </c>
      <c r="E335" t="s">
        <v>197</v>
      </c>
      <c r="F335" t="s">
        <v>3812</v>
      </c>
      <c r="G335" t="s">
        <v>820</v>
      </c>
      <c r="H335" t="s">
        <v>4938</v>
      </c>
      <c r="I335">
        <v>9</v>
      </c>
      <c r="J335" t="s">
        <v>4974</v>
      </c>
      <c r="K335">
        <v>1</v>
      </c>
      <c r="L335" t="s">
        <v>1081</v>
      </c>
      <c r="M335" t="s">
        <v>508</v>
      </c>
      <c r="N335" t="s">
        <v>1235</v>
      </c>
      <c r="O335" t="s">
        <v>530</v>
      </c>
      <c r="P335" t="s">
        <v>8</v>
      </c>
      <c r="Q335" t="s">
        <v>4570</v>
      </c>
      <c r="R335" t="s">
        <v>4940</v>
      </c>
      <c r="S335" t="s">
        <v>195</v>
      </c>
      <c r="T335" t="s">
        <v>4570</v>
      </c>
      <c r="U335" t="s">
        <v>4570</v>
      </c>
      <c r="V335" t="s">
        <v>4496</v>
      </c>
      <c r="W335" t="s">
        <v>4570</v>
      </c>
      <c r="X335" t="s">
        <v>5465</v>
      </c>
      <c r="Y335" t="s">
        <v>4483</v>
      </c>
      <c r="Z335" t="s">
        <v>8</v>
      </c>
      <c r="AA335">
        <v>0</v>
      </c>
      <c r="AB335" t="s">
        <v>195</v>
      </c>
      <c r="AC335">
        <v>0</v>
      </c>
      <c r="AD335" t="s">
        <v>195</v>
      </c>
      <c r="AE335">
        <v>0</v>
      </c>
      <c r="AF335" t="s">
        <v>195</v>
      </c>
      <c r="AG335">
        <v>0</v>
      </c>
      <c r="AH335" t="s">
        <v>195</v>
      </c>
      <c r="AI335">
        <v>8</v>
      </c>
      <c r="AJ335" t="s">
        <v>106</v>
      </c>
      <c r="AK335">
        <v>1000000</v>
      </c>
      <c r="AL335">
        <v>8000000</v>
      </c>
      <c r="AM335" t="s">
        <v>195</v>
      </c>
      <c r="AN335">
        <v>0</v>
      </c>
      <c r="AO335" t="s">
        <v>5011</v>
      </c>
      <c r="AP335">
        <v>0</v>
      </c>
      <c r="AQ335">
        <v>0</v>
      </c>
      <c r="AR335">
        <v>403247</v>
      </c>
      <c r="AS335">
        <v>353673</v>
      </c>
      <c r="AT335">
        <v>0</v>
      </c>
      <c r="AU335">
        <v>211381</v>
      </c>
      <c r="AV335">
        <v>58011</v>
      </c>
      <c r="AW335">
        <v>180748</v>
      </c>
      <c r="AX335">
        <v>100937</v>
      </c>
      <c r="AY335">
        <v>116267</v>
      </c>
      <c r="AZ335">
        <v>89793</v>
      </c>
      <c r="BA335">
        <v>6485943</v>
      </c>
      <c r="BB335" t="s">
        <v>3796</v>
      </c>
      <c r="BC335" t="s">
        <v>3797</v>
      </c>
      <c r="BD335" t="s">
        <v>3813</v>
      </c>
      <c r="BE335" t="s">
        <v>4977</v>
      </c>
      <c r="BF335" t="s">
        <v>4987</v>
      </c>
      <c r="BG335" t="s">
        <v>4992</v>
      </c>
      <c r="BH335" t="s">
        <v>4947</v>
      </c>
      <c r="BI335" t="s">
        <v>195</v>
      </c>
      <c r="BJ335" t="s">
        <v>195</v>
      </c>
      <c r="BK335" t="s">
        <v>3791</v>
      </c>
      <c r="BL335" t="s">
        <v>5049</v>
      </c>
      <c r="BM335" t="s">
        <v>4949</v>
      </c>
      <c r="BN335" t="s">
        <v>5444</v>
      </c>
      <c r="BO335" t="s">
        <v>4950</v>
      </c>
      <c r="BP335" s="441" t="str">
        <f t="shared" si="5"/>
        <v>WA.2378.EBA.960.102.B.521811</v>
      </c>
    </row>
    <row r="336" spans="1:68">
      <c r="A336" t="s">
        <v>5010</v>
      </c>
      <c r="B336" t="s">
        <v>4936</v>
      </c>
      <c r="C336" t="s">
        <v>4937</v>
      </c>
      <c r="D336" t="s">
        <v>3795</v>
      </c>
      <c r="E336" t="s">
        <v>197</v>
      </c>
      <c r="F336" t="s">
        <v>3812</v>
      </c>
      <c r="G336" t="s">
        <v>820</v>
      </c>
      <c r="H336" t="s">
        <v>4938</v>
      </c>
      <c r="I336">
        <v>9</v>
      </c>
      <c r="J336" t="s">
        <v>4974</v>
      </c>
      <c r="K336">
        <v>1</v>
      </c>
      <c r="L336" t="s">
        <v>1081</v>
      </c>
      <c r="M336" t="s">
        <v>508</v>
      </c>
      <c r="N336" t="s">
        <v>1235</v>
      </c>
      <c r="O336" t="s">
        <v>530</v>
      </c>
      <c r="P336" t="s">
        <v>8</v>
      </c>
      <c r="Q336" t="s">
        <v>4570</v>
      </c>
      <c r="R336" t="s">
        <v>4940</v>
      </c>
      <c r="S336" t="s">
        <v>195</v>
      </c>
      <c r="T336" t="s">
        <v>4570</v>
      </c>
      <c r="U336" t="s">
        <v>4570</v>
      </c>
      <c r="V336" t="s">
        <v>4951</v>
      </c>
      <c r="W336" t="s">
        <v>4496</v>
      </c>
      <c r="X336" t="s">
        <v>5466</v>
      </c>
      <c r="Y336" t="s">
        <v>4510</v>
      </c>
      <c r="Z336" t="s">
        <v>8</v>
      </c>
      <c r="AA336">
        <v>0</v>
      </c>
      <c r="AB336" t="s">
        <v>195</v>
      </c>
      <c r="AC336">
        <v>0</v>
      </c>
      <c r="AD336" t="s">
        <v>195</v>
      </c>
      <c r="AE336">
        <v>0</v>
      </c>
      <c r="AF336" t="s">
        <v>195</v>
      </c>
      <c r="AG336">
        <v>0</v>
      </c>
      <c r="AH336" t="s">
        <v>195</v>
      </c>
      <c r="AI336">
        <v>8</v>
      </c>
      <c r="AJ336" t="s">
        <v>106</v>
      </c>
      <c r="AK336">
        <v>1000000</v>
      </c>
      <c r="AL336">
        <v>8000000</v>
      </c>
      <c r="AM336" t="s">
        <v>195</v>
      </c>
      <c r="AN336">
        <v>0</v>
      </c>
      <c r="AO336" t="s">
        <v>5011</v>
      </c>
      <c r="AP336">
        <v>0</v>
      </c>
      <c r="AQ336">
        <v>0</v>
      </c>
      <c r="AR336">
        <v>403247</v>
      </c>
      <c r="AS336">
        <v>353673</v>
      </c>
      <c r="AT336">
        <v>0</v>
      </c>
      <c r="AU336">
        <v>211381</v>
      </c>
      <c r="AV336">
        <v>58011</v>
      </c>
      <c r="AW336">
        <v>180748</v>
      </c>
      <c r="AX336">
        <v>100937</v>
      </c>
      <c r="AY336">
        <v>116267</v>
      </c>
      <c r="AZ336">
        <v>89793</v>
      </c>
      <c r="BA336">
        <v>6485943</v>
      </c>
      <c r="BB336" t="s">
        <v>3796</v>
      </c>
      <c r="BC336" t="s">
        <v>3797</v>
      </c>
      <c r="BD336" t="s">
        <v>3813</v>
      </c>
      <c r="BE336" t="s">
        <v>4977</v>
      </c>
      <c r="BF336" t="s">
        <v>4987</v>
      </c>
      <c r="BG336" t="s">
        <v>4992</v>
      </c>
      <c r="BH336" t="s">
        <v>4947</v>
      </c>
      <c r="BI336" t="s">
        <v>195</v>
      </c>
      <c r="BJ336" t="s">
        <v>195</v>
      </c>
      <c r="BK336" t="s">
        <v>3791</v>
      </c>
      <c r="BL336" t="s">
        <v>5446</v>
      </c>
      <c r="BM336" t="s">
        <v>4949</v>
      </c>
      <c r="BN336" t="s">
        <v>5444</v>
      </c>
      <c r="BO336" t="s">
        <v>4950</v>
      </c>
      <c r="BP336" s="441" t="str">
        <f t="shared" si="5"/>
        <v>WA.2378.EBA.960.102.B.521811</v>
      </c>
    </row>
    <row r="337" spans="1:68">
      <c r="A337" t="s">
        <v>5010</v>
      </c>
      <c r="B337" t="s">
        <v>4936</v>
      </c>
      <c r="C337" t="s">
        <v>4937</v>
      </c>
      <c r="D337" t="s">
        <v>3795</v>
      </c>
      <c r="E337" t="s">
        <v>197</v>
      </c>
      <c r="F337" t="s">
        <v>3812</v>
      </c>
      <c r="G337" t="s">
        <v>820</v>
      </c>
      <c r="H337" t="s">
        <v>4938</v>
      </c>
      <c r="I337">
        <v>9</v>
      </c>
      <c r="J337" t="s">
        <v>5469</v>
      </c>
      <c r="K337">
        <v>1</v>
      </c>
      <c r="L337" t="s">
        <v>805</v>
      </c>
      <c r="M337" t="s">
        <v>508</v>
      </c>
      <c r="N337" t="s">
        <v>134</v>
      </c>
      <c r="O337" t="s">
        <v>530</v>
      </c>
      <c r="P337" t="s">
        <v>8</v>
      </c>
      <c r="Q337" t="s">
        <v>4570</v>
      </c>
      <c r="R337" t="s">
        <v>4940</v>
      </c>
      <c r="S337" t="s">
        <v>195</v>
      </c>
      <c r="T337" t="s">
        <v>4570</v>
      </c>
      <c r="U337" t="s">
        <v>4570</v>
      </c>
      <c r="V337" t="s">
        <v>4496</v>
      </c>
      <c r="W337" t="s">
        <v>4570</v>
      </c>
      <c r="X337" t="s">
        <v>5470</v>
      </c>
      <c r="Y337" t="s">
        <v>5471</v>
      </c>
      <c r="Z337" t="s">
        <v>8</v>
      </c>
      <c r="AA337">
        <v>0</v>
      </c>
      <c r="AB337" t="s">
        <v>195</v>
      </c>
      <c r="AC337">
        <v>0</v>
      </c>
      <c r="AD337" t="s">
        <v>195</v>
      </c>
      <c r="AE337">
        <v>0</v>
      </c>
      <c r="AF337" t="s">
        <v>195</v>
      </c>
      <c r="AG337">
        <v>0</v>
      </c>
      <c r="AH337" t="s">
        <v>195</v>
      </c>
      <c r="AI337">
        <v>1</v>
      </c>
      <c r="AJ337" t="s">
        <v>106</v>
      </c>
      <c r="AK337">
        <v>2970000</v>
      </c>
      <c r="AL337">
        <v>2970000</v>
      </c>
      <c r="AM337" t="s">
        <v>195</v>
      </c>
      <c r="AN337">
        <v>0</v>
      </c>
      <c r="AO337" t="s">
        <v>5011</v>
      </c>
      <c r="AP337">
        <v>0</v>
      </c>
      <c r="AQ337">
        <v>0</v>
      </c>
      <c r="AR337">
        <v>0</v>
      </c>
      <c r="AS337">
        <v>0</v>
      </c>
      <c r="AT337">
        <v>0</v>
      </c>
      <c r="AU337">
        <v>0</v>
      </c>
      <c r="AV337">
        <v>0</v>
      </c>
      <c r="AW337">
        <v>0</v>
      </c>
      <c r="AX337">
        <v>0</v>
      </c>
      <c r="AY337">
        <v>0</v>
      </c>
      <c r="AZ337">
        <v>0</v>
      </c>
      <c r="BA337">
        <v>2970000</v>
      </c>
      <c r="BB337" t="s">
        <v>3796</v>
      </c>
      <c r="BC337" t="s">
        <v>3797</v>
      </c>
      <c r="BD337" t="s">
        <v>3813</v>
      </c>
      <c r="BE337" t="s">
        <v>3818</v>
      </c>
      <c r="BF337" t="s">
        <v>5472</v>
      </c>
      <c r="BG337" t="s">
        <v>5473</v>
      </c>
      <c r="BH337" t="s">
        <v>4947</v>
      </c>
      <c r="BI337" t="s">
        <v>195</v>
      </c>
      <c r="BJ337" t="s">
        <v>195</v>
      </c>
      <c r="BK337" t="s">
        <v>3791</v>
      </c>
      <c r="BL337" t="s">
        <v>5474</v>
      </c>
      <c r="BM337" t="s">
        <v>4949</v>
      </c>
      <c r="BN337" t="s">
        <v>5444</v>
      </c>
      <c r="BO337" t="s">
        <v>4950</v>
      </c>
      <c r="BP337" s="441" t="str">
        <f t="shared" si="5"/>
        <v>WA.2378.EBA.962.101.B.521811</v>
      </c>
    </row>
    <row r="338" spans="1:68">
      <c r="A338" t="s">
        <v>5010</v>
      </c>
      <c r="B338" t="s">
        <v>4936</v>
      </c>
      <c r="C338" t="s">
        <v>4937</v>
      </c>
      <c r="D338" t="s">
        <v>3795</v>
      </c>
      <c r="E338" t="s">
        <v>197</v>
      </c>
      <c r="F338" t="s">
        <v>3812</v>
      </c>
      <c r="G338" t="s">
        <v>820</v>
      </c>
      <c r="H338" t="s">
        <v>4938</v>
      </c>
      <c r="I338">
        <v>9</v>
      </c>
      <c r="J338" t="s">
        <v>4994</v>
      </c>
      <c r="K338">
        <v>2</v>
      </c>
      <c r="L338" t="s">
        <v>805</v>
      </c>
      <c r="M338" t="s">
        <v>8</v>
      </c>
      <c r="N338" t="s">
        <v>1541</v>
      </c>
      <c r="O338" t="s">
        <v>530</v>
      </c>
      <c r="P338" t="s">
        <v>8</v>
      </c>
      <c r="Q338" t="s">
        <v>4570</v>
      </c>
      <c r="R338" t="s">
        <v>4940</v>
      </c>
      <c r="S338" t="s">
        <v>195</v>
      </c>
      <c r="T338" t="s">
        <v>4570</v>
      </c>
      <c r="U338" t="s">
        <v>4570</v>
      </c>
      <c r="V338" t="s">
        <v>4496</v>
      </c>
      <c r="W338" t="s">
        <v>4570</v>
      </c>
      <c r="X338" t="s">
        <v>5467</v>
      </c>
      <c r="Y338" t="s">
        <v>4483</v>
      </c>
      <c r="Z338" t="s">
        <v>8</v>
      </c>
      <c r="AA338">
        <v>0</v>
      </c>
      <c r="AB338" t="s">
        <v>195</v>
      </c>
      <c r="AC338">
        <v>0</v>
      </c>
      <c r="AD338" t="s">
        <v>195</v>
      </c>
      <c r="AE338">
        <v>0</v>
      </c>
      <c r="AF338" t="s">
        <v>195</v>
      </c>
      <c r="AG338">
        <v>0</v>
      </c>
      <c r="AH338" t="s">
        <v>195</v>
      </c>
      <c r="AI338">
        <v>10</v>
      </c>
      <c r="AJ338" t="s">
        <v>106</v>
      </c>
      <c r="AK338">
        <v>1000000</v>
      </c>
      <c r="AL338">
        <v>10000000</v>
      </c>
      <c r="AM338" t="s">
        <v>195</v>
      </c>
      <c r="AN338">
        <v>0</v>
      </c>
      <c r="AO338" t="s">
        <v>5011</v>
      </c>
      <c r="AP338">
        <v>0</v>
      </c>
      <c r="AQ338">
        <v>0</v>
      </c>
      <c r="AR338">
        <v>390659</v>
      </c>
      <c r="AS338">
        <v>187256</v>
      </c>
      <c r="AT338">
        <v>221000</v>
      </c>
      <c r="AU338">
        <v>158710</v>
      </c>
      <c r="AV338">
        <v>21250</v>
      </c>
      <c r="AW338">
        <v>21250</v>
      </c>
      <c r="AX338">
        <v>21250</v>
      </c>
      <c r="AY338">
        <v>22911</v>
      </c>
      <c r="AZ338">
        <v>202630</v>
      </c>
      <c r="BA338">
        <v>8753084</v>
      </c>
      <c r="BB338" t="s">
        <v>3796</v>
      </c>
      <c r="BC338" t="s">
        <v>3797</v>
      </c>
      <c r="BD338" t="s">
        <v>3813</v>
      </c>
      <c r="BE338" t="s">
        <v>4997</v>
      </c>
      <c r="BF338" t="s">
        <v>4998</v>
      </c>
      <c r="BG338" t="s">
        <v>4999</v>
      </c>
      <c r="BH338" t="s">
        <v>4947</v>
      </c>
      <c r="BI338" t="s">
        <v>195</v>
      </c>
      <c r="BJ338" t="s">
        <v>195</v>
      </c>
      <c r="BK338" t="s">
        <v>3791</v>
      </c>
      <c r="BL338" t="s">
        <v>5049</v>
      </c>
      <c r="BM338" t="s">
        <v>4949</v>
      </c>
      <c r="BN338" t="s">
        <v>5444</v>
      </c>
      <c r="BO338" t="s">
        <v>4950</v>
      </c>
      <c r="BP338" s="441" t="str">
        <f t="shared" si="5"/>
        <v>WA.2378.EBA.963.101.A.521811</v>
      </c>
    </row>
    <row r="339" spans="1:68">
      <c r="A339" t="s">
        <v>5010</v>
      </c>
      <c r="B339" t="s">
        <v>4936</v>
      </c>
      <c r="C339" t="s">
        <v>4937</v>
      </c>
      <c r="D339" t="s">
        <v>3795</v>
      </c>
      <c r="E339" t="s">
        <v>197</v>
      </c>
      <c r="F339" t="s">
        <v>3812</v>
      </c>
      <c r="G339" t="s">
        <v>820</v>
      </c>
      <c r="H339" t="s">
        <v>4938</v>
      </c>
      <c r="I339">
        <v>9</v>
      </c>
      <c r="J339" t="s">
        <v>4994</v>
      </c>
      <c r="K339">
        <v>2</v>
      </c>
      <c r="L339" t="s">
        <v>805</v>
      </c>
      <c r="M339" t="s">
        <v>8</v>
      </c>
      <c r="N339" t="s">
        <v>1541</v>
      </c>
      <c r="O339" t="s">
        <v>530</v>
      </c>
      <c r="P339" t="s">
        <v>8</v>
      </c>
      <c r="Q339" t="s">
        <v>4570</v>
      </c>
      <c r="R339" t="s">
        <v>4940</v>
      </c>
      <c r="S339" t="s">
        <v>195</v>
      </c>
      <c r="T339" t="s">
        <v>4570</v>
      </c>
      <c r="U339" t="s">
        <v>4570</v>
      </c>
      <c r="V339" t="s">
        <v>4951</v>
      </c>
      <c r="W339" t="s">
        <v>4496</v>
      </c>
      <c r="X339" t="s">
        <v>5468</v>
      </c>
      <c r="Y339" t="s">
        <v>4493</v>
      </c>
      <c r="Z339" t="s">
        <v>8</v>
      </c>
      <c r="AA339">
        <v>0</v>
      </c>
      <c r="AB339" t="s">
        <v>195</v>
      </c>
      <c r="AC339">
        <v>0</v>
      </c>
      <c r="AD339" t="s">
        <v>195</v>
      </c>
      <c r="AE339">
        <v>0</v>
      </c>
      <c r="AF339" t="s">
        <v>195</v>
      </c>
      <c r="AG339">
        <v>0</v>
      </c>
      <c r="AH339" t="s">
        <v>195</v>
      </c>
      <c r="AI339">
        <v>10</v>
      </c>
      <c r="AJ339" t="s">
        <v>106</v>
      </c>
      <c r="AK339">
        <v>1000000</v>
      </c>
      <c r="AL339">
        <v>10000000</v>
      </c>
      <c r="AM339" t="s">
        <v>195</v>
      </c>
      <c r="AN339">
        <v>0</v>
      </c>
      <c r="AO339" t="s">
        <v>5011</v>
      </c>
      <c r="AP339">
        <v>0</v>
      </c>
      <c r="AQ339">
        <v>0</v>
      </c>
      <c r="AR339">
        <v>390659</v>
      </c>
      <c r="AS339">
        <v>187256</v>
      </c>
      <c r="AT339">
        <v>221000</v>
      </c>
      <c r="AU339">
        <v>158710</v>
      </c>
      <c r="AV339">
        <v>21250</v>
      </c>
      <c r="AW339">
        <v>21250</v>
      </c>
      <c r="AX339">
        <v>21250</v>
      </c>
      <c r="AY339">
        <v>22911</v>
      </c>
      <c r="AZ339">
        <v>202630</v>
      </c>
      <c r="BA339">
        <v>8753084</v>
      </c>
      <c r="BB339" t="s">
        <v>3796</v>
      </c>
      <c r="BC339" t="s">
        <v>3797</v>
      </c>
      <c r="BD339" t="s">
        <v>3813</v>
      </c>
      <c r="BE339" t="s">
        <v>4997</v>
      </c>
      <c r="BF339" t="s">
        <v>4998</v>
      </c>
      <c r="BG339" t="s">
        <v>4999</v>
      </c>
      <c r="BH339" t="s">
        <v>4947</v>
      </c>
      <c r="BI339" t="s">
        <v>195</v>
      </c>
      <c r="BJ339" t="s">
        <v>195</v>
      </c>
      <c r="BK339" t="s">
        <v>3791</v>
      </c>
      <c r="BL339" t="s">
        <v>5450</v>
      </c>
      <c r="BM339" t="s">
        <v>4949</v>
      </c>
      <c r="BN339" t="s">
        <v>5444</v>
      </c>
      <c r="BO339" t="s">
        <v>4950</v>
      </c>
      <c r="BP339" s="441" t="str">
        <f t="shared" si="5"/>
        <v>WA.2378.EBA.963.101.A.521811</v>
      </c>
    </row>
    <row r="340" spans="1:68">
      <c r="A340" t="s">
        <v>4935</v>
      </c>
      <c r="B340" t="s">
        <v>4936</v>
      </c>
      <c r="C340" t="s">
        <v>4937</v>
      </c>
      <c r="D340" t="s">
        <v>3795</v>
      </c>
      <c r="E340" t="s">
        <v>197</v>
      </c>
      <c r="F340" t="s">
        <v>3861</v>
      </c>
      <c r="G340" t="s">
        <v>2290</v>
      </c>
      <c r="H340" t="s">
        <v>4938</v>
      </c>
      <c r="I340">
        <v>78</v>
      </c>
      <c r="J340" t="s">
        <v>5012</v>
      </c>
      <c r="K340">
        <v>78</v>
      </c>
      <c r="L340" t="s">
        <v>805</v>
      </c>
      <c r="M340" t="s">
        <v>8</v>
      </c>
      <c r="N340" t="s">
        <v>2298</v>
      </c>
      <c r="O340" t="s">
        <v>530</v>
      </c>
      <c r="P340" t="s">
        <v>8</v>
      </c>
      <c r="Q340" t="s">
        <v>4570</v>
      </c>
      <c r="R340" t="s">
        <v>4940</v>
      </c>
      <c r="S340" t="s">
        <v>195</v>
      </c>
      <c r="T340" t="s">
        <v>4570</v>
      </c>
      <c r="U340" t="s">
        <v>4570</v>
      </c>
      <c r="V340" t="s">
        <v>4496</v>
      </c>
      <c r="W340" t="s">
        <v>4570</v>
      </c>
      <c r="X340" t="s">
        <v>5475</v>
      </c>
      <c r="Y340" t="s">
        <v>4493</v>
      </c>
      <c r="Z340" t="s">
        <v>8</v>
      </c>
      <c r="AA340">
        <v>0</v>
      </c>
      <c r="AB340" t="s">
        <v>195</v>
      </c>
      <c r="AC340">
        <v>0</v>
      </c>
      <c r="AD340" t="s">
        <v>195</v>
      </c>
      <c r="AE340">
        <v>0</v>
      </c>
      <c r="AF340" t="s">
        <v>195</v>
      </c>
      <c r="AG340">
        <v>0</v>
      </c>
      <c r="AH340" t="s">
        <v>195</v>
      </c>
      <c r="AI340">
        <v>10</v>
      </c>
      <c r="AJ340" t="s">
        <v>106</v>
      </c>
      <c r="AK340">
        <v>1000000</v>
      </c>
      <c r="AL340">
        <v>10000000</v>
      </c>
      <c r="AM340" t="s">
        <v>195</v>
      </c>
      <c r="AN340">
        <v>0</v>
      </c>
      <c r="AO340" t="s">
        <v>4943</v>
      </c>
      <c r="AP340">
        <v>0</v>
      </c>
      <c r="AQ340">
        <v>0</v>
      </c>
      <c r="AR340">
        <v>321108</v>
      </c>
      <c r="AS340">
        <v>34205</v>
      </c>
      <c r="AT340">
        <v>883048</v>
      </c>
      <c r="AU340">
        <v>0</v>
      </c>
      <c r="AV340">
        <v>318958</v>
      </c>
      <c r="AW340">
        <v>191375</v>
      </c>
      <c r="AX340">
        <v>1166667</v>
      </c>
      <c r="AY340">
        <v>1311098</v>
      </c>
      <c r="AZ340">
        <v>956875</v>
      </c>
      <c r="BA340">
        <v>4816666</v>
      </c>
      <c r="BB340" t="s">
        <v>3796</v>
      </c>
      <c r="BC340" t="s">
        <v>3797</v>
      </c>
      <c r="BD340" t="s">
        <v>5014</v>
      </c>
      <c r="BE340" t="s">
        <v>5015</v>
      </c>
      <c r="BF340" t="s">
        <v>5016</v>
      </c>
      <c r="BG340" t="s">
        <v>5017</v>
      </c>
      <c r="BH340" t="s">
        <v>4947</v>
      </c>
      <c r="BI340" t="s">
        <v>195</v>
      </c>
      <c r="BJ340" t="s">
        <v>195</v>
      </c>
      <c r="BK340" t="s">
        <v>3791</v>
      </c>
      <c r="BL340" t="s">
        <v>5476</v>
      </c>
      <c r="BM340" t="s">
        <v>4949</v>
      </c>
      <c r="BN340" t="s">
        <v>5444</v>
      </c>
      <c r="BO340" t="s">
        <v>4950</v>
      </c>
      <c r="BP340" s="441" t="str">
        <f t="shared" si="5"/>
        <v>WA.2378.EBC.954.101.A.521811</v>
      </c>
    </row>
    <row r="341" spans="1:68">
      <c r="A341" t="s">
        <v>4935</v>
      </c>
      <c r="B341" t="s">
        <v>4936</v>
      </c>
      <c r="C341" t="s">
        <v>4937</v>
      </c>
      <c r="D341" t="s">
        <v>3795</v>
      </c>
      <c r="E341" t="s">
        <v>197</v>
      </c>
      <c r="F341" t="s">
        <v>3861</v>
      </c>
      <c r="G341" t="s">
        <v>2290</v>
      </c>
      <c r="H341" t="s">
        <v>4938</v>
      </c>
      <c r="I341">
        <v>78</v>
      </c>
      <c r="J341" t="s">
        <v>5012</v>
      </c>
      <c r="K341">
        <v>78</v>
      </c>
      <c r="L341" t="s">
        <v>805</v>
      </c>
      <c r="M341" t="s">
        <v>8</v>
      </c>
      <c r="N341" t="s">
        <v>2298</v>
      </c>
      <c r="O341" t="s">
        <v>530</v>
      </c>
      <c r="P341" t="s">
        <v>8</v>
      </c>
      <c r="Q341" t="s">
        <v>4570</v>
      </c>
      <c r="R341" t="s">
        <v>4940</v>
      </c>
      <c r="S341" t="s">
        <v>195</v>
      </c>
      <c r="T341" t="s">
        <v>4570</v>
      </c>
      <c r="U341" t="s">
        <v>4570</v>
      </c>
      <c r="V341" t="s">
        <v>4951</v>
      </c>
      <c r="W341" t="s">
        <v>4496</v>
      </c>
      <c r="X341" t="s">
        <v>5477</v>
      </c>
      <c r="Y341" t="s">
        <v>4483</v>
      </c>
      <c r="Z341" t="s">
        <v>8</v>
      </c>
      <c r="AA341">
        <v>0</v>
      </c>
      <c r="AB341" t="s">
        <v>195</v>
      </c>
      <c r="AC341">
        <v>0</v>
      </c>
      <c r="AD341" t="s">
        <v>195</v>
      </c>
      <c r="AE341">
        <v>0</v>
      </c>
      <c r="AF341" t="s">
        <v>195</v>
      </c>
      <c r="AG341">
        <v>0</v>
      </c>
      <c r="AH341" t="s">
        <v>195</v>
      </c>
      <c r="AI341">
        <v>10</v>
      </c>
      <c r="AJ341" t="s">
        <v>106</v>
      </c>
      <c r="AK341">
        <v>1000000</v>
      </c>
      <c r="AL341">
        <v>10000000</v>
      </c>
      <c r="AM341" t="s">
        <v>195</v>
      </c>
      <c r="AN341">
        <v>0</v>
      </c>
      <c r="AO341" t="s">
        <v>4943</v>
      </c>
      <c r="AP341">
        <v>0</v>
      </c>
      <c r="AQ341">
        <v>0</v>
      </c>
      <c r="AR341">
        <v>321108</v>
      </c>
      <c r="AS341">
        <v>34205</v>
      </c>
      <c r="AT341">
        <v>883048</v>
      </c>
      <c r="AU341">
        <v>0</v>
      </c>
      <c r="AV341">
        <v>318958</v>
      </c>
      <c r="AW341">
        <v>191375</v>
      </c>
      <c r="AX341">
        <v>1166667</v>
      </c>
      <c r="AY341">
        <v>1311098</v>
      </c>
      <c r="AZ341">
        <v>956875</v>
      </c>
      <c r="BA341">
        <v>4816666</v>
      </c>
      <c r="BB341" t="s">
        <v>3796</v>
      </c>
      <c r="BC341" t="s">
        <v>3797</v>
      </c>
      <c r="BD341" t="s">
        <v>5014</v>
      </c>
      <c r="BE341" t="s">
        <v>5015</v>
      </c>
      <c r="BF341" t="s">
        <v>5016</v>
      </c>
      <c r="BG341" t="s">
        <v>5017</v>
      </c>
      <c r="BH341" t="s">
        <v>4947</v>
      </c>
      <c r="BI341" t="s">
        <v>195</v>
      </c>
      <c r="BJ341" t="s">
        <v>195</v>
      </c>
      <c r="BK341" t="s">
        <v>3791</v>
      </c>
      <c r="BL341" t="s">
        <v>5113</v>
      </c>
      <c r="BM341" t="s">
        <v>4949</v>
      </c>
      <c r="BN341" t="s">
        <v>5444</v>
      </c>
      <c r="BO341" t="s">
        <v>4950</v>
      </c>
      <c r="BP341" s="441" t="str">
        <f t="shared" si="5"/>
        <v>WA.2378.EBC.954.101.A.521811</v>
      </c>
    </row>
    <row r="342" spans="1:68">
      <c r="A342" t="s">
        <v>4935</v>
      </c>
      <c r="B342" t="s">
        <v>4936</v>
      </c>
      <c r="C342" t="s">
        <v>4937</v>
      </c>
      <c r="D342" t="s">
        <v>3795</v>
      </c>
      <c r="E342" t="s">
        <v>197</v>
      </c>
      <c r="F342" t="s">
        <v>3861</v>
      </c>
      <c r="G342" t="s">
        <v>2290</v>
      </c>
      <c r="H342" t="s">
        <v>4938</v>
      </c>
      <c r="I342">
        <v>78</v>
      </c>
      <c r="J342" t="s">
        <v>5012</v>
      </c>
      <c r="K342">
        <v>78</v>
      </c>
      <c r="L342" t="s">
        <v>1081</v>
      </c>
      <c r="M342" t="s">
        <v>8</v>
      </c>
      <c r="N342" t="s">
        <v>156</v>
      </c>
      <c r="O342" t="s">
        <v>530</v>
      </c>
      <c r="P342" t="s">
        <v>8</v>
      </c>
      <c r="Q342" t="s">
        <v>4570</v>
      </c>
      <c r="R342" t="s">
        <v>4940</v>
      </c>
      <c r="S342" t="s">
        <v>195</v>
      </c>
      <c r="T342" t="s">
        <v>4570</v>
      </c>
      <c r="U342" t="s">
        <v>4570</v>
      </c>
      <c r="V342" t="s">
        <v>4496</v>
      </c>
      <c r="W342" t="s">
        <v>4570</v>
      </c>
      <c r="X342" t="s">
        <v>5478</v>
      </c>
      <c r="Y342" t="s">
        <v>4483</v>
      </c>
      <c r="Z342" t="s">
        <v>8</v>
      </c>
      <c r="AA342">
        <v>0</v>
      </c>
      <c r="AB342" t="s">
        <v>195</v>
      </c>
      <c r="AC342">
        <v>0</v>
      </c>
      <c r="AD342" t="s">
        <v>195</v>
      </c>
      <c r="AE342">
        <v>0</v>
      </c>
      <c r="AF342" t="s">
        <v>195</v>
      </c>
      <c r="AG342">
        <v>0</v>
      </c>
      <c r="AH342" t="s">
        <v>195</v>
      </c>
      <c r="AI342">
        <v>20</v>
      </c>
      <c r="AJ342" t="s">
        <v>106</v>
      </c>
      <c r="AK342">
        <v>1000000</v>
      </c>
      <c r="AL342">
        <v>20000000</v>
      </c>
      <c r="AM342" t="s">
        <v>195</v>
      </c>
      <c r="AN342">
        <v>0</v>
      </c>
      <c r="AO342" t="s">
        <v>4943</v>
      </c>
      <c r="AP342">
        <v>0</v>
      </c>
      <c r="AQ342">
        <v>0</v>
      </c>
      <c r="AR342">
        <v>3162048</v>
      </c>
      <c r="AS342">
        <v>1859163</v>
      </c>
      <c r="AT342">
        <v>643554</v>
      </c>
      <c r="AU342">
        <v>749499</v>
      </c>
      <c r="AV342">
        <v>666667</v>
      </c>
      <c r="AW342">
        <v>666667</v>
      </c>
      <c r="AX342">
        <v>788943</v>
      </c>
      <c r="AY342">
        <v>500000</v>
      </c>
      <c r="AZ342">
        <v>963460</v>
      </c>
      <c r="BA342">
        <v>9999999</v>
      </c>
      <c r="BB342" t="s">
        <v>3796</v>
      </c>
      <c r="BC342" t="s">
        <v>3797</v>
      </c>
      <c r="BD342" t="s">
        <v>5014</v>
      </c>
      <c r="BE342" t="s">
        <v>5015</v>
      </c>
      <c r="BF342" t="s">
        <v>5021</v>
      </c>
      <c r="BG342" t="s">
        <v>5022</v>
      </c>
      <c r="BH342" t="s">
        <v>4947</v>
      </c>
      <c r="BI342" t="s">
        <v>195</v>
      </c>
      <c r="BJ342" t="s">
        <v>195</v>
      </c>
      <c r="BK342" t="s">
        <v>3791</v>
      </c>
      <c r="BL342" t="s">
        <v>5049</v>
      </c>
      <c r="BM342" t="s">
        <v>4949</v>
      </c>
      <c r="BN342" t="s">
        <v>5444</v>
      </c>
      <c r="BO342" t="s">
        <v>4950</v>
      </c>
      <c r="BP342" s="441" t="str">
        <f t="shared" si="5"/>
        <v>WA.2378.EBC.954.102.A.521811</v>
      </c>
    </row>
    <row r="343" spans="1:68">
      <c r="A343" t="s">
        <v>4935</v>
      </c>
      <c r="B343" t="s">
        <v>4936</v>
      </c>
      <c r="C343" t="s">
        <v>4937</v>
      </c>
      <c r="D343" t="s">
        <v>3795</v>
      </c>
      <c r="E343" t="s">
        <v>197</v>
      </c>
      <c r="F343" t="s">
        <v>3861</v>
      </c>
      <c r="G343" t="s">
        <v>2290</v>
      </c>
      <c r="H343" t="s">
        <v>4938</v>
      </c>
      <c r="I343">
        <v>78</v>
      </c>
      <c r="J343" t="s">
        <v>5012</v>
      </c>
      <c r="K343">
        <v>78</v>
      </c>
      <c r="L343" t="s">
        <v>1081</v>
      </c>
      <c r="M343" t="s">
        <v>8</v>
      </c>
      <c r="N343" t="s">
        <v>156</v>
      </c>
      <c r="O343" t="s">
        <v>530</v>
      </c>
      <c r="P343" t="s">
        <v>8</v>
      </c>
      <c r="Q343" t="s">
        <v>4570</v>
      </c>
      <c r="R343" t="s">
        <v>4940</v>
      </c>
      <c r="S343" t="s">
        <v>195</v>
      </c>
      <c r="T343" t="s">
        <v>4570</v>
      </c>
      <c r="U343" t="s">
        <v>4570</v>
      </c>
      <c r="V343" t="s">
        <v>4951</v>
      </c>
      <c r="W343" t="s">
        <v>4496</v>
      </c>
      <c r="X343" t="s">
        <v>5479</v>
      </c>
      <c r="Y343" t="s">
        <v>5480</v>
      </c>
      <c r="Z343" t="s">
        <v>8</v>
      </c>
      <c r="AA343">
        <v>0</v>
      </c>
      <c r="AB343" t="s">
        <v>195</v>
      </c>
      <c r="AC343">
        <v>0</v>
      </c>
      <c r="AD343" t="s">
        <v>195</v>
      </c>
      <c r="AE343">
        <v>0</v>
      </c>
      <c r="AF343" t="s">
        <v>195</v>
      </c>
      <c r="AG343">
        <v>0</v>
      </c>
      <c r="AH343" t="s">
        <v>195</v>
      </c>
      <c r="AI343">
        <v>20</v>
      </c>
      <c r="AJ343" t="s">
        <v>106</v>
      </c>
      <c r="AK343">
        <v>1000000</v>
      </c>
      <c r="AL343">
        <v>20000000</v>
      </c>
      <c r="AM343" t="s">
        <v>195</v>
      </c>
      <c r="AN343">
        <v>0</v>
      </c>
      <c r="AO343" t="s">
        <v>4943</v>
      </c>
      <c r="AP343">
        <v>0</v>
      </c>
      <c r="AQ343">
        <v>0</v>
      </c>
      <c r="AR343">
        <v>3162048</v>
      </c>
      <c r="AS343">
        <v>1859163</v>
      </c>
      <c r="AT343">
        <v>643554</v>
      </c>
      <c r="AU343">
        <v>749499</v>
      </c>
      <c r="AV343">
        <v>666667</v>
      </c>
      <c r="AW343">
        <v>666667</v>
      </c>
      <c r="AX343">
        <v>788943</v>
      </c>
      <c r="AY343">
        <v>500000</v>
      </c>
      <c r="AZ343">
        <v>963460</v>
      </c>
      <c r="BA343">
        <v>9999999</v>
      </c>
      <c r="BB343" t="s">
        <v>3796</v>
      </c>
      <c r="BC343" t="s">
        <v>3797</v>
      </c>
      <c r="BD343" t="s">
        <v>5014</v>
      </c>
      <c r="BE343" t="s">
        <v>5015</v>
      </c>
      <c r="BF343" t="s">
        <v>5021</v>
      </c>
      <c r="BG343" t="s">
        <v>5022</v>
      </c>
      <c r="BH343" t="s">
        <v>4947</v>
      </c>
      <c r="BI343" t="s">
        <v>195</v>
      </c>
      <c r="BJ343" t="s">
        <v>195</v>
      </c>
      <c r="BK343" t="s">
        <v>3791</v>
      </c>
      <c r="BL343" t="s">
        <v>5481</v>
      </c>
      <c r="BM343" t="s">
        <v>4949</v>
      </c>
      <c r="BN343" t="s">
        <v>5444</v>
      </c>
      <c r="BO343" t="s">
        <v>4950</v>
      </c>
      <c r="BP343" s="441" t="str">
        <f t="shared" si="5"/>
        <v>WA.2378.EBC.954.102.A.521811</v>
      </c>
    </row>
    <row r="344" spans="1:68">
      <c r="A344" t="s">
        <v>4935</v>
      </c>
      <c r="B344" t="s">
        <v>4936</v>
      </c>
      <c r="C344" t="s">
        <v>4937</v>
      </c>
      <c r="D344" t="s">
        <v>3795</v>
      </c>
      <c r="E344" t="s">
        <v>197</v>
      </c>
      <c r="F344" t="s">
        <v>3861</v>
      </c>
      <c r="G344" t="s">
        <v>2290</v>
      </c>
      <c r="H344" t="s">
        <v>4938</v>
      </c>
      <c r="I344">
        <v>78</v>
      </c>
      <c r="J344" t="s">
        <v>5012</v>
      </c>
      <c r="K344">
        <v>78</v>
      </c>
      <c r="L344" t="s">
        <v>1081</v>
      </c>
      <c r="M344" t="s">
        <v>508</v>
      </c>
      <c r="N344" t="s">
        <v>157</v>
      </c>
      <c r="O344" t="s">
        <v>530</v>
      </c>
      <c r="P344" t="s">
        <v>8</v>
      </c>
      <c r="Q344" t="s">
        <v>4570</v>
      </c>
      <c r="R344" t="s">
        <v>4940</v>
      </c>
      <c r="S344" t="s">
        <v>195</v>
      </c>
      <c r="T344" t="s">
        <v>4570</v>
      </c>
      <c r="U344" t="s">
        <v>4570</v>
      </c>
      <c r="V344" t="s">
        <v>4496</v>
      </c>
      <c r="W344" t="s">
        <v>4570</v>
      </c>
      <c r="X344" t="s">
        <v>5482</v>
      </c>
      <c r="Y344" t="s">
        <v>4483</v>
      </c>
      <c r="Z344" t="s">
        <v>8</v>
      </c>
      <c r="AA344">
        <v>0</v>
      </c>
      <c r="AB344" t="s">
        <v>195</v>
      </c>
      <c r="AC344">
        <v>0</v>
      </c>
      <c r="AD344" t="s">
        <v>195</v>
      </c>
      <c r="AE344">
        <v>0</v>
      </c>
      <c r="AF344" t="s">
        <v>195</v>
      </c>
      <c r="AG344">
        <v>0</v>
      </c>
      <c r="AH344" t="s">
        <v>195</v>
      </c>
      <c r="AI344">
        <v>8</v>
      </c>
      <c r="AJ344" t="s">
        <v>106</v>
      </c>
      <c r="AK344">
        <v>1000000</v>
      </c>
      <c r="AL344">
        <v>8000000</v>
      </c>
      <c r="AM344" t="s">
        <v>195</v>
      </c>
      <c r="AN344">
        <v>0</v>
      </c>
      <c r="AO344" t="s">
        <v>4943</v>
      </c>
      <c r="AP344">
        <v>0</v>
      </c>
      <c r="AQ344">
        <v>0</v>
      </c>
      <c r="AR344">
        <v>1264819</v>
      </c>
      <c r="AS344">
        <v>743665</v>
      </c>
      <c r="AT344">
        <v>257422</v>
      </c>
      <c r="AU344">
        <v>299800</v>
      </c>
      <c r="AV344">
        <v>266667</v>
      </c>
      <c r="AW344">
        <v>266667</v>
      </c>
      <c r="AX344">
        <v>315577</v>
      </c>
      <c r="AY344">
        <v>200000</v>
      </c>
      <c r="AZ344">
        <v>385384</v>
      </c>
      <c r="BA344">
        <v>3999999</v>
      </c>
      <c r="BB344" t="s">
        <v>3796</v>
      </c>
      <c r="BC344" t="s">
        <v>3797</v>
      </c>
      <c r="BD344" t="s">
        <v>5014</v>
      </c>
      <c r="BE344" t="s">
        <v>5015</v>
      </c>
      <c r="BF344" t="s">
        <v>5021</v>
      </c>
      <c r="BG344" t="s">
        <v>5025</v>
      </c>
      <c r="BH344" t="s">
        <v>4947</v>
      </c>
      <c r="BI344" t="s">
        <v>195</v>
      </c>
      <c r="BJ344" t="s">
        <v>195</v>
      </c>
      <c r="BK344" t="s">
        <v>3791</v>
      </c>
      <c r="BL344" t="s">
        <v>5049</v>
      </c>
      <c r="BM344" t="s">
        <v>4949</v>
      </c>
      <c r="BN344" t="s">
        <v>5444</v>
      </c>
      <c r="BO344" t="s">
        <v>4950</v>
      </c>
      <c r="BP344" s="441" t="str">
        <f t="shared" si="5"/>
        <v>WA.2378.EBC.954.102.B.521811</v>
      </c>
    </row>
    <row r="345" spans="1:68">
      <c r="A345" t="s">
        <v>4935</v>
      </c>
      <c r="B345" t="s">
        <v>4936</v>
      </c>
      <c r="C345" t="s">
        <v>4937</v>
      </c>
      <c r="D345" t="s">
        <v>3795</v>
      </c>
      <c r="E345" t="s">
        <v>197</v>
      </c>
      <c r="F345" t="s">
        <v>3861</v>
      </c>
      <c r="G345" t="s">
        <v>2290</v>
      </c>
      <c r="H345" t="s">
        <v>4938</v>
      </c>
      <c r="I345">
        <v>78</v>
      </c>
      <c r="J345" t="s">
        <v>5012</v>
      </c>
      <c r="K345">
        <v>78</v>
      </c>
      <c r="L345" t="s">
        <v>1081</v>
      </c>
      <c r="M345" t="s">
        <v>508</v>
      </c>
      <c r="N345" t="s">
        <v>157</v>
      </c>
      <c r="O345" t="s">
        <v>530</v>
      </c>
      <c r="P345" t="s">
        <v>8</v>
      </c>
      <c r="Q345" t="s">
        <v>4570</v>
      </c>
      <c r="R345" t="s">
        <v>4940</v>
      </c>
      <c r="S345" t="s">
        <v>195</v>
      </c>
      <c r="T345" t="s">
        <v>4570</v>
      </c>
      <c r="U345" t="s">
        <v>4570</v>
      </c>
      <c r="V345" t="s">
        <v>4951</v>
      </c>
      <c r="W345" t="s">
        <v>4496</v>
      </c>
      <c r="X345" t="s">
        <v>5483</v>
      </c>
      <c r="Y345" t="s">
        <v>4510</v>
      </c>
      <c r="Z345" t="s">
        <v>8</v>
      </c>
      <c r="AA345">
        <v>0</v>
      </c>
      <c r="AB345" t="s">
        <v>195</v>
      </c>
      <c r="AC345">
        <v>0</v>
      </c>
      <c r="AD345" t="s">
        <v>195</v>
      </c>
      <c r="AE345">
        <v>0</v>
      </c>
      <c r="AF345" t="s">
        <v>195</v>
      </c>
      <c r="AG345">
        <v>0</v>
      </c>
      <c r="AH345" t="s">
        <v>195</v>
      </c>
      <c r="AI345">
        <v>8</v>
      </c>
      <c r="AJ345" t="s">
        <v>106</v>
      </c>
      <c r="AK345">
        <v>1000000</v>
      </c>
      <c r="AL345">
        <v>8000000</v>
      </c>
      <c r="AM345" t="s">
        <v>195</v>
      </c>
      <c r="AN345">
        <v>0</v>
      </c>
      <c r="AO345" t="s">
        <v>4943</v>
      </c>
      <c r="AP345">
        <v>0</v>
      </c>
      <c r="AQ345">
        <v>0</v>
      </c>
      <c r="AR345">
        <v>1264819</v>
      </c>
      <c r="AS345">
        <v>743665</v>
      </c>
      <c r="AT345">
        <v>257422</v>
      </c>
      <c r="AU345">
        <v>299800</v>
      </c>
      <c r="AV345">
        <v>266667</v>
      </c>
      <c r="AW345">
        <v>266667</v>
      </c>
      <c r="AX345">
        <v>315577</v>
      </c>
      <c r="AY345">
        <v>200000</v>
      </c>
      <c r="AZ345">
        <v>385384</v>
      </c>
      <c r="BA345">
        <v>3999999</v>
      </c>
      <c r="BB345" t="s">
        <v>3796</v>
      </c>
      <c r="BC345" t="s">
        <v>3797</v>
      </c>
      <c r="BD345" t="s">
        <v>5014</v>
      </c>
      <c r="BE345" t="s">
        <v>5015</v>
      </c>
      <c r="BF345" t="s">
        <v>5021</v>
      </c>
      <c r="BG345" t="s">
        <v>5025</v>
      </c>
      <c r="BH345" t="s">
        <v>4947</v>
      </c>
      <c r="BI345" t="s">
        <v>195</v>
      </c>
      <c r="BJ345" t="s">
        <v>195</v>
      </c>
      <c r="BK345" t="s">
        <v>3791</v>
      </c>
      <c r="BL345" t="s">
        <v>5446</v>
      </c>
      <c r="BM345" t="s">
        <v>4949</v>
      </c>
      <c r="BN345" t="s">
        <v>5444</v>
      </c>
      <c r="BO345" t="s">
        <v>4950</v>
      </c>
      <c r="BP345" s="441" t="str">
        <f t="shared" si="5"/>
        <v>WA.2378.EBC.954.102.B.521811</v>
      </c>
    </row>
    <row r="346" spans="1:68">
      <c r="A346" t="s">
        <v>4935</v>
      </c>
      <c r="B346" t="s">
        <v>4936</v>
      </c>
      <c r="C346" t="s">
        <v>4937</v>
      </c>
      <c r="D346" t="s">
        <v>3795</v>
      </c>
      <c r="E346" t="s">
        <v>197</v>
      </c>
      <c r="F346" t="s">
        <v>3861</v>
      </c>
      <c r="G346" t="s">
        <v>2290</v>
      </c>
      <c r="H346" t="s">
        <v>4938</v>
      </c>
      <c r="I346">
        <v>78</v>
      </c>
      <c r="J346" t="s">
        <v>5012</v>
      </c>
      <c r="K346">
        <v>78</v>
      </c>
      <c r="L346" t="s">
        <v>1098</v>
      </c>
      <c r="M346" t="s">
        <v>8</v>
      </c>
      <c r="N346" t="s">
        <v>2397</v>
      </c>
      <c r="O346" t="s">
        <v>530</v>
      </c>
      <c r="P346" t="s">
        <v>8</v>
      </c>
      <c r="Q346" t="s">
        <v>4570</v>
      </c>
      <c r="R346" t="s">
        <v>4940</v>
      </c>
      <c r="S346" t="s">
        <v>195</v>
      </c>
      <c r="T346" t="s">
        <v>4570</v>
      </c>
      <c r="U346" t="s">
        <v>4570</v>
      </c>
      <c r="V346" t="s">
        <v>4496</v>
      </c>
      <c r="W346" t="s">
        <v>4570</v>
      </c>
      <c r="X346" t="s">
        <v>5484</v>
      </c>
      <c r="Y346" t="s">
        <v>4483</v>
      </c>
      <c r="Z346" t="s">
        <v>8</v>
      </c>
      <c r="AA346">
        <v>0</v>
      </c>
      <c r="AB346" t="s">
        <v>195</v>
      </c>
      <c r="AC346">
        <v>0</v>
      </c>
      <c r="AD346" t="s">
        <v>195</v>
      </c>
      <c r="AE346">
        <v>0</v>
      </c>
      <c r="AF346" t="s">
        <v>195</v>
      </c>
      <c r="AG346">
        <v>0</v>
      </c>
      <c r="AH346" t="s">
        <v>195</v>
      </c>
      <c r="AI346">
        <v>10</v>
      </c>
      <c r="AJ346" t="s">
        <v>106</v>
      </c>
      <c r="AK346">
        <v>1000000</v>
      </c>
      <c r="AL346">
        <v>10000000</v>
      </c>
      <c r="AM346" t="s">
        <v>195</v>
      </c>
      <c r="AN346">
        <v>0</v>
      </c>
      <c r="AO346" t="s">
        <v>4943</v>
      </c>
      <c r="AP346">
        <v>0</v>
      </c>
      <c r="AQ346">
        <v>0</v>
      </c>
      <c r="AR346">
        <v>963605</v>
      </c>
      <c r="AS346">
        <v>253102</v>
      </c>
      <c r="AT346">
        <v>769310</v>
      </c>
      <c r="AU346">
        <v>584127</v>
      </c>
      <c r="AV346">
        <v>416667</v>
      </c>
      <c r="AW346">
        <v>416667</v>
      </c>
      <c r="AX346">
        <v>570078</v>
      </c>
      <c r="AY346">
        <v>437694</v>
      </c>
      <c r="AZ346">
        <v>405417</v>
      </c>
      <c r="BA346">
        <v>5183333</v>
      </c>
      <c r="BB346" t="s">
        <v>3796</v>
      </c>
      <c r="BC346" t="s">
        <v>3797</v>
      </c>
      <c r="BD346" t="s">
        <v>5014</v>
      </c>
      <c r="BE346" t="s">
        <v>5015</v>
      </c>
      <c r="BF346" t="s">
        <v>5027</v>
      </c>
      <c r="BG346" t="s">
        <v>5028</v>
      </c>
      <c r="BH346" t="s">
        <v>4947</v>
      </c>
      <c r="BI346" t="s">
        <v>195</v>
      </c>
      <c r="BJ346" t="s">
        <v>195</v>
      </c>
      <c r="BK346" t="s">
        <v>3791</v>
      </c>
      <c r="BL346" t="s">
        <v>5049</v>
      </c>
      <c r="BM346" t="s">
        <v>4949</v>
      </c>
      <c r="BN346" t="s">
        <v>5444</v>
      </c>
      <c r="BO346" t="s">
        <v>4950</v>
      </c>
      <c r="BP346" s="441" t="str">
        <f t="shared" si="5"/>
        <v>WA.2378.EBC.954.103.A.521811</v>
      </c>
    </row>
    <row r="347" spans="1:68">
      <c r="A347" t="s">
        <v>4935</v>
      </c>
      <c r="B347" t="s">
        <v>4936</v>
      </c>
      <c r="C347" t="s">
        <v>4937</v>
      </c>
      <c r="D347" t="s">
        <v>3795</v>
      </c>
      <c r="E347" t="s">
        <v>197</v>
      </c>
      <c r="F347" t="s">
        <v>3861</v>
      </c>
      <c r="G347" t="s">
        <v>2290</v>
      </c>
      <c r="H347" t="s">
        <v>4938</v>
      </c>
      <c r="I347">
        <v>78</v>
      </c>
      <c r="J347" t="s">
        <v>5012</v>
      </c>
      <c r="K347">
        <v>78</v>
      </c>
      <c r="L347" t="s">
        <v>1098</v>
      </c>
      <c r="M347" t="s">
        <v>8</v>
      </c>
      <c r="N347" t="s">
        <v>2397</v>
      </c>
      <c r="O347" t="s">
        <v>530</v>
      </c>
      <c r="P347" t="s">
        <v>8</v>
      </c>
      <c r="Q347" t="s">
        <v>4570</v>
      </c>
      <c r="R347" t="s">
        <v>4940</v>
      </c>
      <c r="S347" t="s">
        <v>195</v>
      </c>
      <c r="T347" t="s">
        <v>4570</v>
      </c>
      <c r="U347" t="s">
        <v>4570</v>
      </c>
      <c r="V347" t="s">
        <v>4951</v>
      </c>
      <c r="W347" t="s">
        <v>4496</v>
      </c>
      <c r="X347" t="s">
        <v>5485</v>
      </c>
      <c r="Y347" t="s">
        <v>4493</v>
      </c>
      <c r="Z347" t="s">
        <v>8</v>
      </c>
      <c r="AA347">
        <v>0</v>
      </c>
      <c r="AB347" t="s">
        <v>195</v>
      </c>
      <c r="AC347">
        <v>0</v>
      </c>
      <c r="AD347" t="s">
        <v>195</v>
      </c>
      <c r="AE347">
        <v>0</v>
      </c>
      <c r="AF347" t="s">
        <v>195</v>
      </c>
      <c r="AG347">
        <v>0</v>
      </c>
      <c r="AH347" t="s">
        <v>195</v>
      </c>
      <c r="AI347">
        <v>10</v>
      </c>
      <c r="AJ347" t="s">
        <v>106</v>
      </c>
      <c r="AK347">
        <v>1000000</v>
      </c>
      <c r="AL347">
        <v>10000000</v>
      </c>
      <c r="AM347" t="s">
        <v>195</v>
      </c>
      <c r="AN347">
        <v>0</v>
      </c>
      <c r="AO347" t="s">
        <v>4943</v>
      </c>
      <c r="AP347">
        <v>0</v>
      </c>
      <c r="AQ347">
        <v>0</v>
      </c>
      <c r="AR347">
        <v>963605</v>
      </c>
      <c r="AS347">
        <v>253102</v>
      </c>
      <c r="AT347">
        <v>769310</v>
      </c>
      <c r="AU347">
        <v>584127</v>
      </c>
      <c r="AV347">
        <v>416667</v>
      </c>
      <c r="AW347">
        <v>416667</v>
      </c>
      <c r="AX347">
        <v>570078</v>
      </c>
      <c r="AY347">
        <v>437694</v>
      </c>
      <c r="AZ347">
        <v>405417</v>
      </c>
      <c r="BA347">
        <v>5183333</v>
      </c>
      <c r="BB347" t="s">
        <v>3796</v>
      </c>
      <c r="BC347" t="s">
        <v>3797</v>
      </c>
      <c r="BD347" t="s">
        <v>5014</v>
      </c>
      <c r="BE347" t="s">
        <v>5015</v>
      </c>
      <c r="BF347" t="s">
        <v>5027</v>
      </c>
      <c r="BG347" t="s">
        <v>5028</v>
      </c>
      <c r="BH347" t="s">
        <v>4947</v>
      </c>
      <c r="BI347" t="s">
        <v>195</v>
      </c>
      <c r="BJ347" t="s">
        <v>195</v>
      </c>
      <c r="BK347" t="s">
        <v>3791</v>
      </c>
      <c r="BL347" t="s">
        <v>5450</v>
      </c>
      <c r="BM347" t="s">
        <v>4949</v>
      </c>
      <c r="BN347" t="s">
        <v>5444</v>
      </c>
      <c r="BO347" t="s">
        <v>4950</v>
      </c>
      <c r="BP347" s="441" t="str">
        <f t="shared" si="5"/>
        <v>WA.2378.EBC.954.103.A.521811</v>
      </c>
    </row>
    <row r="348" spans="1:68">
      <c r="A348" t="s">
        <v>4935</v>
      </c>
      <c r="B348" t="s">
        <v>4936</v>
      </c>
      <c r="C348" t="s">
        <v>4937</v>
      </c>
      <c r="D348" t="s">
        <v>3795</v>
      </c>
      <c r="E348" t="s">
        <v>197</v>
      </c>
      <c r="F348" t="s">
        <v>3861</v>
      </c>
      <c r="G348" t="s">
        <v>2290</v>
      </c>
      <c r="H348" t="s">
        <v>4938</v>
      </c>
      <c r="I348">
        <v>78</v>
      </c>
      <c r="J348" t="s">
        <v>5012</v>
      </c>
      <c r="K348">
        <v>78</v>
      </c>
      <c r="L348" t="s">
        <v>1098</v>
      </c>
      <c r="M348" t="s">
        <v>508</v>
      </c>
      <c r="N348" t="s">
        <v>2422</v>
      </c>
      <c r="O348" t="s">
        <v>530</v>
      </c>
      <c r="P348" t="s">
        <v>8</v>
      </c>
      <c r="Q348" t="s">
        <v>4570</v>
      </c>
      <c r="R348" t="s">
        <v>4940</v>
      </c>
      <c r="S348" t="s">
        <v>195</v>
      </c>
      <c r="T348" t="s">
        <v>4570</v>
      </c>
      <c r="U348" t="s">
        <v>4570</v>
      </c>
      <c r="V348" t="s">
        <v>4496</v>
      </c>
      <c r="W348" t="s">
        <v>4570</v>
      </c>
      <c r="X348" t="s">
        <v>5486</v>
      </c>
      <c r="Y348" t="s">
        <v>4483</v>
      </c>
      <c r="Z348" t="s">
        <v>8</v>
      </c>
      <c r="AA348">
        <v>0</v>
      </c>
      <c r="AB348" t="s">
        <v>195</v>
      </c>
      <c r="AC348">
        <v>0</v>
      </c>
      <c r="AD348" t="s">
        <v>195</v>
      </c>
      <c r="AE348">
        <v>0</v>
      </c>
      <c r="AF348" t="s">
        <v>195</v>
      </c>
      <c r="AG348">
        <v>0</v>
      </c>
      <c r="AH348" t="s">
        <v>195</v>
      </c>
      <c r="AI348">
        <v>10</v>
      </c>
      <c r="AJ348" t="s">
        <v>106</v>
      </c>
      <c r="AK348">
        <v>1000000</v>
      </c>
      <c r="AL348">
        <v>10000000</v>
      </c>
      <c r="AM348" t="s">
        <v>195</v>
      </c>
      <c r="AN348">
        <v>0</v>
      </c>
      <c r="AO348" t="s">
        <v>4943</v>
      </c>
      <c r="AP348">
        <v>0</v>
      </c>
      <c r="AQ348">
        <v>0</v>
      </c>
      <c r="AR348">
        <v>963605</v>
      </c>
      <c r="AS348">
        <v>253102</v>
      </c>
      <c r="AT348">
        <v>769310</v>
      </c>
      <c r="AU348">
        <v>584127</v>
      </c>
      <c r="AV348">
        <v>416667</v>
      </c>
      <c r="AW348">
        <v>416667</v>
      </c>
      <c r="AX348">
        <v>570078</v>
      </c>
      <c r="AY348">
        <v>437694</v>
      </c>
      <c r="AZ348">
        <v>405417</v>
      </c>
      <c r="BA348">
        <v>5183333</v>
      </c>
      <c r="BB348" t="s">
        <v>3796</v>
      </c>
      <c r="BC348" t="s">
        <v>3797</v>
      </c>
      <c r="BD348" t="s">
        <v>5014</v>
      </c>
      <c r="BE348" t="s">
        <v>5015</v>
      </c>
      <c r="BF348" t="s">
        <v>5027</v>
      </c>
      <c r="BG348" t="s">
        <v>5030</v>
      </c>
      <c r="BH348" t="s">
        <v>4947</v>
      </c>
      <c r="BI348" t="s">
        <v>195</v>
      </c>
      <c r="BJ348" t="s">
        <v>195</v>
      </c>
      <c r="BK348" t="s">
        <v>3791</v>
      </c>
      <c r="BL348" t="s">
        <v>5049</v>
      </c>
      <c r="BM348" t="s">
        <v>4949</v>
      </c>
      <c r="BN348" t="s">
        <v>5444</v>
      </c>
      <c r="BO348" t="s">
        <v>4950</v>
      </c>
      <c r="BP348" s="441" t="str">
        <f t="shared" si="5"/>
        <v>WA.2378.EBC.954.103.B.521811</v>
      </c>
    </row>
    <row r="349" spans="1:68">
      <c r="A349" t="s">
        <v>4935</v>
      </c>
      <c r="B349" t="s">
        <v>4936</v>
      </c>
      <c r="C349" t="s">
        <v>4937</v>
      </c>
      <c r="D349" t="s">
        <v>3795</v>
      </c>
      <c r="E349" t="s">
        <v>197</v>
      </c>
      <c r="F349" t="s">
        <v>3861</v>
      </c>
      <c r="G349" t="s">
        <v>2290</v>
      </c>
      <c r="H349" t="s">
        <v>4938</v>
      </c>
      <c r="I349">
        <v>78</v>
      </c>
      <c r="J349" t="s">
        <v>5012</v>
      </c>
      <c r="K349">
        <v>78</v>
      </c>
      <c r="L349" t="s">
        <v>1098</v>
      </c>
      <c r="M349" t="s">
        <v>508</v>
      </c>
      <c r="N349" t="s">
        <v>2422</v>
      </c>
      <c r="O349" t="s">
        <v>530</v>
      </c>
      <c r="P349" t="s">
        <v>8</v>
      </c>
      <c r="Q349" t="s">
        <v>4570</v>
      </c>
      <c r="R349" t="s">
        <v>4940</v>
      </c>
      <c r="S349" t="s">
        <v>195</v>
      </c>
      <c r="T349" t="s">
        <v>4570</v>
      </c>
      <c r="U349" t="s">
        <v>4570</v>
      </c>
      <c r="V349" t="s">
        <v>4951</v>
      </c>
      <c r="W349" t="s">
        <v>4496</v>
      </c>
      <c r="X349" t="s">
        <v>5487</v>
      </c>
      <c r="Y349" t="s">
        <v>4493</v>
      </c>
      <c r="Z349" t="s">
        <v>8</v>
      </c>
      <c r="AA349">
        <v>0</v>
      </c>
      <c r="AB349" t="s">
        <v>195</v>
      </c>
      <c r="AC349">
        <v>0</v>
      </c>
      <c r="AD349" t="s">
        <v>195</v>
      </c>
      <c r="AE349">
        <v>0</v>
      </c>
      <c r="AF349" t="s">
        <v>195</v>
      </c>
      <c r="AG349">
        <v>0</v>
      </c>
      <c r="AH349" t="s">
        <v>195</v>
      </c>
      <c r="AI349">
        <v>10</v>
      </c>
      <c r="AJ349" t="s">
        <v>106</v>
      </c>
      <c r="AK349">
        <v>1000000</v>
      </c>
      <c r="AL349">
        <v>10000000</v>
      </c>
      <c r="AM349" t="s">
        <v>195</v>
      </c>
      <c r="AN349">
        <v>0</v>
      </c>
      <c r="AO349" t="s">
        <v>4943</v>
      </c>
      <c r="AP349">
        <v>0</v>
      </c>
      <c r="AQ349">
        <v>0</v>
      </c>
      <c r="AR349">
        <v>963605</v>
      </c>
      <c r="AS349">
        <v>253102</v>
      </c>
      <c r="AT349">
        <v>769310</v>
      </c>
      <c r="AU349">
        <v>584127</v>
      </c>
      <c r="AV349">
        <v>416667</v>
      </c>
      <c r="AW349">
        <v>416667</v>
      </c>
      <c r="AX349">
        <v>570078</v>
      </c>
      <c r="AY349">
        <v>437694</v>
      </c>
      <c r="AZ349">
        <v>405417</v>
      </c>
      <c r="BA349">
        <v>5183333</v>
      </c>
      <c r="BB349" t="s">
        <v>3796</v>
      </c>
      <c r="BC349" t="s">
        <v>3797</v>
      </c>
      <c r="BD349" t="s">
        <v>5014</v>
      </c>
      <c r="BE349" t="s">
        <v>5015</v>
      </c>
      <c r="BF349" t="s">
        <v>5027</v>
      </c>
      <c r="BG349" t="s">
        <v>5030</v>
      </c>
      <c r="BH349" t="s">
        <v>4947</v>
      </c>
      <c r="BI349" t="s">
        <v>195</v>
      </c>
      <c r="BJ349" t="s">
        <v>195</v>
      </c>
      <c r="BK349" t="s">
        <v>3791</v>
      </c>
      <c r="BL349" t="s">
        <v>5450</v>
      </c>
      <c r="BM349" t="s">
        <v>4949</v>
      </c>
      <c r="BN349" t="s">
        <v>5444</v>
      </c>
      <c r="BO349" t="s">
        <v>4950</v>
      </c>
      <c r="BP349" s="441" t="str">
        <f t="shared" si="5"/>
        <v>WA.2378.EBC.954.103.B.521811</v>
      </c>
    </row>
    <row r="350" spans="1:68">
      <c r="A350" t="s">
        <v>5010</v>
      </c>
      <c r="B350" t="s">
        <v>4936</v>
      </c>
      <c r="C350" t="s">
        <v>4937</v>
      </c>
      <c r="D350" t="s">
        <v>3795</v>
      </c>
      <c r="E350" t="s">
        <v>197</v>
      </c>
      <c r="F350" t="s">
        <v>3861</v>
      </c>
      <c r="G350" t="s">
        <v>2290</v>
      </c>
      <c r="H350" t="s">
        <v>4938</v>
      </c>
      <c r="I350">
        <v>78</v>
      </c>
      <c r="J350" t="s">
        <v>5012</v>
      </c>
      <c r="K350">
        <v>78</v>
      </c>
      <c r="L350" t="s">
        <v>805</v>
      </c>
      <c r="M350" t="s">
        <v>8</v>
      </c>
      <c r="N350" t="s">
        <v>2298</v>
      </c>
      <c r="O350" t="s">
        <v>530</v>
      </c>
      <c r="P350" t="s">
        <v>8</v>
      </c>
      <c r="Q350" t="s">
        <v>4570</v>
      </c>
      <c r="R350" t="s">
        <v>4940</v>
      </c>
      <c r="S350" t="s">
        <v>195</v>
      </c>
      <c r="T350" t="s">
        <v>4570</v>
      </c>
      <c r="U350" t="s">
        <v>4570</v>
      </c>
      <c r="V350" t="s">
        <v>4496</v>
      </c>
      <c r="W350" t="s">
        <v>4570</v>
      </c>
      <c r="X350" t="s">
        <v>5475</v>
      </c>
      <c r="Y350" t="s">
        <v>4493</v>
      </c>
      <c r="Z350" t="s">
        <v>8</v>
      </c>
      <c r="AA350">
        <v>0</v>
      </c>
      <c r="AB350" t="s">
        <v>195</v>
      </c>
      <c r="AC350">
        <v>0</v>
      </c>
      <c r="AD350" t="s">
        <v>195</v>
      </c>
      <c r="AE350">
        <v>0</v>
      </c>
      <c r="AF350" t="s">
        <v>195</v>
      </c>
      <c r="AG350">
        <v>0</v>
      </c>
      <c r="AH350" t="s">
        <v>195</v>
      </c>
      <c r="AI350">
        <v>10</v>
      </c>
      <c r="AJ350" t="s">
        <v>106</v>
      </c>
      <c r="AK350">
        <v>1000000</v>
      </c>
      <c r="AL350">
        <v>10000000</v>
      </c>
      <c r="AM350" t="s">
        <v>195</v>
      </c>
      <c r="AN350">
        <v>0</v>
      </c>
      <c r="AO350" t="s">
        <v>5011</v>
      </c>
      <c r="AP350">
        <v>0</v>
      </c>
      <c r="AQ350">
        <v>0</v>
      </c>
      <c r="AR350">
        <v>166441</v>
      </c>
      <c r="AS350">
        <v>44683</v>
      </c>
      <c r="AT350">
        <v>0</v>
      </c>
      <c r="AU350">
        <v>638236</v>
      </c>
      <c r="AV350">
        <v>165327</v>
      </c>
      <c r="AW350">
        <v>99196</v>
      </c>
      <c r="AX350">
        <v>604722</v>
      </c>
      <c r="AY350">
        <v>472109</v>
      </c>
      <c r="AZ350">
        <v>495980</v>
      </c>
      <c r="BA350">
        <v>7313306</v>
      </c>
      <c r="BB350" t="s">
        <v>3796</v>
      </c>
      <c r="BC350" t="s">
        <v>3797</v>
      </c>
      <c r="BD350" t="s">
        <v>5014</v>
      </c>
      <c r="BE350" t="s">
        <v>5015</v>
      </c>
      <c r="BF350" t="s">
        <v>5016</v>
      </c>
      <c r="BG350" t="s">
        <v>5017</v>
      </c>
      <c r="BH350" t="s">
        <v>4947</v>
      </c>
      <c r="BI350" t="s">
        <v>195</v>
      </c>
      <c r="BJ350" t="s">
        <v>195</v>
      </c>
      <c r="BK350" t="s">
        <v>3791</v>
      </c>
      <c r="BL350" t="s">
        <v>5476</v>
      </c>
      <c r="BM350" t="s">
        <v>4949</v>
      </c>
      <c r="BN350" t="s">
        <v>5444</v>
      </c>
      <c r="BO350" t="s">
        <v>4950</v>
      </c>
      <c r="BP350" s="441" t="str">
        <f t="shared" si="5"/>
        <v>WA.2378.EBC.954.101.A.521811</v>
      </c>
    </row>
    <row r="351" spans="1:68">
      <c r="A351" t="s">
        <v>5010</v>
      </c>
      <c r="B351" t="s">
        <v>4936</v>
      </c>
      <c r="C351" t="s">
        <v>4937</v>
      </c>
      <c r="D351" t="s">
        <v>3795</v>
      </c>
      <c r="E351" t="s">
        <v>197</v>
      </c>
      <c r="F351" t="s">
        <v>3861</v>
      </c>
      <c r="G351" t="s">
        <v>2290</v>
      </c>
      <c r="H351" t="s">
        <v>4938</v>
      </c>
      <c r="I351">
        <v>78</v>
      </c>
      <c r="J351" t="s">
        <v>5012</v>
      </c>
      <c r="K351">
        <v>78</v>
      </c>
      <c r="L351" t="s">
        <v>805</v>
      </c>
      <c r="M351" t="s">
        <v>8</v>
      </c>
      <c r="N351" t="s">
        <v>2298</v>
      </c>
      <c r="O351" t="s">
        <v>530</v>
      </c>
      <c r="P351" t="s">
        <v>8</v>
      </c>
      <c r="Q351" t="s">
        <v>4570</v>
      </c>
      <c r="R351" t="s">
        <v>4940</v>
      </c>
      <c r="S351" t="s">
        <v>195</v>
      </c>
      <c r="T351" t="s">
        <v>4570</v>
      </c>
      <c r="U351" t="s">
        <v>4570</v>
      </c>
      <c r="V351" t="s">
        <v>4951</v>
      </c>
      <c r="W351" t="s">
        <v>4496</v>
      </c>
      <c r="X351" t="s">
        <v>5477</v>
      </c>
      <c r="Y351" t="s">
        <v>4483</v>
      </c>
      <c r="Z351" t="s">
        <v>8</v>
      </c>
      <c r="AA351">
        <v>0</v>
      </c>
      <c r="AB351" t="s">
        <v>195</v>
      </c>
      <c r="AC351">
        <v>0</v>
      </c>
      <c r="AD351" t="s">
        <v>195</v>
      </c>
      <c r="AE351">
        <v>0</v>
      </c>
      <c r="AF351" t="s">
        <v>195</v>
      </c>
      <c r="AG351">
        <v>0</v>
      </c>
      <c r="AH351" t="s">
        <v>195</v>
      </c>
      <c r="AI351">
        <v>10</v>
      </c>
      <c r="AJ351" t="s">
        <v>106</v>
      </c>
      <c r="AK351">
        <v>1000000</v>
      </c>
      <c r="AL351">
        <v>10000000</v>
      </c>
      <c r="AM351" t="s">
        <v>195</v>
      </c>
      <c r="AN351">
        <v>0</v>
      </c>
      <c r="AO351" t="s">
        <v>5011</v>
      </c>
      <c r="AP351">
        <v>0</v>
      </c>
      <c r="AQ351">
        <v>0</v>
      </c>
      <c r="AR351">
        <v>166441</v>
      </c>
      <c r="AS351">
        <v>44683</v>
      </c>
      <c r="AT351">
        <v>0</v>
      </c>
      <c r="AU351">
        <v>638236</v>
      </c>
      <c r="AV351">
        <v>165327</v>
      </c>
      <c r="AW351">
        <v>99196</v>
      </c>
      <c r="AX351">
        <v>604722</v>
      </c>
      <c r="AY351">
        <v>472109</v>
      </c>
      <c r="AZ351">
        <v>495980</v>
      </c>
      <c r="BA351">
        <v>7313306</v>
      </c>
      <c r="BB351" t="s">
        <v>3796</v>
      </c>
      <c r="BC351" t="s">
        <v>3797</v>
      </c>
      <c r="BD351" t="s">
        <v>5014</v>
      </c>
      <c r="BE351" t="s">
        <v>5015</v>
      </c>
      <c r="BF351" t="s">
        <v>5016</v>
      </c>
      <c r="BG351" t="s">
        <v>5017</v>
      </c>
      <c r="BH351" t="s">
        <v>4947</v>
      </c>
      <c r="BI351" t="s">
        <v>195</v>
      </c>
      <c r="BJ351" t="s">
        <v>195</v>
      </c>
      <c r="BK351" t="s">
        <v>3791</v>
      </c>
      <c r="BL351" t="s">
        <v>5113</v>
      </c>
      <c r="BM351" t="s">
        <v>4949</v>
      </c>
      <c r="BN351" t="s">
        <v>5444</v>
      </c>
      <c r="BO351" t="s">
        <v>4950</v>
      </c>
      <c r="BP351" s="441" t="str">
        <f t="shared" si="5"/>
        <v>WA.2378.EBC.954.101.A.521811</v>
      </c>
    </row>
    <row r="352" spans="1:68">
      <c r="A352" t="s">
        <v>5010</v>
      </c>
      <c r="B352" t="s">
        <v>4936</v>
      </c>
      <c r="C352" t="s">
        <v>4937</v>
      </c>
      <c r="D352" t="s">
        <v>3795</v>
      </c>
      <c r="E352" t="s">
        <v>197</v>
      </c>
      <c r="F352" t="s">
        <v>3861</v>
      </c>
      <c r="G352" t="s">
        <v>2290</v>
      </c>
      <c r="H352" t="s">
        <v>4938</v>
      </c>
      <c r="I352">
        <v>78</v>
      </c>
      <c r="J352" t="s">
        <v>5012</v>
      </c>
      <c r="K352">
        <v>78</v>
      </c>
      <c r="L352" t="s">
        <v>1081</v>
      </c>
      <c r="M352" t="s">
        <v>8</v>
      </c>
      <c r="N352" t="s">
        <v>156</v>
      </c>
      <c r="O352" t="s">
        <v>530</v>
      </c>
      <c r="P352" t="s">
        <v>8</v>
      </c>
      <c r="Q352" t="s">
        <v>4570</v>
      </c>
      <c r="R352" t="s">
        <v>4940</v>
      </c>
      <c r="S352" t="s">
        <v>195</v>
      </c>
      <c r="T352" t="s">
        <v>4570</v>
      </c>
      <c r="U352" t="s">
        <v>4570</v>
      </c>
      <c r="V352" t="s">
        <v>4496</v>
      </c>
      <c r="W352" t="s">
        <v>4570</v>
      </c>
      <c r="X352" t="s">
        <v>5478</v>
      </c>
      <c r="Y352" t="s">
        <v>4483</v>
      </c>
      <c r="Z352" t="s">
        <v>8</v>
      </c>
      <c r="AA352">
        <v>0</v>
      </c>
      <c r="AB352" t="s">
        <v>195</v>
      </c>
      <c r="AC352">
        <v>0</v>
      </c>
      <c r="AD352" t="s">
        <v>195</v>
      </c>
      <c r="AE352">
        <v>0</v>
      </c>
      <c r="AF352" t="s">
        <v>195</v>
      </c>
      <c r="AG352">
        <v>0</v>
      </c>
      <c r="AH352" t="s">
        <v>195</v>
      </c>
      <c r="AI352">
        <v>20</v>
      </c>
      <c r="AJ352" t="s">
        <v>106</v>
      </c>
      <c r="AK352">
        <v>1000000</v>
      </c>
      <c r="AL352">
        <v>20000000</v>
      </c>
      <c r="AM352" t="s">
        <v>195</v>
      </c>
      <c r="AN352">
        <v>0</v>
      </c>
      <c r="AO352" t="s">
        <v>5011</v>
      </c>
      <c r="AP352">
        <v>0</v>
      </c>
      <c r="AQ352">
        <v>0</v>
      </c>
      <c r="AR352">
        <v>1581024</v>
      </c>
      <c r="AS352">
        <v>1907009</v>
      </c>
      <c r="AT352">
        <v>0</v>
      </c>
      <c r="AU352">
        <v>284300</v>
      </c>
      <c r="AV352">
        <v>166667</v>
      </c>
      <c r="AW352">
        <v>166667</v>
      </c>
      <c r="AX352">
        <v>166667</v>
      </c>
      <c r="AY352">
        <v>250000</v>
      </c>
      <c r="AZ352">
        <v>477667</v>
      </c>
      <c r="BA352">
        <v>14999999</v>
      </c>
      <c r="BB352" t="s">
        <v>3796</v>
      </c>
      <c r="BC352" t="s">
        <v>3797</v>
      </c>
      <c r="BD352" t="s">
        <v>5014</v>
      </c>
      <c r="BE352" t="s">
        <v>5015</v>
      </c>
      <c r="BF352" t="s">
        <v>5021</v>
      </c>
      <c r="BG352" t="s">
        <v>5022</v>
      </c>
      <c r="BH352" t="s">
        <v>4947</v>
      </c>
      <c r="BI352" t="s">
        <v>195</v>
      </c>
      <c r="BJ352" t="s">
        <v>195</v>
      </c>
      <c r="BK352" t="s">
        <v>3791</v>
      </c>
      <c r="BL352" t="s">
        <v>5049</v>
      </c>
      <c r="BM352" t="s">
        <v>4949</v>
      </c>
      <c r="BN352" t="s">
        <v>5444</v>
      </c>
      <c r="BO352" t="s">
        <v>4950</v>
      </c>
      <c r="BP352" s="441" t="str">
        <f t="shared" si="5"/>
        <v>WA.2378.EBC.954.102.A.521811</v>
      </c>
    </row>
    <row r="353" spans="1:68">
      <c r="A353" t="s">
        <v>5010</v>
      </c>
      <c r="B353" t="s">
        <v>4936</v>
      </c>
      <c r="C353" t="s">
        <v>4937</v>
      </c>
      <c r="D353" t="s">
        <v>3795</v>
      </c>
      <c r="E353" t="s">
        <v>197</v>
      </c>
      <c r="F353" t="s">
        <v>3861</v>
      </c>
      <c r="G353" t="s">
        <v>2290</v>
      </c>
      <c r="H353" t="s">
        <v>4938</v>
      </c>
      <c r="I353">
        <v>78</v>
      </c>
      <c r="J353" t="s">
        <v>5012</v>
      </c>
      <c r="K353">
        <v>78</v>
      </c>
      <c r="L353" t="s">
        <v>1081</v>
      </c>
      <c r="M353" t="s">
        <v>8</v>
      </c>
      <c r="N353" t="s">
        <v>156</v>
      </c>
      <c r="O353" t="s">
        <v>530</v>
      </c>
      <c r="P353" t="s">
        <v>8</v>
      </c>
      <c r="Q353" t="s">
        <v>4570</v>
      </c>
      <c r="R353" t="s">
        <v>4940</v>
      </c>
      <c r="S353" t="s">
        <v>195</v>
      </c>
      <c r="T353" t="s">
        <v>4570</v>
      </c>
      <c r="U353" t="s">
        <v>4570</v>
      </c>
      <c r="V353" t="s">
        <v>4951</v>
      </c>
      <c r="W353" t="s">
        <v>4496</v>
      </c>
      <c r="X353" t="s">
        <v>5479</v>
      </c>
      <c r="Y353" t="s">
        <v>5480</v>
      </c>
      <c r="Z353" t="s">
        <v>8</v>
      </c>
      <c r="AA353">
        <v>0</v>
      </c>
      <c r="AB353" t="s">
        <v>195</v>
      </c>
      <c r="AC353">
        <v>0</v>
      </c>
      <c r="AD353" t="s">
        <v>195</v>
      </c>
      <c r="AE353">
        <v>0</v>
      </c>
      <c r="AF353" t="s">
        <v>195</v>
      </c>
      <c r="AG353">
        <v>0</v>
      </c>
      <c r="AH353" t="s">
        <v>195</v>
      </c>
      <c r="AI353">
        <v>20</v>
      </c>
      <c r="AJ353" t="s">
        <v>106</v>
      </c>
      <c r="AK353">
        <v>1000000</v>
      </c>
      <c r="AL353">
        <v>20000000</v>
      </c>
      <c r="AM353" t="s">
        <v>195</v>
      </c>
      <c r="AN353">
        <v>0</v>
      </c>
      <c r="AO353" t="s">
        <v>5011</v>
      </c>
      <c r="AP353">
        <v>0</v>
      </c>
      <c r="AQ353">
        <v>0</v>
      </c>
      <c r="AR353">
        <v>1581024</v>
      </c>
      <c r="AS353">
        <v>1907009</v>
      </c>
      <c r="AT353">
        <v>0</v>
      </c>
      <c r="AU353">
        <v>284300</v>
      </c>
      <c r="AV353">
        <v>166667</v>
      </c>
      <c r="AW353">
        <v>166667</v>
      </c>
      <c r="AX353">
        <v>166667</v>
      </c>
      <c r="AY353">
        <v>250000</v>
      </c>
      <c r="AZ353">
        <v>477667</v>
      </c>
      <c r="BA353">
        <v>14999999</v>
      </c>
      <c r="BB353" t="s">
        <v>3796</v>
      </c>
      <c r="BC353" t="s">
        <v>3797</v>
      </c>
      <c r="BD353" t="s">
        <v>5014</v>
      </c>
      <c r="BE353" t="s">
        <v>5015</v>
      </c>
      <c r="BF353" t="s">
        <v>5021</v>
      </c>
      <c r="BG353" t="s">
        <v>5022</v>
      </c>
      <c r="BH353" t="s">
        <v>4947</v>
      </c>
      <c r="BI353" t="s">
        <v>195</v>
      </c>
      <c r="BJ353" t="s">
        <v>195</v>
      </c>
      <c r="BK353" t="s">
        <v>3791</v>
      </c>
      <c r="BL353" t="s">
        <v>5481</v>
      </c>
      <c r="BM353" t="s">
        <v>4949</v>
      </c>
      <c r="BN353" t="s">
        <v>5444</v>
      </c>
      <c r="BO353" t="s">
        <v>4950</v>
      </c>
      <c r="BP353" s="441" t="str">
        <f t="shared" si="5"/>
        <v>WA.2378.EBC.954.102.A.521811</v>
      </c>
    </row>
    <row r="354" spans="1:68">
      <c r="A354" t="s">
        <v>5010</v>
      </c>
      <c r="B354" t="s">
        <v>4936</v>
      </c>
      <c r="C354" t="s">
        <v>4937</v>
      </c>
      <c r="D354" t="s">
        <v>3795</v>
      </c>
      <c r="E354" t="s">
        <v>197</v>
      </c>
      <c r="F354" t="s">
        <v>3861</v>
      </c>
      <c r="G354" t="s">
        <v>2290</v>
      </c>
      <c r="H354" t="s">
        <v>4938</v>
      </c>
      <c r="I354">
        <v>78</v>
      </c>
      <c r="J354" t="s">
        <v>5012</v>
      </c>
      <c r="K354">
        <v>78</v>
      </c>
      <c r="L354" t="s">
        <v>1081</v>
      </c>
      <c r="M354" t="s">
        <v>508</v>
      </c>
      <c r="N354" t="s">
        <v>157</v>
      </c>
      <c r="O354" t="s">
        <v>530</v>
      </c>
      <c r="P354" t="s">
        <v>8</v>
      </c>
      <c r="Q354" t="s">
        <v>4570</v>
      </c>
      <c r="R354" t="s">
        <v>4940</v>
      </c>
      <c r="S354" t="s">
        <v>195</v>
      </c>
      <c r="T354" t="s">
        <v>4570</v>
      </c>
      <c r="U354" t="s">
        <v>4570</v>
      </c>
      <c r="V354" t="s">
        <v>4496</v>
      </c>
      <c r="W354" t="s">
        <v>4570</v>
      </c>
      <c r="X354" t="s">
        <v>5482</v>
      </c>
      <c r="Y354" t="s">
        <v>4483</v>
      </c>
      <c r="Z354" t="s">
        <v>8</v>
      </c>
      <c r="AA354">
        <v>0</v>
      </c>
      <c r="AB354" t="s">
        <v>195</v>
      </c>
      <c r="AC354">
        <v>0</v>
      </c>
      <c r="AD354" t="s">
        <v>195</v>
      </c>
      <c r="AE354">
        <v>0</v>
      </c>
      <c r="AF354" t="s">
        <v>195</v>
      </c>
      <c r="AG354">
        <v>0</v>
      </c>
      <c r="AH354" t="s">
        <v>195</v>
      </c>
      <c r="AI354">
        <v>8</v>
      </c>
      <c r="AJ354" t="s">
        <v>106</v>
      </c>
      <c r="AK354">
        <v>1000000</v>
      </c>
      <c r="AL354">
        <v>8000000</v>
      </c>
      <c r="AM354" t="s">
        <v>195</v>
      </c>
      <c r="AN354">
        <v>0</v>
      </c>
      <c r="AO354" t="s">
        <v>5011</v>
      </c>
      <c r="AP354">
        <v>0</v>
      </c>
      <c r="AQ354">
        <v>0</v>
      </c>
      <c r="AR354">
        <v>632410</v>
      </c>
      <c r="AS354">
        <v>762804</v>
      </c>
      <c r="AT354">
        <v>0</v>
      </c>
      <c r="AU354">
        <v>113720</v>
      </c>
      <c r="AV354">
        <v>66667</v>
      </c>
      <c r="AW354">
        <v>66667</v>
      </c>
      <c r="AX354">
        <v>66667</v>
      </c>
      <c r="AY354">
        <v>100000</v>
      </c>
      <c r="AZ354">
        <v>191067</v>
      </c>
      <c r="BA354">
        <v>5999998</v>
      </c>
      <c r="BB354" t="s">
        <v>3796</v>
      </c>
      <c r="BC354" t="s">
        <v>3797</v>
      </c>
      <c r="BD354" t="s">
        <v>5014</v>
      </c>
      <c r="BE354" t="s">
        <v>5015</v>
      </c>
      <c r="BF354" t="s">
        <v>5021</v>
      </c>
      <c r="BG354" t="s">
        <v>5025</v>
      </c>
      <c r="BH354" t="s">
        <v>4947</v>
      </c>
      <c r="BI354" t="s">
        <v>195</v>
      </c>
      <c r="BJ354" t="s">
        <v>195</v>
      </c>
      <c r="BK354" t="s">
        <v>3791</v>
      </c>
      <c r="BL354" t="s">
        <v>5049</v>
      </c>
      <c r="BM354" t="s">
        <v>4949</v>
      </c>
      <c r="BN354" t="s">
        <v>5444</v>
      </c>
      <c r="BO354" t="s">
        <v>4950</v>
      </c>
      <c r="BP354" s="441" t="str">
        <f t="shared" si="5"/>
        <v>WA.2378.EBC.954.102.B.521811</v>
      </c>
    </row>
    <row r="355" spans="1:68">
      <c r="A355" t="s">
        <v>5010</v>
      </c>
      <c r="B355" t="s">
        <v>4936</v>
      </c>
      <c r="C355" t="s">
        <v>4937</v>
      </c>
      <c r="D355" t="s">
        <v>3795</v>
      </c>
      <c r="E355" t="s">
        <v>197</v>
      </c>
      <c r="F355" t="s">
        <v>3861</v>
      </c>
      <c r="G355" t="s">
        <v>2290</v>
      </c>
      <c r="H355" t="s">
        <v>4938</v>
      </c>
      <c r="I355">
        <v>78</v>
      </c>
      <c r="J355" t="s">
        <v>5012</v>
      </c>
      <c r="K355">
        <v>78</v>
      </c>
      <c r="L355" t="s">
        <v>1081</v>
      </c>
      <c r="M355" t="s">
        <v>508</v>
      </c>
      <c r="N355" t="s">
        <v>157</v>
      </c>
      <c r="O355" t="s">
        <v>530</v>
      </c>
      <c r="P355" t="s">
        <v>8</v>
      </c>
      <c r="Q355" t="s">
        <v>4570</v>
      </c>
      <c r="R355" t="s">
        <v>4940</v>
      </c>
      <c r="S355" t="s">
        <v>195</v>
      </c>
      <c r="T355" t="s">
        <v>4570</v>
      </c>
      <c r="U355" t="s">
        <v>4570</v>
      </c>
      <c r="V355" t="s">
        <v>4951</v>
      </c>
      <c r="W355" t="s">
        <v>4496</v>
      </c>
      <c r="X355" t="s">
        <v>5483</v>
      </c>
      <c r="Y355" t="s">
        <v>4510</v>
      </c>
      <c r="Z355" t="s">
        <v>8</v>
      </c>
      <c r="AA355">
        <v>0</v>
      </c>
      <c r="AB355" t="s">
        <v>195</v>
      </c>
      <c r="AC355">
        <v>0</v>
      </c>
      <c r="AD355" t="s">
        <v>195</v>
      </c>
      <c r="AE355">
        <v>0</v>
      </c>
      <c r="AF355" t="s">
        <v>195</v>
      </c>
      <c r="AG355">
        <v>0</v>
      </c>
      <c r="AH355" t="s">
        <v>195</v>
      </c>
      <c r="AI355">
        <v>8</v>
      </c>
      <c r="AJ355" t="s">
        <v>106</v>
      </c>
      <c r="AK355">
        <v>1000000</v>
      </c>
      <c r="AL355">
        <v>8000000</v>
      </c>
      <c r="AM355" t="s">
        <v>195</v>
      </c>
      <c r="AN355">
        <v>0</v>
      </c>
      <c r="AO355" t="s">
        <v>5011</v>
      </c>
      <c r="AP355">
        <v>0</v>
      </c>
      <c r="AQ355">
        <v>0</v>
      </c>
      <c r="AR355">
        <v>632410</v>
      </c>
      <c r="AS355">
        <v>762804</v>
      </c>
      <c r="AT355">
        <v>0</v>
      </c>
      <c r="AU355">
        <v>113720</v>
      </c>
      <c r="AV355">
        <v>66667</v>
      </c>
      <c r="AW355">
        <v>66667</v>
      </c>
      <c r="AX355">
        <v>66667</v>
      </c>
      <c r="AY355">
        <v>100000</v>
      </c>
      <c r="AZ355">
        <v>191067</v>
      </c>
      <c r="BA355">
        <v>5999998</v>
      </c>
      <c r="BB355" t="s">
        <v>3796</v>
      </c>
      <c r="BC355" t="s">
        <v>3797</v>
      </c>
      <c r="BD355" t="s">
        <v>5014</v>
      </c>
      <c r="BE355" t="s">
        <v>5015</v>
      </c>
      <c r="BF355" t="s">
        <v>5021</v>
      </c>
      <c r="BG355" t="s">
        <v>5025</v>
      </c>
      <c r="BH355" t="s">
        <v>4947</v>
      </c>
      <c r="BI355" t="s">
        <v>195</v>
      </c>
      <c r="BJ355" t="s">
        <v>195</v>
      </c>
      <c r="BK355" t="s">
        <v>3791</v>
      </c>
      <c r="BL355" t="s">
        <v>5446</v>
      </c>
      <c r="BM355" t="s">
        <v>4949</v>
      </c>
      <c r="BN355" t="s">
        <v>5444</v>
      </c>
      <c r="BO355" t="s">
        <v>4950</v>
      </c>
      <c r="BP355" s="441" t="str">
        <f t="shared" si="5"/>
        <v>WA.2378.EBC.954.102.B.521811</v>
      </c>
    </row>
    <row r="356" spans="1:68">
      <c r="A356" t="s">
        <v>5010</v>
      </c>
      <c r="B356" t="s">
        <v>4936</v>
      </c>
      <c r="C356" t="s">
        <v>4937</v>
      </c>
      <c r="D356" t="s">
        <v>3795</v>
      </c>
      <c r="E356" t="s">
        <v>197</v>
      </c>
      <c r="F356" t="s">
        <v>3861</v>
      </c>
      <c r="G356" t="s">
        <v>2290</v>
      </c>
      <c r="H356" t="s">
        <v>4938</v>
      </c>
      <c r="I356">
        <v>78</v>
      </c>
      <c r="J356" t="s">
        <v>5012</v>
      </c>
      <c r="K356">
        <v>78</v>
      </c>
      <c r="L356" t="s">
        <v>1098</v>
      </c>
      <c r="M356" t="s">
        <v>8</v>
      </c>
      <c r="N356" t="s">
        <v>2397</v>
      </c>
      <c r="O356" t="s">
        <v>530</v>
      </c>
      <c r="P356" t="s">
        <v>8</v>
      </c>
      <c r="Q356" t="s">
        <v>4570</v>
      </c>
      <c r="R356" t="s">
        <v>4940</v>
      </c>
      <c r="S356" t="s">
        <v>195</v>
      </c>
      <c r="T356" t="s">
        <v>4570</v>
      </c>
      <c r="U356" t="s">
        <v>4570</v>
      </c>
      <c r="V356" t="s">
        <v>4496</v>
      </c>
      <c r="W356" t="s">
        <v>4570</v>
      </c>
      <c r="X356" t="s">
        <v>5484</v>
      </c>
      <c r="Y356" t="s">
        <v>4483</v>
      </c>
      <c r="Z356" t="s">
        <v>8</v>
      </c>
      <c r="AA356">
        <v>0</v>
      </c>
      <c r="AB356" t="s">
        <v>195</v>
      </c>
      <c r="AC356">
        <v>0</v>
      </c>
      <c r="AD356" t="s">
        <v>195</v>
      </c>
      <c r="AE356">
        <v>0</v>
      </c>
      <c r="AF356" t="s">
        <v>195</v>
      </c>
      <c r="AG356">
        <v>0</v>
      </c>
      <c r="AH356" t="s">
        <v>195</v>
      </c>
      <c r="AI356">
        <v>10</v>
      </c>
      <c r="AJ356" t="s">
        <v>106</v>
      </c>
      <c r="AK356">
        <v>1000000</v>
      </c>
      <c r="AL356">
        <v>10000000</v>
      </c>
      <c r="AM356" t="s">
        <v>195</v>
      </c>
      <c r="AN356">
        <v>0</v>
      </c>
      <c r="AO356" t="s">
        <v>5011</v>
      </c>
      <c r="AP356">
        <v>0</v>
      </c>
      <c r="AQ356">
        <v>0</v>
      </c>
      <c r="AR356">
        <v>464137</v>
      </c>
      <c r="AS356">
        <v>260913</v>
      </c>
      <c r="AT356">
        <v>0</v>
      </c>
      <c r="AU356">
        <v>37225</v>
      </c>
      <c r="AV356">
        <v>300694</v>
      </c>
      <c r="AW356">
        <v>300694</v>
      </c>
      <c r="AX356">
        <v>307921</v>
      </c>
      <c r="AY356">
        <v>310822</v>
      </c>
      <c r="AZ356">
        <v>337621</v>
      </c>
      <c r="BA356">
        <v>7679973</v>
      </c>
      <c r="BB356" t="s">
        <v>3796</v>
      </c>
      <c r="BC356" t="s">
        <v>3797</v>
      </c>
      <c r="BD356" t="s">
        <v>5014</v>
      </c>
      <c r="BE356" t="s">
        <v>5015</v>
      </c>
      <c r="BF356" t="s">
        <v>5027</v>
      </c>
      <c r="BG356" t="s">
        <v>5028</v>
      </c>
      <c r="BH356" t="s">
        <v>4947</v>
      </c>
      <c r="BI356" t="s">
        <v>195</v>
      </c>
      <c r="BJ356" t="s">
        <v>195</v>
      </c>
      <c r="BK356" t="s">
        <v>3791</v>
      </c>
      <c r="BL356" t="s">
        <v>5049</v>
      </c>
      <c r="BM356" t="s">
        <v>4949</v>
      </c>
      <c r="BN356" t="s">
        <v>5444</v>
      </c>
      <c r="BO356" t="s">
        <v>4950</v>
      </c>
      <c r="BP356" s="441" t="str">
        <f t="shared" si="5"/>
        <v>WA.2378.EBC.954.103.A.521811</v>
      </c>
    </row>
    <row r="357" spans="1:68">
      <c r="A357" t="s">
        <v>5010</v>
      </c>
      <c r="B357" t="s">
        <v>4936</v>
      </c>
      <c r="C357" t="s">
        <v>4937</v>
      </c>
      <c r="D357" t="s">
        <v>3795</v>
      </c>
      <c r="E357" t="s">
        <v>197</v>
      </c>
      <c r="F357" t="s">
        <v>3861</v>
      </c>
      <c r="G357" t="s">
        <v>2290</v>
      </c>
      <c r="H357" t="s">
        <v>4938</v>
      </c>
      <c r="I357">
        <v>78</v>
      </c>
      <c r="J357" t="s">
        <v>5012</v>
      </c>
      <c r="K357">
        <v>78</v>
      </c>
      <c r="L357" t="s">
        <v>1098</v>
      </c>
      <c r="M357" t="s">
        <v>8</v>
      </c>
      <c r="N357" t="s">
        <v>2397</v>
      </c>
      <c r="O357" t="s">
        <v>530</v>
      </c>
      <c r="P357" t="s">
        <v>8</v>
      </c>
      <c r="Q357" t="s">
        <v>4570</v>
      </c>
      <c r="R357" t="s">
        <v>4940</v>
      </c>
      <c r="S357" t="s">
        <v>195</v>
      </c>
      <c r="T357" t="s">
        <v>4570</v>
      </c>
      <c r="U357" t="s">
        <v>4570</v>
      </c>
      <c r="V357" t="s">
        <v>4951</v>
      </c>
      <c r="W357" t="s">
        <v>4496</v>
      </c>
      <c r="X357" t="s">
        <v>5485</v>
      </c>
      <c r="Y357" t="s">
        <v>4493</v>
      </c>
      <c r="Z357" t="s">
        <v>8</v>
      </c>
      <c r="AA357">
        <v>0</v>
      </c>
      <c r="AB357" t="s">
        <v>195</v>
      </c>
      <c r="AC357">
        <v>0</v>
      </c>
      <c r="AD357" t="s">
        <v>195</v>
      </c>
      <c r="AE357">
        <v>0</v>
      </c>
      <c r="AF357" t="s">
        <v>195</v>
      </c>
      <c r="AG357">
        <v>0</v>
      </c>
      <c r="AH357" t="s">
        <v>195</v>
      </c>
      <c r="AI357">
        <v>10</v>
      </c>
      <c r="AJ357" t="s">
        <v>106</v>
      </c>
      <c r="AK357">
        <v>1000000</v>
      </c>
      <c r="AL357">
        <v>10000000</v>
      </c>
      <c r="AM357" t="s">
        <v>195</v>
      </c>
      <c r="AN357">
        <v>0</v>
      </c>
      <c r="AO357" t="s">
        <v>5011</v>
      </c>
      <c r="AP357">
        <v>0</v>
      </c>
      <c r="AQ357">
        <v>0</v>
      </c>
      <c r="AR357">
        <v>464137</v>
      </c>
      <c r="AS357">
        <v>260913</v>
      </c>
      <c r="AT357">
        <v>0</v>
      </c>
      <c r="AU357">
        <v>37225</v>
      </c>
      <c r="AV357">
        <v>300694</v>
      </c>
      <c r="AW357">
        <v>300694</v>
      </c>
      <c r="AX357">
        <v>307921</v>
      </c>
      <c r="AY357">
        <v>310822</v>
      </c>
      <c r="AZ357">
        <v>337621</v>
      </c>
      <c r="BA357">
        <v>7679973</v>
      </c>
      <c r="BB357" t="s">
        <v>3796</v>
      </c>
      <c r="BC357" t="s">
        <v>3797</v>
      </c>
      <c r="BD357" t="s">
        <v>5014</v>
      </c>
      <c r="BE357" t="s">
        <v>5015</v>
      </c>
      <c r="BF357" t="s">
        <v>5027</v>
      </c>
      <c r="BG357" t="s">
        <v>5028</v>
      </c>
      <c r="BH357" t="s">
        <v>4947</v>
      </c>
      <c r="BI357" t="s">
        <v>195</v>
      </c>
      <c r="BJ357" t="s">
        <v>195</v>
      </c>
      <c r="BK357" t="s">
        <v>3791</v>
      </c>
      <c r="BL357" t="s">
        <v>5450</v>
      </c>
      <c r="BM357" t="s">
        <v>4949</v>
      </c>
      <c r="BN357" t="s">
        <v>5444</v>
      </c>
      <c r="BO357" t="s">
        <v>4950</v>
      </c>
      <c r="BP357" s="441" t="str">
        <f t="shared" si="5"/>
        <v>WA.2378.EBC.954.103.A.521811</v>
      </c>
    </row>
    <row r="358" spans="1:68">
      <c r="A358" t="s">
        <v>5010</v>
      </c>
      <c r="B358" t="s">
        <v>4936</v>
      </c>
      <c r="C358" t="s">
        <v>4937</v>
      </c>
      <c r="D358" t="s">
        <v>3795</v>
      </c>
      <c r="E358" t="s">
        <v>197</v>
      </c>
      <c r="F358" t="s">
        <v>3861</v>
      </c>
      <c r="G358" t="s">
        <v>2290</v>
      </c>
      <c r="H358" t="s">
        <v>4938</v>
      </c>
      <c r="I358">
        <v>78</v>
      </c>
      <c r="J358" t="s">
        <v>5012</v>
      </c>
      <c r="K358">
        <v>78</v>
      </c>
      <c r="L358" t="s">
        <v>1098</v>
      </c>
      <c r="M358" t="s">
        <v>508</v>
      </c>
      <c r="N358" t="s">
        <v>2422</v>
      </c>
      <c r="O358" t="s">
        <v>530</v>
      </c>
      <c r="P358" t="s">
        <v>8</v>
      </c>
      <c r="Q358" t="s">
        <v>4570</v>
      </c>
      <c r="R358" t="s">
        <v>4940</v>
      </c>
      <c r="S358" t="s">
        <v>195</v>
      </c>
      <c r="T358" t="s">
        <v>4570</v>
      </c>
      <c r="U358" t="s">
        <v>4570</v>
      </c>
      <c r="V358" t="s">
        <v>4496</v>
      </c>
      <c r="W358" t="s">
        <v>4570</v>
      </c>
      <c r="X358" t="s">
        <v>5486</v>
      </c>
      <c r="Y358" t="s">
        <v>4483</v>
      </c>
      <c r="Z358" t="s">
        <v>8</v>
      </c>
      <c r="AA358">
        <v>0</v>
      </c>
      <c r="AB358" t="s">
        <v>195</v>
      </c>
      <c r="AC358">
        <v>0</v>
      </c>
      <c r="AD358" t="s">
        <v>195</v>
      </c>
      <c r="AE358">
        <v>0</v>
      </c>
      <c r="AF358" t="s">
        <v>195</v>
      </c>
      <c r="AG358">
        <v>0</v>
      </c>
      <c r="AH358" t="s">
        <v>195</v>
      </c>
      <c r="AI358">
        <v>10</v>
      </c>
      <c r="AJ358" t="s">
        <v>106</v>
      </c>
      <c r="AK358">
        <v>1000000</v>
      </c>
      <c r="AL358">
        <v>10000000</v>
      </c>
      <c r="AM358" t="s">
        <v>195</v>
      </c>
      <c r="AN358">
        <v>0</v>
      </c>
      <c r="AO358" t="s">
        <v>5011</v>
      </c>
      <c r="AP358">
        <v>0</v>
      </c>
      <c r="AQ358">
        <v>0</v>
      </c>
      <c r="AR358">
        <v>464137</v>
      </c>
      <c r="AS358">
        <v>260913</v>
      </c>
      <c r="AT358">
        <v>0</v>
      </c>
      <c r="AU358">
        <v>37225</v>
      </c>
      <c r="AV358">
        <v>300694</v>
      </c>
      <c r="AW358">
        <v>300694</v>
      </c>
      <c r="AX358">
        <v>307921</v>
      </c>
      <c r="AY358">
        <v>310822</v>
      </c>
      <c r="AZ358">
        <v>337621</v>
      </c>
      <c r="BA358">
        <v>7679973</v>
      </c>
      <c r="BB358" t="s">
        <v>3796</v>
      </c>
      <c r="BC358" t="s">
        <v>3797</v>
      </c>
      <c r="BD358" t="s">
        <v>5014</v>
      </c>
      <c r="BE358" t="s">
        <v>5015</v>
      </c>
      <c r="BF358" t="s">
        <v>5027</v>
      </c>
      <c r="BG358" t="s">
        <v>5030</v>
      </c>
      <c r="BH358" t="s">
        <v>4947</v>
      </c>
      <c r="BI358" t="s">
        <v>195</v>
      </c>
      <c r="BJ358" t="s">
        <v>195</v>
      </c>
      <c r="BK358" t="s">
        <v>3791</v>
      </c>
      <c r="BL358" t="s">
        <v>5049</v>
      </c>
      <c r="BM358" t="s">
        <v>4949</v>
      </c>
      <c r="BN358" t="s">
        <v>5444</v>
      </c>
      <c r="BO358" t="s">
        <v>4950</v>
      </c>
      <c r="BP358" s="441" t="str">
        <f t="shared" si="5"/>
        <v>WA.2378.EBC.954.103.B.521811</v>
      </c>
    </row>
    <row r="359" spans="1:68">
      <c r="A359" t="s">
        <v>5010</v>
      </c>
      <c r="B359" t="s">
        <v>4936</v>
      </c>
      <c r="C359" t="s">
        <v>4937</v>
      </c>
      <c r="D359" t="s">
        <v>3795</v>
      </c>
      <c r="E359" t="s">
        <v>197</v>
      </c>
      <c r="F359" t="s">
        <v>3861</v>
      </c>
      <c r="G359" t="s">
        <v>2290</v>
      </c>
      <c r="H359" t="s">
        <v>4938</v>
      </c>
      <c r="I359">
        <v>78</v>
      </c>
      <c r="J359" t="s">
        <v>5012</v>
      </c>
      <c r="K359">
        <v>78</v>
      </c>
      <c r="L359" t="s">
        <v>1098</v>
      </c>
      <c r="M359" t="s">
        <v>508</v>
      </c>
      <c r="N359" t="s">
        <v>2422</v>
      </c>
      <c r="O359" t="s">
        <v>530</v>
      </c>
      <c r="P359" t="s">
        <v>8</v>
      </c>
      <c r="Q359" t="s">
        <v>4570</v>
      </c>
      <c r="R359" t="s">
        <v>4940</v>
      </c>
      <c r="S359" t="s">
        <v>195</v>
      </c>
      <c r="T359" t="s">
        <v>4570</v>
      </c>
      <c r="U359" t="s">
        <v>4570</v>
      </c>
      <c r="V359" t="s">
        <v>4951</v>
      </c>
      <c r="W359" t="s">
        <v>4496</v>
      </c>
      <c r="X359" t="s">
        <v>5487</v>
      </c>
      <c r="Y359" t="s">
        <v>4493</v>
      </c>
      <c r="Z359" t="s">
        <v>8</v>
      </c>
      <c r="AA359">
        <v>0</v>
      </c>
      <c r="AB359" t="s">
        <v>195</v>
      </c>
      <c r="AC359">
        <v>0</v>
      </c>
      <c r="AD359" t="s">
        <v>195</v>
      </c>
      <c r="AE359">
        <v>0</v>
      </c>
      <c r="AF359" t="s">
        <v>195</v>
      </c>
      <c r="AG359">
        <v>0</v>
      </c>
      <c r="AH359" t="s">
        <v>195</v>
      </c>
      <c r="AI359">
        <v>10</v>
      </c>
      <c r="AJ359" t="s">
        <v>106</v>
      </c>
      <c r="AK359">
        <v>1000000</v>
      </c>
      <c r="AL359">
        <v>10000000</v>
      </c>
      <c r="AM359" t="s">
        <v>195</v>
      </c>
      <c r="AN359">
        <v>0</v>
      </c>
      <c r="AO359" t="s">
        <v>5011</v>
      </c>
      <c r="AP359">
        <v>0</v>
      </c>
      <c r="AQ359">
        <v>0</v>
      </c>
      <c r="AR359">
        <v>464137</v>
      </c>
      <c r="AS359">
        <v>260913</v>
      </c>
      <c r="AT359">
        <v>0</v>
      </c>
      <c r="AU359">
        <v>37225</v>
      </c>
      <c r="AV359">
        <v>300694</v>
      </c>
      <c r="AW359">
        <v>300694</v>
      </c>
      <c r="AX359">
        <v>307921</v>
      </c>
      <c r="AY359">
        <v>310822</v>
      </c>
      <c r="AZ359">
        <v>337621</v>
      </c>
      <c r="BA359">
        <v>7679973</v>
      </c>
      <c r="BB359" t="s">
        <v>3796</v>
      </c>
      <c r="BC359" t="s">
        <v>3797</v>
      </c>
      <c r="BD359" t="s">
        <v>5014</v>
      </c>
      <c r="BE359" t="s">
        <v>5015</v>
      </c>
      <c r="BF359" t="s">
        <v>5027</v>
      </c>
      <c r="BG359" t="s">
        <v>5030</v>
      </c>
      <c r="BH359" t="s">
        <v>4947</v>
      </c>
      <c r="BI359" t="s">
        <v>195</v>
      </c>
      <c r="BJ359" t="s">
        <v>195</v>
      </c>
      <c r="BK359" t="s">
        <v>3791</v>
      </c>
      <c r="BL359" t="s">
        <v>5450</v>
      </c>
      <c r="BM359" t="s">
        <v>4949</v>
      </c>
      <c r="BN359" t="s">
        <v>5444</v>
      </c>
      <c r="BO359" t="s">
        <v>4950</v>
      </c>
      <c r="BP359" s="441" t="str">
        <f t="shared" si="5"/>
        <v>WA.2378.EBC.954.103.B.521811</v>
      </c>
    </row>
    <row r="360" spans="1:68">
      <c r="A360" t="s">
        <v>4935</v>
      </c>
      <c r="B360" t="s">
        <v>4936</v>
      </c>
      <c r="C360" t="s">
        <v>4937</v>
      </c>
      <c r="D360" t="s">
        <v>3795</v>
      </c>
      <c r="E360" t="s">
        <v>197</v>
      </c>
      <c r="F360" t="s">
        <v>3842</v>
      </c>
      <c r="G360" t="s">
        <v>2445</v>
      </c>
      <c r="H360" t="s">
        <v>4938</v>
      </c>
      <c r="I360">
        <v>5</v>
      </c>
      <c r="J360" t="s">
        <v>5031</v>
      </c>
      <c r="K360">
        <v>1</v>
      </c>
      <c r="L360" t="s">
        <v>805</v>
      </c>
      <c r="M360" t="s">
        <v>8</v>
      </c>
      <c r="N360" t="s">
        <v>122</v>
      </c>
      <c r="O360" t="s">
        <v>530</v>
      </c>
      <c r="P360" t="s">
        <v>8</v>
      </c>
      <c r="Q360" t="s">
        <v>4570</v>
      </c>
      <c r="R360" t="s">
        <v>4940</v>
      </c>
      <c r="S360" t="s">
        <v>195</v>
      </c>
      <c r="T360" t="s">
        <v>4570</v>
      </c>
      <c r="U360" t="s">
        <v>4570</v>
      </c>
      <c r="V360" t="s">
        <v>4496</v>
      </c>
      <c r="W360" t="s">
        <v>4570</v>
      </c>
      <c r="X360" t="s">
        <v>5488</v>
      </c>
      <c r="Y360" t="s">
        <v>4483</v>
      </c>
      <c r="Z360" t="s">
        <v>8</v>
      </c>
      <c r="AA360">
        <v>0</v>
      </c>
      <c r="AB360" t="s">
        <v>195</v>
      </c>
      <c r="AC360">
        <v>0</v>
      </c>
      <c r="AD360" t="s">
        <v>195</v>
      </c>
      <c r="AE360">
        <v>0</v>
      </c>
      <c r="AF360" t="s">
        <v>195</v>
      </c>
      <c r="AG360">
        <v>0</v>
      </c>
      <c r="AH360" t="s">
        <v>195</v>
      </c>
      <c r="AI360">
        <v>2</v>
      </c>
      <c r="AJ360" t="s">
        <v>106</v>
      </c>
      <c r="AK360">
        <v>1000000</v>
      </c>
      <c r="AL360">
        <v>2000000</v>
      </c>
      <c r="AM360" t="s">
        <v>195</v>
      </c>
      <c r="AN360">
        <v>0</v>
      </c>
      <c r="AO360" t="s">
        <v>4943</v>
      </c>
      <c r="AP360">
        <v>0</v>
      </c>
      <c r="AQ360">
        <v>0</v>
      </c>
      <c r="AR360">
        <v>90306</v>
      </c>
      <c r="AS360">
        <v>9678</v>
      </c>
      <c r="AT360">
        <v>129279</v>
      </c>
      <c r="AU360">
        <v>44640</v>
      </c>
      <c r="AV360">
        <v>44640</v>
      </c>
      <c r="AW360">
        <v>44640</v>
      </c>
      <c r="AX360">
        <v>52640</v>
      </c>
      <c r="AY360">
        <v>44640</v>
      </c>
      <c r="AZ360">
        <v>43537</v>
      </c>
      <c r="BA360">
        <v>1496000</v>
      </c>
      <c r="BB360" t="s">
        <v>3796</v>
      </c>
      <c r="BC360" t="s">
        <v>3797</v>
      </c>
      <c r="BD360" t="s">
        <v>3843</v>
      </c>
      <c r="BE360" t="s">
        <v>3844</v>
      </c>
      <c r="BF360" t="s">
        <v>5034</v>
      </c>
      <c r="BG360" t="s">
        <v>5192</v>
      </c>
      <c r="BH360" t="s">
        <v>4947</v>
      </c>
      <c r="BI360" t="s">
        <v>195</v>
      </c>
      <c r="BJ360" t="s">
        <v>195</v>
      </c>
      <c r="BK360" t="s">
        <v>3791</v>
      </c>
      <c r="BL360" t="s">
        <v>5049</v>
      </c>
      <c r="BM360" t="s">
        <v>4949</v>
      </c>
      <c r="BN360" t="s">
        <v>5444</v>
      </c>
      <c r="BO360" t="s">
        <v>4950</v>
      </c>
      <c r="BP360" s="441" t="str">
        <f t="shared" si="5"/>
        <v>WA.2378.EBD.952.101.A.521811</v>
      </c>
    </row>
    <row r="361" spans="1:68">
      <c r="A361" t="s">
        <v>4935</v>
      </c>
      <c r="B361" t="s">
        <v>4936</v>
      </c>
      <c r="C361" t="s">
        <v>4937</v>
      </c>
      <c r="D361" t="s">
        <v>3795</v>
      </c>
      <c r="E361" t="s">
        <v>197</v>
      </c>
      <c r="F361" t="s">
        <v>3842</v>
      </c>
      <c r="G361" t="s">
        <v>2445</v>
      </c>
      <c r="H361" t="s">
        <v>4938</v>
      </c>
      <c r="I361">
        <v>5</v>
      </c>
      <c r="J361" t="s">
        <v>5031</v>
      </c>
      <c r="K361">
        <v>1</v>
      </c>
      <c r="L361" t="s">
        <v>805</v>
      </c>
      <c r="M361" t="s">
        <v>8</v>
      </c>
      <c r="N361" t="s">
        <v>122</v>
      </c>
      <c r="O361" t="s">
        <v>530</v>
      </c>
      <c r="P361" t="s">
        <v>8</v>
      </c>
      <c r="Q361" t="s">
        <v>4570</v>
      </c>
      <c r="R361" t="s">
        <v>4940</v>
      </c>
      <c r="S361" t="s">
        <v>195</v>
      </c>
      <c r="T361" t="s">
        <v>4570</v>
      </c>
      <c r="U361" t="s">
        <v>4570</v>
      </c>
      <c r="V361" t="s">
        <v>4951</v>
      </c>
      <c r="W361" t="s">
        <v>4496</v>
      </c>
      <c r="X361" t="s">
        <v>5489</v>
      </c>
      <c r="Y361" t="s">
        <v>4493</v>
      </c>
      <c r="Z361" t="s">
        <v>8</v>
      </c>
      <c r="AA361">
        <v>0</v>
      </c>
      <c r="AB361" t="s">
        <v>195</v>
      </c>
      <c r="AC361">
        <v>0</v>
      </c>
      <c r="AD361" t="s">
        <v>195</v>
      </c>
      <c r="AE361">
        <v>0</v>
      </c>
      <c r="AF361" t="s">
        <v>195</v>
      </c>
      <c r="AG361">
        <v>0</v>
      </c>
      <c r="AH361" t="s">
        <v>195</v>
      </c>
      <c r="AI361">
        <v>2</v>
      </c>
      <c r="AJ361" t="s">
        <v>106</v>
      </c>
      <c r="AK361">
        <v>1000000</v>
      </c>
      <c r="AL361">
        <v>2000000</v>
      </c>
      <c r="AM361" t="s">
        <v>195</v>
      </c>
      <c r="AN361">
        <v>0</v>
      </c>
      <c r="AO361" t="s">
        <v>4943</v>
      </c>
      <c r="AP361">
        <v>0</v>
      </c>
      <c r="AQ361">
        <v>0</v>
      </c>
      <c r="AR361">
        <v>90306</v>
      </c>
      <c r="AS361">
        <v>9678</v>
      </c>
      <c r="AT361">
        <v>129279</v>
      </c>
      <c r="AU361">
        <v>44640</v>
      </c>
      <c r="AV361">
        <v>44640</v>
      </c>
      <c r="AW361">
        <v>44640</v>
      </c>
      <c r="AX361">
        <v>52640</v>
      </c>
      <c r="AY361">
        <v>44640</v>
      </c>
      <c r="AZ361">
        <v>43537</v>
      </c>
      <c r="BA361">
        <v>1496000</v>
      </c>
      <c r="BB361" t="s">
        <v>3796</v>
      </c>
      <c r="BC361" t="s">
        <v>3797</v>
      </c>
      <c r="BD361" t="s">
        <v>3843</v>
      </c>
      <c r="BE361" t="s">
        <v>3844</v>
      </c>
      <c r="BF361" t="s">
        <v>5034</v>
      </c>
      <c r="BG361" t="s">
        <v>5192</v>
      </c>
      <c r="BH361" t="s">
        <v>4947</v>
      </c>
      <c r="BI361" t="s">
        <v>195</v>
      </c>
      <c r="BJ361" t="s">
        <v>195</v>
      </c>
      <c r="BK361" t="s">
        <v>3791</v>
      </c>
      <c r="BL361" t="s">
        <v>5450</v>
      </c>
      <c r="BM361" t="s">
        <v>4949</v>
      </c>
      <c r="BN361" t="s">
        <v>5444</v>
      </c>
      <c r="BO361" t="s">
        <v>4950</v>
      </c>
      <c r="BP361" s="441" t="str">
        <f t="shared" si="5"/>
        <v>WA.2378.EBD.952.101.A.521811</v>
      </c>
    </row>
    <row r="362" spans="1:68">
      <c r="A362" t="s">
        <v>4935</v>
      </c>
      <c r="B362" t="s">
        <v>4936</v>
      </c>
      <c r="C362" t="s">
        <v>4937</v>
      </c>
      <c r="D362" t="s">
        <v>3795</v>
      </c>
      <c r="E362" t="s">
        <v>197</v>
      </c>
      <c r="F362" t="s">
        <v>3842</v>
      </c>
      <c r="G362" t="s">
        <v>2445</v>
      </c>
      <c r="H362" t="s">
        <v>4938</v>
      </c>
      <c r="I362">
        <v>5</v>
      </c>
      <c r="J362" t="s">
        <v>5031</v>
      </c>
      <c r="K362">
        <v>1</v>
      </c>
      <c r="L362" t="s">
        <v>805</v>
      </c>
      <c r="M362" t="s">
        <v>508</v>
      </c>
      <c r="N362" t="s">
        <v>123</v>
      </c>
      <c r="O362" t="s">
        <v>530</v>
      </c>
      <c r="P362" t="s">
        <v>8</v>
      </c>
      <c r="Q362" t="s">
        <v>4570</v>
      </c>
      <c r="R362" t="s">
        <v>4940</v>
      </c>
      <c r="S362" t="s">
        <v>195</v>
      </c>
      <c r="T362" t="s">
        <v>4570</v>
      </c>
      <c r="U362" t="s">
        <v>4570</v>
      </c>
      <c r="V362" t="s">
        <v>4496</v>
      </c>
      <c r="W362" t="s">
        <v>4570</v>
      </c>
      <c r="X362" t="s">
        <v>5490</v>
      </c>
      <c r="Y362" t="s">
        <v>4483</v>
      </c>
      <c r="Z362" t="s">
        <v>8</v>
      </c>
      <c r="AA362">
        <v>0</v>
      </c>
      <c r="AB362" t="s">
        <v>195</v>
      </c>
      <c r="AC362">
        <v>0</v>
      </c>
      <c r="AD362" t="s">
        <v>195</v>
      </c>
      <c r="AE362">
        <v>0</v>
      </c>
      <c r="AF362" t="s">
        <v>195</v>
      </c>
      <c r="AG362">
        <v>0</v>
      </c>
      <c r="AH362" t="s">
        <v>195</v>
      </c>
      <c r="AI362">
        <v>4</v>
      </c>
      <c r="AJ362" t="s">
        <v>106</v>
      </c>
      <c r="AK362">
        <v>1000000</v>
      </c>
      <c r="AL362">
        <v>4000000</v>
      </c>
      <c r="AM362" t="s">
        <v>195</v>
      </c>
      <c r="AN362">
        <v>0</v>
      </c>
      <c r="AO362" t="s">
        <v>4943</v>
      </c>
      <c r="AP362">
        <v>0</v>
      </c>
      <c r="AQ362">
        <v>0</v>
      </c>
      <c r="AR362">
        <v>180612</v>
      </c>
      <c r="AS362">
        <v>19357</v>
      </c>
      <c r="AT362">
        <v>258558</v>
      </c>
      <c r="AU362">
        <v>89280</v>
      </c>
      <c r="AV362">
        <v>89280</v>
      </c>
      <c r="AW362">
        <v>89280</v>
      </c>
      <c r="AX362">
        <v>105280</v>
      </c>
      <c r="AY362">
        <v>89280</v>
      </c>
      <c r="AZ362">
        <v>87074</v>
      </c>
      <c r="BA362">
        <v>2991999</v>
      </c>
      <c r="BB362" t="s">
        <v>3796</v>
      </c>
      <c r="BC362" t="s">
        <v>3797</v>
      </c>
      <c r="BD362" t="s">
        <v>3843</v>
      </c>
      <c r="BE362" t="s">
        <v>3844</v>
      </c>
      <c r="BF362" t="s">
        <v>5034</v>
      </c>
      <c r="BG362" t="s">
        <v>5035</v>
      </c>
      <c r="BH362" t="s">
        <v>4947</v>
      </c>
      <c r="BI362" t="s">
        <v>195</v>
      </c>
      <c r="BJ362" t="s">
        <v>195</v>
      </c>
      <c r="BK362" t="s">
        <v>3791</v>
      </c>
      <c r="BL362" t="s">
        <v>5049</v>
      </c>
      <c r="BM362" t="s">
        <v>4949</v>
      </c>
      <c r="BN362" t="s">
        <v>5444</v>
      </c>
      <c r="BO362" t="s">
        <v>4950</v>
      </c>
      <c r="BP362" s="441" t="str">
        <f t="shared" si="5"/>
        <v>WA.2378.EBD.952.101.B.521811</v>
      </c>
    </row>
    <row r="363" spans="1:68">
      <c r="A363" t="s">
        <v>4935</v>
      </c>
      <c r="B363" t="s">
        <v>4936</v>
      </c>
      <c r="C363" t="s">
        <v>4937</v>
      </c>
      <c r="D363" t="s">
        <v>3795</v>
      </c>
      <c r="E363" t="s">
        <v>197</v>
      </c>
      <c r="F363" t="s">
        <v>3842</v>
      </c>
      <c r="G363" t="s">
        <v>2445</v>
      </c>
      <c r="H363" t="s">
        <v>4938</v>
      </c>
      <c r="I363">
        <v>5</v>
      </c>
      <c r="J363" t="s">
        <v>5031</v>
      </c>
      <c r="K363">
        <v>1</v>
      </c>
      <c r="L363" t="s">
        <v>805</v>
      </c>
      <c r="M363" t="s">
        <v>508</v>
      </c>
      <c r="N363" t="s">
        <v>123</v>
      </c>
      <c r="O363" t="s">
        <v>530</v>
      </c>
      <c r="P363" t="s">
        <v>8</v>
      </c>
      <c r="Q363" t="s">
        <v>4570</v>
      </c>
      <c r="R363" t="s">
        <v>4940</v>
      </c>
      <c r="S363" t="s">
        <v>195</v>
      </c>
      <c r="T363" t="s">
        <v>4570</v>
      </c>
      <c r="U363" t="s">
        <v>4570</v>
      </c>
      <c r="V363" t="s">
        <v>4951</v>
      </c>
      <c r="W363" t="s">
        <v>4496</v>
      </c>
      <c r="X363" t="s">
        <v>5491</v>
      </c>
      <c r="Y363" t="s">
        <v>4493</v>
      </c>
      <c r="Z363" t="s">
        <v>8</v>
      </c>
      <c r="AA363">
        <v>0</v>
      </c>
      <c r="AB363" t="s">
        <v>195</v>
      </c>
      <c r="AC363">
        <v>0</v>
      </c>
      <c r="AD363" t="s">
        <v>195</v>
      </c>
      <c r="AE363">
        <v>0</v>
      </c>
      <c r="AF363" t="s">
        <v>195</v>
      </c>
      <c r="AG363">
        <v>0</v>
      </c>
      <c r="AH363" t="s">
        <v>195</v>
      </c>
      <c r="AI363">
        <v>4</v>
      </c>
      <c r="AJ363" t="s">
        <v>106</v>
      </c>
      <c r="AK363">
        <v>1000000</v>
      </c>
      <c r="AL363">
        <v>4000000</v>
      </c>
      <c r="AM363" t="s">
        <v>195</v>
      </c>
      <c r="AN363">
        <v>0</v>
      </c>
      <c r="AO363" t="s">
        <v>4943</v>
      </c>
      <c r="AP363">
        <v>0</v>
      </c>
      <c r="AQ363">
        <v>0</v>
      </c>
      <c r="AR363">
        <v>180612</v>
      </c>
      <c r="AS363">
        <v>19357</v>
      </c>
      <c r="AT363">
        <v>258558</v>
      </c>
      <c r="AU363">
        <v>89280</v>
      </c>
      <c r="AV363">
        <v>89280</v>
      </c>
      <c r="AW363">
        <v>89280</v>
      </c>
      <c r="AX363">
        <v>105280</v>
      </c>
      <c r="AY363">
        <v>89280</v>
      </c>
      <c r="AZ363">
        <v>87074</v>
      </c>
      <c r="BA363">
        <v>2991999</v>
      </c>
      <c r="BB363" t="s">
        <v>3796</v>
      </c>
      <c r="BC363" t="s">
        <v>3797</v>
      </c>
      <c r="BD363" t="s">
        <v>3843</v>
      </c>
      <c r="BE363" t="s">
        <v>3844</v>
      </c>
      <c r="BF363" t="s">
        <v>5034</v>
      </c>
      <c r="BG363" t="s">
        <v>5035</v>
      </c>
      <c r="BH363" t="s">
        <v>4947</v>
      </c>
      <c r="BI363" t="s">
        <v>195</v>
      </c>
      <c r="BJ363" t="s">
        <v>195</v>
      </c>
      <c r="BK363" t="s">
        <v>3791</v>
      </c>
      <c r="BL363" t="s">
        <v>5450</v>
      </c>
      <c r="BM363" t="s">
        <v>4949</v>
      </c>
      <c r="BN363" t="s">
        <v>5444</v>
      </c>
      <c r="BO363" t="s">
        <v>4950</v>
      </c>
      <c r="BP363" s="441" t="str">
        <f t="shared" si="5"/>
        <v>WA.2378.EBD.952.101.B.521811</v>
      </c>
    </row>
    <row r="364" spans="1:68">
      <c r="A364" t="s">
        <v>4935</v>
      </c>
      <c r="B364" t="s">
        <v>4936</v>
      </c>
      <c r="C364" t="s">
        <v>4937</v>
      </c>
      <c r="D364" t="s">
        <v>3795</v>
      </c>
      <c r="E364" t="s">
        <v>197</v>
      </c>
      <c r="F364" t="s">
        <v>3842</v>
      </c>
      <c r="G364" t="s">
        <v>2445</v>
      </c>
      <c r="H364" t="s">
        <v>4938</v>
      </c>
      <c r="I364">
        <v>5</v>
      </c>
      <c r="J364" t="s">
        <v>5031</v>
      </c>
      <c r="K364">
        <v>1</v>
      </c>
      <c r="L364" t="s">
        <v>805</v>
      </c>
      <c r="M364" t="s">
        <v>509</v>
      </c>
      <c r="N364" t="s">
        <v>124</v>
      </c>
      <c r="O364" t="s">
        <v>530</v>
      </c>
      <c r="P364" t="s">
        <v>8</v>
      </c>
      <c r="Q364" t="s">
        <v>4570</v>
      </c>
      <c r="R364" t="s">
        <v>4940</v>
      </c>
      <c r="S364" t="s">
        <v>195</v>
      </c>
      <c r="T364" t="s">
        <v>4570</v>
      </c>
      <c r="U364" t="s">
        <v>4570</v>
      </c>
      <c r="V364" t="s">
        <v>4496</v>
      </c>
      <c r="W364" t="s">
        <v>4570</v>
      </c>
      <c r="X364" t="s">
        <v>5492</v>
      </c>
      <c r="Y364" t="s">
        <v>4483</v>
      </c>
      <c r="Z364" t="s">
        <v>8</v>
      </c>
      <c r="AA364">
        <v>0</v>
      </c>
      <c r="AB364" t="s">
        <v>195</v>
      </c>
      <c r="AC364">
        <v>0</v>
      </c>
      <c r="AD364" t="s">
        <v>195</v>
      </c>
      <c r="AE364">
        <v>0</v>
      </c>
      <c r="AF364" t="s">
        <v>195</v>
      </c>
      <c r="AG364">
        <v>0</v>
      </c>
      <c r="AH364" t="s">
        <v>195</v>
      </c>
      <c r="AI364">
        <v>4</v>
      </c>
      <c r="AJ364" t="s">
        <v>106</v>
      </c>
      <c r="AK364">
        <v>1000000</v>
      </c>
      <c r="AL364">
        <v>4000000</v>
      </c>
      <c r="AM364" t="s">
        <v>195</v>
      </c>
      <c r="AN364">
        <v>0</v>
      </c>
      <c r="AO364" t="s">
        <v>4943</v>
      </c>
      <c r="AP364">
        <v>0</v>
      </c>
      <c r="AQ364">
        <v>0</v>
      </c>
      <c r="AR364">
        <v>180612</v>
      </c>
      <c r="AS364">
        <v>19357</v>
      </c>
      <c r="AT364">
        <v>258558</v>
      </c>
      <c r="AU364">
        <v>89280</v>
      </c>
      <c r="AV364">
        <v>89280</v>
      </c>
      <c r="AW364">
        <v>89280</v>
      </c>
      <c r="AX364">
        <v>105280</v>
      </c>
      <c r="AY364">
        <v>89280</v>
      </c>
      <c r="AZ364">
        <v>87074</v>
      </c>
      <c r="BA364">
        <v>2991999</v>
      </c>
      <c r="BB364" t="s">
        <v>3796</v>
      </c>
      <c r="BC364" t="s">
        <v>3797</v>
      </c>
      <c r="BD364" t="s">
        <v>3843</v>
      </c>
      <c r="BE364" t="s">
        <v>3844</v>
      </c>
      <c r="BF364" t="s">
        <v>5034</v>
      </c>
      <c r="BG364" t="s">
        <v>5042</v>
      </c>
      <c r="BH364" t="s">
        <v>4947</v>
      </c>
      <c r="BI364" t="s">
        <v>195</v>
      </c>
      <c r="BJ364" t="s">
        <v>195</v>
      </c>
      <c r="BK364" t="s">
        <v>3791</v>
      </c>
      <c r="BL364" t="s">
        <v>5049</v>
      </c>
      <c r="BM364" t="s">
        <v>4949</v>
      </c>
      <c r="BN364" t="s">
        <v>5444</v>
      </c>
      <c r="BO364" t="s">
        <v>4950</v>
      </c>
      <c r="BP364" s="441" t="str">
        <f t="shared" si="5"/>
        <v>WA.2378.EBD.952.101.C.521811</v>
      </c>
    </row>
    <row r="365" spans="1:68">
      <c r="A365" t="s">
        <v>4935</v>
      </c>
      <c r="B365" t="s">
        <v>4936</v>
      </c>
      <c r="C365" t="s">
        <v>4937</v>
      </c>
      <c r="D365" t="s">
        <v>3795</v>
      </c>
      <c r="E365" t="s">
        <v>197</v>
      </c>
      <c r="F365" t="s">
        <v>3842</v>
      </c>
      <c r="G365" t="s">
        <v>2445</v>
      </c>
      <c r="H365" t="s">
        <v>4938</v>
      </c>
      <c r="I365">
        <v>5</v>
      </c>
      <c r="J365" t="s">
        <v>5031</v>
      </c>
      <c r="K365">
        <v>1</v>
      </c>
      <c r="L365" t="s">
        <v>805</v>
      </c>
      <c r="M365" t="s">
        <v>509</v>
      </c>
      <c r="N365" t="s">
        <v>124</v>
      </c>
      <c r="O365" t="s">
        <v>530</v>
      </c>
      <c r="P365" t="s">
        <v>8</v>
      </c>
      <c r="Q365" t="s">
        <v>4570</v>
      </c>
      <c r="R365" t="s">
        <v>4940</v>
      </c>
      <c r="S365" t="s">
        <v>195</v>
      </c>
      <c r="T365" t="s">
        <v>4570</v>
      </c>
      <c r="U365" t="s">
        <v>4570</v>
      </c>
      <c r="V365" t="s">
        <v>4951</v>
      </c>
      <c r="W365" t="s">
        <v>4496</v>
      </c>
      <c r="X365" t="s">
        <v>5493</v>
      </c>
      <c r="Y365" t="s">
        <v>4493</v>
      </c>
      <c r="Z365" t="s">
        <v>8</v>
      </c>
      <c r="AA365">
        <v>0</v>
      </c>
      <c r="AB365" t="s">
        <v>195</v>
      </c>
      <c r="AC365">
        <v>0</v>
      </c>
      <c r="AD365" t="s">
        <v>195</v>
      </c>
      <c r="AE365">
        <v>0</v>
      </c>
      <c r="AF365" t="s">
        <v>195</v>
      </c>
      <c r="AG365">
        <v>0</v>
      </c>
      <c r="AH365" t="s">
        <v>195</v>
      </c>
      <c r="AI365">
        <v>4</v>
      </c>
      <c r="AJ365" t="s">
        <v>106</v>
      </c>
      <c r="AK365">
        <v>1000000</v>
      </c>
      <c r="AL365">
        <v>4000000</v>
      </c>
      <c r="AM365" t="s">
        <v>195</v>
      </c>
      <c r="AN365">
        <v>0</v>
      </c>
      <c r="AO365" t="s">
        <v>4943</v>
      </c>
      <c r="AP365">
        <v>0</v>
      </c>
      <c r="AQ365">
        <v>0</v>
      </c>
      <c r="AR365">
        <v>180612</v>
      </c>
      <c r="AS365">
        <v>19357</v>
      </c>
      <c r="AT365">
        <v>258558</v>
      </c>
      <c r="AU365">
        <v>89280</v>
      </c>
      <c r="AV365">
        <v>89280</v>
      </c>
      <c r="AW365">
        <v>89280</v>
      </c>
      <c r="AX365">
        <v>105280</v>
      </c>
      <c r="AY365">
        <v>89280</v>
      </c>
      <c r="AZ365">
        <v>87074</v>
      </c>
      <c r="BA365">
        <v>2991999</v>
      </c>
      <c r="BB365" t="s">
        <v>3796</v>
      </c>
      <c r="BC365" t="s">
        <v>3797</v>
      </c>
      <c r="BD365" t="s">
        <v>3843</v>
      </c>
      <c r="BE365" t="s">
        <v>3844</v>
      </c>
      <c r="BF365" t="s">
        <v>5034</v>
      </c>
      <c r="BG365" t="s">
        <v>5042</v>
      </c>
      <c r="BH365" t="s">
        <v>4947</v>
      </c>
      <c r="BI365" t="s">
        <v>195</v>
      </c>
      <c r="BJ365" t="s">
        <v>195</v>
      </c>
      <c r="BK365" t="s">
        <v>3791</v>
      </c>
      <c r="BL365" t="s">
        <v>5450</v>
      </c>
      <c r="BM365" t="s">
        <v>4949</v>
      </c>
      <c r="BN365" t="s">
        <v>5444</v>
      </c>
      <c r="BO365" t="s">
        <v>4950</v>
      </c>
      <c r="BP365" s="441" t="str">
        <f t="shared" si="5"/>
        <v>WA.2378.EBD.952.101.C.521811</v>
      </c>
    </row>
    <row r="366" spans="1:68">
      <c r="A366" t="s">
        <v>4935</v>
      </c>
      <c r="B366" t="s">
        <v>4936</v>
      </c>
      <c r="C366" t="s">
        <v>4937</v>
      </c>
      <c r="D366" t="s">
        <v>3795</v>
      </c>
      <c r="E366" t="s">
        <v>197</v>
      </c>
      <c r="F366" t="s">
        <v>3842</v>
      </c>
      <c r="G366" t="s">
        <v>2445</v>
      </c>
      <c r="H366" t="s">
        <v>4938</v>
      </c>
      <c r="I366">
        <v>5</v>
      </c>
      <c r="J366" t="s">
        <v>5031</v>
      </c>
      <c r="K366">
        <v>1</v>
      </c>
      <c r="L366" t="s">
        <v>805</v>
      </c>
      <c r="M366" t="s">
        <v>511</v>
      </c>
      <c r="N366" t="s">
        <v>125</v>
      </c>
      <c r="O366" t="s">
        <v>530</v>
      </c>
      <c r="P366" t="s">
        <v>8</v>
      </c>
      <c r="Q366" t="s">
        <v>4570</v>
      </c>
      <c r="R366" t="s">
        <v>4940</v>
      </c>
      <c r="S366" t="s">
        <v>195</v>
      </c>
      <c r="T366" t="s">
        <v>4570</v>
      </c>
      <c r="U366" t="s">
        <v>4570</v>
      </c>
      <c r="V366" t="s">
        <v>4496</v>
      </c>
      <c r="W366" t="s">
        <v>4570</v>
      </c>
      <c r="X366" t="s">
        <v>5469</v>
      </c>
      <c r="Y366" t="s">
        <v>4483</v>
      </c>
      <c r="Z366" t="s">
        <v>8</v>
      </c>
      <c r="AA366">
        <v>0</v>
      </c>
      <c r="AB366" t="s">
        <v>195</v>
      </c>
      <c r="AC366">
        <v>0</v>
      </c>
      <c r="AD366" t="s">
        <v>195</v>
      </c>
      <c r="AE366">
        <v>0</v>
      </c>
      <c r="AF366" t="s">
        <v>195</v>
      </c>
      <c r="AG366">
        <v>0</v>
      </c>
      <c r="AH366" t="s">
        <v>195</v>
      </c>
      <c r="AI366">
        <v>7</v>
      </c>
      <c r="AJ366" t="s">
        <v>106</v>
      </c>
      <c r="AK366">
        <v>1000000</v>
      </c>
      <c r="AL366">
        <v>7000000</v>
      </c>
      <c r="AM366" t="s">
        <v>195</v>
      </c>
      <c r="AN366">
        <v>0</v>
      </c>
      <c r="AO366" t="s">
        <v>4943</v>
      </c>
      <c r="AP366">
        <v>0</v>
      </c>
      <c r="AQ366">
        <v>0</v>
      </c>
      <c r="AR366">
        <v>316071</v>
      </c>
      <c r="AS366">
        <v>33874</v>
      </c>
      <c r="AT366">
        <v>452476</v>
      </c>
      <c r="AU366">
        <v>156240</v>
      </c>
      <c r="AV366">
        <v>156240</v>
      </c>
      <c r="AW366">
        <v>156240</v>
      </c>
      <c r="AX366">
        <v>184240</v>
      </c>
      <c r="AY366">
        <v>156240</v>
      </c>
      <c r="AZ366">
        <v>152379</v>
      </c>
      <c r="BA366">
        <v>5236000</v>
      </c>
      <c r="BB366" t="s">
        <v>3796</v>
      </c>
      <c r="BC366" t="s">
        <v>3797</v>
      </c>
      <c r="BD366" t="s">
        <v>3843</v>
      </c>
      <c r="BE366" t="s">
        <v>3844</v>
      </c>
      <c r="BF366" t="s">
        <v>5034</v>
      </c>
      <c r="BG366" t="s">
        <v>5048</v>
      </c>
      <c r="BH366" t="s">
        <v>4947</v>
      </c>
      <c r="BI366" t="s">
        <v>195</v>
      </c>
      <c r="BJ366" t="s">
        <v>195</v>
      </c>
      <c r="BK366" t="s">
        <v>3791</v>
      </c>
      <c r="BL366" t="s">
        <v>5049</v>
      </c>
      <c r="BM366" t="s">
        <v>4949</v>
      </c>
      <c r="BN366" t="s">
        <v>5444</v>
      </c>
      <c r="BO366" t="s">
        <v>4950</v>
      </c>
      <c r="BP366" s="441" t="str">
        <f t="shared" si="5"/>
        <v>WA.2378.EBD.952.101.D.521811</v>
      </c>
    </row>
    <row r="367" spans="1:68">
      <c r="A367" t="s">
        <v>4935</v>
      </c>
      <c r="B367" t="s">
        <v>4936</v>
      </c>
      <c r="C367" t="s">
        <v>4937</v>
      </c>
      <c r="D367" t="s">
        <v>3795</v>
      </c>
      <c r="E367" t="s">
        <v>197</v>
      </c>
      <c r="F367" t="s">
        <v>3842</v>
      </c>
      <c r="G367" t="s">
        <v>2445</v>
      </c>
      <c r="H367" t="s">
        <v>4938</v>
      </c>
      <c r="I367">
        <v>5</v>
      </c>
      <c r="J367" t="s">
        <v>5031</v>
      </c>
      <c r="K367">
        <v>1</v>
      </c>
      <c r="L367" t="s">
        <v>805</v>
      </c>
      <c r="M367" t="s">
        <v>511</v>
      </c>
      <c r="N367" t="s">
        <v>125</v>
      </c>
      <c r="O367" t="s">
        <v>530</v>
      </c>
      <c r="P367" t="s">
        <v>8</v>
      </c>
      <c r="Q367" t="s">
        <v>4570</v>
      </c>
      <c r="R367" t="s">
        <v>4940</v>
      </c>
      <c r="S367" t="s">
        <v>195</v>
      </c>
      <c r="T367" t="s">
        <v>4570</v>
      </c>
      <c r="U367" t="s">
        <v>4570</v>
      </c>
      <c r="V367" t="s">
        <v>4951</v>
      </c>
      <c r="W367" t="s">
        <v>4496</v>
      </c>
      <c r="X367" t="s">
        <v>4994</v>
      </c>
      <c r="Y367" t="s">
        <v>4493</v>
      </c>
      <c r="Z367" t="s">
        <v>8</v>
      </c>
      <c r="AA367">
        <v>0</v>
      </c>
      <c r="AB367" t="s">
        <v>195</v>
      </c>
      <c r="AC367">
        <v>0</v>
      </c>
      <c r="AD367" t="s">
        <v>195</v>
      </c>
      <c r="AE367">
        <v>0</v>
      </c>
      <c r="AF367" t="s">
        <v>195</v>
      </c>
      <c r="AG367">
        <v>0</v>
      </c>
      <c r="AH367" t="s">
        <v>195</v>
      </c>
      <c r="AI367">
        <v>7</v>
      </c>
      <c r="AJ367" t="s">
        <v>106</v>
      </c>
      <c r="AK367">
        <v>1000000</v>
      </c>
      <c r="AL367">
        <v>7000000</v>
      </c>
      <c r="AM367" t="s">
        <v>195</v>
      </c>
      <c r="AN367">
        <v>0</v>
      </c>
      <c r="AO367" t="s">
        <v>4943</v>
      </c>
      <c r="AP367">
        <v>0</v>
      </c>
      <c r="AQ367">
        <v>0</v>
      </c>
      <c r="AR367">
        <v>316071</v>
      </c>
      <c r="AS367">
        <v>33874</v>
      </c>
      <c r="AT367">
        <v>452476</v>
      </c>
      <c r="AU367">
        <v>156240</v>
      </c>
      <c r="AV367">
        <v>156240</v>
      </c>
      <c r="AW367">
        <v>156240</v>
      </c>
      <c r="AX367">
        <v>184240</v>
      </c>
      <c r="AY367">
        <v>156240</v>
      </c>
      <c r="AZ367">
        <v>152379</v>
      </c>
      <c r="BA367">
        <v>5236000</v>
      </c>
      <c r="BB367" t="s">
        <v>3796</v>
      </c>
      <c r="BC367" t="s">
        <v>3797</v>
      </c>
      <c r="BD367" t="s">
        <v>3843</v>
      </c>
      <c r="BE367" t="s">
        <v>3844</v>
      </c>
      <c r="BF367" t="s">
        <v>5034</v>
      </c>
      <c r="BG367" t="s">
        <v>5048</v>
      </c>
      <c r="BH367" t="s">
        <v>4947</v>
      </c>
      <c r="BI367" t="s">
        <v>195</v>
      </c>
      <c r="BJ367" t="s">
        <v>195</v>
      </c>
      <c r="BK367" t="s">
        <v>3791</v>
      </c>
      <c r="BL367" t="s">
        <v>5450</v>
      </c>
      <c r="BM367" t="s">
        <v>4949</v>
      </c>
      <c r="BN367" t="s">
        <v>5444</v>
      </c>
      <c r="BO367" t="s">
        <v>4950</v>
      </c>
      <c r="BP367" s="441" t="str">
        <f t="shared" si="5"/>
        <v>WA.2378.EBD.952.101.D.521811</v>
      </c>
    </row>
    <row r="368" spans="1:68">
      <c r="A368" t="s">
        <v>4935</v>
      </c>
      <c r="B368" t="s">
        <v>4936</v>
      </c>
      <c r="C368" t="s">
        <v>4937</v>
      </c>
      <c r="D368" t="s">
        <v>3795</v>
      </c>
      <c r="E368" t="s">
        <v>197</v>
      </c>
      <c r="F368" t="s">
        <v>3842</v>
      </c>
      <c r="G368" t="s">
        <v>2445</v>
      </c>
      <c r="H368" t="s">
        <v>4938</v>
      </c>
      <c r="I368">
        <v>5</v>
      </c>
      <c r="J368" t="s">
        <v>5054</v>
      </c>
      <c r="K368">
        <v>2</v>
      </c>
      <c r="L368" t="s">
        <v>805</v>
      </c>
      <c r="M368" t="s">
        <v>8</v>
      </c>
      <c r="N368" t="s">
        <v>162</v>
      </c>
      <c r="O368" t="s">
        <v>530</v>
      </c>
      <c r="P368" t="s">
        <v>8</v>
      </c>
      <c r="Q368" t="s">
        <v>4570</v>
      </c>
      <c r="R368" t="s">
        <v>4940</v>
      </c>
      <c r="S368" t="s">
        <v>195</v>
      </c>
      <c r="T368" t="s">
        <v>4570</v>
      </c>
      <c r="U368" t="s">
        <v>4570</v>
      </c>
      <c r="V368" t="s">
        <v>4496</v>
      </c>
      <c r="W368" t="s">
        <v>4570</v>
      </c>
      <c r="X368" t="s">
        <v>5494</v>
      </c>
      <c r="Y368" t="s">
        <v>4483</v>
      </c>
      <c r="Z368" t="s">
        <v>8</v>
      </c>
      <c r="AA368">
        <v>0</v>
      </c>
      <c r="AB368" t="s">
        <v>195</v>
      </c>
      <c r="AC368">
        <v>0</v>
      </c>
      <c r="AD368" t="s">
        <v>195</v>
      </c>
      <c r="AE368">
        <v>0</v>
      </c>
      <c r="AF368" t="s">
        <v>195</v>
      </c>
      <c r="AG368">
        <v>0</v>
      </c>
      <c r="AH368" t="s">
        <v>195</v>
      </c>
      <c r="AI368">
        <v>11</v>
      </c>
      <c r="AJ368" t="s">
        <v>106</v>
      </c>
      <c r="AK368">
        <v>1000000</v>
      </c>
      <c r="AL368">
        <v>11000000</v>
      </c>
      <c r="AM368" t="s">
        <v>195</v>
      </c>
      <c r="AN368">
        <v>0</v>
      </c>
      <c r="AO368" t="s">
        <v>4943</v>
      </c>
      <c r="AP368">
        <v>0</v>
      </c>
      <c r="AQ368">
        <v>0</v>
      </c>
      <c r="AR368">
        <v>214132</v>
      </c>
      <c r="AS368">
        <v>526830</v>
      </c>
      <c r="AT368">
        <v>1027666</v>
      </c>
      <c r="AU368">
        <v>761538</v>
      </c>
      <c r="AV368">
        <v>423077</v>
      </c>
      <c r="AW368">
        <v>846154</v>
      </c>
      <c r="AX368">
        <v>634615</v>
      </c>
      <c r="AY368">
        <v>423077</v>
      </c>
      <c r="AZ368">
        <v>642911</v>
      </c>
      <c r="BA368">
        <v>5500000</v>
      </c>
      <c r="BB368" t="s">
        <v>3796</v>
      </c>
      <c r="BC368" t="s">
        <v>3797</v>
      </c>
      <c r="BD368" t="s">
        <v>3843</v>
      </c>
      <c r="BE368" t="s">
        <v>3850</v>
      </c>
      <c r="BF368" t="s">
        <v>5057</v>
      </c>
      <c r="BG368" t="s">
        <v>5058</v>
      </c>
      <c r="BH368" t="s">
        <v>4947</v>
      </c>
      <c r="BI368" t="s">
        <v>195</v>
      </c>
      <c r="BJ368" t="s">
        <v>195</v>
      </c>
      <c r="BK368" t="s">
        <v>3791</v>
      </c>
      <c r="BL368" t="s">
        <v>5049</v>
      </c>
      <c r="BM368" t="s">
        <v>4949</v>
      </c>
      <c r="BN368" t="s">
        <v>5444</v>
      </c>
      <c r="BO368" t="s">
        <v>4950</v>
      </c>
      <c r="BP368" s="441" t="str">
        <f t="shared" si="5"/>
        <v>WA.2378.EBD.953.101.A.521811</v>
      </c>
    </row>
    <row r="369" spans="1:68">
      <c r="A369" t="s">
        <v>4935</v>
      </c>
      <c r="B369" t="s">
        <v>4936</v>
      </c>
      <c r="C369" t="s">
        <v>4937</v>
      </c>
      <c r="D369" t="s">
        <v>3795</v>
      </c>
      <c r="E369" t="s">
        <v>197</v>
      </c>
      <c r="F369" t="s">
        <v>3842</v>
      </c>
      <c r="G369" t="s">
        <v>2445</v>
      </c>
      <c r="H369" t="s">
        <v>4938</v>
      </c>
      <c r="I369">
        <v>5</v>
      </c>
      <c r="J369" t="s">
        <v>5054</v>
      </c>
      <c r="K369">
        <v>2</v>
      </c>
      <c r="L369" t="s">
        <v>805</v>
      </c>
      <c r="M369" t="s">
        <v>8</v>
      </c>
      <c r="N369" t="s">
        <v>162</v>
      </c>
      <c r="O369" t="s">
        <v>530</v>
      </c>
      <c r="P369" t="s">
        <v>8</v>
      </c>
      <c r="Q369" t="s">
        <v>4570</v>
      </c>
      <c r="R369" t="s">
        <v>4940</v>
      </c>
      <c r="S369" t="s">
        <v>195</v>
      </c>
      <c r="T369" t="s">
        <v>4570</v>
      </c>
      <c r="U369" t="s">
        <v>4570</v>
      </c>
      <c r="V369" t="s">
        <v>4951</v>
      </c>
      <c r="W369" t="s">
        <v>4496</v>
      </c>
      <c r="X369" t="s">
        <v>5495</v>
      </c>
      <c r="Y369" t="s">
        <v>4493</v>
      </c>
      <c r="Z369" t="s">
        <v>8</v>
      </c>
      <c r="AA369">
        <v>0</v>
      </c>
      <c r="AB369" t="s">
        <v>195</v>
      </c>
      <c r="AC369">
        <v>0</v>
      </c>
      <c r="AD369" t="s">
        <v>195</v>
      </c>
      <c r="AE369">
        <v>0</v>
      </c>
      <c r="AF369" t="s">
        <v>195</v>
      </c>
      <c r="AG369">
        <v>0</v>
      </c>
      <c r="AH369" t="s">
        <v>195</v>
      </c>
      <c r="AI369">
        <v>11</v>
      </c>
      <c r="AJ369" t="s">
        <v>106</v>
      </c>
      <c r="AK369">
        <v>1000000</v>
      </c>
      <c r="AL369">
        <v>11000000</v>
      </c>
      <c r="AM369" t="s">
        <v>195</v>
      </c>
      <c r="AN369">
        <v>0</v>
      </c>
      <c r="AO369" t="s">
        <v>4943</v>
      </c>
      <c r="AP369">
        <v>0</v>
      </c>
      <c r="AQ369">
        <v>0</v>
      </c>
      <c r="AR369">
        <v>214132</v>
      </c>
      <c r="AS369">
        <v>526830</v>
      </c>
      <c r="AT369">
        <v>1027666</v>
      </c>
      <c r="AU369">
        <v>761538</v>
      </c>
      <c r="AV369">
        <v>423077</v>
      </c>
      <c r="AW369">
        <v>846154</v>
      </c>
      <c r="AX369">
        <v>634615</v>
      </c>
      <c r="AY369">
        <v>423077</v>
      </c>
      <c r="AZ369">
        <v>642911</v>
      </c>
      <c r="BA369">
        <v>5500000</v>
      </c>
      <c r="BB369" t="s">
        <v>3796</v>
      </c>
      <c r="BC369" t="s">
        <v>3797</v>
      </c>
      <c r="BD369" t="s">
        <v>3843</v>
      </c>
      <c r="BE369" t="s">
        <v>3850</v>
      </c>
      <c r="BF369" t="s">
        <v>5057</v>
      </c>
      <c r="BG369" t="s">
        <v>5058</v>
      </c>
      <c r="BH369" t="s">
        <v>4947</v>
      </c>
      <c r="BI369" t="s">
        <v>195</v>
      </c>
      <c r="BJ369" t="s">
        <v>195</v>
      </c>
      <c r="BK369" t="s">
        <v>3791</v>
      </c>
      <c r="BL369" t="s">
        <v>5450</v>
      </c>
      <c r="BM369" t="s">
        <v>4949</v>
      </c>
      <c r="BN369" t="s">
        <v>5444</v>
      </c>
      <c r="BO369" t="s">
        <v>4950</v>
      </c>
      <c r="BP369" s="441" t="str">
        <f t="shared" si="5"/>
        <v>WA.2378.EBD.953.101.A.521811</v>
      </c>
    </row>
    <row r="370" spans="1:68">
      <c r="A370" t="s">
        <v>4935</v>
      </c>
      <c r="B370" t="s">
        <v>4936</v>
      </c>
      <c r="C370" t="s">
        <v>4937</v>
      </c>
      <c r="D370" t="s">
        <v>3795</v>
      </c>
      <c r="E370" t="s">
        <v>197</v>
      </c>
      <c r="F370" t="s">
        <v>3842</v>
      </c>
      <c r="G370" t="s">
        <v>2445</v>
      </c>
      <c r="H370" t="s">
        <v>4938</v>
      </c>
      <c r="I370">
        <v>5</v>
      </c>
      <c r="J370" t="s">
        <v>5054</v>
      </c>
      <c r="K370">
        <v>2</v>
      </c>
      <c r="L370" t="s">
        <v>805</v>
      </c>
      <c r="M370" t="s">
        <v>508</v>
      </c>
      <c r="N370" t="s">
        <v>163</v>
      </c>
      <c r="O370" t="s">
        <v>530</v>
      </c>
      <c r="P370" t="s">
        <v>8</v>
      </c>
      <c r="Q370" t="s">
        <v>4570</v>
      </c>
      <c r="R370" t="s">
        <v>4940</v>
      </c>
      <c r="S370" t="s">
        <v>195</v>
      </c>
      <c r="T370" t="s">
        <v>4570</v>
      </c>
      <c r="U370" t="s">
        <v>4570</v>
      </c>
      <c r="V370" t="s">
        <v>4496</v>
      </c>
      <c r="W370" t="s">
        <v>4570</v>
      </c>
      <c r="X370" t="s">
        <v>5496</v>
      </c>
      <c r="Y370" t="s">
        <v>4483</v>
      </c>
      <c r="Z370" t="s">
        <v>8</v>
      </c>
      <c r="AA370">
        <v>0</v>
      </c>
      <c r="AB370" t="s">
        <v>195</v>
      </c>
      <c r="AC370">
        <v>0</v>
      </c>
      <c r="AD370" t="s">
        <v>195</v>
      </c>
      <c r="AE370">
        <v>0</v>
      </c>
      <c r="AF370" t="s">
        <v>195</v>
      </c>
      <c r="AG370">
        <v>0</v>
      </c>
      <c r="AH370" t="s">
        <v>195</v>
      </c>
      <c r="AI370">
        <v>11</v>
      </c>
      <c r="AJ370" t="s">
        <v>106</v>
      </c>
      <c r="AK370">
        <v>1000000</v>
      </c>
      <c r="AL370">
        <v>11000000</v>
      </c>
      <c r="AM370" t="s">
        <v>195</v>
      </c>
      <c r="AN370">
        <v>0</v>
      </c>
      <c r="AO370" t="s">
        <v>4943</v>
      </c>
      <c r="AP370">
        <v>0</v>
      </c>
      <c r="AQ370">
        <v>0</v>
      </c>
      <c r="AR370">
        <v>214132</v>
      </c>
      <c r="AS370">
        <v>526830</v>
      </c>
      <c r="AT370">
        <v>1027666</v>
      </c>
      <c r="AU370">
        <v>761538</v>
      </c>
      <c r="AV370">
        <v>423077</v>
      </c>
      <c r="AW370">
        <v>846154</v>
      </c>
      <c r="AX370">
        <v>634615</v>
      </c>
      <c r="AY370">
        <v>423077</v>
      </c>
      <c r="AZ370">
        <v>642911</v>
      </c>
      <c r="BA370">
        <v>5500000</v>
      </c>
      <c r="BB370" t="s">
        <v>3796</v>
      </c>
      <c r="BC370" t="s">
        <v>3797</v>
      </c>
      <c r="BD370" t="s">
        <v>3843</v>
      </c>
      <c r="BE370" t="s">
        <v>3850</v>
      </c>
      <c r="BF370" t="s">
        <v>5057</v>
      </c>
      <c r="BG370" t="s">
        <v>5067</v>
      </c>
      <c r="BH370" t="s">
        <v>4947</v>
      </c>
      <c r="BI370" t="s">
        <v>195</v>
      </c>
      <c r="BJ370" t="s">
        <v>195</v>
      </c>
      <c r="BK370" t="s">
        <v>3791</v>
      </c>
      <c r="BL370" t="s">
        <v>5049</v>
      </c>
      <c r="BM370" t="s">
        <v>4949</v>
      </c>
      <c r="BN370" t="s">
        <v>5444</v>
      </c>
      <c r="BO370" t="s">
        <v>4950</v>
      </c>
      <c r="BP370" s="441" t="str">
        <f t="shared" si="5"/>
        <v>WA.2378.EBD.953.101.B.521811</v>
      </c>
    </row>
    <row r="371" spans="1:68">
      <c r="A371" t="s">
        <v>4935</v>
      </c>
      <c r="B371" t="s">
        <v>4936</v>
      </c>
      <c r="C371" t="s">
        <v>4937</v>
      </c>
      <c r="D371" t="s">
        <v>3795</v>
      </c>
      <c r="E371" t="s">
        <v>197</v>
      </c>
      <c r="F371" t="s">
        <v>3842</v>
      </c>
      <c r="G371" t="s">
        <v>2445</v>
      </c>
      <c r="H371" t="s">
        <v>4938</v>
      </c>
      <c r="I371">
        <v>5</v>
      </c>
      <c r="J371" t="s">
        <v>5054</v>
      </c>
      <c r="K371">
        <v>2</v>
      </c>
      <c r="L371" t="s">
        <v>805</v>
      </c>
      <c r="M371" t="s">
        <v>508</v>
      </c>
      <c r="N371" t="s">
        <v>163</v>
      </c>
      <c r="O371" t="s">
        <v>530</v>
      </c>
      <c r="P371" t="s">
        <v>8</v>
      </c>
      <c r="Q371" t="s">
        <v>4570</v>
      </c>
      <c r="R371" t="s">
        <v>4940</v>
      </c>
      <c r="S371" t="s">
        <v>195</v>
      </c>
      <c r="T371" t="s">
        <v>4570</v>
      </c>
      <c r="U371" t="s">
        <v>4570</v>
      </c>
      <c r="V371" t="s">
        <v>4951</v>
      </c>
      <c r="W371" t="s">
        <v>4496</v>
      </c>
      <c r="X371" t="s">
        <v>5497</v>
      </c>
      <c r="Y371" t="s">
        <v>4493</v>
      </c>
      <c r="Z371" t="s">
        <v>8</v>
      </c>
      <c r="AA371">
        <v>0</v>
      </c>
      <c r="AB371" t="s">
        <v>195</v>
      </c>
      <c r="AC371">
        <v>0</v>
      </c>
      <c r="AD371" t="s">
        <v>195</v>
      </c>
      <c r="AE371">
        <v>0</v>
      </c>
      <c r="AF371" t="s">
        <v>195</v>
      </c>
      <c r="AG371">
        <v>0</v>
      </c>
      <c r="AH371" t="s">
        <v>195</v>
      </c>
      <c r="AI371">
        <v>11</v>
      </c>
      <c r="AJ371" t="s">
        <v>106</v>
      </c>
      <c r="AK371">
        <v>1000000</v>
      </c>
      <c r="AL371">
        <v>11000000</v>
      </c>
      <c r="AM371" t="s">
        <v>195</v>
      </c>
      <c r="AN371">
        <v>0</v>
      </c>
      <c r="AO371" t="s">
        <v>4943</v>
      </c>
      <c r="AP371">
        <v>0</v>
      </c>
      <c r="AQ371">
        <v>0</v>
      </c>
      <c r="AR371">
        <v>214132</v>
      </c>
      <c r="AS371">
        <v>526830</v>
      </c>
      <c r="AT371">
        <v>1027666</v>
      </c>
      <c r="AU371">
        <v>761538</v>
      </c>
      <c r="AV371">
        <v>423077</v>
      </c>
      <c r="AW371">
        <v>846154</v>
      </c>
      <c r="AX371">
        <v>634615</v>
      </c>
      <c r="AY371">
        <v>423077</v>
      </c>
      <c r="AZ371">
        <v>642911</v>
      </c>
      <c r="BA371">
        <v>5500000</v>
      </c>
      <c r="BB371" t="s">
        <v>3796</v>
      </c>
      <c r="BC371" t="s">
        <v>3797</v>
      </c>
      <c r="BD371" t="s">
        <v>3843</v>
      </c>
      <c r="BE371" t="s">
        <v>3850</v>
      </c>
      <c r="BF371" t="s">
        <v>5057</v>
      </c>
      <c r="BG371" t="s">
        <v>5067</v>
      </c>
      <c r="BH371" t="s">
        <v>4947</v>
      </c>
      <c r="BI371" t="s">
        <v>195</v>
      </c>
      <c r="BJ371" t="s">
        <v>195</v>
      </c>
      <c r="BK371" t="s">
        <v>3791</v>
      </c>
      <c r="BL371" t="s">
        <v>5450</v>
      </c>
      <c r="BM371" t="s">
        <v>4949</v>
      </c>
      <c r="BN371" t="s">
        <v>5444</v>
      </c>
      <c r="BO371" t="s">
        <v>4950</v>
      </c>
      <c r="BP371" s="441" t="str">
        <f t="shared" si="5"/>
        <v>WA.2378.EBD.953.101.B.521811</v>
      </c>
    </row>
    <row r="372" spans="1:68">
      <c r="A372" t="s">
        <v>4935</v>
      </c>
      <c r="B372" t="s">
        <v>4936</v>
      </c>
      <c r="C372" t="s">
        <v>4937</v>
      </c>
      <c r="D372" t="s">
        <v>3795</v>
      </c>
      <c r="E372" t="s">
        <v>197</v>
      </c>
      <c r="F372" t="s">
        <v>3842</v>
      </c>
      <c r="G372" t="s">
        <v>2445</v>
      </c>
      <c r="H372" t="s">
        <v>4938</v>
      </c>
      <c r="I372">
        <v>5</v>
      </c>
      <c r="J372" t="s">
        <v>5054</v>
      </c>
      <c r="K372">
        <v>2</v>
      </c>
      <c r="L372" t="s">
        <v>1081</v>
      </c>
      <c r="M372" t="s">
        <v>8</v>
      </c>
      <c r="N372" t="s">
        <v>2861</v>
      </c>
      <c r="O372" t="s">
        <v>530</v>
      </c>
      <c r="P372" t="s">
        <v>8</v>
      </c>
      <c r="Q372" t="s">
        <v>4570</v>
      </c>
      <c r="R372" t="s">
        <v>4940</v>
      </c>
      <c r="S372" t="s">
        <v>195</v>
      </c>
      <c r="T372" t="s">
        <v>4570</v>
      </c>
      <c r="U372" t="s">
        <v>4570</v>
      </c>
      <c r="V372" t="s">
        <v>4496</v>
      </c>
      <c r="W372" t="s">
        <v>4570</v>
      </c>
      <c r="X372" t="s">
        <v>5498</v>
      </c>
      <c r="Y372" t="s">
        <v>4483</v>
      </c>
      <c r="Z372" t="s">
        <v>8</v>
      </c>
      <c r="AA372">
        <v>0</v>
      </c>
      <c r="AB372" t="s">
        <v>195</v>
      </c>
      <c r="AC372">
        <v>0</v>
      </c>
      <c r="AD372" t="s">
        <v>195</v>
      </c>
      <c r="AE372">
        <v>0</v>
      </c>
      <c r="AF372" t="s">
        <v>195</v>
      </c>
      <c r="AG372">
        <v>0</v>
      </c>
      <c r="AH372" t="s">
        <v>195</v>
      </c>
      <c r="AI372">
        <v>11</v>
      </c>
      <c r="AJ372" t="s">
        <v>106</v>
      </c>
      <c r="AK372">
        <v>1000000</v>
      </c>
      <c r="AL372">
        <v>11000000</v>
      </c>
      <c r="AM372" t="s">
        <v>195</v>
      </c>
      <c r="AN372">
        <v>0</v>
      </c>
      <c r="AO372" t="s">
        <v>4943</v>
      </c>
      <c r="AP372">
        <v>0</v>
      </c>
      <c r="AQ372">
        <v>0</v>
      </c>
      <c r="AR372">
        <v>1174042</v>
      </c>
      <c r="AS372">
        <v>633218</v>
      </c>
      <c r="AT372">
        <v>1386376</v>
      </c>
      <c r="AU372">
        <v>1114946</v>
      </c>
      <c r="AV372">
        <v>1114946</v>
      </c>
      <c r="AW372">
        <v>1131110</v>
      </c>
      <c r="AX372">
        <v>1131110</v>
      </c>
      <c r="AY372">
        <v>1131110</v>
      </c>
      <c r="AZ372">
        <v>1131110</v>
      </c>
      <c r="BA372">
        <v>1052032</v>
      </c>
      <c r="BB372" t="s">
        <v>3796</v>
      </c>
      <c r="BC372" t="s">
        <v>3797</v>
      </c>
      <c r="BD372" t="s">
        <v>3843</v>
      </c>
      <c r="BE372" t="s">
        <v>3850</v>
      </c>
      <c r="BF372" t="s">
        <v>5073</v>
      </c>
      <c r="BG372" t="s">
        <v>5074</v>
      </c>
      <c r="BH372" t="s">
        <v>4947</v>
      </c>
      <c r="BI372" t="s">
        <v>195</v>
      </c>
      <c r="BJ372" t="s">
        <v>195</v>
      </c>
      <c r="BK372" t="s">
        <v>3791</v>
      </c>
      <c r="BL372" t="s">
        <v>5049</v>
      </c>
      <c r="BM372" t="s">
        <v>4949</v>
      </c>
      <c r="BN372" t="s">
        <v>5444</v>
      </c>
      <c r="BO372" t="s">
        <v>4950</v>
      </c>
      <c r="BP372" s="441" t="str">
        <f t="shared" si="5"/>
        <v>WA.2378.EBD.953.102.A.521811</v>
      </c>
    </row>
    <row r="373" spans="1:68">
      <c r="A373" t="s">
        <v>4935</v>
      </c>
      <c r="B373" t="s">
        <v>4936</v>
      </c>
      <c r="C373" t="s">
        <v>4937</v>
      </c>
      <c r="D373" t="s">
        <v>3795</v>
      </c>
      <c r="E373" t="s">
        <v>197</v>
      </c>
      <c r="F373" t="s">
        <v>3842</v>
      </c>
      <c r="G373" t="s">
        <v>2445</v>
      </c>
      <c r="H373" t="s">
        <v>4938</v>
      </c>
      <c r="I373">
        <v>5</v>
      </c>
      <c r="J373" t="s">
        <v>5054</v>
      </c>
      <c r="K373">
        <v>2</v>
      </c>
      <c r="L373" t="s">
        <v>1081</v>
      </c>
      <c r="M373" t="s">
        <v>8</v>
      </c>
      <c r="N373" t="s">
        <v>2861</v>
      </c>
      <c r="O373" t="s">
        <v>530</v>
      </c>
      <c r="P373" t="s">
        <v>8</v>
      </c>
      <c r="Q373" t="s">
        <v>4570</v>
      </c>
      <c r="R373" t="s">
        <v>4940</v>
      </c>
      <c r="S373" t="s">
        <v>195</v>
      </c>
      <c r="T373" t="s">
        <v>4570</v>
      </c>
      <c r="U373" t="s">
        <v>4570</v>
      </c>
      <c r="V373" t="s">
        <v>4951</v>
      </c>
      <c r="W373" t="s">
        <v>4496</v>
      </c>
      <c r="X373" t="s">
        <v>5499</v>
      </c>
      <c r="Y373" t="s">
        <v>4510</v>
      </c>
      <c r="Z373" t="s">
        <v>8</v>
      </c>
      <c r="AA373">
        <v>0</v>
      </c>
      <c r="AB373" t="s">
        <v>195</v>
      </c>
      <c r="AC373">
        <v>0</v>
      </c>
      <c r="AD373" t="s">
        <v>195</v>
      </c>
      <c r="AE373">
        <v>0</v>
      </c>
      <c r="AF373" t="s">
        <v>195</v>
      </c>
      <c r="AG373">
        <v>0</v>
      </c>
      <c r="AH373" t="s">
        <v>195</v>
      </c>
      <c r="AI373">
        <v>11</v>
      </c>
      <c r="AJ373" t="s">
        <v>106</v>
      </c>
      <c r="AK373">
        <v>1000000</v>
      </c>
      <c r="AL373">
        <v>11000000</v>
      </c>
      <c r="AM373" t="s">
        <v>195</v>
      </c>
      <c r="AN373">
        <v>0</v>
      </c>
      <c r="AO373" t="s">
        <v>4943</v>
      </c>
      <c r="AP373">
        <v>0</v>
      </c>
      <c r="AQ373">
        <v>0</v>
      </c>
      <c r="AR373">
        <v>1174042</v>
      </c>
      <c r="AS373">
        <v>633218</v>
      </c>
      <c r="AT373">
        <v>1386376</v>
      </c>
      <c r="AU373">
        <v>1114946</v>
      </c>
      <c r="AV373">
        <v>1114946</v>
      </c>
      <c r="AW373">
        <v>1131110</v>
      </c>
      <c r="AX373">
        <v>1131110</v>
      </c>
      <c r="AY373">
        <v>1131110</v>
      </c>
      <c r="AZ373">
        <v>1131110</v>
      </c>
      <c r="BA373">
        <v>1052032</v>
      </c>
      <c r="BB373" t="s">
        <v>3796</v>
      </c>
      <c r="BC373" t="s">
        <v>3797</v>
      </c>
      <c r="BD373" t="s">
        <v>3843</v>
      </c>
      <c r="BE373" t="s">
        <v>3850</v>
      </c>
      <c r="BF373" t="s">
        <v>5073</v>
      </c>
      <c r="BG373" t="s">
        <v>5074</v>
      </c>
      <c r="BH373" t="s">
        <v>4947</v>
      </c>
      <c r="BI373" t="s">
        <v>195</v>
      </c>
      <c r="BJ373" t="s">
        <v>195</v>
      </c>
      <c r="BK373" t="s">
        <v>3791</v>
      </c>
      <c r="BL373" t="s">
        <v>5446</v>
      </c>
      <c r="BM373" t="s">
        <v>4949</v>
      </c>
      <c r="BN373" t="s">
        <v>5444</v>
      </c>
      <c r="BO373" t="s">
        <v>4950</v>
      </c>
      <c r="BP373" s="441" t="str">
        <f t="shared" si="5"/>
        <v>WA.2378.EBD.953.102.A.521811</v>
      </c>
    </row>
    <row r="374" spans="1:68">
      <c r="A374" t="s">
        <v>4935</v>
      </c>
      <c r="B374" t="s">
        <v>4936</v>
      </c>
      <c r="C374" t="s">
        <v>4937</v>
      </c>
      <c r="D374" t="s">
        <v>3795</v>
      </c>
      <c r="E374" t="s">
        <v>197</v>
      </c>
      <c r="F374" t="s">
        <v>3842</v>
      </c>
      <c r="G374" t="s">
        <v>2445</v>
      </c>
      <c r="H374" t="s">
        <v>4938</v>
      </c>
      <c r="I374">
        <v>5</v>
      </c>
      <c r="J374" t="s">
        <v>5054</v>
      </c>
      <c r="K374">
        <v>2</v>
      </c>
      <c r="L374" t="s">
        <v>1081</v>
      </c>
      <c r="M374" t="s">
        <v>508</v>
      </c>
      <c r="N374" t="s">
        <v>165</v>
      </c>
      <c r="O374" t="s">
        <v>530</v>
      </c>
      <c r="P374" t="s">
        <v>8</v>
      </c>
      <c r="Q374" t="s">
        <v>4570</v>
      </c>
      <c r="R374" t="s">
        <v>4940</v>
      </c>
      <c r="S374" t="s">
        <v>195</v>
      </c>
      <c r="T374" t="s">
        <v>4570</v>
      </c>
      <c r="U374" t="s">
        <v>4570</v>
      </c>
      <c r="V374" t="s">
        <v>4496</v>
      </c>
      <c r="W374" t="s">
        <v>4570</v>
      </c>
      <c r="X374" t="s">
        <v>5500</v>
      </c>
      <c r="Y374" t="s">
        <v>4483</v>
      </c>
      <c r="Z374" t="s">
        <v>8</v>
      </c>
      <c r="AA374">
        <v>0</v>
      </c>
      <c r="AB374" t="s">
        <v>195</v>
      </c>
      <c r="AC374">
        <v>0</v>
      </c>
      <c r="AD374" t="s">
        <v>195</v>
      </c>
      <c r="AE374">
        <v>0</v>
      </c>
      <c r="AF374" t="s">
        <v>195</v>
      </c>
      <c r="AG374">
        <v>0</v>
      </c>
      <c r="AH374" t="s">
        <v>195</v>
      </c>
      <c r="AI374">
        <v>11</v>
      </c>
      <c r="AJ374" t="s">
        <v>106</v>
      </c>
      <c r="AK374">
        <v>1000000</v>
      </c>
      <c r="AL374">
        <v>11000000</v>
      </c>
      <c r="AM374" t="s">
        <v>195</v>
      </c>
      <c r="AN374">
        <v>0</v>
      </c>
      <c r="AO374" t="s">
        <v>4943</v>
      </c>
      <c r="AP374">
        <v>0</v>
      </c>
      <c r="AQ374">
        <v>0</v>
      </c>
      <c r="AR374">
        <v>200025</v>
      </c>
      <c r="AS374">
        <v>234245</v>
      </c>
      <c r="AT374">
        <v>1386050</v>
      </c>
      <c r="AU374">
        <v>1140250</v>
      </c>
      <c r="AV374">
        <v>1990742</v>
      </c>
      <c r="AW374">
        <v>1278528</v>
      </c>
      <c r="AX374">
        <v>1225612</v>
      </c>
      <c r="AY374">
        <v>1252070</v>
      </c>
      <c r="AZ374">
        <v>1146240</v>
      </c>
      <c r="BA374">
        <v>1146238</v>
      </c>
      <c r="BB374" t="s">
        <v>3796</v>
      </c>
      <c r="BC374" t="s">
        <v>3797</v>
      </c>
      <c r="BD374" t="s">
        <v>3843</v>
      </c>
      <c r="BE374" t="s">
        <v>3850</v>
      </c>
      <c r="BF374" t="s">
        <v>5073</v>
      </c>
      <c r="BG374" t="s">
        <v>5078</v>
      </c>
      <c r="BH374" t="s">
        <v>4947</v>
      </c>
      <c r="BI374" t="s">
        <v>195</v>
      </c>
      <c r="BJ374" t="s">
        <v>195</v>
      </c>
      <c r="BK374" t="s">
        <v>3791</v>
      </c>
      <c r="BL374" t="s">
        <v>5049</v>
      </c>
      <c r="BM374" t="s">
        <v>4949</v>
      </c>
      <c r="BN374" t="s">
        <v>5444</v>
      </c>
      <c r="BO374" t="s">
        <v>4950</v>
      </c>
      <c r="BP374" s="441" t="str">
        <f t="shared" si="5"/>
        <v>WA.2378.EBD.953.102.B.521811</v>
      </c>
    </row>
    <row r="375" spans="1:68">
      <c r="A375" t="s">
        <v>4935</v>
      </c>
      <c r="B375" t="s">
        <v>4936</v>
      </c>
      <c r="C375" t="s">
        <v>4937</v>
      </c>
      <c r="D375" t="s">
        <v>3795</v>
      </c>
      <c r="E375" t="s">
        <v>197</v>
      </c>
      <c r="F375" t="s">
        <v>3842</v>
      </c>
      <c r="G375" t="s">
        <v>2445</v>
      </c>
      <c r="H375" t="s">
        <v>4938</v>
      </c>
      <c r="I375">
        <v>5</v>
      </c>
      <c r="J375" t="s">
        <v>5054</v>
      </c>
      <c r="K375">
        <v>2</v>
      </c>
      <c r="L375" t="s">
        <v>1081</v>
      </c>
      <c r="M375" t="s">
        <v>508</v>
      </c>
      <c r="N375" t="s">
        <v>165</v>
      </c>
      <c r="O375" t="s">
        <v>530</v>
      </c>
      <c r="P375" t="s">
        <v>8</v>
      </c>
      <c r="Q375" t="s">
        <v>4570</v>
      </c>
      <c r="R375" t="s">
        <v>4940</v>
      </c>
      <c r="S375" t="s">
        <v>195</v>
      </c>
      <c r="T375" t="s">
        <v>4570</v>
      </c>
      <c r="U375" t="s">
        <v>4570</v>
      </c>
      <c r="V375" t="s">
        <v>4951</v>
      </c>
      <c r="W375" t="s">
        <v>4496</v>
      </c>
      <c r="X375" t="s">
        <v>5501</v>
      </c>
      <c r="Y375" t="s">
        <v>4510</v>
      </c>
      <c r="Z375" t="s">
        <v>8</v>
      </c>
      <c r="AA375">
        <v>0</v>
      </c>
      <c r="AB375" t="s">
        <v>195</v>
      </c>
      <c r="AC375">
        <v>0</v>
      </c>
      <c r="AD375" t="s">
        <v>195</v>
      </c>
      <c r="AE375">
        <v>0</v>
      </c>
      <c r="AF375" t="s">
        <v>195</v>
      </c>
      <c r="AG375">
        <v>0</v>
      </c>
      <c r="AH375" t="s">
        <v>195</v>
      </c>
      <c r="AI375">
        <v>11</v>
      </c>
      <c r="AJ375" t="s">
        <v>106</v>
      </c>
      <c r="AK375">
        <v>1000000</v>
      </c>
      <c r="AL375">
        <v>11000000</v>
      </c>
      <c r="AM375" t="s">
        <v>195</v>
      </c>
      <c r="AN375">
        <v>0</v>
      </c>
      <c r="AO375" t="s">
        <v>4943</v>
      </c>
      <c r="AP375">
        <v>0</v>
      </c>
      <c r="AQ375">
        <v>0</v>
      </c>
      <c r="AR375">
        <v>200025</v>
      </c>
      <c r="AS375">
        <v>234245</v>
      </c>
      <c r="AT375">
        <v>1386050</v>
      </c>
      <c r="AU375">
        <v>1140250</v>
      </c>
      <c r="AV375">
        <v>1990742</v>
      </c>
      <c r="AW375">
        <v>1278528</v>
      </c>
      <c r="AX375">
        <v>1225612</v>
      </c>
      <c r="AY375">
        <v>1252070</v>
      </c>
      <c r="AZ375">
        <v>1146240</v>
      </c>
      <c r="BA375">
        <v>1146238</v>
      </c>
      <c r="BB375" t="s">
        <v>3796</v>
      </c>
      <c r="BC375" t="s">
        <v>3797</v>
      </c>
      <c r="BD375" t="s">
        <v>3843</v>
      </c>
      <c r="BE375" t="s">
        <v>3850</v>
      </c>
      <c r="BF375" t="s">
        <v>5073</v>
      </c>
      <c r="BG375" t="s">
        <v>5078</v>
      </c>
      <c r="BH375" t="s">
        <v>4947</v>
      </c>
      <c r="BI375" t="s">
        <v>195</v>
      </c>
      <c r="BJ375" t="s">
        <v>195</v>
      </c>
      <c r="BK375" t="s">
        <v>3791</v>
      </c>
      <c r="BL375" t="s">
        <v>5446</v>
      </c>
      <c r="BM375" t="s">
        <v>4949</v>
      </c>
      <c r="BN375" t="s">
        <v>5444</v>
      </c>
      <c r="BO375" t="s">
        <v>4950</v>
      </c>
      <c r="BP375" s="441" t="str">
        <f t="shared" si="5"/>
        <v>WA.2378.EBD.953.102.B.521811</v>
      </c>
    </row>
    <row r="376" spans="1:68">
      <c r="A376" t="s">
        <v>4935</v>
      </c>
      <c r="B376" t="s">
        <v>4936</v>
      </c>
      <c r="C376" t="s">
        <v>4937</v>
      </c>
      <c r="D376" t="s">
        <v>3795</v>
      </c>
      <c r="E376" t="s">
        <v>197</v>
      </c>
      <c r="F376" t="s">
        <v>3842</v>
      </c>
      <c r="G376" t="s">
        <v>2445</v>
      </c>
      <c r="H376" t="s">
        <v>4938</v>
      </c>
      <c r="I376">
        <v>5</v>
      </c>
      <c r="J376" t="s">
        <v>5054</v>
      </c>
      <c r="K376">
        <v>2</v>
      </c>
      <c r="L376" t="s">
        <v>1081</v>
      </c>
      <c r="M376" t="s">
        <v>509</v>
      </c>
      <c r="N376" t="s">
        <v>166</v>
      </c>
      <c r="O376" t="s">
        <v>530</v>
      </c>
      <c r="P376" t="s">
        <v>8</v>
      </c>
      <c r="Q376" t="s">
        <v>4570</v>
      </c>
      <c r="R376" t="s">
        <v>4940</v>
      </c>
      <c r="S376" t="s">
        <v>195</v>
      </c>
      <c r="T376" t="s">
        <v>4570</v>
      </c>
      <c r="U376" t="s">
        <v>4570</v>
      </c>
      <c r="V376" t="s">
        <v>4496</v>
      </c>
      <c r="W376" t="s">
        <v>4570</v>
      </c>
      <c r="X376" t="s">
        <v>5502</v>
      </c>
      <c r="Y376" t="s">
        <v>4483</v>
      </c>
      <c r="Z376" t="s">
        <v>8</v>
      </c>
      <c r="AA376">
        <v>0</v>
      </c>
      <c r="AB376" t="s">
        <v>195</v>
      </c>
      <c r="AC376">
        <v>0</v>
      </c>
      <c r="AD376" t="s">
        <v>195</v>
      </c>
      <c r="AE376">
        <v>0</v>
      </c>
      <c r="AF376" t="s">
        <v>195</v>
      </c>
      <c r="AG376">
        <v>0</v>
      </c>
      <c r="AH376" t="s">
        <v>195</v>
      </c>
      <c r="AI376">
        <v>11</v>
      </c>
      <c r="AJ376" t="s">
        <v>106</v>
      </c>
      <c r="AK376">
        <v>1000000</v>
      </c>
      <c r="AL376">
        <v>11000000</v>
      </c>
      <c r="AM376" t="s">
        <v>195</v>
      </c>
      <c r="AN376">
        <v>0</v>
      </c>
      <c r="AO376" t="s">
        <v>4943</v>
      </c>
      <c r="AP376">
        <v>0</v>
      </c>
      <c r="AQ376">
        <v>0</v>
      </c>
      <c r="AR376">
        <v>2384642</v>
      </c>
      <c r="AS376">
        <v>0</v>
      </c>
      <c r="AT376">
        <v>893671</v>
      </c>
      <c r="AU376">
        <v>1073672</v>
      </c>
      <c r="AV376">
        <v>1125079</v>
      </c>
      <c r="AW376">
        <v>1047969</v>
      </c>
      <c r="AX376">
        <v>1099376</v>
      </c>
      <c r="AY376">
        <v>1054762</v>
      </c>
      <c r="AZ376">
        <v>1154996</v>
      </c>
      <c r="BA376">
        <v>1165833</v>
      </c>
      <c r="BB376" t="s">
        <v>3796</v>
      </c>
      <c r="BC376" t="s">
        <v>3797</v>
      </c>
      <c r="BD376" t="s">
        <v>3843</v>
      </c>
      <c r="BE376" t="s">
        <v>3850</v>
      </c>
      <c r="BF376" t="s">
        <v>5073</v>
      </c>
      <c r="BG376" t="s">
        <v>5084</v>
      </c>
      <c r="BH376" t="s">
        <v>4947</v>
      </c>
      <c r="BI376" t="s">
        <v>195</v>
      </c>
      <c r="BJ376" t="s">
        <v>195</v>
      </c>
      <c r="BK376" t="s">
        <v>3791</v>
      </c>
      <c r="BL376" t="s">
        <v>5049</v>
      </c>
      <c r="BM376" t="s">
        <v>4949</v>
      </c>
      <c r="BN376" t="s">
        <v>5444</v>
      </c>
      <c r="BO376" t="s">
        <v>4950</v>
      </c>
      <c r="BP376" s="441" t="str">
        <f t="shared" si="5"/>
        <v>WA.2378.EBD.953.102.C.521811</v>
      </c>
    </row>
    <row r="377" spans="1:68">
      <c r="A377" t="s">
        <v>4935</v>
      </c>
      <c r="B377" t="s">
        <v>4936</v>
      </c>
      <c r="C377" t="s">
        <v>4937</v>
      </c>
      <c r="D377" t="s">
        <v>3795</v>
      </c>
      <c r="E377" t="s">
        <v>197</v>
      </c>
      <c r="F377" t="s">
        <v>3842</v>
      </c>
      <c r="G377" t="s">
        <v>2445</v>
      </c>
      <c r="H377" t="s">
        <v>4938</v>
      </c>
      <c r="I377">
        <v>5</v>
      </c>
      <c r="J377" t="s">
        <v>5054</v>
      </c>
      <c r="K377">
        <v>2</v>
      </c>
      <c r="L377" t="s">
        <v>1081</v>
      </c>
      <c r="M377" t="s">
        <v>509</v>
      </c>
      <c r="N377" t="s">
        <v>166</v>
      </c>
      <c r="O377" t="s">
        <v>530</v>
      </c>
      <c r="P377" t="s">
        <v>8</v>
      </c>
      <c r="Q377" t="s">
        <v>4570</v>
      </c>
      <c r="R377" t="s">
        <v>4940</v>
      </c>
      <c r="S377" t="s">
        <v>195</v>
      </c>
      <c r="T377" t="s">
        <v>4570</v>
      </c>
      <c r="U377" t="s">
        <v>4570</v>
      </c>
      <c r="V377" t="s">
        <v>4951</v>
      </c>
      <c r="W377" t="s">
        <v>4496</v>
      </c>
      <c r="X377" t="s">
        <v>5503</v>
      </c>
      <c r="Y377" t="s">
        <v>4510</v>
      </c>
      <c r="Z377" t="s">
        <v>8</v>
      </c>
      <c r="AA377">
        <v>0</v>
      </c>
      <c r="AB377" t="s">
        <v>195</v>
      </c>
      <c r="AC377">
        <v>0</v>
      </c>
      <c r="AD377" t="s">
        <v>195</v>
      </c>
      <c r="AE377">
        <v>0</v>
      </c>
      <c r="AF377" t="s">
        <v>195</v>
      </c>
      <c r="AG377">
        <v>0</v>
      </c>
      <c r="AH377" t="s">
        <v>195</v>
      </c>
      <c r="AI377">
        <v>11</v>
      </c>
      <c r="AJ377" t="s">
        <v>106</v>
      </c>
      <c r="AK377">
        <v>1000000</v>
      </c>
      <c r="AL377">
        <v>11000000</v>
      </c>
      <c r="AM377" t="s">
        <v>195</v>
      </c>
      <c r="AN377">
        <v>0</v>
      </c>
      <c r="AO377" t="s">
        <v>4943</v>
      </c>
      <c r="AP377">
        <v>0</v>
      </c>
      <c r="AQ377">
        <v>0</v>
      </c>
      <c r="AR377">
        <v>2384642</v>
      </c>
      <c r="AS377">
        <v>0</v>
      </c>
      <c r="AT377">
        <v>893671</v>
      </c>
      <c r="AU377">
        <v>1073672</v>
      </c>
      <c r="AV377">
        <v>1125079</v>
      </c>
      <c r="AW377">
        <v>1047969</v>
      </c>
      <c r="AX377">
        <v>1099376</v>
      </c>
      <c r="AY377">
        <v>1054762</v>
      </c>
      <c r="AZ377">
        <v>1154996</v>
      </c>
      <c r="BA377">
        <v>1165833</v>
      </c>
      <c r="BB377" t="s">
        <v>3796</v>
      </c>
      <c r="BC377" t="s">
        <v>3797</v>
      </c>
      <c r="BD377" t="s">
        <v>3843</v>
      </c>
      <c r="BE377" t="s">
        <v>3850</v>
      </c>
      <c r="BF377" t="s">
        <v>5073</v>
      </c>
      <c r="BG377" t="s">
        <v>5084</v>
      </c>
      <c r="BH377" t="s">
        <v>4947</v>
      </c>
      <c r="BI377" t="s">
        <v>195</v>
      </c>
      <c r="BJ377" t="s">
        <v>195</v>
      </c>
      <c r="BK377" t="s">
        <v>3791</v>
      </c>
      <c r="BL377" t="s">
        <v>5446</v>
      </c>
      <c r="BM377" t="s">
        <v>4949</v>
      </c>
      <c r="BN377" t="s">
        <v>5444</v>
      </c>
      <c r="BO377" t="s">
        <v>4950</v>
      </c>
      <c r="BP377" s="441" t="str">
        <f t="shared" si="5"/>
        <v>WA.2378.EBD.953.102.C.521811</v>
      </c>
    </row>
    <row r="378" spans="1:68">
      <c r="A378" t="s">
        <v>4935</v>
      </c>
      <c r="B378" t="s">
        <v>4936</v>
      </c>
      <c r="C378" t="s">
        <v>4937</v>
      </c>
      <c r="D378" t="s">
        <v>3795</v>
      </c>
      <c r="E378" t="s">
        <v>197</v>
      </c>
      <c r="F378" t="s">
        <v>3842</v>
      </c>
      <c r="G378" t="s">
        <v>2445</v>
      </c>
      <c r="H378" t="s">
        <v>4938</v>
      </c>
      <c r="I378">
        <v>5</v>
      </c>
      <c r="J378" t="s">
        <v>5054</v>
      </c>
      <c r="K378">
        <v>2</v>
      </c>
      <c r="L378" t="s">
        <v>1081</v>
      </c>
      <c r="M378" t="s">
        <v>511</v>
      </c>
      <c r="N378" t="s">
        <v>167</v>
      </c>
      <c r="O378" t="s">
        <v>530</v>
      </c>
      <c r="P378" t="s">
        <v>8</v>
      </c>
      <c r="Q378" t="s">
        <v>4570</v>
      </c>
      <c r="R378" t="s">
        <v>4940</v>
      </c>
      <c r="S378" t="s">
        <v>195</v>
      </c>
      <c r="T378" t="s">
        <v>4570</v>
      </c>
      <c r="U378" t="s">
        <v>4570</v>
      </c>
      <c r="V378" t="s">
        <v>4496</v>
      </c>
      <c r="W378" t="s">
        <v>4570</v>
      </c>
      <c r="X378" t="s">
        <v>5504</v>
      </c>
      <c r="Y378" t="s">
        <v>4483</v>
      </c>
      <c r="Z378" t="s">
        <v>8</v>
      </c>
      <c r="AA378">
        <v>0</v>
      </c>
      <c r="AB378" t="s">
        <v>195</v>
      </c>
      <c r="AC378">
        <v>0</v>
      </c>
      <c r="AD378" t="s">
        <v>195</v>
      </c>
      <c r="AE378">
        <v>0</v>
      </c>
      <c r="AF378" t="s">
        <v>195</v>
      </c>
      <c r="AG378">
        <v>0</v>
      </c>
      <c r="AH378" t="s">
        <v>195</v>
      </c>
      <c r="AI378">
        <v>11</v>
      </c>
      <c r="AJ378" t="s">
        <v>106</v>
      </c>
      <c r="AK378">
        <v>1000000</v>
      </c>
      <c r="AL378">
        <v>11000000</v>
      </c>
      <c r="AM378" t="s">
        <v>195</v>
      </c>
      <c r="AN378">
        <v>0</v>
      </c>
      <c r="AO378" t="s">
        <v>4943</v>
      </c>
      <c r="AP378">
        <v>0</v>
      </c>
      <c r="AQ378">
        <v>0</v>
      </c>
      <c r="AR378">
        <v>573449</v>
      </c>
      <c r="AS378">
        <v>0</v>
      </c>
      <c r="AT378">
        <v>1242383</v>
      </c>
      <c r="AU378">
        <v>1399525</v>
      </c>
      <c r="AV378">
        <v>1299548</v>
      </c>
      <c r="AW378">
        <v>1391002</v>
      </c>
      <c r="AX378">
        <v>1121814</v>
      </c>
      <c r="AY378">
        <v>1759198</v>
      </c>
      <c r="AZ378">
        <v>1121783</v>
      </c>
      <c r="BA378">
        <v>1091298</v>
      </c>
      <c r="BB378" t="s">
        <v>3796</v>
      </c>
      <c r="BC378" t="s">
        <v>3797</v>
      </c>
      <c r="BD378" t="s">
        <v>3843</v>
      </c>
      <c r="BE378" t="s">
        <v>3850</v>
      </c>
      <c r="BF378" t="s">
        <v>5073</v>
      </c>
      <c r="BG378" t="s">
        <v>5101</v>
      </c>
      <c r="BH378" t="s">
        <v>4947</v>
      </c>
      <c r="BI378" t="s">
        <v>195</v>
      </c>
      <c r="BJ378" t="s">
        <v>195</v>
      </c>
      <c r="BK378" t="s">
        <v>3791</v>
      </c>
      <c r="BL378" t="s">
        <v>5049</v>
      </c>
      <c r="BM378" t="s">
        <v>4949</v>
      </c>
      <c r="BN378" t="s">
        <v>5444</v>
      </c>
      <c r="BO378" t="s">
        <v>4950</v>
      </c>
      <c r="BP378" s="441" t="str">
        <f t="shared" si="5"/>
        <v>WA.2378.EBD.953.102.D.521811</v>
      </c>
    </row>
    <row r="379" spans="1:68">
      <c r="A379" t="s">
        <v>4935</v>
      </c>
      <c r="B379" t="s">
        <v>4936</v>
      </c>
      <c r="C379" t="s">
        <v>4937</v>
      </c>
      <c r="D379" t="s">
        <v>3795</v>
      </c>
      <c r="E379" t="s">
        <v>197</v>
      </c>
      <c r="F379" t="s">
        <v>3842</v>
      </c>
      <c r="G379" t="s">
        <v>2445</v>
      </c>
      <c r="H379" t="s">
        <v>4938</v>
      </c>
      <c r="I379">
        <v>5</v>
      </c>
      <c r="J379" t="s">
        <v>5054</v>
      </c>
      <c r="K379">
        <v>2</v>
      </c>
      <c r="L379" t="s">
        <v>1081</v>
      </c>
      <c r="M379" t="s">
        <v>511</v>
      </c>
      <c r="N379" t="s">
        <v>167</v>
      </c>
      <c r="O379" t="s">
        <v>530</v>
      </c>
      <c r="P379" t="s">
        <v>8</v>
      </c>
      <c r="Q379" t="s">
        <v>4570</v>
      </c>
      <c r="R379" t="s">
        <v>4940</v>
      </c>
      <c r="S379" t="s">
        <v>195</v>
      </c>
      <c r="T379" t="s">
        <v>4570</v>
      </c>
      <c r="U379" t="s">
        <v>4570</v>
      </c>
      <c r="V379" t="s">
        <v>4951</v>
      </c>
      <c r="W379" t="s">
        <v>4496</v>
      </c>
      <c r="X379" t="s">
        <v>5505</v>
      </c>
      <c r="Y379" t="s">
        <v>4510</v>
      </c>
      <c r="Z379" t="s">
        <v>8</v>
      </c>
      <c r="AA379">
        <v>0</v>
      </c>
      <c r="AB379" t="s">
        <v>195</v>
      </c>
      <c r="AC379">
        <v>0</v>
      </c>
      <c r="AD379" t="s">
        <v>195</v>
      </c>
      <c r="AE379">
        <v>0</v>
      </c>
      <c r="AF379" t="s">
        <v>195</v>
      </c>
      <c r="AG379">
        <v>0</v>
      </c>
      <c r="AH379" t="s">
        <v>195</v>
      </c>
      <c r="AI379">
        <v>11</v>
      </c>
      <c r="AJ379" t="s">
        <v>106</v>
      </c>
      <c r="AK379">
        <v>1000000</v>
      </c>
      <c r="AL379">
        <v>11000000</v>
      </c>
      <c r="AM379" t="s">
        <v>195</v>
      </c>
      <c r="AN379">
        <v>0</v>
      </c>
      <c r="AO379" t="s">
        <v>4943</v>
      </c>
      <c r="AP379">
        <v>0</v>
      </c>
      <c r="AQ379">
        <v>0</v>
      </c>
      <c r="AR379">
        <v>573449</v>
      </c>
      <c r="AS379">
        <v>0</v>
      </c>
      <c r="AT379">
        <v>1242383</v>
      </c>
      <c r="AU379">
        <v>1399525</v>
      </c>
      <c r="AV379">
        <v>1299548</v>
      </c>
      <c r="AW379">
        <v>1391002</v>
      </c>
      <c r="AX379">
        <v>1121814</v>
      </c>
      <c r="AY379">
        <v>1759198</v>
      </c>
      <c r="AZ379">
        <v>1121783</v>
      </c>
      <c r="BA379">
        <v>1091298</v>
      </c>
      <c r="BB379" t="s">
        <v>3796</v>
      </c>
      <c r="BC379" t="s">
        <v>3797</v>
      </c>
      <c r="BD379" t="s">
        <v>3843</v>
      </c>
      <c r="BE379" t="s">
        <v>3850</v>
      </c>
      <c r="BF379" t="s">
        <v>5073</v>
      </c>
      <c r="BG379" t="s">
        <v>5101</v>
      </c>
      <c r="BH379" t="s">
        <v>4947</v>
      </c>
      <c r="BI379" t="s">
        <v>195</v>
      </c>
      <c r="BJ379" t="s">
        <v>195</v>
      </c>
      <c r="BK379" t="s">
        <v>3791</v>
      </c>
      <c r="BL379" t="s">
        <v>5446</v>
      </c>
      <c r="BM379" t="s">
        <v>4949</v>
      </c>
      <c r="BN379" t="s">
        <v>5444</v>
      </c>
      <c r="BO379" t="s">
        <v>4950</v>
      </c>
      <c r="BP379" s="441" t="str">
        <f t="shared" si="5"/>
        <v>WA.2378.EBD.953.102.D.521811</v>
      </c>
    </row>
    <row r="380" spans="1:68">
      <c r="A380" t="s">
        <v>5010</v>
      </c>
      <c r="B380" t="s">
        <v>4936</v>
      </c>
      <c r="C380" t="s">
        <v>4937</v>
      </c>
      <c r="D380" t="s">
        <v>3795</v>
      </c>
      <c r="E380" t="s">
        <v>197</v>
      </c>
      <c r="F380" t="s">
        <v>3842</v>
      </c>
      <c r="G380" t="s">
        <v>2445</v>
      </c>
      <c r="H380" t="s">
        <v>4938</v>
      </c>
      <c r="I380">
        <v>5</v>
      </c>
      <c r="J380" t="s">
        <v>5031</v>
      </c>
      <c r="K380">
        <v>1</v>
      </c>
      <c r="L380" t="s">
        <v>805</v>
      </c>
      <c r="M380" t="s">
        <v>8</v>
      </c>
      <c r="N380" t="s">
        <v>122</v>
      </c>
      <c r="O380" t="s">
        <v>530</v>
      </c>
      <c r="P380" t="s">
        <v>8</v>
      </c>
      <c r="Q380" t="s">
        <v>4570</v>
      </c>
      <c r="R380" t="s">
        <v>4940</v>
      </c>
      <c r="S380" t="s">
        <v>195</v>
      </c>
      <c r="T380" t="s">
        <v>4570</v>
      </c>
      <c r="U380" t="s">
        <v>4570</v>
      </c>
      <c r="V380" t="s">
        <v>4496</v>
      </c>
      <c r="W380" t="s">
        <v>4570</v>
      </c>
      <c r="X380" t="s">
        <v>5488</v>
      </c>
      <c r="Y380" t="s">
        <v>4483</v>
      </c>
      <c r="Z380" t="s">
        <v>8</v>
      </c>
      <c r="AA380">
        <v>0</v>
      </c>
      <c r="AB380" t="s">
        <v>195</v>
      </c>
      <c r="AC380">
        <v>0</v>
      </c>
      <c r="AD380" t="s">
        <v>195</v>
      </c>
      <c r="AE380">
        <v>0</v>
      </c>
      <c r="AF380" t="s">
        <v>195</v>
      </c>
      <c r="AG380">
        <v>0</v>
      </c>
      <c r="AH380" t="s">
        <v>195</v>
      </c>
      <c r="AI380">
        <v>7</v>
      </c>
      <c r="AJ380" t="s">
        <v>106</v>
      </c>
      <c r="AK380">
        <v>1000000</v>
      </c>
      <c r="AL380">
        <v>7000000</v>
      </c>
      <c r="AM380" t="s">
        <v>195</v>
      </c>
      <c r="AN380">
        <v>0</v>
      </c>
      <c r="AO380" t="s">
        <v>5011</v>
      </c>
      <c r="AP380">
        <v>0</v>
      </c>
      <c r="AQ380">
        <v>0</v>
      </c>
      <c r="AR380">
        <v>311330</v>
      </c>
      <c r="AS380">
        <v>75821</v>
      </c>
      <c r="AT380">
        <v>189397</v>
      </c>
      <c r="AU380">
        <v>231196</v>
      </c>
      <c r="AV380">
        <v>1498832</v>
      </c>
      <c r="AW380">
        <v>200612</v>
      </c>
      <c r="AX380">
        <v>226676</v>
      </c>
      <c r="AY380">
        <v>193524</v>
      </c>
      <c r="AZ380">
        <v>197679</v>
      </c>
      <c r="BA380">
        <v>3874933</v>
      </c>
      <c r="BB380" t="s">
        <v>3796</v>
      </c>
      <c r="BC380" t="s">
        <v>3797</v>
      </c>
      <c r="BD380" t="s">
        <v>3843</v>
      </c>
      <c r="BE380" t="s">
        <v>3844</v>
      </c>
      <c r="BF380" t="s">
        <v>5034</v>
      </c>
      <c r="BG380" t="s">
        <v>5192</v>
      </c>
      <c r="BH380" t="s">
        <v>4947</v>
      </c>
      <c r="BI380" t="s">
        <v>195</v>
      </c>
      <c r="BJ380" t="s">
        <v>195</v>
      </c>
      <c r="BK380" t="s">
        <v>3791</v>
      </c>
      <c r="BL380" t="s">
        <v>5049</v>
      </c>
      <c r="BM380" t="s">
        <v>4949</v>
      </c>
      <c r="BN380" t="s">
        <v>5444</v>
      </c>
      <c r="BO380" t="s">
        <v>4950</v>
      </c>
      <c r="BP380" s="441" t="str">
        <f t="shared" si="5"/>
        <v>WA.2378.EBD.952.101.A.521811</v>
      </c>
    </row>
    <row r="381" spans="1:68">
      <c r="A381" t="s">
        <v>5010</v>
      </c>
      <c r="B381" t="s">
        <v>4936</v>
      </c>
      <c r="C381" t="s">
        <v>4937</v>
      </c>
      <c r="D381" t="s">
        <v>3795</v>
      </c>
      <c r="E381" t="s">
        <v>197</v>
      </c>
      <c r="F381" t="s">
        <v>3842</v>
      </c>
      <c r="G381" t="s">
        <v>2445</v>
      </c>
      <c r="H381" t="s">
        <v>4938</v>
      </c>
      <c r="I381">
        <v>5</v>
      </c>
      <c r="J381" t="s">
        <v>5031</v>
      </c>
      <c r="K381">
        <v>1</v>
      </c>
      <c r="L381" t="s">
        <v>805</v>
      </c>
      <c r="M381" t="s">
        <v>8</v>
      </c>
      <c r="N381" t="s">
        <v>122</v>
      </c>
      <c r="O381" t="s">
        <v>530</v>
      </c>
      <c r="P381" t="s">
        <v>8</v>
      </c>
      <c r="Q381" t="s">
        <v>4570</v>
      </c>
      <c r="R381" t="s">
        <v>4940</v>
      </c>
      <c r="S381" t="s">
        <v>195</v>
      </c>
      <c r="T381" t="s">
        <v>4570</v>
      </c>
      <c r="U381" t="s">
        <v>4570</v>
      </c>
      <c r="V381" t="s">
        <v>4951</v>
      </c>
      <c r="W381" t="s">
        <v>4496</v>
      </c>
      <c r="X381" t="s">
        <v>5489</v>
      </c>
      <c r="Y381" t="s">
        <v>4493</v>
      </c>
      <c r="Z381" t="s">
        <v>8</v>
      </c>
      <c r="AA381">
        <v>0</v>
      </c>
      <c r="AB381" t="s">
        <v>195</v>
      </c>
      <c r="AC381">
        <v>0</v>
      </c>
      <c r="AD381" t="s">
        <v>195</v>
      </c>
      <c r="AE381">
        <v>0</v>
      </c>
      <c r="AF381" t="s">
        <v>195</v>
      </c>
      <c r="AG381">
        <v>0</v>
      </c>
      <c r="AH381" t="s">
        <v>195</v>
      </c>
      <c r="AI381">
        <v>7</v>
      </c>
      <c r="AJ381" t="s">
        <v>106</v>
      </c>
      <c r="AK381">
        <v>1000000</v>
      </c>
      <c r="AL381">
        <v>7000000</v>
      </c>
      <c r="AM381" t="s">
        <v>195</v>
      </c>
      <c r="AN381">
        <v>0</v>
      </c>
      <c r="AO381" t="s">
        <v>5011</v>
      </c>
      <c r="AP381">
        <v>0</v>
      </c>
      <c r="AQ381">
        <v>0</v>
      </c>
      <c r="AR381">
        <v>311330</v>
      </c>
      <c r="AS381">
        <v>75821</v>
      </c>
      <c r="AT381">
        <v>189397</v>
      </c>
      <c r="AU381">
        <v>231196</v>
      </c>
      <c r="AV381">
        <v>1498832</v>
      </c>
      <c r="AW381">
        <v>200612</v>
      </c>
      <c r="AX381">
        <v>226676</v>
      </c>
      <c r="AY381">
        <v>193524</v>
      </c>
      <c r="AZ381">
        <v>197679</v>
      </c>
      <c r="BA381">
        <v>3874933</v>
      </c>
      <c r="BB381" t="s">
        <v>3796</v>
      </c>
      <c r="BC381" t="s">
        <v>3797</v>
      </c>
      <c r="BD381" t="s">
        <v>3843</v>
      </c>
      <c r="BE381" t="s">
        <v>3844</v>
      </c>
      <c r="BF381" t="s">
        <v>5034</v>
      </c>
      <c r="BG381" t="s">
        <v>5192</v>
      </c>
      <c r="BH381" t="s">
        <v>4947</v>
      </c>
      <c r="BI381" t="s">
        <v>195</v>
      </c>
      <c r="BJ381" t="s">
        <v>195</v>
      </c>
      <c r="BK381" t="s">
        <v>3791</v>
      </c>
      <c r="BL381" t="s">
        <v>5450</v>
      </c>
      <c r="BM381" t="s">
        <v>4949</v>
      </c>
      <c r="BN381" t="s">
        <v>5444</v>
      </c>
      <c r="BO381" t="s">
        <v>4950</v>
      </c>
      <c r="BP381" s="441" t="str">
        <f t="shared" si="5"/>
        <v>WA.2378.EBD.952.101.A.521811</v>
      </c>
    </row>
    <row r="382" spans="1:68">
      <c r="A382" t="s">
        <v>5010</v>
      </c>
      <c r="B382" t="s">
        <v>4936</v>
      </c>
      <c r="C382" t="s">
        <v>4937</v>
      </c>
      <c r="D382" t="s">
        <v>3795</v>
      </c>
      <c r="E382" t="s">
        <v>197</v>
      </c>
      <c r="F382" t="s">
        <v>3842</v>
      </c>
      <c r="G382" t="s">
        <v>2445</v>
      </c>
      <c r="H382" t="s">
        <v>4938</v>
      </c>
      <c r="I382">
        <v>5</v>
      </c>
      <c r="J382" t="s">
        <v>5031</v>
      </c>
      <c r="K382">
        <v>1</v>
      </c>
      <c r="L382" t="s">
        <v>805</v>
      </c>
      <c r="M382" t="s">
        <v>508</v>
      </c>
      <c r="N382" t="s">
        <v>123</v>
      </c>
      <c r="O382" t="s">
        <v>530</v>
      </c>
      <c r="P382" t="s">
        <v>8</v>
      </c>
      <c r="Q382" t="s">
        <v>4570</v>
      </c>
      <c r="R382" t="s">
        <v>4940</v>
      </c>
      <c r="S382" t="s">
        <v>195</v>
      </c>
      <c r="T382" t="s">
        <v>4570</v>
      </c>
      <c r="U382" t="s">
        <v>4570</v>
      </c>
      <c r="V382" t="s">
        <v>4496</v>
      </c>
      <c r="W382" t="s">
        <v>4570</v>
      </c>
      <c r="X382" t="s">
        <v>5490</v>
      </c>
      <c r="Y382" t="s">
        <v>4483</v>
      </c>
      <c r="Z382" t="s">
        <v>8</v>
      </c>
      <c r="AA382">
        <v>0</v>
      </c>
      <c r="AB382" t="s">
        <v>195</v>
      </c>
      <c r="AC382">
        <v>0</v>
      </c>
      <c r="AD382" t="s">
        <v>195</v>
      </c>
      <c r="AE382">
        <v>0</v>
      </c>
      <c r="AF382" t="s">
        <v>195</v>
      </c>
      <c r="AG382">
        <v>0</v>
      </c>
      <c r="AH382" t="s">
        <v>195</v>
      </c>
      <c r="AI382">
        <v>8</v>
      </c>
      <c r="AJ382" t="s">
        <v>106</v>
      </c>
      <c r="AK382">
        <v>1000000</v>
      </c>
      <c r="AL382">
        <v>8000000</v>
      </c>
      <c r="AM382" t="s">
        <v>195</v>
      </c>
      <c r="AN382">
        <v>0</v>
      </c>
      <c r="AO382" t="s">
        <v>5011</v>
      </c>
      <c r="AP382">
        <v>0</v>
      </c>
      <c r="AQ382">
        <v>0</v>
      </c>
      <c r="AR382">
        <v>355805</v>
      </c>
      <c r="AS382">
        <v>86652</v>
      </c>
      <c r="AT382">
        <v>216454</v>
      </c>
      <c r="AU382">
        <v>264224</v>
      </c>
      <c r="AV382">
        <v>1712951</v>
      </c>
      <c r="AW382">
        <v>229271</v>
      </c>
      <c r="AX382">
        <v>259058</v>
      </c>
      <c r="AY382">
        <v>221170</v>
      </c>
      <c r="AZ382">
        <v>225919</v>
      </c>
      <c r="BA382">
        <v>4428496</v>
      </c>
      <c r="BB382" t="s">
        <v>3796</v>
      </c>
      <c r="BC382" t="s">
        <v>3797</v>
      </c>
      <c r="BD382" t="s">
        <v>3843</v>
      </c>
      <c r="BE382" t="s">
        <v>3844</v>
      </c>
      <c r="BF382" t="s">
        <v>5034</v>
      </c>
      <c r="BG382" t="s">
        <v>5035</v>
      </c>
      <c r="BH382" t="s">
        <v>4947</v>
      </c>
      <c r="BI382" t="s">
        <v>195</v>
      </c>
      <c r="BJ382" t="s">
        <v>195</v>
      </c>
      <c r="BK382" t="s">
        <v>3791</v>
      </c>
      <c r="BL382" t="s">
        <v>5049</v>
      </c>
      <c r="BM382" t="s">
        <v>4949</v>
      </c>
      <c r="BN382" t="s">
        <v>5444</v>
      </c>
      <c r="BO382" t="s">
        <v>4950</v>
      </c>
      <c r="BP382" s="441" t="str">
        <f t="shared" si="5"/>
        <v>WA.2378.EBD.952.101.B.521811</v>
      </c>
    </row>
    <row r="383" spans="1:68">
      <c r="A383" t="s">
        <v>5010</v>
      </c>
      <c r="B383" t="s">
        <v>4936</v>
      </c>
      <c r="C383" t="s">
        <v>4937</v>
      </c>
      <c r="D383" t="s">
        <v>3795</v>
      </c>
      <c r="E383" t="s">
        <v>197</v>
      </c>
      <c r="F383" t="s">
        <v>3842</v>
      </c>
      <c r="G383" t="s">
        <v>2445</v>
      </c>
      <c r="H383" t="s">
        <v>4938</v>
      </c>
      <c r="I383">
        <v>5</v>
      </c>
      <c r="J383" t="s">
        <v>5031</v>
      </c>
      <c r="K383">
        <v>1</v>
      </c>
      <c r="L383" t="s">
        <v>805</v>
      </c>
      <c r="M383" t="s">
        <v>508</v>
      </c>
      <c r="N383" t="s">
        <v>123</v>
      </c>
      <c r="O383" t="s">
        <v>530</v>
      </c>
      <c r="P383" t="s">
        <v>8</v>
      </c>
      <c r="Q383" t="s">
        <v>4570</v>
      </c>
      <c r="R383" t="s">
        <v>4940</v>
      </c>
      <c r="S383" t="s">
        <v>195</v>
      </c>
      <c r="T383" t="s">
        <v>4570</v>
      </c>
      <c r="U383" t="s">
        <v>4570</v>
      </c>
      <c r="V383" t="s">
        <v>4951</v>
      </c>
      <c r="W383" t="s">
        <v>4496</v>
      </c>
      <c r="X383" t="s">
        <v>5491</v>
      </c>
      <c r="Y383" t="s">
        <v>4493</v>
      </c>
      <c r="Z383" t="s">
        <v>8</v>
      </c>
      <c r="AA383">
        <v>0</v>
      </c>
      <c r="AB383" t="s">
        <v>195</v>
      </c>
      <c r="AC383">
        <v>0</v>
      </c>
      <c r="AD383" t="s">
        <v>195</v>
      </c>
      <c r="AE383">
        <v>0</v>
      </c>
      <c r="AF383" t="s">
        <v>195</v>
      </c>
      <c r="AG383">
        <v>0</v>
      </c>
      <c r="AH383" t="s">
        <v>195</v>
      </c>
      <c r="AI383">
        <v>8</v>
      </c>
      <c r="AJ383" t="s">
        <v>106</v>
      </c>
      <c r="AK383">
        <v>1000000</v>
      </c>
      <c r="AL383">
        <v>8000000</v>
      </c>
      <c r="AM383" t="s">
        <v>195</v>
      </c>
      <c r="AN383">
        <v>0</v>
      </c>
      <c r="AO383" t="s">
        <v>5011</v>
      </c>
      <c r="AP383">
        <v>0</v>
      </c>
      <c r="AQ383">
        <v>0</v>
      </c>
      <c r="AR383">
        <v>355805</v>
      </c>
      <c r="AS383">
        <v>86652</v>
      </c>
      <c r="AT383">
        <v>216454</v>
      </c>
      <c r="AU383">
        <v>264224</v>
      </c>
      <c r="AV383">
        <v>1712951</v>
      </c>
      <c r="AW383">
        <v>229271</v>
      </c>
      <c r="AX383">
        <v>259058</v>
      </c>
      <c r="AY383">
        <v>221170</v>
      </c>
      <c r="AZ383">
        <v>225919</v>
      </c>
      <c r="BA383">
        <v>4428496</v>
      </c>
      <c r="BB383" t="s">
        <v>3796</v>
      </c>
      <c r="BC383" t="s">
        <v>3797</v>
      </c>
      <c r="BD383" t="s">
        <v>3843</v>
      </c>
      <c r="BE383" t="s">
        <v>3844</v>
      </c>
      <c r="BF383" t="s">
        <v>5034</v>
      </c>
      <c r="BG383" t="s">
        <v>5035</v>
      </c>
      <c r="BH383" t="s">
        <v>4947</v>
      </c>
      <c r="BI383" t="s">
        <v>195</v>
      </c>
      <c r="BJ383" t="s">
        <v>195</v>
      </c>
      <c r="BK383" t="s">
        <v>3791</v>
      </c>
      <c r="BL383" t="s">
        <v>5450</v>
      </c>
      <c r="BM383" t="s">
        <v>4949</v>
      </c>
      <c r="BN383" t="s">
        <v>5444</v>
      </c>
      <c r="BO383" t="s">
        <v>4950</v>
      </c>
      <c r="BP383" s="441" t="str">
        <f t="shared" si="5"/>
        <v>WA.2378.EBD.952.101.B.521811</v>
      </c>
    </row>
    <row r="384" spans="1:68">
      <c r="A384" t="s">
        <v>5010</v>
      </c>
      <c r="B384" t="s">
        <v>4936</v>
      </c>
      <c r="C384" t="s">
        <v>4937</v>
      </c>
      <c r="D384" t="s">
        <v>3795</v>
      </c>
      <c r="E384" t="s">
        <v>197</v>
      </c>
      <c r="F384" t="s">
        <v>3842</v>
      </c>
      <c r="G384" t="s">
        <v>2445</v>
      </c>
      <c r="H384" t="s">
        <v>4938</v>
      </c>
      <c r="I384">
        <v>5</v>
      </c>
      <c r="J384" t="s">
        <v>5031</v>
      </c>
      <c r="K384">
        <v>1</v>
      </c>
      <c r="L384" t="s">
        <v>805</v>
      </c>
      <c r="M384" t="s">
        <v>509</v>
      </c>
      <c r="N384" t="s">
        <v>124</v>
      </c>
      <c r="O384" t="s">
        <v>530</v>
      </c>
      <c r="P384" t="s">
        <v>8</v>
      </c>
      <c r="Q384" t="s">
        <v>4570</v>
      </c>
      <c r="R384" t="s">
        <v>4940</v>
      </c>
      <c r="S384" t="s">
        <v>195</v>
      </c>
      <c r="T384" t="s">
        <v>4570</v>
      </c>
      <c r="U384" t="s">
        <v>4570</v>
      </c>
      <c r="V384" t="s">
        <v>4496</v>
      </c>
      <c r="W384" t="s">
        <v>4570</v>
      </c>
      <c r="X384" t="s">
        <v>5492</v>
      </c>
      <c r="Y384" t="s">
        <v>4483</v>
      </c>
      <c r="Z384" t="s">
        <v>8</v>
      </c>
      <c r="AA384">
        <v>0</v>
      </c>
      <c r="AB384" t="s">
        <v>195</v>
      </c>
      <c r="AC384">
        <v>0</v>
      </c>
      <c r="AD384" t="s">
        <v>195</v>
      </c>
      <c r="AE384">
        <v>0</v>
      </c>
      <c r="AF384" t="s">
        <v>195</v>
      </c>
      <c r="AG384">
        <v>0</v>
      </c>
      <c r="AH384" t="s">
        <v>195</v>
      </c>
      <c r="AI384">
        <v>5</v>
      </c>
      <c r="AJ384" t="s">
        <v>106</v>
      </c>
      <c r="AK384">
        <v>1000000</v>
      </c>
      <c r="AL384">
        <v>5000000</v>
      </c>
      <c r="AM384" t="s">
        <v>195</v>
      </c>
      <c r="AN384">
        <v>0</v>
      </c>
      <c r="AO384" t="s">
        <v>5011</v>
      </c>
      <c r="AP384">
        <v>0</v>
      </c>
      <c r="AQ384">
        <v>0</v>
      </c>
      <c r="AR384">
        <v>222378</v>
      </c>
      <c r="AS384">
        <v>54158</v>
      </c>
      <c r="AT384">
        <v>135284</v>
      </c>
      <c r="AU384">
        <v>165140</v>
      </c>
      <c r="AV384">
        <v>1070594</v>
      </c>
      <c r="AW384">
        <v>143294</v>
      </c>
      <c r="AX384">
        <v>161911</v>
      </c>
      <c r="AY384">
        <v>138231</v>
      </c>
      <c r="AZ384">
        <v>141199</v>
      </c>
      <c r="BA384">
        <v>2767811</v>
      </c>
      <c r="BB384" t="s">
        <v>3796</v>
      </c>
      <c r="BC384" t="s">
        <v>3797</v>
      </c>
      <c r="BD384" t="s">
        <v>3843</v>
      </c>
      <c r="BE384" t="s">
        <v>3844</v>
      </c>
      <c r="BF384" t="s">
        <v>5034</v>
      </c>
      <c r="BG384" t="s">
        <v>5042</v>
      </c>
      <c r="BH384" t="s">
        <v>4947</v>
      </c>
      <c r="BI384" t="s">
        <v>195</v>
      </c>
      <c r="BJ384" t="s">
        <v>195</v>
      </c>
      <c r="BK384" t="s">
        <v>3791</v>
      </c>
      <c r="BL384" t="s">
        <v>5049</v>
      </c>
      <c r="BM384" t="s">
        <v>4949</v>
      </c>
      <c r="BN384" t="s">
        <v>5444</v>
      </c>
      <c r="BO384" t="s">
        <v>4950</v>
      </c>
      <c r="BP384" s="441" t="str">
        <f t="shared" si="5"/>
        <v>WA.2378.EBD.952.101.C.521811</v>
      </c>
    </row>
    <row r="385" spans="1:68">
      <c r="A385" t="s">
        <v>5010</v>
      </c>
      <c r="B385" t="s">
        <v>4936</v>
      </c>
      <c r="C385" t="s">
        <v>4937</v>
      </c>
      <c r="D385" t="s">
        <v>3795</v>
      </c>
      <c r="E385" t="s">
        <v>197</v>
      </c>
      <c r="F385" t="s">
        <v>3842</v>
      </c>
      <c r="G385" t="s">
        <v>2445</v>
      </c>
      <c r="H385" t="s">
        <v>4938</v>
      </c>
      <c r="I385">
        <v>5</v>
      </c>
      <c r="J385" t="s">
        <v>5031</v>
      </c>
      <c r="K385">
        <v>1</v>
      </c>
      <c r="L385" t="s">
        <v>805</v>
      </c>
      <c r="M385" t="s">
        <v>509</v>
      </c>
      <c r="N385" t="s">
        <v>124</v>
      </c>
      <c r="O385" t="s">
        <v>530</v>
      </c>
      <c r="P385" t="s">
        <v>8</v>
      </c>
      <c r="Q385" t="s">
        <v>4570</v>
      </c>
      <c r="R385" t="s">
        <v>4940</v>
      </c>
      <c r="S385" t="s">
        <v>195</v>
      </c>
      <c r="T385" t="s">
        <v>4570</v>
      </c>
      <c r="U385" t="s">
        <v>4570</v>
      </c>
      <c r="V385" t="s">
        <v>4951</v>
      </c>
      <c r="W385" t="s">
        <v>4496</v>
      </c>
      <c r="X385" t="s">
        <v>5493</v>
      </c>
      <c r="Y385" t="s">
        <v>4493</v>
      </c>
      <c r="Z385" t="s">
        <v>8</v>
      </c>
      <c r="AA385">
        <v>0</v>
      </c>
      <c r="AB385" t="s">
        <v>195</v>
      </c>
      <c r="AC385">
        <v>0</v>
      </c>
      <c r="AD385" t="s">
        <v>195</v>
      </c>
      <c r="AE385">
        <v>0</v>
      </c>
      <c r="AF385" t="s">
        <v>195</v>
      </c>
      <c r="AG385">
        <v>0</v>
      </c>
      <c r="AH385" t="s">
        <v>195</v>
      </c>
      <c r="AI385">
        <v>5</v>
      </c>
      <c r="AJ385" t="s">
        <v>106</v>
      </c>
      <c r="AK385">
        <v>1000000</v>
      </c>
      <c r="AL385">
        <v>5000000</v>
      </c>
      <c r="AM385" t="s">
        <v>195</v>
      </c>
      <c r="AN385">
        <v>0</v>
      </c>
      <c r="AO385" t="s">
        <v>5011</v>
      </c>
      <c r="AP385">
        <v>0</v>
      </c>
      <c r="AQ385">
        <v>0</v>
      </c>
      <c r="AR385">
        <v>222378</v>
      </c>
      <c r="AS385">
        <v>54158</v>
      </c>
      <c r="AT385">
        <v>135284</v>
      </c>
      <c r="AU385">
        <v>165140</v>
      </c>
      <c r="AV385">
        <v>1070594</v>
      </c>
      <c r="AW385">
        <v>143294</v>
      </c>
      <c r="AX385">
        <v>161911</v>
      </c>
      <c r="AY385">
        <v>138231</v>
      </c>
      <c r="AZ385">
        <v>141199</v>
      </c>
      <c r="BA385">
        <v>2767811</v>
      </c>
      <c r="BB385" t="s">
        <v>3796</v>
      </c>
      <c r="BC385" t="s">
        <v>3797</v>
      </c>
      <c r="BD385" t="s">
        <v>3843</v>
      </c>
      <c r="BE385" t="s">
        <v>3844</v>
      </c>
      <c r="BF385" t="s">
        <v>5034</v>
      </c>
      <c r="BG385" t="s">
        <v>5042</v>
      </c>
      <c r="BH385" t="s">
        <v>4947</v>
      </c>
      <c r="BI385" t="s">
        <v>195</v>
      </c>
      <c r="BJ385" t="s">
        <v>195</v>
      </c>
      <c r="BK385" t="s">
        <v>3791</v>
      </c>
      <c r="BL385" t="s">
        <v>5450</v>
      </c>
      <c r="BM385" t="s">
        <v>4949</v>
      </c>
      <c r="BN385" t="s">
        <v>5444</v>
      </c>
      <c r="BO385" t="s">
        <v>4950</v>
      </c>
      <c r="BP385" s="441" t="str">
        <f t="shared" si="5"/>
        <v>WA.2378.EBD.952.101.C.521811</v>
      </c>
    </row>
    <row r="386" spans="1:68">
      <c r="A386" t="s">
        <v>5010</v>
      </c>
      <c r="B386" t="s">
        <v>4936</v>
      </c>
      <c r="C386" t="s">
        <v>4937</v>
      </c>
      <c r="D386" t="s">
        <v>3795</v>
      </c>
      <c r="E386" t="s">
        <v>197</v>
      </c>
      <c r="F386" t="s">
        <v>3842</v>
      </c>
      <c r="G386" t="s">
        <v>2445</v>
      </c>
      <c r="H386" t="s">
        <v>4938</v>
      </c>
      <c r="I386">
        <v>5</v>
      </c>
      <c r="J386" t="s">
        <v>5031</v>
      </c>
      <c r="K386">
        <v>1</v>
      </c>
      <c r="L386" t="s">
        <v>805</v>
      </c>
      <c r="M386" t="s">
        <v>511</v>
      </c>
      <c r="N386" t="s">
        <v>125</v>
      </c>
      <c r="O386" t="s">
        <v>530</v>
      </c>
      <c r="P386" t="s">
        <v>8</v>
      </c>
      <c r="Q386" t="s">
        <v>4570</v>
      </c>
      <c r="R386" t="s">
        <v>4940</v>
      </c>
      <c r="S386" t="s">
        <v>195</v>
      </c>
      <c r="T386" t="s">
        <v>4570</v>
      </c>
      <c r="U386" t="s">
        <v>4570</v>
      </c>
      <c r="V386" t="s">
        <v>4496</v>
      </c>
      <c r="W386" t="s">
        <v>4570</v>
      </c>
      <c r="X386" t="s">
        <v>5469</v>
      </c>
      <c r="Y386" t="s">
        <v>4483</v>
      </c>
      <c r="Z386" t="s">
        <v>8</v>
      </c>
      <c r="AA386">
        <v>0</v>
      </c>
      <c r="AB386" t="s">
        <v>195</v>
      </c>
      <c r="AC386">
        <v>0</v>
      </c>
      <c r="AD386" t="s">
        <v>195</v>
      </c>
      <c r="AE386">
        <v>0</v>
      </c>
      <c r="AF386" t="s">
        <v>195</v>
      </c>
      <c r="AG386">
        <v>0</v>
      </c>
      <c r="AH386" t="s">
        <v>195</v>
      </c>
      <c r="AI386">
        <v>7</v>
      </c>
      <c r="AJ386" t="s">
        <v>106</v>
      </c>
      <c r="AK386">
        <v>1000000</v>
      </c>
      <c r="AL386">
        <v>7000000</v>
      </c>
      <c r="AM386" t="s">
        <v>195</v>
      </c>
      <c r="AN386">
        <v>0</v>
      </c>
      <c r="AO386" t="s">
        <v>5011</v>
      </c>
      <c r="AP386">
        <v>0</v>
      </c>
      <c r="AQ386">
        <v>0</v>
      </c>
      <c r="AR386">
        <v>311330</v>
      </c>
      <c r="AS386">
        <v>75821</v>
      </c>
      <c r="AT386">
        <v>189397</v>
      </c>
      <c r="AU386">
        <v>231196</v>
      </c>
      <c r="AV386">
        <v>1498832</v>
      </c>
      <c r="AW386">
        <v>200612</v>
      </c>
      <c r="AX386">
        <v>226676</v>
      </c>
      <c r="AY386">
        <v>193524</v>
      </c>
      <c r="AZ386">
        <v>197679</v>
      </c>
      <c r="BA386">
        <v>3874933</v>
      </c>
      <c r="BB386" t="s">
        <v>3796</v>
      </c>
      <c r="BC386" t="s">
        <v>3797</v>
      </c>
      <c r="BD386" t="s">
        <v>3843</v>
      </c>
      <c r="BE386" t="s">
        <v>3844</v>
      </c>
      <c r="BF386" t="s">
        <v>5034</v>
      </c>
      <c r="BG386" t="s">
        <v>5048</v>
      </c>
      <c r="BH386" t="s">
        <v>4947</v>
      </c>
      <c r="BI386" t="s">
        <v>195</v>
      </c>
      <c r="BJ386" t="s">
        <v>195</v>
      </c>
      <c r="BK386" t="s">
        <v>3791</v>
      </c>
      <c r="BL386" t="s">
        <v>5049</v>
      </c>
      <c r="BM386" t="s">
        <v>4949</v>
      </c>
      <c r="BN386" t="s">
        <v>5444</v>
      </c>
      <c r="BO386" t="s">
        <v>4950</v>
      </c>
      <c r="BP386" s="441" t="str">
        <f t="shared" ref="BP386:BP449" si="6">_xlfn.TEXTJOIN(".",TRUE,D386,E386,F386,J386,L386,M386,O386)</f>
        <v>WA.2378.EBD.952.101.D.521811</v>
      </c>
    </row>
    <row r="387" spans="1:68">
      <c r="A387" t="s">
        <v>5010</v>
      </c>
      <c r="B387" t="s">
        <v>4936</v>
      </c>
      <c r="C387" t="s">
        <v>4937</v>
      </c>
      <c r="D387" t="s">
        <v>3795</v>
      </c>
      <c r="E387" t="s">
        <v>197</v>
      </c>
      <c r="F387" t="s">
        <v>3842</v>
      </c>
      <c r="G387" t="s">
        <v>2445</v>
      </c>
      <c r="H387" t="s">
        <v>4938</v>
      </c>
      <c r="I387">
        <v>5</v>
      </c>
      <c r="J387" t="s">
        <v>5031</v>
      </c>
      <c r="K387">
        <v>1</v>
      </c>
      <c r="L387" t="s">
        <v>805</v>
      </c>
      <c r="M387" t="s">
        <v>511</v>
      </c>
      <c r="N387" t="s">
        <v>125</v>
      </c>
      <c r="O387" t="s">
        <v>530</v>
      </c>
      <c r="P387" t="s">
        <v>8</v>
      </c>
      <c r="Q387" t="s">
        <v>4570</v>
      </c>
      <c r="R387" t="s">
        <v>4940</v>
      </c>
      <c r="S387" t="s">
        <v>195</v>
      </c>
      <c r="T387" t="s">
        <v>4570</v>
      </c>
      <c r="U387" t="s">
        <v>4570</v>
      </c>
      <c r="V387" t="s">
        <v>4951</v>
      </c>
      <c r="W387" t="s">
        <v>4496</v>
      </c>
      <c r="X387" t="s">
        <v>4994</v>
      </c>
      <c r="Y387" t="s">
        <v>4493</v>
      </c>
      <c r="Z387" t="s">
        <v>8</v>
      </c>
      <c r="AA387">
        <v>0</v>
      </c>
      <c r="AB387" t="s">
        <v>195</v>
      </c>
      <c r="AC387">
        <v>0</v>
      </c>
      <c r="AD387" t="s">
        <v>195</v>
      </c>
      <c r="AE387">
        <v>0</v>
      </c>
      <c r="AF387" t="s">
        <v>195</v>
      </c>
      <c r="AG387">
        <v>0</v>
      </c>
      <c r="AH387" t="s">
        <v>195</v>
      </c>
      <c r="AI387">
        <v>7</v>
      </c>
      <c r="AJ387" t="s">
        <v>106</v>
      </c>
      <c r="AK387">
        <v>1000000</v>
      </c>
      <c r="AL387">
        <v>7000000</v>
      </c>
      <c r="AM387" t="s">
        <v>195</v>
      </c>
      <c r="AN387">
        <v>0</v>
      </c>
      <c r="AO387" t="s">
        <v>5011</v>
      </c>
      <c r="AP387">
        <v>0</v>
      </c>
      <c r="AQ387">
        <v>0</v>
      </c>
      <c r="AR387">
        <v>311330</v>
      </c>
      <c r="AS387">
        <v>75821</v>
      </c>
      <c r="AT387">
        <v>189397</v>
      </c>
      <c r="AU387">
        <v>231196</v>
      </c>
      <c r="AV387">
        <v>1498832</v>
      </c>
      <c r="AW387">
        <v>200612</v>
      </c>
      <c r="AX387">
        <v>226676</v>
      </c>
      <c r="AY387">
        <v>193524</v>
      </c>
      <c r="AZ387">
        <v>197679</v>
      </c>
      <c r="BA387">
        <v>3874933</v>
      </c>
      <c r="BB387" t="s">
        <v>3796</v>
      </c>
      <c r="BC387" t="s">
        <v>3797</v>
      </c>
      <c r="BD387" t="s">
        <v>3843</v>
      </c>
      <c r="BE387" t="s">
        <v>3844</v>
      </c>
      <c r="BF387" t="s">
        <v>5034</v>
      </c>
      <c r="BG387" t="s">
        <v>5048</v>
      </c>
      <c r="BH387" t="s">
        <v>4947</v>
      </c>
      <c r="BI387" t="s">
        <v>195</v>
      </c>
      <c r="BJ387" t="s">
        <v>195</v>
      </c>
      <c r="BK387" t="s">
        <v>3791</v>
      </c>
      <c r="BL387" t="s">
        <v>5450</v>
      </c>
      <c r="BM387" t="s">
        <v>4949</v>
      </c>
      <c r="BN387" t="s">
        <v>5444</v>
      </c>
      <c r="BO387" t="s">
        <v>4950</v>
      </c>
      <c r="BP387" s="441" t="str">
        <f t="shared" si="6"/>
        <v>WA.2378.EBD.952.101.D.521811</v>
      </c>
    </row>
    <row r="388" spans="1:68">
      <c r="A388" t="s">
        <v>5010</v>
      </c>
      <c r="B388" t="s">
        <v>4936</v>
      </c>
      <c r="C388" t="s">
        <v>4937</v>
      </c>
      <c r="D388" t="s">
        <v>3795</v>
      </c>
      <c r="E388" t="s">
        <v>197</v>
      </c>
      <c r="F388" t="s">
        <v>3842</v>
      </c>
      <c r="G388" t="s">
        <v>2445</v>
      </c>
      <c r="H388" t="s">
        <v>4938</v>
      </c>
      <c r="I388">
        <v>5</v>
      </c>
      <c r="J388" t="s">
        <v>5054</v>
      </c>
      <c r="K388">
        <v>2</v>
      </c>
      <c r="L388" t="s">
        <v>805</v>
      </c>
      <c r="M388" t="s">
        <v>8</v>
      </c>
      <c r="N388" t="s">
        <v>162</v>
      </c>
      <c r="O388" t="s">
        <v>530</v>
      </c>
      <c r="P388" t="s">
        <v>8</v>
      </c>
      <c r="Q388" t="s">
        <v>4570</v>
      </c>
      <c r="R388" t="s">
        <v>4940</v>
      </c>
      <c r="S388" t="s">
        <v>195</v>
      </c>
      <c r="T388" t="s">
        <v>4570</v>
      </c>
      <c r="U388" t="s">
        <v>4570</v>
      </c>
      <c r="V388" t="s">
        <v>4496</v>
      </c>
      <c r="W388" t="s">
        <v>4570</v>
      </c>
      <c r="X388" t="s">
        <v>5494</v>
      </c>
      <c r="Y388" t="s">
        <v>4483</v>
      </c>
      <c r="Z388" t="s">
        <v>8</v>
      </c>
      <c r="AA388">
        <v>0</v>
      </c>
      <c r="AB388" t="s">
        <v>195</v>
      </c>
      <c r="AC388">
        <v>0</v>
      </c>
      <c r="AD388" t="s">
        <v>195</v>
      </c>
      <c r="AE388">
        <v>0</v>
      </c>
      <c r="AF388" t="s">
        <v>195</v>
      </c>
      <c r="AG388">
        <v>0</v>
      </c>
      <c r="AH388" t="s">
        <v>195</v>
      </c>
      <c r="AI388">
        <v>6</v>
      </c>
      <c r="AJ388" t="s">
        <v>106</v>
      </c>
      <c r="AK388">
        <v>1000000</v>
      </c>
      <c r="AL388">
        <v>6000000</v>
      </c>
      <c r="AM388" t="s">
        <v>195</v>
      </c>
      <c r="AN388">
        <v>0</v>
      </c>
      <c r="AO388" t="s">
        <v>5011</v>
      </c>
      <c r="AP388">
        <v>0</v>
      </c>
      <c r="AQ388">
        <v>0</v>
      </c>
      <c r="AR388">
        <v>58400</v>
      </c>
      <c r="AS388">
        <v>292523</v>
      </c>
      <c r="AT388">
        <v>84892</v>
      </c>
      <c r="AU388">
        <v>244726</v>
      </c>
      <c r="AV388">
        <v>153705</v>
      </c>
      <c r="AW388">
        <v>205894</v>
      </c>
      <c r="AX388">
        <v>180205</v>
      </c>
      <c r="AY388">
        <v>234811</v>
      </c>
      <c r="AZ388">
        <v>175994</v>
      </c>
      <c r="BA388">
        <v>4368850</v>
      </c>
      <c r="BB388" t="s">
        <v>3796</v>
      </c>
      <c r="BC388" t="s">
        <v>3797</v>
      </c>
      <c r="BD388" t="s">
        <v>3843</v>
      </c>
      <c r="BE388" t="s">
        <v>3850</v>
      </c>
      <c r="BF388" t="s">
        <v>5057</v>
      </c>
      <c r="BG388" t="s">
        <v>5058</v>
      </c>
      <c r="BH388" t="s">
        <v>4947</v>
      </c>
      <c r="BI388" t="s">
        <v>195</v>
      </c>
      <c r="BJ388" t="s">
        <v>195</v>
      </c>
      <c r="BK388" t="s">
        <v>3791</v>
      </c>
      <c r="BL388" t="s">
        <v>5049</v>
      </c>
      <c r="BM388" t="s">
        <v>4949</v>
      </c>
      <c r="BN388" t="s">
        <v>5444</v>
      </c>
      <c r="BO388" t="s">
        <v>4950</v>
      </c>
      <c r="BP388" s="441" t="str">
        <f t="shared" si="6"/>
        <v>WA.2378.EBD.953.101.A.521811</v>
      </c>
    </row>
    <row r="389" spans="1:68">
      <c r="A389" t="s">
        <v>5010</v>
      </c>
      <c r="B389" t="s">
        <v>4936</v>
      </c>
      <c r="C389" t="s">
        <v>4937</v>
      </c>
      <c r="D389" t="s">
        <v>3795</v>
      </c>
      <c r="E389" t="s">
        <v>197</v>
      </c>
      <c r="F389" t="s">
        <v>3842</v>
      </c>
      <c r="G389" t="s">
        <v>2445</v>
      </c>
      <c r="H389" t="s">
        <v>4938</v>
      </c>
      <c r="I389">
        <v>5</v>
      </c>
      <c r="J389" t="s">
        <v>5054</v>
      </c>
      <c r="K389">
        <v>2</v>
      </c>
      <c r="L389" t="s">
        <v>805</v>
      </c>
      <c r="M389" t="s">
        <v>8</v>
      </c>
      <c r="N389" t="s">
        <v>162</v>
      </c>
      <c r="O389" t="s">
        <v>530</v>
      </c>
      <c r="P389" t="s">
        <v>8</v>
      </c>
      <c r="Q389" t="s">
        <v>4570</v>
      </c>
      <c r="R389" t="s">
        <v>4940</v>
      </c>
      <c r="S389" t="s">
        <v>195</v>
      </c>
      <c r="T389" t="s">
        <v>4570</v>
      </c>
      <c r="U389" t="s">
        <v>4570</v>
      </c>
      <c r="V389" t="s">
        <v>4951</v>
      </c>
      <c r="W389" t="s">
        <v>4496</v>
      </c>
      <c r="X389" t="s">
        <v>5495</v>
      </c>
      <c r="Y389" t="s">
        <v>4493</v>
      </c>
      <c r="Z389" t="s">
        <v>8</v>
      </c>
      <c r="AA389">
        <v>0</v>
      </c>
      <c r="AB389" t="s">
        <v>195</v>
      </c>
      <c r="AC389">
        <v>0</v>
      </c>
      <c r="AD389" t="s">
        <v>195</v>
      </c>
      <c r="AE389">
        <v>0</v>
      </c>
      <c r="AF389" t="s">
        <v>195</v>
      </c>
      <c r="AG389">
        <v>0</v>
      </c>
      <c r="AH389" t="s">
        <v>195</v>
      </c>
      <c r="AI389">
        <v>6</v>
      </c>
      <c r="AJ389" t="s">
        <v>106</v>
      </c>
      <c r="AK389">
        <v>1000000</v>
      </c>
      <c r="AL389">
        <v>6000000</v>
      </c>
      <c r="AM389" t="s">
        <v>195</v>
      </c>
      <c r="AN389">
        <v>0</v>
      </c>
      <c r="AO389" t="s">
        <v>5011</v>
      </c>
      <c r="AP389">
        <v>0</v>
      </c>
      <c r="AQ389">
        <v>0</v>
      </c>
      <c r="AR389">
        <v>58400</v>
      </c>
      <c r="AS389">
        <v>292523</v>
      </c>
      <c r="AT389">
        <v>84892</v>
      </c>
      <c r="AU389">
        <v>244726</v>
      </c>
      <c r="AV389">
        <v>153705</v>
      </c>
      <c r="AW389">
        <v>205894</v>
      </c>
      <c r="AX389">
        <v>180205</v>
      </c>
      <c r="AY389">
        <v>234811</v>
      </c>
      <c r="AZ389">
        <v>175994</v>
      </c>
      <c r="BA389">
        <v>4368850</v>
      </c>
      <c r="BB389" t="s">
        <v>3796</v>
      </c>
      <c r="BC389" t="s">
        <v>3797</v>
      </c>
      <c r="BD389" t="s">
        <v>3843</v>
      </c>
      <c r="BE389" t="s">
        <v>3850</v>
      </c>
      <c r="BF389" t="s">
        <v>5057</v>
      </c>
      <c r="BG389" t="s">
        <v>5058</v>
      </c>
      <c r="BH389" t="s">
        <v>4947</v>
      </c>
      <c r="BI389" t="s">
        <v>195</v>
      </c>
      <c r="BJ389" t="s">
        <v>195</v>
      </c>
      <c r="BK389" t="s">
        <v>3791</v>
      </c>
      <c r="BL389" t="s">
        <v>5450</v>
      </c>
      <c r="BM389" t="s">
        <v>4949</v>
      </c>
      <c r="BN389" t="s">
        <v>5444</v>
      </c>
      <c r="BO389" t="s">
        <v>4950</v>
      </c>
      <c r="BP389" s="441" t="str">
        <f t="shared" si="6"/>
        <v>WA.2378.EBD.953.101.A.521811</v>
      </c>
    </row>
    <row r="390" spans="1:68">
      <c r="A390" t="s">
        <v>5010</v>
      </c>
      <c r="B390" t="s">
        <v>4936</v>
      </c>
      <c r="C390" t="s">
        <v>4937</v>
      </c>
      <c r="D390" t="s">
        <v>3795</v>
      </c>
      <c r="E390" t="s">
        <v>197</v>
      </c>
      <c r="F390" t="s">
        <v>3842</v>
      </c>
      <c r="G390" t="s">
        <v>2445</v>
      </c>
      <c r="H390" t="s">
        <v>4938</v>
      </c>
      <c r="I390">
        <v>5</v>
      </c>
      <c r="J390" t="s">
        <v>5054</v>
      </c>
      <c r="K390">
        <v>2</v>
      </c>
      <c r="L390" t="s">
        <v>805</v>
      </c>
      <c r="M390" t="s">
        <v>508</v>
      </c>
      <c r="N390" t="s">
        <v>163</v>
      </c>
      <c r="O390" t="s">
        <v>530</v>
      </c>
      <c r="P390" t="s">
        <v>8</v>
      </c>
      <c r="Q390" t="s">
        <v>4570</v>
      </c>
      <c r="R390" t="s">
        <v>4940</v>
      </c>
      <c r="S390" t="s">
        <v>195</v>
      </c>
      <c r="T390" t="s">
        <v>4570</v>
      </c>
      <c r="U390" t="s">
        <v>4570</v>
      </c>
      <c r="V390" t="s">
        <v>4496</v>
      </c>
      <c r="W390" t="s">
        <v>4570</v>
      </c>
      <c r="X390" t="s">
        <v>5496</v>
      </c>
      <c r="Y390" t="s">
        <v>4483</v>
      </c>
      <c r="Z390" t="s">
        <v>8</v>
      </c>
      <c r="AA390">
        <v>0</v>
      </c>
      <c r="AB390" t="s">
        <v>195</v>
      </c>
      <c r="AC390">
        <v>0</v>
      </c>
      <c r="AD390" t="s">
        <v>195</v>
      </c>
      <c r="AE390">
        <v>0</v>
      </c>
      <c r="AF390" t="s">
        <v>195</v>
      </c>
      <c r="AG390">
        <v>0</v>
      </c>
      <c r="AH390" t="s">
        <v>195</v>
      </c>
      <c r="AI390">
        <v>6</v>
      </c>
      <c r="AJ390" t="s">
        <v>106</v>
      </c>
      <c r="AK390">
        <v>1000000</v>
      </c>
      <c r="AL390">
        <v>6000000</v>
      </c>
      <c r="AM390" t="s">
        <v>195</v>
      </c>
      <c r="AN390">
        <v>0</v>
      </c>
      <c r="AO390" t="s">
        <v>5011</v>
      </c>
      <c r="AP390">
        <v>0</v>
      </c>
      <c r="AQ390">
        <v>0</v>
      </c>
      <c r="AR390">
        <v>58400</v>
      </c>
      <c r="AS390">
        <v>292523</v>
      </c>
      <c r="AT390">
        <v>84892</v>
      </c>
      <c r="AU390">
        <v>244726</v>
      </c>
      <c r="AV390">
        <v>153705</v>
      </c>
      <c r="AW390">
        <v>205894</v>
      </c>
      <c r="AX390">
        <v>180205</v>
      </c>
      <c r="AY390">
        <v>234811</v>
      </c>
      <c r="AZ390">
        <v>175994</v>
      </c>
      <c r="BA390">
        <v>4368850</v>
      </c>
      <c r="BB390" t="s">
        <v>3796</v>
      </c>
      <c r="BC390" t="s">
        <v>3797</v>
      </c>
      <c r="BD390" t="s">
        <v>3843</v>
      </c>
      <c r="BE390" t="s">
        <v>3850</v>
      </c>
      <c r="BF390" t="s">
        <v>5057</v>
      </c>
      <c r="BG390" t="s">
        <v>5067</v>
      </c>
      <c r="BH390" t="s">
        <v>4947</v>
      </c>
      <c r="BI390" t="s">
        <v>195</v>
      </c>
      <c r="BJ390" t="s">
        <v>195</v>
      </c>
      <c r="BK390" t="s">
        <v>3791</v>
      </c>
      <c r="BL390" t="s">
        <v>5049</v>
      </c>
      <c r="BM390" t="s">
        <v>4949</v>
      </c>
      <c r="BN390" t="s">
        <v>5444</v>
      </c>
      <c r="BO390" t="s">
        <v>4950</v>
      </c>
      <c r="BP390" s="441" t="str">
        <f t="shared" si="6"/>
        <v>WA.2378.EBD.953.101.B.521811</v>
      </c>
    </row>
    <row r="391" spans="1:68">
      <c r="A391" t="s">
        <v>5010</v>
      </c>
      <c r="B391" t="s">
        <v>4936</v>
      </c>
      <c r="C391" t="s">
        <v>4937</v>
      </c>
      <c r="D391" t="s">
        <v>3795</v>
      </c>
      <c r="E391" t="s">
        <v>197</v>
      </c>
      <c r="F391" t="s">
        <v>3842</v>
      </c>
      <c r="G391" t="s">
        <v>2445</v>
      </c>
      <c r="H391" t="s">
        <v>4938</v>
      </c>
      <c r="I391">
        <v>5</v>
      </c>
      <c r="J391" t="s">
        <v>5054</v>
      </c>
      <c r="K391">
        <v>2</v>
      </c>
      <c r="L391" t="s">
        <v>805</v>
      </c>
      <c r="M391" t="s">
        <v>508</v>
      </c>
      <c r="N391" t="s">
        <v>163</v>
      </c>
      <c r="O391" t="s">
        <v>530</v>
      </c>
      <c r="P391" t="s">
        <v>8</v>
      </c>
      <c r="Q391" t="s">
        <v>4570</v>
      </c>
      <c r="R391" t="s">
        <v>4940</v>
      </c>
      <c r="S391" t="s">
        <v>195</v>
      </c>
      <c r="T391" t="s">
        <v>4570</v>
      </c>
      <c r="U391" t="s">
        <v>4570</v>
      </c>
      <c r="V391" t="s">
        <v>4951</v>
      </c>
      <c r="W391" t="s">
        <v>4496</v>
      </c>
      <c r="X391" t="s">
        <v>5497</v>
      </c>
      <c r="Y391" t="s">
        <v>4493</v>
      </c>
      <c r="Z391" t="s">
        <v>8</v>
      </c>
      <c r="AA391">
        <v>0</v>
      </c>
      <c r="AB391" t="s">
        <v>195</v>
      </c>
      <c r="AC391">
        <v>0</v>
      </c>
      <c r="AD391" t="s">
        <v>195</v>
      </c>
      <c r="AE391">
        <v>0</v>
      </c>
      <c r="AF391" t="s">
        <v>195</v>
      </c>
      <c r="AG391">
        <v>0</v>
      </c>
      <c r="AH391" t="s">
        <v>195</v>
      </c>
      <c r="AI391">
        <v>6</v>
      </c>
      <c r="AJ391" t="s">
        <v>106</v>
      </c>
      <c r="AK391">
        <v>1000000</v>
      </c>
      <c r="AL391">
        <v>6000000</v>
      </c>
      <c r="AM391" t="s">
        <v>195</v>
      </c>
      <c r="AN391">
        <v>0</v>
      </c>
      <c r="AO391" t="s">
        <v>5011</v>
      </c>
      <c r="AP391">
        <v>0</v>
      </c>
      <c r="AQ391">
        <v>0</v>
      </c>
      <c r="AR391">
        <v>58400</v>
      </c>
      <c r="AS391">
        <v>292523</v>
      </c>
      <c r="AT391">
        <v>84892</v>
      </c>
      <c r="AU391">
        <v>244726</v>
      </c>
      <c r="AV391">
        <v>153705</v>
      </c>
      <c r="AW391">
        <v>205894</v>
      </c>
      <c r="AX391">
        <v>180205</v>
      </c>
      <c r="AY391">
        <v>234811</v>
      </c>
      <c r="AZ391">
        <v>175994</v>
      </c>
      <c r="BA391">
        <v>4368850</v>
      </c>
      <c r="BB391" t="s">
        <v>3796</v>
      </c>
      <c r="BC391" t="s">
        <v>3797</v>
      </c>
      <c r="BD391" t="s">
        <v>3843</v>
      </c>
      <c r="BE391" t="s">
        <v>3850</v>
      </c>
      <c r="BF391" t="s">
        <v>5057</v>
      </c>
      <c r="BG391" t="s">
        <v>5067</v>
      </c>
      <c r="BH391" t="s">
        <v>4947</v>
      </c>
      <c r="BI391" t="s">
        <v>195</v>
      </c>
      <c r="BJ391" t="s">
        <v>195</v>
      </c>
      <c r="BK391" t="s">
        <v>3791</v>
      </c>
      <c r="BL391" t="s">
        <v>5450</v>
      </c>
      <c r="BM391" t="s">
        <v>4949</v>
      </c>
      <c r="BN391" t="s">
        <v>5444</v>
      </c>
      <c r="BO391" t="s">
        <v>4950</v>
      </c>
      <c r="BP391" s="441" t="str">
        <f t="shared" si="6"/>
        <v>WA.2378.EBD.953.101.B.521811</v>
      </c>
    </row>
    <row r="392" spans="1:68">
      <c r="A392" t="s">
        <v>5010</v>
      </c>
      <c r="B392" t="s">
        <v>4936</v>
      </c>
      <c r="C392" t="s">
        <v>4937</v>
      </c>
      <c r="D392" t="s">
        <v>3795</v>
      </c>
      <c r="E392" t="s">
        <v>197</v>
      </c>
      <c r="F392" t="s">
        <v>3842</v>
      </c>
      <c r="G392" t="s">
        <v>2445</v>
      </c>
      <c r="H392" t="s">
        <v>4938</v>
      </c>
      <c r="I392">
        <v>5</v>
      </c>
      <c r="J392" t="s">
        <v>5054</v>
      </c>
      <c r="K392">
        <v>2</v>
      </c>
      <c r="L392" t="s">
        <v>1081</v>
      </c>
      <c r="M392" t="s">
        <v>8</v>
      </c>
      <c r="N392" t="s">
        <v>2861</v>
      </c>
      <c r="O392" t="s">
        <v>530</v>
      </c>
      <c r="P392" t="s">
        <v>8</v>
      </c>
      <c r="Q392" t="s">
        <v>4570</v>
      </c>
      <c r="R392" t="s">
        <v>4940</v>
      </c>
      <c r="S392" t="s">
        <v>195</v>
      </c>
      <c r="T392" t="s">
        <v>4570</v>
      </c>
      <c r="U392" t="s">
        <v>4570</v>
      </c>
      <c r="V392" t="s">
        <v>4496</v>
      </c>
      <c r="W392" t="s">
        <v>4570</v>
      </c>
      <c r="X392" t="s">
        <v>5498</v>
      </c>
      <c r="Y392" t="s">
        <v>4483</v>
      </c>
      <c r="Z392" t="s">
        <v>8</v>
      </c>
      <c r="AA392">
        <v>0</v>
      </c>
      <c r="AB392" t="s">
        <v>195</v>
      </c>
      <c r="AC392">
        <v>0</v>
      </c>
      <c r="AD392" t="s">
        <v>195</v>
      </c>
      <c r="AE392">
        <v>0</v>
      </c>
      <c r="AF392" t="s">
        <v>195</v>
      </c>
      <c r="AG392">
        <v>0</v>
      </c>
      <c r="AH392" t="s">
        <v>195</v>
      </c>
      <c r="AI392">
        <v>11</v>
      </c>
      <c r="AJ392" t="s">
        <v>106</v>
      </c>
      <c r="AK392">
        <v>1000000</v>
      </c>
      <c r="AL392">
        <v>11000000</v>
      </c>
      <c r="AM392" t="s">
        <v>195</v>
      </c>
      <c r="AN392">
        <v>0</v>
      </c>
      <c r="AO392" t="s">
        <v>5011</v>
      </c>
      <c r="AP392">
        <v>0</v>
      </c>
      <c r="AQ392">
        <v>0</v>
      </c>
      <c r="AR392">
        <v>1027781</v>
      </c>
      <c r="AS392">
        <v>260781</v>
      </c>
      <c r="AT392">
        <v>153945</v>
      </c>
      <c r="AU392">
        <v>692416</v>
      </c>
      <c r="AV392">
        <v>548054</v>
      </c>
      <c r="AW392">
        <v>516584</v>
      </c>
      <c r="AX392">
        <v>516855</v>
      </c>
      <c r="AY392">
        <v>532372</v>
      </c>
      <c r="AZ392">
        <v>508918</v>
      </c>
      <c r="BA392">
        <v>6242294</v>
      </c>
      <c r="BB392" t="s">
        <v>3796</v>
      </c>
      <c r="BC392" t="s">
        <v>3797</v>
      </c>
      <c r="BD392" t="s">
        <v>3843</v>
      </c>
      <c r="BE392" t="s">
        <v>3850</v>
      </c>
      <c r="BF392" t="s">
        <v>5073</v>
      </c>
      <c r="BG392" t="s">
        <v>5074</v>
      </c>
      <c r="BH392" t="s">
        <v>4947</v>
      </c>
      <c r="BI392" t="s">
        <v>195</v>
      </c>
      <c r="BJ392" t="s">
        <v>195</v>
      </c>
      <c r="BK392" t="s">
        <v>3791</v>
      </c>
      <c r="BL392" t="s">
        <v>5049</v>
      </c>
      <c r="BM392" t="s">
        <v>4949</v>
      </c>
      <c r="BN392" t="s">
        <v>5444</v>
      </c>
      <c r="BO392" t="s">
        <v>4950</v>
      </c>
      <c r="BP392" s="441" t="str">
        <f t="shared" si="6"/>
        <v>WA.2378.EBD.953.102.A.521811</v>
      </c>
    </row>
    <row r="393" spans="1:68">
      <c r="A393" t="s">
        <v>5010</v>
      </c>
      <c r="B393" t="s">
        <v>4936</v>
      </c>
      <c r="C393" t="s">
        <v>4937</v>
      </c>
      <c r="D393" t="s">
        <v>3795</v>
      </c>
      <c r="E393" t="s">
        <v>197</v>
      </c>
      <c r="F393" t="s">
        <v>3842</v>
      </c>
      <c r="G393" t="s">
        <v>2445</v>
      </c>
      <c r="H393" t="s">
        <v>4938</v>
      </c>
      <c r="I393">
        <v>5</v>
      </c>
      <c r="J393" t="s">
        <v>5054</v>
      </c>
      <c r="K393">
        <v>2</v>
      </c>
      <c r="L393" t="s">
        <v>1081</v>
      </c>
      <c r="M393" t="s">
        <v>8</v>
      </c>
      <c r="N393" t="s">
        <v>2861</v>
      </c>
      <c r="O393" t="s">
        <v>530</v>
      </c>
      <c r="P393" t="s">
        <v>8</v>
      </c>
      <c r="Q393" t="s">
        <v>4570</v>
      </c>
      <c r="R393" t="s">
        <v>4940</v>
      </c>
      <c r="S393" t="s">
        <v>195</v>
      </c>
      <c r="T393" t="s">
        <v>4570</v>
      </c>
      <c r="U393" t="s">
        <v>4570</v>
      </c>
      <c r="V393" t="s">
        <v>4951</v>
      </c>
      <c r="W393" t="s">
        <v>4496</v>
      </c>
      <c r="X393" t="s">
        <v>5499</v>
      </c>
      <c r="Y393" t="s">
        <v>4510</v>
      </c>
      <c r="Z393" t="s">
        <v>8</v>
      </c>
      <c r="AA393">
        <v>0</v>
      </c>
      <c r="AB393" t="s">
        <v>195</v>
      </c>
      <c r="AC393">
        <v>0</v>
      </c>
      <c r="AD393" t="s">
        <v>195</v>
      </c>
      <c r="AE393">
        <v>0</v>
      </c>
      <c r="AF393" t="s">
        <v>195</v>
      </c>
      <c r="AG393">
        <v>0</v>
      </c>
      <c r="AH393" t="s">
        <v>195</v>
      </c>
      <c r="AI393">
        <v>11</v>
      </c>
      <c r="AJ393" t="s">
        <v>106</v>
      </c>
      <c r="AK393">
        <v>1000000</v>
      </c>
      <c r="AL393">
        <v>11000000</v>
      </c>
      <c r="AM393" t="s">
        <v>195</v>
      </c>
      <c r="AN393">
        <v>0</v>
      </c>
      <c r="AO393" t="s">
        <v>5011</v>
      </c>
      <c r="AP393">
        <v>0</v>
      </c>
      <c r="AQ393">
        <v>0</v>
      </c>
      <c r="AR393">
        <v>1027781</v>
      </c>
      <c r="AS393">
        <v>260781</v>
      </c>
      <c r="AT393">
        <v>153945</v>
      </c>
      <c r="AU393">
        <v>692416</v>
      </c>
      <c r="AV393">
        <v>548054</v>
      </c>
      <c r="AW393">
        <v>516584</v>
      </c>
      <c r="AX393">
        <v>516855</v>
      </c>
      <c r="AY393">
        <v>532372</v>
      </c>
      <c r="AZ393">
        <v>508918</v>
      </c>
      <c r="BA393">
        <v>6242294</v>
      </c>
      <c r="BB393" t="s">
        <v>3796</v>
      </c>
      <c r="BC393" t="s">
        <v>3797</v>
      </c>
      <c r="BD393" t="s">
        <v>3843</v>
      </c>
      <c r="BE393" t="s">
        <v>3850</v>
      </c>
      <c r="BF393" t="s">
        <v>5073</v>
      </c>
      <c r="BG393" t="s">
        <v>5074</v>
      </c>
      <c r="BH393" t="s">
        <v>4947</v>
      </c>
      <c r="BI393" t="s">
        <v>195</v>
      </c>
      <c r="BJ393" t="s">
        <v>195</v>
      </c>
      <c r="BK393" t="s">
        <v>3791</v>
      </c>
      <c r="BL393" t="s">
        <v>5446</v>
      </c>
      <c r="BM393" t="s">
        <v>4949</v>
      </c>
      <c r="BN393" t="s">
        <v>5444</v>
      </c>
      <c r="BO393" t="s">
        <v>4950</v>
      </c>
      <c r="BP393" s="441" t="str">
        <f t="shared" si="6"/>
        <v>WA.2378.EBD.953.102.A.521811</v>
      </c>
    </row>
    <row r="394" spans="1:68">
      <c r="A394" t="s">
        <v>5010</v>
      </c>
      <c r="B394" t="s">
        <v>4936</v>
      </c>
      <c r="C394" t="s">
        <v>4937</v>
      </c>
      <c r="D394" t="s">
        <v>3795</v>
      </c>
      <c r="E394" t="s">
        <v>197</v>
      </c>
      <c r="F394" t="s">
        <v>3842</v>
      </c>
      <c r="G394" t="s">
        <v>2445</v>
      </c>
      <c r="H394" t="s">
        <v>4938</v>
      </c>
      <c r="I394">
        <v>5</v>
      </c>
      <c r="J394" t="s">
        <v>5054</v>
      </c>
      <c r="K394">
        <v>2</v>
      </c>
      <c r="L394" t="s">
        <v>1081</v>
      </c>
      <c r="M394" t="s">
        <v>508</v>
      </c>
      <c r="N394" t="s">
        <v>165</v>
      </c>
      <c r="O394" t="s">
        <v>530</v>
      </c>
      <c r="P394" t="s">
        <v>8</v>
      </c>
      <c r="Q394" t="s">
        <v>4570</v>
      </c>
      <c r="R394" t="s">
        <v>4940</v>
      </c>
      <c r="S394" t="s">
        <v>195</v>
      </c>
      <c r="T394" t="s">
        <v>4570</v>
      </c>
      <c r="U394" t="s">
        <v>4570</v>
      </c>
      <c r="V394" t="s">
        <v>4496</v>
      </c>
      <c r="W394" t="s">
        <v>4570</v>
      </c>
      <c r="X394" t="s">
        <v>5500</v>
      </c>
      <c r="Y394" t="s">
        <v>4483</v>
      </c>
      <c r="Z394" t="s">
        <v>8</v>
      </c>
      <c r="AA394">
        <v>0</v>
      </c>
      <c r="AB394" t="s">
        <v>195</v>
      </c>
      <c r="AC394">
        <v>0</v>
      </c>
      <c r="AD394" t="s">
        <v>195</v>
      </c>
      <c r="AE394">
        <v>0</v>
      </c>
      <c r="AF394" t="s">
        <v>195</v>
      </c>
      <c r="AG394">
        <v>0</v>
      </c>
      <c r="AH394" t="s">
        <v>195</v>
      </c>
      <c r="AI394">
        <v>11</v>
      </c>
      <c r="AJ394" t="s">
        <v>106</v>
      </c>
      <c r="AK394">
        <v>1000000</v>
      </c>
      <c r="AL394">
        <v>11000000</v>
      </c>
      <c r="AM394" t="s">
        <v>195</v>
      </c>
      <c r="AN394">
        <v>0</v>
      </c>
      <c r="AO394" t="s">
        <v>5011</v>
      </c>
      <c r="AP394">
        <v>0</v>
      </c>
      <c r="AQ394">
        <v>0</v>
      </c>
      <c r="AR394">
        <v>1027781</v>
      </c>
      <c r="AS394">
        <v>260781</v>
      </c>
      <c r="AT394">
        <v>153945</v>
      </c>
      <c r="AU394">
        <v>692416</v>
      </c>
      <c r="AV394">
        <v>548054</v>
      </c>
      <c r="AW394">
        <v>516584</v>
      </c>
      <c r="AX394">
        <v>516855</v>
      </c>
      <c r="AY394">
        <v>532372</v>
      </c>
      <c r="AZ394">
        <v>508918</v>
      </c>
      <c r="BA394">
        <v>6242294</v>
      </c>
      <c r="BB394" t="s">
        <v>3796</v>
      </c>
      <c r="BC394" t="s">
        <v>3797</v>
      </c>
      <c r="BD394" t="s">
        <v>3843</v>
      </c>
      <c r="BE394" t="s">
        <v>3850</v>
      </c>
      <c r="BF394" t="s">
        <v>5073</v>
      </c>
      <c r="BG394" t="s">
        <v>5078</v>
      </c>
      <c r="BH394" t="s">
        <v>4947</v>
      </c>
      <c r="BI394" t="s">
        <v>195</v>
      </c>
      <c r="BJ394" t="s">
        <v>195</v>
      </c>
      <c r="BK394" t="s">
        <v>3791</v>
      </c>
      <c r="BL394" t="s">
        <v>5049</v>
      </c>
      <c r="BM394" t="s">
        <v>4949</v>
      </c>
      <c r="BN394" t="s">
        <v>5444</v>
      </c>
      <c r="BO394" t="s">
        <v>4950</v>
      </c>
      <c r="BP394" s="441" t="str">
        <f t="shared" si="6"/>
        <v>WA.2378.EBD.953.102.B.521811</v>
      </c>
    </row>
    <row r="395" spans="1:68">
      <c r="A395" t="s">
        <v>5010</v>
      </c>
      <c r="B395" t="s">
        <v>4936</v>
      </c>
      <c r="C395" t="s">
        <v>4937</v>
      </c>
      <c r="D395" t="s">
        <v>3795</v>
      </c>
      <c r="E395" t="s">
        <v>197</v>
      </c>
      <c r="F395" t="s">
        <v>3842</v>
      </c>
      <c r="G395" t="s">
        <v>2445</v>
      </c>
      <c r="H395" t="s">
        <v>4938</v>
      </c>
      <c r="I395">
        <v>5</v>
      </c>
      <c r="J395" t="s">
        <v>5054</v>
      </c>
      <c r="K395">
        <v>2</v>
      </c>
      <c r="L395" t="s">
        <v>1081</v>
      </c>
      <c r="M395" t="s">
        <v>508</v>
      </c>
      <c r="N395" t="s">
        <v>165</v>
      </c>
      <c r="O395" t="s">
        <v>530</v>
      </c>
      <c r="P395" t="s">
        <v>8</v>
      </c>
      <c r="Q395" t="s">
        <v>4570</v>
      </c>
      <c r="R395" t="s">
        <v>4940</v>
      </c>
      <c r="S395" t="s">
        <v>195</v>
      </c>
      <c r="T395" t="s">
        <v>4570</v>
      </c>
      <c r="U395" t="s">
        <v>4570</v>
      </c>
      <c r="V395" t="s">
        <v>4951</v>
      </c>
      <c r="W395" t="s">
        <v>4496</v>
      </c>
      <c r="X395" t="s">
        <v>5501</v>
      </c>
      <c r="Y395" t="s">
        <v>4510</v>
      </c>
      <c r="Z395" t="s">
        <v>8</v>
      </c>
      <c r="AA395">
        <v>0</v>
      </c>
      <c r="AB395" t="s">
        <v>195</v>
      </c>
      <c r="AC395">
        <v>0</v>
      </c>
      <c r="AD395" t="s">
        <v>195</v>
      </c>
      <c r="AE395">
        <v>0</v>
      </c>
      <c r="AF395" t="s">
        <v>195</v>
      </c>
      <c r="AG395">
        <v>0</v>
      </c>
      <c r="AH395" t="s">
        <v>195</v>
      </c>
      <c r="AI395">
        <v>11</v>
      </c>
      <c r="AJ395" t="s">
        <v>106</v>
      </c>
      <c r="AK395">
        <v>1000000</v>
      </c>
      <c r="AL395">
        <v>11000000</v>
      </c>
      <c r="AM395" t="s">
        <v>195</v>
      </c>
      <c r="AN395">
        <v>0</v>
      </c>
      <c r="AO395" t="s">
        <v>5011</v>
      </c>
      <c r="AP395">
        <v>0</v>
      </c>
      <c r="AQ395">
        <v>0</v>
      </c>
      <c r="AR395">
        <v>1027781</v>
      </c>
      <c r="AS395">
        <v>260781</v>
      </c>
      <c r="AT395">
        <v>153945</v>
      </c>
      <c r="AU395">
        <v>692416</v>
      </c>
      <c r="AV395">
        <v>548054</v>
      </c>
      <c r="AW395">
        <v>516584</v>
      </c>
      <c r="AX395">
        <v>516855</v>
      </c>
      <c r="AY395">
        <v>532372</v>
      </c>
      <c r="AZ395">
        <v>508918</v>
      </c>
      <c r="BA395">
        <v>6242294</v>
      </c>
      <c r="BB395" t="s">
        <v>3796</v>
      </c>
      <c r="BC395" t="s">
        <v>3797</v>
      </c>
      <c r="BD395" t="s">
        <v>3843</v>
      </c>
      <c r="BE395" t="s">
        <v>3850</v>
      </c>
      <c r="BF395" t="s">
        <v>5073</v>
      </c>
      <c r="BG395" t="s">
        <v>5078</v>
      </c>
      <c r="BH395" t="s">
        <v>4947</v>
      </c>
      <c r="BI395" t="s">
        <v>195</v>
      </c>
      <c r="BJ395" t="s">
        <v>195</v>
      </c>
      <c r="BK395" t="s">
        <v>3791</v>
      </c>
      <c r="BL395" t="s">
        <v>5446</v>
      </c>
      <c r="BM395" t="s">
        <v>4949</v>
      </c>
      <c r="BN395" t="s">
        <v>5444</v>
      </c>
      <c r="BO395" t="s">
        <v>4950</v>
      </c>
      <c r="BP395" s="441" t="str">
        <f t="shared" si="6"/>
        <v>WA.2378.EBD.953.102.B.521811</v>
      </c>
    </row>
    <row r="396" spans="1:68">
      <c r="A396" t="s">
        <v>5010</v>
      </c>
      <c r="B396" t="s">
        <v>4936</v>
      </c>
      <c r="C396" t="s">
        <v>4937</v>
      </c>
      <c r="D396" t="s">
        <v>3795</v>
      </c>
      <c r="E396" t="s">
        <v>197</v>
      </c>
      <c r="F396" t="s">
        <v>3842</v>
      </c>
      <c r="G396" t="s">
        <v>2445</v>
      </c>
      <c r="H396" t="s">
        <v>4938</v>
      </c>
      <c r="I396">
        <v>5</v>
      </c>
      <c r="J396" t="s">
        <v>5054</v>
      </c>
      <c r="K396">
        <v>2</v>
      </c>
      <c r="L396" t="s">
        <v>1081</v>
      </c>
      <c r="M396" t="s">
        <v>509</v>
      </c>
      <c r="N396" t="s">
        <v>166</v>
      </c>
      <c r="O396" t="s">
        <v>530</v>
      </c>
      <c r="P396" t="s">
        <v>8</v>
      </c>
      <c r="Q396" t="s">
        <v>4570</v>
      </c>
      <c r="R396" t="s">
        <v>4940</v>
      </c>
      <c r="S396" t="s">
        <v>195</v>
      </c>
      <c r="T396" t="s">
        <v>4570</v>
      </c>
      <c r="U396" t="s">
        <v>4570</v>
      </c>
      <c r="V396" t="s">
        <v>4496</v>
      </c>
      <c r="W396" t="s">
        <v>4570</v>
      </c>
      <c r="X396" t="s">
        <v>5502</v>
      </c>
      <c r="Y396" t="s">
        <v>4483</v>
      </c>
      <c r="Z396" t="s">
        <v>8</v>
      </c>
      <c r="AA396">
        <v>0</v>
      </c>
      <c r="AB396" t="s">
        <v>195</v>
      </c>
      <c r="AC396">
        <v>0</v>
      </c>
      <c r="AD396" t="s">
        <v>195</v>
      </c>
      <c r="AE396">
        <v>0</v>
      </c>
      <c r="AF396" t="s">
        <v>195</v>
      </c>
      <c r="AG396">
        <v>0</v>
      </c>
      <c r="AH396" t="s">
        <v>195</v>
      </c>
      <c r="AI396">
        <v>11</v>
      </c>
      <c r="AJ396" t="s">
        <v>106</v>
      </c>
      <c r="AK396">
        <v>1000000</v>
      </c>
      <c r="AL396">
        <v>11000000</v>
      </c>
      <c r="AM396" t="s">
        <v>195</v>
      </c>
      <c r="AN396">
        <v>0</v>
      </c>
      <c r="AO396" t="s">
        <v>5011</v>
      </c>
      <c r="AP396">
        <v>0</v>
      </c>
      <c r="AQ396">
        <v>0</v>
      </c>
      <c r="AR396">
        <v>1027781</v>
      </c>
      <c r="AS396">
        <v>260781</v>
      </c>
      <c r="AT396">
        <v>153945</v>
      </c>
      <c r="AU396">
        <v>692416</v>
      </c>
      <c r="AV396">
        <v>548054</v>
      </c>
      <c r="AW396">
        <v>516584</v>
      </c>
      <c r="AX396">
        <v>516855</v>
      </c>
      <c r="AY396">
        <v>532372</v>
      </c>
      <c r="AZ396">
        <v>508918</v>
      </c>
      <c r="BA396">
        <v>6242294</v>
      </c>
      <c r="BB396" t="s">
        <v>3796</v>
      </c>
      <c r="BC396" t="s">
        <v>3797</v>
      </c>
      <c r="BD396" t="s">
        <v>3843</v>
      </c>
      <c r="BE396" t="s">
        <v>3850</v>
      </c>
      <c r="BF396" t="s">
        <v>5073</v>
      </c>
      <c r="BG396" t="s">
        <v>5084</v>
      </c>
      <c r="BH396" t="s">
        <v>4947</v>
      </c>
      <c r="BI396" t="s">
        <v>195</v>
      </c>
      <c r="BJ396" t="s">
        <v>195</v>
      </c>
      <c r="BK396" t="s">
        <v>3791</v>
      </c>
      <c r="BL396" t="s">
        <v>5049</v>
      </c>
      <c r="BM396" t="s">
        <v>4949</v>
      </c>
      <c r="BN396" t="s">
        <v>5444</v>
      </c>
      <c r="BO396" t="s">
        <v>4950</v>
      </c>
      <c r="BP396" s="441" t="str">
        <f t="shared" si="6"/>
        <v>WA.2378.EBD.953.102.C.521811</v>
      </c>
    </row>
    <row r="397" spans="1:68">
      <c r="A397" t="s">
        <v>5010</v>
      </c>
      <c r="B397" t="s">
        <v>4936</v>
      </c>
      <c r="C397" t="s">
        <v>4937</v>
      </c>
      <c r="D397" t="s">
        <v>3795</v>
      </c>
      <c r="E397" t="s">
        <v>197</v>
      </c>
      <c r="F397" t="s">
        <v>3842</v>
      </c>
      <c r="G397" t="s">
        <v>2445</v>
      </c>
      <c r="H397" t="s">
        <v>4938</v>
      </c>
      <c r="I397">
        <v>5</v>
      </c>
      <c r="J397" t="s">
        <v>5054</v>
      </c>
      <c r="K397">
        <v>2</v>
      </c>
      <c r="L397" t="s">
        <v>1081</v>
      </c>
      <c r="M397" t="s">
        <v>509</v>
      </c>
      <c r="N397" t="s">
        <v>166</v>
      </c>
      <c r="O397" t="s">
        <v>530</v>
      </c>
      <c r="P397" t="s">
        <v>8</v>
      </c>
      <c r="Q397" t="s">
        <v>4570</v>
      </c>
      <c r="R397" t="s">
        <v>4940</v>
      </c>
      <c r="S397" t="s">
        <v>195</v>
      </c>
      <c r="T397" t="s">
        <v>4570</v>
      </c>
      <c r="U397" t="s">
        <v>4570</v>
      </c>
      <c r="V397" t="s">
        <v>4951</v>
      </c>
      <c r="W397" t="s">
        <v>4496</v>
      </c>
      <c r="X397" t="s">
        <v>5503</v>
      </c>
      <c r="Y397" t="s">
        <v>4510</v>
      </c>
      <c r="Z397" t="s">
        <v>8</v>
      </c>
      <c r="AA397">
        <v>0</v>
      </c>
      <c r="AB397" t="s">
        <v>195</v>
      </c>
      <c r="AC397">
        <v>0</v>
      </c>
      <c r="AD397" t="s">
        <v>195</v>
      </c>
      <c r="AE397">
        <v>0</v>
      </c>
      <c r="AF397" t="s">
        <v>195</v>
      </c>
      <c r="AG397">
        <v>0</v>
      </c>
      <c r="AH397" t="s">
        <v>195</v>
      </c>
      <c r="AI397">
        <v>11</v>
      </c>
      <c r="AJ397" t="s">
        <v>106</v>
      </c>
      <c r="AK397">
        <v>1000000</v>
      </c>
      <c r="AL397">
        <v>11000000</v>
      </c>
      <c r="AM397" t="s">
        <v>195</v>
      </c>
      <c r="AN397">
        <v>0</v>
      </c>
      <c r="AO397" t="s">
        <v>5011</v>
      </c>
      <c r="AP397">
        <v>0</v>
      </c>
      <c r="AQ397">
        <v>0</v>
      </c>
      <c r="AR397">
        <v>1027781</v>
      </c>
      <c r="AS397">
        <v>260781</v>
      </c>
      <c r="AT397">
        <v>153945</v>
      </c>
      <c r="AU397">
        <v>692416</v>
      </c>
      <c r="AV397">
        <v>548054</v>
      </c>
      <c r="AW397">
        <v>516584</v>
      </c>
      <c r="AX397">
        <v>516855</v>
      </c>
      <c r="AY397">
        <v>532372</v>
      </c>
      <c r="AZ397">
        <v>508918</v>
      </c>
      <c r="BA397">
        <v>6242294</v>
      </c>
      <c r="BB397" t="s">
        <v>3796</v>
      </c>
      <c r="BC397" t="s">
        <v>3797</v>
      </c>
      <c r="BD397" t="s">
        <v>3843</v>
      </c>
      <c r="BE397" t="s">
        <v>3850</v>
      </c>
      <c r="BF397" t="s">
        <v>5073</v>
      </c>
      <c r="BG397" t="s">
        <v>5084</v>
      </c>
      <c r="BH397" t="s">
        <v>4947</v>
      </c>
      <c r="BI397" t="s">
        <v>195</v>
      </c>
      <c r="BJ397" t="s">
        <v>195</v>
      </c>
      <c r="BK397" t="s">
        <v>3791</v>
      </c>
      <c r="BL397" t="s">
        <v>5446</v>
      </c>
      <c r="BM397" t="s">
        <v>4949</v>
      </c>
      <c r="BN397" t="s">
        <v>5444</v>
      </c>
      <c r="BO397" t="s">
        <v>4950</v>
      </c>
      <c r="BP397" s="441" t="str">
        <f t="shared" si="6"/>
        <v>WA.2378.EBD.953.102.C.521811</v>
      </c>
    </row>
    <row r="398" spans="1:68">
      <c r="A398" t="s">
        <v>5010</v>
      </c>
      <c r="B398" t="s">
        <v>4936</v>
      </c>
      <c r="C398" t="s">
        <v>4937</v>
      </c>
      <c r="D398" t="s">
        <v>3795</v>
      </c>
      <c r="E398" t="s">
        <v>197</v>
      </c>
      <c r="F398" t="s">
        <v>3842</v>
      </c>
      <c r="G398" t="s">
        <v>2445</v>
      </c>
      <c r="H398" t="s">
        <v>4938</v>
      </c>
      <c r="I398">
        <v>5</v>
      </c>
      <c r="J398" t="s">
        <v>5054</v>
      </c>
      <c r="K398">
        <v>2</v>
      </c>
      <c r="L398" t="s">
        <v>1081</v>
      </c>
      <c r="M398" t="s">
        <v>511</v>
      </c>
      <c r="N398" t="s">
        <v>167</v>
      </c>
      <c r="O398" t="s">
        <v>530</v>
      </c>
      <c r="P398" t="s">
        <v>8</v>
      </c>
      <c r="Q398" t="s">
        <v>4570</v>
      </c>
      <c r="R398" t="s">
        <v>4940</v>
      </c>
      <c r="S398" t="s">
        <v>195</v>
      </c>
      <c r="T398" t="s">
        <v>4570</v>
      </c>
      <c r="U398" t="s">
        <v>4570</v>
      </c>
      <c r="V398" t="s">
        <v>4496</v>
      </c>
      <c r="W398" t="s">
        <v>4570</v>
      </c>
      <c r="X398" t="s">
        <v>5504</v>
      </c>
      <c r="Y398" t="s">
        <v>4483</v>
      </c>
      <c r="Z398" t="s">
        <v>8</v>
      </c>
      <c r="AA398">
        <v>0</v>
      </c>
      <c r="AB398" t="s">
        <v>195</v>
      </c>
      <c r="AC398">
        <v>0</v>
      </c>
      <c r="AD398" t="s">
        <v>195</v>
      </c>
      <c r="AE398">
        <v>0</v>
      </c>
      <c r="AF398" t="s">
        <v>195</v>
      </c>
      <c r="AG398">
        <v>0</v>
      </c>
      <c r="AH398" t="s">
        <v>195</v>
      </c>
      <c r="AI398">
        <v>11</v>
      </c>
      <c r="AJ398" t="s">
        <v>106</v>
      </c>
      <c r="AK398">
        <v>1000000</v>
      </c>
      <c r="AL398">
        <v>11000000</v>
      </c>
      <c r="AM398" t="s">
        <v>195</v>
      </c>
      <c r="AN398">
        <v>0</v>
      </c>
      <c r="AO398" t="s">
        <v>5011</v>
      </c>
      <c r="AP398">
        <v>0</v>
      </c>
      <c r="AQ398">
        <v>0</v>
      </c>
      <c r="AR398">
        <v>1027781</v>
      </c>
      <c r="AS398">
        <v>260781</v>
      </c>
      <c r="AT398">
        <v>153945</v>
      </c>
      <c r="AU398">
        <v>692416</v>
      </c>
      <c r="AV398">
        <v>548054</v>
      </c>
      <c r="AW398">
        <v>516584</v>
      </c>
      <c r="AX398">
        <v>516855</v>
      </c>
      <c r="AY398">
        <v>532372</v>
      </c>
      <c r="AZ398">
        <v>508918</v>
      </c>
      <c r="BA398">
        <v>6242294</v>
      </c>
      <c r="BB398" t="s">
        <v>3796</v>
      </c>
      <c r="BC398" t="s">
        <v>3797</v>
      </c>
      <c r="BD398" t="s">
        <v>3843</v>
      </c>
      <c r="BE398" t="s">
        <v>3850</v>
      </c>
      <c r="BF398" t="s">
        <v>5073</v>
      </c>
      <c r="BG398" t="s">
        <v>5101</v>
      </c>
      <c r="BH398" t="s">
        <v>4947</v>
      </c>
      <c r="BI398" t="s">
        <v>195</v>
      </c>
      <c r="BJ398" t="s">
        <v>195</v>
      </c>
      <c r="BK398" t="s">
        <v>3791</v>
      </c>
      <c r="BL398" t="s">
        <v>5049</v>
      </c>
      <c r="BM398" t="s">
        <v>4949</v>
      </c>
      <c r="BN398" t="s">
        <v>5444</v>
      </c>
      <c r="BO398" t="s">
        <v>4950</v>
      </c>
      <c r="BP398" s="441" t="str">
        <f t="shared" si="6"/>
        <v>WA.2378.EBD.953.102.D.521811</v>
      </c>
    </row>
    <row r="399" spans="1:68">
      <c r="A399" t="s">
        <v>5010</v>
      </c>
      <c r="B399" t="s">
        <v>4936</v>
      </c>
      <c r="C399" t="s">
        <v>4937</v>
      </c>
      <c r="D399" t="s">
        <v>3795</v>
      </c>
      <c r="E399" t="s">
        <v>197</v>
      </c>
      <c r="F399" t="s">
        <v>3842</v>
      </c>
      <c r="G399" t="s">
        <v>2445</v>
      </c>
      <c r="H399" t="s">
        <v>4938</v>
      </c>
      <c r="I399">
        <v>5</v>
      </c>
      <c r="J399" t="s">
        <v>5054</v>
      </c>
      <c r="K399">
        <v>2</v>
      </c>
      <c r="L399" t="s">
        <v>1081</v>
      </c>
      <c r="M399" t="s">
        <v>511</v>
      </c>
      <c r="N399" t="s">
        <v>167</v>
      </c>
      <c r="O399" t="s">
        <v>530</v>
      </c>
      <c r="P399" t="s">
        <v>8</v>
      </c>
      <c r="Q399" t="s">
        <v>4570</v>
      </c>
      <c r="R399" t="s">
        <v>4940</v>
      </c>
      <c r="S399" t="s">
        <v>195</v>
      </c>
      <c r="T399" t="s">
        <v>4570</v>
      </c>
      <c r="U399" t="s">
        <v>4570</v>
      </c>
      <c r="V399" t="s">
        <v>4951</v>
      </c>
      <c r="W399" t="s">
        <v>4496</v>
      </c>
      <c r="X399" t="s">
        <v>5505</v>
      </c>
      <c r="Y399" t="s">
        <v>4510</v>
      </c>
      <c r="Z399" t="s">
        <v>8</v>
      </c>
      <c r="AA399">
        <v>0</v>
      </c>
      <c r="AB399" t="s">
        <v>195</v>
      </c>
      <c r="AC399">
        <v>0</v>
      </c>
      <c r="AD399" t="s">
        <v>195</v>
      </c>
      <c r="AE399">
        <v>0</v>
      </c>
      <c r="AF399" t="s">
        <v>195</v>
      </c>
      <c r="AG399">
        <v>0</v>
      </c>
      <c r="AH399" t="s">
        <v>195</v>
      </c>
      <c r="AI399">
        <v>11</v>
      </c>
      <c r="AJ399" t="s">
        <v>106</v>
      </c>
      <c r="AK399">
        <v>1000000</v>
      </c>
      <c r="AL399">
        <v>11000000</v>
      </c>
      <c r="AM399" t="s">
        <v>195</v>
      </c>
      <c r="AN399">
        <v>0</v>
      </c>
      <c r="AO399" t="s">
        <v>5011</v>
      </c>
      <c r="AP399">
        <v>0</v>
      </c>
      <c r="AQ399">
        <v>0</v>
      </c>
      <c r="AR399">
        <v>1027781</v>
      </c>
      <c r="AS399">
        <v>260781</v>
      </c>
      <c r="AT399">
        <v>153945</v>
      </c>
      <c r="AU399">
        <v>692416</v>
      </c>
      <c r="AV399">
        <v>548054</v>
      </c>
      <c r="AW399">
        <v>516584</v>
      </c>
      <c r="AX399">
        <v>516855</v>
      </c>
      <c r="AY399">
        <v>532372</v>
      </c>
      <c r="AZ399">
        <v>508918</v>
      </c>
      <c r="BA399">
        <v>6242294</v>
      </c>
      <c r="BB399" t="s">
        <v>3796</v>
      </c>
      <c r="BC399" t="s">
        <v>3797</v>
      </c>
      <c r="BD399" t="s">
        <v>3843</v>
      </c>
      <c r="BE399" t="s">
        <v>3850</v>
      </c>
      <c r="BF399" t="s">
        <v>5073</v>
      </c>
      <c r="BG399" t="s">
        <v>5101</v>
      </c>
      <c r="BH399" t="s">
        <v>4947</v>
      </c>
      <c r="BI399" t="s">
        <v>195</v>
      </c>
      <c r="BJ399" t="s">
        <v>195</v>
      </c>
      <c r="BK399" t="s">
        <v>3791</v>
      </c>
      <c r="BL399" t="s">
        <v>5446</v>
      </c>
      <c r="BM399" t="s">
        <v>4949</v>
      </c>
      <c r="BN399" t="s">
        <v>5444</v>
      </c>
      <c r="BO399" t="s">
        <v>4950</v>
      </c>
      <c r="BP399" s="441" t="str">
        <f t="shared" si="6"/>
        <v>WA.2378.EBD.953.102.D.521811</v>
      </c>
    </row>
    <row r="400" spans="1:68">
      <c r="A400" t="s">
        <v>4935</v>
      </c>
      <c r="B400" t="s">
        <v>4936</v>
      </c>
      <c r="C400" t="s">
        <v>4937</v>
      </c>
      <c r="D400" t="s">
        <v>3795</v>
      </c>
      <c r="E400" t="s">
        <v>197</v>
      </c>
      <c r="F400" t="s">
        <v>3812</v>
      </c>
      <c r="G400" t="s">
        <v>820</v>
      </c>
      <c r="H400" t="s">
        <v>4938</v>
      </c>
      <c r="I400">
        <v>9</v>
      </c>
      <c r="J400" t="s">
        <v>4959</v>
      </c>
      <c r="K400">
        <v>2</v>
      </c>
      <c r="L400" t="s">
        <v>1111</v>
      </c>
      <c r="M400" t="s">
        <v>8</v>
      </c>
      <c r="N400" t="s">
        <v>72</v>
      </c>
      <c r="O400" t="s">
        <v>504</v>
      </c>
      <c r="P400" t="s">
        <v>8</v>
      </c>
      <c r="Q400" t="s">
        <v>4570</v>
      </c>
      <c r="R400" t="s">
        <v>4940</v>
      </c>
      <c r="S400" t="s">
        <v>195</v>
      </c>
      <c r="T400" t="s">
        <v>4570</v>
      </c>
      <c r="U400" t="s">
        <v>4570</v>
      </c>
      <c r="V400" t="s">
        <v>4496</v>
      </c>
      <c r="W400" t="s">
        <v>4570</v>
      </c>
      <c r="X400" t="s">
        <v>5506</v>
      </c>
      <c r="Y400" t="s">
        <v>5507</v>
      </c>
      <c r="Z400" t="s">
        <v>8</v>
      </c>
      <c r="AA400">
        <v>0</v>
      </c>
      <c r="AB400" t="s">
        <v>195</v>
      </c>
      <c r="AC400">
        <v>0</v>
      </c>
      <c r="AD400" t="s">
        <v>195</v>
      </c>
      <c r="AE400">
        <v>0</v>
      </c>
      <c r="AF400" t="s">
        <v>195</v>
      </c>
      <c r="AG400">
        <v>0</v>
      </c>
      <c r="AH400" t="s">
        <v>195</v>
      </c>
      <c r="AI400">
        <v>50</v>
      </c>
      <c r="AJ400" t="s">
        <v>16</v>
      </c>
      <c r="AK400">
        <v>210000</v>
      </c>
      <c r="AL400">
        <v>10500000</v>
      </c>
      <c r="AM400" t="s">
        <v>195</v>
      </c>
      <c r="AN400">
        <v>0</v>
      </c>
      <c r="AO400" t="s">
        <v>4943</v>
      </c>
      <c r="AP400">
        <v>0</v>
      </c>
      <c r="AQ400">
        <v>0</v>
      </c>
      <c r="AR400">
        <v>333782</v>
      </c>
      <c r="AS400">
        <v>7000</v>
      </c>
      <c r="AT400">
        <v>114109</v>
      </c>
      <c r="AU400">
        <v>149754</v>
      </c>
      <c r="AV400">
        <v>700000</v>
      </c>
      <c r="AW400">
        <v>1085159</v>
      </c>
      <c r="AX400">
        <v>453019</v>
      </c>
      <c r="AY400">
        <v>1707178</v>
      </c>
      <c r="AZ400">
        <v>700000</v>
      </c>
      <c r="BA400">
        <v>5249999</v>
      </c>
      <c r="BB400" t="s">
        <v>3796</v>
      </c>
      <c r="BC400" t="s">
        <v>3797</v>
      </c>
      <c r="BD400" t="s">
        <v>3813</v>
      </c>
      <c r="BE400" t="s">
        <v>3816</v>
      </c>
      <c r="BF400" t="s">
        <v>4967</v>
      </c>
      <c r="BG400" t="s">
        <v>4968</v>
      </c>
      <c r="BH400" t="s">
        <v>4947</v>
      </c>
      <c r="BI400" t="s">
        <v>195</v>
      </c>
      <c r="BJ400" t="s">
        <v>195</v>
      </c>
      <c r="BK400" t="s">
        <v>505</v>
      </c>
      <c r="BL400" t="s">
        <v>5508</v>
      </c>
      <c r="BM400" t="s">
        <v>4949</v>
      </c>
      <c r="BN400" t="s">
        <v>5509</v>
      </c>
      <c r="BO400" t="s">
        <v>4950</v>
      </c>
      <c r="BP400" s="441" t="str">
        <f t="shared" si="6"/>
        <v>WA.2378.EBA.958.111.A.524113</v>
      </c>
    </row>
    <row r="401" spans="1:68">
      <c r="A401" t="s">
        <v>4935</v>
      </c>
      <c r="B401" t="s">
        <v>4936</v>
      </c>
      <c r="C401" t="s">
        <v>4937</v>
      </c>
      <c r="D401" t="s">
        <v>3795</v>
      </c>
      <c r="E401" t="s">
        <v>197</v>
      </c>
      <c r="F401" t="s">
        <v>3812</v>
      </c>
      <c r="G401" t="s">
        <v>820</v>
      </c>
      <c r="H401" t="s">
        <v>4938</v>
      </c>
      <c r="I401">
        <v>9</v>
      </c>
      <c r="J401" t="s">
        <v>4959</v>
      </c>
      <c r="K401">
        <v>2</v>
      </c>
      <c r="L401" t="s">
        <v>1111</v>
      </c>
      <c r="M401" t="s">
        <v>8</v>
      </c>
      <c r="N401" t="s">
        <v>72</v>
      </c>
      <c r="O401" t="s">
        <v>504</v>
      </c>
      <c r="P401" t="s">
        <v>8</v>
      </c>
      <c r="Q401" t="s">
        <v>4570</v>
      </c>
      <c r="R401" t="s">
        <v>4940</v>
      </c>
      <c r="S401" t="s">
        <v>195</v>
      </c>
      <c r="T401" t="s">
        <v>4570</v>
      </c>
      <c r="U401" t="s">
        <v>4570</v>
      </c>
      <c r="V401" t="s">
        <v>4951</v>
      </c>
      <c r="W401" t="s">
        <v>4496</v>
      </c>
      <c r="X401" t="s">
        <v>5510</v>
      </c>
      <c r="Y401" t="s">
        <v>5511</v>
      </c>
      <c r="Z401" t="s">
        <v>8</v>
      </c>
      <c r="AA401">
        <v>0</v>
      </c>
      <c r="AB401" t="s">
        <v>195</v>
      </c>
      <c r="AC401">
        <v>0</v>
      </c>
      <c r="AD401" t="s">
        <v>195</v>
      </c>
      <c r="AE401">
        <v>0</v>
      </c>
      <c r="AF401" t="s">
        <v>195</v>
      </c>
      <c r="AG401">
        <v>0</v>
      </c>
      <c r="AH401" t="s">
        <v>195</v>
      </c>
      <c r="AI401">
        <v>51</v>
      </c>
      <c r="AJ401" t="s">
        <v>25</v>
      </c>
      <c r="AK401">
        <v>150000</v>
      </c>
      <c r="AL401">
        <v>7650000</v>
      </c>
      <c r="AM401" t="s">
        <v>195</v>
      </c>
      <c r="AN401">
        <v>0</v>
      </c>
      <c r="AO401" t="s">
        <v>4943</v>
      </c>
      <c r="AP401">
        <v>0</v>
      </c>
      <c r="AQ401">
        <v>0</v>
      </c>
      <c r="AR401">
        <v>243184</v>
      </c>
      <c r="AS401">
        <v>5100</v>
      </c>
      <c r="AT401">
        <v>83136</v>
      </c>
      <c r="AU401">
        <v>109106</v>
      </c>
      <c r="AV401">
        <v>510000</v>
      </c>
      <c r="AW401">
        <v>790616</v>
      </c>
      <c r="AX401">
        <v>330057</v>
      </c>
      <c r="AY401">
        <v>1243801</v>
      </c>
      <c r="AZ401">
        <v>510000</v>
      </c>
      <c r="BA401">
        <v>3825000</v>
      </c>
      <c r="BB401" t="s">
        <v>3796</v>
      </c>
      <c r="BC401" t="s">
        <v>3797</v>
      </c>
      <c r="BD401" t="s">
        <v>3813</v>
      </c>
      <c r="BE401" t="s">
        <v>3816</v>
      </c>
      <c r="BF401" t="s">
        <v>4967</v>
      </c>
      <c r="BG401" t="s">
        <v>4968</v>
      </c>
      <c r="BH401" t="s">
        <v>4947</v>
      </c>
      <c r="BI401" t="s">
        <v>195</v>
      </c>
      <c r="BJ401" t="s">
        <v>195</v>
      </c>
      <c r="BK401" t="s">
        <v>505</v>
      </c>
      <c r="BL401" t="s">
        <v>5512</v>
      </c>
      <c r="BM401" t="s">
        <v>4949</v>
      </c>
      <c r="BN401" t="s">
        <v>5509</v>
      </c>
      <c r="BO401" t="s">
        <v>4950</v>
      </c>
      <c r="BP401" s="441" t="str">
        <f t="shared" si="6"/>
        <v>WA.2378.EBA.958.111.A.524113</v>
      </c>
    </row>
    <row r="402" spans="1:68">
      <c r="A402" t="s">
        <v>4935</v>
      </c>
      <c r="B402" t="s">
        <v>4936</v>
      </c>
      <c r="C402" t="s">
        <v>4937</v>
      </c>
      <c r="D402" t="s">
        <v>3795</v>
      </c>
      <c r="E402" t="s">
        <v>197</v>
      </c>
      <c r="F402" t="s">
        <v>3812</v>
      </c>
      <c r="G402" t="s">
        <v>820</v>
      </c>
      <c r="H402" t="s">
        <v>4938</v>
      </c>
      <c r="I402">
        <v>9</v>
      </c>
      <c r="J402" t="s">
        <v>4959</v>
      </c>
      <c r="K402">
        <v>2</v>
      </c>
      <c r="L402" t="s">
        <v>1111</v>
      </c>
      <c r="M402" t="s">
        <v>508</v>
      </c>
      <c r="N402" t="s">
        <v>74</v>
      </c>
      <c r="O402" t="s">
        <v>504</v>
      </c>
      <c r="P402" t="s">
        <v>8</v>
      </c>
      <c r="Q402" t="s">
        <v>4570</v>
      </c>
      <c r="R402" t="s">
        <v>4940</v>
      </c>
      <c r="S402" t="s">
        <v>195</v>
      </c>
      <c r="T402" t="s">
        <v>4570</v>
      </c>
      <c r="U402" t="s">
        <v>4570</v>
      </c>
      <c r="V402" t="s">
        <v>4496</v>
      </c>
      <c r="W402" t="s">
        <v>4570</v>
      </c>
      <c r="X402" t="s">
        <v>5513</v>
      </c>
      <c r="Y402" t="s">
        <v>5514</v>
      </c>
      <c r="Z402" t="s">
        <v>8</v>
      </c>
      <c r="AA402">
        <v>0</v>
      </c>
      <c r="AB402" t="s">
        <v>195</v>
      </c>
      <c r="AC402">
        <v>0</v>
      </c>
      <c r="AD402" t="s">
        <v>195</v>
      </c>
      <c r="AE402">
        <v>0</v>
      </c>
      <c r="AF402" t="s">
        <v>195</v>
      </c>
      <c r="AG402">
        <v>0</v>
      </c>
      <c r="AH402" t="s">
        <v>195</v>
      </c>
      <c r="AI402">
        <v>30</v>
      </c>
      <c r="AJ402" t="s">
        <v>16</v>
      </c>
      <c r="AK402">
        <v>210000</v>
      </c>
      <c r="AL402">
        <v>6300000</v>
      </c>
      <c r="AM402" t="s">
        <v>195</v>
      </c>
      <c r="AN402">
        <v>0</v>
      </c>
      <c r="AO402" t="s">
        <v>4943</v>
      </c>
      <c r="AP402">
        <v>0</v>
      </c>
      <c r="AQ402">
        <v>0</v>
      </c>
      <c r="AR402">
        <v>200269</v>
      </c>
      <c r="AS402">
        <v>4200</v>
      </c>
      <c r="AT402">
        <v>68465</v>
      </c>
      <c r="AU402">
        <v>89852</v>
      </c>
      <c r="AV402">
        <v>420000</v>
      </c>
      <c r="AW402">
        <v>651096</v>
      </c>
      <c r="AX402">
        <v>271811</v>
      </c>
      <c r="AY402">
        <v>1024307</v>
      </c>
      <c r="AZ402">
        <v>420000</v>
      </c>
      <c r="BA402">
        <v>3150000</v>
      </c>
      <c r="BB402" t="s">
        <v>3796</v>
      </c>
      <c r="BC402" t="s">
        <v>3797</v>
      </c>
      <c r="BD402" t="s">
        <v>3813</v>
      </c>
      <c r="BE402" t="s">
        <v>3816</v>
      </c>
      <c r="BF402" t="s">
        <v>4967</v>
      </c>
      <c r="BG402" t="s">
        <v>4972</v>
      </c>
      <c r="BH402" t="s">
        <v>4947</v>
      </c>
      <c r="BI402" t="s">
        <v>195</v>
      </c>
      <c r="BJ402" t="s">
        <v>195</v>
      </c>
      <c r="BK402" t="s">
        <v>505</v>
      </c>
      <c r="BL402" t="s">
        <v>5515</v>
      </c>
      <c r="BM402" t="s">
        <v>4949</v>
      </c>
      <c r="BN402" t="s">
        <v>5509</v>
      </c>
      <c r="BO402" t="s">
        <v>4950</v>
      </c>
      <c r="BP402" s="441" t="str">
        <f t="shared" si="6"/>
        <v>WA.2378.EBA.958.111.B.524113</v>
      </c>
    </row>
    <row r="403" spans="1:68">
      <c r="A403" t="s">
        <v>4935</v>
      </c>
      <c r="B403" t="s">
        <v>4936</v>
      </c>
      <c r="C403" t="s">
        <v>4937</v>
      </c>
      <c r="D403" t="s">
        <v>3795</v>
      </c>
      <c r="E403" t="s">
        <v>197</v>
      </c>
      <c r="F403" t="s">
        <v>3812</v>
      </c>
      <c r="G403" t="s">
        <v>820</v>
      </c>
      <c r="H403" t="s">
        <v>4938</v>
      </c>
      <c r="I403">
        <v>9</v>
      </c>
      <c r="J403" t="s">
        <v>4959</v>
      </c>
      <c r="K403">
        <v>2</v>
      </c>
      <c r="L403" t="s">
        <v>1111</v>
      </c>
      <c r="M403" t="s">
        <v>508</v>
      </c>
      <c r="N403" t="s">
        <v>74</v>
      </c>
      <c r="O403" t="s">
        <v>504</v>
      </c>
      <c r="P403" t="s">
        <v>8</v>
      </c>
      <c r="Q403" t="s">
        <v>4570</v>
      </c>
      <c r="R403" t="s">
        <v>4940</v>
      </c>
      <c r="S403" t="s">
        <v>195</v>
      </c>
      <c r="T403" t="s">
        <v>4570</v>
      </c>
      <c r="U403" t="s">
        <v>4570</v>
      </c>
      <c r="V403" t="s">
        <v>4951</v>
      </c>
      <c r="W403" t="s">
        <v>4496</v>
      </c>
      <c r="X403" t="s">
        <v>5516</v>
      </c>
      <c r="Y403" t="s">
        <v>5517</v>
      </c>
      <c r="Z403" t="s">
        <v>8</v>
      </c>
      <c r="AA403">
        <v>0</v>
      </c>
      <c r="AB403" t="s">
        <v>195</v>
      </c>
      <c r="AC403">
        <v>0</v>
      </c>
      <c r="AD403" t="s">
        <v>195</v>
      </c>
      <c r="AE403">
        <v>0</v>
      </c>
      <c r="AF403" t="s">
        <v>195</v>
      </c>
      <c r="AG403">
        <v>0</v>
      </c>
      <c r="AH403" t="s">
        <v>195</v>
      </c>
      <c r="AI403">
        <v>48</v>
      </c>
      <c r="AJ403" t="s">
        <v>25</v>
      </c>
      <c r="AK403">
        <v>150000</v>
      </c>
      <c r="AL403">
        <v>7200000</v>
      </c>
      <c r="AM403" t="s">
        <v>195</v>
      </c>
      <c r="AN403">
        <v>0</v>
      </c>
      <c r="AO403" t="s">
        <v>4943</v>
      </c>
      <c r="AP403">
        <v>0</v>
      </c>
      <c r="AQ403">
        <v>0</v>
      </c>
      <c r="AR403">
        <v>228877</v>
      </c>
      <c r="AS403">
        <v>4799</v>
      </c>
      <c r="AT403">
        <v>78244</v>
      </c>
      <c r="AU403">
        <v>102688</v>
      </c>
      <c r="AV403">
        <v>479999</v>
      </c>
      <c r="AW403">
        <v>744108</v>
      </c>
      <c r="AX403">
        <v>310640</v>
      </c>
      <c r="AY403">
        <v>1170636</v>
      </c>
      <c r="AZ403">
        <v>479999</v>
      </c>
      <c r="BA403">
        <v>3600010</v>
      </c>
      <c r="BB403" t="s">
        <v>3796</v>
      </c>
      <c r="BC403" t="s">
        <v>3797</v>
      </c>
      <c r="BD403" t="s">
        <v>3813</v>
      </c>
      <c r="BE403" t="s">
        <v>3816</v>
      </c>
      <c r="BF403" t="s">
        <v>4967</v>
      </c>
      <c r="BG403" t="s">
        <v>4972</v>
      </c>
      <c r="BH403" t="s">
        <v>4947</v>
      </c>
      <c r="BI403" t="s">
        <v>195</v>
      </c>
      <c r="BJ403" t="s">
        <v>195</v>
      </c>
      <c r="BK403" t="s">
        <v>505</v>
      </c>
      <c r="BL403" t="s">
        <v>5518</v>
      </c>
      <c r="BM403" t="s">
        <v>4949</v>
      </c>
      <c r="BN403" t="s">
        <v>5509</v>
      </c>
      <c r="BO403" t="s">
        <v>4950</v>
      </c>
      <c r="BP403" s="441" t="str">
        <f t="shared" si="6"/>
        <v>WA.2378.EBA.958.111.B.524113</v>
      </c>
    </row>
    <row r="404" spans="1:68">
      <c r="A404" t="s">
        <v>4935</v>
      </c>
      <c r="B404" t="s">
        <v>4936</v>
      </c>
      <c r="C404" t="s">
        <v>4937</v>
      </c>
      <c r="D404" t="s">
        <v>3795</v>
      </c>
      <c r="E404" t="s">
        <v>197</v>
      </c>
      <c r="F404" t="s">
        <v>3812</v>
      </c>
      <c r="G404" t="s">
        <v>820</v>
      </c>
      <c r="H404" t="s">
        <v>4938</v>
      </c>
      <c r="I404">
        <v>9</v>
      </c>
      <c r="J404" t="s">
        <v>4994</v>
      </c>
      <c r="K404">
        <v>2</v>
      </c>
      <c r="L404" t="s">
        <v>805</v>
      </c>
      <c r="M404" t="s">
        <v>8</v>
      </c>
      <c r="N404" t="s">
        <v>1541</v>
      </c>
      <c r="O404" t="s">
        <v>504</v>
      </c>
      <c r="P404" t="s">
        <v>8</v>
      </c>
      <c r="Q404" t="s">
        <v>4570</v>
      </c>
      <c r="R404" t="s">
        <v>4940</v>
      </c>
      <c r="S404" t="s">
        <v>195</v>
      </c>
      <c r="T404" t="s">
        <v>4570</v>
      </c>
      <c r="U404" t="s">
        <v>4570</v>
      </c>
      <c r="V404" t="s">
        <v>4496</v>
      </c>
      <c r="W404" t="s">
        <v>4570</v>
      </c>
      <c r="X404" t="s">
        <v>5519</v>
      </c>
      <c r="Y404" t="s">
        <v>4598</v>
      </c>
      <c r="Z404" t="s">
        <v>8</v>
      </c>
      <c r="AA404">
        <v>0</v>
      </c>
      <c r="AB404" t="s">
        <v>195</v>
      </c>
      <c r="AC404">
        <v>0</v>
      </c>
      <c r="AD404" t="s">
        <v>195</v>
      </c>
      <c r="AE404">
        <v>0</v>
      </c>
      <c r="AF404" t="s">
        <v>195</v>
      </c>
      <c r="AG404">
        <v>0</v>
      </c>
      <c r="AH404" t="s">
        <v>195</v>
      </c>
      <c r="AI404">
        <v>30</v>
      </c>
      <c r="AJ404" t="s">
        <v>25</v>
      </c>
      <c r="AK404">
        <v>150000</v>
      </c>
      <c r="AL404">
        <v>4500000</v>
      </c>
      <c r="AM404" t="s">
        <v>195</v>
      </c>
      <c r="AN404">
        <v>0</v>
      </c>
      <c r="AO404" t="s">
        <v>4943</v>
      </c>
      <c r="AP404">
        <v>0</v>
      </c>
      <c r="AQ404">
        <v>0</v>
      </c>
      <c r="AR404">
        <v>516987</v>
      </c>
      <c r="AS404">
        <v>72982</v>
      </c>
      <c r="AT404">
        <v>268872</v>
      </c>
      <c r="AU404">
        <v>146429</v>
      </c>
      <c r="AV404">
        <v>28121</v>
      </c>
      <c r="AW404">
        <v>28121</v>
      </c>
      <c r="AX404">
        <v>28121</v>
      </c>
      <c r="AY404">
        <v>30320</v>
      </c>
      <c r="AZ404">
        <v>528528</v>
      </c>
      <c r="BA404">
        <v>2851519</v>
      </c>
      <c r="BB404" t="s">
        <v>3796</v>
      </c>
      <c r="BC404" t="s">
        <v>3797</v>
      </c>
      <c r="BD404" t="s">
        <v>3813</v>
      </c>
      <c r="BE404" t="s">
        <v>4997</v>
      </c>
      <c r="BF404" t="s">
        <v>4998</v>
      </c>
      <c r="BG404" t="s">
        <v>4999</v>
      </c>
      <c r="BH404" t="s">
        <v>4947</v>
      </c>
      <c r="BI404" t="s">
        <v>195</v>
      </c>
      <c r="BJ404" t="s">
        <v>195</v>
      </c>
      <c r="BK404" t="s">
        <v>505</v>
      </c>
      <c r="BL404" t="s">
        <v>5520</v>
      </c>
      <c r="BM404" t="s">
        <v>4949</v>
      </c>
      <c r="BN404" t="s">
        <v>5509</v>
      </c>
      <c r="BO404" t="s">
        <v>4950</v>
      </c>
      <c r="BP404" s="441" t="str">
        <f t="shared" si="6"/>
        <v>WA.2378.EBA.963.101.A.524113</v>
      </c>
    </row>
    <row r="405" spans="1:68">
      <c r="A405" t="s">
        <v>5010</v>
      </c>
      <c r="B405" t="s">
        <v>4936</v>
      </c>
      <c r="C405" t="s">
        <v>4937</v>
      </c>
      <c r="D405" t="s">
        <v>3795</v>
      </c>
      <c r="E405" t="s">
        <v>197</v>
      </c>
      <c r="F405" t="s">
        <v>3812</v>
      </c>
      <c r="G405" t="s">
        <v>820</v>
      </c>
      <c r="H405" t="s">
        <v>4938</v>
      </c>
      <c r="I405">
        <v>9</v>
      </c>
      <c r="J405" t="s">
        <v>4959</v>
      </c>
      <c r="K405">
        <v>2</v>
      </c>
      <c r="L405" t="s">
        <v>1111</v>
      </c>
      <c r="M405" t="s">
        <v>8</v>
      </c>
      <c r="N405" t="s">
        <v>72</v>
      </c>
      <c r="O405" t="s">
        <v>504</v>
      </c>
      <c r="P405" t="s">
        <v>8</v>
      </c>
      <c r="Q405" t="s">
        <v>4570</v>
      </c>
      <c r="R405" t="s">
        <v>4940</v>
      </c>
      <c r="S405" t="s">
        <v>195</v>
      </c>
      <c r="T405" t="s">
        <v>4570</v>
      </c>
      <c r="U405" t="s">
        <v>4570</v>
      </c>
      <c r="V405" t="s">
        <v>4496</v>
      </c>
      <c r="W405" t="s">
        <v>4570</v>
      </c>
      <c r="X405" t="s">
        <v>5506</v>
      </c>
      <c r="Y405" t="s">
        <v>5521</v>
      </c>
      <c r="Z405" t="s">
        <v>8</v>
      </c>
      <c r="AA405">
        <v>0</v>
      </c>
      <c r="AB405" t="s">
        <v>195</v>
      </c>
      <c r="AC405">
        <v>0</v>
      </c>
      <c r="AD405" t="s">
        <v>195</v>
      </c>
      <c r="AE405">
        <v>0</v>
      </c>
      <c r="AF405" t="s">
        <v>195</v>
      </c>
      <c r="AG405">
        <v>0</v>
      </c>
      <c r="AH405" t="s">
        <v>195</v>
      </c>
      <c r="AI405">
        <v>60</v>
      </c>
      <c r="AJ405" t="s">
        <v>16</v>
      </c>
      <c r="AK405">
        <v>210000</v>
      </c>
      <c r="AL405">
        <v>12600000</v>
      </c>
      <c r="AM405" t="s">
        <v>195</v>
      </c>
      <c r="AN405">
        <v>0</v>
      </c>
      <c r="AO405" t="s">
        <v>5011</v>
      </c>
      <c r="AP405">
        <v>0</v>
      </c>
      <c r="AQ405">
        <v>0</v>
      </c>
      <c r="AR405">
        <v>333782</v>
      </c>
      <c r="AS405">
        <v>7000</v>
      </c>
      <c r="AT405">
        <v>114109</v>
      </c>
      <c r="AU405">
        <v>149754</v>
      </c>
      <c r="AV405">
        <v>700000</v>
      </c>
      <c r="AW405">
        <v>1085159</v>
      </c>
      <c r="AX405">
        <v>453019</v>
      </c>
      <c r="AY405">
        <v>1707178</v>
      </c>
      <c r="AZ405">
        <v>700000</v>
      </c>
      <c r="BA405">
        <v>7349999</v>
      </c>
      <c r="BB405" t="s">
        <v>3796</v>
      </c>
      <c r="BC405" t="s">
        <v>3797</v>
      </c>
      <c r="BD405" t="s">
        <v>3813</v>
      </c>
      <c r="BE405" t="s">
        <v>3816</v>
      </c>
      <c r="BF405" t="s">
        <v>4967</v>
      </c>
      <c r="BG405" t="s">
        <v>4968</v>
      </c>
      <c r="BH405" t="s">
        <v>4947</v>
      </c>
      <c r="BI405" t="s">
        <v>195</v>
      </c>
      <c r="BJ405" t="s">
        <v>195</v>
      </c>
      <c r="BK405" t="s">
        <v>505</v>
      </c>
      <c r="BL405" t="s">
        <v>5522</v>
      </c>
      <c r="BM405" t="s">
        <v>4949</v>
      </c>
      <c r="BN405" t="s">
        <v>5509</v>
      </c>
      <c r="BO405" t="s">
        <v>4950</v>
      </c>
      <c r="BP405" s="441" t="str">
        <f t="shared" si="6"/>
        <v>WA.2378.EBA.958.111.A.524113</v>
      </c>
    </row>
    <row r="406" spans="1:68">
      <c r="A406" t="s">
        <v>5010</v>
      </c>
      <c r="B406" t="s">
        <v>4936</v>
      </c>
      <c r="C406" t="s">
        <v>4937</v>
      </c>
      <c r="D406" t="s">
        <v>3795</v>
      </c>
      <c r="E406" t="s">
        <v>197</v>
      </c>
      <c r="F406" t="s">
        <v>3812</v>
      </c>
      <c r="G406" t="s">
        <v>820</v>
      </c>
      <c r="H406" t="s">
        <v>4938</v>
      </c>
      <c r="I406">
        <v>9</v>
      </c>
      <c r="J406" t="s">
        <v>4959</v>
      </c>
      <c r="K406">
        <v>2</v>
      </c>
      <c r="L406" t="s">
        <v>1111</v>
      </c>
      <c r="M406" t="s">
        <v>8</v>
      </c>
      <c r="N406" t="s">
        <v>72</v>
      </c>
      <c r="O406" t="s">
        <v>504</v>
      </c>
      <c r="P406" t="s">
        <v>8</v>
      </c>
      <c r="Q406" t="s">
        <v>4570</v>
      </c>
      <c r="R406" t="s">
        <v>4940</v>
      </c>
      <c r="S406" t="s">
        <v>195</v>
      </c>
      <c r="T406" t="s">
        <v>4570</v>
      </c>
      <c r="U406" t="s">
        <v>4570</v>
      </c>
      <c r="V406" t="s">
        <v>4951</v>
      </c>
      <c r="W406" t="s">
        <v>4496</v>
      </c>
      <c r="X406" t="s">
        <v>5510</v>
      </c>
      <c r="Y406" t="s">
        <v>5523</v>
      </c>
      <c r="Z406" t="s">
        <v>8</v>
      </c>
      <c r="AA406">
        <v>0</v>
      </c>
      <c r="AB406" t="s">
        <v>195</v>
      </c>
      <c r="AC406">
        <v>0</v>
      </c>
      <c r="AD406" t="s">
        <v>195</v>
      </c>
      <c r="AE406">
        <v>0</v>
      </c>
      <c r="AF406" t="s">
        <v>195</v>
      </c>
      <c r="AG406">
        <v>0</v>
      </c>
      <c r="AH406" t="s">
        <v>195</v>
      </c>
      <c r="AI406">
        <v>60</v>
      </c>
      <c r="AJ406" t="s">
        <v>25</v>
      </c>
      <c r="AK406">
        <v>150000</v>
      </c>
      <c r="AL406">
        <v>9000000</v>
      </c>
      <c r="AM406" t="s">
        <v>195</v>
      </c>
      <c r="AN406">
        <v>0</v>
      </c>
      <c r="AO406" t="s">
        <v>5011</v>
      </c>
      <c r="AP406">
        <v>0</v>
      </c>
      <c r="AQ406">
        <v>0</v>
      </c>
      <c r="AR406">
        <v>243184</v>
      </c>
      <c r="AS406">
        <v>5100</v>
      </c>
      <c r="AT406">
        <v>83136</v>
      </c>
      <c r="AU406">
        <v>109106</v>
      </c>
      <c r="AV406">
        <v>510000</v>
      </c>
      <c r="AW406">
        <v>790616</v>
      </c>
      <c r="AX406">
        <v>330057</v>
      </c>
      <c r="AY406">
        <v>1243801</v>
      </c>
      <c r="AZ406">
        <v>510000</v>
      </c>
      <c r="BA406">
        <v>5175000</v>
      </c>
      <c r="BB406" t="s">
        <v>3796</v>
      </c>
      <c r="BC406" t="s">
        <v>3797</v>
      </c>
      <c r="BD406" t="s">
        <v>3813</v>
      </c>
      <c r="BE406" t="s">
        <v>3816</v>
      </c>
      <c r="BF406" t="s">
        <v>4967</v>
      </c>
      <c r="BG406" t="s">
        <v>4968</v>
      </c>
      <c r="BH406" t="s">
        <v>4947</v>
      </c>
      <c r="BI406" t="s">
        <v>195</v>
      </c>
      <c r="BJ406" t="s">
        <v>195</v>
      </c>
      <c r="BK406" t="s">
        <v>505</v>
      </c>
      <c r="BL406" t="s">
        <v>5524</v>
      </c>
      <c r="BM406" t="s">
        <v>4949</v>
      </c>
      <c r="BN406" t="s">
        <v>5509</v>
      </c>
      <c r="BO406" t="s">
        <v>4950</v>
      </c>
      <c r="BP406" s="441" t="str">
        <f t="shared" si="6"/>
        <v>WA.2378.EBA.958.111.A.524113</v>
      </c>
    </row>
    <row r="407" spans="1:68">
      <c r="A407" t="s">
        <v>5010</v>
      </c>
      <c r="B407" t="s">
        <v>4936</v>
      </c>
      <c r="C407" t="s">
        <v>4937</v>
      </c>
      <c r="D407" t="s">
        <v>3795</v>
      </c>
      <c r="E407" t="s">
        <v>197</v>
      </c>
      <c r="F407" t="s">
        <v>3812</v>
      </c>
      <c r="G407" t="s">
        <v>820</v>
      </c>
      <c r="H407" t="s">
        <v>4938</v>
      </c>
      <c r="I407">
        <v>9</v>
      </c>
      <c r="J407" t="s">
        <v>4959</v>
      </c>
      <c r="K407">
        <v>2</v>
      </c>
      <c r="L407" t="s">
        <v>1111</v>
      </c>
      <c r="M407" t="s">
        <v>508</v>
      </c>
      <c r="N407" t="s">
        <v>74</v>
      </c>
      <c r="O407" t="s">
        <v>504</v>
      </c>
      <c r="P407" t="s">
        <v>8</v>
      </c>
      <c r="Q407" t="s">
        <v>4570</v>
      </c>
      <c r="R407" t="s">
        <v>4940</v>
      </c>
      <c r="S407" t="s">
        <v>195</v>
      </c>
      <c r="T407" t="s">
        <v>4570</v>
      </c>
      <c r="U407" t="s">
        <v>4570</v>
      </c>
      <c r="V407" t="s">
        <v>4496</v>
      </c>
      <c r="W407" t="s">
        <v>4570</v>
      </c>
      <c r="X407" t="s">
        <v>5513</v>
      </c>
      <c r="Y407" t="s">
        <v>5521</v>
      </c>
      <c r="Z407" t="s">
        <v>8</v>
      </c>
      <c r="AA407">
        <v>0</v>
      </c>
      <c r="AB407" t="s">
        <v>195</v>
      </c>
      <c r="AC407">
        <v>0</v>
      </c>
      <c r="AD407" t="s">
        <v>195</v>
      </c>
      <c r="AE407">
        <v>0</v>
      </c>
      <c r="AF407" t="s">
        <v>195</v>
      </c>
      <c r="AG407">
        <v>0</v>
      </c>
      <c r="AH407" t="s">
        <v>195</v>
      </c>
      <c r="AI407">
        <v>60</v>
      </c>
      <c r="AJ407" t="s">
        <v>16</v>
      </c>
      <c r="AK407">
        <v>210000</v>
      </c>
      <c r="AL407">
        <v>12600000</v>
      </c>
      <c r="AM407" t="s">
        <v>195</v>
      </c>
      <c r="AN407">
        <v>0</v>
      </c>
      <c r="AO407" t="s">
        <v>5011</v>
      </c>
      <c r="AP407">
        <v>0</v>
      </c>
      <c r="AQ407">
        <v>0</v>
      </c>
      <c r="AR407">
        <v>200269</v>
      </c>
      <c r="AS407">
        <v>4200</v>
      </c>
      <c r="AT407">
        <v>68465</v>
      </c>
      <c r="AU407">
        <v>89852</v>
      </c>
      <c r="AV407">
        <v>1420000</v>
      </c>
      <c r="AW407">
        <v>1651096</v>
      </c>
      <c r="AX407">
        <v>1271811</v>
      </c>
      <c r="AY407">
        <v>2024307</v>
      </c>
      <c r="AZ407">
        <v>2420000</v>
      </c>
      <c r="BA407">
        <v>3450000</v>
      </c>
      <c r="BB407" t="s">
        <v>3796</v>
      </c>
      <c r="BC407" t="s">
        <v>3797</v>
      </c>
      <c r="BD407" t="s">
        <v>3813</v>
      </c>
      <c r="BE407" t="s">
        <v>3816</v>
      </c>
      <c r="BF407" t="s">
        <v>4967</v>
      </c>
      <c r="BG407" t="s">
        <v>4972</v>
      </c>
      <c r="BH407" t="s">
        <v>4947</v>
      </c>
      <c r="BI407" t="s">
        <v>195</v>
      </c>
      <c r="BJ407" t="s">
        <v>195</v>
      </c>
      <c r="BK407" t="s">
        <v>505</v>
      </c>
      <c r="BL407" t="s">
        <v>5522</v>
      </c>
      <c r="BM407" t="s">
        <v>4949</v>
      </c>
      <c r="BN407" t="s">
        <v>5509</v>
      </c>
      <c r="BO407" t="s">
        <v>4950</v>
      </c>
      <c r="BP407" s="441" t="str">
        <f t="shared" si="6"/>
        <v>WA.2378.EBA.958.111.B.524113</v>
      </c>
    </row>
    <row r="408" spans="1:68">
      <c r="A408" t="s">
        <v>5010</v>
      </c>
      <c r="B408" t="s">
        <v>4936</v>
      </c>
      <c r="C408" t="s">
        <v>4937</v>
      </c>
      <c r="D408" t="s">
        <v>3795</v>
      </c>
      <c r="E408" t="s">
        <v>197</v>
      </c>
      <c r="F408" t="s">
        <v>3812</v>
      </c>
      <c r="G408" t="s">
        <v>820</v>
      </c>
      <c r="H408" t="s">
        <v>4938</v>
      </c>
      <c r="I408">
        <v>9</v>
      </c>
      <c r="J408" t="s">
        <v>4959</v>
      </c>
      <c r="K408">
        <v>2</v>
      </c>
      <c r="L408" t="s">
        <v>1111</v>
      </c>
      <c r="M408" t="s">
        <v>508</v>
      </c>
      <c r="N408" t="s">
        <v>74</v>
      </c>
      <c r="O408" t="s">
        <v>504</v>
      </c>
      <c r="P408" t="s">
        <v>8</v>
      </c>
      <c r="Q408" t="s">
        <v>4570</v>
      </c>
      <c r="R408" t="s">
        <v>4940</v>
      </c>
      <c r="S408" t="s">
        <v>195</v>
      </c>
      <c r="T408" t="s">
        <v>4570</v>
      </c>
      <c r="U408" t="s">
        <v>4570</v>
      </c>
      <c r="V408" t="s">
        <v>4951</v>
      </c>
      <c r="W408" t="s">
        <v>4496</v>
      </c>
      <c r="X408" t="s">
        <v>5516</v>
      </c>
      <c r="Y408" t="s">
        <v>5525</v>
      </c>
      <c r="Z408" t="s">
        <v>8</v>
      </c>
      <c r="AA408">
        <v>0</v>
      </c>
      <c r="AB408" t="s">
        <v>195</v>
      </c>
      <c r="AC408">
        <v>0</v>
      </c>
      <c r="AD408" t="s">
        <v>195</v>
      </c>
      <c r="AE408">
        <v>0</v>
      </c>
      <c r="AF408" t="s">
        <v>195</v>
      </c>
      <c r="AG408">
        <v>0</v>
      </c>
      <c r="AH408" t="s">
        <v>195</v>
      </c>
      <c r="AI408">
        <v>60</v>
      </c>
      <c r="AJ408" t="s">
        <v>25</v>
      </c>
      <c r="AK408">
        <v>150000</v>
      </c>
      <c r="AL408">
        <v>9000000</v>
      </c>
      <c r="AM408" t="s">
        <v>195</v>
      </c>
      <c r="AN408">
        <v>0</v>
      </c>
      <c r="AO408" t="s">
        <v>5011</v>
      </c>
      <c r="AP408">
        <v>0</v>
      </c>
      <c r="AQ408">
        <v>0</v>
      </c>
      <c r="AR408">
        <v>228877</v>
      </c>
      <c r="AS408">
        <v>4799</v>
      </c>
      <c r="AT408">
        <v>78244</v>
      </c>
      <c r="AU408">
        <v>102688</v>
      </c>
      <c r="AV408">
        <v>479999</v>
      </c>
      <c r="AW408">
        <v>744108</v>
      </c>
      <c r="AX408">
        <v>310640</v>
      </c>
      <c r="AY408">
        <v>1170636</v>
      </c>
      <c r="AZ408">
        <v>1479999</v>
      </c>
      <c r="BA408">
        <v>4400010</v>
      </c>
      <c r="BB408" t="s">
        <v>3796</v>
      </c>
      <c r="BC408" t="s">
        <v>3797</v>
      </c>
      <c r="BD408" t="s">
        <v>3813</v>
      </c>
      <c r="BE408" t="s">
        <v>3816</v>
      </c>
      <c r="BF408" t="s">
        <v>4967</v>
      </c>
      <c r="BG408" t="s">
        <v>4972</v>
      </c>
      <c r="BH408" t="s">
        <v>4947</v>
      </c>
      <c r="BI408" t="s">
        <v>195</v>
      </c>
      <c r="BJ408" t="s">
        <v>195</v>
      </c>
      <c r="BK408" t="s">
        <v>505</v>
      </c>
      <c r="BL408" t="s">
        <v>5526</v>
      </c>
      <c r="BM408" t="s">
        <v>4949</v>
      </c>
      <c r="BN408" t="s">
        <v>5509</v>
      </c>
      <c r="BO408" t="s">
        <v>4950</v>
      </c>
      <c r="BP408" s="441" t="str">
        <f t="shared" si="6"/>
        <v>WA.2378.EBA.958.111.B.524113</v>
      </c>
    </row>
    <row r="409" spans="1:68">
      <c r="A409" t="s">
        <v>5010</v>
      </c>
      <c r="B409" t="s">
        <v>4936</v>
      </c>
      <c r="C409" t="s">
        <v>4937</v>
      </c>
      <c r="D409" t="s">
        <v>3795</v>
      </c>
      <c r="E409" t="s">
        <v>197</v>
      </c>
      <c r="F409" t="s">
        <v>3812</v>
      </c>
      <c r="G409" t="s">
        <v>820</v>
      </c>
      <c r="H409" t="s">
        <v>4938</v>
      </c>
      <c r="I409">
        <v>9</v>
      </c>
      <c r="J409" t="s">
        <v>4994</v>
      </c>
      <c r="K409">
        <v>2</v>
      </c>
      <c r="L409" t="s">
        <v>805</v>
      </c>
      <c r="M409" t="s">
        <v>8</v>
      </c>
      <c r="N409" t="s">
        <v>1541</v>
      </c>
      <c r="O409" t="s">
        <v>504</v>
      </c>
      <c r="P409" t="s">
        <v>8</v>
      </c>
      <c r="Q409" t="s">
        <v>4570</v>
      </c>
      <c r="R409" t="s">
        <v>4940</v>
      </c>
      <c r="S409" t="s">
        <v>195</v>
      </c>
      <c r="T409" t="s">
        <v>4570</v>
      </c>
      <c r="U409" t="s">
        <v>4570</v>
      </c>
      <c r="V409" t="s">
        <v>4496</v>
      </c>
      <c r="W409" t="s">
        <v>4570</v>
      </c>
      <c r="X409" t="s">
        <v>5519</v>
      </c>
      <c r="Y409" t="s">
        <v>4598</v>
      </c>
      <c r="Z409" t="s">
        <v>8</v>
      </c>
      <c r="AA409">
        <v>0</v>
      </c>
      <c r="AB409" t="s">
        <v>195</v>
      </c>
      <c r="AC409">
        <v>0</v>
      </c>
      <c r="AD409" t="s">
        <v>195</v>
      </c>
      <c r="AE409">
        <v>0</v>
      </c>
      <c r="AF409" t="s">
        <v>195</v>
      </c>
      <c r="AG409">
        <v>0</v>
      </c>
      <c r="AH409" t="s">
        <v>195</v>
      </c>
      <c r="AI409">
        <v>30</v>
      </c>
      <c r="AJ409" t="s">
        <v>25</v>
      </c>
      <c r="AK409">
        <v>150000</v>
      </c>
      <c r="AL409">
        <v>4500000</v>
      </c>
      <c r="AM409" t="s">
        <v>195</v>
      </c>
      <c r="AN409">
        <v>0</v>
      </c>
      <c r="AO409" t="s">
        <v>5011</v>
      </c>
      <c r="AP409">
        <v>0</v>
      </c>
      <c r="AQ409">
        <v>0</v>
      </c>
      <c r="AR409">
        <v>175796</v>
      </c>
      <c r="AS409">
        <v>84265</v>
      </c>
      <c r="AT409">
        <v>99450</v>
      </c>
      <c r="AU409">
        <v>71420</v>
      </c>
      <c r="AV409">
        <v>9562</v>
      </c>
      <c r="AW409">
        <v>9562</v>
      </c>
      <c r="AX409">
        <v>9562</v>
      </c>
      <c r="AY409">
        <v>10310</v>
      </c>
      <c r="AZ409">
        <v>91184</v>
      </c>
      <c r="BA409">
        <v>3938889</v>
      </c>
      <c r="BB409" t="s">
        <v>3796</v>
      </c>
      <c r="BC409" t="s">
        <v>3797</v>
      </c>
      <c r="BD409" t="s">
        <v>3813</v>
      </c>
      <c r="BE409" t="s">
        <v>4997</v>
      </c>
      <c r="BF409" t="s">
        <v>4998</v>
      </c>
      <c r="BG409" t="s">
        <v>4999</v>
      </c>
      <c r="BH409" t="s">
        <v>4947</v>
      </c>
      <c r="BI409" t="s">
        <v>195</v>
      </c>
      <c r="BJ409" t="s">
        <v>195</v>
      </c>
      <c r="BK409" t="s">
        <v>505</v>
      </c>
      <c r="BL409" t="s">
        <v>5520</v>
      </c>
      <c r="BM409" t="s">
        <v>4949</v>
      </c>
      <c r="BN409" t="s">
        <v>5509</v>
      </c>
      <c r="BO409" t="s">
        <v>4950</v>
      </c>
      <c r="BP409" s="441" t="str">
        <f t="shared" si="6"/>
        <v>WA.2378.EBA.963.101.A.524113</v>
      </c>
    </row>
    <row r="410" spans="1:68">
      <c r="A410" t="s">
        <v>4935</v>
      </c>
      <c r="B410" t="s">
        <v>4936</v>
      </c>
      <c r="C410" t="s">
        <v>4937</v>
      </c>
      <c r="D410" t="s">
        <v>3795</v>
      </c>
      <c r="E410" t="s">
        <v>197</v>
      </c>
      <c r="F410" t="s">
        <v>3842</v>
      </c>
      <c r="G410" t="s">
        <v>2445</v>
      </c>
      <c r="H410" t="s">
        <v>4938</v>
      </c>
      <c r="I410">
        <v>5</v>
      </c>
      <c r="J410" t="s">
        <v>5031</v>
      </c>
      <c r="K410">
        <v>1</v>
      </c>
      <c r="L410" t="s">
        <v>805</v>
      </c>
      <c r="M410" t="s">
        <v>8</v>
      </c>
      <c r="N410" t="s">
        <v>122</v>
      </c>
      <c r="O410" t="s">
        <v>504</v>
      </c>
      <c r="P410" t="s">
        <v>8</v>
      </c>
      <c r="Q410" t="s">
        <v>4570</v>
      </c>
      <c r="R410" t="s">
        <v>4940</v>
      </c>
      <c r="S410" t="s">
        <v>195</v>
      </c>
      <c r="T410" t="s">
        <v>4570</v>
      </c>
      <c r="U410" t="s">
        <v>4570</v>
      </c>
      <c r="V410" t="s">
        <v>4496</v>
      </c>
      <c r="W410" t="s">
        <v>4570</v>
      </c>
      <c r="X410" t="s">
        <v>5527</v>
      </c>
      <c r="Y410" t="s">
        <v>5528</v>
      </c>
      <c r="Z410" t="s">
        <v>8</v>
      </c>
      <c r="AA410">
        <v>0</v>
      </c>
      <c r="AB410" t="s">
        <v>195</v>
      </c>
      <c r="AC410">
        <v>0</v>
      </c>
      <c r="AD410" t="s">
        <v>195</v>
      </c>
      <c r="AE410">
        <v>0</v>
      </c>
      <c r="AF410" t="s">
        <v>195</v>
      </c>
      <c r="AG410">
        <v>0</v>
      </c>
      <c r="AH410" t="s">
        <v>195</v>
      </c>
      <c r="AI410">
        <v>15</v>
      </c>
      <c r="AJ410" t="s">
        <v>25</v>
      </c>
      <c r="AK410">
        <v>150000</v>
      </c>
      <c r="AL410">
        <v>2250000</v>
      </c>
      <c r="AM410" t="s">
        <v>195</v>
      </c>
      <c r="AN410">
        <v>0</v>
      </c>
      <c r="AO410" t="s">
        <v>4943</v>
      </c>
      <c r="AP410">
        <v>0</v>
      </c>
      <c r="AQ410">
        <v>0</v>
      </c>
      <c r="AR410">
        <v>101594</v>
      </c>
      <c r="AS410">
        <v>10888</v>
      </c>
      <c r="AT410">
        <v>145439</v>
      </c>
      <c r="AU410">
        <v>50220</v>
      </c>
      <c r="AV410">
        <v>50220</v>
      </c>
      <c r="AW410">
        <v>50220</v>
      </c>
      <c r="AX410">
        <v>59220</v>
      </c>
      <c r="AY410">
        <v>50220</v>
      </c>
      <c r="AZ410">
        <v>48979</v>
      </c>
      <c r="BA410">
        <v>1683000</v>
      </c>
      <c r="BB410" t="s">
        <v>3796</v>
      </c>
      <c r="BC410" t="s">
        <v>3797</v>
      </c>
      <c r="BD410" t="s">
        <v>3843</v>
      </c>
      <c r="BE410" t="s">
        <v>3844</v>
      </c>
      <c r="BF410" t="s">
        <v>5034</v>
      </c>
      <c r="BG410" t="s">
        <v>5192</v>
      </c>
      <c r="BH410" t="s">
        <v>4947</v>
      </c>
      <c r="BI410" t="s">
        <v>195</v>
      </c>
      <c r="BJ410" t="s">
        <v>195</v>
      </c>
      <c r="BK410" t="s">
        <v>505</v>
      </c>
      <c r="BL410" t="s">
        <v>5529</v>
      </c>
      <c r="BM410" t="s">
        <v>4949</v>
      </c>
      <c r="BN410" t="s">
        <v>5509</v>
      </c>
      <c r="BO410" t="s">
        <v>4950</v>
      </c>
      <c r="BP410" s="441" t="str">
        <f t="shared" si="6"/>
        <v>WA.2378.EBD.952.101.A.524113</v>
      </c>
    </row>
    <row r="411" spans="1:68">
      <c r="A411" t="s">
        <v>4935</v>
      </c>
      <c r="B411" t="s">
        <v>4936</v>
      </c>
      <c r="C411" t="s">
        <v>4937</v>
      </c>
      <c r="D411" t="s">
        <v>3795</v>
      </c>
      <c r="E411" t="s">
        <v>197</v>
      </c>
      <c r="F411" t="s">
        <v>3842</v>
      </c>
      <c r="G411" t="s">
        <v>2445</v>
      </c>
      <c r="H411" t="s">
        <v>4938</v>
      </c>
      <c r="I411">
        <v>5</v>
      </c>
      <c r="J411" t="s">
        <v>5031</v>
      </c>
      <c r="K411">
        <v>1</v>
      </c>
      <c r="L411" t="s">
        <v>805</v>
      </c>
      <c r="M411" t="s">
        <v>508</v>
      </c>
      <c r="N411" t="s">
        <v>123</v>
      </c>
      <c r="O411" t="s">
        <v>504</v>
      </c>
      <c r="P411" t="s">
        <v>8</v>
      </c>
      <c r="Q411" t="s">
        <v>4570</v>
      </c>
      <c r="R411" t="s">
        <v>4940</v>
      </c>
      <c r="S411" t="s">
        <v>195</v>
      </c>
      <c r="T411" t="s">
        <v>4570</v>
      </c>
      <c r="U411" t="s">
        <v>4570</v>
      </c>
      <c r="V411" t="s">
        <v>4496</v>
      </c>
      <c r="W411" t="s">
        <v>4570</v>
      </c>
      <c r="X411" t="s">
        <v>5530</v>
      </c>
      <c r="Y411" t="s">
        <v>5531</v>
      </c>
      <c r="Z411" t="s">
        <v>8</v>
      </c>
      <c r="AA411">
        <v>0</v>
      </c>
      <c r="AB411" t="s">
        <v>195</v>
      </c>
      <c r="AC411">
        <v>0</v>
      </c>
      <c r="AD411" t="s">
        <v>195</v>
      </c>
      <c r="AE411">
        <v>0</v>
      </c>
      <c r="AF411" t="s">
        <v>195</v>
      </c>
      <c r="AG411">
        <v>0</v>
      </c>
      <c r="AH411" t="s">
        <v>195</v>
      </c>
      <c r="AI411">
        <v>75</v>
      </c>
      <c r="AJ411" t="s">
        <v>25</v>
      </c>
      <c r="AK411">
        <v>150000</v>
      </c>
      <c r="AL411">
        <v>11250000</v>
      </c>
      <c r="AM411" t="s">
        <v>195</v>
      </c>
      <c r="AN411">
        <v>0</v>
      </c>
      <c r="AO411" t="s">
        <v>4943</v>
      </c>
      <c r="AP411">
        <v>0</v>
      </c>
      <c r="AQ411">
        <v>0</v>
      </c>
      <c r="AR411">
        <v>507971</v>
      </c>
      <c r="AS411">
        <v>54440</v>
      </c>
      <c r="AT411">
        <v>727193</v>
      </c>
      <c r="AU411">
        <v>251100</v>
      </c>
      <c r="AV411">
        <v>251100</v>
      </c>
      <c r="AW411">
        <v>251100</v>
      </c>
      <c r="AX411">
        <v>296100</v>
      </c>
      <c r="AY411">
        <v>251100</v>
      </c>
      <c r="AZ411">
        <v>244895</v>
      </c>
      <c r="BA411">
        <v>8415001</v>
      </c>
      <c r="BB411" t="s">
        <v>3796</v>
      </c>
      <c r="BC411" t="s">
        <v>3797</v>
      </c>
      <c r="BD411" t="s">
        <v>3843</v>
      </c>
      <c r="BE411" t="s">
        <v>3844</v>
      </c>
      <c r="BF411" t="s">
        <v>5034</v>
      </c>
      <c r="BG411" t="s">
        <v>5035</v>
      </c>
      <c r="BH411" t="s">
        <v>4947</v>
      </c>
      <c r="BI411" t="s">
        <v>195</v>
      </c>
      <c r="BJ411" t="s">
        <v>195</v>
      </c>
      <c r="BK411" t="s">
        <v>505</v>
      </c>
      <c r="BL411" t="s">
        <v>5532</v>
      </c>
      <c r="BM411" t="s">
        <v>4949</v>
      </c>
      <c r="BN411" t="s">
        <v>5509</v>
      </c>
      <c r="BO411" t="s">
        <v>4950</v>
      </c>
      <c r="BP411" s="441" t="str">
        <f t="shared" si="6"/>
        <v>WA.2378.EBD.952.101.B.524113</v>
      </c>
    </row>
    <row r="412" spans="1:68">
      <c r="A412" t="s">
        <v>4935</v>
      </c>
      <c r="B412" t="s">
        <v>4936</v>
      </c>
      <c r="C412" t="s">
        <v>4937</v>
      </c>
      <c r="D412" t="s">
        <v>3795</v>
      </c>
      <c r="E412" t="s">
        <v>197</v>
      </c>
      <c r="F412" t="s">
        <v>3842</v>
      </c>
      <c r="G412" t="s">
        <v>2445</v>
      </c>
      <c r="H412" t="s">
        <v>4938</v>
      </c>
      <c r="I412">
        <v>5</v>
      </c>
      <c r="J412" t="s">
        <v>5031</v>
      </c>
      <c r="K412">
        <v>1</v>
      </c>
      <c r="L412" t="s">
        <v>805</v>
      </c>
      <c r="M412" t="s">
        <v>508</v>
      </c>
      <c r="N412" t="s">
        <v>123</v>
      </c>
      <c r="O412" t="s">
        <v>504</v>
      </c>
      <c r="P412" t="s">
        <v>8</v>
      </c>
      <c r="Q412" t="s">
        <v>4570</v>
      </c>
      <c r="R412" t="s">
        <v>4940</v>
      </c>
      <c r="S412" t="s">
        <v>195</v>
      </c>
      <c r="T412" t="s">
        <v>4570</v>
      </c>
      <c r="U412" t="s">
        <v>4570</v>
      </c>
      <c r="V412" t="s">
        <v>4951</v>
      </c>
      <c r="W412" t="s">
        <v>4496</v>
      </c>
      <c r="X412" t="s">
        <v>5533</v>
      </c>
      <c r="Y412" t="s">
        <v>5534</v>
      </c>
      <c r="Z412" t="s">
        <v>8</v>
      </c>
      <c r="AA412">
        <v>0</v>
      </c>
      <c r="AB412" t="s">
        <v>195</v>
      </c>
      <c r="AC412">
        <v>0</v>
      </c>
      <c r="AD412" t="s">
        <v>195</v>
      </c>
      <c r="AE412">
        <v>0</v>
      </c>
      <c r="AF412" t="s">
        <v>195</v>
      </c>
      <c r="AG412">
        <v>0</v>
      </c>
      <c r="AH412" t="s">
        <v>195</v>
      </c>
      <c r="AI412">
        <v>75</v>
      </c>
      <c r="AJ412" t="s">
        <v>16</v>
      </c>
      <c r="AK412">
        <v>210000</v>
      </c>
      <c r="AL412">
        <v>15750000</v>
      </c>
      <c r="AM412" t="s">
        <v>195</v>
      </c>
      <c r="AN412">
        <v>0</v>
      </c>
      <c r="AO412" t="s">
        <v>4943</v>
      </c>
      <c r="AP412">
        <v>0</v>
      </c>
      <c r="AQ412">
        <v>0</v>
      </c>
      <c r="AR412">
        <v>711159</v>
      </c>
      <c r="AS412">
        <v>76217</v>
      </c>
      <c r="AT412">
        <v>1018071</v>
      </c>
      <c r="AU412">
        <v>351540</v>
      </c>
      <c r="AV412">
        <v>351540</v>
      </c>
      <c r="AW412">
        <v>351540</v>
      </c>
      <c r="AX412">
        <v>414540</v>
      </c>
      <c r="AY412">
        <v>351540</v>
      </c>
      <c r="AZ412">
        <v>342853</v>
      </c>
      <c r="BA412">
        <v>11781000</v>
      </c>
      <c r="BB412" t="s">
        <v>3796</v>
      </c>
      <c r="BC412" t="s">
        <v>3797</v>
      </c>
      <c r="BD412" t="s">
        <v>3843</v>
      </c>
      <c r="BE412" t="s">
        <v>3844</v>
      </c>
      <c r="BF412" t="s">
        <v>5034</v>
      </c>
      <c r="BG412" t="s">
        <v>5035</v>
      </c>
      <c r="BH412" t="s">
        <v>4947</v>
      </c>
      <c r="BI412" t="s">
        <v>195</v>
      </c>
      <c r="BJ412" t="s">
        <v>195</v>
      </c>
      <c r="BK412" t="s">
        <v>505</v>
      </c>
      <c r="BL412" t="s">
        <v>5535</v>
      </c>
      <c r="BM412" t="s">
        <v>4949</v>
      </c>
      <c r="BN412" t="s">
        <v>5509</v>
      </c>
      <c r="BO412" t="s">
        <v>4950</v>
      </c>
      <c r="BP412" s="441" t="str">
        <f t="shared" si="6"/>
        <v>WA.2378.EBD.952.101.B.524113</v>
      </c>
    </row>
    <row r="413" spans="1:68">
      <c r="A413" t="s">
        <v>4935</v>
      </c>
      <c r="B413" t="s">
        <v>4936</v>
      </c>
      <c r="C413" t="s">
        <v>4937</v>
      </c>
      <c r="D413" t="s">
        <v>3795</v>
      </c>
      <c r="E413" t="s">
        <v>197</v>
      </c>
      <c r="F413" t="s">
        <v>3842</v>
      </c>
      <c r="G413" t="s">
        <v>2445</v>
      </c>
      <c r="H413" t="s">
        <v>4938</v>
      </c>
      <c r="I413">
        <v>5</v>
      </c>
      <c r="J413" t="s">
        <v>5054</v>
      </c>
      <c r="K413">
        <v>2</v>
      </c>
      <c r="L413" t="s">
        <v>805</v>
      </c>
      <c r="M413" t="s">
        <v>8</v>
      </c>
      <c r="N413" t="s">
        <v>162</v>
      </c>
      <c r="O413" t="s">
        <v>504</v>
      </c>
      <c r="P413" t="s">
        <v>8</v>
      </c>
      <c r="Q413" t="s">
        <v>4570</v>
      </c>
      <c r="R413" t="s">
        <v>4940</v>
      </c>
      <c r="S413" t="s">
        <v>195</v>
      </c>
      <c r="T413" t="s">
        <v>4570</v>
      </c>
      <c r="U413" t="s">
        <v>4570</v>
      </c>
      <c r="V413" t="s">
        <v>4496</v>
      </c>
      <c r="W413" t="s">
        <v>4570</v>
      </c>
      <c r="X413" t="s">
        <v>5536</v>
      </c>
      <c r="Y413" t="s">
        <v>5537</v>
      </c>
      <c r="Z413" t="s">
        <v>8</v>
      </c>
      <c r="AA413">
        <v>0</v>
      </c>
      <c r="AB413" t="s">
        <v>195</v>
      </c>
      <c r="AC413">
        <v>0</v>
      </c>
      <c r="AD413" t="s">
        <v>195</v>
      </c>
      <c r="AE413">
        <v>0</v>
      </c>
      <c r="AF413" t="s">
        <v>195</v>
      </c>
      <c r="AG413">
        <v>0</v>
      </c>
      <c r="AH413" t="s">
        <v>195</v>
      </c>
      <c r="AI413">
        <v>60</v>
      </c>
      <c r="AJ413" t="s">
        <v>25</v>
      </c>
      <c r="AK413">
        <v>210000</v>
      </c>
      <c r="AL413">
        <v>12600000</v>
      </c>
      <c r="AM413" t="s">
        <v>195</v>
      </c>
      <c r="AN413">
        <v>0</v>
      </c>
      <c r="AO413" t="s">
        <v>4943</v>
      </c>
      <c r="AP413">
        <v>0</v>
      </c>
      <c r="AQ413">
        <v>0</v>
      </c>
      <c r="AR413">
        <v>245278</v>
      </c>
      <c r="AS413">
        <v>603459</v>
      </c>
      <c r="AT413">
        <v>1177145</v>
      </c>
      <c r="AU413">
        <v>872308</v>
      </c>
      <c r="AV413">
        <v>484615</v>
      </c>
      <c r="AW413">
        <v>969231</v>
      </c>
      <c r="AX413">
        <v>726923</v>
      </c>
      <c r="AY413">
        <v>484615</v>
      </c>
      <c r="AZ413">
        <v>736425</v>
      </c>
      <c r="BA413">
        <v>6300001</v>
      </c>
      <c r="BB413" t="s">
        <v>3796</v>
      </c>
      <c r="BC413" t="s">
        <v>3797</v>
      </c>
      <c r="BD413" t="s">
        <v>3843</v>
      </c>
      <c r="BE413" t="s">
        <v>3850</v>
      </c>
      <c r="BF413" t="s">
        <v>5057</v>
      </c>
      <c r="BG413" t="s">
        <v>5058</v>
      </c>
      <c r="BH413" t="s">
        <v>4947</v>
      </c>
      <c r="BI413" t="s">
        <v>195</v>
      </c>
      <c r="BJ413" t="s">
        <v>195</v>
      </c>
      <c r="BK413" t="s">
        <v>505</v>
      </c>
      <c r="BL413" t="s">
        <v>5538</v>
      </c>
      <c r="BM413" t="s">
        <v>4949</v>
      </c>
      <c r="BN413" t="s">
        <v>5509</v>
      </c>
      <c r="BO413" t="s">
        <v>4950</v>
      </c>
      <c r="BP413" s="441" t="str">
        <f t="shared" si="6"/>
        <v>WA.2378.EBD.953.101.A.524113</v>
      </c>
    </row>
    <row r="414" spans="1:68">
      <c r="A414" t="s">
        <v>4935</v>
      </c>
      <c r="B414" t="s">
        <v>4936</v>
      </c>
      <c r="C414" t="s">
        <v>4937</v>
      </c>
      <c r="D414" t="s">
        <v>3795</v>
      </c>
      <c r="E414" t="s">
        <v>197</v>
      </c>
      <c r="F414" t="s">
        <v>3842</v>
      </c>
      <c r="G414" t="s">
        <v>2445</v>
      </c>
      <c r="H414" t="s">
        <v>4938</v>
      </c>
      <c r="I414">
        <v>5</v>
      </c>
      <c r="J414" t="s">
        <v>5054</v>
      </c>
      <c r="K414">
        <v>2</v>
      </c>
      <c r="L414" t="s">
        <v>805</v>
      </c>
      <c r="M414" t="s">
        <v>8</v>
      </c>
      <c r="N414" t="s">
        <v>162</v>
      </c>
      <c r="O414" t="s">
        <v>504</v>
      </c>
      <c r="P414" t="s">
        <v>8</v>
      </c>
      <c r="Q414" t="s">
        <v>4570</v>
      </c>
      <c r="R414" t="s">
        <v>4940</v>
      </c>
      <c r="S414" t="s">
        <v>195</v>
      </c>
      <c r="T414" t="s">
        <v>4570</v>
      </c>
      <c r="U414" t="s">
        <v>4570</v>
      </c>
      <c r="V414" t="s">
        <v>4951</v>
      </c>
      <c r="W414" t="s">
        <v>4496</v>
      </c>
      <c r="X414" t="s">
        <v>5539</v>
      </c>
      <c r="Y414" t="s">
        <v>5540</v>
      </c>
      <c r="Z414" t="s">
        <v>8</v>
      </c>
      <c r="AA414">
        <v>0</v>
      </c>
      <c r="AB414" t="s">
        <v>195</v>
      </c>
      <c r="AC414">
        <v>0</v>
      </c>
      <c r="AD414" t="s">
        <v>195</v>
      </c>
      <c r="AE414">
        <v>0</v>
      </c>
      <c r="AF414" t="s">
        <v>195</v>
      </c>
      <c r="AG414">
        <v>0</v>
      </c>
      <c r="AH414" t="s">
        <v>195</v>
      </c>
      <c r="AI414">
        <v>60</v>
      </c>
      <c r="AJ414" t="s">
        <v>25</v>
      </c>
      <c r="AK414">
        <v>150000</v>
      </c>
      <c r="AL414">
        <v>9000000</v>
      </c>
      <c r="AM414" t="s">
        <v>195</v>
      </c>
      <c r="AN414">
        <v>0</v>
      </c>
      <c r="AO414" t="s">
        <v>4943</v>
      </c>
      <c r="AP414">
        <v>0</v>
      </c>
      <c r="AQ414">
        <v>0</v>
      </c>
      <c r="AR414">
        <v>175199</v>
      </c>
      <c r="AS414">
        <v>431042</v>
      </c>
      <c r="AT414">
        <v>840818</v>
      </c>
      <c r="AU414">
        <v>623077</v>
      </c>
      <c r="AV414">
        <v>346154</v>
      </c>
      <c r="AW414">
        <v>692308</v>
      </c>
      <c r="AX414">
        <v>519231</v>
      </c>
      <c r="AY414">
        <v>346154</v>
      </c>
      <c r="AZ414">
        <v>526018</v>
      </c>
      <c r="BA414">
        <v>4499999</v>
      </c>
      <c r="BB414" t="s">
        <v>3796</v>
      </c>
      <c r="BC414" t="s">
        <v>3797</v>
      </c>
      <c r="BD414" t="s">
        <v>3843</v>
      </c>
      <c r="BE414" t="s">
        <v>3850</v>
      </c>
      <c r="BF414" t="s">
        <v>5057</v>
      </c>
      <c r="BG414" t="s">
        <v>5058</v>
      </c>
      <c r="BH414" t="s">
        <v>4947</v>
      </c>
      <c r="BI414" t="s">
        <v>195</v>
      </c>
      <c r="BJ414" t="s">
        <v>195</v>
      </c>
      <c r="BK414" t="s">
        <v>505</v>
      </c>
      <c r="BL414" t="s">
        <v>5541</v>
      </c>
      <c r="BM414" t="s">
        <v>4949</v>
      </c>
      <c r="BN414" t="s">
        <v>5509</v>
      </c>
      <c r="BO414" t="s">
        <v>4950</v>
      </c>
      <c r="BP414" s="441" t="str">
        <f t="shared" si="6"/>
        <v>WA.2378.EBD.953.101.A.524113</v>
      </c>
    </row>
    <row r="415" spans="1:68">
      <c r="A415" t="s">
        <v>4935</v>
      </c>
      <c r="B415" t="s">
        <v>4936</v>
      </c>
      <c r="C415" t="s">
        <v>4937</v>
      </c>
      <c r="D415" t="s">
        <v>3795</v>
      </c>
      <c r="E415" t="s">
        <v>197</v>
      </c>
      <c r="F415" t="s">
        <v>3842</v>
      </c>
      <c r="G415" t="s">
        <v>2445</v>
      </c>
      <c r="H415" t="s">
        <v>4938</v>
      </c>
      <c r="I415">
        <v>5</v>
      </c>
      <c r="J415" t="s">
        <v>5054</v>
      </c>
      <c r="K415">
        <v>2</v>
      </c>
      <c r="L415" t="s">
        <v>1081</v>
      </c>
      <c r="M415" t="s">
        <v>508</v>
      </c>
      <c r="N415" t="s">
        <v>165</v>
      </c>
      <c r="O415" t="s">
        <v>504</v>
      </c>
      <c r="P415" t="s">
        <v>8</v>
      </c>
      <c r="Q415" t="s">
        <v>4570</v>
      </c>
      <c r="R415" t="s">
        <v>4940</v>
      </c>
      <c r="S415" t="s">
        <v>195</v>
      </c>
      <c r="T415" t="s">
        <v>4570</v>
      </c>
      <c r="U415" t="s">
        <v>4570</v>
      </c>
      <c r="V415" t="s">
        <v>4496</v>
      </c>
      <c r="W415" t="s">
        <v>4570</v>
      </c>
      <c r="X415" t="s">
        <v>5542</v>
      </c>
      <c r="Y415" t="s">
        <v>5543</v>
      </c>
      <c r="Z415" t="s">
        <v>8</v>
      </c>
      <c r="AA415">
        <v>0</v>
      </c>
      <c r="AB415" t="s">
        <v>195</v>
      </c>
      <c r="AC415">
        <v>0</v>
      </c>
      <c r="AD415" t="s">
        <v>195</v>
      </c>
      <c r="AE415">
        <v>0</v>
      </c>
      <c r="AF415" t="s">
        <v>195</v>
      </c>
      <c r="AG415">
        <v>0</v>
      </c>
      <c r="AH415" t="s">
        <v>195</v>
      </c>
      <c r="AI415">
        <v>20</v>
      </c>
      <c r="AJ415" t="s">
        <v>25</v>
      </c>
      <c r="AK415">
        <v>210000</v>
      </c>
      <c r="AL415">
        <v>4200000</v>
      </c>
      <c r="AM415" t="s">
        <v>195</v>
      </c>
      <c r="AN415">
        <v>0</v>
      </c>
      <c r="AO415" t="s">
        <v>4943</v>
      </c>
      <c r="AP415">
        <v>0</v>
      </c>
      <c r="AQ415">
        <v>0</v>
      </c>
      <c r="AR415">
        <v>152746</v>
      </c>
      <c r="AS415">
        <v>178878</v>
      </c>
      <c r="AT415">
        <v>500000</v>
      </c>
      <c r="AU415">
        <v>500000</v>
      </c>
      <c r="AV415">
        <v>500000</v>
      </c>
      <c r="AW415">
        <v>500000</v>
      </c>
      <c r="AX415">
        <v>500000</v>
      </c>
      <c r="AY415">
        <v>500000</v>
      </c>
      <c r="AZ415">
        <v>500000</v>
      </c>
      <c r="BA415">
        <v>368376</v>
      </c>
      <c r="BB415" t="s">
        <v>3796</v>
      </c>
      <c r="BC415" t="s">
        <v>3797</v>
      </c>
      <c r="BD415" t="s">
        <v>3843</v>
      </c>
      <c r="BE415" t="s">
        <v>3850</v>
      </c>
      <c r="BF415" t="s">
        <v>5073</v>
      </c>
      <c r="BG415" t="s">
        <v>5078</v>
      </c>
      <c r="BH415" t="s">
        <v>4947</v>
      </c>
      <c r="BI415" t="s">
        <v>195</v>
      </c>
      <c r="BJ415" t="s">
        <v>195</v>
      </c>
      <c r="BK415" t="s">
        <v>505</v>
      </c>
      <c r="BL415" t="s">
        <v>5544</v>
      </c>
      <c r="BM415" t="s">
        <v>4949</v>
      </c>
      <c r="BN415" t="s">
        <v>5509</v>
      </c>
      <c r="BO415" t="s">
        <v>4950</v>
      </c>
      <c r="BP415" s="441" t="str">
        <f t="shared" si="6"/>
        <v>WA.2378.EBD.953.102.B.524113</v>
      </c>
    </row>
    <row r="416" spans="1:68">
      <c r="A416" t="s">
        <v>4935</v>
      </c>
      <c r="B416" t="s">
        <v>4936</v>
      </c>
      <c r="C416" t="s">
        <v>4937</v>
      </c>
      <c r="D416" t="s">
        <v>3795</v>
      </c>
      <c r="E416" t="s">
        <v>197</v>
      </c>
      <c r="F416" t="s">
        <v>3842</v>
      </c>
      <c r="G416" t="s">
        <v>2445</v>
      </c>
      <c r="H416" t="s">
        <v>4938</v>
      </c>
      <c r="I416">
        <v>5</v>
      </c>
      <c r="J416" t="s">
        <v>5054</v>
      </c>
      <c r="K416">
        <v>2</v>
      </c>
      <c r="L416" t="s">
        <v>1081</v>
      </c>
      <c r="M416" t="s">
        <v>508</v>
      </c>
      <c r="N416" t="s">
        <v>165</v>
      </c>
      <c r="O416" t="s">
        <v>504</v>
      </c>
      <c r="P416" t="s">
        <v>8</v>
      </c>
      <c r="Q416" t="s">
        <v>4570</v>
      </c>
      <c r="R416" t="s">
        <v>4940</v>
      </c>
      <c r="S416" t="s">
        <v>195</v>
      </c>
      <c r="T416" t="s">
        <v>4570</v>
      </c>
      <c r="U416" t="s">
        <v>4570</v>
      </c>
      <c r="V416" t="s">
        <v>4951</v>
      </c>
      <c r="W416" t="s">
        <v>4496</v>
      </c>
      <c r="X416" t="s">
        <v>5545</v>
      </c>
      <c r="Y416" t="s">
        <v>4598</v>
      </c>
      <c r="Z416" t="s">
        <v>8</v>
      </c>
      <c r="AA416">
        <v>0</v>
      </c>
      <c r="AB416" t="s">
        <v>195</v>
      </c>
      <c r="AC416">
        <v>0</v>
      </c>
      <c r="AD416" t="s">
        <v>195</v>
      </c>
      <c r="AE416">
        <v>0</v>
      </c>
      <c r="AF416" t="s">
        <v>195</v>
      </c>
      <c r="AG416">
        <v>0</v>
      </c>
      <c r="AH416" t="s">
        <v>195</v>
      </c>
      <c r="AI416">
        <v>20</v>
      </c>
      <c r="AJ416" t="s">
        <v>25</v>
      </c>
      <c r="AK416">
        <v>150000</v>
      </c>
      <c r="AL416">
        <v>3000000</v>
      </c>
      <c r="AM416" t="s">
        <v>195</v>
      </c>
      <c r="AN416">
        <v>0</v>
      </c>
      <c r="AO416" t="s">
        <v>4943</v>
      </c>
      <c r="AP416">
        <v>0</v>
      </c>
      <c r="AQ416">
        <v>0</v>
      </c>
      <c r="AR416">
        <v>109103</v>
      </c>
      <c r="AS416">
        <v>127768</v>
      </c>
      <c r="AT416">
        <v>300000</v>
      </c>
      <c r="AU416">
        <v>300000</v>
      </c>
      <c r="AV416">
        <v>300000</v>
      </c>
      <c r="AW416">
        <v>300000</v>
      </c>
      <c r="AX416">
        <v>300000</v>
      </c>
      <c r="AY416">
        <v>300000</v>
      </c>
      <c r="AZ416">
        <v>300000</v>
      </c>
      <c r="BA416">
        <v>663129</v>
      </c>
      <c r="BB416" t="s">
        <v>3796</v>
      </c>
      <c r="BC416" t="s">
        <v>3797</v>
      </c>
      <c r="BD416" t="s">
        <v>3843</v>
      </c>
      <c r="BE416" t="s">
        <v>3850</v>
      </c>
      <c r="BF416" t="s">
        <v>5073</v>
      </c>
      <c r="BG416" t="s">
        <v>5078</v>
      </c>
      <c r="BH416" t="s">
        <v>4947</v>
      </c>
      <c r="BI416" t="s">
        <v>195</v>
      </c>
      <c r="BJ416" t="s">
        <v>195</v>
      </c>
      <c r="BK416" t="s">
        <v>505</v>
      </c>
      <c r="BL416" t="s">
        <v>5546</v>
      </c>
      <c r="BM416" t="s">
        <v>4949</v>
      </c>
      <c r="BN416" t="s">
        <v>5509</v>
      </c>
      <c r="BO416" t="s">
        <v>4950</v>
      </c>
      <c r="BP416" s="441" t="str">
        <f t="shared" si="6"/>
        <v>WA.2378.EBD.953.102.B.524113</v>
      </c>
    </row>
    <row r="417" spans="1:68">
      <c r="A417" t="s">
        <v>5010</v>
      </c>
      <c r="B417" t="s">
        <v>4936</v>
      </c>
      <c r="C417" t="s">
        <v>4937</v>
      </c>
      <c r="D417" t="s">
        <v>3795</v>
      </c>
      <c r="E417" t="s">
        <v>197</v>
      </c>
      <c r="F417" t="s">
        <v>3842</v>
      </c>
      <c r="G417" t="s">
        <v>2445</v>
      </c>
      <c r="H417" t="s">
        <v>4938</v>
      </c>
      <c r="I417">
        <v>5</v>
      </c>
      <c r="J417" t="s">
        <v>5031</v>
      </c>
      <c r="K417">
        <v>1</v>
      </c>
      <c r="L417" t="s">
        <v>805</v>
      </c>
      <c r="M417" t="s">
        <v>8</v>
      </c>
      <c r="N417" t="s">
        <v>122</v>
      </c>
      <c r="O417" t="s">
        <v>504</v>
      </c>
      <c r="P417" t="s">
        <v>8</v>
      </c>
      <c r="Q417" t="s">
        <v>4570</v>
      </c>
      <c r="R417" t="s">
        <v>4940</v>
      </c>
      <c r="S417" t="s">
        <v>195</v>
      </c>
      <c r="T417" t="s">
        <v>4570</v>
      </c>
      <c r="U417" t="s">
        <v>4570</v>
      </c>
      <c r="V417" t="s">
        <v>4496</v>
      </c>
      <c r="W417" t="s">
        <v>4570</v>
      </c>
      <c r="X417" t="s">
        <v>5527</v>
      </c>
      <c r="Y417" t="s">
        <v>5528</v>
      </c>
      <c r="Z417" t="s">
        <v>8</v>
      </c>
      <c r="AA417">
        <v>0</v>
      </c>
      <c r="AB417" t="s">
        <v>195</v>
      </c>
      <c r="AC417">
        <v>0</v>
      </c>
      <c r="AD417" t="s">
        <v>195</v>
      </c>
      <c r="AE417">
        <v>0</v>
      </c>
      <c r="AF417" t="s">
        <v>195</v>
      </c>
      <c r="AG417">
        <v>0</v>
      </c>
      <c r="AH417" t="s">
        <v>195</v>
      </c>
      <c r="AI417">
        <v>15</v>
      </c>
      <c r="AJ417" t="s">
        <v>25</v>
      </c>
      <c r="AK417">
        <v>150000</v>
      </c>
      <c r="AL417">
        <v>2250000</v>
      </c>
      <c r="AM417" t="s">
        <v>195</v>
      </c>
      <c r="AN417">
        <v>0</v>
      </c>
      <c r="AO417" t="s">
        <v>5011</v>
      </c>
      <c r="AP417">
        <v>0</v>
      </c>
      <c r="AQ417">
        <v>0</v>
      </c>
      <c r="AR417">
        <v>100070</v>
      </c>
      <c r="AS417">
        <v>24371</v>
      </c>
      <c r="AT417">
        <v>60878</v>
      </c>
      <c r="AU417">
        <v>74313</v>
      </c>
      <c r="AV417">
        <v>481767</v>
      </c>
      <c r="AW417">
        <v>64482</v>
      </c>
      <c r="AX417">
        <v>72860</v>
      </c>
      <c r="AY417">
        <v>62204</v>
      </c>
      <c r="AZ417">
        <v>63540</v>
      </c>
      <c r="BA417">
        <v>1245515</v>
      </c>
      <c r="BB417" t="s">
        <v>3796</v>
      </c>
      <c r="BC417" t="s">
        <v>3797</v>
      </c>
      <c r="BD417" t="s">
        <v>3843</v>
      </c>
      <c r="BE417" t="s">
        <v>3844</v>
      </c>
      <c r="BF417" t="s">
        <v>5034</v>
      </c>
      <c r="BG417" t="s">
        <v>5192</v>
      </c>
      <c r="BH417" t="s">
        <v>4947</v>
      </c>
      <c r="BI417" t="s">
        <v>195</v>
      </c>
      <c r="BJ417" t="s">
        <v>195</v>
      </c>
      <c r="BK417" t="s">
        <v>505</v>
      </c>
      <c r="BL417" t="s">
        <v>5529</v>
      </c>
      <c r="BM417" t="s">
        <v>4949</v>
      </c>
      <c r="BN417" t="s">
        <v>5509</v>
      </c>
      <c r="BO417" t="s">
        <v>4950</v>
      </c>
      <c r="BP417" s="441" t="str">
        <f t="shared" si="6"/>
        <v>WA.2378.EBD.952.101.A.524113</v>
      </c>
    </row>
    <row r="418" spans="1:68">
      <c r="A418" t="s">
        <v>5010</v>
      </c>
      <c r="B418" t="s">
        <v>4936</v>
      </c>
      <c r="C418" t="s">
        <v>4937</v>
      </c>
      <c r="D418" t="s">
        <v>3795</v>
      </c>
      <c r="E418" t="s">
        <v>197</v>
      </c>
      <c r="F418" t="s">
        <v>3842</v>
      </c>
      <c r="G418" t="s">
        <v>2445</v>
      </c>
      <c r="H418" t="s">
        <v>4938</v>
      </c>
      <c r="I418">
        <v>5</v>
      </c>
      <c r="J418" t="s">
        <v>5031</v>
      </c>
      <c r="K418">
        <v>1</v>
      </c>
      <c r="L418" t="s">
        <v>805</v>
      </c>
      <c r="M418" t="s">
        <v>508</v>
      </c>
      <c r="N418" t="s">
        <v>123</v>
      </c>
      <c r="O418" t="s">
        <v>504</v>
      </c>
      <c r="P418" t="s">
        <v>8</v>
      </c>
      <c r="Q418" t="s">
        <v>4570</v>
      </c>
      <c r="R418" t="s">
        <v>4940</v>
      </c>
      <c r="S418" t="s">
        <v>195</v>
      </c>
      <c r="T418" t="s">
        <v>4570</v>
      </c>
      <c r="U418" t="s">
        <v>4570</v>
      </c>
      <c r="V418" t="s">
        <v>4496</v>
      </c>
      <c r="W418" t="s">
        <v>4570</v>
      </c>
      <c r="X418" t="s">
        <v>5530</v>
      </c>
      <c r="Y418" t="s">
        <v>5531</v>
      </c>
      <c r="Z418" t="s">
        <v>8</v>
      </c>
      <c r="AA418">
        <v>0</v>
      </c>
      <c r="AB418" t="s">
        <v>195</v>
      </c>
      <c r="AC418">
        <v>0</v>
      </c>
      <c r="AD418" t="s">
        <v>195</v>
      </c>
      <c r="AE418">
        <v>0</v>
      </c>
      <c r="AF418" t="s">
        <v>195</v>
      </c>
      <c r="AG418">
        <v>0</v>
      </c>
      <c r="AH418" t="s">
        <v>195</v>
      </c>
      <c r="AI418">
        <v>75</v>
      </c>
      <c r="AJ418" t="s">
        <v>25</v>
      </c>
      <c r="AK418">
        <v>150000</v>
      </c>
      <c r="AL418">
        <v>11250000</v>
      </c>
      <c r="AM418" t="s">
        <v>195</v>
      </c>
      <c r="AN418">
        <v>0</v>
      </c>
      <c r="AO418" t="s">
        <v>5011</v>
      </c>
      <c r="AP418">
        <v>0</v>
      </c>
      <c r="AQ418">
        <v>0</v>
      </c>
      <c r="AR418">
        <v>500351</v>
      </c>
      <c r="AS418">
        <v>121854</v>
      </c>
      <c r="AT418">
        <v>304388</v>
      </c>
      <c r="AU418">
        <v>371565</v>
      </c>
      <c r="AV418">
        <v>2408837</v>
      </c>
      <c r="AW418">
        <v>322412</v>
      </c>
      <c r="AX418">
        <v>364300</v>
      </c>
      <c r="AY418">
        <v>311020</v>
      </c>
      <c r="AZ418">
        <v>317699</v>
      </c>
      <c r="BA418">
        <v>6227574</v>
      </c>
      <c r="BB418" t="s">
        <v>3796</v>
      </c>
      <c r="BC418" t="s">
        <v>3797</v>
      </c>
      <c r="BD418" t="s">
        <v>3843</v>
      </c>
      <c r="BE418" t="s">
        <v>3844</v>
      </c>
      <c r="BF418" t="s">
        <v>5034</v>
      </c>
      <c r="BG418" t="s">
        <v>5035</v>
      </c>
      <c r="BH418" t="s">
        <v>4947</v>
      </c>
      <c r="BI418" t="s">
        <v>195</v>
      </c>
      <c r="BJ418" t="s">
        <v>195</v>
      </c>
      <c r="BK418" t="s">
        <v>505</v>
      </c>
      <c r="BL418" t="s">
        <v>5532</v>
      </c>
      <c r="BM418" t="s">
        <v>4949</v>
      </c>
      <c r="BN418" t="s">
        <v>5509</v>
      </c>
      <c r="BO418" t="s">
        <v>4950</v>
      </c>
      <c r="BP418" s="441" t="str">
        <f t="shared" si="6"/>
        <v>WA.2378.EBD.952.101.B.524113</v>
      </c>
    </row>
    <row r="419" spans="1:68">
      <c r="A419" t="s">
        <v>5010</v>
      </c>
      <c r="B419" t="s">
        <v>4936</v>
      </c>
      <c r="C419" t="s">
        <v>4937</v>
      </c>
      <c r="D419" t="s">
        <v>3795</v>
      </c>
      <c r="E419" t="s">
        <v>197</v>
      </c>
      <c r="F419" t="s">
        <v>3842</v>
      </c>
      <c r="G419" t="s">
        <v>2445</v>
      </c>
      <c r="H419" t="s">
        <v>4938</v>
      </c>
      <c r="I419">
        <v>5</v>
      </c>
      <c r="J419" t="s">
        <v>5031</v>
      </c>
      <c r="K419">
        <v>1</v>
      </c>
      <c r="L419" t="s">
        <v>805</v>
      </c>
      <c r="M419" t="s">
        <v>508</v>
      </c>
      <c r="N419" t="s">
        <v>123</v>
      </c>
      <c r="O419" t="s">
        <v>504</v>
      </c>
      <c r="P419" t="s">
        <v>8</v>
      </c>
      <c r="Q419" t="s">
        <v>4570</v>
      </c>
      <c r="R419" t="s">
        <v>4940</v>
      </c>
      <c r="S419" t="s">
        <v>195</v>
      </c>
      <c r="T419" t="s">
        <v>4570</v>
      </c>
      <c r="U419" t="s">
        <v>4570</v>
      </c>
      <c r="V419" t="s">
        <v>4951</v>
      </c>
      <c r="W419" t="s">
        <v>4496</v>
      </c>
      <c r="X419" t="s">
        <v>5533</v>
      </c>
      <c r="Y419" t="s">
        <v>5534</v>
      </c>
      <c r="Z419" t="s">
        <v>8</v>
      </c>
      <c r="AA419">
        <v>0</v>
      </c>
      <c r="AB419" t="s">
        <v>195</v>
      </c>
      <c r="AC419">
        <v>0</v>
      </c>
      <c r="AD419" t="s">
        <v>195</v>
      </c>
      <c r="AE419">
        <v>0</v>
      </c>
      <c r="AF419" t="s">
        <v>195</v>
      </c>
      <c r="AG419">
        <v>0</v>
      </c>
      <c r="AH419" t="s">
        <v>195</v>
      </c>
      <c r="AI419">
        <v>75</v>
      </c>
      <c r="AJ419" t="s">
        <v>16</v>
      </c>
      <c r="AK419">
        <v>210000</v>
      </c>
      <c r="AL419">
        <v>15750000</v>
      </c>
      <c r="AM419" t="s">
        <v>195</v>
      </c>
      <c r="AN419">
        <v>0</v>
      </c>
      <c r="AO419" t="s">
        <v>5011</v>
      </c>
      <c r="AP419">
        <v>0</v>
      </c>
      <c r="AQ419">
        <v>0</v>
      </c>
      <c r="AR419">
        <v>700492</v>
      </c>
      <c r="AS419">
        <v>170596</v>
      </c>
      <c r="AT419">
        <v>426143</v>
      </c>
      <c r="AU419">
        <v>520191</v>
      </c>
      <c r="AV419">
        <v>3372372</v>
      </c>
      <c r="AW419">
        <v>451377</v>
      </c>
      <c r="AX419">
        <v>510020</v>
      </c>
      <c r="AY419">
        <v>435429</v>
      </c>
      <c r="AZ419">
        <v>444778</v>
      </c>
      <c r="BA419">
        <v>8718602</v>
      </c>
      <c r="BB419" t="s">
        <v>3796</v>
      </c>
      <c r="BC419" t="s">
        <v>3797</v>
      </c>
      <c r="BD419" t="s">
        <v>3843</v>
      </c>
      <c r="BE419" t="s">
        <v>3844</v>
      </c>
      <c r="BF419" t="s">
        <v>5034</v>
      </c>
      <c r="BG419" t="s">
        <v>5035</v>
      </c>
      <c r="BH419" t="s">
        <v>4947</v>
      </c>
      <c r="BI419" t="s">
        <v>195</v>
      </c>
      <c r="BJ419" t="s">
        <v>195</v>
      </c>
      <c r="BK419" t="s">
        <v>505</v>
      </c>
      <c r="BL419" t="s">
        <v>5535</v>
      </c>
      <c r="BM419" t="s">
        <v>4949</v>
      </c>
      <c r="BN419" t="s">
        <v>5509</v>
      </c>
      <c r="BO419" t="s">
        <v>4950</v>
      </c>
      <c r="BP419" s="441" t="str">
        <f t="shared" si="6"/>
        <v>WA.2378.EBD.952.101.B.524113</v>
      </c>
    </row>
    <row r="420" spans="1:68">
      <c r="A420" t="s">
        <v>5010</v>
      </c>
      <c r="B420" t="s">
        <v>4936</v>
      </c>
      <c r="C420" t="s">
        <v>4937</v>
      </c>
      <c r="D420" t="s">
        <v>3795</v>
      </c>
      <c r="E420" t="s">
        <v>197</v>
      </c>
      <c r="F420" t="s">
        <v>3842</v>
      </c>
      <c r="G420" t="s">
        <v>2445</v>
      </c>
      <c r="H420" t="s">
        <v>4938</v>
      </c>
      <c r="I420">
        <v>5</v>
      </c>
      <c r="J420" t="s">
        <v>5054</v>
      </c>
      <c r="K420">
        <v>2</v>
      </c>
      <c r="L420" t="s">
        <v>805</v>
      </c>
      <c r="M420" t="s">
        <v>8</v>
      </c>
      <c r="N420" t="s">
        <v>162</v>
      </c>
      <c r="O420" t="s">
        <v>504</v>
      </c>
      <c r="P420" t="s">
        <v>8</v>
      </c>
      <c r="Q420" t="s">
        <v>4570</v>
      </c>
      <c r="R420" t="s">
        <v>4940</v>
      </c>
      <c r="S420" t="s">
        <v>195</v>
      </c>
      <c r="T420" t="s">
        <v>4570</v>
      </c>
      <c r="U420" t="s">
        <v>4570</v>
      </c>
      <c r="V420" t="s">
        <v>4496</v>
      </c>
      <c r="W420" t="s">
        <v>4570</v>
      </c>
      <c r="X420" t="s">
        <v>5536</v>
      </c>
      <c r="Y420" t="s">
        <v>5547</v>
      </c>
      <c r="Z420" t="s">
        <v>8</v>
      </c>
      <c r="AA420">
        <v>0</v>
      </c>
      <c r="AB420" t="s">
        <v>195</v>
      </c>
      <c r="AC420">
        <v>0</v>
      </c>
      <c r="AD420" t="s">
        <v>195</v>
      </c>
      <c r="AE420">
        <v>0</v>
      </c>
      <c r="AF420" t="s">
        <v>195</v>
      </c>
      <c r="AG420">
        <v>0</v>
      </c>
      <c r="AH420" t="s">
        <v>195</v>
      </c>
      <c r="AI420">
        <v>20</v>
      </c>
      <c r="AJ420" t="s">
        <v>25</v>
      </c>
      <c r="AK420">
        <v>210000</v>
      </c>
      <c r="AL420">
        <v>4200000</v>
      </c>
      <c r="AM420" t="s">
        <v>195</v>
      </c>
      <c r="AN420">
        <v>0</v>
      </c>
      <c r="AO420" t="s">
        <v>5011</v>
      </c>
      <c r="AP420">
        <v>0</v>
      </c>
      <c r="AQ420">
        <v>0</v>
      </c>
      <c r="AR420">
        <v>40880</v>
      </c>
      <c r="AS420">
        <v>204766</v>
      </c>
      <c r="AT420">
        <v>59424</v>
      </c>
      <c r="AU420">
        <v>171308</v>
      </c>
      <c r="AV420">
        <v>107593</v>
      </c>
      <c r="AW420">
        <v>144126</v>
      </c>
      <c r="AX420">
        <v>126143</v>
      </c>
      <c r="AY420">
        <v>164368</v>
      </c>
      <c r="AZ420">
        <v>123196</v>
      </c>
      <c r="BA420">
        <v>3058196</v>
      </c>
      <c r="BB420" t="s">
        <v>3796</v>
      </c>
      <c r="BC420" t="s">
        <v>3797</v>
      </c>
      <c r="BD420" t="s">
        <v>3843</v>
      </c>
      <c r="BE420" t="s">
        <v>3850</v>
      </c>
      <c r="BF420" t="s">
        <v>5057</v>
      </c>
      <c r="BG420" t="s">
        <v>5058</v>
      </c>
      <c r="BH420" t="s">
        <v>4947</v>
      </c>
      <c r="BI420" t="s">
        <v>195</v>
      </c>
      <c r="BJ420" t="s">
        <v>195</v>
      </c>
      <c r="BK420" t="s">
        <v>505</v>
      </c>
      <c r="BL420" t="s">
        <v>5548</v>
      </c>
      <c r="BM420" t="s">
        <v>4949</v>
      </c>
      <c r="BN420" t="s">
        <v>5509</v>
      </c>
      <c r="BO420" t="s">
        <v>4950</v>
      </c>
      <c r="BP420" s="441" t="str">
        <f t="shared" si="6"/>
        <v>WA.2378.EBD.953.101.A.524113</v>
      </c>
    </row>
    <row r="421" spans="1:68">
      <c r="A421" t="s">
        <v>5010</v>
      </c>
      <c r="B421" t="s">
        <v>4936</v>
      </c>
      <c r="C421" t="s">
        <v>4937</v>
      </c>
      <c r="D421" t="s">
        <v>3795</v>
      </c>
      <c r="E421" t="s">
        <v>197</v>
      </c>
      <c r="F421" t="s">
        <v>3842</v>
      </c>
      <c r="G421" t="s">
        <v>2445</v>
      </c>
      <c r="H421" t="s">
        <v>4938</v>
      </c>
      <c r="I421">
        <v>5</v>
      </c>
      <c r="J421" t="s">
        <v>5054</v>
      </c>
      <c r="K421">
        <v>2</v>
      </c>
      <c r="L421" t="s">
        <v>805</v>
      </c>
      <c r="M421" t="s">
        <v>8</v>
      </c>
      <c r="N421" t="s">
        <v>162</v>
      </c>
      <c r="O421" t="s">
        <v>504</v>
      </c>
      <c r="P421" t="s">
        <v>8</v>
      </c>
      <c r="Q421" t="s">
        <v>4570</v>
      </c>
      <c r="R421" t="s">
        <v>4940</v>
      </c>
      <c r="S421" t="s">
        <v>195</v>
      </c>
      <c r="T421" t="s">
        <v>4570</v>
      </c>
      <c r="U421" t="s">
        <v>4570</v>
      </c>
      <c r="V421" t="s">
        <v>4951</v>
      </c>
      <c r="W421" t="s">
        <v>4496</v>
      </c>
      <c r="X421" t="s">
        <v>5539</v>
      </c>
      <c r="Y421" t="s">
        <v>5549</v>
      </c>
      <c r="Z421" t="s">
        <v>8</v>
      </c>
      <c r="AA421">
        <v>0</v>
      </c>
      <c r="AB421" t="s">
        <v>195</v>
      </c>
      <c r="AC421">
        <v>0</v>
      </c>
      <c r="AD421" t="s">
        <v>195</v>
      </c>
      <c r="AE421">
        <v>0</v>
      </c>
      <c r="AF421" t="s">
        <v>195</v>
      </c>
      <c r="AG421">
        <v>0</v>
      </c>
      <c r="AH421" t="s">
        <v>195</v>
      </c>
      <c r="AI421">
        <v>50</v>
      </c>
      <c r="AJ421" t="s">
        <v>25</v>
      </c>
      <c r="AK421">
        <v>150000</v>
      </c>
      <c r="AL421">
        <v>7500000</v>
      </c>
      <c r="AM421" t="s">
        <v>195</v>
      </c>
      <c r="AN421">
        <v>0</v>
      </c>
      <c r="AO421" t="s">
        <v>5011</v>
      </c>
      <c r="AP421">
        <v>0</v>
      </c>
      <c r="AQ421">
        <v>0</v>
      </c>
      <c r="AR421">
        <v>73000</v>
      </c>
      <c r="AS421">
        <v>365654</v>
      </c>
      <c r="AT421">
        <v>106115</v>
      </c>
      <c r="AU421">
        <v>305907</v>
      </c>
      <c r="AV421">
        <v>192131</v>
      </c>
      <c r="AW421">
        <v>257368</v>
      </c>
      <c r="AX421">
        <v>225256</v>
      </c>
      <c r="AY421">
        <v>293514</v>
      </c>
      <c r="AZ421">
        <v>219992</v>
      </c>
      <c r="BA421">
        <v>5461063</v>
      </c>
      <c r="BB421" t="s">
        <v>3796</v>
      </c>
      <c r="BC421" t="s">
        <v>3797</v>
      </c>
      <c r="BD421" t="s">
        <v>3843</v>
      </c>
      <c r="BE421" t="s">
        <v>3850</v>
      </c>
      <c r="BF421" t="s">
        <v>5057</v>
      </c>
      <c r="BG421" t="s">
        <v>5058</v>
      </c>
      <c r="BH421" t="s">
        <v>4947</v>
      </c>
      <c r="BI421" t="s">
        <v>195</v>
      </c>
      <c r="BJ421" t="s">
        <v>195</v>
      </c>
      <c r="BK421" t="s">
        <v>505</v>
      </c>
      <c r="BL421" t="s">
        <v>5550</v>
      </c>
      <c r="BM421" t="s">
        <v>4949</v>
      </c>
      <c r="BN421" t="s">
        <v>5509</v>
      </c>
      <c r="BO421" t="s">
        <v>4950</v>
      </c>
      <c r="BP421" s="441" t="str">
        <f t="shared" si="6"/>
        <v>WA.2378.EBD.953.101.A.524113</v>
      </c>
    </row>
    <row r="422" spans="1:68">
      <c r="A422" t="s">
        <v>5010</v>
      </c>
      <c r="B422" t="s">
        <v>4936</v>
      </c>
      <c r="C422" t="s">
        <v>4937</v>
      </c>
      <c r="D422" t="s">
        <v>3795</v>
      </c>
      <c r="E422" t="s">
        <v>197</v>
      </c>
      <c r="F422" t="s">
        <v>3842</v>
      </c>
      <c r="G422" t="s">
        <v>2445</v>
      </c>
      <c r="H422" t="s">
        <v>4938</v>
      </c>
      <c r="I422">
        <v>5</v>
      </c>
      <c r="J422" t="s">
        <v>5054</v>
      </c>
      <c r="K422">
        <v>2</v>
      </c>
      <c r="L422" t="s">
        <v>1081</v>
      </c>
      <c r="M422" t="s">
        <v>508</v>
      </c>
      <c r="N422" t="s">
        <v>165</v>
      </c>
      <c r="O422" t="s">
        <v>504</v>
      </c>
      <c r="P422" t="s">
        <v>8</v>
      </c>
      <c r="Q422" t="s">
        <v>4570</v>
      </c>
      <c r="R422" t="s">
        <v>4940</v>
      </c>
      <c r="S422" t="s">
        <v>195</v>
      </c>
      <c r="T422" t="s">
        <v>4570</v>
      </c>
      <c r="U422" t="s">
        <v>4570</v>
      </c>
      <c r="V422" t="s">
        <v>4496</v>
      </c>
      <c r="W422" t="s">
        <v>4570</v>
      </c>
      <c r="X422" t="s">
        <v>5542</v>
      </c>
      <c r="Y422" t="s">
        <v>5543</v>
      </c>
      <c r="Z422" t="s">
        <v>8</v>
      </c>
      <c r="AA422">
        <v>0</v>
      </c>
      <c r="AB422" t="s">
        <v>195</v>
      </c>
      <c r="AC422">
        <v>0</v>
      </c>
      <c r="AD422" t="s">
        <v>195</v>
      </c>
      <c r="AE422">
        <v>0</v>
      </c>
      <c r="AF422" t="s">
        <v>195</v>
      </c>
      <c r="AG422">
        <v>0</v>
      </c>
      <c r="AH422" t="s">
        <v>195</v>
      </c>
      <c r="AI422">
        <v>20</v>
      </c>
      <c r="AJ422" t="s">
        <v>25</v>
      </c>
      <c r="AK422">
        <v>210000</v>
      </c>
      <c r="AL422">
        <v>4200000</v>
      </c>
      <c r="AM422" t="s">
        <v>195</v>
      </c>
      <c r="AN422">
        <v>0</v>
      </c>
      <c r="AO422" t="s">
        <v>5011</v>
      </c>
      <c r="AP422">
        <v>0</v>
      </c>
      <c r="AQ422">
        <v>0</v>
      </c>
      <c r="AR422">
        <v>392425</v>
      </c>
      <c r="AS422">
        <v>99571</v>
      </c>
      <c r="AT422">
        <v>58779</v>
      </c>
      <c r="AU422">
        <v>264377</v>
      </c>
      <c r="AV422">
        <v>209257</v>
      </c>
      <c r="AW422">
        <v>197241</v>
      </c>
      <c r="AX422">
        <v>197345</v>
      </c>
      <c r="AY422">
        <v>203269</v>
      </c>
      <c r="AZ422">
        <v>194314</v>
      </c>
      <c r="BA422">
        <v>2383422</v>
      </c>
      <c r="BB422" t="s">
        <v>3796</v>
      </c>
      <c r="BC422" t="s">
        <v>3797</v>
      </c>
      <c r="BD422" t="s">
        <v>3843</v>
      </c>
      <c r="BE422" t="s">
        <v>3850</v>
      </c>
      <c r="BF422" t="s">
        <v>5073</v>
      </c>
      <c r="BG422" t="s">
        <v>5078</v>
      </c>
      <c r="BH422" t="s">
        <v>4947</v>
      </c>
      <c r="BI422" t="s">
        <v>195</v>
      </c>
      <c r="BJ422" t="s">
        <v>195</v>
      </c>
      <c r="BK422" t="s">
        <v>505</v>
      </c>
      <c r="BL422" t="s">
        <v>5544</v>
      </c>
      <c r="BM422" t="s">
        <v>4949</v>
      </c>
      <c r="BN422" t="s">
        <v>5509</v>
      </c>
      <c r="BO422" t="s">
        <v>4950</v>
      </c>
      <c r="BP422" s="441" t="str">
        <f t="shared" si="6"/>
        <v>WA.2378.EBD.953.102.B.524113</v>
      </c>
    </row>
    <row r="423" spans="1:68">
      <c r="A423" t="s">
        <v>5010</v>
      </c>
      <c r="B423" t="s">
        <v>4936</v>
      </c>
      <c r="C423" t="s">
        <v>4937</v>
      </c>
      <c r="D423" t="s">
        <v>3795</v>
      </c>
      <c r="E423" t="s">
        <v>197</v>
      </c>
      <c r="F423" t="s">
        <v>3842</v>
      </c>
      <c r="G423" t="s">
        <v>2445</v>
      </c>
      <c r="H423" t="s">
        <v>4938</v>
      </c>
      <c r="I423">
        <v>5</v>
      </c>
      <c r="J423" t="s">
        <v>5054</v>
      </c>
      <c r="K423">
        <v>2</v>
      </c>
      <c r="L423" t="s">
        <v>1081</v>
      </c>
      <c r="M423" t="s">
        <v>508</v>
      </c>
      <c r="N423" t="s">
        <v>165</v>
      </c>
      <c r="O423" t="s">
        <v>504</v>
      </c>
      <c r="P423" t="s">
        <v>8</v>
      </c>
      <c r="Q423" t="s">
        <v>4570</v>
      </c>
      <c r="R423" t="s">
        <v>4940</v>
      </c>
      <c r="S423" t="s">
        <v>195</v>
      </c>
      <c r="T423" t="s">
        <v>4570</v>
      </c>
      <c r="U423" t="s">
        <v>4570</v>
      </c>
      <c r="V423" t="s">
        <v>4951</v>
      </c>
      <c r="W423" t="s">
        <v>4496</v>
      </c>
      <c r="X423" t="s">
        <v>5545</v>
      </c>
      <c r="Y423" t="s">
        <v>4598</v>
      </c>
      <c r="Z423" t="s">
        <v>8</v>
      </c>
      <c r="AA423">
        <v>0</v>
      </c>
      <c r="AB423" t="s">
        <v>195</v>
      </c>
      <c r="AC423">
        <v>0</v>
      </c>
      <c r="AD423" t="s">
        <v>195</v>
      </c>
      <c r="AE423">
        <v>0</v>
      </c>
      <c r="AF423" t="s">
        <v>195</v>
      </c>
      <c r="AG423">
        <v>0</v>
      </c>
      <c r="AH423" t="s">
        <v>195</v>
      </c>
      <c r="AI423">
        <v>20</v>
      </c>
      <c r="AJ423" t="s">
        <v>25</v>
      </c>
      <c r="AK423">
        <v>150000</v>
      </c>
      <c r="AL423">
        <v>3000000</v>
      </c>
      <c r="AM423" t="s">
        <v>195</v>
      </c>
      <c r="AN423">
        <v>0</v>
      </c>
      <c r="AO423" t="s">
        <v>5011</v>
      </c>
      <c r="AP423">
        <v>0</v>
      </c>
      <c r="AQ423">
        <v>0</v>
      </c>
      <c r="AR423">
        <v>280304</v>
      </c>
      <c r="AS423">
        <v>71122</v>
      </c>
      <c r="AT423">
        <v>41985</v>
      </c>
      <c r="AU423">
        <v>188841</v>
      </c>
      <c r="AV423">
        <v>149469</v>
      </c>
      <c r="AW423">
        <v>140887</v>
      </c>
      <c r="AX423">
        <v>140961</v>
      </c>
      <c r="AY423">
        <v>145192</v>
      </c>
      <c r="AZ423">
        <v>138796</v>
      </c>
      <c r="BA423">
        <v>1702443</v>
      </c>
      <c r="BB423" t="s">
        <v>3796</v>
      </c>
      <c r="BC423" t="s">
        <v>3797</v>
      </c>
      <c r="BD423" t="s">
        <v>3843</v>
      </c>
      <c r="BE423" t="s">
        <v>3850</v>
      </c>
      <c r="BF423" t="s">
        <v>5073</v>
      </c>
      <c r="BG423" t="s">
        <v>5078</v>
      </c>
      <c r="BH423" t="s">
        <v>4947</v>
      </c>
      <c r="BI423" t="s">
        <v>195</v>
      </c>
      <c r="BJ423" t="s">
        <v>195</v>
      </c>
      <c r="BK423" t="s">
        <v>505</v>
      </c>
      <c r="BL423" t="s">
        <v>5546</v>
      </c>
      <c r="BM423" t="s">
        <v>4949</v>
      </c>
      <c r="BN423" t="s">
        <v>5509</v>
      </c>
      <c r="BO423" t="s">
        <v>4950</v>
      </c>
      <c r="BP423" s="441" t="str">
        <f t="shared" si="6"/>
        <v>WA.2378.EBD.953.102.B.524113</v>
      </c>
    </row>
    <row r="424" spans="1:68">
      <c r="A424" t="s">
        <v>4935</v>
      </c>
      <c r="B424" t="s">
        <v>4936</v>
      </c>
      <c r="C424" t="s">
        <v>4937</v>
      </c>
      <c r="D424" t="s">
        <v>3795</v>
      </c>
      <c r="E424" t="s">
        <v>197</v>
      </c>
      <c r="F424" t="s">
        <v>3812</v>
      </c>
      <c r="G424" t="s">
        <v>820</v>
      </c>
      <c r="H424" t="s">
        <v>4938</v>
      </c>
      <c r="I424">
        <v>9</v>
      </c>
      <c r="J424" t="s">
        <v>4939</v>
      </c>
      <c r="K424">
        <v>1</v>
      </c>
      <c r="L424" t="s">
        <v>805</v>
      </c>
      <c r="M424" t="s">
        <v>8</v>
      </c>
      <c r="N424" t="s">
        <v>972</v>
      </c>
      <c r="O424" t="s">
        <v>506</v>
      </c>
      <c r="P424" t="s">
        <v>8</v>
      </c>
      <c r="Q424" t="s">
        <v>4570</v>
      </c>
      <c r="R424" t="s">
        <v>4940</v>
      </c>
      <c r="S424" t="s">
        <v>195</v>
      </c>
      <c r="T424" t="s">
        <v>4570</v>
      </c>
      <c r="U424" t="s">
        <v>4570</v>
      </c>
      <c r="V424" t="s">
        <v>4496</v>
      </c>
      <c r="W424" t="s">
        <v>4570</v>
      </c>
      <c r="X424" t="s">
        <v>5551</v>
      </c>
      <c r="Y424" t="s">
        <v>5543</v>
      </c>
      <c r="Z424" t="s">
        <v>8</v>
      </c>
      <c r="AA424">
        <v>0</v>
      </c>
      <c r="AB424" t="s">
        <v>195</v>
      </c>
      <c r="AC424">
        <v>0</v>
      </c>
      <c r="AD424" t="s">
        <v>195</v>
      </c>
      <c r="AE424">
        <v>0</v>
      </c>
      <c r="AF424" t="s">
        <v>195</v>
      </c>
      <c r="AG424">
        <v>0</v>
      </c>
      <c r="AH424" t="s">
        <v>195</v>
      </c>
      <c r="AI424">
        <v>2</v>
      </c>
      <c r="AJ424" t="s">
        <v>25</v>
      </c>
      <c r="AK424">
        <v>210000</v>
      </c>
      <c r="AL424">
        <v>420000</v>
      </c>
      <c r="AM424" t="s">
        <v>195</v>
      </c>
      <c r="AN424">
        <v>0</v>
      </c>
      <c r="AO424" t="s">
        <v>4943</v>
      </c>
      <c r="AP424">
        <v>0</v>
      </c>
      <c r="AQ424">
        <v>0</v>
      </c>
      <c r="AR424">
        <v>17800</v>
      </c>
      <c r="AS424">
        <v>16840</v>
      </c>
      <c r="AT424">
        <v>22812</v>
      </c>
      <c r="AU424">
        <v>7000</v>
      </c>
      <c r="AV424">
        <v>7000</v>
      </c>
      <c r="AW424">
        <v>4900</v>
      </c>
      <c r="AX424">
        <v>5082</v>
      </c>
      <c r="AY424">
        <v>18995</v>
      </c>
      <c r="AZ424">
        <v>68655</v>
      </c>
      <c r="BA424">
        <v>250916</v>
      </c>
      <c r="BB424" t="s">
        <v>3796</v>
      </c>
      <c r="BC424" t="s">
        <v>3797</v>
      </c>
      <c r="BD424" t="s">
        <v>3813</v>
      </c>
      <c r="BE424" t="s">
        <v>4944</v>
      </c>
      <c r="BF424" t="s">
        <v>4945</v>
      </c>
      <c r="BG424" t="s">
        <v>4946</v>
      </c>
      <c r="BH424" t="s">
        <v>4947</v>
      </c>
      <c r="BI424" t="s">
        <v>195</v>
      </c>
      <c r="BJ424" t="s">
        <v>195</v>
      </c>
      <c r="BK424" t="s">
        <v>5552</v>
      </c>
      <c r="BL424" t="s">
        <v>5544</v>
      </c>
      <c r="BM424" t="s">
        <v>4949</v>
      </c>
      <c r="BN424" t="s">
        <v>5553</v>
      </c>
      <c r="BO424" t="s">
        <v>4950</v>
      </c>
      <c r="BP424" s="441" t="str">
        <f t="shared" si="6"/>
        <v>WA.2378.EBA.957.101.A.524114</v>
      </c>
    </row>
    <row r="425" spans="1:68">
      <c r="A425" t="s">
        <v>4935</v>
      </c>
      <c r="B425" t="s">
        <v>4936</v>
      </c>
      <c r="C425" t="s">
        <v>4937</v>
      </c>
      <c r="D425" t="s">
        <v>3795</v>
      </c>
      <c r="E425" t="s">
        <v>197</v>
      </c>
      <c r="F425" t="s">
        <v>3812</v>
      </c>
      <c r="G425" t="s">
        <v>820</v>
      </c>
      <c r="H425" t="s">
        <v>4938</v>
      </c>
      <c r="I425">
        <v>9</v>
      </c>
      <c r="J425" t="s">
        <v>4939</v>
      </c>
      <c r="K425">
        <v>1</v>
      </c>
      <c r="L425" t="s">
        <v>805</v>
      </c>
      <c r="M425" t="s">
        <v>508</v>
      </c>
      <c r="N425" t="s">
        <v>158</v>
      </c>
      <c r="O425" t="s">
        <v>506</v>
      </c>
      <c r="P425" t="s">
        <v>8</v>
      </c>
      <c r="Q425" t="s">
        <v>4570</v>
      </c>
      <c r="R425" t="s">
        <v>4940</v>
      </c>
      <c r="S425" t="s">
        <v>195</v>
      </c>
      <c r="T425" t="s">
        <v>4570</v>
      </c>
      <c r="U425" t="s">
        <v>4570</v>
      </c>
      <c r="V425" t="s">
        <v>4496</v>
      </c>
      <c r="W425" t="s">
        <v>4570</v>
      </c>
      <c r="X425" t="s">
        <v>5554</v>
      </c>
      <c r="Y425" t="s">
        <v>5543</v>
      </c>
      <c r="Z425" t="s">
        <v>8</v>
      </c>
      <c r="AA425">
        <v>0</v>
      </c>
      <c r="AB425" t="s">
        <v>195</v>
      </c>
      <c r="AC425">
        <v>0</v>
      </c>
      <c r="AD425" t="s">
        <v>195</v>
      </c>
      <c r="AE425">
        <v>0</v>
      </c>
      <c r="AF425" t="s">
        <v>195</v>
      </c>
      <c r="AG425">
        <v>0</v>
      </c>
      <c r="AH425" t="s">
        <v>195</v>
      </c>
      <c r="AI425">
        <v>13</v>
      </c>
      <c r="AJ425" t="s">
        <v>25</v>
      </c>
      <c r="AK425">
        <v>210000</v>
      </c>
      <c r="AL425">
        <v>2730000</v>
      </c>
      <c r="AM425" t="s">
        <v>195</v>
      </c>
      <c r="AN425">
        <v>0</v>
      </c>
      <c r="AO425" t="s">
        <v>4943</v>
      </c>
      <c r="AP425">
        <v>0</v>
      </c>
      <c r="AQ425">
        <v>0</v>
      </c>
      <c r="AR425">
        <v>115699</v>
      </c>
      <c r="AS425">
        <v>109458</v>
      </c>
      <c r="AT425">
        <v>148281</v>
      </c>
      <c r="AU425">
        <v>45500</v>
      </c>
      <c r="AV425">
        <v>45500</v>
      </c>
      <c r="AW425">
        <v>31850</v>
      </c>
      <c r="AX425">
        <v>33034</v>
      </c>
      <c r="AY425">
        <v>123470</v>
      </c>
      <c r="AZ425">
        <v>446260</v>
      </c>
      <c r="BA425">
        <v>1630948</v>
      </c>
      <c r="BB425" t="s">
        <v>3796</v>
      </c>
      <c r="BC425" t="s">
        <v>3797</v>
      </c>
      <c r="BD425" t="s">
        <v>3813</v>
      </c>
      <c r="BE425" t="s">
        <v>4944</v>
      </c>
      <c r="BF425" t="s">
        <v>4945</v>
      </c>
      <c r="BG425" t="s">
        <v>4957</v>
      </c>
      <c r="BH425" t="s">
        <v>4947</v>
      </c>
      <c r="BI425" t="s">
        <v>195</v>
      </c>
      <c r="BJ425" t="s">
        <v>195</v>
      </c>
      <c r="BK425" t="s">
        <v>5552</v>
      </c>
      <c r="BL425" t="s">
        <v>5544</v>
      </c>
      <c r="BM425" t="s">
        <v>4949</v>
      </c>
      <c r="BN425" t="s">
        <v>5553</v>
      </c>
      <c r="BO425" t="s">
        <v>4950</v>
      </c>
      <c r="BP425" s="441" t="str">
        <f t="shared" si="6"/>
        <v>WA.2378.EBA.957.101.B.524114</v>
      </c>
    </row>
    <row r="426" spans="1:68">
      <c r="A426" t="s">
        <v>4935</v>
      </c>
      <c r="B426" t="s">
        <v>4936</v>
      </c>
      <c r="C426" t="s">
        <v>4937</v>
      </c>
      <c r="D426" t="s">
        <v>3795</v>
      </c>
      <c r="E426" t="s">
        <v>197</v>
      </c>
      <c r="F426" t="s">
        <v>3812</v>
      </c>
      <c r="G426" t="s">
        <v>820</v>
      </c>
      <c r="H426" t="s">
        <v>4938</v>
      </c>
      <c r="I426">
        <v>9</v>
      </c>
      <c r="J426" t="s">
        <v>4939</v>
      </c>
      <c r="K426">
        <v>1</v>
      </c>
      <c r="L426" t="s">
        <v>805</v>
      </c>
      <c r="M426" t="s">
        <v>508</v>
      </c>
      <c r="N426" t="s">
        <v>158</v>
      </c>
      <c r="O426" t="s">
        <v>506</v>
      </c>
      <c r="P426" t="s">
        <v>8</v>
      </c>
      <c r="Q426" t="s">
        <v>4570</v>
      </c>
      <c r="R426" t="s">
        <v>4940</v>
      </c>
      <c r="S426" t="s">
        <v>195</v>
      </c>
      <c r="T426" t="s">
        <v>4570</v>
      </c>
      <c r="U426" t="s">
        <v>4570</v>
      </c>
      <c r="V426" t="s">
        <v>4951</v>
      </c>
      <c r="W426" t="s">
        <v>4496</v>
      </c>
      <c r="X426" t="s">
        <v>5555</v>
      </c>
      <c r="Y426" t="s">
        <v>4598</v>
      </c>
      <c r="Z426" t="s">
        <v>8</v>
      </c>
      <c r="AA426">
        <v>0</v>
      </c>
      <c r="AB426" t="s">
        <v>195</v>
      </c>
      <c r="AC426">
        <v>0</v>
      </c>
      <c r="AD426" t="s">
        <v>195</v>
      </c>
      <c r="AE426">
        <v>0</v>
      </c>
      <c r="AF426" t="s">
        <v>195</v>
      </c>
      <c r="AG426">
        <v>0</v>
      </c>
      <c r="AH426" t="s">
        <v>195</v>
      </c>
      <c r="AI426">
        <v>12</v>
      </c>
      <c r="AJ426" t="s">
        <v>16</v>
      </c>
      <c r="AK426">
        <v>150000</v>
      </c>
      <c r="AL426">
        <v>1800000</v>
      </c>
      <c r="AM426" t="s">
        <v>195</v>
      </c>
      <c r="AN426">
        <v>0</v>
      </c>
      <c r="AO426" t="s">
        <v>4943</v>
      </c>
      <c r="AP426">
        <v>0</v>
      </c>
      <c r="AQ426">
        <v>0</v>
      </c>
      <c r="AR426">
        <v>76285</v>
      </c>
      <c r="AS426">
        <v>72170</v>
      </c>
      <c r="AT426">
        <v>97768</v>
      </c>
      <c r="AU426">
        <v>30000</v>
      </c>
      <c r="AV426">
        <v>30000</v>
      </c>
      <c r="AW426">
        <v>21000</v>
      </c>
      <c r="AX426">
        <v>21781</v>
      </c>
      <c r="AY426">
        <v>81409</v>
      </c>
      <c r="AZ426">
        <v>294237</v>
      </c>
      <c r="BA426">
        <v>1075350</v>
      </c>
      <c r="BB426" t="s">
        <v>3796</v>
      </c>
      <c r="BC426" t="s">
        <v>3797</v>
      </c>
      <c r="BD426" t="s">
        <v>3813</v>
      </c>
      <c r="BE426" t="s">
        <v>4944</v>
      </c>
      <c r="BF426" t="s">
        <v>4945</v>
      </c>
      <c r="BG426" t="s">
        <v>4957</v>
      </c>
      <c r="BH426" t="s">
        <v>4947</v>
      </c>
      <c r="BI426" t="s">
        <v>195</v>
      </c>
      <c r="BJ426" t="s">
        <v>195</v>
      </c>
      <c r="BK426" t="s">
        <v>5552</v>
      </c>
      <c r="BL426" t="s">
        <v>5546</v>
      </c>
      <c r="BM426" t="s">
        <v>4949</v>
      </c>
      <c r="BN426" t="s">
        <v>5553</v>
      </c>
      <c r="BO426" t="s">
        <v>4950</v>
      </c>
      <c r="BP426" s="441" t="str">
        <f t="shared" si="6"/>
        <v>WA.2378.EBA.957.101.B.524114</v>
      </c>
    </row>
    <row r="427" spans="1:68">
      <c r="A427" t="s">
        <v>4935</v>
      </c>
      <c r="B427" t="s">
        <v>4936</v>
      </c>
      <c r="C427" t="s">
        <v>4937</v>
      </c>
      <c r="D427" t="s">
        <v>3795</v>
      </c>
      <c r="E427" t="s">
        <v>197</v>
      </c>
      <c r="F427" t="s">
        <v>3812</v>
      </c>
      <c r="G427" t="s">
        <v>820</v>
      </c>
      <c r="H427" t="s">
        <v>4938</v>
      </c>
      <c r="I427">
        <v>9</v>
      </c>
      <c r="J427" t="s">
        <v>4959</v>
      </c>
      <c r="K427">
        <v>2</v>
      </c>
      <c r="L427" t="s">
        <v>805</v>
      </c>
      <c r="M427" t="s">
        <v>8</v>
      </c>
      <c r="N427" t="s">
        <v>1020</v>
      </c>
      <c r="O427" t="s">
        <v>506</v>
      </c>
      <c r="P427" t="s">
        <v>8</v>
      </c>
      <c r="Q427" t="s">
        <v>4570</v>
      </c>
      <c r="R427" t="s">
        <v>4940</v>
      </c>
      <c r="S427" t="s">
        <v>195</v>
      </c>
      <c r="T427" t="s">
        <v>4570</v>
      </c>
      <c r="U427" t="s">
        <v>4570</v>
      </c>
      <c r="V427" t="s">
        <v>4496</v>
      </c>
      <c r="W427" t="s">
        <v>4570</v>
      </c>
      <c r="X427" t="s">
        <v>5556</v>
      </c>
      <c r="Y427" t="s">
        <v>5557</v>
      </c>
      <c r="Z427" t="s">
        <v>8</v>
      </c>
      <c r="AA427">
        <v>0</v>
      </c>
      <c r="AB427" t="s">
        <v>195</v>
      </c>
      <c r="AC427">
        <v>0</v>
      </c>
      <c r="AD427" t="s">
        <v>195</v>
      </c>
      <c r="AE427">
        <v>0</v>
      </c>
      <c r="AF427" t="s">
        <v>195</v>
      </c>
      <c r="AG427">
        <v>0</v>
      </c>
      <c r="AH427" t="s">
        <v>195</v>
      </c>
      <c r="AI427">
        <v>36</v>
      </c>
      <c r="AJ427" t="s">
        <v>16</v>
      </c>
      <c r="AK427">
        <v>150000</v>
      </c>
      <c r="AL427">
        <v>5400000</v>
      </c>
      <c r="AM427" t="s">
        <v>195</v>
      </c>
      <c r="AN427">
        <v>0</v>
      </c>
      <c r="AO427" t="s">
        <v>4943</v>
      </c>
      <c r="AP427">
        <v>0</v>
      </c>
      <c r="AQ427">
        <v>0</v>
      </c>
      <c r="AR427">
        <v>186906</v>
      </c>
      <c r="AS427">
        <v>108247</v>
      </c>
      <c r="AT427">
        <v>77324</v>
      </c>
      <c r="AU427">
        <v>120914</v>
      </c>
      <c r="AV427">
        <v>149841</v>
      </c>
      <c r="AW427">
        <v>99164</v>
      </c>
      <c r="AX427">
        <v>145758</v>
      </c>
      <c r="AY427">
        <v>170753</v>
      </c>
      <c r="AZ427">
        <v>278126</v>
      </c>
      <c r="BA427">
        <v>4062967</v>
      </c>
      <c r="BB427" t="s">
        <v>3796</v>
      </c>
      <c r="BC427" t="s">
        <v>3797</v>
      </c>
      <c r="BD427" t="s">
        <v>3813</v>
      </c>
      <c r="BE427" t="s">
        <v>3816</v>
      </c>
      <c r="BF427" t="s">
        <v>4962</v>
      </c>
      <c r="BG427" t="s">
        <v>4963</v>
      </c>
      <c r="BH427" t="s">
        <v>4947</v>
      </c>
      <c r="BI427" t="s">
        <v>195</v>
      </c>
      <c r="BJ427" t="s">
        <v>195</v>
      </c>
      <c r="BK427" t="s">
        <v>5552</v>
      </c>
      <c r="BL427" t="s">
        <v>5558</v>
      </c>
      <c r="BM427" t="s">
        <v>4949</v>
      </c>
      <c r="BN427" t="s">
        <v>5553</v>
      </c>
      <c r="BO427" t="s">
        <v>4950</v>
      </c>
      <c r="BP427" s="441" t="str">
        <f t="shared" si="6"/>
        <v>WA.2378.EBA.958.101.A.524114</v>
      </c>
    </row>
    <row r="428" spans="1:68">
      <c r="A428" t="s">
        <v>4935</v>
      </c>
      <c r="B428" t="s">
        <v>4936</v>
      </c>
      <c r="C428" t="s">
        <v>4937</v>
      </c>
      <c r="D428" t="s">
        <v>3795</v>
      </c>
      <c r="E428" t="s">
        <v>197</v>
      </c>
      <c r="F428" t="s">
        <v>3812</v>
      </c>
      <c r="G428" t="s">
        <v>820</v>
      </c>
      <c r="H428" t="s">
        <v>4938</v>
      </c>
      <c r="I428">
        <v>9</v>
      </c>
      <c r="J428" t="s">
        <v>4959</v>
      </c>
      <c r="K428">
        <v>2</v>
      </c>
      <c r="L428" t="s">
        <v>805</v>
      </c>
      <c r="M428" t="s">
        <v>8</v>
      </c>
      <c r="N428" t="s">
        <v>1020</v>
      </c>
      <c r="O428" t="s">
        <v>506</v>
      </c>
      <c r="P428" t="s">
        <v>8</v>
      </c>
      <c r="Q428" t="s">
        <v>4570</v>
      </c>
      <c r="R428" t="s">
        <v>4940</v>
      </c>
      <c r="S428" t="s">
        <v>195</v>
      </c>
      <c r="T428" t="s">
        <v>4570</v>
      </c>
      <c r="U428" t="s">
        <v>4570</v>
      </c>
      <c r="V428" t="s">
        <v>4951</v>
      </c>
      <c r="W428" t="s">
        <v>4496</v>
      </c>
      <c r="X428" t="s">
        <v>5559</v>
      </c>
      <c r="Y428" t="s">
        <v>5560</v>
      </c>
      <c r="Z428" t="s">
        <v>8</v>
      </c>
      <c r="AA428">
        <v>0</v>
      </c>
      <c r="AB428" t="s">
        <v>195</v>
      </c>
      <c r="AC428">
        <v>0</v>
      </c>
      <c r="AD428" t="s">
        <v>195</v>
      </c>
      <c r="AE428">
        <v>0</v>
      </c>
      <c r="AF428" t="s">
        <v>195</v>
      </c>
      <c r="AG428">
        <v>0</v>
      </c>
      <c r="AH428" t="s">
        <v>195</v>
      </c>
      <c r="AI428">
        <v>12</v>
      </c>
      <c r="AJ428" t="s">
        <v>16</v>
      </c>
      <c r="AK428">
        <v>210000</v>
      </c>
      <c r="AL428">
        <v>2520000</v>
      </c>
      <c r="AM428" t="s">
        <v>195</v>
      </c>
      <c r="AN428">
        <v>0</v>
      </c>
      <c r="AO428" t="s">
        <v>4943</v>
      </c>
      <c r="AP428">
        <v>0</v>
      </c>
      <c r="AQ428">
        <v>0</v>
      </c>
      <c r="AR428">
        <v>87223</v>
      </c>
      <c r="AS428">
        <v>50515</v>
      </c>
      <c r="AT428">
        <v>36085</v>
      </c>
      <c r="AU428">
        <v>56426</v>
      </c>
      <c r="AV428">
        <v>69926</v>
      </c>
      <c r="AW428">
        <v>46277</v>
      </c>
      <c r="AX428">
        <v>68021</v>
      </c>
      <c r="AY428">
        <v>79685</v>
      </c>
      <c r="AZ428">
        <v>129792</v>
      </c>
      <c r="BA428">
        <v>1896050</v>
      </c>
      <c r="BB428" t="s">
        <v>3796</v>
      </c>
      <c r="BC428" t="s">
        <v>3797</v>
      </c>
      <c r="BD428" t="s">
        <v>3813</v>
      </c>
      <c r="BE428" t="s">
        <v>3816</v>
      </c>
      <c r="BF428" t="s">
        <v>4962</v>
      </c>
      <c r="BG428" t="s">
        <v>4963</v>
      </c>
      <c r="BH428" t="s">
        <v>4947</v>
      </c>
      <c r="BI428" t="s">
        <v>195</v>
      </c>
      <c r="BJ428" t="s">
        <v>195</v>
      </c>
      <c r="BK428" t="s">
        <v>5552</v>
      </c>
      <c r="BL428" t="s">
        <v>5561</v>
      </c>
      <c r="BM428" t="s">
        <v>4949</v>
      </c>
      <c r="BN428" t="s">
        <v>5553</v>
      </c>
      <c r="BO428" t="s">
        <v>4950</v>
      </c>
      <c r="BP428" s="441" t="str">
        <f t="shared" si="6"/>
        <v>WA.2378.EBA.958.101.A.524114</v>
      </c>
    </row>
    <row r="429" spans="1:68">
      <c r="A429" t="s">
        <v>4935</v>
      </c>
      <c r="B429" t="s">
        <v>4936</v>
      </c>
      <c r="C429" t="s">
        <v>4937</v>
      </c>
      <c r="D429" t="s">
        <v>3795</v>
      </c>
      <c r="E429" t="s">
        <v>197</v>
      </c>
      <c r="F429" t="s">
        <v>3812</v>
      </c>
      <c r="G429" t="s">
        <v>820</v>
      </c>
      <c r="H429" t="s">
        <v>4938</v>
      </c>
      <c r="I429">
        <v>9</v>
      </c>
      <c r="J429" t="s">
        <v>4974</v>
      </c>
      <c r="K429">
        <v>1</v>
      </c>
      <c r="L429" t="s">
        <v>805</v>
      </c>
      <c r="M429" t="s">
        <v>508</v>
      </c>
      <c r="N429" t="s">
        <v>160</v>
      </c>
      <c r="O429" t="s">
        <v>506</v>
      </c>
      <c r="P429" t="s">
        <v>8</v>
      </c>
      <c r="Q429" t="s">
        <v>4570</v>
      </c>
      <c r="R429" t="s">
        <v>4940</v>
      </c>
      <c r="S429" t="s">
        <v>195</v>
      </c>
      <c r="T429" t="s">
        <v>4570</v>
      </c>
      <c r="U429" t="s">
        <v>4570</v>
      </c>
      <c r="V429" t="s">
        <v>4496</v>
      </c>
      <c r="W429" t="s">
        <v>4570</v>
      </c>
      <c r="X429" t="s">
        <v>5562</v>
      </c>
      <c r="Y429" t="s">
        <v>5543</v>
      </c>
      <c r="Z429" t="s">
        <v>8</v>
      </c>
      <c r="AA429">
        <v>0</v>
      </c>
      <c r="AB429" t="s">
        <v>195</v>
      </c>
      <c r="AC429">
        <v>0</v>
      </c>
      <c r="AD429" t="s">
        <v>195</v>
      </c>
      <c r="AE429">
        <v>0</v>
      </c>
      <c r="AF429" t="s">
        <v>195</v>
      </c>
      <c r="AG429">
        <v>0</v>
      </c>
      <c r="AH429" t="s">
        <v>195</v>
      </c>
      <c r="AI429">
        <v>2</v>
      </c>
      <c r="AJ429" t="s">
        <v>25</v>
      </c>
      <c r="AK429">
        <v>210000</v>
      </c>
      <c r="AL429">
        <v>420000</v>
      </c>
      <c r="AM429" t="s">
        <v>195</v>
      </c>
      <c r="AN429">
        <v>0</v>
      </c>
      <c r="AO429" t="s">
        <v>4943</v>
      </c>
      <c r="AP429">
        <v>0</v>
      </c>
      <c r="AQ429">
        <v>0</v>
      </c>
      <c r="AR429">
        <v>64455</v>
      </c>
      <c r="AS429">
        <v>45538</v>
      </c>
      <c r="AT429">
        <v>58827</v>
      </c>
      <c r="AU429">
        <v>9742</v>
      </c>
      <c r="AV429">
        <v>9742</v>
      </c>
      <c r="AW429">
        <v>9742</v>
      </c>
      <c r="AX429">
        <v>57381</v>
      </c>
      <c r="AY429">
        <v>9742</v>
      </c>
      <c r="AZ429">
        <v>16531</v>
      </c>
      <c r="BA429">
        <v>138300</v>
      </c>
      <c r="BB429" t="s">
        <v>3796</v>
      </c>
      <c r="BC429" t="s">
        <v>3797</v>
      </c>
      <c r="BD429" t="s">
        <v>3813</v>
      </c>
      <c r="BE429" t="s">
        <v>4977</v>
      </c>
      <c r="BF429" t="s">
        <v>4978</v>
      </c>
      <c r="BG429" t="s">
        <v>4983</v>
      </c>
      <c r="BH429" t="s">
        <v>4947</v>
      </c>
      <c r="BI429" t="s">
        <v>195</v>
      </c>
      <c r="BJ429" t="s">
        <v>195</v>
      </c>
      <c r="BK429" t="s">
        <v>5552</v>
      </c>
      <c r="BL429" t="s">
        <v>5544</v>
      </c>
      <c r="BM429" t="s">
        <v>4949</v>
      </c>
      <c r="BN429" t="s">
        <v>5553</v>
      </c>
      <c r="BO429" t="s">
        <v>4950</v>
      </c>
      <c r="BP429" s="441" t="str">
        <f t="shared" si="6"/>
        <v>WA.2378.EBA.960.101.B.524114</v>
      </c>
    </row>
    <row r="430" spans="1:68">
      <c r="A430" t="s">
        <v>4935</v>
      </c>
      <c r="B430" t="s">
        <v>4936</v>
      </c>
      <c r="C430" t="s">
        <v>4937</v>
      </c>
      <c r="D430" t="s">
        <v>3795</v>
      </c>
      <c r="E430" t="s">
        <v>197</v>
      </c>
      <c r="F430" t="s">
        <v>3812</v>
      </c>
      <c r="G430" t="s">
        <v>820</v>
      </c>
      <c r="H430" t="s">
        <v>4938</v>
      </c>
      <c r="I430">
        <v>9</v>
      </c>
      <c r="J430" t="s">
        <v>4994</v>
      </c>
      <c r="K430">
        <v>2</v>
      </c>
      <c r="L430" t="s">
        <v>805</v>
      </c>
      <c r="M430" t="s">
        <v>8</v>
      </c>
      <c r="N430" t="s">
        <v>1541</v>
      </c>
      <c r="O430" t="s">
        <v>506</v>
      </c>
      <c r="P430" t="s">
        <v>8</v>
      </c>
      <c r="Q430" t="s">
        <v>4570</v>
      </c>
      <c r="R430" t="s">
        <v>4940</v>
      </c>
      <c r="S430" t="s">
        <v>195</v>
      </c>
      <c r="T430" t="s">
        <v>4570</v>
      </c>
      <c r="U430" t="s">
        <v>4570</v>
      </c>
      <c r="V430" t="s">
        <v>4496</v>
      </c>
      <c r="W430" t="s">
        <v>4570</v>
      </c>
      <c r="X430" t="s">
        <v>5563</v>
      </c>
      <c r="Y430" t="s">
        <v>5183</v>
      </c>
      <c r="Z430" t="s">
        <v>8</v>
      </c>
      <c r="AA430">
        <v>0</v>
      </c>
      <c r="AB430" t="s">
        <v>195</v>
      </c>
      <c r="AC430">
        <v>0</v>
      </c>
      <c r="AD430" t="s">
        <v>195</v>
      </c>
      <c r="AE430">
        <v>0</v>
      </c>
      <c r="AF430" t="s">
        <v>195</v>
      </c>
      <c r="AG430">
        <v>0</v>
      </c>
      <c r="AH430" t="s">
        <v>195</v>
      </c>
      <c r="AI430">
        <v>20</v>
      </c>
      <c r="AJ430" t="s">
        <v>25</v>
      </c>
      <c r="AK430">
        <v>130000</v>
      </c>
      <c r="AL430">
        <v>2600000</v>
      </c>
      <c r="AM430" t="s">
        <v>195</v>
      </c>
      <c r="AN430">
        <v>0</v>
      </c>
      <c r="AO430" t="s">
        <v>4943</v>
      </c>
      <c r="AP430">
        <v>0</v>
      </c>
      <c r="AQ430">
        <v>0</v>
      </c>
      <c r="AR430">
        <v>298704</v>
      </c>
      <c r="AS430">
        <v>42167</v>
      </c>
      <c r="AT430">
        <v>155348</v>
      </c>
      <c r="AU430">
        <v>84603</v>
      </c>
      <c r="AV430">
        <v>16248</v>
      </c>
      <c r="AW430">
        <v>16248</v>
      </c>
      <c r="AX430">
        <v>16248</v>
      </c>
      <c r="AY430">
        <v>17518</v>
      </c>
      <c r="AZ430">
        <v>305372</v>
      </c>
      <c r="BA430">
        <v>1647544</v>
      </c>
      <c r="BB430" t="s">
        <v>3796</v>
      </c>
      <c r="BC430" t="s">
        <v>3797</v>
      </c>
      <c r="BD430" t="s">
        <v>3813</v>
      </c>
      <c r="BE430" t="s">
        <v>4997</v>
      </c>
      <c r="BF430" t="s">
        <v>4998</v>
      </c>
      <c r="BG430" t="s">
        <v>4999</v>
      </c>
      <c r="BH430" t="s">
        <v>4947</v>
      </c>
      <c r="BI430" t="s">
        <v>195</v>
      </c>
      <c r="BJ430" t="s">
        <v>195</v>
      </c>
      <c r="BK430" t="s">
        <v>5552</v>
      </c>
      <c r="BL430" t="s">
        <v>5185</v>
      </c>
      <c r="BM430" t="s">
        <v>4949</v>
      </c>
      <c r="BN430" t="s">
        <v>5553</v>
      </c>
      <c r="BO430" t="s">
        <v>4950</v>
      </c>
      <c r="BP430" s="441" t="str">
        <f t="shared" si="6"/>
        <v>WA.2378.EBA.963.101.A.524114</v>
      </c>
    </row>
    <row r="431" spans="1:68">
      <c r="A431" t="s">
        <v>4935</v>
      </c>
      <c r="B431" t="s">
        <v>4936</v>
      </c>
      <c r="C431" t="s">
        <v>4937</v>
      </c>
      <c r="D431" t="s">
        <v>3795</v>
      </c>
      <c r="E431" t="s">
        <v>197</v>
      </c>
      <c r="F431" t="s">
        <v>3812</v>
      </c>
      <c r="G431" t="s">
        <v>820</v>
      </c>
      <c r="H431" t="s">
        <v>4938</v>
      </c>
      <c r="I431">
        <v>9</v>
      </c>
      <c r="J431" t="s">
        <v>4994</v>
      </c>
      <c r="K431">
        <v>2</v>
      </c>
      <c r="L431" t="s">
        <v>805</v>
      </c>
      <c r="M431" t="s">
        <v>8</v>
      </c>
      <c r="N431" t="s">
        <v>1541</v>
      </c>
      <c r="O431" t="s">
        <v>506</v>
      </c>
      <c r="P431" t="s">
        <v>8</v>
      </c>
      <c r="Q431" t="s">
        <v>4570</v>
      </c>
      <c r="R431" t="s">
        <v>4940</v>
      </c>
      <c r="S431" t="s">
        <v>195</v>
      </c>
      <c r="T431" t="s">
        <v>4570</v>
      </c>
      <c r="U431" t="s">
        <v>4570</v>
      </c>
      <c r="V431" t="s">
        <v>4951</v>
      </c>
      <c r="W431" t="s">
        <v>4496</v>
      </c>
      <c r="X431" t="s">
        <v>5564</v>
      </c>
      <c r="Y431" t="s">
        <v>5565</v>
      </c>
      <c r="Z431" t="s">
        <v>8</v>
      </c>
      <c r="AA431">
        <v>0</v>
      </c>
      <c r="AB431" t="s">
        <v>195</v>
      </c>
      <c r="AC431">
        <v>0</v>
      </c>
      <c r="AD431" t="s">
        <v>195</v>
      </c>
      <c r="AE431">
        <v>0</v>
      </c>
      <c r="AF431" t="s">
        <v>195</v>
      </c>
      <c r="AG431">
        <v>0</v>
      </c>
      <c r="AH431" t="s">
        <v>195</v>
      </c>
      <c r="AI431">
        <v>20</v>
      </c>
      <c r="AJ431" t="s">
        <v>25</v>
      </c>
      <c r="AK431">
        <v>150000</v>
      </c>
      <c r="AL431">
        <v>3000000</v>
      </c>
      <c r="AM431" t="s">
        <v>195</v>
      </c>
      <c r="AN431">
        <v>0</v>
      </c>
      <c r="AO431" t="s">
        <v>4943</v>
      </c>
      <c r="AP431">
        <v>0</v>
      </c>
      <c r="AQ431">
        <v>0</v>
      </c>
      <c r="AR431">
        <v>344658</v>
      </c>
      <c r="AS431">
        <v>48655</v>
      </c>
      <c r="AT431">
        <v>179248</v>
      </c>
      <c r="AU431">
        <v>97619</v>
      </c>
      <c r="AV431">
        <v>18748</v>
      </c>
      <c r="AW431">
        <v>18748</v>
      </c>
      <c r="AX431">
        <v>18748</v>
      </c>
      <c r="AY431">
        <v>20213</v>
      </c>
      <c r="AZ431">
        <v>352352</v>
      </c>
      <c r="BA431">
        <v>1901011</v>
      </c>
      <c r="BB431" t="s">
        <v>3796</v>
      </c>
      <c r="BC431" t="s">
        <v>3797</v>
      </c>
      <c r="BD431" t="s">
        <v>3813</v>
      </c>
      <c r="BE431" t="s">
        <v>4997</v>
      </c>
      <c r="BF431" t="s">
        <v>4998</v>
      </c>
      <c r="BG431" t="s">
        <v>4999</v>
      </c>
      <c r="BH431" t="s">
        <v>4947</v>
      </c>
      <c r="BI431" t="s">
        <v>195</v>
      </c>
      <c r="BJ431" t="s">
        <v>195</v>
      </c>
      <c r="BK431" t="s">
        <v>5552</v>
      </c>
      <c r="BL431" t="s">
        <v>5566</v>
      </c>
      <c r="BM431" t="s">
        <v>4949</v>
      </c>
      <c r="BN431" t="s">
        <v>5553</v>
      </c>
      <c r="BO431" t="s">
        <v>4950</v>
      </c>
      <c r="BP431" s="441" t="str">
        <f t="shared" si="6"/>
        <v>WA.2378.EBA.963.101.A.524114</v>
      </c>
    </row>
    <row r="432" spans="1:68">
      <c r="A432" t="s">
        <v>5010</v>
      </c>
      <c r="B432" t="s">
        <v>4936</v>
      </c>
      <c r="C432" t="s">
        <v>4937</v>
      </c>
      <c r="D432" t="s">
        <v>3795</v>
      </c>
      <c r="E432" t="s">
        <v>197</v>
      </c>
      <c r="F432" t="s">
        <v>3812</v>
      </c>
      <c r="G432" t="s">
        <v>820</v>
      </c>
      <c r="H432" t="s">
        <v>4938</v>
      </c>
      <c r="I432">
        <v>9</v>
      </c>
      <c r="J432" t="s">
        <v>4939</v>
      </c>
      <c r="K432">
        <v>1</v>
      </c>
      <c r="L432" t="s">
        <v>805</v>
      </c>
      <c r="M432" t="s">
        <v>8</v>
      </c>
      <c r="N432" t="s">
        <v>972</v>
      </c>
      <c r="O432" t="s">
        <v>506</v>
      </c>
      <c r="P432" t="s">
        <v>8</v>
      </c>
      <c r="Q432" t="s">
        <v>4570</v>
      </c>
      <c r="R432" t="s">
        <v>4940</v>
      </c>
      <c r="S432" t="s">
        <v>195</v>
      </c>
      <c r="T432" t="s">
        <v>4570</v>
      </c>
      <c r="U432" t="s">
        <v>4570</v>
      </c>
      <c r="V432" t="s">
        <v>4496</v>
      </c>
      <c r="W432" t="s">
        <v>4570</v>
      </c>
      <c r="X432" t="s">
        <v>5551</v>
      </c>
      <c r="Y432" t="s">
        <v>5543</v>
      </c>
      <c r="Z432" t="s">
        <v>8</v>
      </c>
      <c r="AA432">
        <v>0</v>
      </c>
      <c r="AB432" t="s">
        <v>195</v>
      </c>
      <c r="AC432">
        <v>0</v>
      </c>
      <c r="AD432" t="s">
        <v>195</v>
      </c>
      <c r="AE432">
        <v>0</v>
      </c>
      <c r="AF432" t="s">
        <v>195</v>
      </c>
      <c r="AG432">
        <v>0</v>
      </c>
      <c r="AH432" t="s">
        <v>195</v>
      </c>
      <c r="AI432">
        <v>2</v>
      </c>
      <c r="AJ432" t="s">
        <v>25</v>
      </c>
      <c r="AK432">
        <v>210000</v>
      </c>
      <c r="AL432">
        <v>420000</v>
      </c>
      <c r="AM432" t="s">
        <v>195</v>
      </c>
      <c r="AN432">
        <v>0</v>
      </c>
      <c r="AO432" t="s">
        <v>5011</v>
      </c>
      <c r="AP432">
        <v>0</v>
      </c>
      <c r="AQ432">
        <v>0</v>
      </c>
      <c r="AR432">
        <v>7166</v>
      </c>
      <c r="AS432">
        <v>17837</v>
      </c>
      <c r="AT432">
        <v>0</v>
      </c>
      <c r="AU432">
        <v>9615</v>
      </c>
      <c r="AV432">
        <v>2818</v>
      </c>
      <c r="AW432">
        <v>1973</v>
      </c>
      <c r="AX432">
        <v>2046</v>
      </c>
      <c r="AY432">
        <v>7647</v>
      </c>
      <c r="AZ432">
        <v>27639</v>
      </c>
      <c r="BA432">
        <v>343259</v>
      </c>
      <c r="BB432" t="s">
        <v>3796</v>
      </c>
      <c r="BC432" t="s">
        <v>3797</v>
      </c>
      <c r="BD432" t="s">
        <v>3813</v>
      </c>
      <c r="BE432" t="s">
        <v>4944</v>
      </c>
      <c r="BF432" t="s">
        <v>4945</v>
      </c>
      <c r="BG432" t="s">
        <v>4946</v>
      </c>
      <c r="BH432" t="s">
        <v>4947</v>
      </c>
      <c r="BI432" t="s">
        <v>195</v>
      </c>
      <c r="BJ432" t="s">
        <v>195</v>
      </c>
      <c r="BK432" t="s">
        <v>5552</v>
      </c>
      <c r="BL432" t="s">
        <v>5544</v>
      </c>
      <c r="BM432" t="s">
        <v>4949</v>
      </c>
      <c r="BN432" t="s">
        <v>5553</v>
      </c>
      <c r="BO432" t="s">
        <v>4950</v>
      </c>
      <c r="BP432" s="441" t="str">
        <f t="shared" si="6"/>
        <v>WA.2378.EBA.957.101.A.524114</v>
      </c>
    </row>
    <row r="433" spans="1:68">
      <c r="A433" t="s">
        <v>5010</v>
      </c>
      <c r="B433" t="s">
        <v>4936</v>
      </c>
      <c r="C433" t="s">
        <v>4937</v>
      </c>
      <c r="D433" t="s">
        <v>3795</v>
      </c>
      <c r="E433" t="s">
        <v>197</v>
      </c>
      <c r="F433" t="s">
        <v>3812</v>
      </c>
      <c r="G433" t="s">
        <v>820</v>
      </c>
      <c r="H433" t="s">
        <v>4938</v>
      </c>
      <c r="I433">
        <v>9</v>
      </c>
      <c r="J433" t="s">
        <v>4939</v>
      </c>
      <c r="K433">
        <v>1</v>
      </c>
      <c r="L433" t="s">
        <v>805</v>
      </c>
      <c r="M433" t="s">
        <v>508</v>
      </c>
      <c r="N433" t="s">
        <v>158</v>
      </c>
      <c r="O433" t="s">
        <v>506</v>
      </c>
      <c r="P433" t="s">
        <v>8</v>
      </c>
      <c r="Q433" t="s">
        <v>4570</v>
      </c>
      <c r="R433" t="s">
        <v>4940</v>
      </c>
      <c r="S433" t="s">
        <v>195</v>
      </c>
      <c r="T433" t="s">
        <v>4570</v>
      </c>
      <c r="U433" t="s">
        <v>4570</v>
      </c>
      <c r="V433" t="s">
        <v>4496</v>
      </c>
      <c r="W433" t="s">
        <v>4570</v>
      </c>
      <c r="X433" t="s">
        <v>5554</v>
      </c>
      <c r="Y433" t="s">
        <v>5543</v>
      </c>
      <c r="Z433" t="s">
        <v>8</v>
      </c>
      <c r="AA433">
        <v>0</v>
      </c>
      <c r="AB433" t="s">
        <v>195</v>
      </c>
      <c r="AC433">
        <v>0</v>
      </c>
      <c r="AD433" t="s">
        <v>195</v>
      </c>
      <c r="AE433">
        <v>0</v>
      </c>
      <c r="AF433" t="s">
        <v>195</v>
      </c>
      <c r="AG433">
        <v>0</v>
      </c>
      <c r="AH433" t="s">
        <v>195</v>
      </c>
      <c r="AI433">
        <v>13</v>
      </c>
      <c r="AJ433" t="s">
        <v>25</v>
      </c>
      <c r="AK433">
        <v>210000</v>
      </c>
      <c r="AL433">
        <v>2730000</v>
      </c>
      <c r="AM433" t="s">
        <v>195</v>
      </c>
      <c r="AN433">
        <v>0</v>
      </c>
      <c r="AO433" t="s">
        <v>5011</v>
      </c>
      <c r="AP433">
        <v>0</v>
      </c>
      <c r="AQ433">
        <v>0</v>
      </c>
      <c r="AR433">
        <v>46579</v>
      </c>
      <c r="AS433">
        <v>115938</v>
      </c>
      <c r="AT433">
        <v>0</v>
      </c>
      <c r="AU433">
        <v>62497</v>
      </c>
      <c r="AV433">
        <v>18318</v>
      </c>
      <c r="AW433">
        <v>12822</v>
      </c>
      <c r="AX433">
        <v>13299</v>
      </c>
      <c r="AY433">
        <v>49707</v>
      </c>
      <c r="AZ433">
        <v>179657</v>
      </c>
      <c r="BA433">
        <v>2231183</v>
      </c>
      <c r="BB433" t="s">
        <v>3796</v>
      </c>
      <c r="BC433" t="s">
        <v>3797</v>
      </c>
      <c r="BD433" t="s">
        <v>3813</v>
      </c>
      <c r="BE433" t="s">
        <v>4944</v>
      </c>
      <c r="BF433" t="s">
        <v>4945</v>
      </c>
      <c r="BG433" t="s">
        <v>4957</v>
      </c>
      <c r="BH433" t="s">
        <v>4947</v>
      </c>
      <c r="BI433" t="s">
        <v>195</v>
      </c>
      <c r="BJ433" t="s">
        <v>195</v>
      </c>
      <c r="BK433" t="s">
        <v>5552</v>
      </c>
      <c r="BL433" t="s">
        <v>5544</v>
      </c>
      <c r="BM433" t="s">
        <v>4949</v>
      </c>
      <c r="BN433" t="s">
        <v>5553</v>
      </c>
      <c r="BO433" t="s">
        <v>4950</v>
      </c>
      <c r="BP433" s="441" t="str">
        <f t="shared" si="6"/>
        <v>WA.2378.EBA.957.101.B.524114</v>
      </c>
    </row>
    <row r="434" spans="1:68">
      <c r="A434" t="s">
        <v>5010</v>
      </c>
      <c r="B434" t="s">
        <v>4936</v>
      </c>
      <c r="C434" t="s">
        <v>4937</v>
      </c>
      <c r="D434" t="s">
        <v>3795</v>
      </c>
      <c r="E434" t="s">
        <v>197</v>
      </c>
      <c r="F434" t="s">
        <v>3812</v>
      </c>
      <c r="G434" t="s">
        <v>820</v>
      </c>
      <c r="H434" t="s">
        <v>4938</v>
      </c>
      <c r="I434">
        <v>9</v>
      </c>
      <c r="J434" t="s">
        <v>4939</v>
      </c>
      <c r="K434">
        <v>1</v>
      </c>
      <c r="L434" t="s">
        <v>805</v>
      </c>
      <c r="M434" t="s">
        <v>508</v>
      </c>
      <c r="N434" t="s">
        <v>158</v>
      </c>
      <c r="O434" t="s">
        <v>506</v>
      </c>
      <c r="P434" t="s">
        <v>8</v>
      </c>
      <c r="Q434" t="s">
        <v>4570</v>
      </c>
      <c r="R434" t="s">
        <v>4940</v>
      </c>
      <c r="S434" t="s">
        <v>195</v>
      </c>
      <c r="T434" t="s">
        <v>4570</v>
      </c>
      <c r="U434" t="s">
        <v>4570</v>
      </c>
      <c r="V434" t="s">
        <v>4951</v>
      </c>
      <c r="W434" t="s">
        <v>4496</v>
      </c>
      <c r="X434" t="s">
        <v>5555</v>
      </c>
      <c r="Y434" t="s">
        <v>4598</v>
      </c>
      <c r="Z434" t="s">
        <v>8</v>
      </c>
      <c r="AA434">
        <v>0</v>
      </c>
      <c r="AB434" t="s">
        <v>195</v>
      </c>
      <c r="AC434">
        <v>0</v>
      </c>
      <c r="AD434" t="s">
        <v>195</v>
      </c>
      <c r="AE434">
        <v>0</v>
      </c>
      <c r="AF434" t="s">
        <v>195</v>
      </c>
      <c r="AG434">
        <v>0</v>
      </c>
      <c r="AH434" t="s">
        <v>195</v>
      </c>
      <c r="AI434">
        <v>12</v>
      </c>
      <c r="AJ434" t="s">
        <v>16</v>
      </c>
      <c r="AK434">
        <v>150000</v>
      </c>
      <c r="AL434">
        <v>1800000</v>
      </c>
      <c r="AM434" t="s">
        <v>195</v>
      </c>
      <c r="AN434">
        <v>0</v>
      </c>
      <c r="AO434" t="s">
        <v>5011</v>
      </c>
      <c r="AP434">
        <v>0</v>
      </c>
      <c r="AQ434">
        <v>0</v>
      </c>
      <c r="AR434">
        <v>30711</v>
      </c>
      <c r="AS434">
        <v>76443</v>
      </c>
      <c r="AT434">
        <v>0</v>
      </c>
      <c r="AU434">
        <v>41207</v>
      </c>
      <c r="AV434">
        <v>12077</v>
      </c>
      <c r="AW434">
        <v>8454</v>
      </c>
      <c r="AX434">
        <v>8769</v>
      </c>
      <c r="AY434">
        <v>32774</v>
      </c>
      <c r="AZ434">
        <v>118455</v>
      </c>
      <c r="BA434">
        <v>1471110</v>
      </c>
      <c r="BB434" t="s">
        <v>3796</v>
      </c>
      <c r="BC434" t="s">
        <v>3797</v>
      </c>
      <c r="BD434" t="s">
        <v>3813</v>
      </c>
      <c r="BE434" t="s">
        <v>4944</v>
      </c>
      <c r="BF434" t="s">
        <v>4945</v>
      </c>
      <c r="BG434" t="s">
        <v>4957</v>
      </c>
      <c r="BH434" t="s">
        <v>4947</v>
      </c>
      <c r="BI434" t="s">
        <v>195</v>
      </c>
      <c r="BJ434" t="s">
        <v>195</v>
      </c>
      <c r="BK434" t="s">
        <v>5552</v>
      </c>
      <c r="BL434" t="s">
        <v>5546</v>
      </c>
      <c r="BM434" t="s">
        <v>4949</v>
      </c>
      <c r="BN434" t="s">
        <v>5553</v>
      </c>
      <c r="BO434" t="s">
        <v>4950</v>
      </c>
      <c r="BP434" s="441" t="str">
        <f t="shared" si="6"/>
        <v>WA.2378.EBA.957.101.B.524114</v>
      </c>
    </row>
    <row r="435" spans="1:68">
      <c r="A435" t="s">
        <v>5010</v>
      </c>
      <c r="B435" t="s">
        <v>4936</v>
      </c>
      <c r="C435" t="s">
        <v>4937</v>
      </c>
      <c r="D435" t="s">
        <v>3795</v>
      </c>
      <c r="E435" t="s">
        <v>197</v>
      </c>
      <c r="F435" t="s">
        <v>3812</v>
      </c>
      <c r="G435" t="s">
        <v>820</v>
      </c>
      <c r="H435" t="s">
        <v>4938</v>
      </c>
      <c r="I435">
        <v>9</v>
      </c>
      <c r="J435" t="s">
        <v>4959</v>
      </c>
      <c r="K435">
        <v>2</v>
      </c>
      <c r="L435" t="s">
        <v>805</v>
      </c>
      <c r="M435" t="s">
        <v>8</v>
      </c>
      <c r="N435" t="s">
        <v>1020</v>
      </c>
      <c r="O435" t="s">
        <v>506</v>
      </c>
      <c r="P435" t="s">
        <v>8</v>
      </c>
      <c r="Q435" t="s">
        <v>4570</v>
      </c>
      <c r="R435" t="s">
        <v>4940</v>
      </c>
      <c r="S435" t="s">
        <v>195</v>
      </c>
      <c r="T435" t="s">
        <v>4570</v>
      </c>
      <c r="U435" t="s">
        <v>4570</v>
      </c>
      <c r="V435" t="s">
        <v>4496</v>
      </c>
      <c r="W435" t="s">
        <v>4570</v>
      </c>
      <c r="X435" t="s">
        <v>5556</v>
      </c>
      <c r="Y435" t="s">
        <v>5557</v>
      </c>
      <c r="Z435" t="s">
        <v>8</v>
      </c>
      <c r="AA435">
        <v>0</v>
      </c>
      <c r="AB435" t="s">
        <v>195</v>
      </c>
      <c r="AC435">
        <v>0</v>
      </c>
      <c r="AD435" t="s">
        <v>195</v>
      </c>
      <c r="AE435">
        <v>0</v>
      </c>
      <c r="AF435" t="s">
        <v>195</v>
      </c>
      <c r="AG435">
        <v>0</v>
      </c>
      <c r="AH435" t="s">
        <v>195</v>
      </c>
      <c r="AI435">
        <v>48</v>
      </c>
      <c r="AJ435" t="s">
        <v>16</v>
      </c>
      <c r="AK435">
        <v>150000</v>
      </c>
      <c r="AL435">
        <v>7200000</v>
      </c>
      <c r="AM435" t="s">
        <v>195</v>
      </c>
      <c r="AN435">
        <v>0</v>
      </c>
      <c r="AO435" t="s">
        <v>5011</v>
      </c>
      <c r="AP435">
        <v>0</v>
      </c>
      <c r="AQ435">
        <v>0</v>
      </c>
      <c r="AR435">
        <v>237742</v>
      </c>
      <c r="AS435">
        <v>319361</v>
      </c>
      <c r="AT435">
        <v>439710</v>
      </c>
      <c r="AU435">
        <v>301431</v>
      </c>
      <c r="AV435">
        <v>180452</v>
      </c>
      <c r="AW435">
        <v>139759</v>
      </c>
      <c r="AX435">
        <v>188818</v>
      </c>
      <c r="AY435">
        <v>175859</v>
      </c>
      <c r="AZ435">
        <v>188909</v>
      </c>
      <c r="BA435">
        <v>5027959</v>
      </c>
      <c r="BB435" t="s">
        <v>3796</v>
      </c>
      <c r="BC435" t="s">
        <v>3797</v>
      </c>
      <c r="BD435" t="s">
        <v>3813</v>
      </c>
      <c r="BE435" t="s">
        <v>3816</v>
      </c>
      <c r="BF435" t="s">
        <v>4962</v>
      </c>
      <c r="BG435" t="s">
        <v>4963</v>
      </c>
      <c r="BH435" t="s">
        <v>4947</v>
      </c>
      <c r="BI435" t="s">
        <v>195</v>
      </c>
      <c r="BJ435" t="s">
        <v>195</v>
      </c>
      <c r="BK435" t="s">
        <v>5552</v>
      </c>
      <c r="BL435" t="s">
        <v>5558</v>
      </c>
      <c r="BM435" t="s">
        <v>4949</v>
      </c>
      <c r="BN435" t="s">
        <v>5553</v>
      </c>
      <c r="BO435" t="s">
        <v>4950</v>
      </c>
      <c r="BP435" s="441" t="str">
        <f t="shared" si="6"/>
        <v>WA.2378.EBA.958.101.A.524114</v>
      </c>
    </row>
    <row r="436" spans="1:68">
      <c r="A436" t="s">
        <v>5010</v>
      </c>
      <c r="B436" t="s">
        <v>4936</v>
      </c>
      <c r="C436" t="s">
        <v>4937</v>
      </c>
      <c r="D436" t="s">
        <v>3795</v>
      </c>
      <c r="E436" t="s">
        <v>197</v>
      </c>
      <c r="F436" t="s">
        <v>3812</v>
      </c>
      <c r="G436" t="s">
        <v>820</v>
      </c>
      <c r="H436" t="s">
        <v>4938</v>
      </c>
      <c r="I436">
        <v>9</v>
      </c>
      <c r="J436" t="s">
        <v>4959</v>
      </c>
      <c r="K436">
        <v>2</v>
      </c>
      <c r="L436" t="s">
        <v>805</v>
      </c>
      <c r="M436" t="s">
        <v>8</v>
      </c>
      <c r="N436" t="s">
        <v>1020</v>
      </c>
      <c r="O436" t="s">
        <v>506</v>
      </c>
      <c r="P436" t="s">
        <v>8</v>
      </c>
      <c r="Q436" t="s">
        <v>4570</v>
      </c>
      <c r="R436" t="s">
        <v>4940</v>
      </c>
      <c r="S436" t="s">
        <v>195</v>
      </c>
      <c r="T436" t="s">
        <v>4570</v>
      </c>
      <c r="U436" t="s">
        <v>4570</v>
      </c>
      <c r="V436" t="s">
        <v>4951</v>
      </c>
      <c r="W436" t="s">
        <v>4496</v>
      </c>
      <c r="X436" t="s">
        <v>5559</v>
      </c>
      <c r="Y436" t="s">
        <v>5560</v>
      </c>
      <c r="Z436" t="s">
        <v>8</v>
      </c>
      <c r="AA436">
        <v>0</v>
      </c>
      <c r="AB436" t="s">
        <v>195</v>
      </c>
      <c r="AC436">
        <v>0</v>
      </c>
      <c r="AD436" t="s">
        <v>195</v>
      </c>
      <c r="AE436">
        <v>0</v>
      </c>
      <c r="AF436" t="s">
        <v>195</v>
      </c>
      <c r="AG436">
        <v>0</v>
      </c>
      <c r="AH436" t="s">
        <v>195</v>
      </c>
      <c r="AI436">
        <v>12</v>
      </c>
      <c r="AJ436" t="s">
        <v>16</v>
      </c>
      <c r="AK436">
        <v>210000</v>
      </c>
      <c r="AL436">
        <v>2520000</v>
      </c>
      <c r="AM436" t="s">
        <v>195</v>
      </c>
      <c r="AN436">
        <v>0</v>
      </c>
      <c r="AO436" t="s">
        <v>5011</v>
      </c>
      <c r="AP436">
        <v>0</v>
      </c>
      <c r="AQ436">
        <v>0</v>
      </c>
      <c r="AR436">
        <v>83210</v>
      </c>
      <c r="AS436">
        <v>111776</v>
      </c>
      <c r="AT436">
        <v>153899</v>
      </c>
      <c r="AU436">
        <v>105501</v>
      </c>
      <c r="AV436">
        <v>63158</v>
      </c>
      <c r="AW436">
        <v>48916</v>
      </c>
      <c r="AX436">
        <v>66086</v>
      </c>
      <c r="AY436">
        <v>61551</v>
      </c>
      <c r="AZ436">
        <v>66118</v>
      </c>
      <c r="BA436">
        <v>1759785</v>
      </c>
      <c r="BB436" t="s">
        <v>3796</v>
      </c>
      <c r="BC436" t="s">
        <v>3797</v>
      </c>
      <c r="BD436" t="s">
        <v>3813</v>
      </c>
      <c r="BE436" t="s">
        <v>3816</v>
      </c>
      <c r="BF436" t="s">
        <v>4962</v>
      </c>
      <c r="BG436" t="s">
        <v>4963</v>
      </c>
      <c r="BH436" t="s">
        <v>4947</v>
      </c>
      <c r="BI436" t="s">
        <v>195</v>
      </c>
      <c r="BJ436" t="s">
        <v>195</v>
      </c>
      <c r="BK436" t="s">
        <v>5552</v>
      </c>
      <c r="BL436" t="s">
        <v>5561</v>
      </c>
      <c r="BM436" t="s">
        <v>4949</v>
      </c>
      <c r="BN436" t="s">
        <v>5553</v>
      </c>
      <c r="BO436" t="s">
        <v>4950</v>
      </c>
      <c r="BP436" s="441" t="str">
        <f t="shared" si="6"/>
        <v>WA.2378.EBA.958.101.A.524114</v>
      </c>
    </row>
    <row r="437" spans="1:68">
      <c r="A437" t="s">
        <v>5010</v>
      </c>
      <c r="B437" t="s">
        <v>4936</v>
      </c>
      <c r="C437" t="s">
        <v>4937</v>
      </c>
      <c r="D437" t="s">
        <v>3795</v>
      </c>
      <c r="E437" t="s">
        <v>197</v>
      </c>
      <c r="F437" t="s">
        <v>3812</v>
      </c>
      <c r="G437" t="s">
        <v>820</v>
      </c>
      <c r="H437" t="s">
        <v>4938</v>
      </c>
      <c r="I437">
        <v>9</v>
      </c>
      <c r="J437" t="s">
        <v>4974</v>
      </c>
      <c r="K437">
        <v>1</v>
      </c>
      <c r="L437" t="s">
        <v>805</v>
      </c>
      <c r="M437" t="s">
        <v>508</v>
      </c>
      <c r="N437" t="s">
        <v>160</v>
      </c>
      <c r="O437" t="s">
        <v>506</v>
      </c>
      <c r="P437" t="s">
        <v>8</v>
      </c>
      <c r="Q437" t="s">
        <v>4570</v>
      </c>
      <c r="R437" t="s">
        <v>4940</v>
      </c>
      <c r="S437" t="s">
        <v>195</v>
      </c>
      <c r="T437" t="s">
        <v>4570</v>
      </c>
      <c r="U437" t="s">
        <v>4570</v>
      </c>
      <c r="V437" t="s">
        <v>4496</v>
      </c>
      <c r="W437" t="s">
        <v>4570</v>
      </c>
      <c r="X437" t="s">
        <v>5562</v>
      </c>
      <c r="Y437" t="s">
        <v>5543</v>
      </c>
      <c r="Z437" t="s">
        <v>8</v>
      </c>
      <c r="AA437">
        <v>0</v>
      </c>
      <c r="AB437" t="s">
        <v>195</v>
      </c>
      <c r="AC437">
        <v>0</v>
      </c>
      <c r="AD437" t="s">
        <v>195</v>
      </c>
      <c r="AE437">
        <v>0</v>
      </c>
      <c r="AF437" t="s">
        <v>195</v>
      </c>
      <c r="AG437">
        <v>0</v>
      </c>
      <c r="AH437" t="s">
        <v>195</v>
      </c>
      <c r="AI437">
        <v>2</v>
      </c>
      <c r="AJ437" t="s">
        <v>25</v>
      </c>
      <c r="AK437">
        <v>210000</v>
      </c>
      <c r="AL437">
        <v>420000</v>
      </c>
      <c r="AM437" t="s">
        <v>195</v>
      </c>
      <c r="AN437">
        <v>0</v>
      </c>
      <c r="AO437" t="s">
        <v>5011</v>
      </c>
      <c r="AP437">
        <v>0</v>
      </c>
      <c r="AQ437">
        <v>0</v>
      </c>
      <c r="AR437">
        <v>64455</v>
      </c>
      <c r="AS437">
        <v>47730</v>
      </c>
      <c r="AT437">
        <v>0</v>
      </c>
      <c r="AU437">
        <v>65789</v>
      </c>
      <c r="AV437">
        <v>9742</v>
      </c>
      <c r="AW437">
        <v>9742</v>
      </c>
      <c r="AX437">
        <v>57381</v>
      </c>
      <c r="AY437">
        <v>9742</v>
      </c>
      <c r="AZ437">
        <v>16531</v>
      </c>
      <c r="BA437">
        <v>138888</v>
      </c>
      <c r="BB437" t="s">
        <v>3796</v>
      </c>
      <c r="BC437" t="s">
        <v>3797</v>
      </c>
      <c r="BD437" t="s">
        <v>3813</v>
      </c>
      <c r="BE437" t="s">
        <v>4977</v>
      </c>
      <c r="BF437" t="s">
        <v>4978</v>
      </c>
      <c r="BG437" t="s">
        <v>4983</v>
      </c>
      <c r="BH437" t="s">
        <v>4947</v>
      </c>
      <c r="BI437" t="s">
        <v>195</v>
      </c>
      <c r="BJ437" t="s">
        <v>195</v>
      </c>
      <c r="BK437" t="s">
        <v>5552</v>
      </c>
      <c r="BL437" t="s">
        <v>5544</v>
      </c>
      <c r="BM437" t="s">
        <v>4949</v>
      </c>
      <c r="BN437" t="s">
        <v>5553</v>
      </c>
      <c r="BO437" t="s">
        <v>4950</v>
      </c>
      <c r="BP437" s="441" t="str">
        <f t="shared" si="6"/>
        <v>WA.2378.EBA.960.101.B.524114</v>
      </c>
    </row>
    <row r="438" spans="1:68">
      <c r="A438" t="s">
        <v>5010</v>
      </c>
      <c r="B438" t="s">
        <v>4936</v>
      </c>
      <c r="C438" t="s">
        <v>4937</v>
      </c>
      <c r="D438" t="s">
        <v>3795</v>
      </c>
      <c r="E438" t="s">
        <v>197</v>
      </c>
      <c r="F438" t="s">
        <v>3812</v>
      </c>
      <c r="G438" t="s">
        <v>820</v>
      </c>
      <c r="H438" t="s">
        <v>4938</v>
      </c>
      <c r="I438">
        <v>9</v>
      </c>
      <c r="J438" t="s">
        <v>4994</v>
      </c>
      <c r="K438">
        <v>2</v>
      </c>
      <c r="L438" t="s">
        <v>805</v>
      </c>
      <c r="M438" t="s">
        <v>8</v>
      </c>
      <c r="N438" t="s">
        <v>1541</v>
      </c>
      <c r="O438" t="s">
        <v>506</v>
      </c>
      <c r="P438" t="s">
        <v>8</v>
      </c>
      <c r="Q438" t="s">
        <v>4570</v>
      </c>
      <c r="R438" t="s">
        <v>4940</v>
      </c>
      <c r="S438" t="s">
        <v>195</v>
      </c>
      <c r="T438" t="s">
        <v>4570</v>
      </c>
      <c r="U438" t="s">
        <v>4570</v>
      </c>
      <c r="V438" t="s">
        <v>4496</v>
      </c>
      <c r="W438" t="s">
        <v>4570</v>
      </c>
      <c r="X438" t="s">
        <v>5563</v>
      </c>
      <c r="Y438" t="s">
        <v>5183</v>
      </c>
      <c r="Z438" t="s">
        <v>8</v>
      </c>
      <c r="AA438">
        <v>0</v>
      </c>
      <c r="AB438" t="s">
        <v>195</v>
      </c>
      <c r="AC438">
        <v>0</v>
      </c>
      <c r="AD438" t="s">
        <v>195</v>
      </c>
      <c r="AE438">
        <v>0</v>
      </c>
      <c r="AF438" t="s">
        <v>195</v>
      </c>
      <c r="AG438">
        <v>0</v>
      </c>
      <c r="AH438" t="s">
        <v>195</v>
      </c>
      <c r="AI438">
        <v>20</v>
      </c>
      <c r="AJ438" t="s">
        <v>25</v>
      </c>
      <c r="AK438">
        <v>130000</v>
      </c>
      <c r="AL438">
        <v>2600000</v>
      </c>
      <c r="AM438" t="s">
        <v>195</v>
      </c>
      <c r="AN438">
        <v>0</v>
      </c>
      <c r="AO438" t="s">
        <v>5011</v>
      </c>
      <c r="AP438">
        <v>0</v>
      </c>
      <c r="AQ438">
        <v>0</v>
      </c>
      <c r="AR438">
        <v>101571</v>
      </c>
      <c r="AS438">
        <v>48686</v>
      </c>
      <c r="AT438">
        <v>57460</v>
      </c>
      <c r="AU438">
        <v>41265</v>
      </c>
      <c r="AV438">
        <v>5525</v>
      </c>
      <c r="AW438">
        <v>5525</v>
      </c>
      <c r="AX438">
        <v>5525</v>
      </c>
      <c r="AY438">
        <v>5957</v>
      </c>
      <c r="AZ438">
        <v>52684</v>
      </c>
      <c r="BA438">
        <v>2275802</v>
      </c>
      <c r="BB438" t="s">
        <v>3796</v>
      </c>
      <c r="BC438" t="s">
        <v>3797</v>
      </c>
      <c r="BD438" t="s">
        <v>3813</v>
      </c>
      <c r="BE438" t="s">
        <v>4997</v>
      </c>
      <c r="BF438" t="s">
        <v>4998</v>
      </c>
      <c r="BG438" t="s">
        <v>4999</v>
      </c>
      <c r="BH438" t="s">
        <v>4947</v>
      </c>
      <c r="BI438" t="s">
        <v>195</v>
      </c>
      <c r="BJ438" t="s">
        <v>195</v>
      </c>
      <c r="BK438" t="s">
        <v>5552</v>
      </c>
      <c r="BL438" t="s">
        <v>5185</v>
      </c>
      <c r="BM438" t="s">
        <v>4949</v>
      </c>
      <c r="BN438" t="s">
        <v>5553</v>
      </c>
      <c r="BO438" t="s">
        <v>4950</v>
      </c>
      <c r="BP438" s="441" t="str">
        <f t="shared" si="6"/>
        <v>WA.2378.EBA.963.101.A.524114</v>
      </c>
    </row>
    <row r="439" spans="1:68">
      <c r="A439" t="s">
        <v>5010</v>
      </c>
      <c r="B439" t="s">
        <v>4936</v>
      </c>
      <c r="C439" t="s">
        <v>4937</v>
      </c>
      <c r="D439" t="s">
        <v>3795</v>
      </c>
      <c r="E439" t="s">
        <v>197</v>
      </c>
      <c r="F439" t="s">
        <v>3812</v>
      </c>
      <c r="G439" t="s">
        <v>820</v>
      </c>
      <c r="H439" t="s">
        <v>4938</v>
      </c>
      <c r="I439">
        <v>9</v>
      </c>
      <c r="J439" t="s">
        <v>4994</v>
      </c>
      <c r="K439">
        <v>2</v>
      </c>
      <c r="L439" t="s">
        <v>805</v>
      </c>
      <c r="M439" t="s">
        <v>8</v>
      </c>
      <c r="N439" t="s">
        <v>1541</v>
      </c>
      <c r="O439" t="s">
        <v>506</v>
      </c>
      <c r="P439" t="s">
        <v>8</v>
      </c>
      <c r="Q439" t="s">
        <v>4570</v>
      </c>
      <c r="R439" t="s">
        <v>4940</v>
      </c>
      <c r="S439" t="s">
        <v>195</v>
      </c>
      <c r="T439" t="s">
        <v>4570</v>
      </c>
      <c r="U439" t="s">
        <v>4570</v>
      </c>
      <c r="V439" t="s">
        <v>4951</v>
      </c>
      <c r="W439" t="s">
        <v>4496</v>
      </c>
      <c r="X439" t="s">
        <v>5564</v>
      </c>
      <c r="Y439" t="s">
        <v>5565</v>
      </c>
      <c r="Z439" t="s">
        <v>8</v>
      </c>
      <c r="AA439">
        <v>0</v>
      </c>
      <c r="AB439" t="s">
        <v>195</v>
      </c>
      <c r="AC439">
        <v>0</v>
      </c>
      <c r="AD439" t="s">
        <v>195</v>
      </c>
      <c r="AE439">
        <v>0</v>
      </c>
      <c r="AF439" t="s">
        <v>195</v>
      </c>
      <c r="AG439">
        <v>0</v>
      </c>
      <c r="AH439" t="s">
        <v>195</v>
      </c>
      <c r="AI439">
        <v>20</v>
      </c>
      <c r="AJ439" t="s">
        <v>25</v>
      </c>
      <c r="AK439">
        <v>150000</v>
      </c>
      <c r="AL439">
        <v>3000000</v>
      </c>
      <c r="AM439" t="s">
        <v>195</v>
      </c>
      <c r="AN439">
        <v>0</v>
      </c>
      <c r="AO439" t="s">
        <v>5011</v>
      </c>
      <c r="AP439">
        <v>0</v>
      </c>
      <c r="AQ439">
        <v>0</v>
      </c>
      <c r="AR439">
        <v>117198</v>
      </c>
      <c r="AS439">
        <v>56177</v>
      </c>
      <c r="AT439">
        <v>66300</v>
      </c>
      <c r="AU439">
        <v>47613</v>
      </c>
      <c r="AV439">
        <v>6375</v>
      </c>
      <c r="AW439">
        <v>6375</v>
      </c>
      <c r="AX439">
        <v>6375</v>
      </c>
      <c r="AY439">
        <v>6873</v>
      </c>
      <c r="AZ439">
        <v>60789</v>
      </c>
      <c r="BA439">
        <v>2625925</v>
      </c>
      <c r="BB439" t="s">
        <v>3796</v>
      </c>
      <c r="BC439" t="s">
        <v>3797</v>
      </c>
      <c r="BD439" t="s">
        <v>3813</v>
      </c>
      <c r="BE439" t="s">
        <v>4997</v>
      </c>
      <c r="BF439" t="s">
        <v>4998</v>
      </c>
      <c r="BG439" t="s">
        <v>4999</v>
      </c>
      <c r="BH439" t="s">
        <v>4947</v>
      </c>
      <c r="BI439" t="s">
        <v>195</v>
      </c>
      <c r="BJ439" t="s">
        <v>195</v>
      </c>
      <c r="BK439" t="s">
        <v>5552</v>
      </c>
      <c r="BL439" t="s">
        <v>5566</v>
      </c>
      <c r="BM439" t="s">
        <v>4949</v>
      </c>
      <c r="BN439" t="s">
        <v>5553</v>
      </c>
      <c r="BO439" t="s">
        <v>4950</v>
      </c>
      <c r="BP439" s="441" t="str">
        <f t="shared" si="6"/>
        <v>WA.2378.EBA.963.101.A.524114</v>
      </c>
    </row>
    <row r="440" spans="1:68">
      <c r="A440" t="s">
        <v>4935</v>
      </c>
      <c r="B440" t="s">
        <v>4936</v>
      </c>
      <c r="C440" t="s">
        <v>4937</v>
      </c>
      <c r="D440" t="s">
        <v>3795</v>
      </c>
      <c r="E440" t="s">
        <v>197</v>
      </c>
      <c r="F440" t="s">
        <v>3861</v>
      </c>
      <c r="G440" t="s">
        <v>2290</v>
      </c>
      <c r="H440" t="s">
        <v>4938</v>
      </c>
      <c r="I440">
        <v>78</v>
      </c>
      <c r="J440" t="s">
        <v>5012</v>
      </c>
      <c r="K440">
        <v>78</v>
      </c>
      <c r="L440" t="s">
        <v>805</v>
      </c>
      <c r="M440" t="s">
        <v>8</v>
      </c>
      <c r="N440" t="s">
        <v>2298</v>
      </c>
      <c r="O440" t="s">
        <v>506</v>
      </c>
      <c r="P440" t="s">
        <v>8</v>
      </c>
      <c r="Q440" t="s">
        <v>4570</v>
      </c>
      <c r="R440" t="s">
        <v>4940</v>
      </c>
      <c r="S440" t="s">
        <v>195</v>
      </c>
      <c r="T440" t="s">
        <v>4570</v>
      </c>
      <c r="U440" t="s">
        <v>4570</v>
      </c>
      <c r="V440" t="s">
        <v>4496</v>
      </c>
      <c r="W440" t="s">
        <v>4570</v>
      </c>
      <c r="X440" t="s">
        <v>5567</v>
      </c>
      <c r="Y440" t="s">
        <v>5568</v>
      </c>
      <c r="Z440" t="s">
        <v>8</v>
      </c>
      <c r="AA440">
        <v>0</v>
      </c>
      <c r="AB440" t="s">
        <v>195</v>
      </c>
      <c r="AC440">
        <v>0</v>
      </c>
      <c r="AD440" t="s">
        <v>195</v>
      </c>
      <c r="AE440">
        <v>0</v>
      </c>
      <c r="AF440" t="s">
        <v>195</v>
      </c>
      <c r="AG440">
        <v>0</v>
      </c>
      <c r="AH440" t="s">
        <v>195</v>
      </c>
      <c r="AI440">
        <v>5</v>
      </c>
      <c r="AJ440" t="s">
        <v>25</v>
      </c>
      <c r="AK440">
        <v>210000</v>
      </c>
      <c r="AL440">
        <v>1050000</v>
      </c>
      <c r="AM440" t="s">
        <v>195</v>
      </c>
      <c r="AN440">
        <v>0</v>
      </c>
      <c r="AO440" t="s">
        <v>4943</v>
      </c>
      <c r="AP440">
        <v>0</v>
      </c>
      <c r="AQ440">
        <v>0</v>
      </c>
      <c r="AR440">
        <v>33716</v>
      </c>
      <c r="AS440">
        <v>3592</v>
      </c>
      <c r="AT440">
        <v>92720</v>
      </c>
      <c r="AU440">
        <v>0</v>
      </c>
      <c r="AV440">
        <v>33491</v>
      </c>
      <c r="AW440">
        <v>20094</v>
      </c>
      <c r="AX440">
        <v>122500</v>
      </c>
      <c r="AY440">
        <v>137665</v>
      </c>
      <c r="AZ440">
        <v>100472</v>
      </c>
      <c r="BA440">
        <v>505750</v>
      </c>
      <c r="BB440" t="s">
        <v>3796</v>
      </c>
      <c r="BC440" t="s">
        <v>3797</v>
      </c>
      <c r="BD440" t="s">
        <v>5014</v>
      </c>
      <c r="BE440" t="s">
        <v>5015</v>
      </c>
      <c r="BF440" t="s">
        <v>5016</v>
      </c>
      <c r="BG440" t="s">
        <v>5017</v>
      </c>
      <c r="BH440" t="s">
        <v>4947</v>
      </c>
      <c r="BI440" t="s">
        <v>195</v>
      </c>
      <c r="BJ440" t="s">
        <v>195</v>
      </c>
      <c r="BK440" t="s">
        <v>5552</v>
      </c>
      <c r="BL440" t="s">
        <v>5569</v>
      </c>
      <c r="BM440" t="s">
        <v>4949</v>
      </c>
      <c r="BN440" t="s">
        <v>5553</v>
      </c>
      <c r="BO440" t="s">
        <v>4950</v>
      </c>
      <c r="BP440" s="441" t="str">
        <f t="shared" si="6"/>
        <v>WA.2378.EBC.954.101.A.524114</v>
      </c>
    </row>
    <row r="441" spans="1:68">
      <c r="A441" t="s">
        <v>4935</v>
      </c>
      <c r="B441" t="s">
        <v>4936</v>
      </c>
      <c r="C441" t="s">
        <v>4937</v>
      </c>
      <c r="D441" t="s">
        <v>3795</v>
      </c>
      <c r="E441" t="s">
        <v>197</v>
      </c>
      <c r="F441" t="s">
        <v>3861</v>
      </c>
      <c r="G441" t="s">
        <v>2290</v>
      </c>
      <c r="H441" t="s">
        <v>4938</v>
      </c>
      <c r="I441">
        <v>78</v>
      </c>
      <c r="J441" t="s">
        <v>5012</v>
      </c>
      <c r="K441">
        <v>78</v>
      </c>
      <c r="L441" t="s">
        <v>805</v>
      </c>
      <c r="M441" t="s">
        <v>8</v>
      </c>
      <c r="N441" t="s">
        <v>2298</v>
      </c>
      <c r="O441" t="s">
        <v>506</v>
      </c>
      <c r="P441" t="s">
        <v>8</v>
      </c>
      <c r="Q441" t="s">
        <v>4570</v>
      </c>
      <c r="R441" t="s">
        <v>4940</v>
      </c>
      <c r="S441" t="s">
        <v>195</v>
      </c>
      <c r="T441" t="s">
        <v>4570</v>
      </c>
      <c r="U441" t="s">
        <v>4570</v>
      </c>
      <c r="V441" t="s">
        <v>4951</v>
      </c>
      <c r="W441" t="s">
        <v>4496</v>
      </c>
      <c r="X441" t="s">
        <v>5570</v>
      </c>
      <c r="Y441" t="s">
        <v>4598</v>
      </c>
      <c r="Z441" t="s">
        <v>8</v>
      </c>
      <c r="AA441">
        <v>0</v>
      </c>
      <c r="AB441" t="s">
        <v>195</v>
      </c>
      <c r="AC441">
        <v>0</v>
      </c>
      <c r="AD441" t="s">
        <v>195</v>
      </c>
      <c r="AE441">
        <v>0</v>
      </c>
      <c r="AF441" t="s">
        <v>195</v>
      </c>
      <c r="AG441">
        <v>0</v>
      </c>
      <c r="AH441" t="s">
        <v>195</v>
      </c>
      <c r="AI441">
        <v>5</v>
      </c>
      <c r="AJ441" t="s">
        <v>25</v>
      </c>
      <c r="AK441">
        <v>150000</v>
      </c>
      <c r="AL441">
        <v>750000</v>
      </c>
      <c r="AM441" t="s">
        <v>195</v>
      </c>
      <c r="AN441">
        <v>0</v>
      </c>
      <c r="AO441" t="s">
        <v>4943</v>
      </c>
      <c r="AP441">
        <v>0</v>
      </c>
      <c r="AQ441">
        <v>0</v>
      </c>
      <c r="AR441">
        <v>24083</v>
      </c>
      <c r="AS441">
        <v>2565</v>
      </c>
      <c r="AT441">
        <v>66229</v>
      </c>
      <c r="AU441">
        <v>0</v>
      </c>
      <c r="AV441">
        <v>23922</v>
      </c>
      <c r="AW441">
        <v>14353</v>
      </c>
      <c r="AX441">
        <v>87500</v>
      </c>
      <c r="AY441">
        <v>98332</v>
      </c>
      <c r="AZ441">
        <v>71766</v>
      </c>
      <c r="BA441">
        <v>361250</v>
      </c>
      <c r="BB441" t="s">
        <v>3796</v>
      </c>
      <c r="BC441" t="s">
        <v>3797</v>
      </c>
      <c r="BD441" t="s">
        <v>5014</v>
      </c>
      <c r="BE441" t="s">
        <v>5015</v>
      </c>
      <c r="BF441" t="s">
        <v>5016</v>
      </c>
      <c r="BG441" t="s">
        <v>5017</v>
      </c>
      <c r="BH441" t="s">
        <v>4947</v>
      </c>
      <c r="BI441" t="s">
        <v>195</v>
      </c>
      <c r="BJ441" t="s">
        <v>195</v>
      </c>
      <c r="BK441" t="s">
        <v>5552</v>
      </c>
      <c r="BL441" t="s">
        <v>5546</v>
      </c>
      <c r="BM441" t="s">
        <v>4949</v>
      </c>
      <c r="BN441" t="s">
        <v>5553</v>
      </c>
      <c r="BO441" t="s">
        <v>4950</v>
      </c>
      <c r="BP441" s="441" t="str">
        <f t="shared" si="6"/>
        <v>WA.2378.EBC.954.101.A.524114</v>
      </c>
    </row>
    <row r="442" spans="1:68">
      <c r="A442" t="s">
        <v>4935</v>
      </c>
      <c r="B442" t="s">
        <v>4936</v>
      </c>
      <c r="C442" t="s">
        <v>4937</v>
      </c>
      <c r="D442" t="s">
        <v>3795</v>
      </c>
      <c r="E442" t="s">
        <v>197</v>
      </c>
      <c r="F442" t="s">
        <v>3861</v>
      </c>
      <c r="G442" t="s">
        <v>2290</v>
      </c>
      <c r="H442" t="s">
        <v>4938</v>
      </c>
      <c r="I442">
        <v>78</v>
      </c>
      <c r="J442" t="s">
        <v>5012</v>
      </c>
      <c r="K442">
        <v>78</v>
      </c>
      <c r="L442" t="s">
        <v>1081</v>
      </c>
      <c r="M442" t="s">
        <v>8</v>
      </c>
      <c r="N442" t="s">
        <v>156</v>
      </c>
      <c r="O442" t="s">
        <v>506</v>
      </c>
      <c r="P442" t="s">
        <v>8</v>
      </c>
      <c r="Q442" t="s">
        <v>4570</v>
      </c>
      <c r="R442" t="s">
        <v>4940</v>
      </c>
      <c r="S442" t="s">
        <v>195</v>
      </c>
      <c r="T442" t="s">
        <v>4570</v>
      </c>
      <c r="U442" t="s">
        <v>4570</v>
      </c>
      <c r="V442" t="s">
        <v>4951</v>
      </c>
      <c r="W442" t="s">
        <v>4496</v>
      </c>
      <c r="X442" t="s">
        <v>5571</v>
      </c>
      <c r="Y442" t="s">
        <v>5572</v>
      </c>
      <c r="Z442" t="s">
        <v>8</v>
      </c>
      <c r="AA442">
        <v>0</v>
      </c>
      <c r="AB442" t="s">
        <v>195</v>
      </c>
      <c r="AC442">
        <v>0</v>
      </c>
      <c r="AD442" t="s">
        <v>195</v>
      </c>
      <c r="AE442">
        <v>0</v>
      </c>
      <c r="AF442" t="s">
        <v>195</v>
      </c>
      <c r="AG442">
        <v>0</v>
      </c>
      <c r="AH442" t="s">
        <v>195</v>
      </c>
      <c r="AI442">
        <v>15</v>
      </c>
      <c r="AJ442" t="s">
        <v>16</v>
      </c>
      <c r="AK442">
        <v>210000</v>
      </c>
      <c r="AL442">
        <v>3150000</v>
      </c>
      <c r="AM442" t="s">
        <v>195</v>
      </c>
      <c r="AN442">
        <v>0</v>
      </c>
      <c r="AO442" t="s">
        <v>4943</v>
      </c>
      <c r="AP442">
        <v>0</v>
      </c>
      <c r="AQ442">
        <v>0</v>
      </c>
      <c r="AR442">
        <v>498023</v>
      </c>
      <c r="AS442">
        <v>292818</v>
      </c>
      <c r="AT442">
        <v>101360</v>
      </c>
      <c r="AU442">
        <v>118046</v>
      </c>
      <c r="AV442">
        <v>105000</v>
      </c>
      <c r="AW442">
        <v>105000</v>
      </c>
      <c r="AX442">
        <v>124258</v>
      </c>
      <c r="AY442">
        <v>78750</v>
      </c>
      <c r="AZ442">
        <v>151745</v>
      </c>
      <c r="BA442">
        <v>1575000</v>
      </c>
      <c r="BB442" t="s">
        <v>3796</v>
      </c>
      <c r="BC442" t="s">
        <v>3797</v>
      </c>
      <c r="BD442" t="s">
        <v>5014</v>
      </c>
      <c r="BE442" t="s">
        <v>5015</v>
      </c>
      <c r="BF442" t="s">
        <v>5021</v>
      </c>
      <c r="BG442" t="s">
        <v>5022</v>
      </c>
      <c r="BH442" t="s">
        <v>4947</v>
      </c>
      <c r="BI442" t="s">
        <v>195</v>
      </c>
      <c r="BJ442" t="s">
        <v>195</v>
      </c>
      <c r="BK442" t="s">
        <v>5552</v>
      </c>
      <c r="BL442" t="s">
        <v>5573</v>
      </c>
      <c r="BM442" t="s">
        <v>4949</v>
      </c>
      <c r="BN442" t="s">
        <v>5553</v>
      </c>
      <c r="BO442" t="s">
        <v>4950</v>
      </c>
      <c r="BP442" s="441" t="str">
        <f t="shared" si="6"/>
        <v>WA.2378.EBC.954.102.A.524114</v>
      </c>
    </row>
    <row r="443" spans="1:68">
      <c r="A443" t="s">
        <v>4935</v>
      </c>
      <c r="B443" t="s">
        <v>4936</v>
      </c>
      <c r="C443" t="s">
        <v>4937</v>
      </c>
      <c r="D443" t="s">
        <v>3795</v>
      </c>
      <c r="E443" t="s">
        <v>197</v>
      </c>
      <c r="F443" t="s">
        <v>3861</v>
      </c>
      <c r="G443" t="s">
        <v>2290</v>
      </c>
      <c r="H443" t="s">
        <v>4938</v>
      </c>
      <c r="I443">
        <v>78</v>
      </c>
      <c r="J443" t="s">
        <v>5012</v>
      </c>
      <c r="K443">
        <v>78</v>
      </c>
      <c r="L443" t="s">
        <v>1081</v>
      </c>
      <c r="M443" t="s">
        <v>8</v>
      </c>
      <c r="N443" t="s">
        <v>156</v>
      </c>
      <c r="O443" t="s">
        <v>506</v>
      </c>
      <c r="P443" t="s">
        <v>8</v>
      </c>
      <c r="Q443" t="s">
        <v>4570</v>
      </c>
      <c r="R443" t="s">
        <v>4940</v>
      </c>
      <c r="S443" t="s">
        <v>195</v>
      </c>
      <c r="T443" t="s">
        <v>4570</v>
      </c>
      <c r="U443" t="s">
        <v>4570</v>
      </c>
      <c r="V443" t="s">
        <v>5001</v>
      </c>
      <c r="W443" t="s">
        <v>4951</v>
      </c>
      <c r="X443" t="s">
        <v>5574</v>
      </c>
      <c r="Y443" t="s">
        <v>5575</v>
      </c>
      <c r="Z443" t="s">
        <v>8</v>
      </c>
      <c r="AA443">
        <v>0</v>
      </c>
      <c r="AB443" t="s">
        <v>195</v>
      </c>
      <c r="AC443">
        <v>0</v>
      </c>
      <c r="AD443" t="s">
        <v>195</v>
      </c>
      <c r="AE443">
        <v>0</v>
      </c>
      <c r="AF443" t="s">
        <v>195</v>
      </c>
      <c r="AG443">
        <v>0</v>
      </c>
      <c r="AH443" t="s">
        <v>195</v>
      </c>
      <c r="AI443">
        <v>23</v>
      </c>
      <c r="AJ443" t="s">
        <v>16</v>
      </c>
      <c r="AK443">
        <v>150000</v>
      </c>
      <c r="AL443">
        <v>3450000</v>
      </c>
      <c r="AM443" t="s">
        <v>195</v>
      </c>
      <c r="AN443">
        <v>0</v>
      </c>
      <c r="AO443" t="s">
        <v>4943</v>
      </c>
      <c r="AP443">
        <v>0</v>
      </c>
      <c r="AQ443">
        <v>0</v>
      </c>
      <c r="AR443">
        <v>545453</v>
      </c>
      <c r="AS443">
        <v>320706</v>
      </c>
      <c r="AT443">
        <v>111013</v>
      </c>
      <c r="AU443">
        <v>129289</v>
      </c>
      <c r="AV443">
        <v>115000</v>
      </c>
      <c r="AW443">
        <v>115000</v>
      </c>
      <c r="AX443">
        <v>136093</v>
      </c>
      <c r="AY443">
        <v>86250</v>
      </c>
      <c r="AZ443">
        <v>166197</v>
      </c>
      <c r="BA443">
        <v>1724999</v>
      </c>
      <c r="BB443" t="s">
        <v>3796</v>
      </c>
      <c r="BC443" t="s">
        <v>3797</v>
      </c>
      <c r="BD443" t="s">
        <v>5014</v>
      </c>
      <c r="BE443" t="s">
        <v>5015</v>
      </c>
      <c r="BF443" t="s">
        <v>5021</v>
      </c>
      <c r="BG443" t="s">
        <v>5022</v>
      </c>
      <c r="BH443" t="s">
        <v>4947</v>
      </c>
      <c r="BI443" t="s">
        <v>195</v>
      </c>
      <c r="BJ443" t="s">
        <v>195</v>
      </c>
      <c r="BK443" t="s">
        <v>5552</v>
      </c>
      <c r="BL443" t="s">
        <v>5576</v>
      </c>
      <c r="BM443" t="s">
        <v>4949</v>
      </c>
      <c r="BN443" t="s">
        <v>5553</v>
      </c>
      <c r="BO443" t="s">
        <v>4950</v>
      </c>
      <c r="BP443" s="441" t="str">
        <f t="shared" si="6"/>
        <v>WA.2378.EBC.954.102.A.524114</v>
      </c>
    </row>
    <row r="444" spans="1:68">
      <c r="A444" t="s">
        <v>4935</v>
      </c>
      <c r="B444" t="s">
        <v>4936</v>
      </c>
      <c r="C444" t="s">
        <v>4937</v>
      </c>
      <c r="D444" t="s">
        <v>3795</v>
      </c>
      <c r="E444" t="s">
        <v>197</v>
      </c>
      <c r="F444" t="s">
        <v>3861</v>
      </c>
      <c r="G444" t="s">
        <v>2290</v>
      </c>
      <c r="H444" t="s">
        <v>4938</v>
      </c>
      <c r="I444">
        <v>78</v>
      </c>
      <c r="J444" t="s">
        <v>5012</v>
      </c>
      <c r="K444">
        <v>78</v>
      </c>
      <c r="L444" t="s">
        <v>1098</v>
      </c>
      <c r="M444" t="s">
        <v>508</v>
      </c>
      <c r="N444" t="s">
        <v>2422</v>
      </c>
      <c r="O444" t="s">
        <v>506</v>
      </c>
      <c r="P444" t="s">
        <v>8</v>
      </c>
      <c r="Q444" t="s">
        <v>4570</v>
      </c>
      <c r="R444" t="s">
        <v>4940</v>
      </c>
      <c r="S444" t="s">
        <v>195</v>
      </c>
      <c r="T444" t="s">
        <v>4570</v>
      </c>
      <c r="U444" t="s">
        <v>4570</v>
      </c>
      <c r="V444" t="s">
        <v>4496</v>
      </c>
      <c r="W444" t="s">
        <v>4570</v>
      </c>
      <c r="X444" t="s">
        <v>5577</v>
      </c>
      <c r="Y444" t="s">
        <v>5578</v>
      </c>
      <c r="Z444" t="s">
        <v>8</v>
      </c>
      <c r="AA444">
        <v>0</v>
      </c>
      <c r="AB444" t="s">
        <v>195</v>
      </c>
      <c r="AC444">
        <v>0</v>
      </c>
      <c r="AD444" t="s">
        <v>195</v>
      </c>
      <c r="AE444">
        <v>0</v>
      </c>
      <c r="AF444" t="s">
        <v>195</v>
      </c>
      <c r="AG444">
        <v>0</v>
      </c>
      <c r="AH444" t="s">
        <v>195</v>
      </c>
      <c r="AI444">
        <v>176</v>
      </c>
      <c r="AJ444" t="s">
        <v>25</v>
      </c>
      <c r="AK444">
        <v>150000</v>
      </c>
      <c r="AL444">
        <v>26400000</v>
      </c>
      <c r="AM444" t="s">
        <v>195</v>
      </c>
      <c r="AN444">
        <v>0</v>
      </c>
      <c r="AO444" t="s">
        <v>4943</v>
      </c>
      <c r="AP444">
        <v>0</v>
      </c>
      <c r="AQ444">
        <v>0</v>
      </c>
      <c r="AR444">
        <v>2543918</v>
      </c>
      <c r="AS444">
        <v>668190</v>
      </c>
      <c r="AT444">
        <v>2030980</v>
      </c>
      <c r="AU444">
        <v>1542096</v>
      </c>
      <c r="AV444">
        <v>1100000</v>
      </c>
      <c r="AW444">
        <v>1100000</v>
      </c>
      <c r="AX444">
        <v>1505005</v>
      </c>
      <c r="AY444">
        <v>1155511</v>
      </c>
      <c r="AZ444">
        <v>1070300</v>
      </c>
      <c r="BA444">
        <v>13684000</v>
      </c>
      <c r="BB444" t="s">
        <v>3796</v>
      </c>
      <c r="BC444" t="s">
        <v>3797</v>
      </c>
      <c r="BD444" t="s">
        <v>5014</v>
      </c>
      <c r="BE444" t="s">
        <v>5015</v>
      </c>
      <c r="BF444" t="s">
        <v>5027</v>
      </c>
      <c r="BG444" t="s">
        <v>5030</v>
      </c>
      <c r="BH444" t="s">
        <v>4947</v>
      </c>
      <c r="BI444" t="s">
        <v>195</v>
      </c>
      <c r="BJ444" t="s">
        <v>195</v>
      </c>
      <c r="BK444" t="s">
        <v>5552</v>
      </c>
      <c r="BL444" t="s">
        <v>5579</v>
      </c>
      <c r="BM444" t="s">
        <v>4949</v>
      </c>
      <c r="BN444" t="s">
        <v>5553</v>
      </c>
      <c r="BO444" t="s">
        <v>4950</v>
      </c>
      <c r="BP444" s="441" t="str">
        <f t="shared" si="6"/>
        <v>WA.2378.EBC.954.103.B.524114</v>
      </c>
    </row>
    <row r="445" spans="1:68">
      <c r="A445" t="s">
        <v>5010</v>
      </c>
      <c r="B445" t="s">
        <v>4936</v>
      </c>
      <c r="C445" t="s">
        <v>4937</v>
      </c>
      <c r="D445" t="s">
        <v>3795</v>
      </c>
      <c r="E445" t="s">
        <v>197</v>
      </c>
      <c r="F445" t="s">
        <v>3861</v>
      </c>
      <c r="G445" t="s">
        <v>2290</v>
      </c>
      <c r="H445" t="s">
        <v>4938</v>
      </c>
      <c r="I445">
        <v>78</v>
      </c>
      <c r="J445" t="s">
        <v>5012</v>
      </c>
      <c r="K445">
        <v>78</v>
      </c>
      <c r="L445" t="s">
        <v>805</v>
      </c>
      <c r="M445" t="s">
        <v>8</v>
      </c>
      <c r="N445" t="s">
        <v>2298</v>
      </c>
      <c r="O445" t="s">
        <v>506</v>
      </c>
      <c r="P445" t="s">
        <v>8</v>
      </c>
      <c r="Q445" t="s">
        <v>4570</v>
      </c>
      <c r="R445" t="s">
        <v>4940</v>
      </c>
      <c r="S445" t="s">
        <v>195</v>
      </c>
      <c r="T445" t="s">
        <v>4570</v>
      </c>
      <c r="U445" t="s">
        <v>4570</v>
      </c>
      <c r="V445" t="s">
        <v>4496</v>
      </c>
      <c r="W445" t="s">
        <v>4570</v>
      </c>
      <c r="X445" t="s">
        <v>5567</v>
      </c>
      <c r="Y445" t="s">
        <v>5568</v>
      </c>
      <c r="Z445" t="s">
        <v>8</v>
      </c>
      <c r="AA445">
        <v>0</v>
      </c>
      <c r="AB445" t="s">
        <v>195</v>
      </c>
      <c r="AC445">
        <v>0</v>
      </c>
      <c r="AD445" t="s">
        <v>195</v>
      </c>
      <c r="AE445">
        <v>0</v>
      </c>
      <c r="AF445" t="s">
        <v>195</v>
      </c>
      <c r="AG445">
        <v>0</v>
      </c>
      <c r="AH445" t="s">
        <v>195</v>
      </c>
      <c r="AI445">
        <v>5</v>
      </c>
      <c r="AJ445" t="s">
        <v>25</v>
      </c>
      <c r="AK445">
        <v>210000</v>
      </c>
      <c r="AL445">
        <v>1050000</v>
      </c>
      <c r="AM445" t="s">
        <v>195</v>
      </c>
      <c r="AN445">
        <v>0</v>
      </c>
      <c r="AO445" t="s">
        <v>5011</v>
      </c>
      <c r="AP445">
        <v>0</v>
      </c>
      <c r="AQ445">
        <v>0</v>
      </c>
      <c r="AR445">
        <v>17476</v>
      </c>
      <c r="AS445">
        <v>4692</v>
      </c>
      <c r="AT445">
        <v>0</v>
      </c>
      <c r="AU445">
        <v>67015</v>
      </c>
      <c r="AV445">
        <v>17359</v>
      </c>
      <c r="AW445">
        <v>10416</v>
      </c>
      <c r="AX445">
        <v>63496</v>
      </c>
      <c r="AY445">
        <v>49571</v>
      </c>
      <c r="AZ445">
        <v>52078</v>
      </c>
      <c r="BA445">
        <v>767897</v>
      </c>
      <c r="BB445" t="s">
        <v>3796</v>
      </c>
      <c r="BC445" t="s">
        <v>3797</v>
      </c>
      <c r="BD445" t="s">
        <v>5014</v>
      </c>
      <c r="BE445" t="s">
        <v>5015</v>
      </c>
      <c r="BF445" t="s">
        <v>5016</v>
      </c>
      <c r="BG445" t="s">
        <v>5017</v>
      </c>
      <c r="BH445" t="s">
        <v>4947</v>
      </c>
      <c r="BI445" t="s">
        <v>195</v>
      </c>
      <c r="BJ445" t="s">
        <v>195</v>
      </c>
      <c r="BK445" t="s">
        <v>5552</v>
      </c>
      <c r="BL445" t="s">
        <v>5569</v>
      </c>
      <c r="BM445" t="s">
        <v>4949</v>
      </c>
      <c r="BN445" t="s">
        <v>5553</v>
      </c>
      <c r="BO445" t="s">
        <v>4950</v>
      </c>
      <c r="BP445" s="441" t="str">
        <f t="shared" si="6"/>
        <v>WA.2378.EBC.954.101.A.524114</v>
      </c>
    </row>
    <row r="446" spans="1:68">
      <c r="A446" t="s">
        <v>5010</v>
      </c>
      <c r="B446" t="s">
        <v>4936</v>
      </c>
      <c r="C446" t="s">
        <v>4937</v>
      </c>
      <c r="D446" t="s">
        <v>3795</v>
      </c>
      <c r="E446" t="s">
        <v>197</v>
      </c>
      <c r="F446" t="s">
        <v>3861</v>
      </c>
      <c r="G446" t="s">
        <v>2290</v>
      </c>
      <c r="H446" t="s">
        <v>4938</v>
      </c>
      <c r="I446">
        <v>78</v>
      </c>
      <c r="J446" t="s">
        <v>5012</v>
      </c>
      <c r="K446">
        <v>78</v>
      </c>
      <c r="L446" t="s">
        <v>805</v>
      </c>
      <c r="M446" t="s">
        <v>8</v>
      </c>
      <c r="N446" t="s">
        <v>2298</v>
      </c>
      <c r="O446" t="s">
        <v>506</v>
      </c>
      <c r="P446" t="s">
        <v>8</v>
      </c>
      <c r="Q446" t="s">
        <v>4570</v>
      </c>
      <c r="R446" t="s">
        <v>4940</v>
      </c>
      <c r="S446" t="s">
        <v>195</v>
      </c>
      <c r="T446" t="s">
        <v>4570</v>
      </c>
      <c r="U446" t="s">
        <v>4570</v>
      </c>
      <c r="V446" t="s">
        <v>4951</v>
      </c>
      <c r="W446" t="s">
        <v>4496</v>
      </c>
      <c r="X446" t="s">
        <v>5570</v>
      </c>
      <c r="Y446" t="s">
        <v>4598</v>
      </c>
      <c r="Z446" t="s">
        <v>8</v>
      </c>
      <c r="AA446">
        <v>0</v>
      </c>
      <c r="AB446" t="s">
        <v>195</v>
      </c>
      <c r="AC446">
        <v>0</v>
      </c>
      <c r="AD446" t="s">
        <v>195</v>
      </c>
      <c r="AE446">
        <v>0</v>
      </c>
      <c r="AF446" t="s">
        <v>195</v>
      </c>
      <c r="AG446">
        <v>0</v>
      </c>
      <c r="AH446" t="s">
        <v>195</v>
      </c>
      <c r="AI446">
        <v>5</v>
      </c>
      <c r="AJ446" t="s">
        <v>25</v>
      </c>
      <c r="AK446">
        <v>150000</v>
      </c>
      <c r="AL446">
        <v>750000</v>
      </c>
      <c r="AM446" t="s">
        <v>195</v>
      </c>
      <c r="AN446">
        <v>0</v>
      </c>
      <c r="AO446" t="s">
        <v>5011</v>
      </c>
      <c r="AP446">
        <v>0</v>
      </c>
      <c r="AQ446">
        <v>0</v>
      </c>
      <c r="AR446">
        <v>12483</v>
      </c>
      <c r="AS446">
        <v>3351</v>
      </c>
      <c r="AT446">
        <v>0</v>
      </c>
      <c r="AU446">
        <v>47868</v>
      </c>
      <c r="AV446">
        <v>12400</v>
      </c>
      <c r="AW446">
        <v>7440</v>
      </c>
      <c r="AX446">
        <v>45354</v>
      </c>
      <c r="AY446">
        <v>35408</v>
      </c>
      <c r="AZ446">
        <v>37199</v>
      </c>
      <c r="BA446">
        <v>548497</v>
      </c>
      <c r="BB446" t="s">
        <v>3796</v>
      </c>
      <c r="BC446" t="s">
        <v>3797</v>
      </c>
      <c r="BD446" t="s">
        <v>5014</v>
      </c>
      <c r="BE446" t="s">
        <v>5015</v>
      </c>
      <c r="BF446" t="s">
        <v>5016</v>
      </c>
      <c r="BG446" t="s">
        <v>5017</v>
      </c>
      <c r="BH446" t="s">
        <v>4947</v>
      </c>
      <c r="BI446" t="s">
        <v>195</v>
      </c>
      <c r="BJ446" t="s">
        <v>195</v>
      </c>
      <c r="BK446" t="s">
        <v>5552</v>
      </c>
      <c r="BL446" t="s">
        <v>5546</v>
      </c>
      <c r="BM446" t="s">
        <v>4949</v>
      </c>
      <c r="BN446" t="s">
        <v>5553</v>
      </c>
      <c r="BO446" t="s">
        <v>4950</v>
      </c>
      <c r="BP446" s="441" t="str">
        <f t="shared" si="6"/>
        <v>WA.2378.EBC.954.101.A.524114</v>
      </c>
    </row>
    <row r="447" spans="1:68">
      <c r="A447" t="s">
        <v>5010</v>
      </c>
      <c r="B447" t="s">
        <v>4936</v>
      </c>
      <c r="C447" t="s">
        <v>4937</v>
      </c>
      <c r="D447" t="s">
        <v>3795</v>
      </c>
      <c r="E447" t="s">
        <v>197</v>
      </c>
      <c r="F447" t="s">
        <v>3861</v>
      </c>
      <c r="G447" t="s">
        <v>2290</v>
      </c>
      <c r="H447" t="s">
        <v>4938</v>
      </c>
      <c r="I447">
        <v>78</v>
      </c>
      <c r="J447" t="s">
        <v>5012</v>
      </c>
      <c r="K447">
        <v>78</v>
      </c>
      <c r="L447" t="s">
        <v>1081</v>
      </c>
      <c r="M447" t="s">
        <v>8</v>
      </c>
      <c r="N447" t="s">
        <v>156</v>
      </c>
      <c r="O447" t="s">
        <v>506</v>
      </c>
      <c r="P447" t="s">
        <v>8</v>
      </c>
      <c r="Q447" t="s">
        <v>4570</v>
      </c>
      <c r="R447" t="s">
        <v>4940</v>
      </c>
      <c r="S447" t="s">
        <v>195</v>
      </c>
      <c r="T447" t="s">
        <v>4570</v>
      </c>
      <c r="U447" t="s">
        <v>4570</v>
      </c>
      <c r="V447" t="s">
        <v>4951</v>
      </c>
      <c r="W447" t="s">
        <v>4496</v>
      </c>
      <c r="X447" t="s">
        <v>5571</v>
      </c>
      <c r="Y447" t="s">
        <v>5572</v>
      </c>
      <c r="Z447" t="s">
        <v>8</v>
      </c>
      <c r="AA447">
        <v>0</v>
      </c>
      <c r="AB447" t="s">
        <v>195</v>
      </c>
      <c r="AC447">
        <v>0</v>
      </c>
      <c r="AD447" t="s">
        <v>195</v>
      </c>
      <c r="AE447">
        <v>0</v>
      </c>
      <c r="AF447" t="s">
        <v>195</v>
      </c>
      <c r="AG447">
        <v>0</v>
      </c>
      <c r="AH447" t="s">
        <v>195</v>
      </c>
      <c r="AI447">
        <v>15</v>
      </c>
      <c r="AJ447" t="s">
        <v>16</v>
      </c>
      <c r="AK447">
        <v>210000</v>
      </c>
      <c r="AL447">
        <v>3150000</v>
      </c>
      <c r="AM447" t="s">
        <v>195</v>
      </c>
      <c r="AN447">
        <v>0</v>
      </c>
      <c r="AO447" t="s">
        <v>5011</v>
      </c>
      <c r="AP447">
        <v>0</v>
      </c>
      <c r="AQ447">
        <v>0</v>
      </c>
      <c r="AR447">
        <v>249011</v>
      </c>
      <c r="AS447">
        <v>300354</v>
      </c>
      <c r="AT447">
        <v>0</v>
      </c>
      <c r="AU447">
        <v>44777</v>
      </c>
      <c r="AV447">
        <v>26250</v>
      </c>
      <c r="AW447">
        <v>26250</v>
      </c>
      <c r="AX447">
        <v>26250</v>
      </c>
      <c r="AY447">
        <v>39375</v>
      </c>
      <c r="AZ447">
        <v>75233</v>
      </c>
      <c r="BA447">
        <v>2362500</v>
      </c>
      <c r="BB447" t="s">
        <v>3796</v>
      </c>
      <c r="BC447" t="s">
        <v>3797</v>
      </c>
      <c r="BD447" t="s">
        <v>5014</v>
      </c>
      <c r="BE447" t="s">
        <v>5015</v>
      </c>
      <c r="BF447" t="s">
        <v>5021</v>
      </c>
      <c r="BG447" t="s">
        <v>5022</v>
      </c>
      <c r="BH447" t="s">
        <v>4947</v>
      </c>
      <c r="BI447" t="s">
        <v>195</v>
      </c>
      <c r="BJ447" t="s">
        <v>195</v>
      </c>
      <c r="BK447" t="s">
        <v>5552</v>
      </c>
      <c r="BL447" t="s">
        <v>5573</v>
      </c>
      <c r="BM447" t="s">
        <v>4949</v>
      </c>
      <c r="BN447" t="s">
        <v>5553</v>
      </c>
      <c r="BO447" t="s">
        <v>4950</v>
      </c>
      <c r="BP447" s="441" t="str">
        <f t="shared" si="6"/>
        <v>WA.2378.EBC.954.102.A.524114</v>
      </c>
    </row>
    <row r="448" spans="1:68">
      <c r="A448" t="s">
        <v>5010</v>
      </c>
      <c r="B448" t="s">
        <v>4936</v>
      </c>
      <c r="C448" t="s">
        <v>4937</v>
      </c>
      <c r="D448" t="s">
        <v>3795</v>
      </c>
      <c r="E448" t="s">
        <v>197</v>
      </c>
      <c r="F448" t="s">
        <v>3861</v>
      </c>
      <c r="G448" t="s">
        <v>2290</v>
      </c>
      <c r="H448" t="s">
        <v>4938</v>
      </c>
      <c r="I448">
        <v>78</v>
      </c>
      <c r="J448" t="s">
        <v>5012</v>
      </c>
      <c r="K448">
        <v>78</v>
      </c>
      <c r="L448" t="s">
        <v>1081</v>
      </c>
      <c r="M448" t="s">
        <v>8</v>
      </c>
      <c r="N448" t="s">
        <v>156</v>
      </c>
      <c r="O448" t="s">
        <v>506</v>
      </c>
      <c r="P448" t="s">
        <v>8</v>
      </c>
      <c r="Q448" t="s">
        <v>4570</v>
      </c>
      <c r="R448" t="s">
        <v>4940</v>
      </c>
      <c r="S448" t="s">
        <v>195</v>
      </c>
      <c r="T448" t="s">
        <v>4570</v>
      </c>
      <c r="U448" t="s">
        <v>4570</v>
      </c>
      <c r="V448" t="s">
        <v>5001</v>
      </c>
      <c r="W448" t="s">
        <v>4951</v>
      </c>
      <c r="X448" t="s">
        <v>5574</v>
      </c>
      <c r="Y448" t="s">
        <v>5575</v>
      </c>
      <c r="Z448" t="s">
        <v>8</v>
      </c>
      <c r="AA448">
        <v>0</v>
      </c>
      <c r="AB448" t="s">
        <v>195</v>
      </c>
      <c r="AC448">
        <v>0</v>
      </c>
      <c r="AD448" t="s">
        <v>195</v>
      </c>
      <c r="AE448">
        <v>0</v>
      </c>
      <c r="AF448" t="s">
        <v>195</v>
      </c>
      <c r="AG448">
        <v>0</v>
      </c>
      <c r="AH448" t="s">
        <v>195</v>
      </c>
      <c r="AI448">
        <v>23</v>
      </c>
      <c r="AJ448" t="s">
        <v>16</v>
      </c>
      <c r="AK448">
        <v>150000</v>
      </c>
      <c r="AL448">
        <v>3450000</v>
      </c>
      <c r="AM448" t="s">
        <v>195</v>
      </c>
      <c r="AN448">
        <v>0</v>
      </c>
      <c r="AO448" t="s">
        <v>5011</v>
      </c>
      <c r="AP448">
        <v>0</v>
      </c>
      <c r="AQ448">
        <v>0</v>
      </c>
      <c r="AR448">
        <v>272727</v>
      </c>
      <c r="AS448">
        <v>328959</v>
      </c>
      <c r="AT448">
        <v>0</v>
      </c>
      <c r="AU448">
        <v>49042</v>
      </c>
      <c r="AV448">
        <v>28750</v>
      </c>
      <c r="AW448">
        <v>28750</v>
      </c>
      <c r="AX448">
        <v>28750</v>
      </c>
      <c r="AY448">
        <v>43125</v>
      </c>
      <c r="AZ448">
        <v>82398</v>
      </c>
      <c r="BA448">
        <v>2587499</v>
      </c>
      <c r="BB448" t="s">
        <v>3796</v>
      </c>
      <c r="BC448" t="s">
        <v>3797</v>
      </c>
      <c r="BD448" t="s">
        <v>5014</v>
      </c>
      <c r="BE448" t="s">
        <v>5015</v>
      </c>
      <c r="BF448" t="s">
        <v>5021</v>
      </c>
      <c r="BG448" t="s">
        <v>5022</v>
      </c>
      <c r="BH448" t="s">
        <v>4947</v>
      </c>
      <c r="BI448" t="s">
        <v>195</v>
      </c>
      <c r="BJ448" t="s">
        <v>195</v>
      </c>
      <c r="BK448" t="s">
        <v>5552</v>
      </c>
      <c r="BL448" t="s">
        <v>5576</v>
      </c>
      <c r="BM448" t="s">
        <v>4949</v>
      </c>
      <c r="BN448" t="s">
        <v>5553</v>
      </c>
      <c r="BO448" t="s">
        <v>4950</v>
      </c>
      <c r="BP448" s="441" t="str">
        <f t="shared" si="6"/>
        <v>WA.2378.EBC.954.102.A.524114</v>
      </c>
    </row>
    <row r="449" spans="1:68">
      <c r="A449" t="s">
        <v>5010</v>
      </c>
      <c r="B449" t="s">
        <v>4936</v>
      </c>
      <c r="C449" t="s">
        <v>4937</v>
      </c>
      <c r="D449" t="s">
        <v>3795</v>
      </c>
      <c r="E449" t="s">
        <v>197</v>
      </c>
      <c r="F449" t="s">
        <v>3861</v>
      </c>
      <c r="G449" t="s">
        <v>2290</v>
      </c>
      <c r="H449" t="s">
        <v>4938</v>
      </c>
      <c r="I449">
        <v>78</v>
      </c>
      <c r="J449" t="s">
        <v>5012</v>
      </c>
      <c r="K449">
        <v>78</v>
      </c>
      <c r="L449" t="s">
        <v>1098</v>
      </c>
      <c r="M449" t="s">
        <v>508</v>
      </c>
      <c r="N449" t="s">
        <v>2422</v>
      </c>
      <c r="O449" t="s">
        <v>506</v>
      </c>
      <c r="P449" t="s">
        <v>8</v>
      </c>
      <c r="Q449" t="s">
        <v>4570</v>
      </c>
      <c r="R449" t="s">
        <v>4940</v>
      </c>
      <c r="S449" t="s">
        <v>195</v>
      </c>
      <c r="T449" t="s">
        <v>4570</v>
      </c>
      <c r="U449" t="s">
        <v>4570</v>
      </c>
      <c r="V449" t="s">
        <v>4496</v>
      </c>
      <c r="W449" t="s">
        <v>4570</v>
      </c>
      <c r="X449" t="s">
        <v>5577</v>
      </c>
      <c r="Y449" t="s">
        <v>5578</v>
      </c>
      <c r="Z449" t="s">
        <v>8</v>
      </c>
      <c r="AA449">
        <v>0</v>
      </c>
      <c r="AB449" t="s">
        <v>195</v>
      </c>
      <c r="AC449">
        <v>0</v>
      </c>
      <c r="AD449" t="s">
        <v>195</v>
      </c>
      <c r="AE449">
        <v>0</v>
      </c>
      <c r="AF449" t="s">
        <v>195</v>
      </c>
      <c r="AG449">
        <v>0</v>
      </c>
      <c r="AH449" t="s">
        <v>195</v>
      </c>
      <c r="AI449">
        <v>176</v>
      </c>
      <c r="AJ449" t="s">
        <v>25</v>
      </c>
      <c r="AK449">
        <v>150000</v>
      </c>
      <c r="AL449">
        <v>26400000</v>
      </c>
      <c r="AM449" t="s">
        <v>195</v>
      </c>
      <c r="AN449">
        <v>0</v>
      </c>
      <c r="AO449" t="s">
        <v>5011</v>
      </c>
      <c r="AP449">
        <v>0</v>
      </c>
      <c r="AQ449">
        <v>0</v>
      </c>
      <c r="AR449">
        <v>1225320</v>
      </c>
      <c r="AS449">
        <v>688811</v>
      </c>
      <c r="AT449">
        <v>0</v>
      </c>
      <c r="AU449">
        <v>98274</v>
      </c>
      <c r="AV449">
        <v>793833</v>
      </c>
      <c r="AW449">
        <v>793833</v>
      </c>
      <c r="AX449">
        <v>812911</v>
      </c>
      <c r="AY449">
        <v>820571</v>
      </c>
      <c r="AZ449">
        <v>891319</v>
      </c>
      <c r="BA449">
        <v>20275128</v>
      </c>
      <c r="BB449" t="s">
        <v>3796</v>
      </c>
      <c r="BC449" t="s">
        <v>3797</v>
      </c>
      <c r="BD449" t="s">
        <v>5014</v>
      </c>
      <c r="BE449" t="s">
        <v>5015</v>
      </c>
      <c r="BF449" t="s">
        <v>5027</v>
      </c>
      <c r="BG449" t="s">
        <v>5030</v>
      </c>
      <c r="BH449" t="s">
        <v>4947</v>
      </c>
      <c r="BI449" t="s">
        <v>195</v>
      </c>
      <c r="BJ449" t="s">
        <v>195</v>
      </c>
      <c r="BK449" t="s">
        <v>5552</v>
      </c>
      <c r="BL449" t="s">
        <v>5579</v>
      </c>
      <c r="BM449" t="s">
        <v>4949</v>
      </c>
      <c r="BN449" t="s">
        <v>5553</v>
      </c>
      <c r="BO449" t="s">
        <v>4950</v>
      </c>
      <c r="BP449" s="441" t="str">
        <f t="shared" si="6"/>
        <v>WA.2378.EBC.954.103.B.524114</v>
      </c>
    </row>
    <row r="450" spans="1:68">
      <c r="A450" t="s">
        <v>4935</v>
      </c>
      <c r="B450" t="s">
        <v>4936</v>
      </c>
      <c r="C450" t="s">
        <v>4937</v>
      </c>
      <c r="D450" t="s">
        <v>3795</v>
      </c>
      <c r="E450" t="s">
        <v>197</v>
      </c>
      <c r="F450" t="s">
        <v>3842</v>
      </c>
      <c r="G450" t="s">
        <v>2445</v>
      </c>
      <c r="H450" t="s">
        <v>4938</v>
      </c>
      <c r="I450">
        <v>5</v>
      </c>
      <c r="J450" t="s">
        <v>5031</v>
      </c>
      <c r="K450">
        <v>1</v>
      </c>
      <c r="L450" t="s">
        <v>805</v>
      </c>
      <c r="M450" t="s">
        <v>8</v>
      </c>
      <c r="N450" t="s">
        <v>122</v>
      </c>
      <c r="O450" t="s">
        <v>506</v>
      </c>
      <c r="P450" t="s">
        <v>8</v>
      </c>
      <c r="Q450" t="s">
        <v>4570</v>
      </c>
      <c r="R450" t="s">
        <v>4940</v>
      </c>
      <c r="S450" t="s">
        <v>195</v>
      </c>
      <c r="T450" t="s">
        <v>4570</v>
      </c>
      <c r="U450" t="s">
        <v>4570</v>
      </c>
      <c r="V450" t="s">
        <v>4496</v>
      </c>
      <c r="W450" t="s">
        <v>4570</v>
      </c>
      <c r="X450" t="s">
        <v>5580</v>
      </c>
      <c r="Y450" t="s">
        <v>5581</v>
      </c>
      <c r="Z450" t="s">
        <v>8</v>
      </c>
      <c r="AA450">
        <v>0</v>
      </c>
      <c r="AB450" t="s">
        <v>195</v>
      </c>
      <c r="AC450">
        <v>0</v>
      </c>
      <c r="AD450" t="s">
        <v>195</v>
      </c>
      <c r="AE450">
        <v>0</v>
      </c>
      <c r="AF450" t="s">
        <v>195</v>
      </c>
      <c r="AG450">
        <v>0</v>
      </c>
      <c r="AH450" t="s">
        <v>195</v>
      </c>
      <c r="AI450">
        <v>16</v>
      </c>
      <c r="AJ450" t="s">
        <v>25</v>
      </c>
      <c r="AK450">
        <v>210000</v>
      </c>
      <c r="AL450">
        <v>3360000</v>
      </c>
      <c r="AM450" t="s">
        <v>195</v>
      </c>
      <c r="AN450">
        <v>0</v>
      </c>
      <c r="AO450" t="s">
        <v>4943</v>
      </c>
      <c r="AP450">
        <v>0</v>
      </c>
      <c r="AQ450">
        <v>0</v>
      </c>
      <c r="AR450">
        <v>151714</v>
      </c>
      <c r="AS450">
        <v>16260</v>
      </c>
      <c r="AT450">
        <v>217188</v>
      </c>
      <c r="AU450">
        <v>74995</v>
      </c>
      <c r="AV450">
        <v>74995</v>
      </c>
      <c r="AW450">
        <v>74995</v>
      </c>
      <c r="AX450">
        <v>88435</v>
      </c>
      <c r="AY450">
        <v>74995</v>
      </c>
      <c r="AZ450">
        <v>73142</v>
      </c>
      <c r="BA450">
        <v>2513281</v>
      </c>
      <c r="BB450" t="s">
        <v>3796</v>
      </c>
      <c r="BC450" t="s">
        <v>3797</v>
      </c>
      <c r="BD450" t="s">
        <v>3843</v>
      </c>
      <c r="BE450" t="s">
        <v>3844</v>
      </c>
      <c r="BF450" t="s">
        <v>5034</v>
      </c>
      <c r="BG450" t="s">
        <v>5192</v>
      </c>
      <c r="BH450" t="s">
        <v>4947</v>
      </c>
      <c r="BI450" t="s">
        <v>195</v>
      </c>
      <c r="BJ450" t="s">
        <v>195</v>
      </c>
      <c r="BK450" t="s">
        <v>5552</v>
      </c>
      <c r="BL450" t="s">
        <v>5582</v>
      </c>
      <c r="BM450" t="s">
        <v>4949</v>
      </c>
      <c r="BN450" t="s">
        <v>5553</v>
      </c>
      <c r="BO450" t="s">
        <v>4950</v>
      </c>
      <c r="BP450" s="441" t="str">
        <f t="shared" ref="BP450:BP513" si="7">_xlfn.TEXTJOIN(".",TRUE,D450,E450,F450,J450,L450,M450,O450)</f>
        <v>WA.2378.EBD.952.101.A.524114</v>
      </c>
    </row>
    <row r="451" spans="1:68">
      <c r="A451" t="s">
        <v>4935</v>
      </c>
      <c r="B451" t="s">
        <v>4936</v>
      </c>
      <c r="C451" t="s">
        <v>4937</v>
      </c>
      <c r="D451" t="s">
        <v>3795</v>
      </c>
      <c r="E451" t="s">
        <v>197</v>
      </c>
      <c r="F451" t="s">
        <v>3842</v>
      </c>
      <c r="G451" t="s">
        <v>2445</v>
      </c>
      <c r="H451" t="s">
        <v>4938</v>
      </c>
      <c r="I451">
        <v>5</v>
      </c>
      <c r="J451" t="s">
        <v>5031</v>
      </c>
      <c r="K451">
        <v>1</v>
      </c>
      <c r="L451" t="s">
        <v>805</v>
      </c>
      <c r="M451" t="s">
        <v>8</v>
      </c>
      <c r="N451" t="s">
        <v>122</v>
      </c>
      <c r="O451" t="s">
        <v>506</v>
      </c>
      <c r="P451" t="s">
        <v>8</v>
      </c>
      <c r="Q451" t="s">
        <v>4570</v>
      </c>
      <c r="R451" t="s">
        <v>4940</v>
      </c>
      <c r="S451" t="s">
        <v>195</v>
      </c>
      <c r="T451" t="s">
        <v>4570</v>
      </c>
      <c r="U451" t="s">
        <v>4570</v>
      </c>
      <c r="V451" t="s">
        <v>4951</v>
      </c>
      <c r="W451" t="s">
        <v>4496</v>
      </c>
      <c r="X451" t="s">
        <v>5583</v>
      </c>
      <c r="Y451" t="s">
        <v>5584</v>
      </c>
      <c r="Z451" t="s">
        <v>8</v>
      </c>
      <c r="AA451">
        <v>0</v>
      </c>
      <c r="AB451" t="s">
        <v>195</v>
      </c>
      <c r="AC451">
        <v>0</v>
      </c>
      <c r="AD451" t="s">
        <v>195</v>
      </c>
      <c r="AE451">
        <v>0</v>
      </c>
      <c r="AF451" t="s">
        <v>195</v>
      </c>
      <c r="AG451">
        <v>0</v>
      </c>
      <c r="AH451" t="s">
        <v>195</v>
      </c>
      <c r="AI451">
        <v>16</v>
      </c>
      <c r="AJ451" t="s">
        <v>25</v>
      </c>
      <c r="AK451">
        <v>150000</v>
      </c>
      <c r="AL451">
        <v>2400000</v>
      </c>
      <c r="AM451" t="s">
        <v>195</v>
      </c>
      <c r="AN451">
        <v>0</v>
      </c>
      <c r="AO451" t="s">
        <v>4943</v>
      </c>
      <c r="AP451">
        <v>0</v>
      </c>
      <c r="AQ451">
        <v>0</v>
      </c>
      <c r="AR451">
        <v>108367</v>
      </c>
      <c r="AS451">
        <v>11614</v>
      </c>
      <c r="AT451">
        <v>155135</v>
      </c>
      <c r="AU451">
        <v>53568</v>
      </c>
      <c r="AV451">
        <v>53568</v>
      </c>
      <c r="AW451">
        <v>53568</v>
      </c>
      <c r="AX451">
        <v>63168</v>
      </c>
      <c r="AY451">
        <v>53568</v>
      </c>
      <c r="AZ451">
        <v>52244</v>
      </c>
      <c r="BA451">
        <v>1795200</v>
      </c>
      <c r="BB451" t="s">
        <v>3796</v>
      </c>
      <c r="BC451" t="s">
        <v>3797</v>
      </c>
      <c r="BD451" t="s">
        <v>3843</v>
      </c>
      <c r="BE451" t="s">
        <v>3844</v>
      </c>
      <c r="BF451" t="s">
        <v>5034</v>
      </c>
      <c r="BG451" t="s">
        <v>5192</v>
      </c>
      <c r="BH451" t="s">
        <v>4947</v>
      </c>
      <c r="BI451" t="s">
        <v>195</v>
      </c>
      <c r="BJ451" t="s">
        <v>195</v>
      </c>
      <c r="BK451" t="s">
        <v>5552</v>
      </c>
      <c r="BL451" t="s">
        <v>5585</v>
      </c>
      <c r="BM451" t="s">
        <v>4949</v>
      </c>
      <c r="BN451" t="s">
        <v>5553</v>
      </c>
      <c r="BO451" t="s">
        <v>4950</v>
      </c>
      <c r="BP451" s="441" t="str">
        <f t="shared" si="7"/>
        <v>WA.2378.EBD.952.101.A.524114</v>
      </c>
    </row>
    <row r="452" spans="1:68">
      <c r="A452" t="s">
        <v>4935</v>
      </c>
      <c r="B452" t="s">
        <v>4936</v>
      </c>
      <c r="C452" t="s">
        <v>4937</v>
      </c>
      <c r="D452" t="s">
        <v>3795</v>
      </c>
      <c r="E452" t="s">
        <v>197</v>
      </c>
      <c r="F452" t="s">
        <v>3842</v>
      </c>
      <c r="G452" t="s">
        <v>2445</v>
      </c>
      <c r="H452" t="s">
        <v>4938</v>
      </c>
      <c r="I452">
        <v>5</v>
      </c>
      <c r="J452" t="s">
        <v>5031</v>
      </c>
      <c r="K452">
        <v>1</v>
      </c>
      <c r="L452" t="s">
        <v>805</v>
      </c>
      <c r="M452" t="s">
        <v>508</v>
      </c>
      <c r="N452" t="s">
        <v>123</v>
      </c>
      <c r="O452" t="s">
        <v>506</v>
      </c>
      <c r="P452" t="s">
        <v>8</v>
      </c>
      <c r="Q452" t="s">
        <v>4570</v>
      </c>
      <c r="R452" t="s">
        <v>4940</v>
      </c>
      <c r="S452" t="s">
        <v>195</v>
      </c>
      <c r="T452" t="s">
        <v>4570</v>
      </c>
      <c r="U452" t="s">
        <v>4570</v>
      </c>
      <c r="V452" t="s">
        <v>4496</v>
      </c>
      <c r="W452" t="s">
        <v>4570</v>
      </c>
      <c r="X452" t="s">
        <v>5586</v>
      </c>
      <c r="Y452" t="s">
        <v>5587</v>
      </c>
      <c r="Z452" t="s">
        <v>8</v>
      </c>
      <c r="AA452">
        <v>0</v>
      </c>
      <c r="AB452" t="s">
        <v>195</v>
      </c>
      <c r="AC452">
        <v>0</v>
      </c>
      <c r="AD452" t="s">
        <v>195</v>
      </c>
      <c r="AE452">
        <v>0</v>
      </c>
      <c r="AF452" t="s">
        <v>195</v>
      </c>
      <c r="AG452">
        <v>0</v>
      </c>
      <c r="AH452" t="s">
        <v>195</v>
      </c>
      <c r="AI452">
        <v>30</v>
      </c>
      <c r="AJ452" t="s">
        <v>25</v>
      </c>
      <c r="AK452">
        <v>210000</v>
      </c>
      <c r="AL452">
        <v>6300000</v>
      </c>
      <c r="AM452" t="s">
        <v>195</v>
      </c>
      <c r="AN452">
        <v>0</v>
      </c>
      <c r="AO452" t="s">
        <v>4943</v>
      </c>
      <c r="AP452">
        <v>0</v>
      </c>
      <c r="AQ452">
        <v>0</v>
      </c>
      <c r="AR452">
        <v>284464</v>
      </c>
      <c r="AS452">
        <v>30487</v>
      </c>
      <c r="AT452">
        <v>407228</v>
      </c>
      <c r="AU452">
        <v>140616</v>
      </c>
      <c r="AV452">
        <v>140616</v>
      </c>
      <c r="AW452">
        <v>140616</v>
      </c>
      <c r="AX452">
        <v>165816</v>
      </c>
      <c r="AY452">
        <v>140616</v>
      </c>
      <c r="AZ452">
        <v>137141</v>
      </c>
      <c r="BA452">
        <v>4712400</v>
      </c>
      <c r="BB452" t="s">
        <v>3796</v>
      </c>
      <c r="BC452" t="s">
        <v>3797</v>
      </c>
      <c r="BD452" t="s">
        <v>3843</v>
      </c>
      <c r="BE452" t="s">
        <v>3844</v>
      </c>
      <c r="BF452" t="s">
        <v>5034</v>
      </c>
      <c r="BG452" t="s">
        <v>5035</v>
      </c>
      <c r="BH452" t="s">
        <v>4947</v>
      </c>
      <c r="BI452" t="s">
        <v>195</v>
      </c>
      <c r="BJ452" t="s">
        <v>195</v>
      </c>
      <c r="BK452" t="s">
        <v>5552</v>
      </c>
      <c r="BL452" t="s">
        <v>5588</v>
      </c>
      <c r="BM452" t="s">
        <v>4949</v>
      </c>
      <c r="BN452" t="s">
        <v>5553</v>
      </c>
      <c r="BO452" t="s">
        <v>4950</v>
      </c>
      <c r="BP452" s="441" t="str">
        <f t="shared" si="7"/>
        <v>WA.2378.EBD.952.101.B.524114</v>
      </c>
    </row>
    <row r="453" spans="1:68">
      <c r="A453" t="s">
        <v>4935</v>
      </c>
      <c r="B453" t="s">
        <v>4936</v>
      </c>
      <c r="C453" t="s">
        <v>4937</v>
      </c>
      <c r="D453" t="s">
        <v>3795</v>
      </c>
      <c r="E453" t="s">
        <v>197</v>
      </c>
      <c r="F453" t="s">
        <v>3842</v>
      </c>
      <c r="G453" t="s">
        <v>2445</v>
      </c>
      <c r="H453" t="s">
        <v>4938</v>
      </c>
      <c r="I453">
        <v>5</v>
      </c>
      <c r="J453" t="s">
        <v>5031</v>
      </c>
      <c r="K453">
        <v>1</v>
      </c>
      <c r="L453" t="s">
        <v>805</v>
      </c>
      <c r="M453" t="s">
        <v>508</v>
      </c>
      <c r="N453" t="s">
        <v>123</v>
      </c>
      <c r="O453" t="s">
        <v>506</v>
      </c>
      <c r="P453" t="s">
        <v>8</v>
      </c>
      <c r="Q453" t="s">
        <v>4570</v>
      </c>
      <c r="R453" t="s">
        <v>4940</v>
      </c>
      <c r="S453" t="s">
        <v>195</v>
      </c>
      <c r="T453" t="s">
        <v>4570</v>
      </c>
      <c r="U453" t="s">
        <v>4570</v>
      </c>
      <c r="V453" t="s">
        <v>4951</v>
      </c>
      <c r="W453" t="s">
        <v>4496</v>
      </c>
      <c r="X453" t="s">
        <v>5589</v>
      </c>
      <c r="Y453" t="s">
        <v>5590</v>
      </c>
      <c r="Z453" t="s">
        <v>8</v>
      </c>
      <c r="AA453">
        <v>0</v>
      </c>
      <c r="AB453" t="s">
        <v>195</v>
      </c>
      <c r="AC453">
        <v>0</v>
      </c>
      <c r="AD453" t="s">
        <v>195</v>
      </c>
      <c r="AE453">
        <v>0</v>
      </c>
      <c r="AF453" t="s">
        <v>195</v>
      </c>
      <c r="AG453">
        <v>0</v>
      </c>
      <c r="AH453" t="s">
        <v>195</v>
      </c>
      <c r="AI453">
        <v>30</v>
      </c>
      <c r="AJ453" t="s">
        <v>25</v>
      </c>
      <c r="AK453">
        <v>150000</v>
      </c>
      <c r="AL453">
        <v>4500000</v>
      </c>
      <c r="AM453" t="s">
        <v>195</v>
      </c>
      <c r="AN453">
        <v>0</v>
      </c>
      <c r="AO453" t="s">
        <v>4943</v>
      </c>
      <c r="AP453">
        <v>0</v>
      </c>
      <c r="AQ453">
        <v>0</v>
      </c>
      <c r="AR453">
        <v>203188</v>
      </c>
      <c r="AS453">
        <v>21776</v>
      </c>
      <c r="AT453">
        <v>290877</v>
      </c>
      <c r="AU453">
        <v>100440</v>
      </c>
      <c r="AV453">
        <v>100440</v>
      </c>
      <c r="AW453">
        <v>100440</v>
      </c>
      <c r="AX453">
        <v>118440</v>
      </c>
      <c r="AY453">
        <v>100440</v>
      </c>
      <c r="AZ453">
        <v>97958</v>
      </c>
      <c r="BA453">
        <v>3366001</v>
      </c>
      <c r="BB453" t="s">
        <v>3796</v>
      </c>
      <c r="BC453" t="s">
        <v>3797</v>
      </c>
      <c r="BD453" t="s">
        <v>3843</v>
      </c>
      <c r="BE453" t="s">
        <v>3844</v>
      </c>
      <c r="BF453" t="s">
        <v>5034</v>
      </c>
      <c r="BG453" t="s">
        <v>5035</v>
      </c>
      <c r="BH453" t="s">
        <v>4947</v>
      </c>
      <c r="BI453" t="s">
        <v>195</v>
      </c>
      <c r="BJ453" t="s">
        <v>195</v>
      </c>
      <c r="BK453" t="s">
        <v>5552</v>
      </c>
      <c r="BL453" t="s">
        <v>5591</v>
      </c>
      <c r="BM453" t="s">
        <v>4949</v>
      </c>
      <c r="BN453" t="s">
        <v>5553</v>
      </c>
      <c r="BO453" t="s">
        <v>4950</v>
      </c>
      <c r="BP453" s="441" t="str">
        <f t="shared" si="7"/>
        <v>WA.2378.EBD.952.101.B.524114</v>
      </c>
    </row>
    <row r="454" spans="1:68">
      <c r="A454" t="s">
        <v>4935</v>
      </c>
      <c r="B454" t="s">
        <v>4936</v>
      </c>
      <c r="C454" t="s">
        <v>4937</v>
      </c>
      <c r="D454" t="s">
        <v>3795</v>
      </c>
      <c r="E454" t="s">
        <v>197</v>
      </c>
      <c r="F454" t="s">
        <v>3842</v>
      </c>
      <c r="G454" t="s">
        <v>2445</v>
      </c>
      <c r="H454" t="s">
        <v>4938</v>
      </c>
      <c r="I454">
        <v>5</v>
      </c>
      <c r="J454" t="s">
        <v>5031</v>
      </c>
      <c r="K454">
        <v>1</v>
      </c>
      <c r="L454" t="s">
        <v>805</v>
      </c>
      <c r="M454" t="s">
        <v>511</v>
      </c>
      <c r="N454" t="s">
        <v>125</v>
      </c>
      <c r="O454" t="s">
        <v>506</v>
      </c>
      <c r="P454" t="s">
        <v>8</v>
      </c>
      <c r="Q454" t="s">
        <v>4570</v>
      </c>
      <c r="R454" t="s">
        <v>4940</v>
      </c>
      <c r="S454" t="s">
        <v>195</v>
      </c>
      <c r="T454" t="s">
        <v>4570</v>
      </c>
      <c r="U454" t="s">
        <v>4570</v>
      </c>
      <c r="V454" t="s">
        <v>4496</v>
      </c>
      <c r="W454" t="s">
        <v>4570</v>
      </c>
      <c r="X454" t="s">
        <v>5592</v>
      </c>
      <c r="Y454" t="s">
        <v>5593</v>
      </c>
      <c r="Z454" t="s">
        <v>8</v>
      </c>
      <c r="AA454">
        <v>0</v>
      </c>
      <c r="AB454" t="s">
        <v>195</v>
      </c>
      <c r="AC454">
        <v>0</v>
      </c>
      <c r="AD454" t="s">
        <v>195</v>
      </c>
      <c r="AE454">
        <v>0</v>
      </c>
      <c r="AF454" t="s">
        <v>195</v>
      </c>
      <c r="AG454">
        <v>0</v>
      </c>
      <c r="AH454" t="s">
        <v>195</v>
      </c>
      <c r="AI454">
        <v>80</v>
      </c>
      <c r="AJ454" t="s">
        <v>25</v>
      </c>
      <c r="AK454">
        <v>1190000</v>
      </c>
      <c r="AL454">
        <v>95200000</v>
      </c>
      <c r="AM454" t="s">
        <v>195</v>
      </c>
      <c r="AN454">
        <v>0</v>
      </c>
      <c r="AO454" t="s">
        <v>4943</v>
      </c>
      <c r="AP454">
        <v>0</v>
      </c>
      <c r="AQ454">
        <v>0</v>
      </c>
      <c r="AR454">
        <v>4298561</v>
      </c>
      <c r="AS454">
        <v>460688</v>
      </c>
      <c r="AT454">
        <v>6153673</v>
      </c>
      <c r="AU454">
        <v>2124864</v>
      </c>
      <c r="AV454">
        <v>2124864</v>
      </c>
      <c r="AW454">
        <v>2124864</v>
      </c>
      <c r="AX454">
        <v>2505664</v>
      </c>
      <c r="AY454">
        <v>2124864</v>
      </c>
      <c r="AZ454">
        <v>2072359</v>
      </c>
      <c r="BA454">
        <v>71209599</v>
      </c>
      <c r="BB454" t="s">
        <v>3796</v>
      </c>
      <c r="BC454" t="s">
        <v>3797</v>
      </c>
      <c r="BD454" t="s">
        <v>3843</v>
      </c>
      <c r="BE454" t="s">
        <v>3844</v>
      </c>
      <c r="BF454" t="s">
        <v>5034</v>
      </c>
      <c r="BG454" t="s">
        <v>5048</v>
      </c>
      <c r="BH454" t="s">
        <v>4947</v>
      </c>
      <c r="BI454" t="s">
        <v>195</v>
      </c>
      <c r="BJ454" t="s">
        <v>195</v>
      </c>
      <c r="BK454" t="s">
        <v>5552</v>
      </c>
      <c r="BL454" t="s">
        <v>5594</v>
      </c>
      <c r="BM454" t="s">
        <v>4949</v>
      </c>
      <c r="BN454" t="s">
        <v>5553</v>
      </c>
      <c r="BO454" t="s">
        <v>4950</v>
      </c>
      <c r="BP454" s="441" t="str">
        <f t="shared" si="7"/>
        <v>WA.2378.EBD.952.101.D.524114</v>
      </c>
    </row>
    <row r="455" spans="1:68">
      <c r="A455" t="s">
        <v>4935</v>
      </c>
      <c r="B455" t="s">
        <v>4936</v>
      </c>
      <c r="C455" t="s">
        <v>4937</v>
      </c>
      <c r="D455" t="s">
        <v>3795</v>
      </c>
      <c r="E455" t="s">
        <v>197</v>
      </c>
      <c r="F455" t="s">
        <v>3842</v>
      </c>
      <c r="G455" t="s">
        <v>2445</v>
      </c>
      <c r="H455" t="s">
        <v>4938</v>
      </c>
      <c r="I455">
        <v>5</v>
      </c>
      <c r="J455" t="s">
        <v>5031</v>
      </c>
      <c r="K455">
        <v>1</v>
      </c>
      <c r="L455" t="s">
        <v>805</v>
      </c>
      <c r="M455" t="s">
        <v>511</v>
      </c>
      <c r="N455" t="s">
        <v>125</v>
      </c>
      <c r="O455" t="s">
        <v>506</v>
      </c>
      <c r="P455" t="s">
        <v>8</v>
      </c>
      <c r="Q455" t="s">
        <v>4570</v>
      </c>
      <c r="R455" t="s">
        <v>4940</v>
      </c>
      <c r="S455" t="s">
        <v>195</v>
      </c>
      <c r="T455" t="s">
        <v>4570</v>
      </c>
      <c r="U455" t="s">
        <v>4570</v>
      </c>
      <c r="V455" t="s">
        <v>4951</v>
      </c>
      <c r="W455" t="s">
        <v>4496</v>
      </c>
      <c r="X455" t="s">
        <v>5595</v>
      </c>
      <c r="Y455" t="s">
        <v>5596</v>
      </c>
      <c r="Z455" t="s">
        <v>8</v>
      </c>
      <c r="AA455">
        <v>0</v>
      </c>
      <c r="AB455" t="s">
        <v>195</v>
      </c>
      <c r="AC455">
        <v>0</v>
      </c>
      <c r="AD455" t="s">
        <v>195</v>
      </c>
      <c r="AE455">
        <v>0</v>
      </c>
      <c r="AF455" t="s">
        <v>195</v>
      </c>
      <c r="AG455">
        <v>0</v>
      </c>
      <c r="AH455" t="s">
        <v>195</v>
      </c>
      <c r="AI455">
        <v>30</v>
      </c>
      <c r="AJ455" t="s">
        <v>25</v>
      </c>
      <c r="AK455">
        <v>210000</v>
      </c>
      <c r="AL455">
        <v>6300000</v>
      </c>
      <c r="AM455" t="s">
        <v>195</v>
      </c>
      <c r="AN455">
        <v>0</v>
      </c>
      <c r="AO455" t="s">
        <v>4943</v>
      </c>
      <c r="AP455">
        <v>0</v>
      </c>
      <c r="AQ455">
        <v>0</v>
      </c>
      <c r="AR455">
        <v>284464</v>
      </c>
      <c r="AS455">
        <v>30487</v>
      </c>
      <c r="AT455">
        <v>407228</v>
      </c>
      <c r="AU455">
        <v>140616</v>
      </c>
      <c r="AV455">
        <v>140616</v>
      </c>
      <c r="AW455">
        <v>140616</v>
      </c>
      <c r="AX455">
        <v>165816</v>
      </c>
      <c r="AY455">
        <v>140616</v>
      </c>
      <c r="AZ455">
        <v>137141</v>
      </c>
      <c r="BA455">
        <v>4712400</v>
      </c>
      <c r="BB455" t="s">
        <v>3796</v>
      </c>
      <c r="BC455" t="s">
        <v>3797</v>
      </c>
      <c r="BD455" t="s">
        <v>3843</v>
      </c>
      <c r="BE455" t="s">
        <v>3844</v>
      </c>
      <c r="BF455" t="s">
        <v>5034</v>
      </c>
      <c r="BG455" t="s">
        <v>5048</v>
      </c>
      <c r="BH455" t="s">
        <v>4947</v>
      </c>
      <c r="BI455" t="s">
        <v>195</v>
      </c>
      <c r="BJ455" t="s">
        <v>195</v>
      </c>
      <c r="BK455" t="s">
        <v>5552</v>
      </c>
      <c r="BL455" t="s">
        <v>5597</v>
      </c>
      <c r="BM455" t="s">
        <v>4949</v>
      </c>
      <c r="BN455" t="s">
        <v>5553</v>
      </c>
      <c r="BO455" t="s">
        <v>4950</v>
      </c>
      <c r="BP455" s="441" t="str">
        <f t="shared" si="7"/>
        <v>WA.2378.EBD.952.101.D.524114</v>
      </c>
    </row>
    <row r="456" spans="1:68">
      <c r="A456" t="s">
        <v>4935</v>
      </c>
      <c r="B456" t="s">
        <v>4936</v>
      </c>
      <c r="C456" t="s">
        <v>4937</v>
      </c>
      <c r="D456" t="s">
        <v>3795</v>
      </c>
      <c r="E456" t="s">
        <v>197</v>
      </c>
      <c r="F456" t="s">
        <v>3842</v>
      </c>
      <c r="G456" t="s">
        <v>2445</v>
      </c>
      <c r="H456" t="s">
        <v>4938</v>
      </c>
      <c r="I456">
        <v>5</v>
      </c>
      <c r="J456" t="s">
        <v>5031</v>
      </c>
      <c r="K456">
        <v>1</v>
      </c>
      <c r="L456" t="s">
        <v>805</v>
      </c>
      <c r="M456" t="s">
        <v>511</v>
      </c>
      <c r="N456" t="s">
        <v>125</v>
      </c>
      <c r="O456" t="s">
        <v>506</v>
      </c>
      <c r="P456" t="s">
        <v>8</v>
      </c>
      <c r="Q456" t="s">
        <v>4570</v>
      </c>
      <c r="R456" t="s">
        <v>4940</v>
      </c>
      <c r="S456" t="s">
        <v>195</v>
      </c>
      <c r="T456" t="s">
        <v>4570</v>
      </c>
      <c r="U456" t="s">
        <v>4570</v>
      </c>
      <c r="V456" t="s">
        <v>5001</v>
      </c>
      <c r="W456" t="s">
        <v>4951</v>
      </c>
      <c r="X456" t="s">
        <v>5598</v>
      </c>
      <c r="Y456" t="s">
        <v>5599</v>
      </c>
      <c r="Z456" t="s">
        <v>8</v>
      </c>
      <c r="AA456">
        <v>0</v>
      </c>
      <c r="AB456" t="s">
        <v>195</v>
      </c>
      <c r="AC456">
        <v>0</v>
      </c>
      <c r="AD456" t="s">
        <v>195</v>
      </c>
      <c r="AE456">
        <v>0</v>
      </c>
      <c r="AF456" t="s">
        <v>195</v>
      </c>
      <c r="AG456">
        <v>0</v>
      </c>
      <c r="AH456" t="s">
        <v>195</v>
      </c>
      <c r="AI456">
        <v>30</v>
      </c>
      <c r="AJ456" t="s">
        <v>25</v>
      </c>
      <c r="AK456">
        <v>150000</v>
      </c>
      <c r="AL456">
        <v>4500000</v>
      </c>
      <c r="AM456" t="s">
        <v>195</v>
      </c>
      <c r="AN456">
        <v>0</v>
      </c>
      <c r="AO456" t="s">
        <v>4943</v>
      </c>
      <c r="AP456">
        <v>0</v>
      </c>
      <c r="AQ456">
        <v>0</v>
      </c>
      <c r="AR456">
        <v>203188</v>
      </c>
      <c r="AS456">
        <v>21776</v>
      </c>
      <c r="AT456">
        <v>290877</v>
      </c>
      <c r="AU456">
        <v>100440</v>
      </c>
      <c r="AV456">
        <v>100440</v>
      </c>
      <c r="AW456">
        <v>100440</v>
      </c>
      <c r="AX456">
        <v>118440</v>
      </c>
      <c r="AY456">
        <v>100440</v>
      </c>
      <c r="AZ456">
        <v>97958</v>
      </c>
      <c r="BA456">
        <v>3366001</v>
      </c>
      <c r="BB456" t="s">
        <v>3796</v>
      </c>
      <c r="BC456" t="s">
        <v>3797</v>
      </c>
      <c r="BD456" t="s">
        <v>3843</v>
      </c>
      <c r="BE456" t="s">
        <v>3844</v>
      </c>
      <c r="BF456" t="s">
        <v>5034</v>
      </c>
      <c r="BG456" t="s">
        <v>5048</v>
      </c>
      <c r="BH456" t="s">
        <v>4947</v>
      </c>
      <c r="BI456" t="s">
        <v>195</v>
      </c>
      <c r="BJ456" t="s">
        <v>195</v>
      </c>
      <c r="BK456" t="s">
        <v>5552</v>
      </c>
      <c r="BL456" t="s">
        <v>5600</v>
      </c>
      <c r="BM456" t="s">
        <v>4949</v>
      </c>
      <c r="BN456" t="s">
        <v>5553</v>
      </c>
      <c r="BO456" t="s">
        <v>4950</v>
      </c>
      <c r="BP456" s="441" t="str">
        <f t="shared" si="7"/>
        <v>WA.2378.EBD.952.101.D.524114</v>
      </c>
    </row>
    <row r="457" spans="1:68">
      <c r="A457" t="s">
        <v>4935</v>
      </c>
      <c r="B457" t="s">
        <v>4936</v>
      </c>
      <c r="C457" t="s">
        <v>4937</v>
      </c>
      <c r="D457" t="s">
        <v>3795</v>
      </c>
      <c r="E457" t="s">
        <v>197</v>
      </c>
      <c r="F457" t="s">
        <v>3842</v>
      </c>
      <c r="G457" t="s">
        <v>2445</v>
      </c>
      <c r="H457" t="s">
        <v>4938</v>
      </c>
      <c r="I457">
        <v>5</v>
      </c>
      <c r="J457" t="s">
        <v>5054</v>
      </c>
      <c r="K457">
        <v>2</v>
      </c>
      <c r="L457" t="s">
        <v>1081</v>
      </c>
      <c r="M457" t="s">
        <v>509</v>
      </c>
      <c r="N457" t="s">
        <v>166</v>
      </c>
      <c r="O457" t="s">
        <v>506</v>
      </c>
      <c r="P457" t="s">
        <v>8</v>
      </c>
      <c r="Q457" t="s">
        <v>4570</v>
      </c>
      <c r="R457" t="s">
        <v>4940</v>
      </c>
      <c r="S457" t="s">
        <v>195</v>
      </c>
      <c r="T457" t="s">
        <v>4570</v>
      </c>
      <c r="U457" t="s">
        <v>4570</v>
      </c>
      <c r="V457" t="s">
        <v>4496</v>
      </c>
      <c r="W457" t="s">
        <v>4570</v>
      </c>
      <c r="X457" t="s">
        <v>5601</v>
      </c>
      <c r="Y457" t="s">
        <v>5602</v>
      </c>
      <c r="Z457" t="s">
        <v>8</v>
      </c>
      <c r="AA457">
        <v>0</v>
      </c>
      <c r="AB457" t="s">
        <v>195</v>
      </c>
      <c r="AC457">
        <v>0</v>
      </c>
      <c r="AD457" t="s">
        <v>195</v>
      </c>
      <c r="AE457">
        <v>0</v>
      </c>
      <c r="AF457" t="s">
        <v>195</v>
      </c>
      <c r="AG457">
        <v>0</v>
      </c>
      <c r="AH457" t="s">
        <v>195</v>
      </c>
      <c r="AI457">
        <v>20</v>
      </c>
      <c r="AJ457" t="s">
        <v>25</v>
      </c>
      <c r="AK457">
        <v>180000</v>
      </c>
      <c r="AL457">
        <v>3600000</v>
      </c>
      <c r="AM457" t="s">
        <v>195</v>
      </c>
      <c r="AN457">
        <v>0</v>
      </c>
      <c r="AO457" t="s">
        <v>4943</v>
      </c>
      <c r="AP457">
        <v>0</v>
      </c>
      <c r="AQ457">
        <v>0</v>
      </c>
      <c r="AR457">
        <v>780428</v>
      </c>
      <c r="AS457">
        <v>0</v>
      </c>
      <c r="AT457">
        <v>292474</v>
      </c>
      <c r="AU457">
        <v>351384</v>
      </c>
      <c r="AV457">
        <v>368208</v>
      </c>
      <c r="AW457">
        <v>342972</v>
      </c>
      <c r="AX457">
        <v>359796</v>
      </c>
      <c r="AY457">
        <v>345195</v>
      </c>
      <c r="AZ457">
        <v>377999</v>
      </c>
      <c r="BA457">
        <v>381544</v>
      </c>
      <c r="BB457" t="s">
        <v>3796</v>
      </c>
      <c r="BC457" t="s">
        <v>3797</v>
      </c>
      <c r="BD457" t="s">
        <v>3843</v>
      </c>
      <c r="BE457" t="s">
        <v>3850</v>
      </c>
      <c r="BF457" t="s">
        <v>5073</v>
      </c>
      <c r="BG457" t="s">
        <v>5084</v>
      </c>
      <c r="BH457" t="s">
        <v>4947</v>
      </c>
      <c r="BI457" t="s">
        <v>195</v>
      </c>
      <c r="BJ457" t="s">
        <v>195</v>
      </c>
      <c r="BK457" t="s">
        <v>5552</v>
      </c>
      <c r="BL457" t="s">
        <v>5603</v>
      </c>
      <c r="BM457" t="s">
        <v>4949</v>
      </c>
      <c r="BN457" t="s">
        <v>5553</v>
      </c>
      <c r="BO457" t="s">
        <v>4950</v>
      </c>
      <c r="BP457" s="441" t="str">
        <f t="shared" si="7"/>
        <v>WA.2378.EBD.953.102.C.524114</v>
      </c>
    </row>
    <row r="458" spans="1:68">
      <c r="A458" t="s">
        <v>4935</v>
      </c>
      <c r="B458" t="s">
        <v>4936</v>
      </c>
      <c r="C458" t="s">
        <v>4937</v>
      </c>
      <c r="D458" t="s">
        <v>3795</v>
      </c>
      <c r="E458" t="s">
        <v>197</v>
      </c>
      <c r="F458" t="s">
        <v>3842</v>
      </c>
      <c r="G458" t="s">
        <v>2445</v>
      </c>
      <c r="H458" t="s">
        <v>4938</v>
      </c>
      <c r="I458">
        <v>5</v>
      </c>
      <c r="J458" t="s">
        <v>5054</v>
      </c>
      <c r="K458">
        <v>2</v>
      </c>
      <c r="L458" t="s">
        <v>1081</v>
      </c>
      <c r="M458" t="s">
        <v>509</v>
      </c>
      <c r="N458" t="s">
        <v>166</v>
      </c>
      <c r="O458" t="s">
        <v>506</v>
      </c>
      <c r="P458" t="s">
        <v>8</v>
      </c>
      <c r="Q458" t="s">
        <v>4570</v>
      </c>
      <c r="R458" t="s">
        <v>4940</v>
      </c>
      <c r="S458" t="s">
        <v>195</v>
      </c>
      <c r="T458" t="s">
        <v>4570</v>
      </c>
      <c r="U458" t="s">
        <v>4570</v>
      </c>
      <c r="V458" t="s">
        <v>4951</v>
      </c>
      <c r="W458" t="s">
        <v>4496</v>
      </c>
      <c r="X458" t="s">
        <v>5604</v>
      </c>
      <c r="Y458" t="s">
        <v>4598</v>
      </c>
      <c r="Z458" t="s">
        <v>8</v>
      </c>
      <c r="AA458">
        <v>0</v>
      </c>
      <c r="AB458" t="s">
        <v>195</v>
      </c>
      <c r="AC458">
        <v>0</v>
      </c>
      <c r="AD458" t="s">
        <v>195</v>
      </c>
      <c r="AE458">
        <v>0</v>
      </c>
      <c r="AF458" t="s">
        <v>195</v>
      </c>
      <c r="AG458">
        <v>0</v>
      </c>
      <c r="AH458" t="s">
        <v>195</v>
      </c>
      <c r="AI458">
        <v>20</v>
      </c>
      <c r="AJ458" t="s">
        <v>25</v>
      </c>
      <c r="AK458">
        <v>150000</v>
      </c>
      <c r="AL458">
        <v>3000000</v>
      </c>
      <c r="AM458" t="s">
        <v>195</v>
      </c>
      <c r="AN458">
        <v>0</v>
      </c>
      <c r="AO458" t="s">
        <v>4943</v>
      </c>
      <c r="AP458">
        <v>0</v>
      </c>
      <c r="AQ458">
        <v>0</v>
      </c>
      <c r="AR458">
        <v>650357</v>
      </c>
      <c r="AS458">
        <v>0</v>
      </c>
      <c r="AT458">
        <v>243728</v>
      </c>
      <c r="AU458">
        <v>292820</v>
      </c>
      <c r="AV458">
        <v>306840</v>
      </c>
      <c r="AW458">
        <v>285810</v>
      </c>
      <c r="AX458">
        <v>299830</v>
      </c>
      <c r="AY458">
        <v>287662</v>
      </c>
      <c r="AZ458">
        <v>314999</v>
      </c>
      <c r="BA458">
        <v>317954</v>
      </c>
      <c r="BB458" t="s">
        <v>3796</v>
      </c>
      <c r="BC458" t="s">
        <v>3797</v>
      </c>
      <c r="BD458" t="s">
        <v>3843</v>
      </c>
      <c r="BE458" t="s">
        <v>3850</v>
      </c>
      <c r="BF458" t="s">
        <v>5073</v>
      </c>
      <c r="BG458" t="s">
        <v>5084</v>
      </c>
      <c r="BH458" t="s">
        <v>4947</v>
      </c>
      <c r="BI458" t="s">
        <v>195</v>
      </c>
      <c r="BJ458" t="s">
        <v>195</v>
      </c>
      <c r="BK458" t="s">
        <v>5552</v>
      </c>
      <c r="BL458" t="s">
        <v>5546</v>
      </c>
      <c r="BM458" t="s">
        <v>4949</v>
      </c>
      <c r="BN458" t="s">
        <v>5553</v>
      </c>
      <c r="BO458" t="s">
        <v>4950</v>
      </c>
      <c r="BP458" s="441" t="str">
        <f t="shared" si="7"/>
        <v>WA.2378.EBD.953.102.C.524114</v>
      </c>
    </row>
    <row r="459" spans="1:68">
      <c r="A459" t="s">
        <v>4935</v>
      </c>
      <c r="B459" t="s">
        <v>4936</v>
      </c>
      <c r="C459" t="s">
        <v>4937</v>
      </c>
      <c r="D459" t="s">
        <v>3795</v>
      </c>
      <c r="E459" t="s">
        <v>197</v>
      </c>
      <c r="F459" t="s">
        <v>3842</v>
      </c>
      <c r="G459" t="s">
        <v>2445</v>
      </c>
      <c r="H459" t="s">
        <v>4938</v>
      </c>
      <c r="I459">
        <v>5</v>
      </c>
      <c r="J459" t="s">
        <v>5054</v>
      </c>
      <c r="K459">
        <v>2</v>
      </c>
      <c r="L459" t="s">
        <v>1081</v>
      </c>
      <c r="M459" t="s">
        <v>511</v>
      </c>
      <c r="N459" t="s">
        <v>167</v>
      </c>
      <c r="O459" t="s">
        <v>506</v>
      </c>
      <c r="P459" t="s">
        <v>8</v>
      </c>
      <c r="Q459" t="s">
        <v>4570</v>
      </c>
      <c r="R459" t="s">
        <v>4940</v>
      </c>
      <c r="S459" t="s">
        <v>195</v>
      </c>
      <c r="T459" t="s">
        <v>4570</v>
      </c>
      <c r="U459" t="s">
        <v>4570</v>
      </c>
      <c r="V459" t="s">
        <v>4496</v>
      </c>
      <c r="W459" t="s">
        <v>4570</v>
      </c>
      <c r="X459" t="s">
        <v>5605</v>
      </c>
      <c r="Y459" t="s">
        <v>5543</v>
      </c>
      <c r="Z459" t="s">
        <v>8</v>
      </c>
      <c r="AA459">
        <v>0</v>
      </c>
      <c r="AB459" t="s">
        <v>195</v>
      </c>
      <c r="AC459">
        <v>0</v>
      </c>
      <c r="AD459" t="s">
        <v>195</v>
      </c>
      <c r="AE459">
        <v>0</v>
      </c>
      <c r="AF459" t="s">
        <v>195</v>
      </c>
      <c r="AG459">
        <v>0</v>
      </c>
      <c r="AH459" t="s">
        <v>195</v>
      </c>
      <c r="AI459">
        <v>20</v>
      </c>
      <c r="AJ459" t="s">
        <v>25</v>
      </c>
      <c r="AK459">
        <v>210000</v>
      </c>
      <c r="AL459">
        <v>4200000</v>
      </c>
      <c r="AM459" t="s">
        <v>195</v>
      </c>
      <c r="AN459">
        <v>0</v>
      </c>
      <c r="AO459" t="s">
        <v>4943</v>
      </c>
      <c r="AP459">
        <v>0</v>
      </c>
      <c r="AQ459">
        <v>0</v>
      </c>
      <c r="AR459">
        <v>525487</v>
      </c>
      <c r="AS459">
        <v>0</v>
      </c>
      <c r="AT459">
        <v>1138475</v>
      </c>
      <c r="AU459">
        <v>300000</v>
      </c>
      <c r="AV459">
        <v>300000</v>
      </c>
      <c r="AW459">
        <v>300000</v>
      </c>
      <c r="AX459">
        <v>300000</v>
      </c>
      <c r="AY459">
        <v>300000</v>
      </c>
      <c r="AZ459">
        <v>300000</v>
      </c>
      <c r="BA459">
        <v>736038</v>
      </c>
      <c r="BB459" t="s">
        <v>3796</v>
      </c>
      <c r="BC459" t="s">
        <v>3797</v>
      </c>
      <c r="BD459" t="s">
        <v>3843</v>
      </c>
      <c r="BE459" t="s">
        <v>3850</v>
      </c>
      <c r="BF459" t="s">
        <v>5073</v>
      </c>
      <c r="BG459" t="s">
        <v>5101</v>
      </c>
      <c r="BH459" t="s">
        <v>4947</v>
      </c>
      <c r="BI459" t="s">
        <v>195</v>
      </c>
      <c r="BJ459" t="s">
        <v>195</v>
      </c>
      <c r="BK459" t="s">
        <v>5552</v>
      </c>
      <c r="BL459" t="s">
        <v>5544</v>
      </c>
      <c r="BM459" t="s">
        <v>4949</v>
      </c>
      <c r="BN459" t="s">
        <v>5553</v>
      </c>
      <c r="BO459" t="s">
        <v>4950</v>
      </c>
      <c r="BP459" s="441" t="str">
        <f t="shared" si="7"/>
        <v>WA.2378.EBD.953.102.D.524114</v>
      </c>
    </row>
    <row r="460" spans="1:68">
      <c r="A460" t="s">
        <v>4935</v>
      </c>
      <c r="B460" t="s">
        <v>4936</v>
      </c>
      <c r="C460" t="s">
        <v>4937</v>
      </c>
      <c r="D460" t="s">
        <v>3795</v>
      </c>
      <c r="E460" t="s">
        <v>197</v>
      </c>
      <c r="F460" t="s">
        <v>3842</v>
      </c>
      <c r="G460" t="s">
        <v>2445</v>
      </c>
      <c r="H460" t="s">
        <v>4938</v>
      </c>
      <c r="I460">
        <v>5</v>
      </c>
      <c r="J460" t="s">
        <v>5054</v>
      </c>
      <c r="K460">
        <v>2</v>
      </c>
      <c r="L460" t="s">
        <v>1081</v>
      </c>
      <c r="M460" t="s">
        <v>511</v>
      </c>
      <c r="N460" t="s">
        <v>167</v>
      </c>
      <c r="O460" t="s">
        <v>506</v>
      </c>
      <c r="P460" t="s">
        <v>8</v>
      </c>
      <c r="Q460" t="s">
        <v>4570</v>
      </c>
      <c r="R460" t="s">
        <v>4940</v>
      </c>
      <c r="S460" t="s">
        <v>195</v>
      </c>
      <c r="T460" t="s">
        <v>4570</v>
      </c>
      <c r="U460" t="s">
        <v>4570</v>
      </c>
      <c r="V460" t="s">
        <v>4951</v>
      </c>
      <c r="W460" t="s">
        <v>4496</v>
      </c>
      <c r="X460" t="s">
        <v>5606</v>
      </c>
      <c r="Y460" t="s">
        <v>4598</v>
      </c>
      <c r="Z460" t="s">
        <v>8</v>
      </c>
      <c r="AA460">
        <v>0</v>
      </c>
      <c r="AB460" t="s">
        <v>195</v>
      </c>
      <c r="AC460">
        <v>0</v>
      </c>
      <c r="AD460" t="s">
        <v>195</v>
      </c>
      <c r="AE460">
        <v>0</v>
      </c>
      <c r="AF460" t="s">
        <v>195</v>
      </c>
      <c r="AG460">
        <v>0</v>
      </c>
      <c r="AH460" t="s">
        <v>195</v>
      </c>
      <c r="AI460">
        <v>20</v>
      </c>
      <c r="AJ460" t="s">
        <v>25</v>
      </c>
      <c r="AK460">
        <v>150000</v>
      </c>
      <c r="AL460">
        <v>3000000</v>
      </c>
      <c r="AM460" t="s">
        <v>195</v>
      </c>
      <c r="AN460">
        <v>0</v>
      </c>
      <c r="AO460" t="s">
        <v>4943</v>
      </c>
      <c r="AP460">
        <v>0</v>
      </c>
      <c r="AQ460">
        <v>0</v>
      </c>
      <c r="AR460">
        <v>375348</v>
      </c>
      <c r="AS460">
        <v>0</v>
      </c>
      <c r="AT460">
        <v>813194</v>
      </c>
      <c r="AU460">
        <v>200000</v>
      </c>
      <c r="AV460">
        <v>200000</v>
      </c>
      <c r="AW460">
        <v>200000</v>
      </c>
      <c r="AX460">
        <v>200000</v>
      </c>
      <c r="AY460">
        <v>200000</v>
      </c>
      <c r="AZ460">
        <v>200000</v>
      </c>
      <c r="BA460">
        <v>611458</v>
      </c>
      <c r="BB460" t="s">
        <v>3796</v>
      </c>
      <c r="BC460" t="s">
        <v>3797</v>
      </c>
      <c r="BD460" t="s">
        <v>3843</v>
      </c>
      <c r="BE460" t="s">
        <v>3850</v>
      </c>
      <c r="BF460" t="s">
        <v>5073</v>
      </c>
      <c r="BG460" t="s">
        <v>5101</v>
      </c>
      <c r="BH460" t="s">
        <v>4947</v>
      </c>
      <c r="BI460" t="s">
        <v>195</v>
      </c>
      <c r="BJ460" t="s">
        <v>195</v>
      </c>
      <c r="BK460" t="s">
        <v>5552</v>
      </c>
      <c r="BL460" t="s">
        <v>5546</v>
      </c>
      <c r="BM460" t="s">
        <v>4949</v>
      </c>
      <c r="BN460" t="s">
        <v>5553</v>
      </c>
      <c r="BO460" t="s">
        <v>4950</v>
      </c>
      <c r="BP460" s="441" t="str">
        <f t="shared" si="7"/>
        <v>WA.2378.EBD.953.102.D.524114</v>
      </c>
    </row>
    <row r="461" spans="1:68">
      <c r="A461" t="s">
        <v>5010</v>
      </c>
      <c r="B461" t="s">
        <v>4936</v>
      </c>
      <c r="C461" t="s">
        <v>4937</v>
      </c>
      <c r="D461" t="s">
        <v>3795</v>
      </c>
      <c r="E461" t="s">
        <v>197</v>
      </c>
      <c r="F461" t="s">
        <v>3842</v>
      </c>
      <c r="G461" t="s">
        <v>2445</v>
      </c>
      <c r="H461" t="s">
        <v>4938</v>
      </c>
      <c r="I461">
        <v>5</v>
      </c>
      <c r="J461" t="s">
        <v>5031</v>
      </c>
      <c r="K461">
        <v>1</v>
      </c>
      <c r="L461" t="s">
        <v>805</v>
      </c>
      <c r="M461" t="s">
        <v>8</v>
      </c>
      <c r="N461" t="s">
        <v>122</v>
      </c>
      <c r="O461" t="s">
        <v>506</v>
      </c>
      <c r="P461" t="s">
        <v>8</v>
      </c>
      <c r="Q461" t="s">
        <v>4570</v>
      </c>
      <c r="R461" t="s">
        <v>4940</v>
      </c>
      <c r="S461" t="s">
        <v>195</v>
      </c>
      <c r="T461" t="s">
        <v>4570</v>
      </c>
      <c r="U461" t="s">
        <v>4570</v>
      </c>
      <c r="V461" t="s">
        <v>4496</v>
      </c>
      <c r="W461" t="s">
        <v>4570</v>
      </c>
      <c r="X461" t="s">
        <v>5580</v>
      </c>
      <c r="Y461" t="s">
        <v>5581</v>
      </c>
      <c r="Z461" t="s">
        <v>8</v>
      </c>
      <c r="AA461">
        <v>0</v>
      </c>
      <c r="AB461" t="s">
        <v>195</v>
      </c>
      <c r="AC461">
        <v>0</v>
      </c>
      <c r="AD461" t="s">
        <v>195</v>
      </c>
      <c r="AE461">
        <v>0</v>
      </c>
      <c r="AF461" t="s">
        <v>195</v>
      </c>
      <c r="AG461">
        <v>0</v>
      </c>
      <c r="AH461" t="s">
        <v>195</v>
      </c>
      <c r="AI461">
        <v>16</v>
      </c>
      <c r="AJ461" t="s">
        <v>25</v>
      </c>
      <c r="AK461">
        <v>210000</v>
      </c>
      <c r="AL461">
        <v>3360000</v>
      </c>
      <c r="AM461" t="s">
        <v>195</v>
      </c>
      <c r="AN461">
        <v>0</v>
      </c>
      <c r="AO461" t="s">
        <v>5011</v>
      </c>
      <c r="AP461">
        <v>0</v>
      </c>
      <c r="AQ461">
        <v>0</v>
      </c>
      <c r="AR461">
        <v>149438</v>
      </c>
      <c r="AS461">
        <v>36394</v>
      </c>
      <c r="AT461">
        <v>90911</v>
      </c>
      <c r="AU461">
        <v>110974</v>
      </c>
      <c r="AV461">
        <v>719439</v>
      </c>
      <c r="AW461">
        <v>96294</v>
      </c>
      <c r="AX461">
        <v>108804</v>
      </c>
      <c r="AY461">
        <v>92891</v>
      </c>
      <c r="AZ461">
        <v>94886</v>
      </c>
      <c r="BA461">
        <v>1859969</v>
      </c>
      <c r="BB461" t="s">
        <v>3796</v>
      </c>
      <c r="BC461" t="s">
        <v>3797</v>
      </c>
      <c r="BD461" t="s">
        <v>3843</v>
      </c>
      <c r="BE461" t="s">
        <v>3844</v>
      </c>
      <c r="BF461" t="s">
        <v>5034</v>
      </c>
      <c r="BG461" t="s">
        <v>5192</v>
      </c>
      <c r="BH461" t="s">
        <v>4947</v>
      </c>
      <c r="BI461" t="s">
        <v>195</v>
      </c>
      <c r="BJ461" t="s">
        <v>195</v>
      </c>
      <c r="BK461" t="s">
        <v>5552</v>
      </c>
      <c r="BL461" t="s">
        <v>5582</v>
      </c>
      <c r="BM461" t="s">
        <v>4949</v>
      </c>
      <c r="BN461" t="s">
        <v>5553</v>
      </c>
      <c r="BO461" t="s">
        <v>4950</v>
      </c>
      <c r="BP461" s="441" t="str">
        <f t="shared" si="7"/>
        <v>WA.2378.EBD.952.101.A.524114</v>
      </c>
    </row>
    <row r="462" spans="1:68">
      <c r="A462" t="s">
        <v>5010</v>
      </c>
      <c r="B462" t="s">
        <v>4936</v>
      </c>
      <c r="C462" t="s">
        <v>4937</v>
      </c>
      <c r="D462" t="s">
        <v>3795</v>
      </c>
      <c r="E462" t="s">
        <v>197</v>
      </c>
      <c r="F462" t="s">
        <v>3842</v>
      </c>
      <c r="G462" t="s">
        <v>2445</v>
      </c>
      <c r="H462" t="s">
        <v>4938</v>
      </c>
      <c r="I462">
        <v>5</v>
      </c>
      <c r="J462" t="s">
        <v>5031</v>
      </c>
      <c r="K462">
        <v>1</v>
      </c>
      <c r="L462" t="s">
        <v>805</v>
      </c>
      <c r="M462" t="s">
        <v>8</v>
      </c>
      <c r="N462" t="s">
        <v>122</v>
      </c>
      <c r="O462" t="s">
        <v>506</v>
      </c>
      <c r="P462" t="s">
        <v>8</v>
      </c>
      <c r="Q462" t="s">
        <v>4570</v>
      </c>
      <c r="R462" t="s">
        <v>4940</v>
      </c>
      <c r="S462" t="s">
        <v>195</v>
      </c>
      <c r="T462" t="s">
        <v>4570</v>
      </c>
      <c r="U462" t="s">
        <v>4570</v>
      </c>
      <c r="V462" t="s">
        <v>4951</v>
      </c>
      <c r="W462" t="s">
        <v>4496</v>
      </c>
      <c r="X462" t="s">
        <v>5583</v>
      </c>
      <c r="Y462" t="s">
        <v>5584</v>
      </c>
      <c r="Z462" t="s">
        <v>8</v>
      </c>
      <c r="AA462">
        <v>0</v>
      </c>
      <c r="AB462" t="s">
        <v>195</v>
      </c>
      <c r="AC462">
        <v>0</v>
      </c>
      <c r="AD462" t="s">
        <v>195</v>
      </c>
      <c r="AE462">
        <v>0</v>
      </c>
      <c r="AF462" t="s">
        <v>195</v>
      </c>
      <c r="AG462">
        <v>0</v>
      </c>
      <c r="AH462" t="s">
        <v>195</v>
      </c>
      <c r="AI462">
        <v>16</v>
      </c>
      <c r="AJ462" t="s">
        <v>25</v>
      </c>
      <c r="AK462">
        <v>150000</v>
      </c>
      <c r="AL462">
        <v>2400000</v>
      </c>
      <c r="AM462" t="s">
        <v>195</v>
      </c>
      <c r="AN462">
        <v>0</v>
      </c>
      <c r="AO462" t="s">
        <v>5011</v>
      </c>
      <c r="AP462">
        <v>0</v>
      </c>
      <c r="AQ462">
        <v>0</v>
      </c>
      <c r="AR462">
        <v>106742</v>
      </c>
      <c r="AS462">
        <v>25996</v>
      </c>
      <c r="AT462">
        <v>64936</v>
      </c>
      <c r="AU462">
        <v>79267</v>
      </c>
      <c r="AV462">
        <v>513885</v>
      </c>
      <c r="AW462">
        <v>68781</v>
      </c>
      <c r="AX462">
        <v>77717</v>
      </c>
      <c r="AY462">
        <v>66351</v>
      </c>
      <c r="AZ462">
        <v>67776</v>
      </c>
      <c r="BA462">
        <v>1328549</v>
      </c>
      <c r="BB462" t="s">
        <v>3796</v>
      </c>
      <c r="BC462" t="s">
        <v>3797</v>
      </c>
      <c r="BD462" t="s">
        <v>3843</v>
      </c>
      <c r="BE462" t="s">
        <v>3844</v>
      </c>
      <c r="BF462" t="s">
        <v>5034</v>
      </c>
      <c r="BG462" t="s">
        <v>5192</v>
      </c>
      <c r="BH462" t="s">
        <v>4947</v>
      </c>
      <c r="BI462" t="s">
        <v>195</v>
      </c>
      <c r="BJ462" t="s">
        <v>195</v>
      </c>
      <c r="BK462" t="s">
        <v>5552</v>
      </c>
      <c r="BL462" t="s">
        <v>5585</v>
      </c>
      <c r="BM462" t="s">
        <v>4949</v>
      </c>
      <c r="BN462" t="s">
        <v>5553</v>
      </c>
      <c r="BO462" t="s">
        <v>4950</v>
      </c>
      <c r="BP462" s="441" t="str">
        <f t="shared" si="7"/>
        <v>WA.2378.EBD.952.101.A.524114</v>
      </c>
    </row>
    <row r="463" spans="1:68">
      <c r="A463" t="s">
        <v>5010</v>
      </c>
      <c r="B463" t="s">
        <v>4936</v>
      </c>
      <c r="C463" t="s">
        <v>4937</v>
      </c>
      <c r="D463" t="s">
        <v>3795</v>
      </c>
      <c r="E463" t="s">
        <v>197</v>
      </c>
      <c r="F463" t="s">
        <v>3842</v>
      </c>
      <c r="G463" t="s">
        <v>2445</v>
      </c>
      <c r="H463" t="s">
        <v>4938</v>
      </c>
      <c r="I463">
        <v>5</v>
      </c>
      <c r="J463" t="s">
        <v>5031</v>
      </c>
      <c r="K463">
        <v>1</v>
      </c>
      <c r="L463" t="s">
        <v>805</v>
      </c>
      <c r="M463" t="s">
        <v>508</v>
      </c>
      <c r="N463" t="s">
        <v>123</v>
      </c>
      <c r="O463" t="s">
        <v>506</v>
      </c>
      <c r="P463" t="s">
        <v>8</v>
      </c>
      <c r="Q463" t="s">
        <v>4570</v>
      </c>
      <c r="R463" t="s">
        <v>4940</v>
      </c>
      <c r="S463" t="s">
        <v>195</v>
      </c>
      <c r="T463" t="s">
        <v>4570</v>
      </c>
      <c r="U463" t="s">
        <v>4570</v>
      </c>
      <c r="V463" t="s">
        <v>4496</v>
      </c>
      <c r="W463" t="s">
        <v>4570</v>
      </c>
      <c r="X463" t="s">
        <v>5586</v>
      </c>
      <c r="Y463" t="s">
        <v>5587</v>
      </c>
      <c r="Z463" t="s">
        <v>8</v>
      </c>
      <c r="AA463">
        <v>0</v>
      </c>
      <c r="AB463" t="s">
        <v>195</v>
      </c>
      <c r="AC463">
        <v>0</v>
      </c>
      <c r="AD463" t="s">
        <v>195</v>
      </c>
      <c r="AE463">
        <v>0</v>
      </c>
      <c r="AF463" t="s">
        <v>195</v>
      </c>
      <c r="AG463">
        <v>0</v>
      </c>
      <c r="AH463" t="s">
        <v>195</v>
      </c>
      <c r="AI463">
        <v>30</v>
      </c>
      <c r="AJ463" t="s">
        <v>25</v>
      </c>
      <c r="AK463">
        <v>210000</v>
      </c>
      <c r="AL463">
        <v>6300000</v>
      </c>
      <c r="AM463" t="s">
        <v>195</v>
      </c>
      <c r="AN463">
        <v>0</v>
      </c>
      <c r="AO463" t="s">
        <v>5011</v>
      </c>
      <c r="AP463">
        <v>0</v>
      </c>
      <c r="AQ463">
        <v>0</v>
      </c>
      <c r="AR463">
        <v>280197</v>
      </c>
      <c r="AS463">
        <v>68238</v>
      </c>
      <c r="AT463">
        <v>170457</v>
      </c>
      <c r="AU463">
        <v>208077</v>
      </c>
      <c r="AV463">
        <v>1348949</v>
      </c>
      <c r="AW463">
        <v>180551</v>
      </c>
      <c r="AX463">
        <v>204008</v>
      </c>
      <c r="AY463">
        <v>174171</v>
      </c>
      <c r="AZ463">
        <v>177911</v>
      </c>
      <c r="BA463">
        <v>3487441</v>
      </c>
      <c r="BB463" t="s">
        <v>3796</v>
      </c>
      <c r="BC463" t="s">
        <v>3797</v>
      </c>
      <c r="BD463" t="s">
        <v>3843</v>
      </c>
      <c r="BE463" t="s">
        <v>3844</v>
      </c>
      <c r="BF463" t="s">
        <v>5034</v>
      </c>
      <c r="BG463" t="s">
        <v>5035</v>
      </c>
      <c r="BH463" t="s">
        <v>4947</v>
      </c>
      <c r="BI463" t="s">
        <v>195</v>
      </c>
      <c r="BJ463" t="s">
        <v>195</v>
      </c>
      <c r="BK463" t="s">
        <v>5552</v>
      </c>
      <c r="BL463" t="s">
        <v>5588</v>
      </c>
      <c r="BM463" t="s">
        <v>4949</v>
      </c>
      <c r="BN463" t="s">
        <v>5553</v>
      </c>
      <c r="BO463" t="s">
        <v>4950</v>
      </c>
      <c r="BP463" s="441" t="str">
        <f t="shared" si="7"/>
        <v>WA.2378.EBD.952.101.B.524114</v>
      </c>
    </row>
    <row r="464" spans="1:68">
      <c r="A464" t="s">
        <v>5010</v>
      </c>
      <c r="B464" t="s">
        <v>4936</v>
      </c>
      <c r="C464" t="s">
        <v>4937</v>
      </c>
      <c r="D464" t="s">
        <v>3795</v>
      </c>
      <c r="E464" t="s">
        <v>197</v>
      </c>
      <c r="F464" t="s">
        <v>3842</v>
      </c>
      <c r="G464" t="s">
        <v>2445</v>
      </c>
      <c r="H464" t="s">
        <v>4938</v>
      </c>
      <c r="I464">
        <v>5</v>
      </c>
      <c r="J464" t="s">
        <v>5031</v>
      </c>
      <c r="K464">
        <v>1</v>
      </c>
      <c r="L464" t="s">
        <v>805</v>
      </c>
      <c r="M464" t="s">
        <v>508</v>
      </c>
      <c r="N464" t="s">
        <v>123</v>
      </c>
      <c r="O464" t="s">
        <v>506</v>
      </c>
      <c r="P464" t="s">
        <v>8</v>
      </c>
      <c r="Q464" t="s">
        <v>4570</v>
      </c>
      <c r="R464" t="s">
        <v>4940</v>
      </c>
      <c r="S464" t="s">
        <v>195</v>
      </c>
      <c r="T464" t="s">
        <v>4570</v>
      </c>
      <c r="U464" t="s">
        <v>4570</v>
      </c>
      <c r="V464" t="s">
        <v>4951</v>
      </c>
      <c r="W464" t="s">
        <v>4496</v>
      </c>
      <c r="X464" t="s">
        <v>5589</v>
      </c>
      <c r="Y464" t="s">
        <v>5590</v>
      </c>
      <c r="Z464" t="s">
        <v>8</v>
      </c>
      <c r="AA464">
        <v>0</v>
      </c>
      <c r="AB464" t="s">
        <v>195</v>
      </c>
      <c r="AC464">
        <v>0</v>
      </c>
      <c r="AD464" t="s">
        <v>195</v>
      </c>
      <c r="AE464">
        <v>0</v>
      </c>
      <c r="AF464" t="s">
        <v>195</v>
      </c>
      <c r="AG464">
        <v>0</v>
      </c>
      <c r="AH464" t="s">
        <v>195</v>
      </c>
      <c r="AI464">
        <v>30</v>
      </c>
      <c r="AJ464" t="s">
        <v>25</v>
      </c>
      <c r="AK464">
        <v>150000</v>
      </c>
      <c r="AL464">
        <v>4500000</v>
      </c>
      <c r="AM464" t="s">
        <v>195</v>
      </c>
      <c r="AN464">
        <v>0</v>
      </c>
      <c r="AO464" t="s">
        <v>5011</v>
      </c>
      <c r="AP464">
        <v>0</v>
      </c>
      <c r="AQ464">
        <v>0</v>
      </c>
      <c r="AR464">
        <v>200140</v>
      </c>
      <c r="AS464">
        <v>48742</v>
      </c>
      <c r="AT464">
        <v>121755</v>
      </c>
      <c r="AU464">
        <v>148626</v>
      </c>
      <c r="AV464">
        <v>963535</v>
      </c>
      <c r="AW464">
        <v>128965</v>
      </c>
      <c r="AX464">
        <v>145720</v>
      </c>
      <c r="AY464">
        <v>124408</v>
      </c>
      <c r="AZ464">
        <v>127080</v>
      </c>
      <c r="BA464">
        <v>2491029</v>
      </c>
      <c r="BB464" t="s">
        <v>3796</v>
      </c>
      <c r="BC464" t="s">
        <v>3797</v>
      </c>
      <c r="BD464" t="s">
        <v>3843</v>
      </c>
      <c r="BE464" t="s">
        <v>3844</v>
      </c>
      <c r="BF464" t="s">
        <v>5034</v>
      </c>
      <c r="BG464" t="s">
        <v>5035</v>
      </c>
      <c r="BH464" t="s">
        <v>4947</v>
      </c>
      <c r="BI464" t="s">
        <v>195</v>
      </c>
      <c r="BJ464" t="s">
        <v>195</v>
      </c>
      <c r="BK464" t="s">
        <v>5552</v>
      </c>
      <c r="BL464" t="s">
        <v>5591</v>
      </c>
      <c r="BM464" t="s">
        <v>4949</v>
      </c>
      <c r="BN464" t="s">
        <v>5553</v>
      </c>
      <c r="BO464" t="s">
        <v>4950</v>
      </c>
      <c r="BP464" s="441" t="str">
        <f t="shared" si="7"/>
        <v>WA.2378.EBD.952.101.B.524114</v>
      </c>
    </row>
    <row r="465" spans="1:68">
      <c r="A465" t="s">
        <v>5010</v>
      </c>
      <c r="B465" t="s">
        <v>4936</v>
      </c>
      <c r="C465" t="s">
        <v>4937</v>
      </c>
      <c r="D465" t="s">
        <v>3795</v>
      </c>
      <c r="E465" t="s">
        <v>197</v>
      </c>
      <c r="F465" t="s">
        <v>3842</v>
      </c>
      <c r="G465" t="s">
        <v>2445</v>
      </c>
      <c r="H465" t="s">
        <v>4938</v>
      </c>
      <c r="I465">
        <v>5</v>
      </c>
      <c r="J465" t="s">
        <v>5031</v>
      </c>
      <c r="K465">
        <v>1</v>
      </c>
      <c r="L465" t="s">
        <v>805</v>
      </c>
      <c r="M465" t="s">
        <v>511</v>
      </c>
      <c r="N465" t="s">
        <v>125</v>
      </c>
      <c r="O465" t="s">
        <v>506</v>
      </c>
      <c r="P465" t="s">
        <v>8</v>
      </c>
      <c r="Q465" t="s">
        <v>4570</v>
      </c>
      <c r="R465" t="s">
        <v>4940</v>
      </c>
      <c r="S465" t="s">
        <v>195</v>
      </c>
      <c r="T465" t="s">
        <v>4570</v>
      </c>
      <c r="U465" t="s">
        <v>4570</v>
      </c>
      <c r="V465" t="s">
        <v>4496</v>
      </c>
      <c r="W465" t="s">
        <v>4570</v>
      </c>
      <c r="X465" t="s">
        <v>5607</v>
      </c>
      <c r="Y465" t="s">
        <v>5608</v>
      </c>
      <c r="Z465" t="s">
        <v>8</v>
      </c>
      <c r="AA465">
        <v>0</v>
      </c>
      <c r="AB465" t="s">
        <v>195</v>
      </c>
      <c r="AC465">
        <v>0</v>
      </c>
      <c r="AD465" t="s">
        <v>195</v>
      </c>
      <c r="AE465">
        <v>0</v>
      </c>
      <c r="AF465" t="s">
        <v>195</v>
      </c>
      <c r="AG465">
        <v>0</v>
      </c>
      <c r="AH465" t="s">
        <v>195</v>
      </c>
      <c r="AI465">
        <v>340</v>
      </c>
      <c r="AJ465" t="s">
        <v>25</v>
      </c>
      <c r="AK465">
        <v>1197000</v>
      </c>
      <c r="AL465">
        <v>406980000</v>
      </c>
      <c r="AM465" t="s">
        <v>195</v>
      </c>
      <c r="AN465">
        <v>0</v>
      </c>
      <c r="AO465" t="s">
        <v>5011</v>
      </c>
      <c r="AP465">
        <v>0</v>
      </c>
      <c r="AQ465">
        <v>0</v>
      </c>
      <c r="AR465">
        <v>13841713</v>
      </c>
      <c r="AS465">
        <v>3370979</v>
      </c>
      <c r="AT465">
        <v>8420595</v>
      </c>
      <c r="AU465">
        <v>10278982</v>
      </c>
      <c r="AV465">
        <v>162398080</v>
      </c>
      <c r="AW465">
        <v>8919219</v>
      </c>
      <c r="AX465">
        <v>10077999</v>
      </c>
      <c r="AY465">
        <v>8604068</v>
      </c>
      <c r="AZ465">
        <v>8788818</v>
      </c>
      <c r="BA465">
        <v>172279547</v>
      </c>
      <c r="BB465" t="s">
        <v>3796</v>
      </c>
      <c r="BC465" t="s">
        <v>3797</v>
      </c>
      <c r="BD465" t="s">
        <v>3843</v>
      </c>
      <c r="BE465" t="s">
        <v>3844</v>
      </c>
      <c r="BF465" t="s">
        <v>5034</v>
      </c>
      <c r="BG465" t="s">
        <v>5048</v>
      </c>
      <c r="BH465" t="s">
        <v>4947</v>
      </c>
      <c r="BI465" t="s">
        <v>195</v>
      </c>
      <c r="BJ465" t="s">
        <v>195</v>
      </c>
      <c r="BK465" t="s">
        <v>5552</v>
      </c>
      <c r="BL465" t="s">
        <v>5609</v>
      </c>
      <c r="BM465" t="s">
        <v>4949</v>
      </c>
      <c r="BN465" t="s">
        <v>5553</v>
      </c>
      <c r="BO465" t="s">
        <v>4950</v>
      </c>
      <c r="BP465" s="441" t="str">
        <f t="shared" si="7"/>
        <v>WA.2378.EBD.952.101.D.524114</v>
      </c>
    </row>
    <row r="466" spans="1:68">
      <c r="A466" t="s">
        <v>5010</v>
      </c>
      <c r="B466" t="s">
        <v>4936</v>
      </c>
      <c r="C466" t="s">
        <v>4937</v>
      </c>
      <c r="D466" t="s">
        <v>3795</v>
      </c>
      <c r="E466" t="s">
        <v>197</v>
      </c>
      <c r="F466" t="s">
        <v>3842</v>
      </c>
      <c r="G466" t="s">
        <v>2445</v>
      </c>
      <c r="H466" t="s">
        <v>4938</v>
      </c>
      <c r="I466">
        <v>5</v>
      </c>
      <c r="J466" t="s">
        <v>5031</v>
      </c>
      <c r="K466">
        <v>1</v>
      </c>
      <c r="L466" t="s">
        <v>805</v>
      </c>
      <c r="M466" t="s">
        <v>511</v>
      </c>
      <c r="N466" t="s">
        <v>125</v>
      </c>
      <c r="O466" t="s">
        <v>506</v>
      </c>
      <c r="P466" t="s">
        <v>8</v>
      </c>
      <c r="Q466" t="s">
        <v>4570</v>
      </c>
      <c r="R466" t="s">
        <v>4940</v>
      </c>
      <c r="S466" t="s">
        <v>195</v>
      </c>
      <c r="T466" t="s">
        <v>4570</v>
      </c>
      <c r="U466" t="s">
        <v>4570</v>
      </c>
      <c r="V466" t="s">
        <v>4951</v>
      </c>
      <c r="W466" t="s">
        <v>4496</v>
      </c>
      <c r="X466" t="s">
        <v>5592</v>
      </c>
      <c r="Y466" t="s">
        <v>5610</v>
      </c>
      <c r="Z466" t="s">
        <v>8</v>
      </c>
      <c r="AA466">
        <v>0</v>
      </c>
      <c r="AB466" t="s">
        <v>195</v>
      </c>
      <c r="AC466">
        <v>0</v>
      </c>
      <c r="AD466" t="s">
        <v>195</v>
      </c>
      <c r="AE466">
        <v>0</v>
      </c>
      <c r="AF466" t="s">
        <v>195</v>
      </c>
      <c r="AG466">
        <v>0</v>
      </c>
      <c r="AH466" t="s">
        <v>195</v>
      </c>
      <c r="AI466">
        <v>20</v>
      </c>
      <c r="AJ466" t="s">
        <v>25</v>
      </c>
      <c r="AK466">
        <v>1190000</v>
      </c>
      <c r="AL466">
        <v>23800000</v>
      </c>
      <c r="AM466" t="s">
        <v>195</v>
      </c>
      <c r="AN466">
        <v>0</v>
      </c>
      <c r="AO466" t="s">
        <v>5011</v>
      </c>
      <c r="AP466">
        <v>0</v>
      </c>
      <c r="AQ466">
        <v>0</v>
      </c>
      <c r="AR466">
        <v>4234082</v>
      </c>
      <c r="AS466">
        <v>1031159</v>
      </c>
      <c r="AT466">
        <v>2575800</v>
      </c>
      <c r="AU466">
        <v>3144268</v>
      </c>
      <c r="AV466">
        <v>2384118</v>
      </c>
      <c r="AW466">
        <v>2728326</v>
      </c>
      <c r="AX466">
        <v>2082789</v>
      </c>
      <c r="AY466">
        <v>2631924</v>
      </c>
      <c r="AZ466">
        <v>2688437</v>
      </c>
      <c r="BA466">
        <v>299097</v>
      </c>
      <c r="BB466" t="s">
        <v>3796</v>
      </c>
      <c r="BC466" t="s">
        <v>3797</v>
      </c>
      <c r="BD466" t="s">
        <v>3843</v>
      </c>
      <c r="BE466" t="s">
        <v>3844</v>
      </c>
      <c r="BF466" t="s">
        <v>5034</v>
      </c>
      <c r="BG466" t="s">
        <v>5048</v>
      </c>
      <c r="BH466" t="s">
        <v>4947</v>
      </c>
      <c r="BI466" t="s">
        <v>195</v>
      </c>
      <c r="BJ466" t="s">
        <v>195</v>
      </c>
      <c r="BK466" t="s">
        <v>5552</v>
      </c>
      <c r="BL466" t="s">
        <v>5611</v>
      </c>
      <c r="BM466" t="s">
        <v>4949</v>
      </c>
      <c r="BN466" t="s">
        <v>5553</v>
      </c>
      <c r="BO466" t="s">
        <v>4950</v>
      </c>
      <c r="BP466" s="441" t="str">
        <f t="shared" si="7"/>
        <v>WA.2378.EBD.952.101.D.524114</v>
      </c>
    </row>
    <row r="467" spans="1:68">
      <c r="A467" t="s">
        <v>5010</v>
      </c>
      <c r="B467" t="s">
        <v>4936</v>
      </c>
      <c r="C467" t="s">
        <v>4937</v>
      </c>
      <c r="D467" t="s">
        <v>3795</v>
      </c>
      <c r="E467" t="s">
        <v>197</v>
      </c>
      <c r="F467" t="s">
        <v>3842</v>
      </c>
      <c r="G467" t="s">
        <v>2445</v>
      </c>
      <c r="H467" t="s">
        <v>4938</v>
      </c>
      <c r="I467">
        <v>5</v>
      </c>
      <c r="J467" t="s">
        <v>5031</v>
      </c>
      <c r="K467">
        <v>1</v>
      </c>
      <c r="L467" t="s">
        <v>805</v>
      </c>
      <c r="M467" t="s">
        <v>511</v>
      </c>
      <c r="N467" t="s">
        <v>125</v>
      </c>
      <c r="O467" t="s">
        <v>506</v>
      </c>
      <c r="P467" t="s">
        <v>8</v>
      </c>
      <c r="Q467" t="s">
        <v>4570</v>
      </c>
      <c r="R467" t="s">
        <v>4940</v>
      </c>
      <c r="S467" t="s">
        <v>195</v>
      </c>
      <c r="T467" t="s">
        <v>4570</v>
      </c>
      <c r="U467" t="s">
        <v>4570</v>
      </c>
      <c r="V467" t="s">
        <v>5001</v>
      </c>
      <c r="W467" t="s">
        <v>4951</v>
      </c>
      <c r="X467" t="s">
        <v>5595</v>
      </c>
      <c r="Y467" t="s">
        <v>5596</v>
      </c>
      <c r="Z467" t="s">
        <v>8</v>
      </c>
      <c r="AA467">
        <v>0</v>
      </c>
      <c r="AB467" t="s">
        <v>195</v>
      </c>
      <c r="AC467">
        <v>0</v>
      </c>
      <c r="AD467" t="s">
        <v>195</v>
      </c>
      <c r="AE467">
        <v>0</v>
      </c>
      <c r="AF467" t="s">
        <v>195</v>
      </c>
      <c r="AG467">
        <v>0</v>
      </c>
      <c r="AH467" t="s">
        <v>195</v>
      </c>
      <c r="AI467">
        <v>30</v>
      </c>
      <c r="AJ467" t="s">
        <v>25</v>
      </c>
      <c r="AK467">
        <v>210000</v>
      </c>
      <c r="AL467">
        <v>6300000</v>
      </c>
      <c r="AM467" t="s">
        <v>195</v>
      </c>
      <c r="AN467">
        <v>0</v>
      </c>
      <c r="AO467" t="s">
        <v>5011</v>
      </c>
      <c r="AP467">
        <v>0</v>
      </c>
      <c r="AQ467">
        <v>0</v>
      </c>
      <c r="AR467">
        <v>280197</v>
      </c>
      <c r="AS467">
        <v>68238</v>
      </c>
      <c r="AT467">
        <v>170457</v>
      </c>
      <c r="AU467">
        <v>208077</v>
      </c>
      <c r="AV467">
        <v>1348949</v>
      </c>
      <c r="AW467">
        <v>180551</v>
      </c>
      <c r="AX467">
        <v>204008</v>
      </c>
      <c r="AY467">
        <v>174171</v>
      </c>
      <c r="AZ467">
        <v>177911</v>
      </c>
      <c r="BA467">
        <v>3487441</v>
      </c>
      <c r="BB467" t="s">
        <v>3796</v>
      </c>
      <c r="BC467" t="s">
        <v>3797</v>
      </c>
      <c r="BD467" t="s">
        <v>3843</v>
      </c>
      <c r="BE467" t="s">
        <v>3844</v>
      </c>
      <c r="BF467" t="s">
        <v>5034</v>
      </c>
      <c r="BG467" t="s">
        <v>5048</v>
      </c>
      <c r="BH467" t="s">
        <v>4947</v>
      </c>
      <c r="BI467" t="s">
        <v>195</v>
      </c>
      <c r="BJ467" t="s">
        <v>195</v>
      </c>
      <c r="BK467" t="s">
        <v>5552</v>
      </c>
      <c r="BL467" t="s">
        <v>5612</v>
      </c>
      <c r="BM467" t="s">
        <v>4949</v>
      </c>
      <c r="BN467" t="s">
        <v>5553</v>
      </c>
      <c r="BO467" t="s">
        <v>4950</v>
      </c>
      <c r="BP467" s="441" t="str">
        <f t="shared" si="7"/>
        <v>WA.2378.EBD.952.101.D.524114</v>
      </c>
    </row>
    <row r="468" spans="1:68">
      <c r="A468" t="s">
        <v>5010</v>
      </c>
      <c r="B468" t="s">
        <v>4936</v>
      </c>
      <c r="C468" t="s">
        <v>4937</v>
      </c>
      <c r="D468" t="s">
        <v>3795</v>
      </c>
      <c r="E468" t="s">
        <v>197</v>
      </c>
      <c r="F468" t="s">
        <v>3842</v>
      </c>
      <c r="G468" t="s">
        <v>2445</v>
      </c>
      <c r="H468" t="s">
        <v>4938</v>
      </c>
      <c r="I468">
        <v>5</v>
      </c>
      <c r="J468" t="s">
        <v>5031</v>
      </c>
      <c r="K468">
        <v>1</v>
      </c>
      <c r="L468" t="s">
        <v>805</v>
      </c>
      <c r="M468" t="s">
        <v>511</v>
      </c>
      <c r="N468" t="s">
        <v>125</v>
      </c>
      <c r="O468" t="s">
        <v>506</v>
      </c>
      <c r="P468" t="s">
        <v>8</v>
      </c>
      <c r="Q468" t="s">
        <v>4570</v>
      </c>
      <c r="R468" t="s">
        <v>4940</v>
      </c>
      <c r="S468" t="s">
        <v>195</v>
      </c>
      <c r="T468" t="s">
        <v>4570</v>
      </c>
      <c r="U468" t="s">
        <v>4570</v>
      </c>
      <c r="V468" t="s">
        <v>5092</v>
      </c>
      <c r="W468" t="s">
        <v>5001</v>
      </c>
      <c r="X468" t="s">
        <v>5598</v>
      </c>
      <c r="Y468" t="s">
        <v>5599</v>
      </c>
      <c r="Z468" t="s">
        <v>8</v>
      </c>
      <c r="AA468">
        <v>0</v>
      </c>
      <c r="AB468" t="s">
        <v>195</v>
      </c>
      <c r="AC468">
        <v>0</v>
      </c>
      <c r="AD468" t="s">
        <v>195</v>
      </c>
      <c r="AE468">
        <v>0</v>
      </c>
      <c r="AF468" t="s">
        <v>195</v>
      </c>
      <c r="AG468">
        <v>0</v>
      </c>
      <c r="AH468" t="s">
        <v>195</v>
      </c>
      <c r="AI468">
        <v>30</v>
      </c>
      <c r="AJ468" t="s">
        <v>25</v>
      </c>
      <c r="AK468">
        <v>150000</v>
      </c>
      <c r="AL468">
        <v>4500000</v>
      </c>
      <c r="AM468" t="s">
        <v>195</v>
      </c>
      <c r="AN468">
        <v>0</v>
      </c>
      <c r="AO468" t="s">
        <v>5011</v>
      </c>
      <c r="AP468">
        <v>0</v>
      </c>
      <c r="AQ468">
        <v>0</v>
      </c>
      <c r="AR468">
        <v>200140</v>
      </c>
      <c r="AS468">
        <v>48742</v>
      </c>
      <c r="AT468">
        <v>121755</v>
      </c>
      <c r="AU468">
        <v>148626</v>
      </c>
      <c r="AV468">
        <v>963535</v>
      </c>
      <c r="AW468">
        <v>128965</v>
      </c>
      <c r="AX468">
        <v>145720</v>
      </c>
      <c r="AY468">
        <v>124408</v>
      </c>
      <c r="AZ468">
        <v>127080</v>
      </c>
      <c r="BA468">
        <v>2491029</v>
      </c>
      <c r="BB468" t="s">
        <v>3796</v>
      </c>
      <c r="BC468" t="s">
        <v>3797</v>
      </c>
      <c r="BD468" t="s">
        <v>3843</v>
      </c>
      <c r="BE468" t="s">
        <v>3844</v>
      </c>
      <c r="BF468" t="s">
        <v>5034</v>
      </c>
      <c r="BG468" t="s">
        <v>5048</v>
      </c>
      <c r="BH468" t="s">
        <v>4947</v>
      </c>
      <c r="BI468" t="s">
        <v>195</v>
      </c>
      <c r="BJ468" t="s">
        <v>195</v>
      </c>
      <c r="BK468" t="s">
        <v>5552</v>
      </c>
      <c r="BL468" t="s">
        <v>5613</v>
      </c>
      <c r="BM468" t="s">
        <v>4949</v>
      </c>
      <c r="BN468" t="s">
        <v>5553</v>
      </c>
      <c r="BO468" t="s">
        <v>4950</v>
      </c>
      <c r="BP468" s="441" t="str">
        <f t="shared" si="7"/>
        <v>WA.2378.EBD.952.101.D.524114</v>
      </c>
    </row>
    <row r="469" spans="1:68">
      <c r="A469" t="s">
        <v>5010</v>
      </c>
      <c r="B469" t="s">
        <v>4936</v>
      </c>
      <c r="C469" t="s">
        <v>4937</v>
      </c>
      <c r="D469" t="s">
        <v>3795</v>
      </c>
      <c r="E469" t="s">
        <v>197</v>
      </c>
      <c r="F469" t="s">
        <v>3842</v>
      </c>
      <c r="G469" t="s">
        <v>2445</v>
      </c>
      <c r="H469" t="s">
        <v>4938</v>
      </c>
      <c r="I469">
        <v>5</v>
      </c>
      <c r="J469" t="s">
        <v>5054</v>
      </c>
      <c r="K469">
        <v>2</v>
      </c>
      <c r="L469" t="s">
        <v>1081</v>
      </c>
      <c r="M469" t="s">
        <v>509</v>
      </c>
      <c r="N469" t="s">
        <v>166</v>
      </c>
      <c r="O469" t="s">
        <v>506</v>
      </c>
      <c r="P469" t="s">
        <v>8</v>
      </c>
      <c r="Q469" t="s">
        <v>4570</v>
      </c>
      <c r="R469" t="s">
        <v>4940</v>
      </c>
      <c r="S469" t="s">
        <v>195</v>
      </c>
      <c r="T469" t="s">
        <v>4570</v>
      </c>
      <c r="U469" t="s">
        <v>4570</v>
      </c>
      <c r="V469" t="s">
        <v>4496</v>
      </c>
      <c r="W469" t="s">
        <v>4570</v>
      </c>
      <c r="X469" t="s">
        <v>5601</v>
      </c>
      <c r="Y469" t="s">
        <v>5602</v>
      </c>
      <c r="Z469" t="s">
        <v>8</v>
      </c>
      <c r="AA469">
        <v>0</v>
      </c>
      <c r="AB469" t="s">
        <v>195</v>
      </c>
      <c r="AC469">
        <v>0</v>
      </c>
      <c r="AD469" t="s">
        <v>195</v>
      </c>
      <c r="AE469">
        <v>0</v>
      </c>
      <c r="AF469" t="s">
        <v>195</v>
      </c>
      <c r="AG469">
        <v>0</v>
      </c>
      <c r="AH469" t="s">
        <v>195</v>
      </c>
      <c r="AI469">
        <v>20</v>
      </c>
      <c r="AJ469" t="s">
        <v>25</v>
      </c>
      <c r="AK469">
        <v>180000</v>
      </c>
      <c r="AL469">
        <v>3600000</v>
      </c>
      <c r="AM469" t="s">
        <v>195</v>
      </c>
      <c r="AN469">
        <v>0</v>
      </c>
      <c r="AO469" t="s">
        <v>5011</v>
      </c>
      <c r="AP469">
        <v>0</v>
      </c>
      <c r="AQ469">
        <v>0</v>
      </c>
      <c r="AR469">
        <v>336365</v>
      </c>
      <c r="AS469">
        <v>85346</v>
      </c>
      <c r="AT469">
        <v>50382</v>
      </c>
      <c r="AU469">
        <v>226609</v>
      </c>
      <c r="AV469">
        <v>179363</v>
      </c>
      <c r="AW469">
        <v>169064</v>
      </c>
      <c r="AX469">
        <v>169153</v>
      </c>
      <c r="AY469">
        <v>174231</v>
      </c>
      <c r="AZ469">
        <v>166555</v>
      </c>
      <c r="BA469">
        <v>2042932</v>
      </c>
      <c r="BB469" t="s">
        <v>3796</v>
      </c>
      <c r="BC469" t="s">
        <v>3797</v>
      </c>
      <c r="BD469" t="s">
        <v>3843</v>
      </c>
      <c r="BE469" t="s">
        <v>3850</v>
      </c>
      <c r="BF469" t="s">
        <v>5073</v>
      </c>
      <c r="BG469" t="s">
        <v>5084</v>
      </c>
      <c r="BH469" t="s">
        <v>4947</v>
      </c>
      <c r="BI469" t="s">
        <v>195</v>
      </c>
      <c r="BJ469" t="s">
        <v>195</v>
      </c>
      <c r="BK469" t="s">
        <v>5552</v>
      </c>
      <c r="BL469" t="s">
        <v>5603</v>
      </c>
      <c r="BM469" t="s">
        <v>4949</v>
      </c>
      <c r="BN469" t="s">
        <v>5553</v>
      </c>
      <c r="BO469" t="s">
        <v>4950</v>
      </c>
      <c r="BP469" s="441" t="str">
        <f t="shared" si="7"/>
        <v>WA.2378.EBD.953.102.C.524114</v>
      </c>
    </row>
    <row r="470" spans="1:68">
      <c r="A470" t="s">
        <v>5010</v>
      </c>
      <c r="B470" t="s">
        <v>4936</v>
      </c>
      <c r="C470" t="s">
        <v>4937</v>
      </c>
      <c r="D470" t="s">
        <v>3795</v>
      </c>
      <c r="E470" t="s">
        <v>197</v>
      </c>
      <c r="F470" t="s">
        <v>3842</v>
      </c>
      <c r="G470" t="s">
        <v>2445</v>
      </c>
      <c r="H470" t="s">
        <v>4938</v>
      </c>
      <c r="I470">
        <v>5</v>
      </c>
      <c r="J470" t="s">
        <v>5054</v>
      </c>
      <c r="K470">
        <v>2</v>
      </c>
      <c r="L470" t="s">
        <v>1081</v>
      </c>
      <c r="M470" t="s">
        <v>509</v>
      </c>
      <c r="N470" t="s">
        <v>166</v>
      </c>
      <c r="O470" t="s">
        <v>506</v>
      </c>
      <c r="P470" t="s">
        <v>8</v>
      </c>
      <c r="Q470" t="s">
        <v>4570</v>
      </c>
      <c r="R470" t="s">
        <v>4940</v>
      </c>
      <c r="S470" t="s">
        <v>195</v>
      </c>
      <c r="T470" t="s">
        <v>4570</v>
      </c>
      <c r="U470" t="s">
        <v>4570</v>
      </c>
      <c r="V470" t="s">
        <v>4951</v>
      </c>
      <c r="W470" t="s">
        <v>4496</v>
      </c>
      <c r="X470" t="s">
        <v>5604</v>
      </c>
      <c r="Y470" t="s">
        <v>4598</v>
      </c>
      <c r="Z470" t="s">
        <v>8</v>
      </c>
      <c r="AA470">
        <v>0</v>
      </c>
      <c r="AB470" t="s">
        <v>195</v>
      </c>
      <c r="AC470">
        <v>0</v>
      </c>
      <c r="AD470" t="s">
        <v>195</v>
      </c>
      <c r="AE470">
        <v>0</v>
      </c>
      <c r="AF470" t="s">
        <v>195</v>
      </c>
      <c r="AG470">
        <v>0</v>
      </c>
      <c r="AH470" t="s">
        <v>195</v>
      </c>
      <c r="AI470">
        <v>20</v>
      </c>
      <c r="AJ470" t="s">
        <v>25</v>
      </c>
      <c r="AK470">
        <v>150000</v>
      </c>
      <c r="AL470">
        <v>3000000</v>
      </c>
      <c r="AM470" t="s">
        <v>195</v>
      </c>
      <c r="AN470">
        <v>0</v>
      </c>
      <c r="AO470" t="s">
        <v>5011</v>
      </c>
      <c r="AP470">
        <v>0</v>
      </c>
      <c r="AQ470">
        <v>0</v>
      </c>
      <c r="AR470">
        <v>280304</v>
      </c>
      <c r="AS470">
        <v>71122</v>
      </c>
      <c r="AT470">
        <v>41985</v>
      </c>
      <c r="AU470">
        <v>188841</v>
      </c>
      <c r="AV470">
        <v>149469</v>
      </c>
      <c r="AW470">
        <v>140887</v>
      </c>
      <c r="AX470">
        <v>140961</v>
      </c>
      <c r="AY470">
        <v>145192</v>
      </c>
      <c r="AZ470">
        <v>138796</v>
      </c>
      <c r="BA470">
        <v>1702443</v>
      </c>
      <c r="BB470" t="s">
        <v>3796</v>
      </c>
      <c r="BC470" t="s">
        <v>3797</v>
      </c>
      <c r="BD470" t="s">
        <v>3843</v>
      </c>
      <c r="BE470" t="s">
        <v>3850</v>
      </c>
      <c r="BF470" t="s">
        <v>5073</v>
      </c>
      <c r="BG470" t="s">
        <v>5084</v>
      </c>
      <c r="BH470" t="s">
        <v>4947</v>
      </c>
      <c r="BI470" t="s">
        <v>195</v>
      </c>
      <c r="BJ470" t="s">
        <v>195</v>
      </c>
      <c r="BK470" t="s">
        <v>5552</v>
      </c>
      <c r="BL470" t="s">
        <v>5546</v>
      </c>
      <c r="BM470" t="s">
        <v>4949</v>
      </c>
      <c r="BN470" t="s">
        <v>5553</v>
      </c>
      <c r="BO470" t="s">
        <v>4950</v>
      </c>
      <c r="BP470" s="441" t="str">
        <f t="shared" si="7"/>
        <v>WA.2378.EBD.953.102.C.524114</v>
      </c>
    </row>
    <row r="471" spans="1:68">
      <c r="A471" t="s">
        <v>5010</v>
      </c>
      <c r="B471" t="s">
        <v>4936</v>
      </c>
      <c r="C471" t="s">
        <v>4937</v>
      </c>
      <c r="D471" t="s">
        <v>3795</v>
      </c>
      <c r="E471" t="s">
        <v>197</v>
      </c>
      <c r="F471" t="s">
        <v>3842</v>
      </c>
      <c r="G471" t="s">
        <v>2445</v>
      </c>
      <c r="H471" t="s">
        <v>4938</v>
      </c>
      <c r="I471">
        <v>5</v>
      </c>
      <c r="J471" t="s">
        <v>5054</v>
      </c>
      <c r="K471">
        <v>2</v>
      </c>
      <c r="L471" t="s">
        <v>1081</v>
      </c>
      <c r="M471" t="s">
        <v>511</v>
      </c>
      <c r="N471" t="s">
        <v>167</v>
      </c>
      <c r="O471" t="s">
        <v>506</v>
      </c>
      <c r="P471" t="s">
        <v>8</v>
      </c>
      <c r="Q471" t="s">
        <v>4570</v>
      </c>
      <c r="R471" t="s">
        <v>4940</v>
      </c>
      <c r="S471" t="s">
        <v>195</v>
      </c>
      <c r="T471" t="s">
        <v>4570</v>
      </c>
      <c r="U471" t="s">
        <v>4570</v>
      </c>
      <c r="V471" t="s">
        <v>4496</v>
      </c>
      <c r="W471" t="s">
        <v>4570</v>
      </c>
      <c r="X471" t="s">
        <v>5605</v>
      </c>
      <c r="Y471" t="s">
        <v>5543</v>
      </c>
      <c r="Z471" t="s">
        <v>8</v>
      </c>
      <c r="AA471">
        <v>0</v>
      </c>
      <c r="AB471" t="s">
        <v>195</v>
      </c>
      <c r="AC471">
        <v>0</v>
      </c>
      <c r="AD471" t="s">
        <v>195</v>
      </c>
      <c r="AE471">
        <v>0</v>
      </c>
      <c r="AF471" t="s">
        <v>195</v>
      </c>
      <c r="AG471">
        <v>0</v>
      </c>
      <c r="AH471" t="s">
        <v>195</v>
      </c>
      <c r="AI471">
        <v>20</v>
      </c>
      <c r="AJ471" t="s">
        <v>25</v>
      </c>
      <c r="AK471">
        <v>210000</v>
      </c>
      <c r="AL471">
        <v>4200000</v>
      </c>
      <c r="AM471" t="s">
        <v>195</v>
      </c>
      <c r="AN471">
        <v>0</v>
      </c>
      <c r="AO471" t="s">
        <v>5011</v>
      </c>
      <c r="AP471">
        <v>0</v>
      </c>
      <c r="AQ471">
        <v>0</v>
      </c>
      <c r="AR471">
        <v>392425</v>
      </c>
      <c r="AS471">
        <v>99571</v>
      </c>
      <c r="AT471">
        <v>58779</v>
      </c>
      <c r="AU471">
        <v>264377</v>
      </c>
      <c r="AV471">
        <v>209257</v>
      </c>
      <c r="AW471">
        <v>197241</v>
      </c>
      <c r="AX471">
        <v>197345</v>
      </c>
      <c r="AY471">
        <v>203269</v>
      </c>
      <c r="AZ471">
        <v>194314</v>
      </c>
      <c r="BA471">
        <v>2383422</v>
      </c>
      <c r="BB471" t="s">
        <v>3796</v>
      </c>
      <c r="BC471" t="s">
        <v>3797</v>
      </c>
      <c r="BD471" t="s">
        <v>3843</v>
      </c>
      <c r="BE471" t="s">
        <v>3850</v>
      </c>
      <c r="BF471" t="s">
        <v>5073</v>
      </c>
      <c r="BG471" t="s">
        <v>5101</v>
      </c>
      <c r="BH471" t="s">
        <v>4947</v>
      </c>
      <c r="BI471" t="s">
        <v>195</v>
      </c>
      <c r="BJ471" t="s">
        <v>195</v>
      </c>
      <c r="BK471" t="s">
        <v>5552</v>
      </c>
      <c r="BL471" t="s">
        <v>5544</v>
      </c>
      <c r="BM471" t="s">
        <v>4949</v>
      </c>
      <c r="BN471" t="s">
        <v>5553</v>
      </c>
      <c r="BO471" t="s">
        <v>4950</v>
      </c>
      <c r="BP471" s="441" t="str">
        <f t="shared" si="7"/>
        <v>WA.2378.EBD.953.102.D.524114</v>
      </c>
    </row>
    <row r="472" spans="1:68">
      <c r="A472" t="s">
        <v>5010</v>
      </c>
      <c r="B472" t="s">
        <v>4936</v>
      </c>
      <c r="C472" t="s">
        <v>4937</v>
      </c>
      <c r="D472" t="s">
        <v>3795</v>
      </c>
      <c r="E472" t="s">
        <v>197</v>
      </c>
      <c r="F472" t="s">
        <v>3842</v>
      </c>
      <c r="G472" t="s">
        <v>2445</v>
      </c>
      <c r="H472" t="s">
        <v>4938</v>
      </c>
      <c r="I472">
        <v>5</v>
      </c>
      <c r="J472" t="s">
        <v>5054</v>
      </c>
      <c r="K472">
        <v>2</v>
      </c>
      <c r="L472" t="s">
        <v>1081</v>
      </c>
      <c r="M472" t="s">
        <v>511</v>
      </c>
      <c r="N472" t="s">
        <v>167</v>
      </c>
      <c r="O472" t="s">
        <v>506</v>
      </c>
      <c r="P472" t="s">
        <v>8</v>
      </c>
      <c r="Q472" t="s">
        <v>4570</v>
      </c>
      <c r="R472" t="s">
        <v>4940</v>
      </c>
      <c r="S472" t="s">
        <v>195</v>
      </c>
      <c r="T472" t="s">
        <v>4570</v>
      </c>
      <c r="U472" t="s">
        <v>4570</v>
      </c>
      <c r="V472" t="s">
        <v>4951</v>
      </c>
      <c r="W472" t="s">
        <v>4496</v>
      </c>
      <c r="X472" t="s">
        <v>5606</v>
      </c>
      <c r="Y472" t="s">
        <v>4598</v>
      </c>
      <c r="Z472" t="s">
        <v>8</v>
      </c>
      <c r="AA472">
        <v>0</v>
      </c>
      <c r="AB472" t="s">
        <v>195</v>
      </c>
      <c r="AC472">
        <v>0</v>
      </c>
      <c r="AD472" t="s">
        <v>195</v>
      </c>
      <c r="AE472">
        <v>0</v>
      </c>
      <c r="AF472" t="s">
        <v>195</v>
      </c>
      <c r="AG472">
        <v>0</v>
      </c>
      <c r="AH472" t="s">
        <v>195</v>
      </c>
      <c r="AI472">
        <v>20</v>
      </c>
      <c r="AJ472" t="s">
        <v>25</v>
      </c>
      <c r="AK472">
        <v>150000</v>
      </c>
      <c r="AL472">
        <v>3000000</v>
      </c>
      <c r="AM472" t="s">
        <v>195</v>
      </c>
      <c r="AN472">
        <v>0</v>
      </c>
      <c r="AO472" t="s">
        <v>5011</v>
      </c>
      <c r="AP472">
        <v>0</v>
      </c>
      <c r="AQ472">
        <v>0</v>
      </c>
      <c r="AR472">
        <v>280304</v>
      </c>
      <c r="AS472">
        <v>71122</v>
      </c>
      <c r="AT472">
        <v>41985</v>
      </c>
      <c r="AU472">
        <v>188841</v>
      </c>
      <c r="AV472">
        <v>149469</v>
      </c>
      <c r="AW472">
        <v>140887</v>
      </c>
      <c r="AX472">
        <v>140961</v>
      </c>
      <c r="AY472">
        <v>145192</v>
      </c>
      <c r="AZ472">
        <v>138796</v>
      </c>
      <c r="BA472">
        <v>1702443</v>
      </c>
      <c r="BB472" t="s">
        <v>3796</v>
      </c>
      <c r="BC472" t="s">
        <v>3797</v>
      </c>
      <c r="BD472" t="s">
        <v>3843</v>
      </c>
      <c r="BE472" t="s">
        <v>3850</v>
      </c>
      <c r="BF472" t="s">
        <v>5073</v>
      </c>
      <c r="BG472" t="s">
        <v>5101</v>
      </c>
      <c r="BH472" t="s">
        <v>4947</v>
      </c>
      <c r="BI472" t="s">
        <v>195</v>
      </c>
      <c r="BJ472" t="s">
        <v>195</v>
      </c>
      <c r="BK472" t="s">
        <v>5552</v>
      </c>
      <c r="BL472" t="s">
        <v>5546</v>
      </c>
      <c r="BM472" t="s">
        <v>4949</v>
      </c>
      <c r="BN472" t="s">
        <v>5553</v>
      </c>
      <c r="BO472" t="s">
        <v>4950</v>
      </c>
      <c r="BP472" s="441" t="str">
        <f t="shared" si="7"/>
        <v>WA.2378.EBD.953.102.D.524114</v>
      </c>
    </row>
    <row r="473" spans="1:68">
      <c r="A473" t="s">
        <v>4935</v>
      </c>
      <c r="B473" t="s">
        <v>4936</v>
      </c>
      <c r="C473" t="s">
        <v>4937</v>
      </c>
      <c r="D473" t="s">
        <v>3795</v>
      </c>
      <c r="E473" t="s">
        <v>197</v>
      </c>
      <c r="F473" t="s">
        <v>3812</v>
      </c>
      <c r="G473" t="s">
        <v>820</v>
      </c>
      <c r="H473" t="s">
        <v>4938</v>
      </c>
      <c r="I473">
        <v>9</v>
      </c>
      <c r="J473" t="s">
        <v>4959</v>
      </c>
      <c r="K473">
        <v>2</v>
      </c>
      <c r="L473" t="s">
        <v>1111</v>
      </c>
      <c r="M473" t="s">
        <v>8</v>
      </c>
      <c r="N473" t="s">
        <v>72</v>
      </c>
      <c r="O473" t="s">
        <v>1129</v>
      </c>
      <c r="P473" t="s">
        <v>8</v>
      </c>
      <c r="Q473" t="s">
        <v>4570</v>
      </c>
      <c r="R473" t="s">
        <v>4940</v>
      </c>
      <c r="S473" t="s">
        <v>195</v>
      </c>
      <c r="T473" t="s">
        <v>4570</v>
      </c>
      <c r="U473" t="s">
        <v>4570</v>
      </c>
      <c r="V473" t="s">
        <v>4496</v>
      </c>
      <c r="W473" t="s">
        <v>4570</v>
      </c>
      <c r="X473" t="s">
        <v>5614</v>
      </c>
      <c r="Y473" t="s">
        <v>5615</v>
      </c>
      <c r="Z473" t="s">
        <v>8</v>
      </c>
      <c r="AA473">
        <v>0</v>
      </c>
      <c r="AB473" t="s">
        <v>195</v>
      </c>
      <c r="AC473">
        <v>0</v>
      </c>
      <c r="AD473" t="s">
        <v>195</v>
      </c>
      <c r="AE473">
        <v>0</v>
      </c>
      <c r="AF473" t="s">
        <v>195</v>
      </c>
      <c r="AG473">
        <v>0</v>
      </c>
      <c r="AH473" t="s">
        <v>195</v>
      </c>
      <c r="AI473">
        <v>16</v>
      </c>
      <c r="AJ473" t="s">
        <v>25</v>
      </c>
      <c r="AK473">
        <v>62500000</v>
      </c>
      <c r="AL473">
        <v>1000000000</v>
      </c>
      <c r="AM473" t="s">
        <v>195</v>
      </c>
      <c r="AN473">
        <v>0</v>
      </c>
      <c r="AO473" t="s">
        <v>4943</v>
      </c>
      <c r="AP473">
        <v>0</v>
      </c>
      <c r="AQ473">
        <v>0</v>
      </c>
      <c r="AR473">
        <v>31788725</v>
      </c>
      <c r="AS473">
        <v>666666</v>
      </c>
      <c r="AT473">
        <v>10867500</v>
      </c>
      <c r="AU473">
        <v>14262281</v>
      </c>
      <c r="AV473">
        <v>66666667</v>
      </c>
      <c r="AW473">
        <v>103348503</v>
      </c>
      <c r="AX473">
        <v>43144643</v>
      </c>
      <c r="AY473">
        <v>162588349</v>
      </c>
      <c r="AZ473">
        <v>66666667</v>
      </c>
      <c r="BA473">
        <v>499999999</v>
      </c>
      <c r="BB473" t="s">
        <v>3796</v>
      </c>
      <c r="BC473" t="s">
        <v>3797</v>
      </c>
      <c r="BD473" t="s">
        <v>3813</v>
      </c>
      <c r="BE473" t="s">
        <v>3816</v>
      </c>
      <c r="BF473" t="s">
        <v>4967</v>
      </c>
      <c r="BG473" t="s">
        <v>4968</v>
      </c>
      <c r="BH473" t="s">
        <v>4947</v>
      </c>
      <c r="BI473" t="s">
        <v>195</v>
      </c>
      <c r="BJ473" t="s">
        <v>195</v>
      </c>
      <c r="BK473" t="s">
        <v>3870</v>
      </c>
      <c r="BL473" t="s">
        <v>5616</v>
      </c>
      <c r="BM473" t="s">
        <v>4949</v>
      </c>
      <c r="BN473" t="s">
        <v>5186</v>
      </c>
      <c r="BO473" t="s">
        <v>4950</v>
      </c>
      <c r="BP473" s="441" t="str">
        <f t="shared" si="7"/>
        <v>WA.2378.EBA.958.111.A.524211</v>
      </c>
    </row>
    <row r="474" spans="1:68">
      <c r="A474" t="s">
        <v>5010</v>
      </c>
      <c r="B474" t="s">
        <v>4936</v>
      </c>
      <c r="C474" t="s">
        <v>4937</v>
      </c>
      <c r="D474" t="s">
        <v>3795</v>
      </c>
      <c r="E474" t="s">
        <v>197</v>
      </c>
      <c r="F474" t="s">
        <v>3812</v>
      </c>
      <c r="G474" t="s">
        <v>820</v>
      </c>
      <c r="H474" t="s">
        <v>4938</v>
      </c>
      <c r="I474">
        <v>9</v>
      </c>
      <c r="J474" t="s">
        <v>4959</v>
      </c>
      <c r="K474">
        <v>2</v>
      </c>
      <c r="L474" t="s">
        <v>1111</v>
      </c>
      <c r="M474" t="s">
        <v>8</v>
      </c>
      <c r="N474" t="s">
        <v>72</v>
      </c>
      <c r="O474" t="s">
        <v>1129</v>
      </c>
      <c r="P474" t="s">
        <v>8</v>
      </c>
      <c r="Q474" t="s">
        <v>4570</v>
      </c>
      <c r="R474" t="s">
        <v>4940</v>
      </c>
      <c r="S474" t="s">
        <v>195</v>
      </c>
      <c r="T474" t="s">
        <v>4570</v>
      </c>
      <c r="U474" t="s">
        <v>4570</v>
      </c>
      <c r="V474" t="s">
        <v>4496</v>
      </c>
      <c r="W474" t="s">
        <v>4570</v>
      </c>
      <c r="X474" t="s">
        <v>5614</v>
      </c>
      <c r="Y474" t="s">
        <v>5615</v>
      </c>
      <c r="Z474" t="s">
        <v>8</v>
      </c>
      <c r="AA474">
        <v>0</v>
      </c>
      <c r="AB474" t="s">
        <v>195</v>
      </c>
      <c r="AC474">
        <v>0</v>
      </c>
      <c r="AD474" t="s">
        <v>195</v>
      </c>
      <c r="AE474">
        <v>0</v>
      </c>
      <c r="AF474" t="s">
        <v>195</v>
      </c>
      <c r="AG474">
        <v>0</v>
      </c>
      <c r="AH474" t="s">
        <v>195</v>
      </c>
      <c r="AI474">
        <v>16</v>
      </c>
      <c r="AJ474" t="s">
        <v>25</v>
      </c>
      <c r="AK474">
        <v>62500000</v>
      </c>
      <c r="AL474">
        <v>1000000000</v>
      </c>
      <c r="AM474" t="s">
        <v>195</v>
      </c>
      <c r="AN474">
        <v>0</v>
      </c>
      <c r="AO474" t="s">
        <v>5011</v>
      </c>
      <c r="AP474">
        <v>0</v>
      </c>
      <c r="AQ474">
        <v>0</v>
      </c>
      <c r="AR474">
        <v>31788725</v>
      </c>
      <c r="AS474">
        <v>666666</v>
      </c>
      <c r="AT474">
        <v>10867500</v>
      </c>
      <c r="AU474">
        <v>14262281</v>
      </c>
      <c r="AV474">
        <v>66666667</v>
      </c>
      <c r="AW474">
        <v>103348503</v>
      </c>
      <c r="AX474">
        <v>43144643</v>
      </c>
      <c r="AY474">
        <v>162588349</v>
      </c>
      <c r="AZ474">
        <v>66666667</v>
      </c>
      <c r="BA474">
        <v>499999999</v>
      </c>
      <c r="BB474" t="s">
        <v>3796</v>
      </c>
      <c r="BC474" t="s">
        <v>3797</v>
      </c>
      <c r="BD474" t="s">
        <v>3813</v>
      </c>
      <c r="BE474" t="s">
        <v>3816</v>
      </c>
      <c r="BF474" t="s">
        <v>4967</v>
      </c>
      <c r="BG474" t="s">
        <v>4968</v>
      </c>
      <c r="BH474" t="s">
        <v>4947</v>
      </c>
      <c r="BI474" t="s">
        <v>195</v>
      </c>
      <c r="BJ474" t="s">
        <v>195</v>
      </c>
      <c r="BK474" t="s">
        <v>3870</v>
      </c>
      <c r="BL474" t="s">
        <v>5616</v>
      </c>
      <c r="BM474" t="s">
        <v>4949</v>
      </c>
      <c r="BN474" t="s">
        <v>5186</v>
      </c>
      <c r="BO474" t="s">
        <v>4950</v>
      </c>
      <c r="BP474" s="441" t="str">
        <f t="shared" si="7"/>
        <v>WA.2378.EBA.958.111.A.524211</v>
      </c>
    </row>
    <row r="475" spans="1:68">
      <c r="A475" t="s">
        <v>4935</v>
      </c>
      <c r="B475" t="s">
        <v>4936</v>
      </c>
      <c r="C475" t="s">
        <v>4937</v>
      </c>
      <c r="D475" t="s">
        <v>3795</v>
      </c>
      <c r="E475" t="s">
        <v>197</v>
      </c>
      <c r="F475" t="s">
        <v>3812</v>
      </c>
      <c r="G475" t="s">
        <v>820</v>
      </c>
      <c r="H475" t="s">
        <v>4938</v>
      </c>
      <c r="I475">
        <v>9</v>
      </c>
      <c r="J475" t="s">
        <v>4939</v>
      </c>
      <c r="K475">
        <v>1</v>
      </c>
      <c r="L475" t="s">
        <v>805</v>
      </c>
      <c r="M475" t="s">
        <v>8</v>
      </c>
      <c r="N475" t="s">
        <v>972</v>
      </c>
      <c r="O475" t="s">
        <v>512</v>
      </c>
      <c r="P475" t="s">
        <v>8</v>
      </c>
      <c r="Q475" t="s">
        <v>4570</v>
      </c>
      <c r="R475" t="s">
        <v>4940</v>
      </c>
      <c r="S475" t="s">
        <v>195</v>
      </c>
      <c r="T475" t="s">
        <v>4570</v>
      </c>
      <c r="U475" t="s">
        <v>4570</v>
      </c>
      <c r="V475" t="s">
        <v>4496</v>
      </c>
      <c r="W475" t="s">
        <v>4570</v>
      </c>
      <c r="X475" t="s">
        <v>5617</v>
      </c>
      <c r="Y475" t="s">
        <v>5618</v>
      </c>
      <c r="Z475" t="s">
        <v>8</v>
      </c>
      <c r="AA475">
        <v>0</v>
      </c>
      <c r="AB475" t="s">
        <v>195</v>
      </c>
      <c r="AC475">
        <v>0</v>
      </c>
      <c r="AD475" t="s">
        <v>195</v>
      </c>
      <c r="AE475">
        <v>0</v>
      </c>
      <c r="AF475" t="s">
        <v>195</v>
      </c>
      <c r="AG475">
        <v>0</v>
      </c>
      <c r="AH475" t="s">
        <v>195</v>
      </c>
      <c r="AI475">
        <v>108</v>
      </c>
      <c r="AJ475" t="s">
        <v>25</v>
      </c>
      <c r="AK475">
        <v>200000</v>
      </c>
      <c r="AL475">
        <v>21600000</v>
      </c>
      <c r="AM475" t="s">
        <v>195</v>
      </c>
      <c r="AN475">
        <v>0</v>
      </c>
      <c r="AO475" t="s">
        <v>4943</v>
      </c>
      <c r="AP475">
        <v>0</v>
      </c>
      <c r="AQ475">
        <v>0</v>
      </c>
      <c r="AR475">
        <v>915423</v>
      </c>
      <c r="AS475">
        <v>866041</v>
      </c>
      <c r="AT475">
        <v>1173213</v>
      </c>
      <c r="AU475">
        <v>360000</v>
      </c>
      <c r="AV475">
        <v>360000</v>
      </c>
      <c r="AW475">
        <v>252000</v>
      </c>
      <c r="AX475">
        <v>261371</v>
      </c>
      <c r="AY475">
        <v>976905</v>
      </c>
      <c r="AZ475">
        <v>3530846</v>
      </c>
      <c r="BA475">
        <v>12904201</v>
      </c>
      <c r="BB475" t="s">
        <v>3796</v>
      </c>
      <c r="BC475" t="s">
        <v>3797</v>
      </c>
      <c r="BD475" t="s">
        <v>3813</v>
      </c>
      <c r="BE475" t="s">
        <v>4944</v>
      </c>
      <c r="BF475" t="s">
        <v>4945</v>
      </c>
      <c r="BG475" t="s">
        <v>4946</v>
      </c>
      <c r="BH475" t="s">
        <v>4947</v>
      </c>
      <c r="BI475" t="s">
        <v>195</v>
      </c>
      <c r="BJ475" t="s">
        <v>195</v>
      </c>
      <c r="BK475" t="s">
        <v>3821</v>
      </c>
      <c r="BL475" t="s">
        <v>5619</v>
      </c>
      <c r="BM475" t="s">
        <v>4949</v>
      </c>
      <c r="BN475" t="s">
        <v>5439</v>
      </c>
      <c r="BO475" t="s">
        <v>5620</v>
      </c>
      <c r="BP475" s="441" t="str">
        <f t="shared" si="7"/>
        <v>WA.2378.EBA.957.101.A.521241</v>
      </c>
    </row>
    <row r="476" spans="1:68">
      <c r="A476" t="s">
        <v>4935</v>
      </c>
      <c r="B476" t="s">
        <v>4936</v>
      </c>
      <c r="C476" t="s">
        <v>4937</v>
      </c>
      <c r="D476" t="s">
        <v>3795</v>
      </c>
      <c r="E476" t="s">
        <v>197</v>
      </c>
      <c r="F476" t="s">
        <v>3812</v>
      </c>
      <c r="G476" t="s">
        <v>820</v>
      </c>
      <c r="H476" t="s">
        <v>4938</v>
      </c>
      <c r="I476">
        <v>9</v>
      </c>
      <c r="J476" t="s">
        <v>4959</v>
      </c>
      <c r="K476">
        <v>2</v>
      </c>
      <c r="L476" t="s">
        <v>805</v>
      </c>
      <c r="M476" t="s">
        <v>8</v>
      </c>
      <c r="N476" t="s">
        <v>1020</v>
      </c>
      <c r="O476" t="s">
        <v>512</v>
      </c>
      <c r="P476" t="s">
        <v>8</v>
      </c>
      <c r="Q476" t="s">
        <v>4570</v>
      </c>
      <c r="R476" t="s">
        <v>4940</v>
      </c>
      <c r="S476" t="s">
        <v>195</v>
      </c>
      <c r="T476" t="s">
        <v>4570</v>
      </c>
      <c r="U476" t="s">
        <v>4570</v>
      </c>
      <c r="V476" t="s">
        <v>4496</v>
      </c>
      <c r="W476" t="s">
        <v>4570</v>
      </c>
      <c r="X476" t="s">
        <v>5621</v>
      </c>
      <c r="Y476" t="s">
        <v>5622</v>
      </c>
      <c r="Z476" t="s">
        <v>8</v>
      </c>
      <c r="AA476">
        <v>0</v>
      </c>
      <c r="AB476" t="s">
        <v>195</v>
      </c>
      <c r="AC476">
        <v>0</v>
      </c>
      <c r="AD476" t="s">
        <v>195</v>
      </c>
      <c r="AE476">
        <v>0</v>
      </c>
      <c r="AF476" t="s">
        <v>195</v>
      </c>
      <c r="AG476">
        <v>0</v>
      </c>
      <c r="AH476" t="s">
        <v>195</v>
      </c>
      <c r="AI476">
        <v>12</v>
      </c>
      <c r="AJ476" t="s">
        <v>106</v>
      </c>
      <c r="AK476">
        <v>300000</v>
      </c>
      <c r="AL476">
        <v>3600000</v>
      </c>
      <c r="AM476" t="s">
        <v>195</v>
      </c>
      <c r="AN476">
        <v>0</v>
      </c>
      <c r="AO476" t="s">
        <v>4943</v>
      </c>
      <c r="AP476">
        <v>0</v>
      </c>
      <c r="AQ476">
        <v>0</v>
      </c>
      <c r="AR476">
        <v>124604</v>
      </c>
      <c r="AS476">
        <v>72165</v>
      </c>
      <c r="AT476">
        <v>51550</v>
      </c>
      <c r="AU476">
        <v>80609</v>
      </c>
      <c r="AV476">
        <v>99894</v>
      </c>
      <c r="AW476">
        <v>66109</v>
      </c>
      <c r="AX476">
        <v>97172</v>
      </c>
      <c r="AY476">
        <v>113835</v>
      </c>
      <c r="AZ476">
        <v>185417</v>
      </c>
      <c r="BA476">
        <v>2708645</v>
      </c>
      <c r="BB476" t="s">
        <v>3796</v>
      </c>
      <c r="BC476" t="s">
        <v>3797</v>
      </c>
      <c r="BD476" t="s">
        <v>3813</v>
      </c>
      <c r="BE476" t="s">
        <v>3816</v>
      </c>
      <c r="BF476" t="s">
        <v>4962</v>
      </c>
      <c r="BG476" t="s">
        <v>4963</v>
      </c>
      <c r="BH476" t="s">
        <v>4947</v>
      </c>
      <c r="BI476" t="s">
        <v>195</v>
      </c>
      <c r="BJ476" t="s">
        <v>195</v>
      </c>
      <c r="BK476" t="s">
        <v>3821</v>
      </c>
      <c r="BL476" t="s">
        <v>5623</v>
      </c>
      <c r="BM476" t="s">
        <v>4949</v>
      </c>
      <c r="BN476" t="s">
        <v>5439</v>
      </c>
      <c r="BO476" t="s">
        <v>5620</v>
      </c>
      <c r="BP476" s="441" t="str">
        <f t="shared" si="7"/>
        <v>WA.2378.EBA.958.101.A.521241</v>
      </c>
    </row>
    <row r="477" spans="1:68">
      <c r="A477" t="s">
        <v>4935</v>
      </c>
      <c r="B477" t="s">
        <v>4936</v>
      </c>
      <c r="C477" t="s">
        <v>4937</v>
      </c>
      <c r="D477" t="s">
        <v>3795</v>
      </c>
      <c r="E477" t="s">
        <v>197</v>
      </c>
      <c r="F477" t="s">
        <v>3812</v>
      </c>
      <c r="G477" t="s">
        <v>820</v>
      </c>
      <c r="H477" t="s">
        <v>4938</v>
      </c>
      <c r="I477">
        <v>9</v>
      </c>
      <c r="J477" t="s">
        <v>4959</v>
      </c>
      <c r="K477">
        <v>2</v>
      </c>
      <c r="L477" t="s">
        <v>805</v>
      </c>
      <c r="M477" t="s">
        <v>8</v>
      </c>
      <c r="N477" t="s">
        <v>1020</v>
      </c>
      <c r="O477" t="s">
        <v>512</v>
      </c>
      <c r="P477" t="s">
        <v>8</v>
      </c>
      <c r="Q477" t="s">
        <v>4570</v>
      </c>
      <c r="R477" t="s">
        <v>4940</v>
      </c>
      <c r="S477" t="s">
        <v>195</v>
      </c>
      <c r="T477" t="s">
        <v>4570</v>
      </c>
      <c r="U477" t="s">
        <v>4570</v>
      </c>
      <c r="V477" t="s">
        <v>4951</v>
      </c>
      <c r="W477" t="s">
        <v>4496</v>
      </c>
      <c r="X477" t="s">
        <v>5624</v>
      </c>
      <c r="Y477" t="s">
        <v>5625</v>
      </c>
      <c r="Z477" t="s">
        <v>8</v>
      </c>
      <c r="AA477">
        <v>0</v>
      </c>
      <c r="AB477" t="s">
        <v>195</v>
      </c>
      <c r="AC477">
        <v>0</v>
      </c>
      <c r="AD477" t="s">
        <v>195</v>
      </c>
      <c r="AE477">
        <v>0</v>
      </c>
      <c r="AF477" t="s">
        <v>195</v>
      </c>
      <c r="AG477">
        <v>0</v>
      </c>
      <c r="AH477" t="s">
        <v>195</v>
      </c>
      <c r="AI477">
        <v>132</v>
      </c>
      <c r="AJ477" t="s">
        <v>106</v>
      </c>
      <c r="AK477">
        <v>200000</v>
      </c>
      <c r="AL477">
        <v>26400000</v>
      </c>
      <c r="AM477" t="s">
        <v>195</v>
      </c>
      <c r="AN477">
        <v>0</v>
      </c>
      <c r="AO477" t="s">
        <v>4943</v>
      </c>
      <c r="AP477">
        <v>0</v>
      </c>
      <c r="AQ477">
        <v>0</v>
      </c>
      <c r="AR477">
        <v>913763</v>
      </c>
      <c r="AS477">
        <v>529207</v>
      </c>
      <c r="AT477">
        <v>378030</v>
      </c>
      <c r="AU477">
        <v>591133</v>
      </c>
      <c r="AV477">
        <v>732554</v>
      </c>
      <c r="AW477">
        <v>484802</v>
      </c>
      <c r="AX477">
        <v>712596</v>
      </c>
      <c r="AY477">
        <v>834790</v>
      </c>
      <c r="AZ477">
        <v>1359727</v>
      </c>
      <c r="BA477">
        <v>19863398</v>
      </c>
      <c r="BB477" t="s">
        <v>3796</v>
      </c>
      <c r="BC477" t="s">
        <v>3797</v>
      </c>
      <c r="BD477" t="s">
        <v>3813</v>
      </c>
      <c r="BE477" t="s">
        <v>3816</v>
      </c>
      <c r="BF477" t="s">
        <v>4962</v>
      </c>
      <c r="BG477" t="s">
        <v>4963</v>
      </c>
      <c r="BH477" t="s">
        <v>4947</v>
      </c>
      <c r="BI477" t="s">
        <v>195</v>
      </c>
      <c r="BJ477" t="s">
        <v>195</v>
      </c>
      <c r="BK477" t="s">
        <v>3821</v>
      </c>
      <c r="BL477" t="s">
        <v>5626</v>
      </c>
      <c r="BM477" t="s">
        <v>4949</v>
      </c>
      <c r="BN477" t="s">
        <v>5439</v>
      </c>
      <c r="BO477" t="s">
        <v>5620</v>
      </c>
      <c r="BP477" s="441" t="str">
        <f t="shared" si="7"/>
        <v>WA.2378.EBA.958.101.A.521241</v>
      </c>
    </row>
    <row r="478" spans="1:68">
      <c r="A478" t="s">
        <v>4935</v>
      </c>
      <c r="B478" t="s">
        <v>4936</v>
      </c>
      <c r="C478" t="s">
        <v>4937</v>
      </c>
      <c r="D478" t="s">
        <v>3795</v>
      </c>
      <c r="E478" t="s">
        <v>197</v>
      </c>
      <c r="F478" t="s">
        <v>3812</v>
      </c>
      <c r="G478" t="s">
        <v>820</v>
      </c>
      <c r="H478" t="s">
        <v>4938</v>
      </c>
      <c r="I478">
        <v>9</v>
      </c>
      <c r="J478" t="s">
        <v>4959</v>
      </c>
      <c r="K478">
        <v>2</v>
      </c>
      <c r="L478" t="s">
        <v>1111</v>
      </c>
      <c r="M478" t="s">
        <v>508</v>
      </c>
      <c r="N478" t="s">
        <v>74</v>
      </c>
      <c r="O478" t="s">
        <v>512</v>
      </c>
      <c r="P478" t="s">
        <v>8</v>
      </c>
      <c r="Q478" t="s">
        <v>4570</v>
      </c>
      <c r="R478" t="s">
        <v>4940</v>
      </c>
      <c r="S478" t="s">
        <v>195</v>
      </c>
      <c r="T478" t="s">
        <v>4570</v>
      </c>
      <c r="U478" t="s">
        <v>4570</v>
      </c>
      <c r="V478" t="s">
        <v>4496</v>
      </c>
      <c r="W478" t="s">
        <v>4570</v>
      </c>
      <c r="X478" t="s">
        <v>5627</v>
      </c>
      <c r="Y478" t="s">
        <v>5628</v>
      </c>
      <c r="Z478" t="s">
        <v>8</v>
      </c>
      <c r="AA478">
        <v>0</v>
      </c>
      <c r="AB478" t="s">
        <v>195</v>
      </c>
      <c r="AC478">
        <v>0</v>
      </c>
      <c r="AD478" t="s">
        <v>195</v>
      </c>
      <c r="AE478">
        <v>0</v>
      </c>
      <c r="AF478" t="s">
        <v>195</v>
      </c>
      <c r="AG478">
        <v>0</v>
      </c>
      <c r="AH478" t="s">
        <v>195</v>
      </c>
      <c r="AI478">
        <v>50</v>
      </c>
      <c r="AJ478" t="s">
        <v>32</v>
      </c>
      <c r="AK478">
        <v>200000</v>
      </c>
      <c r="AL478">
        <v>10000000</v>
      </c>
      <c r="AM478" t="s">
        <v>195</v>
      </c>
      <c r="AN478">
        <v>0</v>
      </c>
      <c r="AO478" t="s">
        <v>4943</v>
      </c>
      <c r="AP478">
        <v>0</v>
      </c>
      <c r="AQ478">
        <v>0</v>
      </c>
      <c r="AR478">
        <v>317887</v>
      </c>
      <c r="AS478">
        <v>6667</v>
      </c>
      <c r="AT478">
        <v>108675</v>
      </c>
      <c r="AU478">
        <v>142623</v>
      </c>
      <c r="AV478">
        <v>666667</v>
      </c>
      <c r="AW478">
        <v>1033485</v>
      </c>
      <c r="AX478">
        <v>431446</v>
      </c>
      <c r="AY478">
        <v>1625883</v>
      </c>
      <c r="AZ478">
        <v>666667</v>
      </c>
      <c r="BA478">
        <v>5000000</v>
      </c>
      <c r="BB478" t="s">
        <v>3796</v>
      </c>
      <c r="BC478" t="s">
        <v>3797</v>
      </c>
      <c r="BD478" t="s">
        <v>3813</v>
      </c>
      <c r="BE478" t="s">
        <v>3816</v>
      </c>
      <c r="BF478" t="s">
        <v>4967</v>
      </c>
      <c r="BG478" t="s">
        <v>4972</v>
      </c>
      <c r="BH478" t="s">
        <v>4947</v>
      </c>
      <c r="BI478" t="s">
        <v>195</v>
      </c>
      <c r="BJ478" t="s">
        <v>195</v>
      </c>
      <c r="BK478" t="s">
        <v>3821</v>
      </c>
      <c r="BL478" t="s">
        <v>5629</v>
      </c>
      <c r="BM478" t="s">
        <v>4949</v>
      </c>
      <c r="BN478" t="s">
        <v>5439</v>
      </c>
      <c r="BO478" t="s">
        <v>5620</v>
      </c>
      <c r="BP478" s="441" t="str">
        <f t="shared" si="7"/>
        <v>WA.2378.EBA.958.111.B.521241</v>
      </c>
    </row>
    <row r="479" spans="1:68">
      <c r="A479" t="s">
        <v>4935</v>
      </c>
      <c r="B479" t="s">
        <v>4936</v>
      </c>
      <c r="C479" t="s">
        <v>4937</v>
      </c>
      <c r="D479" t="s">
        <v>3795</v>
      </c>
      <c r="E479" t="s">
        <v>197</v>
      </c>
      <c r="F479" t="s">
        <v>3812</v>
      </c>
      <c r="G479" t="s">
        <v>820</v>
      </c>
      <c r="H479" t="s">
        <v>4938</v>
      </c>
      <c r="I479">
        <v>9</v>
      </c>
      <c r="J479" t="s">
        <v>4974</v>
      </c>
      <c r="K479">
        <v>1</v>
      </c>
      <c r="L479" t="s">
        <v>805</v>
      </c>
      <c r="M479" t="s">
        <v>8</v>
      </c>
      <c r="N479" t="s">
        <v>159</v>
      </c>
      <c r="O479" t="s">
        <v>512</v>
      </c>
      <c r="P479" t="s">
        <v>8</v>
      </c>
      <c r="Q479" t="s">
        <v>4570</v>
      </c>
      <c r="R479" t="s">
        <v>4940</v>
      </c>
      <c r="S479" t="s">
        <v>195</v>
      </c>
      <c r="T479" t="s">
        <v>4570</v>
      </c>
      <c r="U479" t="s">
        <v>4570</v>
      </c>
      <c r="V479" t="s">
        <v>4496</v>
      </c>
      <c r="W479" t="s">
        <v>4570</v>
      </c>
      <c r="X479" t="s">
        <v>5630</v>
      </c>
      <c r="Y479" t="s">
        <v>5622</v>
      </c>
      <c r="Z479" t="s">
        <v>8</v>
      </c>
      <c r="AA479">
        <v>0</v>
      </c>
      <c r="AB479" t="s">
        <v>195</v>
      </c>
      <c r="AC479">
        <v>0</v>
      </c>
      <c r="AD479" t="s">
        <v>195</v>
      </c>
      <c r="AE479">
        <v>0</v>
      </c>
      <c r="AF479" t="s">
        <v>195</v>
      </c>
      <c r="AG479">
        <v>0</v>
      </c>
      <c r="AH479" t="s">
        <v>195</v>
      </c>
      <c r="AI479">
        <v>12</v>
      </c>
      <c r="AJ479" t="s">
        <v>106</v>
      </c>
      <c r="AK479">
        <v>300000</v>
      </c>
      <c r="AL479">
        <v>3600000</v>
      </c>
      <c r="AM479" t="s">
        <v>195</v>
      </c>
      <c r="AN479">
        <v>0</v>
      </c>
      <c r="AO479" t="s">
        <v>4943</v>
      </c>
      <c r="AP479">
        <v>0</v>
      </c>
      <c r="AQ479">
        <v>0</v>
      </c>
      <c r="AR479">
        <v>552485</v>
      </c>
      <c r="AS479">
        <v>390336</v>
      </c>
      <c r="AT479">
        <v>504229</v>
      </c>
      <c r="AU479">
        <v>83502</v>
      </c>
      <c r="AV479">
        <v>83502</v>
      </c>
      <c r="AW479">
        <v>83502</v>
      </c>
      <c r="AX479">
        <v>491833</v>
      </c>
      <c r="AY479">
        <v>83502</v>
      </c>
      <c r="AZ479">
        <v>141696</v>
      </c>
      <c r="BA479">
        <v>1185413</v>
      </c>
      <c r="BB479" t="s">
        <v>3796</v>
      </c>
      <c r="BC479" t="s">
        <v>3797</v>
      </c>
      <c r="BD479" t="s">
        <v>3813</v>
      </c>
      <c r="BE479" t="s">
        <v>4977</v>
      </c>
      <c r="BF479" t="s">
        <v>4978</v>
      </c>
      <c r="BG479" t="s">
        <v>4979</v>
      </c>
      <c r="BH479" t="s">
        <v>4947</v>
      </c>
      <c r="BI479" t="s">
        <v>195</v>
      </c>
      <c r="BJ479" t="s">
        <v>195</v>
      </c>
      <c r="BK479" t="s">
        <v>3821</v>
      </c>
      <c r="BL479" t="s">
        <v>5623</v>
      </c>
      <c r="BM479" t="s">
        <v>4949</v>
      </c>
      <c r="BN479" t="s">
        <v>5439</v>
      </c>
      <c r="BO479" t="s">
        <v>5620</v>
      </c>
      <c r="BP479" s="441" t="str">
        <f t="shared" si="7"/>
        <v>WA.2378.EBA.960.101.A.521241</v>
      </c>
    </row>
    <row r="480" spans="1:68">
      <c r="A480" t="s">
        <v>4935</v>
      </c>
      <c r="B480" t="s">
        <v>4936</v>
      </c>
      <c r="C480" t="s">
        <v>4937</v>
      </c>
      <c r="D480" t="s">
        <v>3795</v>
      </c>
      <c r="E480" t="s">
        <v>197</v>
      </c>
      <c r="F480" t="s">
        <v>3812</v>
      </c>
      <c r="G480" t="s">
        <v>820</v>
      </c>
      <c r="H480" t="s">
        <v>4938</v>
      </c>
      <c r="I480">
        <v>9</v>
      </c>
      <c r="J480" t="s">
        <v>4994</v>
      </c>
      <c r="K480">
        <v>2</v>
      </c>
      <c r="L480" t="s">
        <v>805</v>
      </c>
      <c r="M480" t="s">
        <v>8</v>
      </c>
      <c r="N480" t="s">
        <v>1541</v>
      </c>
      <c r="O480" t="s">
        <v>512</v>
      </c>
      <c r="P480" t="s">
        <v>8</v>
      </c>
      <c r="Q480" t="s">
        <v>4570</v>
      </c>
      <c r="R480" t="s">
        <v>4940</v>
      </c>
      <c r="S480" t="s">
        <v>195</v>
      </c>
      <c r="T480" t="s">
        <v>4570</v>
      </c>
      <c r="U480" t="s">
        <v>4570</v>
      </c>
      <c r="V480" t="s">
        <v>4496</v>
      </c>
      <c r="W480" t="s">
        <v>4570</v>
      </c>
      <c r="X480" t="s">
        <v>5631</v>
      </c>
      <c r="Y480" t="s">
        <v>5632</v>
      </c>
      <c r="Z480" t="s">
        <v>8</v>
      </c>
      <c r="AA480">
        <v>0</v>
      </c>
      <c r="AB480" t="s">
        <v>195</v>
      </c>
      <c r="AC480">
        <v>0</v>
      </c>
      <c r="AD480" t="s">
        <v>195</v>
      </c>
      <c r="AE480">
        <v>0</v>
      </c>
      <c r="AF480" t="s">
        <v>195</v>
      </c>
      <c r="AG480">
        <v>0</v>
      </c>
      <c r="AH480" t="s">
        <v>195</v>
      </c>
      <c r="AI480">
        <v>96</v>
      </c>
      <c r="AJ480" t="s">
        <v>32</v>
      </c>
      <c r="AK480">
        <v>200000</v>
      </c>
      <c r="AL480">
        <v>19200000</v>
      </c>
      <c r="AM480" t="s">
        <v>195</v>
      </c>
      <c r="AN480">
        <v>0</v>
      </c>
      <c r="AO480" t="s">
        <v>4943</v>
      </c>
      <c r="AP480">
        <v>0</v>
      </c>
      <c r="AQ480">
        <v>0</v>
      </c>
      <c r="AR480">
        <v>2205813</v>
      </c>
      <c r="AS480">
        <v>311389</v>
      </c>
      <c r="AT480">
        <v>1147185</v>
      </c>
      <c r="AU480">
        <v>624763</v>
      </c>
      <c r="AV480">
        <v>119985</v>
      </c>
      <c r="AW480">
        <v>119985</v>
      </c>
      <c r="AX480">
        <v>119985</v>
      </c>
      <c r="AY480">
        <v>129364</v>
      </c>
      <c r="AZ480">
        <v>2255052</v>
      </c>
      <c r="BA480">
        <v>12166479</v>
      </c>
      <c r="BB480" t="s">
        <v>3796</v>
      </c>
      <c r="BC480" t="s">
        <v>3797</v>
      </c>
      <c r="BD480" t="s">
        <v>3813</v>
      </c>
      <c r="BE480" t="s">
        <v>4997</v>
      </c>
      <c r="BF480" t="s">
        <v>4998</v>
      </c>
      <c r="BG480" t="s">
        <v>4999</v>
      </c>
      <c r="BH480" t="s">
        <v>4947</v>
      </c>
      <c r="BI480" t="s">
        <v>195</v>
      </c>
      <c r="BJ480" t="s">
        <v>195</v>
      </c>
      <c r="BK480" t="s">
        <v>3821</v>
      </c>
      <c r="BL480" t="s">
        <v>5633</v>
      </c>
      <c r="BM480" t="s">
        <v>4949</v>
      </c>
      <c r="BN480" t="s">
        <v>5439</v>
      </c>
      <c r="BO480" t="s">
        <v>5620</v>
      </c>
      <c r="BP480" s="441" t="str">
        <f t="shared" si="7"/>
        <v>WA.2378.EBA.963.101.A.521241</v>
      </c>
    </row>
    <row r="481" spans="1:68">
      <c r="A481" t="s">
        <v>5010</v>
      </c>
      <c r="B481" t="s">
        <v>4936</v>
      </c>
      <c r="C481" t="s">
        <v>4937</v>
      </c>
      <c r="D481" t="s">
        <v>3795</v>
      </c>
      <c r="E481" t="s">
        <v>197</v>
      </c>
      <c r="F481" t="s">
        <v>3812</v>
      </c>
      <c r="G481" t="s">
        <v>820</v>
      </c>
      <c r="H481" t="s">
        <v>4938</v>
      </c>
      <c r="I481">
        <v>9</v>
      </c>
      <c r="J481" t="s">
        <v>4939</v>
      </c>
      <c r="K481">
        <v>1</v>
      </c>
      <c r="L481" t="s">
        <v>805</v>
      </c>
      <c r="M481" t="s">
        <v>8</v>
      </c>
      <c r="N481" t="s">
        <v>972</v>
      </c>
      <c r="O481" t="s">
        <v>512</v>
      </c>
      <c r="P481" t="s">
        <v>8</v>
      </c>
      <c r="Q481" t="s">
        <v>4570</v>
      </c>
      <c r="R481" t="s">
        <v>4940</v>
      </c>
      <c r="S481" t="s">
        <v>195</v>
      </c>
      <c r="T481" t="s">
        <v>4570</v>
      </c>
      <c r="U481" t="s">
        <v>4570</v>
      </c>
      <c r="V481" t="s">
        <v>4496</v>
      </c>
      <c r="W481" t="s">
        <v>4570</v>
      </c>
      <c r="X481" t="s">
        <v>5617</v>
      </c>
      <c r="Y481" t="s">
        <v>5618</v>
      </c>
      <c r="Z481" t="s">
        <v>8</v>
      </c>
      <c r="AA481">
        <v>0</v>
      </c>
      <c r="AB481" t="s">
        <v>195</v>
      </c>
      <c r="AC481">
        <v>0</v>
      </c>
      <c r="AD481" t="s">
        <v>195</v>
      </c>
      <c r="AE481">
        <v>0</v>
      </c>
      <c r="AF481" t="s">
        <v>195</v>
      </c>
      <c r="AG481">
        <v>0</v>
      </c>
      <c r="AH481" t="s">
        <v>195</v>
      </c>
      <c r="AI481">
        <v>108</v>
      </c>
      <c r="AJ481" t="s">
        <v>25</v>
      </c>
      <c r="AK481">
        <v>200000</v>
      </c>
      <c r="AL481">
        <v>21600000</v>
      </c>
      <c r="AM481" t="s">
        <v>195</v>
      </c>
      <c r="AN481">
        <v>0</v>
      </c>
      <c r="AO481" t="s">
        <v>5011</v>
      </c>
      <c r="AP481">
        <v>0</v>
      </c>
      <c r="AQ481">
        <v>0</v>
      </c>
      <c r="AR481">
        <v>368534</v>
      </c>
      <c r="AS481">
        <v>917312</v>
      </c>
      <c r="AT481">
        <v>0</v>
      </c>
      <c r="AU481">
        <v>494478</v>
      </c>
      <c r="AV481">
        <v>144930</v>
      </c>
      <c r="AW481">
        <v>101451</v>
      </c>
      <c r="AX481">
        <v>105223</v>
      </c>
      <c r="AY481">
        <v>393286</v>
      </c>
      <c r="AZ481">
        <v>1421460</v>
      </c>
      <c r="BA481">
        <v>17653326</v>
      </c>
      <c r="BB481" t="s">
        <v>3796</v>
      </c>
      <c r="BC481" t="s">
        <v>3797</v>
      </c>
      <c r="BD481" t="s">
        <v>3813</v>
      </c>
      <c r="BE481" t="s">
        <v>4944</v>
      </c>
      <c r="BF481" t="s">
        <v>4945</v>
      </c>
      <c r="BG481" t="s">
        <v>4946</v>
      </c>
      <c r="BH481" t="s">
        <v>4947</v>
      </c>
      <c r="BI481" t="s">
        <v>195</v>
      </c>
      <c r="BJ481" t="s">
        <v>195</v>
      </c>
      <c r="BK481" t="s">
        <v>3821</v>
      </c>
      <c r="BL481" t="s">
        <v>5619</v>
      </c>
      <c r="BM481" t="s">
        <v>4949</v>
      </c>
      <c r="BN481" t="s">
        <v>5439</v>
      </c>
      <c r="BO481" t="s">
        <v>5620</v>
      </c>
      <c r="BP481" s="441" t="str">
        <f t="shared" si="7"/>
        <v>WA.2378.EBA.957.101.A.521241</v>
      </c>
    </row>
    <row r="482" spans="1:68">
      <c r="A482" t="s">
        <v>5010</v>
      </c>
      <c r="B482" t="s">
        <v>4936</v>
      </c>
      <c r="C482" t="s">
        <v>4937</v>
      </c>
      <c r="D482" t="s">
        <v>3795</v>
      </c>
      <c r="E482" t="s">
        <v>197</v>
      </c>
      <c r="F482" t="s">
        <v>3812</v>
      </c>
      <c r="G482" t="s">
        <v>820</v>
      </c>
      <c r="H482" t="s">
        <v>4938</v>
      </c>
      <c r="I482">
        <v>9</v>
      </c>
      <c r="J482" t="s">
        <v>4959</v>
      </c>
      <c r="K482">
        <v>2</v>
      </c>
      <c r="L482" t="s">
        <v>805</v>
      </c>
      <c r="M482" t="s">
        <v>8</v>
      </c>
      <c r="N482" t="s">
        <v>1020</v>
      </c>
      <c r="O482" t="s">
        <v>512</v>
      </c>
      <c r="P482" t="s">
        <v>8</v>
      </c>
      <c r="Q482" t="s">
        <v>4570</v>
      </c>
      <c r="R482" t="s">
        <v>4940</v>
      </c>
      <c r="S482" t="s">
        <v>195</v>
      </c>
      <c r="T482" t="s">
        <v>4570</v>
      </c>
      <c r="U482" t="s">
        <v>4570</v>
      </c>
      <c r="V482" t="s">
        <v>4496</v>
      </c>
      <c r="W482" t="s">
        <v>4570</v>
      </c>
      <c r="X482" t="s">
        <v>5621</v>
      </c>
      <c r="Y482" t="s">
        <v>5622</v>
      </c>
      <c r="Z482" t="s">
        <v>8</v>
      </c>
      <c r="AA482">
        <v>0</v>
      </c>
      <c r="AB482" t="s">
        <v>195</v>
      </c>
      <c r="AC482">
        <v>0</v>
      </c>
      <c r="AD482" t="s">
        <v>195</v>
      </c>
      <c r="AE482">
        <v>0</v>
      </c>
      <c r="AF482" t="s">
        <v>195</v>
      </c>
      <c r="AG482">
        <v>0</v>
      </c>
      <c r="AH482" t="s">
        <v>195</v>
      </c>
      <c r="AI482">
        <v>12</v>
      </c>
      <c r="AJ482" t="s">
        <v>106</v>
      </c>
      <c r="AK482">
        <v>300000</v>
      </c>
      <c r="AL482">
        <v>3600000</v>
      </c>
      <c r="AM482" t="s">
        <v>195</v>
      </c>
      <c r="AN482">
        <v>0</v>
      </c>
      <c r="AO482" t="s">
        <v>5011</v>
      </c>
      <c r="AP482">
        <v>0</v>
      </c>
      <c r="AQ482">
        <v>0</v>
      </c>
      <c r="AR482">
        <v>118871</v>
      </c>
      <c r="AS482">
        <v>159681</v>
      </c>
      <c r="AT482">
        <v>219855</v>
      </c>
      <c r="AU482">
        <v>150715</v>
      </c>
      <c r="AV482">
        <v>90226</v>
      </c>
      <c r="AW482">
        <v>69880</v>
      </c>
      <c r="AX482">
        <v>94409</v>
      </c>
      <c r="AY482">
        <v>87930</v>
      </c>
      <c r="AZ482">
        <v>94455</v>
      </c>
      <c r="BA482">
        <v>2513978</v>
      </c>
      <c r="BB482" t="s">
        <v>3796</v>
      </c>
      <c r="BC482" t="s">
        <v>3797</v>
      </c>
      <c r="BD482" t="s">
        <v>3813</v>
      </c>
      <c r="BE482" t="s">
        <v>3816</v>
      </c>
      <c r="BF482" t="s">
        <v>4962</v>
      </c>
      <c r="BG482" t="s">
        <v>4963</v>
      </c>
      <c r="BH482" t="s">
        <v>4947</v>
      </c>
      <c r="BI482" t="s">
        <v>195</v>
      </c>
      <c r="BJ482" t="s">
        <v>195</v>
      </c>
      <c r="BK482" t="s">
        <v>3821</v>
      </c>
      <c r="BL482" t="s">
        <v>5623</v>
      </c>
      <c r="BM482" t="s">
        <v>4949</v>
      </c>
      <c r="BN482" t="s">
        <v>5439</v>
      </c>
      <c r="BO482" t="s">
        <v>5620</v>
      </c>
      <c r="BP482" s="441" t="str">
        <f t="shared" si="7"/>
        <v>WA.2378.EBA.958.101.A.521241</v>
      </c>
    </row>
    <row r="483" spans="1:68">
      <c r="A483" t="s">
        <v>5010</v>
      </c>
      <c r="B483" t="s">
        <v>4936</v>
      </c>
      <c r="C483" t="s">
        <v>4937</v>
      </c>
      <c r="D483" t="s">
        <v>3795</v>
      </c>
      <c r="E483" t="s">
        <v>197</v>
      </c>
      <c r="F483" t="s">
        <v>3812</v>
      </c>
      <c r="G483" t="s">
        <v>820</v>
      </c>
      <c r="H483" t="s">
        <v>4938</v>
      </c>
      <c r="I483">
        <v>9</v>
      </c>
      <c r="J483" t="s">
        <v>4959</v>
      </c>
      <c r="K483">
        <v>2</v>
      </c>
      <c r="L483" t="s">
        <v>805</v>
      </c>
      <c r="M483" t="s">
        <v>8</v>
      </c>
      <c r="N483" t="s">
        <v>1020</v>
      </c>
      <c r="O483" t="s">
        <v>512</v>
      </c>
      <c r="P483" t="s">
        <v>8</v>
      </c>
      <c r="Q483" t="s">
        <v>4570</v>
      </c>
      <c r="R483" t="s">
        <v>4940</v>
      </c>
      <c r="S483" t="s">
        <v>195</v>
      </c>
      <c r="T483" t="s">
        <v>4570</v>
      </c>
      <c r="U483" t="s">
        <v>4570</v>
      </c>
      <c r="V483" t="s">
        <v>4951</v>
      </c>
      <c r="W483" t="s">
        <v>4496</v>
      </c>
      <c r="X483" t="s">
        <v>5624</v>
      </c>
      <c r="Y483" t="s">
        <v>5625</v>
      </c>
      <c r="Z483" t="s">
        <v>8</v>
      </c>
      <c r="AA483">
        <v>0</v>
      </c>
      <c r="AB483" t="s">
        <v>195</v>
      </c>
      <c r="AC483">
        <v>0</v>
      </c>
      <c r="AD483" t="s">
        <v>195</v>
      </c>
      <c r="AE483">
        <v>0</v>
      </c>
      <c r="AF483" t="s">
        <v>195</v>
      </c>
      <c r="AG483">
        <v>0</v>
      </c>
      <c r="AH483" t="s">
        <v>195</v>
      </c>
      <c r="AI483">
        <v>121</v>
      </c>
      <c r="AJ483" t="s">
        <v>106</v>
      </c>
      <c r="AK483">
        <v>200000</v>
      </c>
      <c r="AL483">
        <v>24200000</v>
      </c>
      <c r="AM483" t="s">
        <v>195</v>
      </c>
      <c r="AN483">
        <v>0</v>
      </c>
      <c r="AO483" t="s">
        <v>5011</v>
      </c>
      <c r="AP483">
        <v>0</v>
      </c>
      <c r="AQ483">
        <v>0</v>
      </c>
      <c r="AR483">
        <v>799079</v>
      </c>
      <c r="AS483">
        <v>1073409</v>
      </c>
      <c r="AT483">
        <v>1477914</v>
      </c>
      <c r="AU483">
        <v>1013143</v>
      </c>
      <c r="AV483">
        <v>606521</v>
      </c>
      <c r="AW483">
        <v>469747</v>
      </c>
      <c r="AX483">
        <v>634637</v>
      </c>
      <c r="AY483">
        <v>591082</v>
      </c>
      <c r="AZ483">
        <v>634945</v>
      </c>
      <c r="BA483">
        <v>16899523</v>
      </c>
      <c r="BB483" t="s">
        <v>3796</v>
      </c>
      <c r="BC483" t="s">
        <v>3797</v>
      </c>
      <c r="BD483" t="s">
        <v>3813</v>
      </c>
      <c r="BE483" t="s">
        <v>3816</v>
      </c>
      <c r="BF483" t="s">
        <v>4962</v>
      </c>
      <c r="BG483" t="s">
        <v>4963</v>
      </c>
      <c r="BH483" t="s">
        <v>4947</v>
      </c>
      <c r="BI483" t="s">
        <v>195</v>
      </c>
      <c r="BJ483" t="s">
        <v>195</v>
      </c>
      <c r="BK483" t="s">
        <v>3821</v>
      </c>
      <c r="BL483" t="s">
        <v>5626</v>
      </c>
      <c r="BM483" t="s">
        <v>4949</v>
      </c>
      <c r="BN483" t="s">
        <v>5439</v>
      </c>
      <c r="BO483" t="s">
        <v>5620</v>
      </c>
      <c r="BP483" s="441" t="str">
        <f t="shared" si="7"/>
        <v>WA.2378.EBA.958.101.A.521241</v>
      </c>
    </row>
    <row r="484" spans="1:68">
      <c r="A484" t="s">
        <v>5010</v>
      </c>
      <c r="B484" t="s">
        <v>4936</v>
      </c>
      <c r="C484" t="s">
        <v>4937</v>
      </c>
      <c r="D484" t="s">
        <v>3795</v>
      </c>
      <c r="E484" t="s">
        <v>197</v>
      </c>
      <c r="F484" t="s">
        <v>3812</v>
      </c>
      <c r="G484" t="s">
        <v>820</v>
      </c>
      <c r="H484" t="s">
        <v>4938</v>
      </c>
      <c r="I484">
        <v>9</v>
      </c>
      <c r="J484" t="s">
        <v>4959</v>
      </c>
      <c r="K484">
        <v>2</v>
      </c>
      <c r="L484" t="s">
        <v>1111</v>
      </c>
      <c r="M484" t="s">
        <v>508</v>
      </c>
      <c r="N484" t="s">
        <v>74</v>
      </c>
      <c r="O484" t="s">
        <v>512</v>
      </c>
      <c r="P484" t="s">
        <v>8</v>
      </c>
      <c r="Q484" t="s">
        <v>4570</v>
      </c>
      <c r="R484" t="s">
        <v>4940</v>
      </c>
      <c r="S484" t="s">
        <v>195</v>
      </c>
      <c r="T484" t="s">
        <v>4570</v>
      </c>
      <c r="U484" t="s">
        <v>4570</v>
      </c>
      <c r="V484" t="s">
        <v>4496</v>
      </c>
      <c r="W484" t="s">
        <v>4570</v>
      </c>
      <c r="X484" t="s">
        <v>5627</v>
      </c>
      <c r="Y484" t="s">
        <v>5628</v>
      </c>
      <c r="Z484" t="s">
        <v>8</v>
      </c>
      <c r="AA484">
        <v>0</v>
      </c>
      <c r="AB484" t="s">
        <v>195</v>
      </c>
      <c r="AC484">
        <v>0</v>
      </c>
      <c r="AD484" t="s">
        <v>195</v>
      </c>
      <c r="AE484">
        <v>0</v>
      </c>
      <c r="AF484" t="s">
        <v>195</v>
      </c>
      <c r="AG484">
        <v>0</v>
      </c>
      <c r="AH484" t="s">
        <v>195</v>
      </c>
      <c r="AI484">
        <v>50</v>
      </c>
      <c r="AJ484" t="s">
        <v>32</v>
      </c>
      <c r="AK484">
        <v>200000</v>
      </c>
      <c r="AL484">
        <v>10000000</v>
      </c>
      <c r="AM484" t="s">
        <v>195</v>
      </c>
      <c r="AN484">
        <v>0</v>
      </c>
      <c r="AO484" t="s">
        <v>5011</v>
      </c>
      <c r="AP484">
        <v>0</v>
      </c>
      <c r="AQ484">
        <v>0</v>
      </c>
      <c r="AR484">
        <v>317887</v>
      </c>
      <c r="AS484">
        <v>6667</v>
      </c>
      <c r="AT484">
        <v>108675</v>
      </c>
      <c r="AU484">
        <v>142623</v>
      </c>
      <c r="AV484">
        <v>666667</v>
      </c>
      <c r="AW484">
        <v>1033485</v>
      </c>
      <c r="AX484">
        <v>431446</v>
      </c>
      <c r="AY484">
        <v>1625883</v>
      </c>
      <c r="AZ484">
        <v>666667</v>
      </c>
      <c r="BA484">
        <v>5000000</v>
      </c>
      <c r="BB484" t="s">
        <v>3796</v>
      </c>
      <c r="BC484" t="s">
        <v>3797</v>
      </c>
      <c r="BD484" t="s">
        <v>3813</v>
      </c>
      <c r="BE484" t="s">
        <v>3816</v>
      </c>
      <c r="BF484" t="s">
        <v>4967</v>
      </c>
      <c r="BG484" t="s">
        <v>4972</v>
      </c>
      <c r="BH484" t="s">
        <v>4947</v>
      </c>
      <c r="BI484" t="s">
        <v>195</v>
      </c>
      <c r="BJ484" t="s">
        <v>195</v>
      </c>
      <c r="BK484" t="s">
        <v>3821</v>
      </c>
      <c r="BL484" t="s">
        <v>5629</v>
      </c>
      <c r="BM484" t="s">
        <v>4949</v>
      </c>
      <c r="BN484" t="s">
        <v>5439</v>
      </c>
      <c r="BO484" t="s">
        <v>5620</v>
      </c>
      <c r="BP484" s="441" t="str">
        <f t="shared" si="7"/>
        <v>WA.2378.EBA.958.111.B.521241</v>
      </c>
    </row>
    <row r="485" spans="1:68">
      <c r="A485" t="s">
        <v>5010</v>
      </c>
      <c r="B485" t="s">
        <v>4936</v>
      </c>
      <c r="C485" t="s">
        <v>4937</v>
      </c>
      <c r="D485" t="s">
        <v>3795</v>
      </c>
      <c r="E485" t="s">
        <v>197</v>
      </c>
      <c r="F485" t="s">
        <v>3812</v>
      </c>
      <c r="G485" t="s">
        <v>820</v>
      </c>
      <c r="H485" t="s">
        <v>4938</v>
      </c>
      <c r="I485">
        <v>9</v>
      </c>
      <c r="J485" t="s">
        <v>4974</v>
      </c>
      <c r="K485">
        <v>1</v>
      </c>
      <c r="L485" t="s">
        <v>805</v>
      </c>
      <c r="M485" t="s">
        <v>8</v>
      </c>
      <c r="N485" t="s">
        <v>159</v>
      </c>
      <c r="O485" t="s">
        <v>512</v>
      </c>
      <c r="P485" t="s">
        <v>8</v>
      </c>
      <c r="Q485" t="s">
        <v>4570</v>
      </c>
      <c r="R485" t="s">
        <v>4940</v>
      </c>
      <c r="S485" t="s">
        <v>195</v>
      </c>
      <c r="T485" t="s">
        <v>4570</v>
      </c>
      <c r="U485" t="s">
        <v>4570</v>
      </c>
      <c r="V485" t="s">
        <v>4496</v>
      </c>
      <c r="W485" t="s">
        <v>4570</v>
      </c>
      <c r="X485" t="s">
        <v>5630</v>
      </c>
      <c r="Y485" t="s">
        <v>5622</v>
      </c>
      <c r="Z485" t="s">
        <v>8</v>
      </c>
      <c r="AA485">
        <v>0</v>
      </c>
      <c r="AB485" t="s">
        <v>195</v>
      </c>
      <c r="AC485">
        <v>0</v>
      </c>
      <c r="AD485" t="s">
        <v>195</v>
      </c>
      <c r="AE485">
        <v>0</v>
      </c>
      <c r="AF485" t="s">
        <v>195</v>
      </c>
      <c r="AG485">
        <v>0</v>
      </c>
      <c r="AH485" t="s">
        <v>195</v>
      </c>
      <c r="AI485">
        <v>12</v>
      </c>
      <c r="AJ485" t="s">
        <v>106</v>
      </c>
      <c r="AK485">
        <v>300000</v>
      </c>
      <c r="AL485">
        <v>3600000</v>
      </c>
      <c r="AM485" t="s">
        <v>195</v>
      </c>
      <c r="AN485">
        <v>0</v>
      </c>
      <c r="AO485" t="s">
        <v>5011</v>
      </c>
      <c r="AP485">
        <v>0</v>
      </c>
      <c r="AQ485">
        <v>0</v>
      </c>
      <c r="AR485">
        <v>552485</v>
      </c>
      <c r="AS485">
        <v>409128</v>
      </c>
      <c r="AT485">
        <v>0</v>
      </c>
      <c r="AU485">
        <v>563905</v>
      </c>
      <c r="AV485">
        <v>83502</v>
      </c>
      <c r="AW485">
        <v>83502</v>
      </c>
      <c r="AX485">
        <v>491833</v>
      </c>
      <c r="AY485">
        <v>83502</v>
      </c>
      <c r="AZ485">
        <v>141696</v>
      </c>
      <c r="BA485">
        <v>1190447</v>
      </c>
      <c r="BB485" t="s">
        <v>3796</v>
      </c>
      <c r="BC485" t="s">
        <v>3797</v>
      </c>
      <c r="BD485" t="s">
        <v>3813</v>
      </c>
      <c r="BE485" t="s">
        <v>4977</v>
      </c>
      <c r="BF485" t="s">
        <v>4978</v>
      </c>
      <c r="BG485" t="s">
        <v>4979</v>
      </c>
      <c r="BH485" t="s">
        <v>4947</v>
      </c>
      <c r="BI485" t="s">
        <v>195</v>
      </c>
      <c r="BJ485" t="s">
        <v>195</v>
      </c>
      <c r="BK485" t="s">
        <v>3821</v>
      </c>
      <c r="BL485" t="s">
        <v>5623</v>
      </c>
      <c r="BM485" t="s">
        <v>4949</v>
      </c>
      <c r="BN485" t="s">
        <v>5439</v>
      </c>
      <c r="BO485" t="s">
        <v>5620</v>
      </c>
      <c r="BP485" s="441" t="str">
        <f t="shared" si="7"/>
        <v>WA.2378.EBA.960.101.A.521241</v>
      </c>
    </row>
    <row r="486" spans="1:68">
      <c r="A486" t="s">
        <v>5010</v>
      </c>
      <c r="B486" t="s">
        <v>4936</v>
      </c>
      <c r="C486" t="s">
        <v>4937</v>
      </c>
      <c r="D486" t="s">
        <v>3795</v>
      </c>
      <c r="E486" t="s">
        <v>197</v>
      </c>
      <c r="F486" t="s">
        <v>3812</v>
      </c>
      <c r="G486" t="s">
        <v>820</v>
      </c>
      <c r="H486" t="s">
        <v>4938</v>
      </c>
      <c r="I486">
        <v>9</v>
      </c>
      <c r="J486" t="s">
        <v>4994</v>
      </c>
      <c r="K486">
        <v>2</v>
      </c>
      <c r="L486" t="s">
        <v>805</v>
      </c>
      <c r="M486" t="s">
        <v>8</v>
      </c>
      <c r="N486" t="s">
        <v>1541</v>
      </c>
      <c r="O486" t="s">
        <v>512</v>
      </c>
      <c r="P486" t="s">
        <v>8</v>
      </c>
      <c r="Q486" t="s">
        <v>4570</v>
      </c>
      <c r="R486" t="s">
        <v>4940</v>
      </c>
      <c r="S486" t="s">
        <v>195</v>
      </c>
      <c r="T486" t="s">
        <v>4570</v>
      </c>
      <c r="U486" t="s">
        <v>4570</v>
      </c>
      <c r="V486" t="s">
        <v>4496</v>
      </c>
      <c r="W486" t="s">
        <v>4570</v>
      </c>
      <c r="X486" t="s">
        <v>5631</v>
      </c>
      <c r="Y486" t="s">
        <v>5632</v>
      </c>
      <c r="Z486" t="s">
        <v>8</v>
      </c>
      <c r="AA486">
        <v>0</v>
      </c>
      <c r="AB486" t="s">
        <v>195</v>
      </c>
      <c r="AC486">
        <v>0</v>
      </c>
      <c r="AD486" t="s">
        <v>195</v>
      </c>
      <c r="AE486">
        <v>0</v>
      </c>
      <c r="AF486" t="s">
        <v>195</v>
      </c>
      <c r="AG486">
        <v>0</v>
      </c>
      <c r="AH486" t="s">
        <v>195</v>
      </c>
      <c r="AI486">
        <v>96</v>
      </c>
      <c r="AJ486" t="s">
        <v>32</v>
      </c>
      <c r="AK486">
        <v>200000</v>
      </c>
      <c r="AL486">
        <v>19200000</v>
      </c>
      <c r="AM486" t="s">
        <v>195</v>
      </c>
      <c r="AN486">
        <v>0</v>
      </c>
      <c r="AO486" t="s">
        <v>5011</v>
      </c>
      <c r="AP486">
        <v>0</v>
      </c>
      <c r="AQ486">
        <v>0</v>
      </c>
      <c r="AR486">
        <v>750064</v>
      </c>
      <c r="AS486">
        <v>359531</v>
      </c>
      <c r="AT486">
        <v>424321</v>
      </c>
      <c r="AU486">
        <v>304724</v>
      </c>
      <c r="AV486">
        <v>40800</v>
      </c>
      <c r="AW486">
        <v>40800</v>
      </c>
      <c r="AX486">
        <v>40800</v>
      </c>
      <c r="AY486">
        <v>43989</v>
      </c>
      <c r="AZ486">
        <v>389050</v>
      </c>
      <c r="BA486">
        <v>16805921</v>
      </c>
      <c r="BB486" t="s">
        <v>3796</v>
      </c>
      <c r="BC486" t="s">
        <v>3797</v>
      </c>
      <c r="BD486" t="s">
        <v>3813</v>
      </c>
      <c r="BE486" t="s">
        <v>4997</v>
      </c>
      <c r="BF486" t="s">
        <v>4998</v>
      </c>
      <c r="BG486" t="s">
        <v>4999</v>
      </c>
      <c r="BH486" t="s">
        <v>4947</v>
      </c>
      <c r="BI486" t="s">
        <v>195</v>
      </c>
      <c r="BJ486" t="s">
        <v>195</v>
      </c>
      <c r="BK486" t="s">
        <v>3821</v>
      </c>
      <c r="BL486" t="s">
        <v>5633</v>
      </c>
      <c r="BM486" t="s">
        <v>4949</v>
      </c>
      <c r="BN486" t="s">
        <v>5439</v>
      </c>
      <c r="BO486" t="s">
        <v>5620</v>
      </c>
      <c r="BP486" s="441" t="str">
        <f t="shared" si="7"/>
        <v>WA.2378.EBA.963.101.A.521241</v>
      </c>
    </row>
    <row r="487" spans="1:68">
      <c r="A487" t="s">
        <v>4935</v>
      </c>
      <c r="B487" t="s">
        <v>4936</v>
      </c>
      <c r="C487" t="s">
        <v>4937</v>
      </c>
      <c r="D487" t="s">
        <v>3795</v>
      </c>
      <c r="E487" t="s">
        <v>197</v>
      </c>
      <c r="F487" t="s">
        <v>3861</v>
      </c>
      <c r="G487" t="s">
        <v>2290</v>
      </c>
      <c r="H487" t="s">
        <v>4938</v>
      </c>
      <c r="I487">
        <v>78</v>
      </c>
      <c r="J487" t="s">
        <v>5012</v>
      </c>
      <c r="K487">
        <v>78</v>
      </c>
      <c r="L487" t="s">
        <v>1081</v>
      </c>
      <c r="M487" t="s">
        <v>8</v>
      </c>
      <c r="N487" t="s">
        <v>156</v>
      </c>
      <c r="O487" t="s">
        <v>512</v>
      </c>
      <c r="P487" t="s">
        <v>8</v>
      </c>
      <c r="Q487" t="s">
        <v>4570</v>
      </c>
      <c r="R487" t="s">
        <v>4940</v>
      </c>
      <c r="S487" t="s">
        <v>195</v>
      </c>
      <c r="T487" t="s">
        <v>4570</v>
      </c>
      <c r="U487" t="s">
        <v>4570</v>
      </c>
      <c r="V487" t="s">
        <v>4496</v>
      </c>
      <c r="W487" t="s">
        <v>4570</v>
      </c>
      <c r="X487" t="s">
        <v>5634</v>
      </c>
      <c r="Y487" t="s">
        <v>5635</v>
      </c>
      <c r="Z487" t="s">
        <v>8</v>
      </c>
      <c r="AA487">
        <v>0</v>
      </c>
      <c r="AB487" t="s">
        <v>195</v>
      </c>
      <c r="AC487">
        <v>0</v>
      </c>
      <c r="AD487" t="s">
        <v>195</v>
      </c>
      <c r="AE487">
        <v>0</v>
      </c>
      <c r="AF487" t="s">
        <v>195</v>
      </c>
      <c r="AG487">
        <v>0</v>
      </c>
      <c r="AH487" t="s">
        <v>195</v>
      </c>
      <c r="AI487">
        <v>12</v>
      </c>
      <c r="AJ487" t="s">
        <v>106</v>
      </c>
      <c r="AK487">
        <v>300000</v>
      </c>
      <c r="AL487">
        <v>3600000</v>
      </c>
      <c r="AM487" t="s">
        <v>195</v>
      </c>
      <c r="AN487">
        <v>0</v>
      </c>
      <c r="AO487" t="s">
        <v>4943</v>
      </c>
      <c r="AP487">
        <v>0</v>
      </c>
      <c r="AQ487">
        <v>0</v>
      </c>
      <c r="AR487">
        <v>569169</v>
      </c>
      <c r="AS487">
        <v>334649</v>
      </c>
      <c r="AT487">
        <v>115840</v>
      </c>
      <c r="AU487">
        <v>134910</v>
      </c>
      <c r="AV487">
        <v>120000</v>
      </c>
      <c r="AW487">
        <v>120000</v>
      </c>
      <c r="AX487">
        <v>142010</v>
      </c>
      <c r="AY487">
        <v>90000</v>
      </c>
      <c r="AZ487">
        <v>173423</v>
      </c>
      <c r="BA487">
        <v>1799999</v>
      </c>
      <c r="BB487" t="s">
        <v>3796</v>
      </c>
      <c r="BC487" t="s">
        <v>3797</v>
      </c>
      <c r="BD487" t="s">
        <v>5014</v>
      </c>
      <c r="BE487" t="s">
        <v>5015</v>
      </c>
      <c r="BF487" t="s">
        <v>5021</v>
      </c>
      <c r="BG487" t="s">
        <v>5022</v>
      </c>
      <c r="BH487" t="s">
        <v>4947</v>
      </c>
      <c r="BI487" t="s">
        <v>195</v>
      </c>
      <c r="BJ487" t="s">
        <v>195</v>
      </c>
      <c r="BK487" t="s">
        <v>3821</v>
      </c>
      <c r="BL487" t="s">
        <v>5636</v>
      </c>
      <c r="BM487" t="s">
        <v>4949</v>
      </c>
      <c r="BN487" t="s">
        <v>5439</v>
      </c>
      <c r="BO487" t="s">
        <v>5620</v>
      </c>
      <c r="BP487" s="441" t="str">
        <f t="shared" si="7"/>
        <v>WA.2378.EBC.954.102.A.521241</v>
      </c>
    </row>
    <row r="488" spans="1:68">
      <c r="A488" t="s">
        <v>4935</v>
      </c>
      <c r="B488" t="s">
        <v>4936</v>
      </c>
      <c r="C488" t="s">
        <v>4937</v>
      </c>
      <c r="D488" t="s">
        <v>3795</v>
      </c>
      <c r="E488" t="s">
        <v>197</v>
      </c>
      <c r="F488" t="s">
        <v>3861</v>
      </c>
      <c r="G488" t="s">
        <v>2290</v>
      </c>
      <c r="H488" t="s">
        <v>4938</v>
      </c>
      <c r="I488">
        <v>78</v>
      </c>
      <c r="J488" t="s">
        <v>5012</v>
      </c>
      <c r="K488">
        <v>78</v>
      </c>
      <c r="L488" t="s">
        <v>1081</v>
      </c>
      <c r="M488" t="s">
        <v>8</v>
      </c>
      <c r="N488" t="s">
        <v>156</v>
      </c>
      <c r="O488" t="s">
        <v>512</v>
      </c>
      <c r="P488" t="s">
        <v>8</v>
      </c>
      <c r="Q488" t="s">
        <v>4570</v>
      </c>
      <c r="R488" t="s">
        <v>4940</v>
      </c>
      <c r="S488" t="s">
        <v>195</v>
      </c>
      <c r="T488" t="s">
        <v>4570</v>
      </c>
      <c r="U488" t="s">
        <v>4570</v>
      </c>
      <c r="V488" t="s">
        <v>4951</v>
      </c>
      <c r="W488" t="s">
        <v>4496</v>
      </c>
      <c r="X488" t="s">
        <v>5637</v>
      </c>
      <c r="Y488" t="s">
        <v>5638</v>
      </c>
      <c r="Z488" t="s">
        <v>8</v>
      </c>
      <c r="AA488">
        <v>0</v>
      </c>
      <c r="AB488" t="s">
        <v>195</v>
      </c>
      <c r="AC488">
        <v>0</v>
      </c>
      <c r="AD488" t="s">
        <v>195</v>
      </c>
      <c r="AE488">
        <v>0</v>
      </c>
      <c r="AF488" t="s">
        <v>195</v>
      </c>
      <c r="AG488">
        <v>0</v>
      </c>
      <c r="AH488" t="s">
        <v>195</v>
      </c>
      <c r="AI488">
        <v>72</v>
      </c>
      <c r="AJ488" t="s">
        <v>25</v>
      </c>
      <c r="AK488">
        <v>200000</v>
      </c>
      <c r="AL488">
        <v>14400000</v>
      </c>
      <c r="AM488" t="s">
        <v>195</v>
      </c>
      <c r="AN488">
        <v>0</v>
      </c>
      <c r="AO488" t="s">
        <v>4943</v>
      </c>
      <c r="AP488">
        <v>0</v>
      </c>
      <c r="AQ488">
        <v>0</v>
      </c>
      <c r="AR488">
        <v>2276674</v>
      </c>
      <c r="AS488">
        <v>1338597</v>
      </c>
      <c r="AT488">
        <v>463359</v>
      </c>
      <c r="AU488">
        <v>539639</v>
      </c>
      <c r="AV488">
        <v>480000</v>
      </c>
      <c r="AW488">
        <v>480000</v>
      </c>
      <c r="AX488">
        <v>568039</v>
      </c>
      <c r="AY488">
        <v>360000</v>
      </c>
      <c r="AZ488">
        <v>693691</v>
      </c>
      <c r="BA488">
        <v>7200001</v>
      </c>
      <c r="BB488" t="s">
        <v>3796</v>
      </c>
      <c r="BC488" t="s">
        <v>3797</v>
      </c>
      <c r="BD488" t="s">
        <v>5014</v>
      </c>
      <c r="BE488" t="s">
        <v>5015</v>
      </c>
      <c r="BF488" t="s">
        <v>5021</v>
      </c>
      <c r="BG488" t="s">
        <v>5022</v>
      </c>
      <c r="BH488" t="s">
        <v>4947</v>
      </c>
      <c r="BI488" t="s">
        <v>195</v>
      </c>
      <c r="BJ488" t="s">
        <v>195</v>
      </c>
      <c r="BK488" t="s">
        <v>3821</v>
      </c>
      <c r="BL488" t="s">
        <v>5639</v>
      </c>
      <c r="BM488" t="s">
        <v>4949</v>
      </c>
      <c r="BN488" t="s">
        <v>5439</v>
      </c>
      <c r="BO488" t="s">
        <v>5620</v>
      </c>
      <c r="BP488" s="441" t="str">
        <f t="shared" si="7"/>
        <v>WA.2378.EBC.954.102.A.521241</v>
      </c>
    </row>
    <row r="489" spans="1:68">
      <c r="A489" t="s">
        <v>4935</v>
      </c>
      <c r="B489" t="s">
        <v>4936</v>
      </c>
      <c r="C489" t="s">
        <v>4937</v>
      </c>
      <c r="D489" t="s">
        <v>3795</v>
      </c>
      <c r="E489" t="s">
        <v>197</v>
      </c>
      <c r="F489" t="s">
        <v>3861</v>
      </c>
      <c r="G489" t="s">
        <v>2290</v>
      </c>
      <c r="H489" t="s">
        <v>4938</v>
      </c>
      <c r="I489">
        <v>78</v>
      </c>
      <c r="J489" t="s">
        <v>5012</v>
      </c>
      <c r="K489">
        <v>78</v>
      </c>
      <c r="L489" t="s">
        <v>1098</v>
      </c>
      <c r="M489" t="s">
        <v>508</v>
      </c>
      <c r="N489" t="s">
        <v>2422</v>
      </c>
      <c r="O489" t="s">
        <v>512</v>
      </c>
      <c r="P489" t="s">
        <v>8</v>
      </c>
      <c r="Q489" t="s">
        <v>4570</v>
      </c>
      <c r="R489" t="s">
        <v>4940</v>
      </c>
      <c r="S489" t="s">
        <v>195</v>
      </c>
      <c r="T489" t="s">
        <v>4570</v>
      </c>
      <c r="U489" t="s">
        <v>4570</v>
      </c>
      <c r="V489" t="s">
        <v>4496</v>
      </c>
      <c r="W489" t="s">
        <v>4570</v>
      </c>
      <c r="X489" t="s">
        <v>5640</v>
      </c>
      <c r="Y489" t="s">
        <v>5641</v>
      </c>
      <c r="Z489" t="s">
        <v>8</v>
      </c>
      <c r="AA489">
        <v>0</v>
      </c>
      <c r="AB489" t="s">
        <v>195</v>
      </c>
      <c r="AC489">
        <v>0</v>
      </c>
      <c r="AD489" t="s">
        <v>195</v>
      </c>
      <c r="AE489">
        <v>0</v>
      </c>
      <c r="AF489" t="s">
        <v>195</v>
      </c>
      <c r="AG489">
        <v>0</v>
      </c>
      <c r="AH489" t="s">
        <v>195</v>
      </c>
      <c r="AI489">
        <v>84</v>
      </c>
      <c r="AJ489" t="s">
        <v>32</v>
      </c>
      <c r="AK489">
        <v>200000</v>
      </c>
      <c r="AL489">
        <v>16800000</v>
      </c>
      <c r="AM489" t="s">
        <v>195</v>
      </c>
      <c r="AN489">
        <v>0</v>
      </c>
      <c r="AO489" t="s">
        <v>4943</v>
      </c>
      <c r="AP489">
        <v>0</v>
      </c>
      <c r="AQ489">
        <v>0</v>
      </c>
      <c r="AR489">
        <v>1618857</v>
      </c>
      <c r="AS489">
        <v>425212</v>
      </c>
      <c r="AT489">
        <v>1292442</v>
      </c>
      <c r="AU489">
        <v>981334</v>
      </c>
      <c r="AV489">
        <v>700000</v>
      </c>
      <c r="AW489">
        <v>700000</v>
      </c>
      <c r="AX489">
        <v>957730</v>
      </c>
      <c r="AY489">
        <v>735325</v>
      </c>
      <c r="AZ489">
        <v>681100</v>
      </c>
      <c r="BA489">
        <v>8708000</v>
      </c>
      <c r="BB489" t="s">
        <v>3796</v>
      </c>
      <c r="BC489" t="s">
        <v>3797</v>
      </c>
      <c r="BD489" t="s">
        <v>5014</v>
      </c>
      <c r="BE489" t="s">
        <v>5015</v>
      </c>
      <c r="BF489" t="s">
        <v>5027</v>
      </c>
      <c r="BG489" t="s">
        <v>5030</v>
      </c>
      <c r="BH489" t="s">
        <v>4947</v>
      </c>
      <c r="BI489" t="s">
        <v>195</v>
      </c>
      <c r="BJ489" t="s">
        <v>195</v>
      </c>
      <c r="BK489" t="s">
        <v>3821</v>
      </c>
      <c r="BL489" t="s">
        <v>5642</v>
      </c>
      <c r="BM489" t="s">
        <v>4949</v>
      </c>
      <c r="BN489" t="s">
        <v>5439</v>
      </c>
      <c r="BO489" t="s">
        <v>5620</v>
      </c>
      <c r="BP489" s="441" t="str">
        <f t="shared" si="7"/>
        <v>WA.2378.EBC.954.103.B.521241</v>
      </c>
    </row>
    <row r="490" spans="1:68">
      <c r="A490" t="s">
        <v>4935</v>
      </c>
      <c r="B490" t="s">
        <v>4936</v>
      </c>
      <c r="C490" t="s">
        <v>4937</v>
      </c>
      <c r="D490" t="s">
        <v>3795</v>
      </c>
      <c r="E490" t="s">
        <v>197</v>
      </c>
      <c r="F490" t="s">
        <v>3861</v>
      </c>
      <c r="G490" t="s">
        <v>2290</v>
      </c>
      <c r="H490" t="s">
        <v>4938</v>
      </c>
      <c r="I490">
        <v>78</v>
      </c>
      <c r="J490" t="s">
        <v>5012</v>
      </c>
      <c r="K490">
        <v>78</v>
      </c>
      <c r="L490" t="s">
        <v>1098</v>
      </c>
      <c r="M490" t="s">
        <v>508</v>
      </c>
      <c r="N490" t="s">
        <v>2422</v>
      </c>
      <c r="O490" t="s">
        <v>512</v>
      </c>
      <c r="P490" t="s">
        <v>8</v>
      </c>
      <c r="Q490" t="s">
        <v>4570</v>
      </c>
      <c r="R490" t="s">
        <v>4940</v>
      </c>
      <c r="S490" t="s">
        <v>195</v>
      </c>
      <c r="T490" t="s">
        <v>4570</v>
      </c>
      <c r="U490" t="s">
        <v>4570</v>
      </c>
      <c r="V490" t="s">
        <v>4951</v>
      </c>
      <c r="W490" t="s">
        <v>4496</v>
      </c>
      <c r="X490" t="s">
        <v>5643</v>
      </c>
      <c r="Y490" t="s">
        <v>5622</v>
      </c>
      <c r="Z490" t="s">
        <v>8</v>
      </c>
      <c r="AA490">
        <v>0</v>
      </c>
      <c r="AB490" t="s">
        <v>195</v>
      </c>
      <c r="AC490">
        <v>0</v>
      </c>
      <c r="AD490" t="s">
        <v>195</v>
      </c>
      <c r="AE490">
        <v>0</v>
      </c>
      <c r="AF490" t="s">
        <v>195</v>
      </c>
      <c r="AG490">
        <v>0</v>
      </c>
      <c r="AH490" t="s">
        <v>195</v>
      </c>
      <c r="AI490">
        <v>12</v>
      </c>
      <c r="AJ490" t="s">
        <v>78</v>
      </c>
      <c r="AK490">
        <v>300000</v>
      </c>
      <c r="AL490">
        <v>3600000</v>
      </c>
      <c r="AM490" t="s">
        <v>195</v>
      </c>
      <c r="AN490">
        <v>0</v>
      </c>
      <c r="AO490" t="s">
        <v>4943</v>
      </c>
      <c r="AP490">
        <v>0</v>
      </c>
      <c r="AQ490">
        <v>0</v>
      </c>
      <c r="AR490">
        <v>346898</v>
      </c>
      <c r="AS490">
        <v>91117</v>
      </c>
      <c r="AT490">
        <v>276952</v>
      </c>
      <c r="AU490">
        <v>210286</v>
      </c>
      <c r="AV490">
        <v>150000</v>
      </c>
      <c r="AW490">
        <v>150000</v>
      </c>
      <c r="AX490">
        <v>205228</v>
      </c>
      <c r="AY490">
        <v>157570</v>
      </c>
      <c r="AZ490">
        <v>145950</v>
      </c>
      <c r="BA490">
        <v>1865999</v>
      </c>
      <c r="BB490" t="s">
        <v>3796</v>
      </c>
      <c r="BC490" t="s">
        <v>3797</v>
      </c>
      <c r="BD490" t="s">
        <v>5014</v>
      </c>
      <c r="BE490" t="s">
        <v>5015</v>
      </c>
      <c r="BF490" t="s">
        <v>5027</v>
      </c>
      <c r="BG490" t="s">
        <v>5030</v>
      </c>
      <c r="BH490" t="s">
        <v>4947</v>
      </c>
      <c r="BI490" t="s">
        <v>195</v>
      </c>
      <c r="BJ490" t="s">
        <v>195</v>
      </c>
      <c r="BK490" t="s">
        <v>3821</v>
      </c>
      <c r="BL490" t="s">
        <v>5644</v>
      </c>
      <c r="BM490" t="s">
        <v>4949</v>
      </c>
      <c r="BN490" t="s">
        <v>5439</v>
      </c>
      <c r="BO490" t="s">
        <v>5620</v>
      </c>
      <c r="BP490" s="441" t="str">
        <f t="shared" si="7"/>
        <v>WA.2378.EBC.954.103.B.521241</v>
      </c>
    </row>
    <row r="491" spans="1:68">
      <c r="A491" t="s">
        <v>5010</v>
      </c>
      <c r="B491" t="s">
        <v>4936</v>
      </c>
      <c r="C491" t="s">
        <v>4937</v>
      </c>
      <c r="D491" t="s">
        <v>3795</v>
      </c>
      <c r="E491" t="s">
        <v>197</v>
      </c>
      <c r="F491" t="s">
        <v>3861</v>
      </c>
      <c r="G491" t="s">
        <v>2290</v>
      </c>
      <c r="H491" t="s">
        <v>4938</v>
      </c>
      <c r="I491">
        <v>78</v>
      </c>
      <c r="J491" t="s">
        <v>5012</v>
      </c>
      <c r="K491">
        <v>78</v>
      </c>
      <c r="L491" t="s">
        <v>1081</v>
      </c>
      <c r="M491" t="s">
        <v>8</v>
      </c>
      <c r="N491" t="s">
        <v>156</v>
      </c>
      <c r="O491" t="s">
        <v>512</v>
      </c>
      <c r="P491" t="s">
        <v>8</v>
      </c>
      <c r="Q491" t="s">
        <v>4570</v>
      </c>
      <c r="R491" t="s">
        <v>4940</v>
      </c>
      <c r="S491" t="s">
        <v>195</v>
      </c>
      <c r="T491" t="s">
        <v>4570</v>
      </c>
      <c r="U491" t="s">
        <v>4570</v>
      </c>
      <c r="V491" t="s">
        <v>4496</v>
      </c>
      <c r="W491" t="s">
        <v>4570</v>
      </c>
      <c r="X491" t="s">
        <v>5634</v>
      </c>
      <c r="Y491" t="s">
        <v>5635</v>
      </c>
      <c r="Z491" t="s">
        <v>8</v>
      </c>
      <c r="AA491">
        <v>0</v>
      </c>
      <c r="AB491" t="s">
        <v>195</v>
      </c>
      <c r="AC491">
        <v>0</v>
      </c>
      <c r="AD491" t="s">
        <v>195</v>
      </c>
      <c r="AE491">
        <v>0</v>
      </c>
      <c r="AF491" t="s">
        <v>195</v>
      </c>
      <c r="AG491">
        <v>0</v>
      </c>
      <c r="AH491" t="s">
        <v>195</v>
      </c>
      <c r="AI491">
        <v>12</v>
      </c>
      <c r="AJ491" t="s">
        <v>106</v>
      </c>
      <c r="AK491">
        <v>300000</v>
      </c>
      <c r="AL491">
        <v>3600000</v>
      </c>
      <c r="AM491" t="s">
        <v>195</v>
      </c>
      <c r="AN491">
        <v>0</v>
      </c>
      <c r="AO491" t="s">
        <v>5011</v>
      </c>
      <c r="AP491">
        <v>0</v>
      </c>
      <c r="AQ491">
        <v>0</v>
      </c>
      <c r="AR491">
        <v>284584</v>
      </c>
      <c r="AS491">
        <v>343262</v>
      </c>
      <c r="AT491">
        <v>0</v>
      </c>
      <c r="AU491">
        <v>51174</v>
      </c>
      <c r="AV491">
        <v>30000</v>
      </c>
      <c r="AW491">
        <v>30000</v>
      </c>
      <c r="AX491">
        <v>30000</v>
      </c>
      <c r="AY491">
        <v>45000</v>
      </c>
      <c r="AZ491">
        <v>85980</v>
      </c>
      <c r="BA491">
        <v>2700000</v>
      </c>
      <c r="BB491" t="s">
        <v>3796</v>
      </c>
      <c r="BC491" t="s">
        <v>3797</v>
      </c>
      <c r="BD491" t="s">
        <v>5014</v>
      </c>
      <c r="BE491" t="s">
        <v>5015</v>
      </c>
      <c r="BF491" t="s">
        <v>5021</v>
      </c>
      <c r="BG491" t="s">
        <v>5022</v>
      </c>
      <c r="BH491" t="s">
        <v>4947</v>
      </c>
      <c r="BI491" t="s">
        <v>195</v>
      </c>
      <c r="BJ491" t="s">
        <v>195</v>
      </c>
      <c r="BK491" t="s">
        <v>3821</v>
      </c>
      <c r="BL491" t="s">
        <v>5636</v>
      </c>
      <c r="BM491" t="s">
        <v>4949</v>
      </c>
      <c r="BN491" t="s">
        <v>5439</v>
      </c>
      <c r="BO491" t="s">
        <v>5620</v>
      </c>
      <c r="BP491" s="441" t="str">
        <f t="shared" si="7"/>
        <v>WA.2378.EBC.954.102.A.521241</v>
      </c>
    </row>
    <row r="492" spans="1:68">
      <c r="A492" t="s">
        <v>5010</v>
      </c>
      <c r="B492" t="s">
        <v>4936</v>
      </c>
      <c r="C492" t="s">
        <v>4937</v>
      </c>
      <c r="D492" t="s">
        <v>3795</v>
      </c>
      <c r="E492" t="s">
        <v>197</v>
      </c>
      <c r="F492" t="s">
        <v>3861</v>
      </c>
      <c r="G492" t="s">
        <v>2290</v>
      </c>
      <c r="H492" t="s">
        <v>4938</v>
      </c>
      <c r="I492">
        <v>78</v>
      </c>
      <c r="J492" t="s">
        <v>5012</v>
      </c>
      <c r="K492">
        <v>78</v>
      </c>
      <c r="L492" t="s">
        <v>1081</v>
      </c>
      <c r="M492" t="s">
        <v>8</v>
      </c>
      <c r="N492" t="s">
        <v>156</v>
      </c>
      <c r="O492" t="s">
        <v>512</v>
      </c>
      <c r="P492" t="s">
        <v>8</v>
      </c>
      <c r="Q492" t="s">
        <v>4570</v>
      </c>
      <c r="R492" t="s">
        <v>4940</v>
      </c>
      <c r="S492" t="s">
        <v>195</v>
      </c>
      <c r="T492" t="s">
        <v>4570</v>
      </c>
      <c r="U492" t="s">
        <v>4570</v>
      </c>
      <c r="V492" t="s">
        <v>4951</v>
      </c>
      <c r="W492" t="s">
        <v>4496</v>
      </c>
      <c r="X492" t="s">
        <v>5637</v>
      </c>
      <c r="Y492" t="s">
        <v>5638</v>
      </c>
      <c r="Z492" t="s">
        <v>8</v>
      </c>
      <c r="AA492">
        <v>0</v>
      </c>
      <c r="AB492" t="s">
        <v>195</v>
      </c>
      <c r="AC492">
        <v>0</v>
      </c>
      <c r="AD492" t="s">
        <v>195</v>
      </c>
      <c r="AE492">
        <v>0</v>
      </c>
      <c r="AF492" t="s">
        <v>195</v>
      </c>
      <c r="AG492">
        <v>0</v>
      </c>
      <c r="AH492" t="s">
        <v>195</v>
      </c>
      <c r="AI492">
        <v>72</v>
      </c>
      <c r="AJ492" t="s">
        <v>25</v>
      </c>
      <c r="AK492">
        <v>200000</v>
      </c>
      <c r="AL492">
        <v>14400000</v>
      </c>
      <c r="AM492" t="s">
        <v>195</v>
      </c>
      <c r="AN492">
        <v>0</v>
      </c>
      <c r="AO492" t="s">
        <v>5011</v>
      </c>
      <c r="AP492">
        <v>0</v>
      </c>
      <c r="AQ492">
        <v>0</v>
      </c>
      <c r="AR492">
        <v>1138337</v>
      </c>
      <c r="AS492">
        <v>1373047</v>
      </c>
      <c r="AT492">
        <v>0</v>
      </c>
      <c r="AU492">
        <v>204696</v>
      </c>
      <c r="AV492">
        <v>120000</v>
      </c>
      <c r="AW492">
        <v>120000</v>
      </c>
      <c r="AX492">
        <v>120000</v>
      </c>
      <c r="AY492">
        <v>180000</v>
      </c>
      <c r="AZ492">
        <v>343920</v>
      </c>
      <c r="BA492">
        <v>10800000</v>
      </c>
      <c r="BB492" t="s">
        <v>3796</v>
      </c>
      <c r="BC492" t="s">
        <v>3797</v>
      </c>
      <c r="BD492" t="s">
        <v>5014</v>
      </c>
      <c r="BE492" t="s">
        <v>5015</v>
      </c>
      <c r="BF492" t="s">
        <v>5021</v>
      </c>
      <c r="BG492" t="s">
        <v>5022</v>
      </c>
      <c r="BH492" t="s">
        <v>4947</v>
      </c>
      <c r="BI492" t="s">
        <v>195</v>
      </c>
      <c r="BJ492" t="s">
        <v>195</v>
      </c>
      <c r="BK492" t="s">
        <v>3821</v>
      </c>
      <c r="BL492" t="s">
        <v>5639</v>
      </c>
      <c r="BM492" t="s">
        <v>4949</v>
      </c>
      <c r="BN492" t="s">
        <v>5439</v>
      </c>
      <c r="BO492" t="s">
        <v>5620</v>
      </c>
      <c r="BP492" s="441" t="str">
        <f t="shared" si="7"/>
        <v>WA.2378.EBC.954.102.A.521241</v>
      </c>
    </row>
    <row r="493" spans="1:68">
      <c r="A493" t="s">
        <v>5010</v>
      </c>
      <c r="B493" t="s">
        <v>4936</v>
      </c>
      <c r="C493" t="s">
        <v>4937</v>
      </c>
      <c r="D493" t="s">
        <v>3795</v>
      </c>
      <c r="E493" t="s">
        <v>197</v>
      </c>
      <c r="F493" t="s">
        <v>3861</v>
      </c>
      <c r="G493" t="s">
        <v>2290</v>
      </c>
      <c r="H493" t="s">
        <v>4938</v>
      </c>
      <c r="I493">
        <v>78</v>
      </c>
      <c r="J493" t="s">
        <v>5012</v>
      </c>
      <c r="K493">
        <v>78</v>
      </c>
      <c r="L493" t="s">
        <v>1098</v>
      </c>
      <c r="M493" t="s">
        <v>508</v>
      </c>
      <c r="N493" t="s">
        <v>2422</v>
      </c>
      <c r="O493" t="s">
        <v>512</v>
      </c>
      <c r="P493" t="s">
        <v>8</v>
      </c>
      <c r="Q493" t="s">
        <v>4570</v>
      </c>
      <c r="R493" t="s">
        <v>4940</v>
      </c>
      <c r="S493" t="s">
        <v>195</v>
      </c>
      <c r="T493" t="s">
        <v>4570</v>
      </c>
      <c r="U493" t="s">
        <v>4570</v>
      </c>
      <c r="V493" t="s">
        <v>4496</v>
      </c>
      <c r="W493" t="s">
        <v>4570</v>
      </c>
      <c r="X493" t="s">
        <v>5640</v>
      </c>
      <c r="Y493" t="s">
        <v>5641</v>
      </c>
      <c r="Z493" t="s">
        <v>8</v>
      </c>
      <c r="AA493">
        <v>0</v>
      </c>
      <c r="AB493" t="s">
        <v>195</v>
      </c>
      <c r="AC493">
        <v>0</v>
      </c>
      <c r="AD493" t="s">
        <v>195</v>
      </c>
      <c r="AE493">
        <v>0</v>
      </c>
      <c r="AF493" t="s">
        <v>195</v>
      </c>
      <c r="AG493">
        <v>0</v>
      </c>
      <c r="AH493" t="s">
        <v>195</v>
      </c>
      <c r="AI493">
        <v>84</v>
      </c>
      <c r="AJ493" t="s">
        <v>32</v>
      </c>
      <c r="AK493">
        <v>200000</v>
      </c>
      <c r="AL493">
        <v>16800000</v>
      </c>
      <c r="AM493" t="s">
        <v>195</v>
      </c>
      <c r="AN493">
        <v>0</v>
      </c>
      <c r="AO493" t="s">
        <v>5011</v>
      </c>
      <c r="AP493">
        <v>0</v>
      </c>
      <c r="AQ493">
        <v>0</v>
      </c>
      <c r="AR493">
        <v>779749</v>
      </c>
      <c r="AS493">
        <v>438334</v>
      </c>
      <c r="AT493">
        <v>0</v>
      </c>
      <c r="AU493">
        <v>62538</v>
      </c>
      <c r="AV493">
        <v>505167</v>
      </c>
      <c r="AW493">
        <v>505167</v>
      </c>
      <c r="AX493">
        <v>517307</v>
      </c>
      <c r="AY493">
        <v>522182</v>
      </c>
      <c r="AZ493">
        <v>567203</v>
      </c>
      <c r="BA493">
        <v>12902353</v>
      </c>
      <c r="BB493" t="s">
        <v>3796</v>
      </c>
      <c r="BC493" t="s">
        <v>3797</v>
      </c>
      <c r="BD493" t="s">
        <v>5014</v>
      </c>
      <c r="BE493" t="s">
        <v>5015</v>
      </c>
      <c r="BF493" t="s">
        <v>5027</v>
      </c>
      <c r="BG493" t="s">
        <v>5030</v>
      </c>
      <c r="BH493" t="s">
        <v>4947</v>
      </c>
      <c r="BI493" t="s">
        <v>195</v>
      </c>
      <c r="BJ493" t="s">
        <v>195</v>
      </c>
      <c r="BK493" t="s">
        <v>3821</v>
      </c>
      <c r="BL493" t="s">
        <v>5642</v>
      </c>
      <c r="BM493" t="s">
        <v>4949</v>
      </c>
      <c r="BN493" t="s">
        <v>5439</v>
      </c>
      <c r="BO493" t="s">
        <v>5620</v>
      </c>
      <c r="BP493" s="441" t="str">
        <f t="shared" si="7"/>
        <v>WA.2378.EBC.954.103.B.521241</v>
      </c>
    </row>
    <row r="494" spans="1:68">
      <c r="A494" t="s">
        <v>5010</v>
      </c>
      <c r="B494" t="s">
        <v>4936</v>
      </c>
      <c r="C494" t="s">
        <v>4937</v>
      </c>
      <c r="D494" t="s">
        <v>3795</v>
      </c>
      <c r="E494" t="s">
        <v>197</v>
      </c>
      <c r="F494" t="s">
        <v>3861</v>
      </c>
      <c r="G494" t="s">
        <v>2290</v>
      </c>
      <c r="H494" t="s">
        <v>4938</v>
      </c>
      <c r="I494">
        <v>78</v>
      </c>
      <c r="J494" t="s">
        <v>5012</v>
      </c>
      <c r="K494">
        <v>78</v>
      </c>
      <c r="L494" t="s">
        <v>1098</v>
      </c>
      <c r="M494" t="s">
        <v>508</v>
      </c>
      <c r="N494" t="s">
        <v>2422</v>
      </c>
      <c r="O494" t="s">
        <v>512</v>
      </c>
      <c r="P494" t="s">
        <v>8</v>
      </c>
      <c r="Q494" t="s">
        <v>4570</v>
      </c>
      <c r="R494" t="s">
        <v>4940</v>
      </c>
      <c r="S494" t="s">
        <v>195</v>
      </c>
      <c r="T494" t="s">
        <v>4570</v>
      </c>
      <c r="U494" t="s">
        <v>4570</v>
      </c>
      <c r="V494" t="s">
        <v>4951</v>
      </c>
      <c r="W494" t="s">
        <v>4496</v>
      </c>
      <c r="X494" t="s">
        <v>5643</v>
      </c>
      <c r="Y494" t="s">
        <v>5622</v>
      </c>
      <c r="Z494" t="s">
        <v>8</v>
      </c>
      <c r="AA494">
        <v>0</v>
      </c>
      <c r="AB494" t="s">
        <v>195</v>
      </c>
      <c r="AC494">
        <v>0</v>
      </c>
      <c r="AD494" t="s">
        <v>195</v>
      </c>
      <c r="AE494">
        <v>0</v>
      </c>
      <c r="AF494" t="s">
        <v>195</v>
      </c>
      <c r="AG494">
        <v>0</v>
      </c>
      <c r="AH494" t="s">
        <v>195</v>
      </c>
      <c r="AI494">
        <v>12</v>
      </c>
      <c r="AJ494" t="s">
        <v>78</v>
      </c>
      <c r="AK494">
        <v>300000</v>
      </c>
      <c r="AL494">
        <v>3600000</v>
      </c>
      <c r="AM494" t="s">
        <v>195</v>
      </c>
      <c r="AN494">
        <v>0</v>
      </c>
      <c r="AO494" t="s">
        <v>5011</v>
      </c>
      <c r="AP494">
        <v>0</v>
      </c>
      <c r="AQ494">
        <v>0</v>
      </c>
      <c r="AR494">
        <v>167089</v>
      </c>
      <c r="AS494">
        <v>93929</v>
      </c>
      <c r="AT494">
        <v>0</v>
      </c>
      <c r="AU494">
        <v>13401</v>
      </c>
      <c r="AV494">
        <v>108250</v>
      </c>
      <c r="AW494">
        <v>108250</v>
      </c>
      <c r="AX494">
        <v>110851</v>
      </c>
      <c r="AY494">
        <v>111896</v>
      </c>
      <c r="AZ494">
        <v>121544</v>
      </c>
      <c r="BA494">
        <v>2764790</v>
      </c>
      <c r="BB494" t="s">
        <v>3796</v>
      </c>
      <c r="BC494" t="s">
        <v>3797</v>
      </c>
      <c r="BD494" t="s">
        <v>5014</v>
      </c>
      <c r="BE494" t="s">
        <v>5015</v>
      </c>
      <c r="BF494" t="s">
        <v>5027</v>
      </c>
      <c r="BG494" t="s">
        <v>5030</v>
      </c>
      <c r="BH494" t="s">
        <v>4947</v>
      </c>
      <c r="BI494" t="s">
        <v>195</v>
      </c>
      <c r="BJ494" t="s">
        <v>195</v>
      </c>
      <c r="BK494" t="s">
        <v>3821</v>
      </c>
      <c r="BL494" t="s">
        <v>5644</v>
      </c>
      <c r="BM494" t="s">
        <v>4949</v>
      </c>
      <c r="BN494" t="s">
        <v>5439</v>
      </c>
      <c r="BO494" t="s">
        <v>5620</v>
      </c>
      <c r="BP494" s="441" t="str">
        <f t="shared" si="7"/>
        <v>WA.2378.EBC.954.103.B.521241</v>
      </c>
    </row>
    <row r="495" spans="1:68">
      <c r="A495" t="s">
        <v>4935</v>
      </c>
      <c r="B495" t="s">
        <v>4936</v>
      </c>
      <c r="C495" t="s">
        <v>4937</v>
      </c>
      <c r="D495" t="s">
        <v>3795</v>
      </c>
      <c r="E495" t="s">
        <v>197</v>
      </c>
      <c r="F495" t="s">
        <v>3842</v>
      </c>
      <c r="G495" t="s">
        <v>2445</v>
      </c>
      <c r="H495" t="s">
        <v>4938</v>
      </c>
      <c r="I495">
        <v>5</v>
      </c>
      <c r="J495" t="s">
        <v>5031</v>
      </c>
      <c r="K495">
        <v>1</v>
      </c>
      <c r="L495" t="s">
        <v>805</v>
      </c>
      <c r="M495" t="s">
        <v>511</v>
      </c>
      <c r="N495" t="s">
        <v>125</v>
      </c>
      <c r="O495" t="s">
        <v>512</v>
      </c>
      <c r="P495" t="s">
        <v>8</v>
      </c>
      <c r="Q495" t="s">
        <v>4570</v>
      </c>
      <c r="R495" t="s">
        <v>4940</v>
      </c>
      <c r="S495" t="s">
        <v>195</v>
      </c>
      <c r="T495" t="s">
        <v>4570</v>
      </c>
      <c r="U495" t="s">
        <v>4570</v>
      </c>
      <c r="V495" t="s">
        <v>4496</v>
      </c>
      <c r="W495" t="s">
        <v>4570</v>
      </c>
      <c r="X495" t="s">
        <v>5645</v>
      </c>
      <c r="Y495" t="s">
        <v>5646</v>
      </c>
      <c r="Z495" t="s">
        <v>8</v>
      </c>
      <c r="AA495">
        <v>0</v>
      </c>
      <c r="AB495" t="s">
        <v>195</v>
      </c>
      <c r="AC495">
        <v>0</v>
      </c>
      <c r="AD495" t="s">
        <v>195</v>
      </c>
      <c r="AE495">
        <v>0</v>
      </c>
      <c r="AF495" t="s">
        <v>195</v>
      </c>
      <c r="AG495">
        <v>0</v>
      </c>
      <c r="AH495" t="s">
        <v>195</v>
      </c>
      <c r="AI495">
        <v>96</v>
      </c>
      <c r="AJ495" t="s">
        <v>25</v>
      </c>
      <c r="AK495">
        <v>200000</v>
      </c>
      <c r="AL495">
        <v>19200000</v>
      </c>
      <c r="AM495" t="s">
        <v>195</v>
      </c>
      <c r="AN495">
        <v>0</v>
      </c>
      <c r="AO495" t="s">
        <v>4943</v>
      </c>
      <c r="AP495">
        <v>0</v>
      </c>
      <c r="AQ495">
        <v>0</v>
      </c>
      <c r="AR495">
        <v>866937</v>
      </c>
      <c r="AS495">
        <v>92912</v>
      </c>
      <c r="AT495">
        <v>1241077</v>
      </c>
      <c r="AU495">
        <v>428544</v>
      </c>
      <c r="AV495">
        <v>428544</v>
      </c>
      <c r="AW495">
        <v>428544</v>
      </c>
      <c r="AX495">
        <v>505344</v>
      </c>
      <c r="AY495">
        <v>428544</v>
      </c>
      <c r="AZ495">
        <v>417955</v>
      </c>
      <c r="BA495">
        <v>14361599</v>
      </c>
      <c r="BB495" t="s">
        <v>3796</v>
      </c>
      <c r="BC495" t="s">
        <v>3797</v>
      </c>
      <c r="BD495" t="s">
        <v>3843</v>
      </c>
      <c r="BE495" t="s">
        <v>3844</v>
      </c>
      <c r="BF495" t="s">
        <v>5034</v>
      </c>
      <c r="BG495" t="s">
        <v>5048</v>
      </c>
      <c r="BH495" t="s">
        <v>4947</v>
      </c>
      <c r="BI495" t="s">
        <v>195</v>
      </c>
      <c r="BJ495" t="s">
        <v>195</v>
      </c>
      <c r="BK495" t="s">
        <v>3821</v>
      </c>
      <c r="BL495" t="s">
        <v>5647</v>
      </c>
      <c r="BM495" t="s">
        <v>4949</v>
      </c>
      <c r="BN495" t="s">
        <v>5439</v>
      </c>
      <c r="BO495" t="s">
        <v>5620</v>
      </c>
      <c r="BP495" s="441" t="str">
        <f t="shared" si="7"/>
        <v>WA.2378.EBD.952.101.D.521241</v>
      </c>
    </row>
    <row r="496" spans="1:68">
      <c r="A496" t="s">
        <v>4935</v>
      </c>
      <c r="B496" t="s">
        <v>4936</v>
      </c>
      <c r="C496" t="s">
        <v>4937</v>
      </c>
      <c r="D496" t="s">
        <v>3795</v>
      </c>
      <c r="E496" t="s">
        <v>197</v>
      </c>
      <c r="F496" t="s">
        <v>3842</v>
      </c>
      <c r="G496" t="s">
        <v>2445</v>
      </c>
      <c r="H496" t="s">
        <v>4938</v>
      </c>
      <c r="I496">
        <v>5</v>
      </c>
      <c r="J496" t="s">
        <v>5031</v>
      </c>
      <c r="K496">
        <v>1</v>
      </c>
      <c r="L496" t="s">
        <v>805</v>
      </c>
      <c r="M496" t="s">
        <v>511</v>
      </c>
      <c r="N496" t="s">
        <v>125</v>
      </c>
      <c r="O496" t="s">
        <v>512</v>
      </c>
      <c r="P496" t="s">
        <v>8</v>
      </c>
      <c r="Q496" t="s">
        <v>4570</v>
      </c>
      <c r="R496" t="s">
        <v>4940</v>
      </c>
      <c r="S496" t="s">
        <v>195</v>
      </c>
      <c r="T496" t="s">
        <v>4570</v>
      </c>
      <c r="U496" t="s">
        <v>4570</v>
      </c>
      <c r="V496" t="s">
        <v>4951</v>
      </c>
      <c r="W496" t="s">
        <v>4496</v>
      </c>
      <c r="X496" t="s">
        <v>4974</v>
      </c>
      <c r="Y496" t="s">
        <v>5622</v>
      </c>
      <c r="Z496" t="s">
        <v>8</v>
      </c>
      <c r="AA496">
        <v>0</v>
      </c>
      <c r="AB496" t="s">
        <v>195</v>
      </c>
      <c r="AC496">
        <v>0</v>
      </c>
      <c r="AD496" t="s">
        <v>195</v>
      </c>
      <c r="AE496">
        <v>0</v>
      </c>
      <c r="AF496" t="s">
        <v>195</v>
      </c>
      <c r="AG496">
        <v>0</v>
      </c>
      <c r="AH496" t="s">
        <v>195</v>
      </c>
      <c r="AI496">
        <v>12</v>
      </c>
      <c r="AJ496" t="s">
        <v>106</v>
      </c>
      <c r="AK496">
        <v>300000</v>
      </c>
      <c r="AL496">
        <v>3600000</v>
      </c>
      <c r="AM496" t="s">
        <v>195</v>
      </c>
      <c r="AN496">
        <v>0</v>
      </c>
      <c r="AO496" t="s">
        <v>4943</v>
      </c>
      <c r="AP496">
        <v>0</v>
      </c>
      <c r="AQ496">
        <v>0</v>
      </c>
      <c r="AR496">
        <v>162551</v>
      </c>
      <c r="AS496">
        <v>17421</v>
      </c>
      <c r="AT496">
        <v>232702</v>
      </c>
      <c r="AU496">
        <v>80352</v>
      </c>
      <c r="AV496">
        <v>80352</v>
      </c>
      <c r="AW496">
        <v>80352</v>
      </c>
      <c r="AX496">
        <v>94752</v>
      </c>
      <c r="AY496">
        <v>80352</v>
      </c>
      <c r="AZ496">
        <v>78367</v>
      </c>
      <c r="BA496">
        <v>2692799</v>
      </c>
      <c r="BB496" t="s">
        <v>3796</v>
      </c>
      <c r="BC496" t="s">
        <v>3797</v>
      </c>
      <c r="BD496" t="s">
        <v>3843</v>
      </c>
      <c r="BE496" t="s">
        <v>3844</v>
      </c>
      <c r="BF496" t="s">
        <v>5034</v>
      </c>
      <c r="BG496" t="s">
        <v>5048</v>
      </c>
      <c r="BH496" t="s">
        <v>4947</v>
      </c>
      <c r="BI496" t="s">
        <v>195</v>
      </c>
      <c r="BJ496" t="s">
        <v>195</v>
      </c>
      <c r="BK496" t="s">
        <v>3821</v>
      </c>
      <c r="BL496" t="s">
        <v>5644</v>
      </c>
      <c r="BM496" t="s">
        <v>4949</v>
      </c>
      <c r="BN496" t="s">
        <v>5439</v>
      </c>
      <c r="BO496" t="s">
        <v>5620</v>
      </c>
      <c r="BP496" s="441" t="str">
        <f t="shared" si="7"/>
        <v>WA.2378.EBD.952.101.D.521241</v>
      </c>
    </row>
    <row r="497" spans="1:68">
      <c r="A497" t="s">
        <v>4935</v>
      </c>
      <c r="B497" t="s">
        <v>4936</v>
      </c>
      <c r="C497" t="s">
        <v>4937</v>
      </c>
      <c r="D497" t="s">
        <v>3795</v>
      </c>
      <c r="E497" t="s">
        <v>197</v>
      </c>
      <c r="F497" t="s">
        <v>3842</v>
      </c>
      <c r="G497" t="s">
        <v>2445</v>
      </c>
      <c r="H497" t="s">
        <v>4938</v>
      </c>
      <c r="I497">
        <v>5</v>
      </c>
      <c r="J497" t="s">
        <v>5031</v>
      </c>
      <c r="K497">
        <v>1</v>
      </c>
      <c r="L497" t="s">
        <v>805</v>
      </c>
      <c r="M497" t="s">
        <v>511</v>
      </c>
      <c r="N497" t="s">
        <v>125</v>
      </c>
      <c r="O497" t="s">
        <v>512</v>
      </c>
      <c r="P497" t="s">
        <v>8</v>
      </c>
      <c r="Q497" t="s">
        <v>4570</v>
      </c>
      <c r="R497" t="s">
        <v>4940</v>
      </c>
      <c r="S497" t="s">
        <v>195</v>
      </c>
      <c r="T497" t="s">
        <v>4570</v>
      </c>
      <c r="U497" t="s">
        <v>4570</v>
      </c>
      <c r="V497" t="s">
        <v>5001</v>
      </c>
      <c r="W497" t="s">
        <v>4951</v>
      </c>
      <c r="X497" t="s">
        <v>5648</v>
      </c>
      <c r="Y497" t="s">
        <v>5649</v>
      </c>
      <c r="Z497" t="s">
        <v>8</v>
      </c>
      <c r="AA497">
        <v>0</v>
      </c>
      <c r="AB497" t="s">
        <v>195</v>
      </c>
      <c r="AC497">
        <v>0</v>
      </c>
      <c r="AD497" t="s">
        <v>195</v>
      </c>
      <c r="AE497">
        <v>0</v>
      </c>
      <c r="AF497" t="s">
        <v>195</v>
      </c>
      <c r="AG497">
        <v>0</v>
      </c>
      <c r="AH497" t="s">
        <v>195</v>
      </c>
      <c r="AI497">
        <v>12</v>
      </c>
      <c r="AJ497" t="s">
        <v>106</v>
      </c>
      <c r="AK497">
        <v>160000</v>
      </c>
      <c r="AL497">
        <v>1920000</v>
      </c>
      <c r="AM497" t="s">
        <v>195</v>
      </c>
      <c r="AN497">
        <v>0</v>
      </c>
      <c r="AO497" t="s">
        <v>4943</v>
      </c>
      <c r="AP497">
        <v>0</v>
      </c>
      <c r="AQ497">
        <v>0</v>
      </c>
      <c r="AR497">
        <v>86694</v>
      </c>
      <c r="AS497">
        <v>9291</v>
      </c>
      <c r="AT497">
        <v>124108</v>
      </c>
      <c r="AU497">
        <v>42854</v>
      </c>
      <c r="AV497">
        <v>42854</v>
      </c>
      <c r="AW497">
        <v>42854</v>
      </c>
      <c r="AX497">
        <v>50534</v>
      </c>
      <c r="AY497">
        <v>42854</v>
      </c>
      <c r="AZ497">
        <v>41795</v>
      </c>
      <c r="BA497">
        <v>1436162</v>
      </c>
      <c r="BB497" t="s">
        <v>3796</v>
      </c>
      <c r="BC497" t="s">
        <v>3797</v>
      </c>
      <c r="BD497" t="s">
        <v>3843</v>
      </c>
      <c r="BE497" t="s">
        <v>3844</v>
      </c>
      <c r="BF497" t="s">
        <v>5034</v>
      </c>
      <c r="BG497" t="s">
        <v>5048</v>
      </c>
      <c r="BH497" t="s">
        <v>4947</v>
      </c>
      <c r="BI497" t="s">
        <v>195</v>
      </c>
      <c r="BJ497" t="s">
        <v>195</v>
      </c>
      <c r="BK497" t="s">
        <v>3821</v>
      </c>
      <c r="BL497" t="s">
        <v>5650</v>
      </c>
      <c r="BM497" t="s">
        <v>4949</v>
      </c>
      <c r="BN497" t="s">
        <v>5439</v>
      </c>
      <c r="BO497" t="s">
        <v>5620</v>
      </c>
      <c r="BP497" s="441" t="str">
        <f t="shared" si="7"/>
        <v>WA.2378.EBD.952.101.D.521241</v>
      </c>
    </row>
    <row r="498" spans="1:68">
      <c r="A498" t="s">
        <v>4935</v>
      </c>
      <c r="B498" t="s">
        <v>4936</v>
      </c>
      <c r="C498" t="s">
        <v>4937</v>
      </c>
      <c r="D498" t="s">
        <v>3795</v>
      </c>
      <c r="E498" t="s">
        <v>197</v>
      </c>
      <c r="F498" t="s">
        <v>3842</v>
      </c>
      <c r="G498" t="s">
        <v>2445</v>
      </c>
      <c r="H498" t="s">
        <v>4938</v>
      </c>
      <c r="I498">
        <v>5</v>
      </c>
      <c r="J498" t="s">
        <v>5054</v>
      </c>
      <c r="K498">
        <v>2</v>
      </c>
      <c r="L498" t="s">
        <v>805</v>
      </c>
      <c r="M498" t="s">
        <v>8</v>
      </c>
      <c r="N498" t="s">
        <v>162</v>
      </c>
      <c r="O498" t="s">
        <v>512</v>
      </c>
      <c r="P498" t="s">
        <v>8</v>
      </c>
      <c r="Q498" t="s">
        <v>4570</v>
      </c>
      <c r="R498" t="s">
        <v>4940</v>
      </c>
      <c r="S498" t="s">
        <v>195</v>
      </c>
      <c r="T498" t="s">
        <v>4570</v>
      </c>
      <c r="U498" t="s">
        <v>4570</v>
      </c>
      <c r="V498" t="s">
        <v>4496</v>
      </c>
      <c r="W498" t="s">
        <v>4570</v>
      </c>
      <c r="X498" t="s">
        <v>5651</v>
      </c>
      <c r="Y498" t="s">
        <v>5652</v>
      </c>
      <c r="Z498" t="s">
        <v>8</v>
      </c>
      <c r="AA498">
        <v>0</v>
      </c>
      <c r="AB498" t="s">
        <v>195</v>
      </c>
      <c r="AC498">
        <v>0</v>
      </c>
      <c r="AD498" t="s">
        <v>195</v>
      </c>
      <c r="AE498">
        <v>0</v>
      </c>
      <c r="AF498" t="s">
        <v>195</v>
      </c>
      <c r="AG498">
        <v>0</v>
      </c>
      <c r="AH498" t="s">
        <v>195</v>
      </c>
      <c r="AI498">
        <v>84</v>
      </c>
      <c r="AJ498" t="s">
        <v>32</v>
      </c>
      <c r="AK498">
        <v>200000</v>
      </c>
      <c r="AL498">
        <v>16800000</v>
      </c>
      <c r="AM498" t="s">
        <v>195</v>
      </c>
      <c r="AN498">
        <v>0</v>
      </c>
      <c r="AO498" t="s">
        <v>4943</v>
      </c>
      <c r="AP498">
        <v>0</v>
      </c>
      <c r="AQ498">
        <v>0</v>
      </c>
      <c r="AR498">
        <v>327038</v>
      </c>
      <c r="AS498">
        <v>804612</v>
      </c>
      <c r="AT498">
        <v>1569527</v>
      </c>
      <c r="AU498">
        <v>1163077</v>
      </c>
      <c r="AV498">
        <v>646154</v>
      </c>
      <c r="AW498">
        <v>1292308</v>
      </c>
      <c r="AX498">
        <v>969231</v>
      </c>
      <c r="AY498">
        <v>646154</v>
      </c>
      <c r="AZ498">
        <v>981900</v>
      </c>
      <c r="BA498">
        <v>8399999</v>
      </c>
      <c r="BB498" t="s">
        <v>3796</v>
      </c>
      <c r="BC498" t="s">
        <v>3797</v>
      </c>
      <c r="BD498" t="s">
        <v>3843</v>
      </c>
      <c r="BE498" t="s">
        <v>3850</v>
      </c>
      <c r="BF498" t="s">
        <v>5057</v>
      </c>
      <c r="BG498" t="s">
        <v>5058</v>
      </c>
      <c r="BH498" t="s">
        <v>4947</v>
      </c>
      <c r="BI498" t="s">
        <v>195</v>
      </c>
      <c r="BJ498" t="s">
        <v>195</v>
      </c>
      <c r="BK498" t="s">
        <v>3821</v>
      </c>
      <c r="BL498" t="s">
        <v>5653</v>
      </c>
      <c r="BM498" t="s">
        <v>4949</v>
      </c>
      <c r="BN498" t="s">
        <v>5439</v>
      </c>
      <c r="BO498" t="s">
        <v>5620</v>
      </c>
      <c r="BP498" s="441" t="str">
        <f t="shared" si="7"/>
        <v>WA.2378.EBD.953.101.A.521241</v>
      </c>
    </row>
    <row r="499" spans="1:68">
      <c r="A499" t="s">
        <v>4935</v>
      </c>
      <c r="B499" t="s">
        <v>4936</v>
      </c>
      <c r="C499" t="s">
        <v>4937</v>
      </c>
      <c r="D499" t="s">
        <v>3795</v>
      </c>
      <c r="E499" t="s">
        <v>197</v>
      </c>
      <c r="F499" t="s">
        <v>3842</v>
      </c>
      <c r="G499" t="s">
        <v>2445</v>
      </c>
      <c r="H499" t="s">
        <v>4938</v>
      </c>
      <c r="I499">
        <v>5</v>
      </c>
      <c r="J499" t="s">
        <v>5054</v>
      </c>
      <c r="K499">
        <v>2</v>
      </c>
      <c r="L499" t="s">
        <v>1081</v>
      </c>
      <c r="M499" t="s">
        <v>511</v>
      </c>
      <c r="N499" t="s">
        <v>167</v>
      </c>
      <c r="O499" t="s">
        <v>512</v>
      </c>
      <c r="P499" t="s">
        <v>8</v>
      </c>
      <c r="Q499" t="s">
        <v>4570</v>
      </c>
      <c r="R499" t="s">
        <v>4940</v>
      </c>
      <c r="S499" t="s">
        <v>195</v>
      </c>
      <c r="T499" t="s">
        <v>4570</v>
      </c>
      <c r="U499" t="s">
        <v>4570</v>
      </c>
      <c r="V499" t="s">
        <v>4496</v>
      </c>
      <c r="W499" t="s">
        <v>4570</v>
      </c>
      <c r="X499" t="s">
        <v>5654</v>
      </c>
      <c r="Y499" t="s">
        <v>5655</v>
      </c>
      <c r="Z499" t="s">
        <v>8</v>
      </c>
      <c r="AA499">
        <v>0</v>
      </c>
      <c r="AB499" t="s">
        <v>195</v>
      </c>
      <c r="AC499">
        <v>0</v>
      </c>
      <c r="AD499" t="s">
        <v>195</v>
      </c>
      <c r="AE499">
        <v>0</v>
      </c>
      <c r="AF499" t="s">
        <v>195</v>
      </c>
      <c r="AG499">
        <v>0</v>
      </c>
      <c r="AH499" t="s">
        <v>195</v>
      </c>
      <c r="AI499">
        <v>60</v>
      </c>
      <c r="AJ499" t="s">
        <v>32</v>
      </c>
      <c r="AK499">
        <v>200000</v>
      </c>
      <c r="AL499">
        <v>12000000</v>
      </c>
      <c r="AM499" t="s">
        <v>195</v>
      </c>
      <c r="AN499">
        <v>0</v>
      </c>
      <c r="AO499" t="s">
        <v>4943</v>
      </c>
      <c r="AP499">
        <v>0</v>
      </c>
      <c r="AQ499">
        <v>0</v>
      </c>
      <c r="AR499">
        <v>625580</v>
      </c>
      <c r="AS499">
        <v>0</v>
      </c>
      <c r="AT499">
        <v>1355327</v>
      </c>
      <c r="AU499">
        <v>1526754</v>
      </c>
      <c r="AV499">
        <v>1417689</v>
      </c>
      <c r="AW499">
        <v>1517456</v>
      </c>
      <c r="AX499">
        <v>1223797</v>
      </c>
      <c r="AY499">
        <v>1919125</v>
      </c>
      <c r="AZ499">
        <v>1223764</v>
      </c>
      <c r="BA499">
        <v>1190508</v>
      </c>
      <c r="BB499" t="s">
        <v>3796</v>
      </c>
      <c r="BC499" t="s">
        <v>3797</v>
      </c>
      <c r="BD499" t="s">
        <v>3843</v>
      </c>
      <c r="BE499" t="s">
        <v>3850</v>
      </c>
      <c r="BF499" t="s">
        <v>5073</v>
      </c>
      <c r="BG499" t="s">
        <v>5101</v>
      </c>
      <c r="BH499" t="s">
        <v>4947</v>
      </c>
      <c r="BI499" t="s">
        <v>195</v>
      </c>
      <c r="BJ499" t="s">
        <v>195</v>
      </c>
      <c r="BK499" t="s">
        <v>3821</v>
      </c>
      <c r="BL499" t="s">
        <v>5656</v>
      </c>
      <c r="BM499" t="s">
        <v>4949</v>
      </c>
      <c r="BN499" t="s">
        <v>5439</v>
      </c>
      <c r="BO499" t="s">
        <v>5620</v>
      </c>
      <c r="BP499" s="441" t="str">
        <f t="shared" si="7"/>
        <v>WA.2378.EBD.953.102.D.521241</v>
      </c>
    </row>
    <row r="500" spans="1:68">
      <c r="A500" t="s">
        <v>4935</v>
      </c>
      <c r="B500" t="s">
        <v>4936</v>
      </c>
      <c r="C500" t="s">
        <v>4937</v>
      </c>
      <c r="D500" t="s">
        <v>3795</v>
      </c>
      <c r="E500" t="s">
        <v>197</v>
      </c>
      <c r="F500" t="s">
        <v>3842</v>
      </c>
      <c r="G500" t="s">
        <v>2445</v>
      </c>
      <c r="H500" t="s">
        <v>4938</v>
      </c>
      <c r="I500">
        <v>5</v>
      </c>
      <c r="J500" t="s">
        <v>5054</v>
      </c>
      <c r="K500">
        <v>2</v>
      </c>
      <c r="L500" t="s">
        <v>1081</v>
      </c>
      <c r="M500" t="s">
        <v>511</v>
      </c>
      <c r="N500" t="s">
        <v>167</v>
      </c>
      <c r="O500" t="s">
        <v>512</v>
      </c>
      <c r="P500" t="s">
        <v>8</v>
      </c>
      <c r="Q500" t="s">
        <v>4570</v>
      </c>
      <c r="R500" t="s">
        <v>4940</v>
      </c>
      <c r="S500" t="s">
        <v>195</v>
      </c>
      <c r="T500" t="s">
        <v>4570</v>
      </c>
      <c r="U500" t="s">
        <v>4570</v>
      </c>
      <c r="V500" t="s">
        <v>4951</v>
      </c>
      <c r="W500" t="s">
        <v>4496</v>
      </c>
      <c r="X500" t="s">
        <v>5657</v>
      </c>
      <c r="Y500" t="s">
        <v>5658</v>
      </c>
      <c r="Z500" t="s">
        <v>8</v>
      </c>
      <c r="AA500">
        <v>0</v>
      </c>
      <c r="AB500" t="s">
        <v>195</v>
      </c>
      <c r="AC500">
        <v>0</v>
      </c>
      <c r="AD500" t="s">
        <v>195</v>
      </c>
      <c r="AE500">
        <v>0</v>
      </c>
      <c r="AF500" t="s">
        <v>195</v>
      </c>
      <c r="AG500">
        <v>0</v>
      </c>
      <c r="AH500" t="s">
        <v>195</v>
      </c>
      <c r="AI500">
        <v>12</v>
      </c>
      <c r="AJ500" t="s">
        <v>106</v>
      </c>
      <c r="AK500">
        <v>300000</v>
      </c>
      <c r="AL500">
        <v>3600000</v>
      </c>
      <c r="AM500" t="s">
        <v>195</v>
      </c>
      <c r="AN500">
        <v>0</v>
      </c>
      <c r="AO500" t="s">
        <v>4943</v>
      </c>
      <c r="AP500">
        <v>0</v>
      </c>
      <c r="AQ500">
        <v>0</v>
      </c>
      <c r="AR500">
        <v>187674</v>
      </c>
      <c r="AS500">
        <v>0</v>
      </c>
      <c r="AT500">
        <v>406598</v>
      </c>
      <c r="AU500">
        <v>458026</v>
      </c>
      <c r="AV500">
        <v>425307</v>
      </c>
      <c r="AW500">
        <v>455237</v>
      </c>
      <c r="AX500">
        <v>367139</v>
      </c>
      <c r="AY500">
        <v>575737</v>
      </c>
      <c r="AZ500">
        <v>367129</v>
      </c>
      <c r="BA500">
        <v>357153</v>
      </c>
      <c r="BB500" t="s">
        <v>3796</v>
      </c>
      <c r="BC500" t="s">
        <v>3797</v>
      </c>
      <c r="BD500" t="s">
        <v>3843</v>
      </c>
      <c r="BE500" t="s">
        <v>3850</v>
      </c>
      <c r="BF500" t="s">
        <v>5073</v>
      </c>
      <c r="BG500" t="s">
        <v>5101</v>
      </c>
      <c r="BH500" t="s">
        <v>4947</v>
      </c>
      <c r="BI500" t="s">
        <v>195</v>
      </c>
      <c r="BJ500" t="s">
        <v>195</v>
      </c>
      <c r="BK500" t="s">
        <v>3821</v>
      </c>
      <c r="BL500" t="s">
        <v>5659</v>
      </c>
      <c r="BM500" t="s">
        <v>4949</v>
      </c>
      <c r="BN500" t="s">
        <v>5439</v>
      </c>
      <c r="BO500" t="s">
        <v>5620</v>
      </c>
      <c r="BP500" s="441" t="str">
        <f t="shared" si="7"/>
        <v>WA.2378.EBD.953.102.D.521241</v>
      </c>
    </row>
    <row r="501" spans="1:68">
      <c r="A501" t="s">
        <v>5010</v>
      </c>
      <c r="B501" t="s">
        <v>4936</v>
      </c>
      <c r="C501" t="s">
        <v>4937</v>
      </c>
      <c r="D501" t="s">
        <v>3795</v>
      </c>
      <c r="E501" t="s">
        <v>197</v>
      </c>
      <c r="F501" t="s">
        <v>3842</v>
      </c>
      <c r="G501" t="s">
        <v>2445</v>
      </c>
      <c r="H501" t="s">
        <v>4938</v>
      </c>
      <c r="I501">
        <v>5</v>
      </c>
      <c r="J501" t="s">
        <v>5031</v>
      </c>
      <c r="K501">
        <v>1</v>
      </c>
      <c r="L501" t="s">
        <v>805</v>
      </c>
      <c r="M501" t="s">
        <v>511</v>
      </c>
      <c r="N501" t="s">
        <v>125</v>
      </c>
      <c r="O501" t="s">
        <v>512</v>
      </c>
      <c r="P501" t="s">
        <v>8</v>
      </c>
      <c r="Q501" t="s">
        <v>4570</v>
      </c>
      <c r="R501" t="s">
        <v>4940</v>
      </c>
      <c r="S501" t="s">
        <v>195</v>
      </c>
      <c r="T501" t="s">
        <v>4570</v>
      </c>
      <c r="U501" t="s">
        <v>4570</v>
      </c>
      <c r="V501" t="s">
        <v>4496</v>
      </c>
      <c r="W501" t="s">
        <v>4570</v>
      </c>
      <c r="X501" t="s">
        <v>5645</v>
      </c>
      <c r="Y501" t="s">
        <v>5646</v>
      </c>
      <c r="Z501" t="s">
        <v>8</v>
      </c>
      <c r="AA501">
        <v>0</v>
      </c>
      <c r="AB501" t="s">
        <v>195</v>
      </c>
      <c r="AC501">
        <v>0</v>
      </c>
      <c r="AD501" t="s">
        <v>195</v>
      </c>
      <c r="AE501">
        <v>0</v>
      </c>
      <c r="AF501" t="s">
        <v>195</v>
      </c>
      <c r="AG501">
        <v>0</v>
      </c>
      <c r="AH501" t="s">
        <v>195</v>
      </c>
      <c r="AI501">
        <v>96</v>
      </c>
      <c r="AJ501" t="s">
        <v>25</v>
      </c>
      <c r="AK501">
        <v>200000</v>
      </c>
      <c r="AL501">
        <v>19200000</v>
      </c>
      <c r="AM501" t="s">
        <v>195</v>
      </c>
      <c r="AN501">
        <v>0</v>
      </c>
      <c r="AO501" t="s">
        <v>5011</v>
      </c>
      <c r="AP501">
        <v>0</v>
      </c>
      <c r="AQ501">
        <v>0</v>
      </c>
      <c r="AR501">
        <v>853933</v>
      </c>
      <c r="AS501">
        <v>207965</v>
      </c>
      <c r="AT501">
        <v>519489</v>
      </c>
      <c r="AU501">
        <v>634138</v>
      </c>
      <c r="AV501">
        <v>4111083</v>
      </c>
      <c r="AW501">
        <v>550251</v>
      </c>
      <c r="AX501">
        <v>621739</v>
      </c>
      <c r="AY501">
        <v>530808</v>
      </c>
      <c r="AZ501">
        <v>542206</v>
      </c>
      <c r="BA501">
        <v>10628388</v>
      </c>
      <c r="BB501" t="s">
        <v>3796</v>
      </c>
      <c r="BC501" t="s">
        <v>3797</v>
      </c>
      <c r="BD501" t="s">
        <v>3843</v>
      </c>
      <c r="BE501" t="s">
        <v>3844</v>
      </c>
      <c r="BF501" t="s">
        <v>5034</v>
      </c>
      <c r="BG501" t="s">
        <v>5048</v>
      </c>
      <c r="BH501" t="s">
        <v>4947</v>
      </c>
      <c r="BI501" t="s">
        <v>195</v>
      </c>
      <c r="BJ501" t="s">
        <v>195</v>
      </c>
      <c r="BK501" t="s">
        <v>3821</v>
      </c>
      <c r="BL501" t="s">
        <v>5647</v>
      </c>
      <c r="BM501" t="s">
        <v>4949</v>
      </c>
      <c r="BN501" t="s">
        <v>5439</v>
      </c>
      <c r="BO501" t="s">
        <v>5620</v>
      </c>
      <c r="BP501" s="441" t="str">
        <f t="shared" si="7"/>
        <v>WA.2378.EBD.952.101.D.521241</v>
      </c>
    </row>
    <row r="502" spans="1:68">
      <c r="A502" t="s">
        <v>5010</v>
      </c>
      <c r="B502" t="s">
        <v>4936</v>
      </c>
      <c r="C502" t="s">
        <v>4937</v>
      </c>
      <c r="D502" t="s">
        <v>3795</v>
      </c>
      <c r="E502" t="s">
        <v>197</v>
      </c>
      <c r="F502" t="s">
        <v>3842</v>
      </c>
      <c r="G502" t="s">
        <v>2445</v>
      </c>
      <c r="H502" t="s">
        <v>4938</v>
      </c>
      <c r="I502">
        <v>5</v>
      </c>
      <c r="J502" t="s">
        <v>5031</v>
      </c>
      <c r="K502">
        <v>1</v>
      </c>
      <c r="L502" t="s">
        <v>805</v>
      </c>
      <c r="M502" t="s">
        <v>511</v>
      </c>
      <c r="N502" t="s">
        <v>125</v>
      </c>
      <c r="O502" t="s">
        <v>512</v>
      </c>
      <c r="P502" t="s">
        <v>8</v>
      </c>
      <c r="Q502" t="s">
        <v>4570</v>
      </c>
      <c r="R502" t="s">
        <v>4940</v>
      </c>
      <c r="S502" t="s">
        <v>195</v>
      </c>
      <c r="T502" t="s">
        <v>4570</v>
      </c>
      <c r="U502" t="s">
        <v>4570</v>
      </c>
      <c r="V502" t="s">
        <v>4951</v>
      </c>
      <c r="W502" t="s">
        <v>4496</v>
      </c>
      <c r="X502" t="s">
        <v>4974</v>
      </c>
      <c r="Y502" t="s">
        <v>5622</v>
      </c>
      <c r="Z502" t="s">
        <v>8</v>
      </c>
      <c r="AA502">
        <v>0</v>
      </c>
      <c r="AB502" t="s">
        <v>195</v>
      </c>
      <c r="AC502">
        <v>0</v>
      </c>
      <c r="AD502" t="s">
        <v>195</v>
      </c>
      <c r="AE502">
        <v>0</v>
      </c>
      <c r="AF502" t="s">
        <v>195</v>
      </c>
      <c r="AG502">
        <v>0</v>
      </c>
      <c r="AH502" t="s">
        <v>195</v>
      </c>
      <c r="AI502">
        <v>12</v>
      </c>
      <c r="AJ502" t="s">
        <v>106</v>
      </c>
      <c r="AK502">
        <v>300000</v>
      </c>
      <c r="AL502">
        <v>3600000</v>
      </c>
      <c r="AM502" t="s">
        <v>195</v>
      </c>
      <c r="AN502">
        <v>0</v>
      </c>
      <c r="AO502" t="s">
        <v>5011</v>
      </c>
      <c r="AP502">
        <v>0</v>
      </c>
      <c r="AQ502">
        <v>0</v>
      </c>
      <c r="AR502">
        <v>160112</v>
      </c>
      <c r="AS502">
        <v>38993</v>
      </c>
      <c r="AT502">
        <v>97404</v>
      </c>
      <c r="AU502">
        <v>118901</v>
      </c>
      <c r="AV502">
        <v>770828</v>
      </c>
      <c r="AW502">
        <v>103172</v>
      </c>
      <c r="AX502">
        <v>116576</v>
      </c>
      <c r="AY502">
        <v>99527</v>
      </c>
      <c r="AZ502">
        <v>101664</v>
      </c>
      <c r="BA502">
        <v>1992823</v>
      </c>
      <c r="BB502" t="s">
        <v>3796</v>
      </c>
      <c r="BC502" t="s">
        <v>3797</v>
      </c>
      <c r="BD502" t="s">
        <v>3843</v>
      </c>
      <c r="BE502" t="s">
        <v>3844</v>
      </c>
      <c r="BF502" t="s">
        <v>5034</v>
      </c>
      <c r="BG502" t="s">
        <v>5048</v>
      </c>
      <c r="BH502" t="s">
        <v>4947</v>
      </c>
      <c r="BI502" t="s">
        <v>195</v>
      </c>
      <c r="BJ502" t="s">
        <v>195</v>
      </c>
      <c r="BK502" t="s">
        <v>3821</v>
      </c>
      <c r="BL502" t="s">
        <v>5644</v>
      </c>
      <c r="BM502" t="s">
        <v>4949</v>
      </c>
      <c r="BN502" t="s">
        <v>5439</v>
      </c>
      <c r="BO502" t="s">
        <v>5620</v>
      </c>
      <c r="BP502" s="441" t="str">
        <f t="shared" si="7"/>
        <v>WA.2378.EBD.952.101.D.521241</v>
      </c>
    </row>
    <row r="503" spans="1:68">
      <c r="A503" t="s">
        <v>5010</v>
      </c>
      <c r="B503" t="s">
        <v>4936</v>
      </c>
      <c r="C503" t="s">
        <v>4937</v>
      </c>
      <c r="D503" t="s">
        <v>3795</v>
      </c>
      <c r="E503" t="s">
        <v>197</v>
      </c>
      <c r="F503" t="s">
        <v>3842</v>
      </c>
      <c r="G503" t="s">
        <v>2445</v>
      </c>
      <c r="H503" t="s">
        <v>4938</v>
      </c>
      <c r="I503">
        <v>5</v>
      </c>
      <c r="J503" t="s">
        <v>5031</v>
      </c>
      <c r="K503">
        <v>1</v>
      </c>
      <c r="L503" t="s">
        <v>805</v>
      </c>
      <c r="M503" t="s">
        <v>511</v>
      </c>
      <c r="N503" t="s">
        <v>125</v>
      </c>
      <c r="O503" t="s">
        <v>512</v>
      </c>
      <c r="P503" t="s">
        <v>8</v>
      </c>
      <c r="Q503" t="s">
        <v>4570</v>
      </c>
      <c r="R503" t="s">
        <v>4940</v>
      </c>
      <c r="S503" t="s">
        <v>195</v>
      </c>
      <c r="T503" t="s">
        <v>4570</v>
      </c>
      <c r="U503" t="s">
        <v>4570</v>
      </c>
      <c r="V503" t="s">
        <v>5001</v>
      </c>
      <c r="W503" t="s">
        <v>4951</v>
      </c>
      <c r="X503" t="s">
        <v>5648</v>
      </c>
      <c r="Y503" t="s">
        <v>5649</v>
      </c>
      <c r="Z503" t="s">
        <v>8</v>
      </c>
      <c r="AA503">
        <v>0</v>
      </c>
      <c r="AB503" t="s">
        <v>195</v>
      </c>
      <c r="AC503">
        <v>0</v>
      </c>
      <c r="AD503" t="s">
        <v>195</v>
      </c>
      <c r="AE503">
        <v>0</v>
      </c>
      <c r="AF503" t="s">
        <v>195</v>
      </c>
      <c r="AG503">
        <v>0</v>
      </c>
      <c r="AH503" t="s">
        <v>195</v>
      </c>
      <c r="AI503">
        <v>12</v>
      </c>
      <c r="AJ503" t="s">
        <v>106</v>
      </c>
      <c r="AK503">
        <v>160000</v>
      </c>
      <c r="AL503">
        <v>1920000</v>
      </c>
      <c r="AM503" t="s">
        <v>195</v>
      </c>
      <c r="AN503">
        <v>0</v>
      </c>
      <c r="AO503" t="s">
        <v>5011</v>
      </c>
      <c r="AP503">
        <v>0</v>
      </c>
      <c r="AQ503">
        <v>0</v>
      </c>
      <c r="AR503">
        <v>85393</v>
      </c>
      <c r="AS503">
        <v>20796</v>
      </c>
      <c r="AT503">
        <v>51949</v>
      </c>
      <c r="AU503">
        <v>63414</v>
      </c>
      <c r="AV503">
        <v>411108</v>
      </c>
      <c r="AW503">
        <v>55025</v>
      </c>
      <c r="AX503">
        <v>62174</v>
      </c>
      <c r="AY503">
        <v>53081</v>
      </c>
      <c r="AZ503">
        <v>54221</v>
      </c>
      <c r="BA503">
        <v>1062839</v>
      </c>
      <c r="BB503" t="s">
        <v>3796</v>
      </c>
      <c r="BC503" t="s">
        <v>3797</v>
      </c>
      <c r="BD503" t="s">
        <v>3843</v>
      </c>
      <c r="BE503" t="s">
        <v>3844</v>
      </c>
      <c r="BF503" t="s">
        <v>5034</v>
      </c>
      <c r="BG503" t="s">
        <v>5048</v>
      </c>
      <c r="BH503" t="s">
        <v>4947</v>
      </c>
      <c r="BI503" t="s">
        <v>195</v>
      </c>
      <c r="BJ503" t="s">
        <v>195</v>
      </c>
      <c r="BK503" t="s">
        <v>3821</v>
      </c>
      <c r="BL503" t="s">
        <v>5650</v>
      </c>
      <c r="BM503" t="s">
        <v>4949</v>
      </c>
      <c r="BN503" t="s">
        <v>5439</v>
      </c>
      <c r="BO503" t="s">
        <v>5620</v>
      </c>
      <c r="BP503" s="441" t="str">
        <f t="shared" si="7"/>
        <v>WA.2378.EBD.952.101.D.521241</v>
      </c>
    </row>
    <row r="504" spans="1:68">
      <c r="A504" t="s">
        <v>5010</v>
      </c>
      <c r="B504" t="s">
        <v>4936</v>
      </c>
      <c r="C504" t="s">
        <v>4937</v>
      </c>
      <c r="D504" t="s">
        <v>3795</v>
      </c>
      <c r="E504" t="s">
        <v>197</v>
      </c>
      <c r="F504" t="s">
        <v>3842</v>
      </c>
      <c r="G504" t="s">
        <v>2445</v>
      </c>
      <c r="H504" t="s">
        <v>4938</v>
      </c>
      <c r="I504">
        <v>5</v>
      </c>
      <c r="J504" t="s">
        <v>5054</v>
      </c>
      <c r="K504">
        <v>2</v>
      </c>
      <c r="L504" t="s">
        <v>805</v>
      </c>
      <c r="M504" t="s">
        <v>8</v>
      </c>
      <c r="N504" t="s">
        <v>162</v>
      </c>
      <c r="O504" t="s">
        <v>512</v>
      </c>
      <c r="P504" t="s">
        <v>8</v>
      </c>
      <c r="Q504" t="s">
        <v>4570</v>
      </c>
      <c r="R504" t="s">
        <v>4940</v>
      </c>
      <c r="S504" t="s">
        <v>195</v>
      </c>
      <c r="T504" t="s">
        <v>4570</v>
      </c>
      <c r="U504" t="s">
        <v>4570</v>
      </c>
      <c r="V504" t="s">
        <v>4496</v>
      </c>
      <c r="W504" t="s">
        <v>4570</v>
      </c>
      <c r="X504" t="s">
        <v>5651</v>
      </c>
      <c r="Y504" t="s">
        <v>5652</v>
      </c>
      <c r="Z504" t="s">
        <v>8</v>
      </c>
      <c r="AA504">
        <v>0</v>
      </c>
      <c r="AB504" t="s">
        <v>195</v>
      </c>
      <c r="AC504">
        <v>0</v>
      </c>
      <c r="AD504" t="s">
        <v>195</v>
      </c>
      <c r="AE504">
        <v>0</v>
      </c>
      <c r="AF504" t="s">
        <v>195</v>
      </c>
      <c r="AG504">
        <v>0</v>
      </c>
      <c r="AH504" t="s">
        <v>195</v>
      </c>
      <c r="AI504">
        <v>84</v>
      </c>
      <c r="AJ504" t="s">
        <v>32</v>
      </c>
      <c r="AK504">
        <v>200000</v>
      </c>
      <c r="AL504">
        <v>16800000</v>
      </c>
      <c r="AM504" t="s">
        <v>195</v>
      </c>
      <c r="AN504">
        <v>0</v>
      </c>
      <c r="AO504" t="s">
        <v>5011</v>
      </c>
      <c r="AP504">
        <v>0</v>
      </c>
      <c r="AQ504">
        <v>0</v>
      </c>
      <c r="AR504">
        <v>163519</v>
      </c>
      <c r="AS504">
        <v>819065</v>
      </c>
      <c r="AT504">
        <v>237697</v>
      </c>
      <c r="AU504">
        <v>685232</v>
      </c>
      <c r="AV504">
        <v>430374</v>
      </c>
      <c r="AW504">
        <v>576504</v>
      </c>
      <c r="AX504">
        <v>504573</v>
      </c>
      <c r="AY504">
        <v>657472</v>
      </c>
      <c r="AZ504">
        <v>492782</v>
      </c>
      <c r="BA504">
        <v>12232782</v>
      </c>
      <c r="BB504" t="s">
        <v>3796</v>
      </c>
      <c r="BC504" t="s">
        <v>3797</v>
      </c>
      <c r="BD504" t="s">
        <v>3843</v>
      </c>
      <c r="BE504" t="s">
        <v>3850</v>
      </c>
      <c r="BF504" t="s">
        <v>5057</v>
      </c>
      <c r="BG504" t="s">
        <v>5058</v>
      </c>
      <c r="BH504" t="s">
        <v>4947</v>
      </c>
      <c r="BI504" t="s">
        <v>195</v>
      </c>
      <c r="BJ504" t="s">
        <v>195</v>
      </c>
      <c r="BK504" t="s">
        <v>3821</v>
      </c>
      <c r="BL504" t="s">
        <v>5653</v>
      </c>
      <c r="BM504" t="s">
        <v>4949</v>
      </c>
      <c r="BN504" t="s">
        <v>5439</v>
      </c>
      <c r="BO504" t="s">
        <v>5620</v>
      </c>
      <c r="BP504" s="441" t="str">
        <f t="shared" si="7"/>
        <v>WA.2378.EBD.953.101.A.521241</v>
      </c>
    </row>
    <row r="505" spans="1:68">
      <c r="A505" t="s">
        <v>5010</v>
      </c>
      <c r="B505" t="s">
        <v>4936</v>
      </c>
      <c r="C505" t="s">
        <v>4937</v>
      </c>
      <c r="D505" t="s">
        <v>3795</v>
      </c>
      <c r="E505" t="s">
        <v>197</v>
      </c>
      <c r="F505" t="s">
        <v>3842</v>
      </c>
      <c r="G505" t="s">
        <v>2445</v>
      </c>
      <c r="H505" t="s">
        <v>4938</v>
      </c>
      <c r="I505">
        <v>5</v>
      </c>
      <c r="J505" t="s">
        <v>5054</v>
      </c>
      <c r="K505">
        <v>2</v>
      </c>
      <c r="L505" t="s">
        <v>1081</v>
      </c>
      <c r="M505" t="s">
        <v>511</v>
      </c>
      <c r="N505" t="s">
        <v>167</v>
      </c>
      <c r="O505" t="s">
        <v>512</v>
      </c>
      <c r="P505" t="s">
        <v>8</v>
      </c>
      <c r="Q505" t="s">
        <v>4570</v>
      </c>
      <c r="R505" t="s">
        <v>4940</v>
      </c>
      <c r="S505" t="s">
        <v>195</v>
      </c>
      <c r="T505" t="s">
        <v>4570</v>
      </c>
      <c r="U505" t="s">
        <v>4570</v>
      </c>
      <c r="V505" t="s">
        <v>4496</v>
      </c>
      <c r="W505" t="s">
        <v>4570</v>
      </c>
      <c r="X505" t="s">
        <v>5654</v>
      </c>
      <c r="Y505" t="s">
        <v>5655</v>
      </c>
      <c r="Z505" t="s">
        <v>8</v>
      </c>
      <c r="AA505">
        <v>0</v>
      </c>
      <c r="AB505" t="s">
        <v>195</v>
      </c>
      <c r="AC505">
        <v>0</v>
      </c>
      <c r="AD505" t="s">
        <v>195</v>
      </c>
      <c r="AE505">
        <v>0</v>
      </c>
      <c r="AF505" t="s">
        <v>195</v>
      </c>
      <c r="AG505">
        <v>0</v>
      </c>
      <c r="AH505" t="s">
        <v>195</v>
      </c>
      <c r="AI505">
        <v>60</v>
      </c>
      <c r="AJ505" t="s">
        <v>32</v>
      </c>
      <c r="AK505">
        <v>200000</v>
      </c>
      <c r="AL505">
        <v>12000000</v>
      </c>
      <c r="AM505" t="s">
        <v>195</v>
      </c>
      <c r="AN505">
        <v>0</v>
      </c>
      <c r="AO505" t="s">
        <v>5011</v>
      </c>
      <c r="AP505">
        <v>0</v>
      </c>
      <c r="AQ505">
        <v>0</v>
      </c>
      <c r="AR505">
        <v>1121216</v>
      </c>
      <c r="AS505">
        <v>284488</v>
      </c>
      <c r="AT505">
        <v>167940</v>
      </c>
      <c r="AU505">
        <v>755363</v>
      </c>
      <c r="AV505">
        <v>597877</v>
      </c>
      <c r="AW505">
        <v>563546</v>
      </c>
      <c r="AX505">
        <v>563842</v>
      </c>
      <c r="AY505">
        <v>580769</v>
      </c>
      <c r="AZ505">
        <v>555183</v>
      </c>
      <c r="BA505">
        <v>6809776</v>
      </c>
      <c r="BB505" t="s">
        <v>3796</v>
      </c>
      <c r="BC505" t="s">
        <v>3797</v>
      </c>
      <c r="BD505" t="s">
        <v>3843</v>
      </c>
      <c r="BE505" t="s">
        <v>3850</v>
      </c>
      <c r="BF505" t="s">
        <v>5073</v>
      </c>
      <c r="BG505" t="s">
        <v>5101</v>
      </c>
      <c r="BH505" t="s">
        <v>4947</v>
      </c>
      <c r="BI505" t="s">
        <v>195</v>
      </c>
      <c r="BJ505" t="s">
        <v>195</v>
      </c>
      <c r="BK505" t="s">
        <v>3821</v>
      </c>
      <c r="BL505" t="s">
        <v>5656</v>
      </c>
      <c r="BM505" t="s">
        <v>4949</v>
      </c>
      <c r="BN505" t="s">
        <v>5439</v>
      </c>
      <c r="BO505" t="s">
        <v>5620</v>
      </c>
      <c r="BP505" s="441" t="str">
        <f t="shared" si="7"/>
        <v>WA.2378.EBD.953.102.D.521241</v>
      </c>
    </row>
    <row r="506" spans="1:68">
      <c r="A506" t="s">
        <v>5010</v>
      </c>
      <c r="B506" t="s">
        <v>4936</v>
      </c>
      <c r="C506" t="s">
        <v>4937</v>
      </c>
      <c r="D506" t="s">
        <v>3795</v>
      </c>
      <c r="E506" t="s">
        <v>197</v>
      </c>
      <c r="F506" t="s">
        <v>3842</v>
      </c>
      <c r="G506" t="s">
        <v>2445</v>
      </c>
      <c r="H506" t="s">
        <v>4938</v>
      </c>
      <c r="I506">
        <v>5</v>
      </c>
      <c r="J506" t="s">
        <v>5054</v>
      </c>
      <c r="K506">
        <v>2</v>
      </c>
      <c r="L506" t="s">
        <v>1081</v>
      </c>
      <c r="M506" t="s">
        <v>511</v>
      </c>
      <c r="N506" t="s">
        <v>167</v>
      </c>
      <c r="O506" t="s">
        <v>512</v>
      </c>
      <c r="P506" t="s">
        <v>8</v>
      </c>
      <c r="Q506" t="s">
        <v>4570</v>
      </c>
      <c r="R506" t="s">
        <v>4940</v>
      </c>
      <c r="S506" t="s">
        <v>195</v>
      </c>
      <c r="T506" t="s">
        <v>4570</v>
      </c>
      <c r="U506" t="s">
        <v>4570</v>
      </c>
      <c r="V506" t="s">
        <v>4951</v>
      </c>
      <c r="W506" t="s">
        <v>4496</v>
      </c>
      <c r="X506" t="s">
        <v>5657</v>
      </c>
      <c r="Y506" t="s">
        <v>5658</v>
      </c>
      <c r="Z506" t="s">
        <v>8</v>
      </c>
      <c r="AA506">
        <v>0</v>
      </c>
      <c r="AB506" t="s">
        <v>195</v>
      </c>
      <c r="AC506">
        <v>0</v>
      </c>
      <c r="AD506" t="s">
        <v>195</v>
      </c>
      <c r="AE506">
        <v>0</v>
      </c>
      <c r="AF506" t="s">
        <v>195</v>
      </c>
      <c r="AG506">
        <v>0</v>
      </c>
      <c r="AH506" t="s">
        <v>195</v>
      </c>
      <c r="AI506">
        <v>12</v>
      </c>
      <c r="AJ506" t="s">
        <v>106</v>
      </c>
      <c r="AK506">
        <v>300000</v>
      </c>
      <c r="AL506">
        <v>3600000</v>
      </c>
      <c r="AM506" t="s">
        <v>195</v>
      </c>
      <c r="AN506">
        <v>0</v>
      </c>
      <c r="AO506" t="s">
        <v>5011</v>
      </c>
      <c r="AP506">
        <v>0</v>
      </c>
      <c r="AQ506">
        <v>0</v>
      </c>
      <c r="AR506">
        <v>336365</v>
      </c>
      <c r="AS506">
        <v>85346</v>
      </c>
      <c r="AT506">
        <v>50382</v>
      </c>
      <c r="AU506">
        <v>226609</v>
      </c>
      <c r="AV506">
        <v>179363</v>
      </c>
      <c r="AW506">
        <v>169064</v>
      </c>
      <c r="AX506">
        <v>169153</v>
      </c>
      <c r="AY506">
        <v>174231</v>
      </c>
      <c r="AZ506">
        <v>166555</v>
      </c>
      <c r="BA506">
        <v>2042932</v>
      </c>
      <c r="BB506" t="s">
        <v>3796</v>
      </c>
      <c r="BC506" t="s">
        <v>3797</v>
      </c>
      <c r="BD506" t="s">
        <v>3843</v>
      </c>
      <c r="BE506" t="s">
        <v>3850</v>
      </c>
      <c r="BF506" t="s">
        <v>5073</v>
      </c>
      <c r="BG506" t="s">
        <v>5101</v>
      </c>
      <c r="BH506" t="s">
        <v>4947</v>
      </c>
      <c r="BI506" t="s">
        <v>195</v>
      </c>
      <c r="BJ506" t="s">
        <v>195</v>
      </c>
      <c r="BK506" t="s">
        <v>3821</v>
      </c>
      <c r="BL506" t="s">
        <v>5659</v>
      </c>
      <c r="BM506" t="s">
        <v>4949</v>
      </c>
      <c r="BN506" t="s">
        <v>5439</v>
      </c>
      <c r="BO506" t="s">
        <v>5620</v>
      </c>
      <c r="BP506" s="441" t="str">
        <f t="shared" si="7"/>
        <v>WA.2378.EBD.953.102.D.521241</v>
      </c>
    </row>
    <row r="507" spans="1:68">
      <c r="A507" t="s">
        <v>4935</v>
      </c>
      <c r="B507" t="s">
        <v>4936</v>
      </c>
      <c r="C507" t="s">
        <v>4937</v>
      </c>
      <c r="D507" t="s">
        <v>3795</v>
      </c>
      <c r="E507" t="s">
        <v>197</v>
      </c>
      <c r="F507" t="s">
        <v>3812</v>
      </c>
      <c r="G507" t="s">
        <v>820</v>
      </c>
      <c r="H507" t="s">
        <v>4938</v>
      </c>
      <c r="I507">
        <v>9</v>
      </c>
      <c r="J507" t="s">
        <v>4959</v>
      </c>
      <c r="K507">
        <v>2</v>
      </c>
      <c r="L507" t="s">
        <v>1111</v>
      </c>
      <c r="M507" t="s">
        <v>508</v>
      </c>
      <c r="N507" t="s">
        <v>74</v>
      </c>
      <c r="O507" t="s">
        <v>515</v>
      </c>
      <c r="P507" t="s">
        <v>8</v>
      </c>
      <c r="Q507" t="s">
        <v>4570</v>
      </c>
      <c r="R507" t="s">
        <v>4940</v>
      </c>
      <c r="S507" t="s">
        <v>195</v>
      </c>
      <c r="T507" t="s">
        <v>4570</v>
      </c>
      <c r="U507" t="s">
        <v>4570</v>
      </c>
      <c r="V507" t="s">
        <v>4496</v>
      </c>
      <c r="W507" t="s">
        <v>4570</v>
      </c>
      <c r="X507" t="s">
        <v>5660</v>
      </c>
      <c r="Y507" t="s">
        <v>5661</v>
      </c>
      <c r="Z507" t="s">
        <v>8</v>
      </c>
      <c r="AA507">
        <v>0</v>
      </c>
      <c r="AB507" t="s">
        <v>195</v>
      </c>
      <c r="AC507">
        <v>0</v>
      </c>
      <c r="AD507" t="s">
        <v>195</v>
      </c>
      <c r="AE507">
        <v>0</v>
      </c>
      <c r="AF507" t="s">
        <v>195</v>
      </c>
      <c r="AG507">
        <v>0</v>
      </c>
      <c r="AH507" t="s">
        <v>195</v>
      </c>
      <c r="AI507">
        <v>26</v>
      </c>
      <c r="AJ507" t="s">
        <v>25</v>
      </c>
      <c r="AK507">
        <v>100000</v>
      </c>
      <c r="AL507">
        <v>2600000</v>
      </c>
      <c r="AM507" t="s">
        <v>195</v>
      </c>
      <c r="AN507">
        <v>0</v>
      </c>
      <c r="AO507" t="s">
        <v>4943</v>
      </c>
      <c r="AP507">
        <v>0</v>
      </c>
      <c r="AQ507">
        <v>0</v>
      </c>
      <c r="AR507">
        <v>82651</v>
      </c>
      <c r="AS507">
        <v>1733</v>
      </c>
      <c r="AT507">
        <v>28256</v>
      </c>
      <c r="AU507">
        <v>37082</v>
      </c>
      <c r="AV507">
        <v>173333</v>
      </c>
      <c r="AW507">
        <v>268706</v>
      </c>
      <c r="AX507">
        <v>112176</v>
      </c>
      <c r="AY507">
        <v>422730</v>
      </c>
      <c r="AZ507">
        <v>173333</v>
      </c>
      <c r="BA507">
        <v>1300000</v>
      </c>
      <c r="BB507" t="s">
        <v>3796</v>
      </c>
      <c r="BC507" t="s">
        <v>3797</v>
      </c>
      <c r="BD507" t="s">
        <v>3813</v>
      </c>
      <c r="BE507" t="s">
        <v>3816</v>
      </c>
      <c r="BF507" t="s">
        <v>4967</v>
      </c>
      <c r="BG507" t="s">
        <v>4972</v>
      </c>
      <c r="BH507" t="s">
        <v>4947</v>
      </c>
      <c r="BI507" t="s">
        <v>195</v>
      </c>
      <c r="BJ507" t="s">
        <v>195</v>
      </c>
      <c r="BK507" t="s">
        <v>3778</v>
      </c>
      <c r="BL507" t="s">
        <v>5662</v>
      </c>
      <c r="BM507" t="s">
        <v>4949</v>
      </c>
      <c r="BN507" t="s">
        <v>5121</v>
      </c>
      <c r="BO507" t="s">
        <v>5620</v>
      </c>
      <c r="BP507" s="441" t="str">
        <f t="shared" si="7"/>
        <v>WA.2378.EBA.958.111.B.522192</v>
      </c>
    </row>
    <row r="508" spans="1:68">
      <c r="A508" t="s">
        <v>4935</v>
      </c>
      <c r="B508" t="s">
        <v>4936</v>
      </c>
      <c r="C508" t="s">
        <v>4937</v>
      </c>
      <c r="D508" t="s">
        <v>3795</v>
      </c>
      <c r="E508" t="s">
        <v>197</v>
      </c>
      <c r="F508" t="s">
        <v>3812</v>
      </c>
      <c r="G508" t="s">
        <v>820</v>
      </c>
      <c r="H508" t="s">
        <v>4938</v>
      </c>
      <c r="I508">
        <v>9</v>
      </c>
      <c r="J508" t="s">
        <v>4959</v>
      </c>
      <c r="K508">
        <v>2</v>
      </c>
      <c r="L508" t="s">
        <v>1111</v>
      </c>
      <c r="M508" t="s">
        <v>508</v>
      </c>
      <c r="N508" t="s">
        <v>74</v>
      </c>
      <c r="O508" t="s">
        <v>515</v>
      </c>
      <c r="P508" t="s">
        <v>8</v>
      </c>
      <c r="Q508" t="s">
        <v>4570</v>
      </c>
      <c r="R508" t="s">
        <v>4940</v>
      </c>
      <c r="S508" t="s">
        <v>195</v>
      </c>
      <c r="T508" t="s">
        <v>4570</v>
      </c>
      <c r="U508" t="s">
        <v>4570</v>
      </c>
      <c r="V508" t="s">
        <v>4951</v>
      </c>
      <c r="W508" t="s">
        <v>4496</v>
      </c>
      <c r="X508" t="s">
        <v>5663</v>
      </c>
      <c r="Y508" t="s">
        <v>5664</v>
      </c>
      <c r="Z508" t="s">
        <v>8</v>
      </c>
      <c r="AA508">
        <v>0</v>
      </c>
      <c r="AB508" t="s">
        <v>195</v>
      </c>
      <c r="AC508">
        <v>0</v>
      </c>
      <c r="AD508" t="s">
        <v>195</v>
      </c>
      <c r="AE508">
        <v>0</v>
      </c>
      <c r="AF508" t="s">
        <v>195</v>
      </c>
      <c r="AG508">
        <v>0</v>
      </c>
      <c r="AH508" t="s">
        <v>195</v>
      </c>
      <c r="AI508">
        <v>5</v>
      </c>
      <c r="AJ508" t="s">
        <v>25</v>
      </c>
      <c r="AK508">
        <v>600000</v>
      </c>
      <c r="AL508">
        <v>3000000</v>
      </c>
      <c r="AM508" t="s">
        <v>195</v>
      </c>
      <c r="AN508">
        <v>0</v>
      </c>
      <c r="AO508" t="s">
        <v>4943</v>
      </c>
      <c r="AP508">
        <v>0</v>
      </c>
      <c r="AQ508">
        <v>0</v>
      </c>
      <c r="AR508">
        <v>95366</v>
      </c>
      <c r="AS508">
        <v>2000</v>
      </c>
      <c r="AT508">
        <v>32603</v>
      </c>
      <c r="AU508">
        <v>42787</v>
      </c>
      <c r="AV508">
        <v>200000</v>
      </c>
      <c r="AW508">
        <v>310046</v>
      </c>
      <c r="AX508">
        <v>129434</v>
      </c>
      <c r="AY508">
        <v>487765</v>
      </c>
      <c r="AZ508">
        <v>200000</v>
      </c>
      <c r="BA508">
        <v>1499999</v>
      </c>
      <c r="BB508" t="s">
        <v>3796</v>
      </c>
      <c r="BC508" t="s">
        <v>3797</v>
      </c>
      <c r="BD508" t="s">
        <v>3813</v>
      </c>
      <c r="BE508" t="s">
        <v>3816</v>
      </c>
      <c r="BF508" t="s">
        <v>4967</v>
      </c>
      <c r="BG508" t="s">
        <v>4972</v>
      </c>
      <c r="BH508" t="s">
        <v>4947</v>
      </c>
      <c r="BI508" t="s">
        <v>195</v>
      </c>
      <c r="BJ508" t="s">
        <v>195</v>
      </c>
      <c r="BK508" t="s">
        <v>3778</v>
      </c>
      <c r="BL508" t="s">
        <v>5665</v>
      </c>
      <c r="BM508" t="s">
        <v>4949</v>
      </c>
      <c r="BN508" t="s">
        <v>5121</v>
      </c>
      <c r="BO508" t="s">
        <v>5620</v>
      </c>
      <c r="BP508" s="441" t="str">
        <f t="shared" si="7"/>
        <v>WA.2378.EBA.958.111.B.522192</v>
      </c>
    </row>
    <row r="509" spans="1:68">
      <c r="A509" t="s">
        <v>4935</v>
      </c>
      <c r="B509" t="s">
        <v>4936</v>
      </c>
      <c r="C509" t="s">
        <v>4937</v>
      </c>
      <c r="D509" t="s">
        <v>3795</v>
      </c>
      <c r="E509" t="s">
        <v>197</v>
      </c>
      <c r="F509" t="s">
        <v>3812</v>
      </c>
      <c r="G509" t="s">
        <v>820</v>
      </c>
      <c r="H509" t="s">
        <v>4938</v>
      </c>
      <c r="I509">
        <v>9</v>
      </c>
      <c r="J509" t="s">
        <v>4994</v>
      </c>
      <c r="K509">
        <v>2</v>
      </c>
      <c r="L509" t="s">
        <v>805</v>
      </c>
      <c r="M509" t="s">
        <v>8</v>
      </c>
      <c r="N509" t="s">
        <v>1541</v>
      </c>
      <c r="O509" t="s">
        <v>515</v>
      </c>
      <c r="P509" t="s">
        <v>8</v>
      </c>
      <c r="Q509" t="s">
        <v>4570</v>
      </c>
      <c r="R509" t="s">
        <v>4940</v>
      </c>
      <c r="S509" t="s">
        <v>195</v>
      </c>
      <c r="T509" t="s">
        <v>4570</v>
      </c>
      <c r="U509" t="s">
        <v>4570</v>
      </c>
      <c r="V509" t="s">
        <v>4496</v>
      </c>
      <c r="W509" t="s">
        <v>4570</v>
      </c>
      <c r="X509" t="s">
        <v>5666</v>
      </c>
      <c r="Y509" t="s">
        <v>5667</v>
      </c>
      <c r="Z509" t="s">
        <v>8</v>
      </c>
      <c r="AA509">
        <v>0</v>
      </c>
      <c r="AB509" t="s">
        <v>195</v>
      </c>
      <c r="AC509">
        <v>0</v>
      </c>
      <c r="AD509" t="s">
        <v>195</v>
      </c>
      <c r="AE509">
        <v>0</v>
      </c>
      <c r="AF509" t="s">
        <v>195</v>
      </c>
      <c r="AG509">
        <v>0</v>
      </c>
      <c r="AH509" t="s">
        <v>195</v>
      </c>
      <c r="AI509">
        <v>20</v>
      </c>
      <c r="AJ509" t="s">
        <v>25</v>
      </c>
      <c r="AK509">
        <v>200000</v>
      </c>
      <c r="AL509">
        <v>4000000</v>
      </c>
      <c r="AM509" t="s">
        <v>195</v>
      </c>
      <c r="AN509">
        <v>0</v>
      </c>
      <c r="AO509" t="s">
        <v>4943</v>
      </c>
      <c r="AP509">
        <v>0</v>
      </c>
      <c r="AQ509">
        <v>0</v>
      </c>
      <c r="AR509">
        <v>459544</v>
      </c>
      <c r="AS509">
        <v>64873</v>
      </c>
      <c r="AT509">
        <v>238997</v>
      </c>
      <c r="AU509">
        <v>130159</v>
      </c>
      <c r="AV509">
        <v>24997</v>
      </c>
      <c r="AW509">
        <v>24997</v>
      </c>
      <c r="AX509">
        <v>24997</v>
      </c>
      <c r="AY509">
        <v>26951</v>
      </c>
      <c r="AZ509">
        <v>469803</v>
      </c>
      <c r="BA509">
        <v>2534682</v>
      </c>
      <c r="BB509" t="s">
        <v>3796</v>
      </c>
      <c r="BC509" t="s">
        <v>3797</v>
      </c>
      <c r="BD509" t="s">
        <v>3813</v>
      </c>
      <c r="BE509" t="s">
        <v>4997</v>
      </c>
      <c r="BF509" t="s">
        <v>4998</v>
      </c>
      <c r="BG509" t="s">
        <v>4999</v>
      </c>
      <c r="BH509" t="s">
        <v>4947</v>
      </c>
      <c r="BI509" t="s">
        <v>195</v>
      </c>
      <c r="BJ509" t="s">
        <v>195</v>
      </c>
      <c r="BK509" t="s">
        <v>3778</v>
      </c>
      <c r="BL509" t="s">
        <v>5668</v>
      </c>
      <c r="BM509" t="s">
        <v>4949</v>
      </c>
      <c r="BN509" t="s">
        <v>5121</v>
      </c>
      <c r="BO509" t="s">
        <v>5620</v>
      </c>
      <c r="BP509" s="441" t="str">
        <f t="shared" si="7"/>
        <v>WA.2378.EBA.963.101.A.522192</v>
      </c>
    </row>
    <row r="510" spans="1:68">
      <c r="A510" t="s">
        <v>5010</v>
      </c>
      <c r="B510" t="s">
        <v>4936</v>
      </c>
      <c r="C510" t="s">
        <v>4937</v>
      </c>
      <c r="D510" t="s">
        <v>3795</v>
      </c>
      <c r="E510" t="s">
        <v>197</v>
      </c>
      <c r="F510" t="s">
        <v>3812</v>
      </c>
      <c r="G510" t="s">
        <v>820</v>
      </c>
      <c r="H510" t="s">
        <v>4938</v>
      </c>
      <c r="I510">
        <v>9</v>
      </c>
      <c r="J510" t="s">
        <v>4959</v>
      </c>
      <c r="K510">
        <v>2</v>
      </c>
      <c r="L510" t="s">
        <v>1111</v>
      </c>
      <c r="M510" t="s">
        <v>508</v>
      </c>
      <c r="N510" t="s">
        <v>74</v>
      </c>
      <c r="O510" t="s">
        <v>515</v>
      </c>
      <c r="P510" t="s">
        <v>8</v>
      </c>
      <c r="Q510" t="s">
        <v>4570</v>
      </c>
      <c r="R510" t="s">
        <v>4940</v>
      </c>
      <c r="S510" t="s">
        <v>195</v>
      </c>
      <c r="T510" t="s">
        <v>4570</v>
      </c>
      <c r="U510" t="s">
        <v>4570</v>
      </c>
      <c r="V510" t="s">
        <v>4496</v>
      </c>
      <c r="W510" t="s">
        <v>4570</v>
      </c>
      <c r="X510" t="s">
        <v>5660</v>
      </c>
      <c r="Y510" t="s">
        <v>5661</v>
      </c>
      <c r="Z510" t="s">
        <v>8</v>
      </c>
      <c r="AA510">
        <v>0</v>
      </c>
      <c r="AB510" t="s">
        <v>195</v>
      </c>
      <c r="AC510">
        <v>0</v>
      </c>
      <c r="AD510" t="s">
        <v>195</v>
      </c>
      <c r="AE510">
        <v>0</v>
      </c>
      <c r="AF510" t="s">
        <v>195</v>
      </c>
      <c r="AG510">
        <v>0</v>
      </c>
      <c r="AH510" t="s">
        <v>195</v>
      </c>
      <c r="AI510">
        <v>26</v>
      </c>
      <c r="AJ510" t="s">
        <v>25</v>
      </c>
      <c r="AK510">
        <v>100000</v>
      </c>
      <c r="AL510">
        <v>2600000</v>
      </c>
      <c r="AM510" t="s">
        <v>195</v>
      </c>
      <c r="AN510">
        <v>0</v>
      </c>
      <c r="AO510" t="s">
        <v>5011</v>
      </c>
      <c r="AP510">
        <v>0</v>
      </c>
      <c r="AQ510">
        <v>0</v>
      </c>
      <c r="AR510">
        <v>82651</v>
      </c>
      <c r="AS510">
        <v>1733</v>
      </c>
      <c r="AT510">
        <v>28256</v>
      </c>
      <c r="AU510">
        <v>37082</v>
      </c>
      <c r="AV510">
        <v>173333</v>
      </c>
      <c r="AW510">
        <v>268706</v>
      </c>
      <c r="AX510">
        <v>112176</v>
      </c>
      <c r="AY510">
        <v>422730</v>
      </c>
      <c r="AZ510">
        <v>173333</v>
      </c>
      <c r="BA510">
        <v>1300000</v>
      </c>
      <c r="BB510" t="s">
        <v>3796</v>
      </c>
      <c r="BC510" t="s">
        <v>3797</v>
      </c>
      <c r="BD510" t="s">
        <v>3813</v>
      </c>
      <c r="BE510" t="s">
        <v>3816</v>
      </c>
      <c r="BF510" t="s">
        <v>4967</v>
      </c>
      <c r="BG510" t="s">
        <v>4972</v>
      </c>
      <c r="BH510" t="s">
        <v>4947</v>
      </c>
      <c r="BI510" t="s">
        <v>195</v>
      </c>
      <c r="BJ510" t="s">
        <v>195</v>
      </c>
      <c r="BK510" t="s">
        <v>3778</v>
      </c>
      <c r="BL510" t="s">
        <v>5662</v>
      </c>
      <c r="BM510" t="s">
        <v>4949</v>
      </c>
      <c r="BN510" t="s">
        <v>5121</v>
      </c>
      <c r="BO510" t="s">
        <v>5620</v>
      </c>
      <c r="BP510" s="441" t="str">
        <f t="shared" si="7"/>
        <v>WA.2378.EBA.958.111.B.522192</v>
      </c>
    </row>
    <row r="511" spans="1:68">
      <c r="A511" t="s">
        <v>5010</v>
      </c>
      <c r="B511" t="s">
        <v>4936</v>
      </c>
      <c r="C511" t="s">
        <v>4937</v>
      </c>
      <c r="D511" t="s">
        <v>3795</v>
      </c>
      <c r="E511" t="s">
        <v>197</v>
      </c>
      <c r="F511" t="s">
        <v>3812</v>
      </c>
      <c r="G511" t="s">
        <v>820</v>
      </c>
      <c r="H511" t="s">
        <v>4938</v>
      </c>
      <c r="I511">
        <v>9</v>
      </c>
      <c r="J511" t="s">
        <v>4959</v>
      </c>
      <c r="K511">
        <v>2</v>
      </c>
      <c r="L511" t="s">
        <v>1111</v>
      </c>
      <c r="M511" t="s">
        <v>508</v>
      </c>
      <c r="N511" t="s">
        <v>74</v>
      </c>
      <c r="O511" t="s">
        <v>515</v>
      </c>
      <c r="P511" t="s">
        <v>8</v>
      </c>
      <c r="Q511" t="s">
        <v>4570</v>
      </c>
      <c r="R511" t="s">
        <v>4940</v>
      </c>
      <c r="S511" t="s">
        <v>195</v>
      </c>
      <c r="T511" t="s">
        <v>4570</v>
      </c>
      <c r="U511" t="s">
        <v>4570</v>
      </c>
      <c r="V511" t="s">
        <v>4951</v>
      </c>
      <c r="W511" t="s">
        <v>4496</v>
      </c>
      <c r="X511" t="s">
        <v>5663</v>
      </c>
      <c r="Y511" t="s">
        <v>5664</v>
      </c>
      <c r="Z511" t="s">
        <v>8</v>
      </c>
      <c r="AA511">
        <v>0</v>
      </c>
      <c r="AB511" t="s">
        <v>195</v>
      </c>
      <c r="AC511">
        <v>0</v>
      </c>
      <c r="AD511" t="s">
        <v>195</v>
      </c>
      <c r="AE511">
        <v>0</v>
      </c>
      <c r="AF511" t="s">
        <v>195</v>
      </c>
      <c r="AG511">
        <v>0</v>
      </c>
      <c r="AH511" t="s">
        <v>195</v>
      </c>
      <c r="AI511">
        <v>5</v>
      </c>
      <c r="AJ511" t="s">
        <v>25</v>
      </c>
      <c r="AK511">
        <v>600000</v>
      </c>
      <c r="AL511">
        <v>3000000</v>
      </c>
      <c r="AM511" t="s">
        <v>195</v>
      </c>
      <c r="AN511">
        <v>0</v>
      </c>
      <c r="AO511" t="s">
        <v>5011</v>
      </c>
      <c r="AP511">
        <v>0</v>
      </c>
      <c r="AQ511">
        <v>0</v>
      </c>
      <c r="AR511">
        <v>95366</v>
      </c>
      <c r="AS511">
        <v>2000</v>
      </c>
      <c r="AT511">
        <v>32603</v>
      </c>
      <c r="AU511">
        <v>42787</v>
      </c>
      <c r="AV511">
        <v>200000</v>
      </c>
      <c r="AW511">
        <v>310046</v>
      </c>
      <c r="AX511">
        <v>129434</v>
      </c>
      <c r="AY511">
        <v>487765</v>
      </c>
      <c r="AZ511">
        <v>200000</v>
      </c>
      <c r="BA511">
        <v>1499999</v>
      </c>
      <c r="BB511" t="s">
        <v>3796</v>
      </c>
      <c r="BC511" t="s">
        <v>3797</v>
      </c>
      <c r="BD511" t="s">
        <v>3813</v>
      </c>
      <c r="BE511" t="s">
        <v>3816</v>
      </c>
      <c r="BF511" t="s">
        <v>4967</v>
      </c>
      <c r="BG511" t="s">
        <v>4972</v>
      </c>
      <c r="BH511" t="s">
        <v>4947</v>
      </c>
      <c r="BI511" t="s">
        <v>195</v>
      </c>
      <c r="BJ511" t="s">
        <v>195</v>
      </c>
      <c r="BK511" t="s">
        <v>3778</v>
      </c>
      <c r="BL511" t="s">
        <v>5665</v>
      </c>
      <c r="BM511" t="s">
        <v>4949</v>
      </c>
      <c r="BN511" t="s">
        <v>5121</v>
      </c>
      <c r="BO511" t="s">
        <v>5620</v>
      </c>
      <c r="BP511" s="441" t="str">
        <f t="shared" si="7"/>
        <v>WA.2378.EBA.958.111.B.522192</v>
      </c>
    </row>
    <row r="512" spans="1:68">
      <c r="A512" t="s">
        <v>5010</v>
      </c>
      <c r="B512" t="s">
        <v>4936</v>
      </c>
      <c r="C512" t="s">
        <v>4937</v>
      </c>
      <c r="D512" t="s">
        <v>3795</v>
      </c>
      <c r="E512" t="s">
        <v>197</v>
      </c>
      <c r="F512" t="s">
        <v>3812</v>
      </c>
      <c r="G512" t="s">
        <v>820</v>
      </c>
      <c r="H512" t="s">
        <v>4938</v>
      </c>
      <c r="I512">
        <v>9</v>
      </c>
      <c r="J512" t="s">
        <v>4994</v>
      </c>
      <c r="K512">
        <v>2</v>
      </c>
      <c r="L512" t="s">
        <v>805</v>
      </c>
      <c r="M512" t="s">
        <v>8</v>
      </c>
      <c r="N512" t="s">
        <v>1541</v>
      </c>
      <c r="O512" t="s">
        <v>515</v>
      </c>
      <c r="P512" t="s">
        <v>8</v>
      </c>
      <c r="Q512" t="s">
        <v>4570</v>
      </c>
      <c r="R512" t="s">
        <v>4940</v>
      </c>
      <c r="S512" t="s">
        <v>195</v>
      </c>
      <c r="T512" t="s">
        <v>4570</v>
      </c>
      <c r="U512" t="s">
        <v>4570</v>
      </c>
      <c r="V512" t="s">
        <v>4496</v>
      </c>
      <c r="W512" t="s">
        <v>4570</v>
      </c>
      <c r="X512" t="s">
        <v>5666</v>
      </c>
      <c r="Y512" t="s">
        <v>5667</v>
      </c>
      <c r="Z512" t="s">
        <v>8</v>
      </c>
      <c r="AA512">
        <v>0</v>
      </c>
      <c r="AB512" t="s">
        <v>195</v>
      </c>
      <c r="AC512">
        <v>0</v>
      </c>
      <c r="AD512" t="s">
        <v>195</v>
      </c>
      <c r="AE512">
        <v>0</v>
      </c>
      <c r="AF512" t="s">
        <v>195</v>
      </c>
      <c r="AG512">
        <v>0</v>
      </c>
      <c r="AH512" t="s">
        <v>195</v>
      </c>
      <c r="AI512">
        <v>20</v>
      </c>
      <c r="AJ512" t="s">
        <v>25</v>
      </c>
      <c r="AK512">
        <v>200000</v>
      </c>
      <c r="AL512">
        <v>4000000</v>
      </c>
      <c r="AM512" t="s">
        <v>195</v>
      </c>
      <c r="AN512">
        <v>0</v>
      </c>
      <c r="AO512" t="s">
        <v>5011</v>
      </c>
      <c r="AP512">
        <v>0</v>
      </c>
      <c r="AQ512">
        <v>0</v>
      </c>
      <c r="AR512">
        <v>156263</v>
      </c>
      <c r="AS512">
        <v>74902</v>
      </c>
      <c r="AT512">
        <v>88400</v>
      </c>
      <c r="AU512">
        <v>63484</v>
      </c>
      <c r="AV512">
        <v>8500</v>
      </c>
      <c r="AW512">
        <v>8500</v>
      </c>
      <c r="AX512">
        <v>8500</v>
      </c>
      <c r="AY512">
        <v>9164</v>
      </c>
      <c r="AZ512">
        <v>81052</v>
      </c>
      <c r="BA512">
        <v>3501235</v>
      </c>
      <c r="BB512" t="s">
        <v>3796</v>
      </c>
      <c r="BC512" t="s">
        <v>3797</v>
      </c>
      <c r="BD512" t="s">
        <v>3813</v>
      </c>
      <c r="BE512" t="s">
        <v>4997</v>
      </c>
      <c r="BF512" t="s">
        <v>4998</v>
      </c>
      <c r="BG512" t="s">
        <v>4999</v>
      </c>
      <c r="BH512" t="s">
        <v>4947</v>
      </c>
      <c r="BI512" t="s">
        <v>195</v>
      </c>
      <c r="BJ512" t="s">
        <v>195</v>
      </c>
      <c r="BK512" t="s">
        <v>3778</v>
      </c>
      <c r="BL512" t="s">
        <v>5668</v>
      </c>
      <c r="BM512" t="s">
        <v>4949</v>
      </c>
      <c r="BN512" t="s">
        <v>5121</v>
      </c>
      <c r="BO512" t="s">
        <v>5620</v>
      </c>
      <c r="BP512" s="441" t="str">
        <f t="shared" si="7"/>
        <v>WA.2378.EBA.963.101.A.522192</v>
      </c>
    </row>
    <row r="513" spans="1:68">
      <c r="A513" t="s">
        <v>4935</v>
      </c>
      <c r="B513" t="s">
        <v>4936</v>
      </c>
      <c r="C513" t="s">
        <v>4937</v>
      </c>
      <c r="D513" t="s">
        <v>3795</v>
      </c>
      <c r="E513" t="s">
        <v>197</v>
      </c>
      <c r="F513" t="s">
        <v>3861</v>
      </c>
      <c r="G513" t="s">
        <v>2290</v>
      </c>
      <c r="H513" t="s">
        <v>4938</v>
      </c>
      <c r="I513">
        <v>78</v>
      </c>
      <c r="J513" t="s">
        <v>5012</v>
      </c>
      <c r="K513">
        <v>78</v>
      </c>
      <c r="L513" t="s">
        <v>1081</v>
      </c>
      <c r="M513" t="s">
        <v>8</v>
      </c>
      <c r="N513" t="s">
        <v>156</v>
      </c>
      <c r="O513" t="s">
        <v>515</v>
      </c>
      <c r="P513" t="s">
        <v>8</v>
      </c>
      <c r="Q513" t="s">
        <v>4570</v>
      </c>
      <c r="R513" t="s">
        <v>4940</v>
      </c>
      <c r="S513" t="s">
        <v>195</v>
      </c>
      <c r="T513" t="s">
        <v>4570</v>
      </c>
      <c r="U513" t="s">
        <v>4570</v>
      </c>
      <c r="V513" t="s">
        <v>4496</v>
      </c>
      <c r="W513" t="s">
        <v>4570</v>
      </c>
      <c r="X513" t="s">
        <v>5669</v>
      </c>
      <c r="Y513" t="s">
        <v>5670</v>
      </c>
      <c r="Z513" t="s">
        <v>8</v>
      </c>
      <c r="AA513">
        <v>0</v>
      </c>
      <c r="AB513" t="s">
        <v>195</v>
      </c>
      <c r="AC513">
        <v>0</v>
      </c>
      <c r="AD513" t="s">
        <v>195</v>
      </c>
      <c r="AE513">
        <v>0</v>
      </c>
      <c r="AF513" t="s">
        <v>195</v>
      </c>
      <c r="AG513">
        <v>0</v>
      </c>
      <c r="AH513" t="s">
        <v>195</v>
      </c>
      <c r="AI513">
        <v>10</v>
      </c>
      <c r="AJ513" t="s">
        <v>25</v>
      </c>
      <c r="AK513">
        <v>310000</v>
      </c>
      <c r="AL513">
        <v>3100000</v>
      </c>
      <c r="AM513" t="s">
        <v>195</v>
      </c>
      <c r="AN513">
        <v>0</v>
      </c>
      <c r="AO513" t="s">
        <v>4943</v>
      </c>
      <c r="AP513">
        <v>0</v>
      </c>
      <c r="AQ513">
        <v>0</v>
      </c>
      <c r="AR513">
        <v>490117</v>
      </c>
      <c r="AS513">
        <v>288170</v>
      </c>
      <c r="AT513">
        <v>99751</v>
      </c>
      <c r="AU513">
        <v>116172</v>
      </c>
      <c r="AV513">
        <v>103333</v>
      </c>
      <c r="AW513">
        <v>103333</v>
      </c>
      <c r="AX513">
        <v>122286</v>
      </c>
      <c r="AY513">
        <v>77500</v>
      </c>
      <c r="AZ513">
        <v>149336</v>
      </c>
      <c r="BA513">
        <v>1550002</v>
      </c>
      <c r="BB513" t="s">
        <v>3796</v>
      </c>
      <c r="BC513" t="s">
        <v>3797</v>
      </c>
      <c r="BD513" t="s">
        <v>5014</v>
      </c>
      <c r="BE513" t="s">
        <v>5015</v>
      </c>
      <c r="BF513" t="s">
        <v>5021</v>
      </c>
      <c r="BG513" t="s">
        <v>5022</v>
      </c>
      <c r="BH513" t="s">
        <v>4947</v>
      </c>
      <c r="BI513" t="s">
        <v>195</v>
      </c>
      <c r="BJ513" t="s">
        <v>195</v>
      </c>
      <c r="BK513" t="s">
        <v>3778</v>
      </c>
      <c r="BL513" t="s">
        <v>5671</v>
      </c>
      <c r="BM513" t="s">
        <v>4949</v>
      </c>
      <c r="BN513" t="s">
        <v>5121</v>
      </c>
      <c r="BO513" t="s">
        <v>5620</v>
      </c>
      <c r="BP513" s="441" t="str">
        <f t="shared" si="7"/>
        <v>WA.2378.EBC.954.102.A.522192</v>
      </c>
    </row>
    <row r="514" spans="1:68">
      <c r="A514" t="s">
        <v>4935</v>
      </c>
      <c r="B514" t="s">
        <v>4936</v>
      </c>
      <c r="C514" t="s">
        <v>4937</v>
      </c>
      <c r="D514" t="s">
        <v>3795</v>
      </c>
      <c r="E514" t="s">
        <v>197</v>
      </c>
      <c r="F514" t="s">
        <v>3861</v>
      </c>
      <c r="G514" t="s">
        <v>2290</v>
      </c>
      <c r="H514" t="s">
        <v>4938</v>
      </c>
      <c r="I514">
        <v>78</v>
      </c>
      <c r="J514" t="s">
        <v>5012</v>
      </c>
      <c r="K514">
        <v>78</v>
      </c>
      <c r="L514" t="s">
        <v>1098</v>
      </c>
      <c r="M514" t="s">
        <v>508</v>
      </c>
      <c r="N514" t="s">
        <v>2422</v>
      </c>
      <c r="O514" t="s">
        <v>515</v>
      </c>
      <c r="P514" t="s">
        <v>8</v>
      </c>
      <c r="Q514" t="s">
        <v>4570</v>
      </c>
      <c r="R514" t="s">
        <v>4940</v>
      </c>
      <c r="S514" t="s">
        <v>195</v>
      </c>
      <c r="T514" t="s">
        <v>4570</v>
      </c>
      <c r="U514" t="s">
        <v>4570</v>
      </c>
      <c r="V514" t="s">
        <v>4496</v>
      </c>
      <c r="W514" t="s">
        <v>4570</v>
      </c>
      <c r="X514" t="s">
        <v>5672</v>
      </c>
      <c r="Y514" t="s">
        <v>5673</v>
      </c>
      <c r="Z514" t="s">
        <v>8</v>
      </c>
      <c r="AA514">
        <v>0</v>
      </c>
      <c r="AB514" t="s">
        <v>195</v>
      </c>
      <c r="AC514">
        <v>0</v>
      </c>
      <c r="AD514" t="s">
        <v>195</v>
      </c>
      <c r="AE514">
        <v>0</v>
      </c>
      <c r="AF514" t="s">
        <v>195</v>
      </c>
      <c r="AG514">
        <v>0</v>
      </c>
      <c r="AH514" t="s">
        <v>195</v>
      </c>
      <c r="AI514">
        <v>46</v>
      </c>
      <c r="AJ514" t="s">
        <v>25</v>
      </c>
      <c r="AK514">
        <v>200000</v>
      </c>
      <c r="AL514">
        <v>9200000</v>
      </c>
      <c r="AM514" t="s">
        <v>195</v>
      </c>
      <c r="AN514">
        <v>0</v>
      </c>
      <c r="AO514" t="s">
        <v>4943</v>
      </c>
      <c r="AP514">
        <v>0</v>
      </c>
      <c r="AQ514">
        <v>0</v>
      </c>
      <c r="AR514">
        <v>886517</v>
      </c>
      <c r="AS514">
        <v>232854</v>
      </c>
      <c r="AT514">
        <v>707766</v>
      </c>
      <c r="AU514">
        <v>537397</v>
      </c>
      <c r="AV514">
        <v>383333</v>
      </c>
      <c r="AW514">
        <v>383333</v>
      </c>
      <c r="AX514">
        <v>524471</v>
      </c>
      <c r="AY514">
        <v>402678</v>
      </c>
      <c r="AZ514">
        <v>372983</v>
      </c>
      <c r="BA514">
        <v>4768668</v>
      </c>
      <c r="BB514" t="s">
        <v>3796</v>
      </c>
      <c r="BC514" t="s">
        <v>3797</v>
      </c>
      <c r="BD514" t="s">
        <v>5014</v>
      </c>
      <c r="BE514" t="s">
        <v>5015</v>
      </c>
      <c r="BF514" t="s">
        <v>5027</v>
      </c>
      <c r="BG514" t="s">
        <v>5030</v>
      </c>
      <c r="BH514" t="s">
        <v>4947</v>
      </c>
      <c r="BI514" t="s">
        <v>195</v>
      </c>
      <c r="BJ514" t="s">
        <v>195</v>
      </c>
      <c r="BK514" t="s">
        <v>3778</v>
      </c>
      <c r="BL514" t="s">
        <v>5674</v>
      </c>
      <c r="BM514" t="s">
        <v>4949</v>
      </c>
      <c r="BN514" t="s">
        <v>5121</v>
      </c>
      <c r="BO514" t="s">
        <v>5620</v>
      </c>
      <c r="BP514" s="441" t="str">
        <f t="shared" ref="BP514:BP577" si="8">_xlfn.TEXTJOIN(".",TRUE,D514,E514,F514,J514,L514,M514,O514)</f>
        <v>WA.2378.EBC.954.103.B.522192</v>
      </c>
    </row>
    <row r="515" spans="1:68">
      <c r="A515" t="s">
        <v>5010</v>
      </c>
      <c r="B515" t="s">
        <v>4936</v>
      </c>
      <c r="C515" t="s">
        <v>4937</v>
      </c>
      <c r="D515" t="s">
        <v>3795</v>
      </c>
      <c r="E515" t="s">
        <v>197</v>
      </c>
      <c r="F515" t="s">
        <v>3861</v>
      </c>
      <c r="G515" t="s">
        <v>2290</v>
      </c>
      <c r="H515" t="s">
        <v>4938</v>
      </c>
      <c r="I515">
        <v>78</v>
      </c>
      <c r="J515" t="s">
        <v>5012</v>
      </c>
      <c r="K515">
        <v>78</v>
      </c>
      <c r="L515" t="s">
        <v>1081</v>
      </c>
      <c r="M515" t="s">
        <v>8</v>
      </c>
      <c r="N515" t="s">
        <v>156</v>
      </c>
      <c r="O515" t="s">
        <v>515</v>
      </c>
      <c r="P515" t="s">
        <v>8</v>
      </c>
      <c r="Q515" t="s">
        <v>4570</v>
      </c>
      <c r="R515" t="s">
        <v>4940</v>
      </c>
      <c r="S515" t="s">
        <v>195</v>
      </c>
      <c r="T515" t="s">
        <v>4570</v>
      </c>
      <c r="U515" t="s">
        <v>4570</v>
      </c>
      <c r="V515" t="s">
        <v>4496</v>
      </c>
      <c r="W515" t="s">
        <v>4570</v>
      </c>
      <c r="X515" t="s">
        <v>5669</v>
      </c>
      <c r="Y515" t="s">
        <v>5670</v>
      </c>
      <c r="Z515" t="s">
        <v>8</v>
      </c>
      <c r="AA515">
        <v>0</v>
      </c>
      <c r="AB515" t="s">
        <v>195</v>
      </c>
      <c r="AC515">
        <v>0</v>
      </c>
      <c r="AD515" t="s">
        <v>195</v>
      </c>
      <c r="AE515">
        <v>0</v>
      </c>
      <c r="AF515" t="s">
        <v>195</v>
      </c>
      <c r="AG515">
        <v>0</v>
      </c>
      <c r="AH515" t="s">
        <v>195</v>
      </c>
      <c r="AI515">
        <v>10</v>
      </c>
      <c r="AJ515" t="s">
        <v>25</v>
      </c>
      <c r="AK515">
        <v>310000</v>
      </c>
      <c r="AL515">
        <v>3100000</v>
      </c>
      <c r="AM515" t="s">
        <v>195</v>
      </c>
      <c r="AN515">
        <v>0</v>
      </c>
      <c r="AO515" t="s">
        <v>5011</v>
      </c>
      <c r="AP515">
        <v>0</v>
      </c>
      <c r="AQ515">
        <v>0</v>
      </c>
      <c r="AR515">
        <v>245059</v>
      </c>
      <c r="AS515">
        <v>295586</v>
      </c>
      <c r="AT515">
        <v>0</v>
      </c>
      <c r="AU515">
        <v>44067</v>
      </c>
      <c r="AV515">
        <v>25833</v>
      </c>
      <c r="AW515">
        <v>25833</v>
      </c>
      <c r="AX515">
        <v>25833</v>
      </c>
      <c r="AY515">
        <v>38750</v>
      </c>
      <c r="AZ515">
        <v>74038</v>
      </c>
      <c r="BA515">
        <v>2325001</v>
      </c>
      <c r="BB515" t="s">
        <v>3796</v>
      </c>
      <c r="BC515" t="s">
        <v>3797</v>
      </c>
      <c r="BD515" t="s">
        <v>5014</v>
      </c>
      <c r="BE515" t="s">
        <v>5015</v>
      </c>
      <c r="BF515" t="s">
        <v>5021</v>
      </c>
      <c r="BG515" t="s">
        <v>5022</v>
      </c>
      <c r="BH515" t="s">
        <v>4947</v>
      </c>
      <c r="BI515" t="s">
        <v>195</v>
      </c>
      <c r="BJ515" t="s">
        <v>195</v>
      </c>
      <c r="BK515" t="s">
        <v>3778</v>
      </c>
      <c r="BL515" t="s">
        <v>5671</v>
      </c>
      <c r="BM515" t="s">
        <v>4949</v>
      </c>
      <c r="BN515" t="s">
        <v>5121</v>
      </c>
      <c r="BO515" t="s">
        <v>5620</v>
      </c>
      <c r="BP515" s="441" t="str">
        <f t="shared" si="8"/>
        <v>WA.2378.EBC.954.102.A.522192</v>
      </c>
    </row>
    <row r="516" spans="1:68">
      <c r="A516" t="s">
        <v>5010</v>
      </c>
      <c r="B516" t="s">
        <v>4936</v>
      </c>
      <c r="C516" t="s">
        <v>4937</v>
      </c>
      <c r="D516" t="s">
        <v>3795</v>
      </c>
      <c r="E516" t="s">
        <v>197</v>
      </c>
      <c r="F516" t="s">
        <v>3861</v>
      </c>
      <c r="G516" t="s">
        <v>2290</v>
      </c>
      <c r="H516" t="s">
        <v>4938</v>
      </c>
      <c r="I516">
        <v>78</v>
      </c>
      <c r="J516" t="s">
        <v>5012</v>
      </c>
      <c r="K516">
        <v>78</v>
      </c>
      <c r="L516" t="s">
        <v>1098</v>
      </c>
      <c r="M516" t="s">
        <v>508</v>
      </c>
      <c r="N516" t="s">
        <v>2422</v>
      </c>
      <c r="O516" t="s">
        <v>515</v>
      </c>
      <c r="P516" t="s">
        <v>8</v>
      </c>
      <c r="Q516" t="s">
        <v>4570</v>
      </c>
      <c r="R516" t="s">
        <v>4940</v>
      </c>
      <c r="S516" t="s">
        <v>195</v>
      </c>
      <c r="T516" t="s">
        <v>4570</v>
      </c>
      <c r="U516" t="s">
        <v>4570</v>
      </c>
      <c r="V516" t="s">
        <v>4496</v>
      </c>
      <c r="W516" t="s">
        <v>4570</v>
      </c>
      <c r="X516" t="s">
        <v>5672</v>
      </c>
      <c r="Y516" t="s">
        <v>5673</v>
      </c>
      <c r="Z516" t="s">
        <v>8</v>
      </c>
      <c r="AA516">
        <v>0</v>
      </c>
      <c r="AB516" t="s">
        <v>195</v>
      </c>
      <c r="AC516">
        <v>0</v>
      </c>
      <c r="AD516" t="s">
        <v>195</v>
      </c>
      <c r="AE516">
        <v>0</v>
      </c>
      <c r="AF516" t="s">
        <v>195</v>
      </c>
      <c r="AG516">
        <v>0</v>
      </c>
      <c r="AH516" t="s">
        <v>195</v>
      </c>
      <c r="AI516">
        <v>46</v>
      </c>
      <c r="AJ516" t="s">
        <v>25</v>
      </c>
      <c r="AK516">
        <v>200000</v>
      </c>
      <c r="AL516">
        <v>9200000</v>
      </c>
      <c r="AM516" t="s">
        <v>195</v>
      </c>
      <c r="AN516">
        <v>0</v>
      </c>
      <c r="AO516" t="s">
        <v>5011</v>
      </c>
      <c r="AP516">
        <v>0</v>
      </c>
      <c r="AQ516">
        <v>0</v>
      </c>
      <c r="AR516">
        <v>427006</v>
      </c>
      <c r="AS516">
        <v>240040</v>
      </c>
      <c r="AT516">
        <v>0</v>
      </c>
      <c r="AU516">
        <v>34247</v>
      </c>
      <c r="AV516">
        <v>276639</v>
      </c>
      <c r="AW516">
        <v>276639</v>
      </c>
      <c r="AX516">
        <v>283287</v>
      </c>
      <c r="AY516">
        <v>285957</v>
      </c>
      <c r="AZ516">
        <v>310611</v>
      </c>
      <c r="BA516">
        <v>7065574</v>
      </c>
      <c r="BB516" t="s">
        <v>3796</v>
      </c>
      <c r="BC516" t="s">
        <v>3797</v>
      </c>
      <c r="BD516" t="s">
        <v>5014</v>
      </c>
      <c r="BE516" t="s">
        <v>5015</v>
      </c>
      <c r="BF516" t="s">
        <v>5027</v>
      </c>
      <c r="BG516" t="s">
        <v>5030</v>
      </c>
      <c r="BH516" t="s">
        <v>4947</v>
      </c>
      <c r="BI516" t="s">
        <v>195</v>
      </c>
      <c r="BJ516" t="s">
        <v>195</v>
      </c>
      <c r="BK516" t="s">
        <v>3778</v>
      </c>
      <c r="BL516" t="s">
        <v>5674</v>
      </c>
      <c r="BM516" t="s">
        <v>4949</v>
      </c>
      <c r="BN516" t="s">
        <v>5121</v>
      </c>
      <c r="BO516" t="s">
        <v>5620</v>
      </c>
      <c r="BP516" s="441" t="str">
        <f t="shared" si="8"/>
        <v>WA.2378.EBC.954.103.B.522192</v>
      </c>
    </row>
    <row r="517" spans="1:68">
      <c r="A517" t="s">
        <v>4935</v>
      </c>
      <c r="B517" t="s">
        <v>4936</v>
      </c>
      <c r="C517" t="s">
        <v>4937</v>
      </c>
      <c r="D517" t="s">
        <v>3795</v>
      </c>
      <c r="E517" t="s">
        <v>197</v>
      </c>
      <c r="F517" t="s">
        <v>3842</v>
      </c>
      <c r="G517" t="s">
        <v>2445</v>
      </c>
      <c r="H517" t="s">
        <v>4938</v>
      </c>
      <c r="I517">
        <v>5</v>
      </c>
      <c r="J517" t="s">
        <v>5031</v>
      </c>
      <c r="K517">
        <v>1</v>
      </c>
      <c r="L517" t="s">
        <v>805</v>
      </c>
      <c r="M517" t="s">
        <v>511</v>
      </c>
      <c r="N517" t="s">
        <v>125</v>
      </c>
      <c r="O517" t="s">
        <v>515</v>
      </c>
      <c r="P517" t="s">
        <v>8</v>
      </c>
      <c r="Q517" t="s">
        <v>4570</v>
      </c>
      <c r="R517" t="s">
        <v>4940</v>
      </c>
      <c r="S517" t="s">
        <v>195</v>
      </c>
      <c r="T517" t="s">
        <v>4570</v>
      </c>
      <c r="U517" t="s">
        <v>4570</v>
      </c>
      <c r="V517" t="s">
        <v>4496</v>
      </c>
      <c r="W517" t="s">
        <v>4570</v>
      </c>
      <c r="X517" t="s">
        <v>5675</v>
      </c>
      <c r="Y517" t="s">
        <v>5676</v>
      </c>
      <c r="Z517" t="s">
        <v>8</v>
      </c>
      <c r="AA517">
        <v>0</v>
      </c>
      <c r="AB517" t="s">
        <v>195</v>
      </c>
      <c r="AC517">
        <v>0</v>
      </c>
      <c r="AD517" t="s">
        <v>195</v>
      </c>
      <c r="AE517">
        <v>0</v>
      </c>
      <c r="AF517" t="s">
        <v>195</v>
      </c>
      <c r="AG517">
        <v>0</v>
      </c>
      <c r="AH517" t="s">
        <v>195</v>
      </c>
      <c r="AI517">
        <v>25</v>
      </c>
      <c r="AJ517" t="s">
        <v>25</v>
      </c>
      <c r="AK517">
        <v>160000</v>
      </c>
      <c r="AL517">
        <v>4000000</v>
      </c>
      <c r="AM517" t="s">
        <v>195</v>
      </c>
      <c r="AN517">
        <v>0</v>
      </c>
      <c r="AO517" t="s">
        <v>4943</v>
      </c>
      <c r="AP517">
        <v>0</v>
      </c>
      <c r="AQ517">
        <v>0</v>
      </c>
      <c r="AR517">
        <v>180612</v>
      </c>
      <c r="AS517">
        <v>19357</v>
      </c>
      <c r="AT517">
        <v>258558</v>
      </c>
      <c r="AU517">
        <v>89280</v>
      </c>
      <c r="AV517">
        <v>89280</v>
      </c>
      <c r="AW517">
        <v>89280</v>
      </c>
      <c r="AX517">
        <v>105280</v>
      </c>
      <c r="AY517">
        <v>89280</v>
      </c>
      <c r="AZ517">
        <v>87074</v>
      </c>
      <c r="BA517">
        <v>2991999</v>
      </c>
      <c r="BB517" t="s">
        <v>3796</v>
      </c>
      <c r="BC517" t="s">
        <v>3797</v>
      </c>
      <c r="BD517" t="s">
        <v>3843</v>
      </c>
      <c r="BE517" t="s">
        <v>3844</v>
      </c>
      <c r="BF517" t="s">
        <v>5034</v>
      </c>
      <c r="BG517" t="s">
        <v>5048</v>
      </c>
      <c r="BH517" t="s">
        <v>4947</v>
      </c>
      <c r="BI517" t="s">
        <v>195</v>
      </c>
      <c r="BJ517" t="s">
        <v>195</v>
      </c>
      <c r="BK517" t="s">
        <v>3778</v>
      </c>
      <c r="BL517" t="s">
        <v>5677</v>
      </c>
      <c r="BM517" t="s">
        <v>4949</v>
      </c>
      <c r="BN517" t="s">
        <v>5121</v>
      </c>
      <c r="BO517" t="s">
        <v>5620</v>
      </c>
      <c r="BP517" s="441" t="str">
        <f t="shared" si="8"/>
        <v>WA.2378.EBD.952.101.D.522192</v>
      </c>
    </row>
    <row r="518" spans="1:68">
      <c r="A518" t="s">
        <v>4935</v>
      </c>
      <c r="B518" t="s">
        <v>4936</v>
      </c>
      <c r="C518" t="s">
        <v>4937</v>
      </c>
      <c r="D518" t="s">
        <v>3795</v>
      </c>
      <c r="E518" t="s">
        <v>197</v>
      </c>
      <c r="F518" t="s">
        <v>3842</v>
      </c>
      <c r="G518" t="s">
        <v>2445</v>
      </c>
      <c r="H518" t="s">
        <v>4938</v>
      </c>
      <c r="I518">
        <v>5</v>
      </c>
      <c r="J518" t="s">
        <v>5054</v>
      </c>
      <c r="K518">
        <v>2</v>
      </c>
      <c r="L518" t="s">
        <v>805</v>
      </c>
      <c r="M518" t="s">
        <v>8</v>
      </c>
      <c r="N518" t="s">
        <v>162</v>
      </c>
      <c r="O518" t="s">
        <v>515</v>
      </c>
      <c r="P518" t="s">
        <v>8</v>
      </c>
      <c r="Q518" t="s">
        <v>4570</v>
      </c>
      <c r="R518" t="s">
        <v>4940</v>
      </c>
      <c r="S518" t="s">
        <v>195</v>
      </c>
      <c r="T518" t="s">
        <v>4570</v>
      </c>
      <c r="U518" t="s">
        <v>4570</v>
      </c>
      <c r="V518" t="s">
        <v>4496</v>
      </c>
      <c r="W518" t="s">
        <v>4570</v>
      </c>
      <c r="X518" t="s">
        <v>5678</v>
      </c>
      <c r="Y518" t="s">
        <v>5679</v>
      </c>
      <c r="Z518" t="s">
        <v>8</v>
      </c>
      <c r="AA518">
        <v>0</v>
      </c>
      <c r="AB518" t="s">
        <v>195</v>
      </c>
      <c r="AC518">
        <v>0</v>
      </c>
      <c r="AD518" t="s">
        <v>195</v>
      </c>
      <c r="AE518">
        <v>0</v>
      </c>
      <c r="AF518" t="s">
        <v>195</v>
      </c>
      <c r="AG518">
        <v>0</v>
      </c>
      <c r="AH518" t="s">
        <v>195</v>
      </c>
      <c r="AI518">
        <v>70</v>
      </c>
      <c r="AJ518" t="s">
        <v>25</v>
      </c>
      <c r="AK518">
        <v>150000</v>
      </c>
      <c r="AL518">
        <v>10500000</v>
      </c>
      <c r="AM518" t="s">
        <v>195</v>
      </c>
      <c r="AN518">
        <v>0</v>
      </c>
      <c r="AO518" t="s">
        <v>4943</v>
      </c>
      <c r="AP518">
        <v>0</v>
      </c>
      <c r="AQ518">
        <v>0</v>
      </c>
      <c r="AR518">
        <v>204399</v>
      </c>
      <c r="AS518">
        <v>502883</v>
      </c>
      <c r="AT518">
        <v>980954</v>
      </c>
      <c r="AU518">
        <v>726923</v>
      </c>
      <c r="AV518">
        <v>403846</v>
      </c>
      <c r="AW518">
        <v>807692</v>
      </c>
      <c r="AX518">
        <v>605769</v>
      </c>
      <c r="AY518">
        <v>403846</v>
      </c>
      <c r="AZ518">
        <v>613688</v>
      </c>
      <c r="BA518">
        <v>5250000</v>
      </c>
      <c r="BB518" t="s">
        <v>3796</v>
      </c>
      <c r="BC518" t="s">
        <v>3797</v>
      </c>
      <c r="BD518" t="s">
        <v>3843</v>
      </c>
      <c r="BE518" t="s">
        <v>3850</v>
      </c>
      <c r="BF518" t="s">
        <v>5057</v>
      </c>
      <c r="BG518" t="s">
        <v>5058</v>
      </c>
      <c r="BH518" t="s">
        <v>4947</v>
      </c>
      <c r="BI518" t="s">
        <v>195</v>
      </c>
      <c r="BJ518" t="s">
        <v>195</v>
      </c>
      <c r="BK518" t="s">
        <v>3778</v>
      </c>
      <c r="BL518" t="s">
        <v>5680</v>
      </c>
      <c r="BM518" t="s">
        <v>4949</v>
      </c>
      <c r="BN518" t="s">
        <v>5121</v>
      </c>
      <c r="BO518" t="s">
        <v>5620</v>
      </c>
      <c r="BP518" s="441" t="str">
        <f t="shared" si="8"/>
        <v>WA.2378.EBD.953.101.A.522192</v>
      </c>
    </row>
    <row r="519" spans="1:68">
      <c r="A519" t="s">
        <v>4935</v>
      </c>
      <c r="B519" t="s">
        <v>4936</v>
      </c>
      <c r="C519" t="s">
        <v>4937</v>
      </c>
      <c r="D519" t="s">
        <v>3795</v>
      </c>
      <c r="E519" t="s">
        <v>197</v>
      </c>
      <c r="F519" t="s">
        <v>3842</v>
      </c>
      <c r="G519" t="s">
        <v>2445</v>
      </c>
      <c r="H519" t="s">
        <v>4938</v>
      </c>
      <c r="I519">
        <v>5</v>
      </c>
      <c r="J519" t="s">
        <v>5054</v>
      </c>
      <c r="K519">
        <v>2</v>
      </c>
      <c r="L519" t="s">
        <v>1081</v>
      </c>
      <c r="M519" t="s">
        <v>8</v>
      </c>
      <c r="N519" t="s">
        <v>2861</v>
      </c>
      <c r="O519" t="s">
        <v>515</v>
      </c>
      <c r="P519" t="s">
        <v>8</v>
      </c>
      <c r="Q519" t="s">
        <v>4570</v>
      </c>
      <c r="R519" t="s">
        <v>4940</v>
      </c>
      <c r="S519" t="s">
        <v>195</v>
      </c>
      <c r="T519" t="s">
        <v>4570</v>
      </c>
      <c r="U519" t="s">
        <v>4570</v>
      </c>
      <c r="V519" t="s">
        <v>4496</v>
      </c>
      <c r="W519" t="s">
        <v>4570</v>
      </c>
      <c r="X519" t="s">
        <v>5681</v>
      </c>
      <c r="Y519" t="s">
        <v>5682</v>
      </c>
      <c r="Z519" t="s">
        <v>8</v>
      </c>
      <c r="AA519">
        <v>0</v>
      </c>
      <c r="AB519" t="s">
        <v>195</v>
      </c>
      <c r="AC519">
        <v>0</v>
      </c>
      <c r="AD519" t="s">
        <v>195</v>
      </c>
      <c r="AE519">
        <v>0</v>
      </c>
      <c r="AF519" t="s">
        <v>195</v>
      </c>
      <c r="AG519">
        <v>0</v>
      </c>
      <c r="AH519" t="s">
        <v>195</v>
      </c>
      <c r="AI519">
        <v>10</v>
      </c>
      <c r="AJ519" t="s">
        <v>25</v>
      </c>
      <c r="AK519">
        <v>450000</v>
      </c>
      <c r="AL519">
        <v>4500000</v>
      </c>
      <c r="AM519" t="s">
        <v>195</v>
      </c>
      <c r="AN519">
        <v>0</v>
      </c>
      <c r="AO519" t="s">
        <v>4943</v>
      </c>
      <c r="AP519">
        <v>0</v>
      </c>
      <c r="AQ519">
        <v>0</v>
      </c>
      <c r="AR519">
        <v>3458089</v>
      </c>
      <c r="AS519">
        <v>1041911</v>
      </c>
      <c r="AT519">
        <v>0</v>
      </c>
      <c r="AU519">
        <v>0</v>
      </c>
      <c r="AV519">
        <v>0</v>
      </c>
      <c r="AW519">
        <v>0</v>
      </c>
      <c r="AX519">
        <v>0</v>
      </c>
      <c r="AY519">
        <v>0</v>
      </c>
      <c r="AZ519">
        <v>0</v>
      </c>
      <c r="BA519">
        <v>0</v>
      </c>
      <c r="BB519" t="s">
        <v>3796</v>
      </c>
      <c r="BC519" t="s">
        <v>3797</v>
      </c>
      <c r="BD519" t="s">
        <v>3843</v>
      </c>
      <c r="BE519" t="s">
        <v>3850</v>
      </c>
      <c r="BF519" t="s">
        <v>5073</v>
      </c>
      <c r="BG519" t="s">
        <v>5074</v>
      </c>
      <c r="BH519" t="s">
        <v>4947</v>
      </c>
      <c r="BI519" t="s">
        <v>195</v>
      </c>
      <c r="BJ519" t="s">
        <v>195</v>
      </c>
      <c r="BK519" t="s">
        <v>3778</v>
      </c>
      <c r="BL519" t="s">
        <v>5683</v>
      </c>
      <c r="BM519" t="s">
        <v>4949</v>
      </c>
      <c r="BN519" t="s">
        <v>5121</v>
      </c>
      <c r="BO519" t="s">
        <v>5620</v>
      </c>
      <c r="BP519" s="441" t="str">
        <f t="shared" si="8"/>
        <v>WA.2378.EBD.953.102.A.522192</v>
      </c>
    </row>
    <row r="520" spans="1:68">
      <c r="A520" t="s">
        <v>5010</v>
      </c>
      <c r="B520" t="s">
        <v>4936</v>
      </c>
      <c r="C520" t="s">
        <v>4937</v>
      </c>
      <c r="D520" t="s">
        <v>3795</v>
      </c>
      <c r="E520" t="s">
        <v>197</v>
      </c>
      <c r="F520" t="s">
        <v>3842</v>
      </c>
      <c r="G520" t="s">
        <v>2445</v>
      </c>
      <c r="H520" t="s">
        <v>4938</v>
      </c>
      <c r="I520">
        <v>5</v>
      </c>
      <c r="J520" t="s">
        <v>5031</v>
      </c>
      <c r="K520">
        <v>1</v>
      </c>
      <c r="L520" t="s">
        <v>805</v>
      </c>
      <c r="M520" t="s">
        <v>511</v>
      </c>
      <c r="N520" t="s">
        <v>125</v>
      </c>
      <c r="O520" t="s">
        <v>515</v>
      </c>
      <c r="P520" t="s">
        <v>8</v>
      </c>
      <c r="Q520" t="s">
        <v>4570</v>
      </c>
      <c r="R520" t="s">
        <v>4940</v>
      </c>
      <c r="S520" t="s">
        <v>195</v>
      </c>
      <c r="T520" t="s">
        <v>4570</v>
      </c>
      <c r="U520" t="s">
        <v>4570</v>
      </c>
      <c r="V520" t="s">
        <v>4496</v>
      </c>
      <c r="W520" t="s">
        <v>4570</v>
      </c>
      <c r="X520" t="s">
        <v>5675</v>
      </c>
      <c r="Y520" t="s">
        <v>5676</v>
      </c>
      <c r="Z520" t="s">
        <v>8</v>
      </c>
      <c r="AA520">
        <v>0</v>
      </c>
      <c r="AB520" t="s">
        <v>195</v>
      </c>
      <c r="AC520">
        <v>0</v>
      </c>
      <c r="AD520" t="s">
        <v>195</v>
      </c>
      <c r="AE520">
        <v>0</v>
      </c>
      <c r="AF520" t="s">
        <v>195</v>
      </c>
      <c r="AG520">
        <v>0</v>
      </c>
      <c r="AH520" t="s">
        <v>195</v>
      </c>
      <c r="AI520">
        <v>25</v>
      </c>
      <c r="AJ520" t="s">
        <v>25</v>
      </c>
      <c r="AK520">
        <v>160000</v>
      </c>
      <c r="AL520">
        <v>4000000</v>
      </c>
      <c r="AM520" t="s">
        <v>195</v>
      </c>
      <c r="AN520">
        <v>0</v>
      </c>
      <c r="AO520" t="s">
        <v>5011</v>
      </c>
      <c r="AP520">
        <v>0</v>
      </c>
      <c r="AQ520">
        <v>0</v>
      </c>
      <c r="AR520">
        <v>177903</v>
      </c>
      <c r="AS520">
        <v>43326</v>
      </c>
      <c r="AT520">
        <v>108227</v>
      </c>
      <c r="AU520">
        <v>132112</v>
      </c>
      <c r="AV520">
        <v>856476</v>
      </c>
      <c r="AW520">
        <v>114636</v>
      </c>
      <c r="AX520">
        <v>129529</v>
      </c>
      <c r="AY520">
        <v>110585</v>
      </c>
      <c r="AZ520">
        <v>112960</v>
      </c>
      <c r="BA520">
        <v>2214246</v>
      </c>
      <c r="BB520" t="s">
        <v>3796</v>
      </c>
      <c r="BC520" t="s">
        <v>3797</v>
      </c>
      <c r="BD520" t="s">
        <v>3843</v>
      </c>
      <c r="BE520" t="s">
        <v>3844</v>
      </c>
      <c r="BF520" t="s">
        <v>5034</v>
      </c>
      <c r="BG520" t="s">
        <v>5048</v>
      </c>
      <c r="BH520" t="s">
        <v>4947</v>
      </c>
      <c r="BI520" t="s">
        <v>195</v>
      </c>
      <c r="BJ520" t="s">
        <v>195</v>
      </c>
      <c r="BK520" t="s">
        <v>3778</v>
      </c>
      <c r="BL520" t="s">
        <v>5677</v>
      </c>
      <c r="BM520" t="s">
        <v>4949</v>
      </c>
      <c r="BN520" t="s">
        <v>5121</v>
      </c>
      <c r="BO520" t="s">
        <v>5620</v>
      </c>
      <c r="BP520" s="441" t="str">
        <f t="shared" si="8"/>
        <v>WA.2378.EBD.952.101.D.522192</v>
      </c>
    </row>
    <row r="521" spans="1:68">
      <c r="A521" t="s">
        <v>5010</v>
      </c>
      <c r="B521" t="s">
        <v>4936</v>
      </c>
      <c r="C521" t="s">
        <v>4937</v>
      </c>
      <c r="D521" t="s">
        <v>3795</v>
      </c>
      <c r="E521" t="s">
        <v>197</v>
      </c>
      <c r="F521" t="s">
        <v>3842</v>
      </c>
      <c r="G521" t="s">
        <v>2445</v>
      </c>
      <c r="H521" t="s">
        <v>4938</v>
      </c>
      <c r="I521">
        <v>5</v>
      </c>
      <c r="J521" t="s">
        <v>5054</v>
      </c>
      <c r="K521">
        <v>2</v>
      </c>
      <c r="L521" t="s">
        <v>805</v>
      </c>
      <c r="M521" t="s">
        <v>8</v>
      </c>
      <c r="N521" t="s">
        <v>162</v>
      </c>
      <c r="O521" t="s">
        <v>515</v>
      </c>
      <c r="P521" t="s">
        <v>8</v>
      </c>
      <c r="Q521" t="s">
        <v>4570</v>
      </c>
      <c r="R521" t="s">
        <v>4940</v>
      </c>
      <c r="S521" t="s">
        <v>195</v>
      </c>
      <c r="T521" t="s">
        <v>4570</v>
      </c>
      <c r="U521" t="s">
        <v>4570</v>
      </c>
      <c r="V521" t="s">
        <v>4496</v>
      </c>
      <c r="W521" t="s">
        <v>4570</v>
      </c>
      <c r="X521" t="s">
        <v>5678</v>
      </c>
      <c r="Y521" t="s">
        <v>5684</v>
      </c>
      <c r="Z521" t="s">
        <v>8</v>
      </c>
      <c r="AA521">
        <v>0</v>
      </c>
      <c r="AB521" t="s">
        <v>195</v>
      </c>
      <c r="AC521">
        <v>0</v>
      </c>
      <c r="AD521" t="s">
        <v>195</v>
      </c>
      <c r="AE521">
        <v>0</v>
      </c>
      <c r="AF521" t="s">
        <v>195</v>
      </c>
      <c r="AG521">
        <v>0</v>
      </c>
      <c r="AH521" t="s">
        <v>195</v>
      </c>
      <c r="AI521">
        <v>65</v>
      </c>
      <c r="AJ521" t="s">
        <v>25</v>
      </c>
      <c r="AK521">
        <v>150000</v>
      </c>
      <c r="AL521">
        <v>9750000</v>
      </c>
      <c r="AM521" t="s">
        <v>195</v>
      </c>
      <c r="AN521">
        <v>0</v>
      </c>
      <c r="AO521" t="s">
        <v>5011</v>
      </c>
      <c r="AP521">
        <v>0</v>
      </c>
      <c r="AQ521">
        <v>0</v>
      </c>
      <c r="AR521">
        <v>94899</v>
      </c>
      <c r="AS521">
        <v>475350</v>
      </c>
      <c r="AT521">
        <v>137949</v>
      </c>
      <c r="AU521">
        <v>397679</v>
      </c>
      <c r="AV521">
        <v>249770</v>
      </c>
      <c r="AW521">
        <v>334578</v>
      </c>
      <c r="AX521">
        <v>292833</v>
      </c>
      <c r="AY521">
        <v>381569</v>
      </c>
      <c r="AZ521">
        <v>285990</v>
      </c>
      <c r="BA521">
        <v>7099383</v>
      </c>
      <c r="BB521" t="s">
        <v>3796</v>
      </c>
      <c r="BC521" t="s">
        <v>3797</v>
      </c>
      <c r="BD521" t="s">
        <v>3843</v>
      </c>
      <c r="BE521" t="s">
        <v>3850</v>
      </c>
      <c r="BF521" t="s">
        <v>5057</v>
      </c>
      <c r="BG521" t="s">
        <v>5058</v>
      </c>
      <c r="BH521" t="s">
        <v>4947</v>
      </c>
      <c r="BI521" t="s">
        <v>195</v>
      </c>
      <c r="BJ521" t="s">
        <v>195</v>
      </c>
      <c r="BK521" t="s">
        <v>3778</v>
      </c>
      <c r="BL521" t="s">
        <v>5685</v>
      </c>
      <c r="BM521" t="s">
        <v>4949</v>
      </c>
      <c r="BN521" t="s">
        <v>5121</v>
      </c>
      <c r="BO521" t="s">
        <v>5620</v>
      </c>
      <c r="BP521" s="441" t="str">
        <f t="shared" si="8"/>
        <v>WA.2378.EBD.953.101.A.522192</v>
      </c>
    </row>
    <row r="522" spans="1:68">
      <c r="A522" t="s">
        <v>5010</v>
      </c>
      <c r="B522" t="s">
        <v>4936</v>
      </c>
      <c r="C522" t="s">
        <v>4937</v>
      </c>
      <c r="D522" t="s">
        <v>3795</v>
      </c>
      <c r="E522" t="s">
        <v>197</v>
      </c>
      <c r="F522" t="s">
        <v>3842</v>
      </c>
      <c r="G522" t="s">
        <v>2445</v>
      </c>
      <c r="H522" t="s">
        <v>4938</v>
      </c>
      <c r="I522">
        <v>5</v>
      </c>
      <c r="J522" t="s">
        <v>5054</v>
      </c>
      <c r="K522">
        <v>2</v>
      </c>
      <c r="L522" t="s">
        <v>1081</v>
      </c>
      <c r="M522" t="s">
        <v>8</v>
      </c>
      <c r="N522" t="s">
        <v>2861</v>
      </c>
      <c r="O522" t="s">
        <v>515</v>
      </c>
      <c r="P522" t="s">
        <v>8</v>
      </c>
      <c r="Q522" t="s">
        <v>4570</v>
      </c>
      <c r="R522" t="s">
        <v>4940</v>
      </c>
      <c r="S522" t="s">
        <v>195</v>
      </c>
      <c r="T522" t="s">
        <v>4570</v>
      </c>
      <c r="U522" t="s">
        <v>4570</v>
      </c>
      <c r="V522" t="s">
        <v>4496</v>
      </c>
      <c r="W522" t="s">
        <v>4570</v>
      </c>
      <c r="X522" t="s">
        <v>5681</v>
      </c>
      <c r="Y522" t="s">
        <v>5682</v>
      </c>
      <c r="Z522" t="s">
        <v>8</v>
      </c>
      <c r="AA522">
        <v>0</v>
      </c>
      <c r="AB522" t="s">
        <v>195</v>
      </c>
      <c r="AC522">
        <v>0</v>
      </c>
      <c r="AD522" t="s">
        <v>195</v>
      </c>
      <c r="AE522">
        <v>0</v>
      </c>
      <c r="AF522" t="s">
        <v>195</v>
      </c>
      <c r="AG522">
        <v>0</v>
      </c>
      <c r="AH522" t="s">
        <v>195</v>
      </c>
      <c r="AI522">
        <v>10</v>
      </c>
      <c r="AJ522" t="s">
        <v>25</v>
      </c>
      <c r="AK522">
        <v>450000</v>
      </c>
      <c r="AL522">
        <v>4500000</v>
      </c>
      <c r="AM522" t="s">
        <v>195</v>
      </c>
      <c r="AN522">
        <v>0</v>
      </c>
      <c r="AO522" t="s">
        <v>5011</v>
      </c>
      <c r="AP522">
        <v>0</v>
      </c>
      <c r="AQ522">
        <v>0</v>
      </c>
      <c r="AR522">
        <v>420456</v>
      </c>
      <c r="AS522">
        <v>106683</v>
      </c>
      <c r="AT522">
        <v>62978</v>
      </c>
      <c r="AU522">
        <v>283261</v>
      </c>
      <c r="AV522">
        <v>224204</v>
      </c>
      <c r="AW522">
        <v>211330</v>
      </c>
      <c r="AX522">
        <v>211441</v>
      </c>
      <c r="AY522">
        <v>217788</v>
      </c>
      <c r="AZ522">
        <v>208194</v>
      </c>
      <c r="BA522">
        <v>2553665</v>
      </c>
      <c r="BB522" t="s">
        <v>3796</v>
      </c>
      <c r="BC522" t="s">
        <v>3797</v>
      </c>
      <c r="BD522" t="s">
        <v>3843</v>
      </c>
      <c r="BE522" t="s">
        <v>3850</v>
      </c>
      <c r="BF522" t="s">
        <v>5073</v>
      </c>
      <c r="BG522" t="s">
        <v>5074</v>
      </c>
      <c r="BH522" t="s">
        <v>4947</v>
      </c>
      <c r="BI522" t="s">
        <v>195</v>
      </c>
      <c r="BJ522" t="s">
        <v>195</v>
      </c>
      <c r="BK522" t="s">
        <v>3778</v>
      </c>
      <c r="BL522" t="s">
        <v>5683</v>
      </c>
      <c r="BM522" t="s">
        <v>4949</v>
      </c>
      <c r="BN522" t="s">
        <v>5121</v>
      </c>
      <c r="BO522" t="s">
        <v>5620</v>
      </c>
      <c r="BP522" s="441" t="str">
        <f t="shared" si="8"/>
        <v>WA.2378.EBD.953.102.A.522192</v>
      </c>
    </row>
    <row r="523" spans="1:68">
      <c r="A523" t="s">
        <v>4935</v>
      </c>
      <c r="B523" t="s">
        <v>4936</v>
      </c>
      <c r="C523" t="s">
        <v>4937</v>
      </c>
      <c r="D523" t="s">
        <v>3795</v>
      </c>
      <c r="E523" t="s">
        <v>197</v>
      </c>
      <c r="F523" t="s">
        <v>3812</v>
      </c>
      <c r="G523" t="s">
        <v>820</v>
      </c>
      <c r="H523" t="s">
        <v>4938</v>
      </c>
      <c r="I523">
        <v>9</v>
      </c>
      <c r="J523" t="s">
        <v>4994</v>
      </c>
      <c r="K523">
        <v>2</v>
      </c>
      <c r="L523" t="s">
        <v>805</v>
      </c>
      <c r="M523" t="s">
        <v>8</v>
      </c>
      <c r="N523" t="s">
        <v>1541</v>
      </c>
      <c r="O523" t="s">
        <v>503</v>
      </c>
      <c r="P523" t="s">
        <v>8</v>
      </c>
      <c r="Q523" t="s">
        <v>4570</v>
      </c>
      <c r="R523" t="s">
        <v>4940</v>
      </c>
      <c r="S523" t="s">
        <v>195</v>
      </c>
      <c r="T523" t="s">
        <v>4496</v>
      </c>
      <c r="U523" t="s">
        <v>4570</v>
      </c>
      <c r="V523" t="s">
        <v>4496</v>
      </c>
      <c r="W523" t="s">
        <v>4570</v>
      </c>
      <c r="X523" t="s">
        <v>5686</v>
      </c>
      <c r="Y523" t="s">
        <v>5687</v>
      </c>
      <c r="Z523" t="s">
        <v>8</v>
      </c>
      <c r="AA523">
        <v>0</v>
      </c>
      <c r="AB523" t="s">
        <v>195</v>
      </c>
      <c r="AC523">
        <v>0</v>
      </c>
      <c r="AD523" t="s">
        <v>195</v>
      </c>
      <c r="AE523">
        <v>0</v>
      </c>
      <c r="AF523" t="s">
        <v>195</v>
      </c>
      <c r="AG523">
        <v>0</v>
      </c>
      <c r="AH523" t="s">
        <v>195</v>
      </c>
      <c r="AI523">
        <v>0</v>
      </c>
      <c r="AJ523" t="s">
        <v>195</v>
      </c>
      <c r="AK523">
        <v>0</v>
      </c>
      <c r="AL523">
        <v>0</v>
      </c>
      <c r="AM523" t="s">
        <v>195</v>
      </c>
      <c r="AN523">
        <v>0</v>
      </c>
      <c r="AO523" t="s">
        <v>4943</v>
      </c>
      <c r="AP523">
        <v>0</v>
      </c>
      <c r="AQ523">
        <v>0</v>
      </c>
      <c r="AR523">
        <v>0</v>
      </c>
      <c r="AS523">
        <v>0</v>
      </c>
      <c r="AT523">
        <v>0</v>
      </c>
      <c r="AU523">
        <v>0</v>
      </c>
      <c r="AV523">
        <v>0</v>
      </c>
      <c r="AW523">
        <v>0</v>
      </c>
      <c r="AX523">
        <v>0</v>
      </c>
      <c r="AY523">
        <v>0</v>
      </c>
      <c r="AZ523">
        <v>0</v>
      </c>
      <c r="BA523">
        <v>0</v>
      </c>
      <c r="BB523" t="s">
        <v>3796</v>
      </c>
      <c r="BC523" t="s">
        <v>3797</v>
      </c>
      <c r="BD523" t="s">
        <v>3813</v>
      </c>
      <c r="BE523" t="s">
        <v>4997</v>
      </c>
      <c r="BF523" t="s">
        <v>4998</v>
      </c>
      <c r="BG523" t="s">
        <v>4999</v>
      </c>
      <c r="BH523" t="s">
        <v>4947</v>
      </c>
      <c r="BI523" t="s">
        <v>195</v>
      </c>
      <c r="BJ523" t="s">
        <v>195</v>
      </c>
      <c r="BK523" t="s">
        <v>3773</v>
      </c>
      <c r="BL523" t="s">
        <v>5688</v>
      </c>
      <c r="BM523" t="s">
        <v>4949</v>
      </c>
      <c r="BN523" t="s">
        <v>7</v>
      </c>
      <c r="BO523" t="s">
        <v>4950</v>
      </c>
      <c r="BP523" s="441" t="str">
        <f t="shared" si="8"/>
        <v>WA.2378.EBA.963.101.A.521211</v>
      </c>
    </row>
    <row r="524" spans="1:68">
      <c r="A524" t="s">
        <v>4935</v>
      </c>
      <c r="B524" t="s">
        <v>4936</v>
      </c>
      <c r="C524" t="s">
        <v>4937</v>
      </c>
      <c r="D524" t="s">
        <v>3795</v>
      </c>
      <c r="E524" t="s">
        <v>197</v>
      </c>
      <c r="F524" t="s">
        <v>3812</v>
      </c>
      <c r="G524" t="s">
        <v>820</v>
      </c>
      <c r="H524" t="s">
        <v>4938</v>
      </c>
      <c r="I524">
        <v>9</v>
      </c>
      <c r="J524" t="s">
        <v>4994</v>
      </c>
      <c r="K524">
        <v>2</v>
      </c>
      <c r="L524" t="s">
        <v>805</v>
      </c>
      <c r="M524" t="s">
        <v>508</v>
      </c>
      <c r="N524" t="s">
        <v>5005</v>
      </c>
      <c r="O524" t="s">
        <v>503</v>
      </c>
      <c r="P524" t="s">
        <v>8</v>
      </c>
      <c r="Q524" t="s">
        <v>4570</v>
      </c>
      <c r="R524" t="s">
        <v>4940</v>
      </c>
      <c r="S524" t="s">
        <v>195</v>
      </c>
      <c r="T524" t="s">
        <v>4496</v>
      </c>
      <c r="U524" t="s">
        <v>4570</v>
      </c>
      <c r="V524" t="s">
        <v>4496</v>
      </c>
      <c r="W524" t="s">
        <v>4570</v>
      </c>
      <c r="X524" t="s">
        <v>5689</v>
      </c>
      <c r="Y524" t="s">
        <v>5690</v>
      </c>
      <c r="Z524" t="s">
        <v>8</v>
      </c>
      <c r="AA524">
        <v>0</v>
      </c>
      <c r="AB524" t="s">
        <v>195</v>
      </c>
      <c r="AC524">
        <v>0</v>
      </c>
      <c r="AD524" t="s">
        <v>195</v>
      </c>
      <c r="AE524">
        <v>0</v>
      </c>
      <c r="AF524" t="s">
        <v>195</v>
      </c>
      <c r="AG524">
        <v>0</v>
      </c>
      <c r="AH524" t="s">
        <v>195</v>
      </c>
      <c r="AI524">
        <v>0</v>
      </c>
      <c r="AJ524" t="s">
        <v>195</v>
      </c>
      <c r="AK524">
        <v>0</v>
      </c>
      <c r="AL524">
        <v>0</v>
      </c>
      <c r="AM524" t="s">
        <v>195</v>
      </c>
      <c r="AN524">
        <v>0</v>
      </c>
      <c r="AO524" t="s">
        <v>4943</v>
      </c>
      <c r="AP524">
        <v>0</v>
      </c>
      <c r="AQ524">
        <v>0</v>
      </c>
      <c r="AR524">
        <v>0</v>
      </c>
      <c r="AS524">
        <v>0</v>
      </c>
      <c r="AT524">
        <v>0</v>
      </c>
      <c r="AU524">
        <v>0</v>
      </c>
      <c r="AV524">
        <v>0</v>
      </c>
      <c r="AW524">
        <v>0</v>
      </c>
      <c r="AX524">
        <v>0</v>
      </c>
      <c r="AY524">
        <v>0</v>
      </c>
      <c r="AZ524">
        <v>0</v>
      </c>
      <c r="BA524">
        <v>0</v>
      </c>
      <c r="BB524" t="s">
        <v>3796</v>
      </c>
      <c r="BC524" t="s">
        <v>3797</v>
      </c>
      <c r="BD524" t="s">
        <v>3813</v>
      </c>
      <c r="BE524" t="s">
        <v>4997</v>
      </c>
      <c r="BF524" t="s">
        <v>4998</v>
      </c>
      <c r="BG524" t="s">
        <v>5008</v>
      </c>
      <c r="BH524" t="s">
        <v>4947</v>
      </c>
      <c r="BI524" t="s">
        <v>195</v>
      </c>
      <c r="BJ524" t="s">
        <v>195</v>
      </c>
      <c r="BK524" t="s">
        <v>3773</v>
      </c>
      <c r="BL524" t="s">
        <v>5691</v>
      </c>
      <c r="BM524" t="s">
        <v>4949</v>
      </c>
      <c r="BN524" t="s">
        <v>7</v>
      </c>
      <c r="BO524" t="s">
        <v>4950</v>
      </c>
      <c r="BP524" s="441" t="str">
        <f t="shared" si="8"/>
        <v>WA.2378.EBA.963.101.B.521211</v>
      </c>
    </row>
    <row r="525" spans="1:68">
      <c r="A525" t="s">
        <v>5010</v>
      </c>
      <c r="B525" t="s">
        <v>4936</v>
      </c>
      <c r="C525" t="s">
        <v>4937</v>
      </c>
      <c r="D525" t="s">
        <v>3795</v>
      </c>
      <c r="E525" t="s">
        <v>197</v>
      </c>
      <c r="F525" t="s">
        <v>3812</v>
      </c>
      <c r="G525" t="s">
        <v>820</v>
      </c>
      <c r="H525" t="s">
        <v>4938</v>
      </c>
      <c r="I525">
        <v>9</v>
      </c>
      <c r="J525" t="s">
        <v>4994</v>
      </c>
      <c r="K525">
        <v>2</v>
      </c>
      <c r="L525" t="s">
        <v>805</v>
      </c>
      <c r="M525" t="s">
        <v>8</v>
      </c>
      <c r="N525" t="s">
        <v>1541</v>
      </c>
      <c r="O525" t="s">
        <v>503</v>
      </c>
      <c r="P525" t="s">
        <v>8</v>
      </c>
      <c r="Q525" t="s">
        <v>4570</v>
      </c>
      <c r="R525" t="s">
        <v>4940</v>
      </c>
      <c r="S525" t="s">
        <v>195</v>
      </c>
      <c r="T525" t="s">
        <v>4496</v>
      </c>
      <c r="U525" t="s">
        <v>4570</v>
      </c>
      <c r="V525" t="s">
        <v>4496</v>
      </c>
      <c r="W525" t="s">
        <v>4570</v>
      </c>
      <c r="X525" t="s">
        <v>5686</v>
      </c>
      <c r="Y525" t="s">
        <v>5687</v>
      </c>
      <c r="Z525" t="s">
        <v>8</v>
      </c>
      <c r="AA525">
        <v>0</v>
      </c>
      <c r="AB525" t="s">
        <v>195</v>
      </c>
      <c r="AC525">
        <v>0</v>
      </c>
      <c r="AD525" t="s">
        <v>195</v>
      </c>
      <c r="AE525">
        <v>0</v>
      </c>
      <c r="AF525" t="s">
        <v>195</v>
      </c>
      <c r="AG525">
        <v>0</v>
      </c>
      <c r="AH525" t="s">
        <v>195</v>
      </c>
      <c r="AI525">
        <v>0</v>
      </c>
      <c r="AJ525" t="s">
        <v>195</v>
      </c>
      <c r="AK525">
        <v>0</v>
      </c>
      <c r="AL525">
        <v>0</v>
      </c>
      <c r="AM525" t="s">
        <v>195</v>
      </c>
      <c r="AN525">
        <v>0</v>
      </c>
      <c r="AO525" t="s">
        <v>5011</v>
      </c>
      <c r="AP525">
        <v>0</v>
      </c>
      <c r="AQ525">
        <v>0</v>
      </c>
      <c r="AR525">
        <v>0</v>
      </c>
      <c r="AS525">
        <v>0</v>
      </c>
      <c r="AT525">
        <v>0</v>
      </c>
      <c r="AU525">
        <v>0</v>
      </c>
      <c r="AV525">
        <v>0</v>
      </c>
      <c r="AW525">
        <v>0</v>
      </c>
      <c r="AX525">
        <v>0</v>
      </c>
      <c r="AY525">
        <v>0</v>
      </c>
      <c r="AZ525">
        <v>0</v>
      </c>
      <c r="BA525">
        <v>0</v>
      </c>
      <c r="BB525" t="s">
        <v>3796</v>
      </c>
      <c r="BC525" t="s">
        <v>3797</v>
      </c>
      <c r="BD525" t="s">
        <v>3813</v>
      </c>
      <c r="BE525" t="s">
        <v>4997</v>
      </c>
      <c r="BF525" t="s">
        <v>4998</v>
      </c>
      <c r="BG525" t="s">
        <v>4999</v>
      </c>
      <c r="BH525" t="s">
        <v>4947</v>
      </c>
      <c r="BI525" t="s">
        <v>195</v>
      </c>
      <c r="BJ525" t="s">
        <v>195</v>
      </c>
      <c r="BK525" t="s">
        <v>3773</v>
      </c>
      <c r="BL525" t="s">
        <v>5688</v>
      </c>
      <c r="BM525" t="s">
        <v>4949</v>
      </c>
      <c r="BN525" t="s">
        <v>7</v>
      </c>
      <c r="BO525" t="s">
        <v>4950</v>
      </c>
      <c r="BP525" s="441" t="str">
        <f t="shared" si="8"/>
        <v>WA.2378.EBA.963.101.A.521211</v>
      </c>
    </row>
    <row r="526" spans="1:68">
      <c r="A526" t="s">
        <v>5010</v>
      </c>
      <c r="B526" t="s">
        <v>4936</v>
      </c>
      <c r="C526" t="s">
        <v>4937</v>
      </c>
      <c r="D526" t="s">
        <v>3795</v>
      </c>
      <c r="E526" t="s">
        <v>197</v>
      </c>
      <c r="F526" t="s">
        <v>3812</v>
      </c>
      <c r="G526" t="s">
        <v>820</v>
      </c>
      <c r="H526" t="s">
        <v>4938</v>
      </c>
      <c r="I526">
        <v>9</v>
      </c>
      <c r="J526" t="s">
        <v>4994</v>
      </c>
      <c r="K526">
        <v>2</v>
      </c>
      <c r="L526" t="s">
        <v>805</v>
      </c>
      <c r="M526" t="s">
        <v>508</v>
      </c>
      <c r="N526" t="s">
        <v>5005</v>
      </c>
      <c r="O526" t="s">
        <v>503</v>
      </c>
      <c r="P526" t="s">
        <v>8</v>
      </c>
      <c r="Q526" t="s">
        <v>4570</v>
      </c>
      <c r="R526" t="s">
        <v>4940</v>
      </c>
      <c r="S526" t="s">
        <v>195</v>
      </c>
      <c r="T526" t="s">
        <v>4496</v>
      </c>
      <c r="U526" t="s">
        <v>4570</v>
      </c>
      <c r="V526" t="s">
        <v>4496</v>
      </c>
      <c r="W526" t="s">
        <v>4570</v>
      </c>
      <c r="X526" t="s">
        <v>5689</v>
      </c>
      <c r="Y526" t="s">
        <v>5690</v>
      </c>
      <c r="Z526" t="s">
        <v>8</v>
      </c>
      <c r="AA526">
        <v>0</v>
      </c>
      <c r="AB526" t="s">
        <v>195</v>
      </c>
      <c r="AC526">
        <v>0</v>
      </c>
      <c r="AD526" t="s">
        <v>195</v>
      </c>
      <c r="AE526">
        <v>0</v>
      </c>
      <c r="AF526" t="s">
        <v>195</v>
      </c>
      <c r="AG526">
        <v>0</v>
      </c>
      <c r="AH526" t="s">
        <v>195</v>
      </c>
      <c r="AI526">
        <v>0</v>
      </c>
      <c r="AJ526" t="s">
        <v>195</v>
      </c>
      <c r="AK526">
        <v>0</v>
      </c>
      <c r="AL526">
        <v>0</v>
      </c>
      <c r="AM526" t="s">
        <v>195</v>
      </c>
      <c r="AN526">
        <v>0</v>
      </c>
      <c r="AO526" t="s">
        <v>5011</v>
      </c>
      <c r="AP526">
        <v>0</v>
      </c>
      <c r="AQ526">
        <v>0</v>
      </c>
      <c r="AR526">
        <v>0</v>
      </c>
      <c r="AS526">
        <v>0</v>
      </c>
      <c r="AT526">
        <v>0</v>
      </c>
      <c r="AU526">
        <v>0</v>
      </c>
      <c r="AV526">
        <v>0</v>
      </c>
      <c r="AW526">
        <v>0</v>
      </c>
      <c r="AX526">
        <v>0</v>
      </c>
      <c r="AY526">
        <v>0</v>
      </c>
      <c r="AZ526">
        <v>0</v>
      </c>
      <c r="BA526">
        <v>0</v>
      </c>
      <c r="BB526" t="s">
        <v>3796</v>
      </c>
      <c r="BC526" t="s">
        <v>3797</v>
      </c>
      <c r="BD526" t="s">
        <v>3813</v>
      </c>
      <c r="BE526" t="s">
        <v>4997</v>
      </c>
      <c r="BF526" t="s">
        <v>4998</v>
      </c>
      <c r="BG526" t="s">
        <v>5008</v>
      </c>
      <c r="BH526" t="s">
        <v>4947</v>
      </c>
      <c r="BI526" t="s">
        <v>195</v>
      </c>
      <c r="BJ526" t="s">
        <v>195</v>
      </c>
      <c r="BK526" t="s">
        <v>3773</v>
      </c>
      <c r="BL526" t="s">
        <v>5691</v>
      </c>
      <c r="BM526" t="s">
        <v>4949</v>
      </c>
      <c r="BN526" t="s">
        <v>7</v>
      </c>
      <c r="BO526" t="s">
        <v>4950</v>
      </c>
      <c r="BP526" s="441" t="str">
        <f t="shared" si="8"/>
        <v>WA.2378.EBA.963.101.B.521211</v>
      </c>
    </row>
    <row r="527" spans="1:68">
      <c r="A527" t="s">
        <v>4935</v>
      </c>
      <c r="B527" t="s">
        <v>4936</v>
      </c>
      <c r="C527" t="s">
        <v>4937</v>
      </c>
      <c r="D527" t="s">
        <v>3795</v>
      </c>
      <c r="E527" t="s">
        <v>197</v>
      </c>
      <c r="F527" t="s">
        <v>3861</v>
      </c>
      <c r="G527" t="s">
        <v>2290</v>
      </c>
      <c r="H527" t="s">
        <v>4938</v>
      </c>
      <c r="I527">
        <v>78</v>
      </c>
      <c r="J527" t="s">
        <v>5012</v>
      </c>
      <c r="K527">
        <v>78</v>
      </c>
      <c r="L527" t="s">
        <v>1081</v>
      </c>
      <c r="M527" t="s">
        <v>8</v>
      </c>
      <c r="N527" t="s">
        <v>156</v>
      </c>
      <c r="O527" t="s">
        <v>513</v>
      </c>
      <c r="P527" t="s">
        <v>8</v>
      </c>
      <c r="Q527" t="s">
        <v>4570</v>
      </c>
      <c r="R527" t="s">
        <v>4940</v>
      </c>
      <c r="S527" t="s">
        <v>195</v>
      </c>
      <c r="T527" t="s">
        <v>4496</v>
      </c>
      <c r="U527" t="s">
        <v>4570</v>
      </c>
      <c r="V527" t="s">
        <v>4496</v>
      </c>
      <c r="W527" t="s">
        <v>4570</v>
      </c>
      <c r="X527" t="s">
        <v>5692</v>
      </c>
      <c r="Y527" t="s">
        <v>5693</v>
      </c>
      <c r="Z527" t="s">
        <v>8</v>
      </c>
      <c r="AA527">
        <v>0</v>
      </c>
      <c r="AB527" t="s">
        <v>195</v>
      </c>
      <c r="AC527">
        <v>0</v>
      </c>
      <c r="AD527" t="s">
        <v>195</v>
      </c>
      <c r="AE527">
        <v>0</v>
      </c>
      <c r="AF527" t="s">
        <v>195</v>
      </c>
      <c r="AG527">
        <v>0</v>
      </c>
      <c r="AH527" t="s">
        <v>195</v>
      </c>
      <c r="AI527">
        <v>0</v>
      </c>
      <c r="AJ527" t="s">
        <v>195</v>
      </c>
      <c r="AK527">
        <v>0</v>
      </c>
      <c r="AL527">
        <v>0</v>
      </c>
      <c r="AM527" t="s">
        <v>195</v>
      </c>
      <c r="AN527">
        <v>0</v>
      </c>
      <c r="AO527" t="s">
        <v>4943</v>
      </c>
      <c r="AP527">
        <v>0</v>
      </c>
      <c r="AQ527">
        <v>0</v>
      </c>
      <c r="AR527">
        <v>0</v>
      </c>
      <c r="AS527">
        <v>0</v>
      </c>
      <c r="AT527">
        <v>0</v>
      </c>
      <c r="AU527">
        <v>0</v>
      </c>
      <c r="AV527">
        <v>0</v>
      </c>
      <c r="AW527">
        <v>0</v>
      </c>
      <c r="AX527">
        <v>0</v>
      </c>
      <c r="AY527">
        <v>0</v>
      </c>
      <c r="AZ527">
        <v>0</v>
      </c>
      <c r="BA527">
        <v>0</v>
      </c>
      <c r="BB527" t="s">
        <v>3796</v>
      </c>
      <c r="BC527" t="s">
        <v>3797</v>
      </c>
      <c r="BD527" t="s">
        <v>5014</v>
      </c>
      <c r="BE527" t="s">
        <v>5015</v>
      </c>
      <c r="BF527" t="s">
        <v>5021</v>
      </c>
      <c r="BG527" t="s">
        <v>5022</v>
      </c>
      <c r="BH527" t="s">
        <v>4947</v>
      </c>
      <c r="BI527" t="s">
        <v>195</v>
      </c>
      <c r="BJ527" t="s">
        <v>195</v>
      </c>
      <c r="BK527" t="s">
        <v>3776</v>
      </c>
      <c r="BL527" t="s">
        <v>5694</v>
      </c>
      <c r="BM527" t="s">
        <v>4949</v>
      </c>
      <c r="BN527" t="s">
        <v>5121</v>
      </c>
      <c r="BO527" t="s">
        <v>4950</v>
      </c>
      <c r="BP527" s="441" t="str">
        <f t="shared" si="8"/>
        <v>WA.2378.EBC.954.102.A.522151</v>
      </c>
    </row>
    <row r="528" spans="1:68">
      <c r="A528" t="s">
        <v>5010</v>
      </c>
      <c r="B528" t="s">
        <v>4936</v>
      </c>
      <c r="C528" t="s">
        <v>4937</v>
      </c>
      <c r="D528" t="s">
        <v>3795</v>
      </c>
      <c r="E528" t="s">
        <v>197</v>
      </c>
      <c r="F528" t="s">
        <v>3861</v>
      </c>
      <c r="G528" t="s">
        <v>2290</v>
      </c>
      <c r="H528" t="s">
        <v>4938</v>
      </c>
      <c r="I528">
        <v>78</v>
      </c>
      <c r="J528" t="s">
        <v>5012</v>
      </c>
      <c r="K528">
        <v>78</v>
      </c>
      <c r="L528" t="s">
        <v>1081</v>
      </c>
      <c r="M528" t="s">
        <v>8</v>
      </c>
      <c r="N528" t="s">
        <v>156</v>
      </c>
      <c r="O528" t="s">
        <v>513</v>
      </c>
      <c r="P528" t="s">
        <v>8</v>
      </c>
      <c r="Q528" t="s">
        <v>4570</v>
      </c>
      <c r="R528" t="s">
        <v>4940</v>
      </c>
      <c r="S528" t="s">
        <v>195</v>
      </c>
      <c r="T528" t="s">
        <v>4496</v>
      </c>
      <c r="U528" t="s">
        <v>4570</v>
      </c>
      <c r="V528" t="s">
        <v>4496</v>
      </c>
      <c r="W528" t="s">
        <v>4570</v>
      </c>
      <c r="X528" t="s">
        <v>5692</v>
      </c>
      <c r="Y528" t="s">
        <v>5693</v>
      </c>
      <c r="Z528" t="s">
        <v>8</v>
      </c>
      <c r="AA528">
        <v>0</v>
      </c>
      <c r="AB528" t="s">
        <v>195</v>
      </c>
      <c r="AC528">
        <v>0</v>
      </c>
      <c r="AD528" t="s">
        <v>195</v>
      </c>
      <c r="AE528">
        <v>0</v>
      </c>
      <c r="AF528" t="s">
        <v>195</v>
      </c>
      <c r="AG528">
        <v>0</v>
      </c>
      <c r="AH528" t="s">
        <v>195</v>
      </c>
      <c r="AI528">
        <v>0</v>
      </c>
      <c r="AJ528" t="s">
        <v>195</v>
      </c>
      <c r="AK528">
        <v>0</v>
      </c>
      <c r="AL528">
        <v>0</v>
      </c>
      <c r="AM528" t="s">
        <v>195</v>
      </c>
      <c r="AN528">
        <v>0</v>
      </c>
      <c r="AO528" t="s">
        <v>5011</v>
      </c>
      <c r="AP528">
        <v>0</v>
      </c>
      <c r="AQ528">
        <v>0</v>
      </c>
      <c r="AR528">
        <v>0</v>
      </c>
      <c r="AS528">
        <v>0</v>
      </c>
      <c r="AT528">
        <v>0</v>
      </c>
      <c r="AU528">
        <v>0</v>
      </c>
      <c r="AV528">
        <v>0</v>
      </c>
      <c r="AW528">
        <v>0</v>
      </c>
      <c r="AX528">
        <v>0</v>
      </c>
      <c r="AY528">
        <v>0</v>
      </c>
      <c r="AZ528">
        <v>0</v>
      </c>
      <c r="BA528">
        <v>0</v>
      </c>
      <c r="BB528" t="s">
        <v>3796</v>
      </c>
      <c r="BC528" t="s">
        <v>3797</v>
      </c>
      <c r="BD528" t="s">
        <v>5014</v>
      </c>
      <c r="BE528" t="s">
        <v>5015</v>
      </c>
      <c r="BF528" t="s">
        <v>5021</v>
      </c>
      <c r="BG528" t="s">
        <v>5022</v>
      </c>
      <c r="BH528" t="s">
        <v>4947</v>
      </c>
      <c r="BI528" t="s">
        <v>195</v>
      </c>
      <c r="BJ528" t="s">
        <v>195</v>
      </c>
      <c r="BK528" t="s">
        <v>3776</v>
      </c>
      <c r="BL528" t="s">
        <v>5694</v>
      </c>
      <c r="BM528" t="s">
        <v>4949</v>
      </c>
      <c r="BN528" t="s">
        <v>5121</v>
      </c>
      <c r="BO528" t="s">
        <v>4950</v>
      </c>
      <c r="BP528" s="441" t="str">
        <f t="shared" si="8"/>
        <v>WA.2378.EBC.954.102.A.522151</v>
      </c>
    </row>
    <row r="529" spans="1:68">
      <c r="A529" t="s">
        <v>4935</v>
      </c>
      <c r="B529" t="s">
        <v>4936</v>
      </c>
      <c r="C529" t="s">
        <v>4937</v>
      </c>
      <c r="D529" t="s">
        <v>3795</v>
      </c>
      <c r="E529" t="s">
        <v>197</v>
      </c>
      <c r="F529" t="s">
        <v>3842</v>
      </c>
      <c r="G529" t="s">
        <v>2445</v>
      </c>
      <c r="H529" t="s">
        <v>4938</v>
      </c>
      <c r="I529">
        <v>5</v>
      </c>
      <c r="J529" t="s">
        <v>5031</v>
      </c>
      <c r="K529">
        <v>1</v>
      </c>
      <c r="L529" t="s">
        <v>805</v>
      </c>
      <c r="M529" t="s">
        <v>511</v>
      </c>
      <c r="N529" t="s">
        <v>125</v>
      </c>
      <c r="O529" t="s">
        <v>507</v>
      </c>
      <c r="P529" t="s">
        <v>8</v>
      </c>
      <c r="Q529" t="s">
        <v>4570</v>
      </c>
      <c r="R529" t="s">
        <v>4940</v>
      </c>
      <c r="S529" t="s">
        <v>195</v>
      </c>
      <c r="T529" t="s">
        <v>4496</v>
      </c>
      <c r="U529" t="s">
        <v>4570</v>
      </c>
      <c r="V529" t="s">
        <v>4496</v>
      </c>
      <c r="W529" t="s">
        <v>4570</v>
      </c>
      <c r="X529" t="s">
        <v>5695</v>
      </c>
      <c r="Y529" t="s">
        <v>5696</v>
      </c>
      <c r="Z529" t="s">
        <v>8</v>
      </c>
      <c r="AA529">
        <v>0</v>
      </c>
      <c r="AB529" t="s">
        <v>195</v>
      </c>
      <c r="AC529">
        <v>0</v>
      </c>
      <c r="AD529" t="s">
        <v>195</v>
      </c>
      <c r="AE529">
        <v>0</v>
      </c>
      <c r="AF529" t="s">
        <v>195</v>
      </c>
      <c r="AG529">
        <v>0</v>
      </c>
      <c r="AH529" t="s">
        <v>195</v>
      </c>
      <c r="AI529">
        <v>0</v>
      </c>
      <c r="AJ529" t="s">
        <v>195</v>
      </c>
      <c r="AK529">
        <v>0</v>
      </c>
      <c r="AL529">
        <v>0</v>
      </c>
      <c r="AM529" t="s">
        <v>195</v>
      </c>
      <c r="AN529">
        <v>0</v>
      </c>
      <c r="AO529" t="s">
        <v>4943</v>
      </c>
      <c r="AP529">
        <v>0</v>
      </c>
      <c r="AQ529">
        <v>0</v>
      </c>
      <c r="AR529">
        <v>0</v>
      </c>
      <c r="AS529">
        <v>0</v>
      </c>
      <c r="AT529">
        <v>0</v>
      </c>
      <c r="AU529">
        <v>0</v>
      </c>
      <c r="AV529">
        <v>0</v>
      </c>
      <c r="AW529">
        <v>0</v>
      </c>
      <c r="AX529">
        <v>0</v>
      </c>
      <c r="AY529">
        <v>0</v>
      </c>
      <c r="AZ529">
        <v>0</v>
      </c>
      <c r="BA529">
        <v>0</v>
      </c>
      <c r="BB529" t="s">
        <v>3796</v>
      </c>
      <c r="BC529" t="s">
        <v>3797</v>
      </c>
      <c r="BD529" t="s">
        <v>3843</v>
      </c>
      <c r="BE529" t="s">
        <v>3844</v>
      </c>
      <c r="BF529" t="s">
        <v>5034</v>
      </c>
      <c r="BG529" t="s">
        <v>5048</v>
      </c>
      <c r="BH529" t="s">
        <v>4947</v>
      </c>
      <c r="BI529" t="s">
        <v>195</v>
      </c>
      <c r="BJ529" t="s">
        <v>195</v>
      </c>
      <c r="BK529" t="s">
        <v>5184</v>
      </c>
      <c r="BL529" t="s">
        <v>5697</v>
      </c>
      <c r="BM529" t="s">
        <v>4949</v>
      </c>
      <c r="BN529" t="s">
        <v>5186</v>
      </c>
      <c r="BO529" t="s">
        <v>4950</v>
      </c>
      <c r="BP529" s="441" t="str">
        <f t="shared" si="8"/>
        <v>WA.2378.EBD.952.101.D.524119</v>
      </c>
    </row>
    <row r="530" spans="1:68">
      <c r="A530" t="s">
        <v>5010</v>
      </c>
      <c r="B530" t="s">
        <v>4936</v>
      </c>
      <c r="C530" t="s">
        <v>4937</v>
      </c>
      <c r="D530" t="s">
        <v>3795</v>
      </c>
      <c r="E530" t="s">
        <v>197</v>
      </c>
      <c r="F530" t="s">
        <v>3842</v>
      </c>
      <c r="G530" t="s">
        <v>2445</v>
      </c>
      <c r="H530" t="s">
        <v>4938</v>
      </c>
      <c r="I530">
        <v>5</v>
      </c>
      <c r="J530" t="s">
        <v>5031</v>
      </c>
      <c r="K530">
        <v>1</v>
      </c>
      <c r="L530" t="s">
        <v>805</v>
      </c>
      <c r="M530" t="s">
        <v>511</v>
      </c>
      <c r="N530" t="s">
        <v>125</v>
      </c>
      <c r="O530" t="s">
        <v>507</v>
      </c>
      <c r="P530" t="s">
        <v>8</v>
      </c>
      <c r="Q530" t="s">
        <v>4570</v>
      </c>
      <c r="R530" t="s">
        <v>4940</v>
      </c>
      <c r="S530" t="s">
        <v>195</v>
      </c>
      <c r="T530" t="s">
        <v>4496</v>
      </c>
      <c r="U530" t="s">
        <v>4570</v>
      </c>
      <c r="V530" t="s">
        <v>4496</v>
      </c>
      <c r="W530" t="s">
        <v>4570</v>
      </c>
      <c r="X530" t="s">
        <v>5695</v>
      </c>
      <c r="Y530" t="s">
        <v>5696</v>
      </c>
      <c r="Z530" t="s">
        <v>8</v>
      </c>
      <c r="AA530">
        <v>0</v>
      </c>
      <c r="AB530" t="s">
        <v>195</v>
      </c>
      <c r="AC530">
        <v>0</v>
      </c>
      <c r="AD530" t="s">
        <v>195</v>
      </c>
      <c r="AE530">
        <v>0</v>
      </c>
      <c r="AF530" t="s">
        <v>195</v>
      </c>
      <c r="AG530">
        <v>0</v>
      </c>
      <c r="AH530" t="s">
        <v>195</v>
      </c>
      <c r="AI530">
        <v>0</v>
      </c>
      <c r="AJ530" t="s">
        <v>195</v>
      </c>
      <c r="AK530">
        <v>0</v>
      </c>
      <c r="AL530">
        <v>0</v>
      </c>
      <c r="AM530" t="s">
        <v>195</v>
      </c>
      <c r="AN530">
        <v>0</v>
      </c>
      <c r="AO530" t="s">
        <v>5011</v>
      </c>
      <c r="AP530">
        <v>0</v>
      </c>
      <c r="AQ530">
        <v>0</v>
      </c>
      <c r="AR530">
        <v>0</v>
      </c>
      <c r="AS530">
        <v>0</v>
      </c>
      <c r="AT530">
        <v>0</v>
      </c>
      <c r="AU530">
        <v>0</v>
      </c>
      <c r="AV530">
        <v>0</v>
      </c>
      <c r="AW530">
        <v>0</v>
      </c>
      <c r="AX530">
        <v>0</v>
      </c>
      <c r="AY530">
        <v>0</v>
      </c>
      <c r="AZ530">
        <v>0</v>
      </c>
      <c r="BA530">
        <v>0</v>
      </c>
      <c r="BB530" t="s">
        <v>3796</v>
      </c>
      <c r="BC530" t="s">
        <v>3797</v>
      </c>
      <c r="BD530" t="s">
        <v>3843</v>
      </c>
      <c r="BE530" t="s">
        <v>3844</v>
      </c>
      <c r="BF530" t="s">
        <v>5034</v>
      </c>
      <c r="BG530" t="s">
        <v>5048</v>
      </c>
      <c r="BH530" t="s">
        <v>4947</v>
      </c>
      <c r="BI530" t="s">
        <v>195</v>
      </c>
      <c r="BJ530" t="s">
        <v>195</v>
      </c>
      <c r="BK530" t="s">
        <v>5184</v>
      </c>
      <c r="BL530" t="s">
        <v>5697</v>
      </c>
      <c r="BM530" t="s">
        <v>4949</v>
      </c>
      <c r="BN530" t="s">
        <v>5186</v>
      </c>
      <c r="BO530" t="s">
        <v>4950</v>
      </c>
      <c r="BP530" s="441" t="str">
        <f t="shared" si="8"/>
        <v>WA.2378.EBD.952.101.D.524119</v>
      </c>
    </row>
    <row r="531" spans="1:68">
      <c r="A531" t="s">
        <v>4935</v>
      </c>
      <c r="B531" t="s">
        <v>4936</v>
      </c>
      <c r="C531" t="s">
        <v>4937</v>
      </c>
      <c r="D531" t="s">
        <v>3795</v>
      </c>
      <c r="E531" t="s">
        <v>197</v>
      </c>
      <c r="F531" t="s">
        <v>3861</v>
      </c>
      <c r="G531" t="s">
        <v>2290</v>
      </c>
      <c r="H531" t="s">
        <v>4938</v>
      </c>
      <c r="I531">
        <v>78</v>
      </c>
      <c r="J531" t="s">
        <v>5012</v>
      </c>
      <c r="K531">
        <v>78</v>
      </c>
      <c r="L531" t="s">
        <v>1081</v>
      </c>
      <c r="M531" t="s">
        <v>8</v>
      </c>
      <c r="N531" t="s">
        <v>156</v>
      </c>
      <c r="O531" t="s">
        <v>510</v>
      </c>
      <c r="P531" t="s">
        <v>8</v>
      </c>
      <c r="Q531" t="s">
        <v>4570</v>
      </c>
      <c r="R531" t="s">
        <v>4940</v>
      </c>
      <c r="S531" t="s">
        <v>195</v>
      </c>
      <c r="T531" t="s">
        <v>4496</v>
      </c>
      <c r="U531" t="s">
        <v>4570</v>
      </c>
      <c r="V531" t="s">
        <v>4496</v>
      </c>
      <c r="W531" t="s">
        <v>4570</v>
      </c>
      <c r="X531" t="s">
        <v>5698</v>
      </c>
      <c r="Y531" t="s">
        <v>5699</v>
      </c>
      <c r="Z531" t="s">
        <v>8</v>
      </c>
      <c r="AA531">
        <v>0</v>
      </c>
      <c r="AB531" t="s">
        <v>195</v>
      </c>
      <c r="AC531">
        <v>0</v>
      </c>
      <c r="AD531" t="s">
        <v>195</v>
      </c>
      <c r="AE531">
        <v>0</v>
      </c>
      <c r="AF531" t="s">
        <v>195</v>
      </c>
      <c r="AG531">
        <v>0</v>
      </c>
      <c r="AH531" t="s">
        <v>195</v>
      </c>
      <c r="AI531">
        <v>0</v>
      </c>
      <c r="AJ531" t="s">
        <v>195</v>
      </c>
      <c r="AK531">
        <v>0</v>
      </c>
      <c r="AL531">
        <v>0</v>
      </c>
      <c r="AM531" t="s">
        <v>195</v>
      </c>
      <c r="AN531">
        <v>0</v>
      </c>
      <c r="AO531" t="s">
        <v>4943</v>
      </c>
      <c r="AP531">
        <v>0</v>
      </c>
      <c r="AQ531">
        <v>0</v>
      </c>
      <c r="AR531">
        <v>0</v>
      </c>
      <c r="AS531">
        <v>0</v>
      </c>
      <c r="AT531">
        <v>0</v>
      </c>
      <c r="AU531">
        <v>0</v>
      </c>
      <c r="AV531">
        <v>0</v>
      </c>
      <c r="AW531">
        <v>0</v>
      </c>
      <c r="AX531">
        <v>0</v>
      </c>
      <c r="AY531">
        <v>0</v>
      </c>
      <c r="AZ531">
        <v>0</v>
      </c>
      <c r="BA531">
        <v>0</v>
      </c>
      <c r="BB531" t="s">
        <v>3796</v>
      </c>
      <c r="BC531" t="s">
        <v>3797</v>
      </c>
      <c r="BD531" t="s">
        <v>5014</v>
      </c>
      <c r="BE531" t="s">
        <v>5015</v>
      </c>
      <c r="BF531" t="s">
        <v>5021</v>
      </c>
      <c r="BG531" t="s">
        <v>5022</v>
      </c>
      <c r="BH531" t="s">
        <v>4947</v>
      </c>
      <c r="BI531" t="s">
        <v>195</v>
      </c>
      <c r="BJ531" t="s">
        <v>195</v>
      </c>
      <c r="BK531" t="s">
        <v>3777</v>
      </c>
      <c r="BL531" t="s">
        <v>5700</v>
      </c>
      <c r="BM531" t="s">
        <v>4949</v>
      </c>
      <c r="BN531" t="s">
        <v>5186</v>
      </c>
      <c r="BO531" t="s">
        <v>4950</v>
      </c>
      <c r="BP531" s="441" t="str">
        <f t="shared" si="8"/>
        <v>WA.2378.EBC.954.102.A.524111</v>
      </c>
    </row>
    <row r="532" spans="1:68">
      <c r="A532" t="s">
        <v>5010</v>
      </c>
      <c r="B532" t="s">
        <v>4936</v>
      </c>
      <c r="C532" t="s">
        <v>4937</v>
      </c>
      <c r="D532" t="s">
        <v>3795</v>
      </c>
      <c r="E532" t="s">
        <v>197</v>
      </c>
      <c r="F532" t="s">
        <v>3861</v>
      </c>
      <c r="G532" t="s">
        <v>2290</v>
      </c>
      <c r="H532" t="s">
        <v>4938</v>
      </c>
      <c r="I532">
        <v>78</v>
      </c>
      <c r="J532" t="s">
        <v>5012</v>
      </c>
      <c r="K532">
        <v>78</v>
      </c>
      <c r="L532" t="s">
        <v>1081</v>
      </c>
      <c r="M532" t="s">
        <v>8</v>
      </c>
      <c r="N532" t="s">
        <v>156</v>
      </c>
      <c r="O532" t="s">
        <v>510</v>
      </c>
      <c r="P532" t="s">
        <v>8</v>
      </c>
      <c r="Q532" t="s">
        <v>4570</v>
      </c>
      <c r="R532" t="s">
        <v>4940</v>
      </c>
      <c r="S532" t="s">
        <v>195</v>
      </c>
      <c r="T532" t="s">
        <v>4496</v>
      </c>
      <c r="U532" t="s">
        <v>4570</v>
      </c>
      <c r="V532" t="s">
        <v>4496</v>
      </c>
      <c r="W532" t="s">
        <v>4570</v>
      </c>
      <c r="X532" t="s">
        <v>5698</v>
      </c>
      <c r="Y532" t="s">
        <v>5699</v>
      </c>
      <c r="Z532" t="s">
        <v>8</v>
      </c>
      <c r="AA532">
        <v>0</v>
      </c>
      <c r="AB532" t="s">
        <v>195</v>
      </c>
      <c r="AC532">
        <v>0</v>
      </c>
      <c r="AD532" t="s">
        <v>195</v>
      </c>
      <c r="AE532">
        <v>0</v>
      </c>
      <c r="AF532" t="s">
        <v>195</v>
      </c>
      <c r="AG532">
        <v>0</v>
      </c>
      <c r="AH532" t="s">
        <v>195</v>
      </c>
      <c r="AI532">
        <v>0</v>
      </c>
      <c r="AJ532" t="s">
        <v>195</v>
      </c>
      <c r="AK532">
        <v>0</v>
      </c>
      <c r="AL532">
        <v>0</v>
      </c>
      <c r="AM532" t="s">
        <v>195</v>
      </c>
      <c r="AN532">
        <v>0</v>
      </c>
      <c r="AO532" t="s">
        <v>5011</v>
      </c>
      <c r="AP532">
        <v>0</v>
      </c>
      <c r="AQ532">
        <v>0</v>
      </c>
      <c r="AR532">
        <v>0</v>
      </c>
      <c r="AS532">
        <v>0</v>
      </c>
      <c r="AT532">
        <v>0</v>
      </c>
      <c r="AU532">
        <v>0</v>
      </c>
      <c r="AV532">
        <v>0</v>
      </c>
      <c r="AW532">
        <v>0</v>
      </c>
      <c r="AX532">
        <v>0</v>
      </c>
      <c r="AY532">
        <v>0</v>
      </c>
      <c r="AZ532">
        <v>0</v>
      </c>
      <c r="BA532">
        <v>0</v>
      </c>
      <c r="BB532" t="s">
        <v>3796</v>
      </c>
      <c r="BC532" t="s">
        <v>3797</v>
      </c>
      <c r="BD532" t="s">
        <v>5014</v>
      </c>
      <c r="BE532" t="s">
        <v>5015</v>
      </c>
      <c r="BF532" t="s">
        <v>5021</v>
      </c>
      <c r="BG532" t="s">
        <v>5022</v>
      </c>
      <c r="BH532" t="s">
        <v>4947</v>
      </c>
      <c r="BI532" t="s">
        <v>195</v>
      </c>
      <c r="BJ532" t="s">
        <v>195</v>
      </c>
      <c r="BK532" t="s">
        <v>3777</v>
      </c>
      <c r="BL532" t="s">
        <v>5700</v>
      </c>
      <c r="BM532" t="s">
        <v>4949</v>
      </c>
      <c r="BN532" t="s">
        <v>5186</v>
      </c>
      <c r="BO532" t="s">
        <v>4950</v>
      </c>
      <c r="BP532" s="441" t="str">
        <f t="shared" si="8"/>
        <v>WA.2378.EBC.954.102.A.524111</v>
      </c>
    </row>
    <row r="533" spans="1:68">
      <c r="A533" t="s">
        <v>4935</v>
      </c>
      <c r="B533" t="s">
        <v>4936</v>
      </c>
      <c r="C533" t="s">
        <v>4937</v>
      </c>
      <c r="D533" t="s">
        <v>3795</v>
      </c>
      <c r="E533" t="s">
        <v>197</v>
      </c>
      <c r="F533" t="s">
        <v>3812</v>
      </c>
      <c r="G533" t="s">
        <v>820</v>
      </c>
      <c r="H533" t="s">
        <v>4938</v>
      </c>
      <c r="I533">
        <v>9</v>
      </c>
      <c r="J533" t="s">
        <v>4959</v>
      </c>
      <c r="K533">
        <v>2</v>
      </c>
      <c r="L533" t="s">
        <v>805</v>
      </c>
      <c r="M533" t="s">
        <v>8</v>
      </c>
      <c r="N533" t="s">
        <v>1020</v>
      </c>
      <c r="O533" t="s">
        <v>518</v>
      </c>
      <c r="P533" t="s">
        <v>8</v>
      </c>
      <c r="Q533" t="s">
        <v>4570</v>
      </c>
      <c r="R533" t="s">
        <v>4940</v>
      </c>
      <c r="S533" t="s">
        <v>195</v>
      </c>
      <c r="T533" t="s">
        <v>4496</v>
      </c>
      <c r="U533" t="s">
        <v>4570</v>
      </c>
      <c r="V533" t="s">
        <v>4496</v>
      </c>
      <c r="W533" t="s">
        <v>4570</v>
      </c>
      <c r="X533" t="s">
        <v>5701</v>
      </c>
      <c r="Y533" t="s">
        <v>5702</v>
      </c>
      <c r="Z533" t="s">
        <v>8</v>
      </c>
      <c r="AA533">
        <v>0</v>
      </c>
      <c r="AB533" t="s">
        <v>195</v>
      </c>
      <c r="AC533">
        <v>0</v>
      </c>
      <c r="AD533" t="s">
        <v>195</v>
      </c>
      <c r="AE533">
        <v>0</v>
      </c>
      <c r="AF533" t="s">
        <v>195</v>
      </c>
      <c r="AG533">
        <v>0</v>
      </c>
      <c r="AH533" t="s">
        <v>195</v>
      </c>
      <c r="AI533">
        <v>0</v>
      </c>
      <c r="AJ533" t="s">
        <v>195</v>
      </c>
      <c r="AK533">
        <v>0</v>
      </c>
      <c r="AL533">
        <v>0</v>
      </c>
      <c r="AM533" t="s">
        <v>195</v>
      </c>
      <c r="AN533">
        <v>0</v>
      </c>
      <c r="AO533" t="s">
        <v>4943</v>
      </c>
      <c r="AP533">
        <v>0</v>
      </c>
      <c r="AQ533">
        <v>0</v>
      </c>
      <c r="AR533">
        <v>0</v>
      </c>
      <c r="AS533">
        <v>0</v>
      </c>
      <c r="AT533">
        <v>0</v>
      </c>
      <c r="AU533">
        <v>0</v>
      </c>
      <c r="AV533">
        <v>0</v>
      </c>
      <c r="AW533">
        <v>0</v>
      </c>
      <c r="AX533">
        <v>0</v>
      </c>
      <c r="AY533">
        <v>0</v>
      </c>
      <c r="AZ533">
        <v>0</v>
      </c>
      <c r="BA533">
        <v>0</v>
      </c>
      <c r="BB533" t="s">
        <v>3796</v>
      </c>
      <c r="BC533" t="s">
        <v>3797</v>
      </c>
      <c r="BD533" t="s">
        <v>3813</v>
      </c>
      <c r="BE533" t="s">
        <v>3816</v>
      </c>
      <c r="BF533" t="s">
        <v>4962</v>
      </c>
      <c r="BG533" t="s">
        <v>4963</v>
      </c>
      <c r="BH533" t="s">
        <v>4947</v>
      </c>
      <c r="BI533" t="s">
        <v>195</v>
      </c>
      <c r="BJ533" t="s">
        <v>195</v>
      </c>
      <c r="BK533" t="s">
        <v>5398</v>
      </c>
      <c r="BL533" t="s">
        <v>5703</v>
      </c>
      <c r="BM533" t="s">
        <v>4949</v>
      </c>
      <c r="BN533" t="s">
        <v>5400</v>
      </c>
      <c r="BO533" t="s">
        <v>4950</v>
      </c>
      <c r="BP533" s="441" t="str">
        <f t="shared" si="8"/>
        <v>WA.2378.EBA.958.101.A.521213</v>
      </c>
    </row>
    <row r="534" spans="1:68">
      <c r="A534" t="s">
        <v>4935</v>
      </c>
      <c r="B534" t="s">
        <v>4936</v>
      </c>
      <c r="C534" t="s">
        <v>4937</v>
      </c>
      <c r="D534" t="s">
        <v>3795</v>
      </c>
      <c r="E534" t="s">
        <v>197</v>
      </c>
      <c r="F534" t="s">
        <v>3812</v>
      </c>
      <c r="G534" t="s">
        <v>820</v>
      </c>
      <c r="H534" t="s">
        <v>4938</v>
      </c>
      <c r="I534">
        <v>9</v>
      </c>
      <c r="J534" t="s">
        <v>4994</v>
      </c>
      <c r="K534">
        <v>2</v>
      </c>
      <c r="L534" t="s">
        <v>805</v>
      </c>
      <c r="M534" t="s">
        <v>8</v>
      </c>
      <c r="N534" t="s">
        <v>1541</v>
      </c>
      <c r="O534" t="s">
        <v>518</v>
      </c>
      <c r="P534" t="s">
        <v>8</v>
      </c>
      <c r="Q534" t="s">
        <v>4570</v>
      </c>
      <c r="R534" t="s">
        <v>4940</v>
      </c>
      <c r="S534" t="s">
        <v>195</v>
      </c>
      <c r="T534" t="s">
        <v>4496</v>
      </c>
      <c r="U534" t="s">
        <v>4570</v>
      </c>
      <c r="V534" t="s">
        <v>4496</v>
      </c>
      <c r="W534" t="s">
        <v>4570</v>
      </c>
      <c r="X534" t="s">
        <v>5704</v>
      </c>
      <c r="Y534" t="s">
        <v>5705</v>
      </c>
      <c r="Z534" t="s">
        <v>8</v>
      </c>
      <c r="AA534">
        <v>0</v>
      </c>
      <c r="AB534" t="s">
        <v>195</v>
      </c>
      <c r="AC534">
        <v>0</v>
      </c>
      <c r="AD534" t="s">
        <v>195</v>
      </c>
      <c r="AE534">
        <v>0</v>
      </c>
      <c r="AF534" t="s">
        <v>195</v>
      </c>
      <c r="AG534">
        <v>0</v>
      </c>
      <c r="AH534" t="s">
        <v>195</v>
      </c>
      <c r="AI534">
        <v>0</v>
      </c>
      <c r="AJ534" t="s">
        <v>195</v>
      </c>
      <c r="AK534">
        <v>0</v>
      </c>
      <c r="AL534">
        <v>0</v>
      </c>
      <c r="AM534" t="s">
        <v>195</v>
      </c>
      <c r="AN534">
        <v>0</v>
      </c>
      <c r="AO534" t="s">
        <v>4943</v>
      </c>
      <c r="AP534">
        <v>0</v>
      </c>
      <c r="AQ534">
        <v>0</v>
      </c>
      <c r="AR534">
        <v>0</v>
      </c>
      <c r="AS534">
        <v>0</v>
      </c>
      <c r="AT534">
        <v>0</v>
      </c>
      <c r="AU534">
        <v>0</v>
      </c>
      <c r="AV534">
        <v>0</v>
      </c>
      <c r="AW534">
        <v>0</v>
      </c>
      <c r="AX534">
        <v>0</v>
      </c>
      <c r="AY534">
        <v>0</v>
      </c>
      <c r="AZ534">
        <v>0</v>
      </c>
      <c r="BA534">
        <v>0</v>
      </c>
      <c r="BB534" t="s">
        <v>3796</v>
      </c>
      <c r="BC534" t="s">
        <v>3797</v>
      </c>
      <c r="BD534" t="s">
        <v>3813</v>
      </c>
      <c r="BE534" t="s">
        <v>4997</v>
      </c>
      <c r="BF534" t="s">
        <v>4998</v>
      </c>
      <c r="BG534" t="s">
        <v>4999</v>
      </c>
      <c r="BH534" t="s">
        <v>4947</v>
      </c>
      <c r="BI534" t="s">
        <v>195</v>
      </c>
      <c r="BJ534" t="s">
        <v>195</v>
      </c>
      <c r="BK534" t="s">
        <v>5398</v>
      </c>
      <c r="BL534" t="s">
        <v>5706</v>
      </c>
      <c r="BM534" t="s">
        <v>4949</v>
      </c>
      <c r="BN534" t="s">
        <v>5400</v>
      </c>
      <c r="BO534" t="s">
        <v>4950</v>
      </c>
      <c r="BP534" s="441" t="str">
        <f t="shared" si="8"/>
        <v>WA.2378.EBA.963.101.A.521213</v>
      </c>
    </row>
    <row r="535" spans="1:68">
      <c r="A535" t="s">
        <v>4935</v>
      </c>
      <c r="B535" t="s">
        <v>4936</v>
      </c>
      <c r="C535" t="s">
        <v>4937</v>
      </c>
      <c r="D535" t="s">
        <v>3795</v>
      </c>
      <c r="E535" t="s">
        <v>197</v>
      </c>
      <c r="F535" t="s">
        <v>3812</v>
      </c>
      <c r="G535" t="s">
        <v>820</v>
      </c>
      <c r="H535" t="s">
        <v>4938</v>
      </c>
      <c r="I535">
        <v>9</v>
      </c>
      <c r="J535" t="s">
        <v>4994</v>
      </c>
      <c r="K535">
        <v>2</v>
      </c>
      <c r="L535" t="s">
        <v>1081</v>
      </c>
      <c r="M535" t="s">
        <v>8</v>
      </c>
      <c r="N535" t="s">
        <v>1631</v>
      </c>
      <c r="O535" t="s">
        <v>518</v>
      </c>
      <c r="P535" t="s">
        <v>8</v>
      </c>
      <c r="Q535" t="s">
        <v>4570</v>
      </c>
      <c r="R535" t="s">
        <v>4940</v>
      </c>
      <c r="S535" t="s">
        <v>195</v>
      </c>
      <c r="T535" t="s">
        <v>4496</v>
      </c>
      <c r="U535" t="s">
        <v>4570</v>
      </c>
      <c r="V535" t="s">
        <v>4496</v>
      </c>
      <c r="W535" t="s">
        <v>4570</v>
      </c>
      <c r="X535" t="s">
        <v>5707</v>
      </c>
      <c r="Y535" t="s">
        <v>5708</v>
      </c>
      <c r="Z535" t="s">
        <v>8</v>
      </c>
      <c r="AA535">
        <v>0</v>
      </c>
      <c r="AB535" t="s">
        <v>195</v>
      </c>
      <c r="AC535">
        <v>0</v>
      </c>
      <c r="AD535" t="s">
        <v>195</v>
      </c>
      <c r="AE535">
        <v>0</v>
      </c>
      <c r="AF535" t="s">
        <v>195</v>
      </c>
      <c r="AG535">
        <v>0</v>
      </c>
      <c r="AH535" t="s">
        <v>195</v>
      </c>
      <c r="AI535">
        <v>0</v>
      </c>
      <c r="AJ535" t="s">
        <v>195</v>
      </c>
      <c r="AK535">
        <v>0</v>
      </c>
      <c r="AL535">
        <v>0</v>
      </c>
      <c r="AM535" t="s">
        <v>195</v>
      </c>
      <c r="AN535">
        <v>0</v>
      </c>
      <c r="AO535" t="s">
        <v>4943</v>
      </c>
      <c r="AP535">
        <v>0</v>
      </c>
      <c r="AQ535">
        <v>0</v>
      </c>
      <c r="AR535">
        <v>0</v>
      </c>
      <c r="AS535">
        <v>0</v>
      </c>
      <c r="AT535">
        <v>0</v>
      </c>
      <c r="AU535">
        <v>0</v>
      </c>
      <c r="AV535">
        <v>0</v>
      </c>
      <c r="AW535">
        <v>0</v>
      </c>
      <c r="AX535">
        <v>0</v>
      </c>
      <c r="AY535">
        <v>0</v>
      </c>
      <c r="AZ535">
        <v>0</v>
      </c>
      <c r="BA535">
        <v>0</v>
      </c>
      <c r="BB535" t="s">
        <v>3796</v>
      </c>
      <c r="BC535" t="s">
        <v>3797</v>
      </c>
      <c r="BD535" t="s">
        <v>3813</v>
      </c>
      <c r="BE535" t="s">
        <v>4997</v>
      </c>
      <c r="BF535" t="s">
        <v>5709</v>
      </c>
      <c r="BG535" t="s">
        <v>5710</v>
      </c>
      <c r="BH535" t="s">
        <v>4947</v>
      </c>
      <c r="BI535" t="s">
        <v>195</v>
      </c>
      <c r="BJ535" t="s">
        <v>195</v>
      </c>
      <c r="BK535" t="s">
        <v>5398</v>
      </c>
      <c r="BL535" t="s">
        <v>5711</v>
      </c>
      <c r="BM535" t="s">
        <v>4949</v>
      </c>
      <c r="BN535" t="s">
        <v>5400</v>
      </c>
      <c r="BO535" t="s">
        <v>4950</v>
      </c>
      <c r="BP535" s="441" t="str">
        <f t="shared" si="8"/>
        <v>WA.2378.EBA.963.102.A.521213</v>
      </c>
    </row>
    <row r="536" spans="1:68">
      <c r="A536" t="s">
        <v>5010</v>
      </c>
      <c r="B536" t="s">
        <v>4936</v>
      </c>
      <c r="C536" t="s">
        <v>4937</v>
      </c>
      <c r="D536" t="s">
        <v>3795</v>
      </c>
      <c r="E536" t="s">
        <v>197</v>
      </c>
      <c r="F536" t="s">
        <v>3812</v>
      </c>
      <c r="G536" t="s">
        <v>820</v>
      </c>
      <c r="H536" t="s">
        <v>4938</v>
      </c>
      <c r="I536">
        <v>9</v>
      </c>
      <c r="J536" t="s">
        <v>4959</v>
      </c>
      <c r="K536">
        <v>2</v>
      </c>
      <c r="L536" t="s">
        <v>805</v>
      </c>
      <c r="M536" t="s">
        <v>8</v>
      </c>
      <c r="N536" t="s">
        <v>1020</v>
      </c>
      <c r="O536" t="s">
        <v>518</v>
      </c>
      <c r="P536" t="s">
        <v>8</v>
      </c>
      <c r="Q536" t="s">
        <v>4570</v>
      </c>
      <c r="R536" t="s">
        <v>4940</v>
      </c>
      <c r="S536" t="s">
        <v>195</v>
      </c>
      <c r="T536" t="s">
        <v>4496</v>
      </c>
      <c r="U536" t="s">
        <v>4570</v>
      </c>
      <c r="V536" t="s">
        <v>4496</v>
      </c>
      <c r="W536" t="s">
        <v>4570</v>
      </c>
      <c r="X536" t="s">
        <v>5701</v>
      </c>
      <c r="Y536" t="s">
        <v>5702</v>
      </c>
      <c r="Z536" t="s">
        <v>8</v>
      </c>
      <c r="AA536">
        <v>0</v>
      </c>
      <c r="AB536" t="s">
        <v>195</v>
      </c>
      <c r="AC536">
        <v>0</v>
      </c>
      <c r="AD536" t="s">
        <v>195</v>
      </c>
      <c r="AE536">
        <v>0</v>
      </c>
      <c r="AF536" t="s">
        <v>195</v>
      </c>
      <c r="AG536">
        <v>0</v>
      </c>
      <c r="AH536" t="s">
        <v>195</v>
      </c>
      <c r="AI536">
        <v>0</v>
      </c>
      <c r="AJ536" t="s">
        <v>195</v>
      </c>
      <c r="AK536">
        <v>0</v>
      </c>
      <c r="AL536">
        <v>0</v>
      </c>
      <c r="AM536" t="s">
        <v>195</v>
      </c>
      <c r="AN536">
        <v>0</v>
      </c>
      <c r="AO536" t="s">
        <v>5011</v>
      </c>
      <c r="AP536">
        <v>0</v>
      </c>
      <c r="AQ536">
        <v>0</v>
      </c>
      <c r="AR536">
        <v>0</v>
      </c>
      <c r="AS536">
        <v>0</v>
      </c>
      <c r="AT536">
        <v>0</v>
      </c>
      <c r="AU536">
        <v>0</v>
      </c>
      <c r="AV536">
        <v>0</v>
      </c>
      <c r="AW536">
        <v>0</v>
      </c>
      <c r="AX536">
        <v>0</v>
      </c>
      <c r="AY536">
        <v>0</v>
      </c>
      <c r="AZ536">
        <v>0</v>
      </c>
      <c r="BA536">
        <v>0</v>
      </c>
      <c r="BB536" t="s">
        <v>3796</v>
      </c>
      <c r="BC536" t="s">
        <v>3797</v>
      </c>
      <c r="BD536" t="s">
        <v>3813</v>
      </c>
      <c r="BE536" t="s">
        <v>3816</v>
      </c>
      <c r="BF536" t="s">
        <v>4962</v>
      </c>
      <c r="BG536" t="s">
        <v>4963</v>
      </c>
      <c r="BH536" t="s">
        <v>4947</v>
      </c>
      <c r="BI536" t="s">
        <v>195</v>
      </c>
      <c r="BJ536" t="s">
        <v>195</v>
      </c>
      <c r="BK536" t="s">
        <v>5398</v>
      </c>
      <c r="BL536" t="s">
        <v>5703</v>
      </c>
      <c r="BM536" t="s">
        <v>4949</v>
      </c>
      <c r="BN536" t="s">
        <v>5400</v>
      </c>
      <c r="BO536" t="s">
        <v>4950</v>
      </c>
      <c r="BP536" s="441" t="str">
        <f t="shared" si="8"/>
        <v>WA.2378.EBA.958.101.A.521213</v>
      </c>
    </row>
    <row r="537" spans="1:68">
      <c r="A537" t="s">
        <v>5010</v>
      </c>
      <c r="B537" t="s">
        <v>4936</v>
      </c>
      <c r="C537" t="s">
        <v>4937</v>
      </c>
      <c r="D537" t="s">
        <v>3795</v>
      </c>
      <c r="E537" t="s">
        <v>197</v>
      </c>
      <c r="F537" t="s">
        <v>3812</v>
      </c>
      <c r="G537" t="s">
        <v>820</v>
      </c>
      <c r="H537" t="s">
        <v>4938</v>
      </c>
      <c r="I537">
        <v>9</v>
      </c>
      <c r="J537" t="s">
        <v>4994</v>
      </c>
      <c r="K537">
        <v>2</v>
      </c>
      <c r="L537" t="s">
        <v>805</v>
      </c>
      <c r="M537" t="s">
        <v>8</v>
      </c>
      <c r="N537" t="s">
        <v>1541</v>
      </c>
      <c r="O537" t="s">
        <v>518</v>
      </c>
      <c r="P537" t="s">
        <v>8</v>
      </c>
      <c r="Q537" t="s">
        <v>4570</v>
      </c>
      <c r="R537" t="s">
        <v>4940</v>
      </c>
      <c r="S537" t="s">
        <v>195</v>
      </c>
      <c r="T537" t="s">
        <v>4496</v>
      </c>
      <c r="U537" t="s">
        <v>4570</v>
      </c>
      <c r="V537" t="s">
        <v>4496</v>
      </c>
      <c r="W537" t="s">
        <v>4570</v>
      </c>
      <c r="X537" t="s">
        <v>5704</v>
      </c>
      <c r="Y537" t="s">
        <v>5705</v>
      </c>
      <c r="Z537" t="s">
        <v>8</v>
      </c>
      <c r="AA537">
        <v>0</v>
      </c>
      <c r="AB537" t="s">
        <v>195</v>
      </c>
      <c r="AC537">
        <v>0</v>
      </c>
      <c r="AD537" t="s">
        <v>195</v>
      </c>
      <c r="AE537">
        <v>0</v>
      </c>
      <c r="AF537" t="s">
        <v>195</v>
      </c>
      <c r="AG537">
        <v>0</v>
      </c>
      <c r="AH537" t="s">
        <v>195</v>
      </c>
      <c r="AI537">
        <v>0</v>
      </c>
      <c r="AJ537" t="s">
        <v>195</v>
      </c>
      <c r="AK537">
        <v>0</v>
      </c>
      <c r="AL537">
        <v>0</v>
      </c>
      <c r="AM537" t="s">
        <v>195</v>
      </c>
      <c r="AN537">
        <v>0</v>
      </c>
      <c r="AO537" t="s">
        <v>5011</v>
      </c>
      <c r="AP537">
        <v>0</v>
      </c>
      <c r="AQ537">
        <v>0</v>
      </c>
      <c r="AR537">
        <v>0</v>
      </c>
      <c r="AS537">
        <v>0</v>
      </c>
      <c r="AT537">
        <v>0</v>
      </c>
      <c r="AU537">
        <v>0</v>
      </c>
      <c r="AV537">
        <v>0</v>
      </c>
      <c r="AW537">
        <v>0</v>
      </c>
      <c r="AX537">
        <v>0</v>
      </c>
      <c r="AY537">
        <v>0</v>
      </c>
      <c r="AZ537">
        <v>0</v>
      </c>
      <c r="BA537">
        <v>0</v>
      </c>
      <c r="BB537" t="s">
        <v>3796</v>
      </c>
      <c r="BC537" t="s">
        <v>3797</v>
      </c>
      <c r="BD537" t="s">
        <v>3813</v>
      </c>
      <c r="BE537" t="s">
        <v>4997</v>
      </c>
      <c r="BF537" t="s">
        <v>4998</v>
      </c>
      <c r="BG537" t="s">
        <v>4999</v>
      </c>
      <c r="BH537" t="s">
        <v>4947</v>
      </c>
      <c r="BI537" t="s">
        <v>195</v>
      </c>
      <c r="BJ537" t="s">
        <v>195</v>
      </c>
      <c r="BK537" t="s">
        <v>5398</v>
      </c>
      <c r="BL537" t="s">
        <v>5706</v>
      </c>
      <c r="BM537" t="s">
        <v>4949</v>
      </c>
      <c r="BN537" t="s">
        <v>5400</v>
      </c>
      <c r="BO537" t="s">
        <v>4950</v>
      </c>
      <c r="BP537" s="441" t="str">
        <f t="shared" si="8"/>
        <v>WA.2378.EBA.963.101.A.521213</v>
      </c>
    </row>
    <row r="538" spans="1:68">
      <c r="A538" t="s">
        <v>5010</v>
      </c>
      <c r="B538" t="s">
        <v>4936</v>
      </c>
      <c r="C538" t="s">
        <v>4937</v>
      </c>
      <c r="D538" t="s">
        <v>3795</v>
      </c>
      <c r="E538" t="s">
        <v>197</v>
      </c>
      <c r="F538" t="s">
        <v>3812</v>
      </c>
      <c r="G538" t="s">
        <v>820</v>
      </c>
      <c r="H538" t="s">
        <v>4938</v>
      </c>
      <c r="I538">
        <v>9</v>
      </c>
      <c r="J538" t="s">
        <v>4994</v>
      </c>
      <c r="K538">
        <v>2</v>
      </c>
      <c r="L538" t="s">
        <v>1081</v>
      </c>
      <c r="M538" t="s">
        <v>8</v>
      </c>
      <c r="N538" t="s">
        <v>1631</v>
      </c>
      <c r="O538" t="s">
        <v>518</v>
      </c>
      <c r="P538" t="s">
        <v>8</v>
      </c>
      <c r="Q538" t="s">
        <v>4570</v>
      </c>
      <c r="R538" t="s">
        <v>4940</v>
      </c>
      <c r="S538" t="s">
        <v>195</v>
      </c>
      <c r="T538" t="s">
        <v>4496</v>
      </c>
      <c r="U538" t="s">
        <v>4570</v>
      </c>
      <c r="V538" t="s">
        <v>4496</v>
      </c>
      <c r="W538" t="s">
        <v>4570</v>
      </c>
      <c r="X538" t="s">
        <v>5707</v>
      </c>
      <c r="Y538" t="s">
        <v>5708</v>
      </c>
      <c r="Z538" t="s">
        <v>8</v>
      </c>
      <c r="AA538">
        <v>0</v>
      </c>
      <c r="AB538" t="s">
        <v>195</v>
      </c>
      <c r="AC538">
        <v>0</v>
      </c>
      <c r="AD538" t="s">
        <v>195</v>
      </c>
      <c r="AE538">
        <v>0</v>
      </c>
      <c r="AF538" t="s">
        <v>195</v>
      </c>
      <c r="AG538">
        <v>0</v>
      </c>
      <c r="AH538" t="s">
        <v>195</v>
      </c>
      <c r="AI538">
        <v>0</v>
      </c>
      <c r="AJ538" t="s">
        <v>195</v>
      </c>
      <c r="AK538">
        <v>0</v>
      </c>
      <c r="AL538">
        <v>0</v>
      </c>
      <c r="AM538" t="s">
        <v>195</v>
      </c>
      <c r="AN538">
        <v>0</v>
      </c>
      <c r="AO538" t="s">
        <v>5011</v>
      </c>
      <c r="AP538">
        <v>0</v>
      </c>
      <c r="AQ538">
        <v>0</v>
      </c>
      <c r="AR538">
        <v>0</v>
      </c>
      <c r="AS538">
        <v>0</v>
      </c>
      <c r="AT538">
        <v>0</v>
      </c>
      <c r="AU538">
        <v>0</v>
      </c>
      <c r="AV538">
        <v>0</v>
      </c>
      <c r="AW538">
        <v>0</v>
      </c>
      <c r="AX538">
        <v>0</v>
      </c>
      <c r="AY538">
        <v>0</v>
      </c>
      <c r="AZ538">
        <v>0</v>
      </c>
      <c r="BA538">
        <v>0</v>
      </c>
      <c r="BB538" t="s">
        <v>3796</v>
      </c>
      <c r="BC538" t="s">
        <v>3797</v>
      </c>
      <c r="BD538" t="s">
        <v>3813</v>
      </c>
      <c r="BE538" t="s">
        <v>4997</v>
      </c>
      <c r="BF538" t="s">
        <v>5709</v>
      </c>
      <c r="BG538" t="s">
        <v>5710</v>
      </c>
      <c r="BH538" t="s">
        <v>4947</v>
      </c>
      <c r="BI538" t="s">
        <v>195</v>
      </c>
      <c r="BJ538" t="s">
        <v>195</v>
      </c>
      <c r="BK538" t="s">
        <v>5398</v>
      </c>
      <c r="BL538" t="s">
        <v>5711</v>
      </c>
      <c r="BM538" t="s">
        <v>4949</v>
      </c>
      <c r="BN538" t="s">
        <v>5400</v>
      </c>
      <c r="BO538" t="s">
        <v>4950</v>
      </c>
      <c r="BP538" s="441" t="str">
        <f t="shared" si="8"/>
        <v>WA.2378.EBA.963.102.A.521213</v>
      </c>
    </row>
    <row r="539" spans="1:68">
      <c r="A539" t="s">
        <v>4935</v>
      </c>
      <c r="B539" t="s">
        <v>4936</v>
      </c>
      <c r="C539" t="s">
        <v>4937</v>
      </c>
      <c r="D539" t="s">
        <v>3795</v>
      </c>
      <c r="E539" t="s">
        <v>197</v>
      </c>
      <c r="F539" t="s">
        <v>3812</v>
      </c>
      <c r="G539" t="s">
        <v>820</v>
      </c>
      <c r="H539" t="s">
        <v>4938</v>
      </c>
      <c r="I539">
        <v>9</v>
      </c>
      <c r="J539" t="s">
        <v>4994</v>
      </c>
      <c r="K539">
        <v>2</v>
      </c>
      <c r="L539" t="s">
        <v>1081</v>
      </c>
      <c r="M539" t="s">
        <v>8</v>
      </c>
      <c r="N539" t="s">
        <v>1631</v>
      </c>
      <c r="O539" t="s">
        <v>526</v>
      </c>
      <c r="P539" t="s">
        <v>8</v>
      </c>
      <c r="Q539" t="s">
        <v>4570</v>
      </c>
      <c r="R539" t="s">
        <v>4940</v>
      </c>
      <c r="S539" t="s">
        <v>195</v>
      </c>
      <c r="T539" t="s">
        <v>4496</v>
      </c>
      <c r="U539" t="s">
        <v>4570</v>
      </c>
      <c r="V539" t="s">
        <v>4496</v>
      </c>
      <c r="W539" t="s">
        <v>4570</v>
      </c>
      <c r="X539" t="s">
        <v>5712</v>
      </c>
      <c r="Y539" t="s">
        <v>5713</v>
      </c>
      <c r="Z539" t="s">
        <v>8</v>
      </c>
      <c r="AA539">
        <v>0</v>
      </c>
      <c r="AB539" t="s">
        <v>195</v>
      </c>
      <c r="AC539">
        <v>0</v>
      </c>
      <c r="AD539" t="s">
        <v>195</v>
      </c>
      <c r="AE539">
        <v>0</v>
      </c>
      <c r="AF539" t="s">
        <v>195</v>
      </c>
      <c r="AG539">
        <v>0</v>
      </c>
      <c r="AH539" t="s">
        <v>195</v>
      </c>
      <c r="AI539">
        <v>0</v>
      </c>
      <c r="AJ539" t="s">
        <v>195</v>
      </c>
      <c r="AK539">
        <v>0</v>
      </c>
      <c r="AL539">
        <v>0</v>
      </c>
      <c r="AM539" t="s">
        <v>195</v>
      </c>
      <c r="AN539">
        <v>0</v>
      </c>
      <c r="AO539" t="s">
        <v>4943</v>
      </c>
      <c r="AP539">
        <v>0</v>
      </c>
      <c r="AQ539">
        <v>0</v>
      </c>
      <c r="AR539">
        <v>0</v>
      </c>
      <c r="AS539">
        <v>0</v>
      </c>
      <c r="AT539">
        <v>0</v>
      </c>
      <c r="AU539">
        <v>0</v>
      </c>
      <c r="AV539">
        <v>0</v>
      </c>
      <c r="AW539">
        <v>0</v>
      </c>
      <c r="AX539">
        <v>0</v>
      </c>
      <c r="AY539">
        <v>0</v>
      </c>
      <c r="AZ539">
        <v>0</v>
      </c>
      <c r="BA539">
        <v>0</v>
      </c>
      <c r="BB539" t="s">
        <v>3796</v>
      </c>
      <c r="BC539" t="s">
        <v>3797</v>
      </c>
      <c r="BD539" t="s">
        <v>3813</v>
      </c>
      <c r="BE539" t="s">
        <v>4997</v>
      </c>
      <c r="BF539" t="s">
        <v>5709</v>
      </c>
      <c r="BG539" t="s">
        <v>5710</v>
      </c>
      <c r="BH539" t="s">
        <v>4947</v>
      </c>
      <c r="BI539" t="s">
        <v>195</v>
      </c>
      <c r="BJ539" t="s">
        <v>195</v>
      </c>
      <c r="BK539" t="s">
        <v>3786</v>
      </c>
      <c r="BL539" t="s">
        <v>5714</v>
      </c>
      <c r="BM539" t="s">
        <v>4949</v>
      </c>
      <c r="BN539" t="s">
        <v>5439</v>
      </c>
      <c r="BO539" t="s">
        <v>4950</v>
      </c>
      <c r="BP539" s="441" t="str">
        <f t="shared" si="8"/>
        <v>WA.2378.EBA.963.102.A.521219</v>
      </c>
    </row>
    <row r="540" spans="1:68">
      <c r="A540" t="s">
        <v>5010</v>
      </c>
      <c r="B540" t="s">
        <v>4936</v>
      </c>
      <c r="C540" t="s">
        <v>4937</v>
      </c>
      <c r="D540" t="s">
        <v>3795</v>
      </c>
      <c r="E540" t="s">
        <v>197</v>
      </c>
      <c r="F540" t="s">
        <v>3812</v>
      </c>
      <c r="G540" t="s">
        <v>820</v>
      </c>
      <c r="H540" t="s">
        <v>4938</v>
      </c>
      <c r="I540">
        <v>9</v>
      </c>
      <c r="J540" t="s">
        <v>4994</v>
      </c>
      <c r="K540">
        <v>2</v>
      </c>
      <c r="L540" t="s">
        <v>1081</v>
      </c>
      <c r="M540" t="s">
        <v>8</v>
      </c>
      <c r="N540" t="s">
        <v>1631</v>
      </c>
      <c r="O540" t="s">
        <v>526</v>
      </c>
      <c r="P540" t="s">
        <v>8</v>
      </c>
      <c r="Q540" t="s">
        <v>4570</v>
      </c>
      <c r="R540" t="s">
        <v>4940</v>
      </c>
      <c r="S540" t="s">
        <v>195</v>
      </c>
      <c r="T540" t="s">
        <v>4496</v>
      </c>
      <c r="U540" t="s">
        <v>4570</v>
      </c>
      <c r="V540" t="s">
        <v>4496</v>
      </c>
      <c r="W540" t="s">
        <v>4570</v>
      </c>
      <c r="X540" t="s">
        <v>5712</v>
      </c>
      <c r="Y540" t="s">
        <v>5713</v>
      </c>
      <c r="Z540" t="s">
        <v>8</v>
      </c>
      <c r="AA540">
        <v>0</v>
      </c>
      <c r="AB540" t="s">
        <v>195</v>
      </c>
      <c r="AC540">
        <v>0</v>
      </c>
      <c r="AD540" t="s">
        <v>195</v>
      </c>
      <c r="AE540">
        <v>0</v>
      </c>
      <c r="AF540" t="s">
        <v>195</v>
      </c>
      <c r="AG540">
        <v>0</v>
      </c>
      <c r="AH540" t="s">
        <v>195</v>
      </c>
      <c r="AI540">
        <v>0</v>
      </c>
      <c r="AJ540" t="s">
        <v>195</v>
      </c>
      <c r="AK540">
        <v>0</v>
      </c>
      <c r="AL540">
        <v>0</v>
      </c>
      <c r="AM540" t="s">
        <v>195</v>
      </c>
      <c r="AN540">
        <v>0</v>
      </c>
      <c r="AO540" t="s">
        <v>5011</v>
      </c>
      <c r="AP540">
        <v>0</v>
      </c>
      <c r="AQ540">
        <v>0</v>
      </c>
      <c r="AR540">
        <v>0</v>
      </c>
      <c r="AS540">
        <v>0</v>
      </c>
      <c r="AT540">
        <v>0</v>
      </c>
      <c r="AU540">
        <v>0</v>
      </c>
      <c r="AV540">
        <v>0</v>
      </c>
      <c r="AW540">
        <v>0</v>
      </c>
      <c r="AX540">
        <v>0</v>
      </c>
      <c r="AY540">
        <v>0</v>
      </c>
      <c r="AZ540">
        <v>0</v>
      </c>
      <c r="BA540">
        <v>0</v>
      </c>
      <c r="BB540" t="s">
        <v>3796</v>
      </c>
      <c r="BC540" t="s">
        <v>3797</v>
      </c>
      <c r="BD540" t="s">
        <v>3813</v>
      </c>
      <c r="BE540" t="s">
        <v>4997</v>
      </c>
      <c r="BF540" t="s">
        <v>5709</v>
      </c>
      <c r="BG540" t="s">
        <v>5710</v>
      </c>
      <c r="BH540" t="s">
        <v>4947</v>
      </c>
      <c r="BI540" t="s">
        <v>195</v>
      </c>
      <c r="BJ540" t="s">
        <v>195</v>
      </c>
      <c r="BK540" t="s">
        <v>3786</v>
      </c>
      <c r="BL540" t="s">
        <v>5714</v>
      </c>
      <c r="BM540" t="s">
        <v>4949</v>
      </c>
      <c r="BN540" t="s">
        <v>5439</v>
      </c>
      <c r="BO540" t="s">
        <v>4950</v>
      </c>
      <c r="BP540" s="441" t="str">
        <f t="shared" si="8"/>
        <v>WA.2378.EBA.963.102.A.521219</v>
      </c>
    </row>
    <row r="541" spans="1:68">
      <c r="A541" t="s">
        <v>4935</v>
      </c>
      <c r="B541" t="s">
        <v>4936</v>
      </c>
      <c r="C541" t="s">
        <v>4937</v>
      </c>
      <c r="D541" t="s">
        <v>3795</v>
      </c>
      <c r="E541" t="s">
        <v>197</v>
      </c>
      <c r="F541" t="s">
        <v>3861</v>
      </c>
      <c r="G541" t="s">
        <v>2290</v>
      </c>
      <c r="H541" t="s">
        <v>4938</v>
      </c>
      <c r="I541">
        <v>78</v>
      </c>
      <c r="J541" t="s">
        <v>5012</v>
      </c>
      <c r="K541">
        <v>78</v>
      </c>
      <c r="L541" t="s">
        <v>1081</v>
      </c>
      <c r="M541" t="s">
        <v>8</v>
      </c>
      <c r="N541" t="s">
        <v>156</v>
      </c>
      <c r="O541" t="s">
        <v>506</v>
      </c>
      <c r="P541" t="s">
        <v>8</v>
      </c>
      <c r="Q541" t="s">
        <v>4570</v>
      </c>
      <c r="R541" t="s">
        <v>4940</v>
      </c>
      <c r="S541" t="s">
        <v>195</v>
      </c>
      <c r="T541" t="s">
        <v>4496</v>
      </c>
      <c r="U541" t="s">
        <v>4570</v>
      </c>
      <c r="V541" t="s">
        <v>4496</v>
      </c>
      <c r="W541" t="s">
        <v>4570</v>
      </c>
      <c r="X541" t="s">
        <v>5715</v>
      </c>
      <c r="Y541" t="s">
        <v>5693</v>
      </c>
      <c r="Z541" t="s">
        <v>8</v>
      </c>
      <c r="AA541">
        <v>0</v>
      </c>
      <c r="AB541" t="s">
        <v>195</v>
      </c>
      <c r="AC541">
        <v>0</v>
      </c>
      <c r="AD541" t="s">
        <v>195</v>
      </c>
      <c r="AE541">
        <v>0</v>
      </c>
      <c r="AF541" t="s">
        <v>195</v>
      </c>
      <c r="AG541">
        <v>0</v>
      </c>
      <c r="AH541" t="s">
        <v>195</v>
      </c>
      <c r="AI541">
        <v>0</v>
      </c>
      <c r="AJ541" t="s">
        <v>195</v>
      </c>
      <c r="AK541">
        <v>0</v>
      </c>
      <c r="AL541">
        <v>0</v>
      </c>
      <c r="AM541" t="s">
        <v>195</v>
      </c>
      <c r="AN541">
        <v>0</v>
      </c>
      <c r="AO541" t="s">
        <v>4943</v>
      </c>
      <c r="AP541">
        <v>0</v>
      </c>
      <c r="AQ541">
        <v>0</v>
      </c>
      <c r="AR541">
        <v>0</v>
      </c>
      <c r="AS541">
        <v>0</v>
      </c>
      <c r="AT541">
        <v>0</v>
      </c>
      <c r="AU541">
        <v>0</v>
      </c>
      <c r="AV541">
        <v>0</v>
      </c>
      <c r="AW541">
        <v>0</v>
      </c>
      <c r="AX541">
        <v>0</v>
      </c>
      <c r="AY541">
        <v>0</v>
      </c>
      <c r="AZ541">
        <v>0</v>
      </c>
      <c r="BA541">
        <v>0</v>
      </c>
      <c r="BB541" t="s">
        <v>3796</v>
      </c>
      <c r="BC541" t="s">
        <v>3797</v>
      </c>
      <c r="BD541" t="s">
        <v>5014</v>
      </c>
      <c r="BE541" t="s">
        <v>5015</v>
      </c>
      <c r="BF541" t="s">
        <v>5021</v>
      </c>
      <c r="BG541" t="s">
        <v>5022</v>
      </c>
      <c r="BH541" t="s">
        <v>4947</v>
      </c>
      <c r="BI541" t="s">
        <v>195</v>
      </c>
      <c r="BJ541" t="s">
        <v>195</v>
      </c>
      <c r="BK541" t="s">
        <v>5552</v>
      </c>
      <c r="BL541" t="s">
        <v>5694</v>
      </c>
      <c r="BM541" t="s">
        <v>4949</v>
      </c>
      <c r="BN541" t="s">
        <v>5553</v>
      </c>
      <c r="BO541" t="s">
        <v>4950</v>
      </c>
      <c r="BP541" s="441" t="str">
        <f t="shared" si="8"/>
        <v>WA.2378.EBC.954.102.A.524114</v>
      </c>
    </row>
    <row r="542" spans="1:68">
      <c r="A542" t="s">
        <v>5010</v>
      </c>
      <c r="B542" t="s">
        <v>4936</v>
      </c>
      <c r="C542" t="s">
        <v>4937</v>
      </c>
      <c r="D542" t="s">
        <v>3795</v>
      </c>
      <c r="E542" t="s">
        <v>197</v>
      </c>
      <c r="F542" t="s">
        <v>3861</v>
      </c>
      <c r="G542" t="s">
        <v>2290</v>
      </c>
      <c r="H542" t="s">
        <v>4938</v>
      </c>
      <c r="I542">
        <v>78</v>
      </c>
      <c r="J542" t="s">
        <v>5012</v>
      </c>
      <c r="K542">
        <v>78</v>
      </c>
      <c r="L542" t="s">
        <v>1081</v>
      </c>
      <c r="M542" t="s">
        <v>8</v>
      </c>
      <c r="N542" t="s">
        <v>156</v>
      </c>
      <c r="O542" t="s">
        <v>506</v>
      </c>
      <c r="P542" t="s">
        <v>8</v>
      </c>
      <c r="Q542" t="s">
        <v>4570</v>
      </c>
      <c r="R542" t="s">
        <v>4940</v>
      </c>
      <c r="S542" t="s">
        <v>195</v>
      </c>
      <c r="T542" t="s">
        <v>4496</v>
      </c>
      <c r="U542" t="s">
        <v>4570</v>
      </c>
      <c r="V542" t="s">
        <v>4496</v>
      </c>
      <c r="W542" t="s">
        <v>4570</v>
      </c>
      <c r="X542" t="s">
        <v>5715</v>
      </c>
      <c r="Y542" t="s">
        <v>5693</v>
      </c>
      <c r="Z542" t="s">
        <v>8</v>
      </c>
      <c r="AA542">
        <v>0</v>
      </c>
      <c r="AB542" t="s">
        <v>195</v>
      </c>
      <c r="AC542">
        <v>0</v>
      </c>
      <c r="AD542" t="s">
        <v>195</v>
      </c>
      <c r="AE542">
        <v>0</v>
      </c>
      <c r="AF542" t="s">
        <v>195</v>
      </c>
      <c r="AG542">
        <v>0</v>
      </c>
      <c r="AH542" t="s">
        <v>195</v>
      </c>
      <c r="AI542">
        <v>0</v>
      </c>
      <c r="AJ542" t="s">
        <v>195</v>
      </c>
      <c r="AK542">
        <v>0</v>
      </c>
      <c r="AL542">
        <v>0</v>
      </c>
      <c r="AM542" t="s">
        <v>195</v>
      </c>
      <c r="AN542">
        <v>0</v>
      </c>
      <c r="AO542" t="s">
        <v>5011</v>
      </c>
      <c r="AP542">
        <v>0</v>
      </c>
      <c r="AQ542">
        <v>0</v>
      </c>
      <c r="AR542">
        <v>0</v>
      </c>
      <c r="AS542">
        <v>0</v>
      </c>
      <c r="AT542">
        <v>0</v>
      </c>
      <c r="AU542">
        <v>0</v>
      </c>
      <c r="AV542">
        <v>0</v>
      </c>
      <c r="AW542">
        <v>0</v>
      </c>
      <c r="AX542">
        <v>0</v>
      </c>
      <c r="AY542">
        <v>0</v>
      </c>
      <c r="AZ542">
        <v>0</v>
      </c>
      <c r="BA542">
        <v>0</v>
      </c>
      <c r="BB542" t="s">
        <v>3796</v>
      </c>
      <c r="BC542" t="s">
        <v>3797</v>
      </c>
      <c r="BD542" t="s">
        <v>5014</v>
      </c>
      <c r="BE542" t="s">
        <v>5015</v>
      </c>
      <c r="BF542" t="s">
        <v>5021</v>
      </c>
      <c r="BG542" t="s">
        <v>5022</v>
      </c>
      <c r="BH542" t="s">
        <v>4947</v>
      </c>
      <c r="BI542" t="s">
        <v>195</v>
      </c>
      <c r="BJ542" t="s">
        <v>195</v>
      </c>
      <c r="BK542" t="s">
        <v>5552</v>
      </c>
      <c r="BL542" t="s">
        <v>5694</v>
      </c>
      <c r="BM542" t="s">
        <v>4949</v>
      </c>
      <c r="BN542" t="s">
        <v>5553</v>
      </c>
      <c r="BO542" t="s">
        <v>4950</v>
      </c>
      <c r="BP542" s="441" t="str">
        <f t="shared" si="8"/>
        <v>WA.2378.EBC.954.102.A.524114</v>
      </c>
    </row>
    <row r="543" spans="1:68">
      <c r="A543" t="s">
        <v>4935</v>
      </c>
      <c r="B543" t="s">
        <v>4936</v>
      </c>
      <c r="C543" t="s">
        <v>4937</v>
      </c>
      <c r="D543" t="s">
        <v>3795</v>
      </c>
      <c r="E543" t="s">
        <v>197</v>
      </c>
      <c r="F543" t="s">
        <v>3812</v>
      </c>
      <c r="G543" t="s">
        <v>820</v>
      </c>
      <c r="H543" t="s">
        <v>4938</v>
      </c>
      <c r="I543">
        <v>9</v>
      </c>
      <c r="J543" t="s">
        <v>5716</v>
      </c>
      <c r="K543">
        <v>1</v>
      </c>
      <c r="L543" t="s">
        <v>546</v>
      </c>
      <c r="M543" t="s">
        <v>558</v>
      </c>
      <c r="N543" t="s">
        <v>103</v>
      </c>
      <c r="O543" t="s">
        <v>559</v>
      </c>
      <c r="P543" t="s">
        <v>8</v>
      </c>
      <c r="Q543" t="s">
        <v>4570</v>
      </c>
      <c r="R543" t="s">
        <v>4940</v>
      </c>
      <c r="S543" t="s">
        <v>195</v>
      </c>
      <c r="T543" t="s">
        <v>4496</v>
      </c>
      <c r="U543" t="s">
        <v>4570</v>
      </c>
      <c r="V543" t="s">
        <v>4496</v>
      </c>
      <c r="W543" t="s">
        <v>4570</v>
      </c>
      <c r="X543" t="s">
        <v>5717</v>
      </c>
      <c r="Y543" t="s">
        <v>5718</v>
      </c>
      <c r="Z543" t="s">
        <v>8</v>
      </c>
      <c r="AA543">
        <v>0</v>
      </c>
      <c r="AB543" t="s">
        <v>195</v>
      </c>
      <c r="AC543">
        <v>0</v>
      </c>
      <c r="AD543" t="s">
        <v>195</v>
      </c>
      <c r="AE543">
        <v>0</v>
      </c>
      <c r="AF543" t="s">
        <v>195</v>
      </c>
      <c r="AG543">
        <v>0</v>
      </c>
      <c r="AH543" t="s">
        <v>195</v>
      </c>
      <c r="AI543">
        <v>0</v>
      </c>
      <c r="AJ543" t="s">
        <v>195</v>
      </c>
      <c r="AK543">
        <v>0</v>
      </c>
      <c r="AL543">
        <v>0</v>
      </c>
      <c r="AM543" t="s">
        <v>195</v>
      </c>
      <c r="AN543">
        <v>0</v>
      </c>
      <c r="AO543" t="s">
        <v>4943</v>
      </c>
      <c r="AP543">
        <v>0</v>
      </c>
      <c r="AQ543">
        <v>0</v>
      </c>
      <c r="AR543">
        <v>0</v>
      </c>
      <c r="AS543">
        <v>0</v>
      </c>
      <c r="AT543">
        <v>0</v>
      </c>
      <c r="AU543">
        <v>0</v>
      </c>
      <c r="AV543">
        <v>0</v>
      </c>
      <c r="AW543">
        <v>0</v>
      </c>
      <c r="AX543">
        <v>0</v>
      </c>
      <c r="AY543">
        <v>0</v>
      </c>
      <c r="AZ543">
        <v>0</v>
      </c>
      <c r="BA543">
        <v>0</v>
      </c>
      <c r="BB543" t="s">
        <v>3796</v>
      </c>
      <c r="BC543" t="s">
        <v>3797</v>
      </c>
      <c r="BD543" t="s">
        <v>3813</v>
      </c>
      <c r="BE543" t="s">
        <v>4605</v>
      </c>
      <c r="BF543" t="s">
        <v>3734</v>
      </c>
      <c r="BG543" t="s">
        <v>5719</v>
      </c>
      <c r="BH543" t="s">
        <v>4947</v>
      </c>
      <c r="BI543" t="s">
        <v>195</v>
      </c>
      <c r="BJ543" t="s">
        <v>195</v>
      </c>
      <c r="BK543" t="s">
        <v>3835</v>
      </c>
      <c r="BL543" t="s">
        <v>5720</v>
      </c>
      <c r="BM543" t="s">
        <v>4949</v>
      </c>
      <c r="BN543" t="s">
        <v>5721</v>
      </c>
      <c r="BO543" t="s">
        <v>4950</v>
      </c>
      <c r="BP543" s="441" t="str">
        <f t="shared" si="8"/>
        <v>WA.2378.EBA.994.002.AD.521115</v>
      </c>
    </row>
    <row r="544" spans="1:68">
      <c r="A544" t="s">
        <v>4935</v>
      </c>
      <c r="B544" t="s">
        <v>4936</v>
      </c>
      <c r="C544" t="s">
        <v>4937</v>
      </c>
      <c r="D544" t="s">
        <v>3795</v>
      </c>
      <c r="E544" t="s">
        <v>197</v>
      </c>
      <c r="F544" t="s">
        <v>3812</v>
      </c>
      <c r="G544" t="s">
        <v>820</v>
      </c>
      <c r="H544" t="s">
        <v>4938</v>
      </c>
      <c r="I544">
        <v>9</v>
      </c>
      <c r="J544" t="s">
        <v>5716</v>
      </c>
      <c r="K544">
        <v>1</v>
      </c>
      <c r="L544" t="s">
        <v>546</v>
      </c>
      <c r="M544" t="s">
        <v>558</v>
      </c>
      <c r="N544" t="s">
        <v>103</v>
      </c>
      <c r="O544" t="s">
        <v>559</v>
      </c>
      <c r="P544" t="s">
        <v>8</v>
      </c>
      <c r="Q544" t="s">
        <v>4570</v>
      </c>
      <c r="R544" t="s">
        <v>4940</v>
      </c>
      <c r="S544" t="s">
        <v>195</v>
      </c>
      <c r="T544" t="s">
        <v>4496</v>
      </c>
      <c r="U544" t="s">
        <v>4570</v>
      </c>
      <c r="V544" t="s">
        <v>5722</v>
      </c>
      <c r="W544" t="s">
        <v>5269</v>
      </c>
      <c r="X544" t="s">
        <v>5723</v>
      </c>
      <c r="Y544" t="s">
        <v>5724</v>
      </c>
      <c r="Z544" t="s">
        <v>8</v>
      </c>
      <c r="AA544">
        <v>0</v>
      </c>
      <c r="AB544" t="s">
        <v>195</v>
      </c>
      <c r="AC544">
        <v>0</v>
      </c>
      <c r="AD544" t="s">
        <v>195</v>
      </c>
      <c r="AE544">
        <v>0</v>
      </c>
      <c r="AF544" t="s">
        <v>195</v>
      </c>
      <c r="AG544">
        <v>0</v>
      </c>
      <c r="AH544" t="s">
        <v>195</v>
      </c>
      <c r="AI544">
        <v>0</v>
      </c>
      <c r="AJ544" t="s">
        <v>195</v>
      </c>
      <c r="AK544">
        <v>0</v>
      </c>
      <c r="AL544">
        <v>0</v>
      </c>
      <c r="AM544" t="s">
        <v>195</v>
      </c>
      <c r="AN544">
        <v>0</v>
      </c>
      <c r="AO544" t="s">
        <v>4943</v>
      </c>
      <c r="AP544">
        <v>0</v>
      </c>
      <c r="AQ544">
        <v>0</v>
      </c>
      <c r="AR544">
        <v>0</v>
      </c>
      <c r="AS544">
        <v>0</v>
      </c>
      <c r="AT544">
        <v>0</v>
      </c>
      <c r="AU544">
        <v>0</v>
      </c>
      <c r="AV544">
        <v>0</v>
      </c>
      <c r="AW544">
        <v>0</v>
      </c>
      <c r="AX544">
        <v>0</v>
      </c>
      <c r="AY544">
        <v>0</v>
      </c>
      <c r="AZ544">
        <v>0</v>
      </c>
      <c r="BA544">
        <v>0</v>
      </c>
      <c r="BB544" t="s">
        <v>3796</v>
      </c>
      <c r="BC544" t="s">
        <v>3797</v>
      </c>
      <c r="BD544" t="s">
        <v>3813</v>
      </c>
      <c r="BE544" t="s">
        <v>4605</v>
      </c>
      <c r="BF544" t="s">
        <v>3734</v>
      </c>
      <c r="BG544" t="s">
        <v>5719</v>
      </c>
      <c r="BH544" t="s">
        <v>4947</v>
      </c>
      <c r="BI544" t="s">
        <v>195</v>
      </c>
      <c r="BJ544" t="s">
        <v>195</v>
      </c>
      <c r="BK544" t="s">
        <v>3835</v>
      </c>
      <c r="BL544" t="s">
        <v>5725</v>
      </c>
      <c r="BM544" t="s">
        <v>4949</v>
      </c>
      <c r="BN544" t="s">
        <v>5721</v>
      </c>
      <c r="BO544" t="s">
        <v>4950</v>
      </c>
      <c r="BP544" s="441" t="str">
        <f t="shared" si="8"/>
        <v>WA.2378.EBA.994.002.AD.521115</v>
      </c>
    </row>
    <row r="545" spans="1:68">
      <c r="A545" t="s">
        <v>4935</v>
      </c>
      <c r="B545" t="s">
        <v>4936</v>
      </c>
      <c r="C545" t="s">
        <v>4937</v>
      </c>
      <c r="D545" t="s">
        <v>3795</v>
      </c>
      <c r="E545" t="s">
        <v>197</v>
      </c>
      <c r="F545" t="s">
        <v>3812</v>
      </c>
      <c r="G545" t="s">
        <v>820</v>
      </c>
      <c r="H545" t="s">
        <v>4938</v>
      </c>
      <c r="I545">
        <v>9</v>
      </c>
      <c r="J545" t="s">
        <v>5716</v>
      </c>
      <c r="K545">
        <v>1</v>
      </c>
      <c r="L545" t="s">
        <v>546</v>
      </c>
      <c r="M545" t="s">
        <v>558</v>
      </c>
      <c r="N545" t="s">
        <v>103</v>
      </c>
      <c r="O545" t="s">
        <v>559</v>
      </c>
      <c r="P545" t="s">
        <v>8</v>
      </c>
      <c r="Q545" t="s">
        <v>4570</v>
      </c>
      <c r="R545" t="s">
        <v>4940</v>
      </c>
      <c r="S545" t="s">
        <v>195</v>
      </c>
      <c r="T545" t="s">
        <v>4496</v>
      </c>
      <c r="U545" t="s">
        <v>4570</v>
      </c>
      <c r="V545" t="s">
        <v>5726</v>
      </c>
      <c r="W545" t="s">
        <v>5727</v>
      </c>
      <c r="X545" t="s">
        <v>5728</v>
      </c>
      <c r="Y545" t="s">
        <v>5729</v>
      </c>
      <c r="Z545" t="s">
        <v>8</v>
      </c>
      <c r="AA545">
        <v>0</v>
      </c>
      <c r="AB545" t="s">
        <v>195</v>
      </c>
      <c r="AC545">
        <v>0</v>
      </c>
      <c r="AD545" t="s">
        <v>195</v>
      </c>
      <c r="AE545">
        <v>0</v>
      </c>
      <c r="AF545" t="s">
        <v>195</v>
      </c>
      <c r="AG545">
        <v>0</v>
      </c>
      <c r="AH545" t="s">
        <v>195</v>
      </c>
      <c r="AI545">
        <v>0</v>
      </c>
      <c r="AJ545" t="s">
        <v>195</v>
      </c>
      <c r="AK545">
        <v>0</v>
      </c>
      <c r="AL545">
        <v>0</v>
      </c>
      <c r="AM545" t="s">
        <v>195</v>
      </c>
      <c r="AN545">
        <v>0</v>
      </c>
      <c r="AO545" t="s">
        <v>4943</v>
      </c>
      <c r="AP545">
        <v>0</v>
      </c>
      <c r="AQ545">
        <v>0</v>
      </c>
      <c r="AR545">
        <v>0</v>
      </c>
      <c r="AS545">
        <v>0</v>
      </c>
      <c r="AT545">
        <v>0</v>
      </c>
      <c r="AU545">
        <v>0</v>
      </c>
      <c r="AV545">
        <v>0</v>
      </c>
      <c r="AW545">
        <v>0</v>
      </c>
      <c r="AX545">
        <v>0</v>
      </c>
      <c r="AY545">
        <v>0</v>
      </c>
      <c r="AZ545">
        <v>0</v>
      </c>
      <c r="BA545">
        <v>0</v>
      </c>
      <c r="BB545" t="s">
        <v>3796</v>
      </c>
      <c r="BC545" t="s">
        <v>3797</v>
      </c>
      <c r="BD545" t="s">
        <v>3813</v>
      </c>
      <c r="BE545" t="s">
        <v>4605</v>
      </c>
      <c r="BF545" t="s">
        <v>3734</v>
      </c>
      <c r="BG545" t="s">
        <v>5719</v>
      </c>
      <c r="BH545" t="s">
        <v>4947</v>
      </c>
      <c r="BI545" t="s">
        <v>195</v>
      </c>
      <c r="BJ545" t="s">
        <v>195</v>
      </c>
      <c r="BK545" t="s">
        <v>3835</v>
      </c>
      <c r="BL545" t="s">
        <v>5730</v>
      </c>
      <c r="BM545" t="s">
        <v>4949</v>
      </c>
      <c r="BN545" t="s">
        <v>5721</v>
      </c>
      <c r="BO545" t="s">
        <v>4950</v>
      </c>
      <c r="BP545" s="441" t="str">
        <f t="shared" si="8"/>
        <v>WA.2378.EBA.994.002.AD.521115</v>
      </c>
    </row>
    <row r="546" spans="1:68">
      <c r="A546" t="s">
        <v>4935</v>
      </c>
      <c r="B546" t="s">
        <v>4936</v>
      </c>
      <c r="C546" t="s">
        <v>4937</v>
      </c>
      <c r="D546" t="s">
        <v>3795</v>
      </c>
      <c r="E546" t="s">
        <v>197</v>
      </c>
      <c r="F546" t="s">
        <v>3812</v>
      </c>
      <c r="G546" t="s">
        <v>820</v>
      </c>
      <c r="H546" t="s">
        <v>4938</v>
      </c>
      <c r="I546">
        <v>9</v>
      </c>
      <c r="J546" t="s">
        <v>5716</v>
      </c>
      <c r="K546">
        <v>1</v>
      </c>
      <c r="L546" t="s">
        <v>546</v>
      </c>
      <c r="M546" t="s">
        <v>558</v>
      </c>
      <c r="N546" t="s">
        <v>103</v>
      </c>
      <c r="O546" t="s">
        <v>559</v>
      </c>
      <c r="P546" t="s">
        <v>8</v>
      </c>
      <c r="Q546" t="s">
        <v>4570</v>
      </c>
      <c r="R546" t="s">
        <v>4940</v>
      </c>
      <c r="S546" t="s">
        <v>195</v>
      </c>
      <c r="T546" t="s">
        <v>4496</v>
      </c>
      <c r="U546" t="s">
        <v>4570</v>
      </c>
      <c r="V546" t="s">
        <v>5417</v>
      </c>
      <c r="W546" t="s">
        <v>5731</v>
      </c>
      <c r="X546" t="s">
        <v>5732</v>
      </c>
      <c r="Y546" t="s">
        <v>5733</v>
      </c>
      <c r="Z546" t="s">
        <v>8</v>
      </c>
      <c r="AA546">
        <v>0</v>
      </c>
      <c r="AB546" t="s">
        <v>195</v>
      </c>
      <c r="AC546">
        <v>0</v>
      </c>
      <c r="AD546" t="s">
        <v>195</v>
      </c>
      <c r="AE546">
        <v>0</v>
      </c>
      <c r="AF546" t="s">
        <v>195</v>
      </c>
      <c r="AG546">
        <v>0</v>
      </c>
      <c r="AH546" t="s">
        <v>195</v>
      </c>
      <c r="AI546">
        <v>0</v>
      </c>
      <c r="AJ546" t="s">
        <v>195</v>
      </c>
      <c r="AK546">
        <v>0</v>
      </c>
      <c r="AL546">
        <v>0</v>
      </c>
      <c r="AM546" t="s">
        <v>195</v>
      </c>
      <c r="AN546">
        <v>0</v>
      </c>
      <c r="AO546" t="s">
        <v>4943</v>
      </c>
      <c r="AP546">
        <v>0</v>
      </c>
      <c r="AQ546">
        <v>0</v>
      </c>
      <c r="AR546">
        <v>0</v>
      </c>
      <c r="AS546">
        <v>0</v>
      </c>
      <c r="AT546">
        <v>0</v>
      </c>
      <c r="AU546">
        <v>0</v>
      </c>
      <c r="AV546">
        <v>0</v>
      </c>
      <c r="AW546">
        <v>0</v>
      </c>
      <c r="AX546">
        <v>0</v>
      </c>
      <c r="AY546">
        <v>0</v>
      </c>
      <c r="AZ546">
        <v>0</v>
      </c>
      <c r="BA546">
        <v>0</v>
      </c>
      <c r="BB546" t="s">
        <v>3796</v>
      </c>
      <c r="BC546" t="s">
        <v>3797</v>
      </c>
      <c r="BD546" t="s">
        <v>3813</v>
      </c>
      <c r="BE546" t="s">
        <v>4605</v>
      </c>
      <c r="BF546" t="s">
        <v>3734</v>
      </c>
      <c r="BG546" t="s">
        <v>5719</v>
      </c>
      <c r="BH546" t="s">
        <v>4947</v>
      </c>
      <c r="BI546" t="s">
        <v>195</v>
      </c>
      <c r="BJ546" t="s">
        <v>195</v>
      </c>
      <c r="BK546" t="s">
        <v>3835</v>
      </c>
      <c r="BL546" t="s">
        <v>5734</v>
      </c>
      <c r="BM546" t="s">
        <v>4949</v>
      </c>
      <c r="BN546" t="s">
        <v>5721</v>
      </c>
      <c r="BO546" t="s">
        <v>4950</v>
      </c>
      <c r="BP546" s="441" t="str">
        <f t="shared" si="8"/>
        <v>WA.2378.EBA.994.002.AD.521115</v>
      </c>
    </row>
    <row r="547" spans="1:68">
      <c r="A547" t="s">
        <v>5010</v>
      </c>
      <c r="B547" t="s">
        <v>4936</v>
      </c>
      <c r="C547" t="s">
        <v>4937</v>
      </c>
      <c r="D547" t="s">
        <v>3795</v>
      </c>
      <c r="E547" t="s">
        <v>197</v>
      </c>
      <c r="F547" t="s">
        <v>3812</v>
      </c>
      <c r="G547" t="s">
        <v>820</v>
      </c>
      <c r="H547" t="s">
        <v>4938</v>
      </c>
      <c r="I547">
        <v>9</v>
      </c>
      <c r="J547" t="s">
        <v>5716</v>
      </c>
      <c r="K547">
        <v>1</v>
      </c>
      <c r="L547" t="s">
        <v>546</v>
      </c>
      <c r="M547" t="s">
        <v>558</v>
      </c>
      <c r="N547" t="s">
        <v>103</v>
      </c>
      <c r="O547" t="s">
        <v>559</v>
      </c>
      <c r="P547" t="s">
        <v>8</v>
      </c>
      <c r="Q547" t="s">
        <v>4570</v>
      </c>
      <c r="R547" t="s">
        <v>4940</v>
      </c>
      <c r="S547" t="s">
        <v>195</v>
      </c>
      <c r="T547" t="s">
        <v>4496</v>
      </c>
      <c r="U547" t="s">
        <v>4570</v>
      </c>
      <c r="V547" t="s">
        <v>4496</v>
      </c>
      <c r="W547" t="s">
        <v>4570</v>
      </c>
      <c r="X547" t="s">
        <v>5717</v>
      </c>
      <c r="Y547" t="s">
        <v>5718</v>
      </c>
      <c r="Z547" t="s">
        <v>8</v>
      </c>
      <c r="AA547">
        <v>0</v>
      </c>
      <c r="AB547" t="s">
        <v>195</v>
      </c>
      <c r="AC547">
        <v>0</v>
      </c>
      <c r="AD547" t="s">
        <v>195</v>
      </c>
      <c r="AE547">
        <v>0</v>
      </c>
      <c r="AF547" t="s">
        <v>195</v>
      </c>
      <c r="AG547">
        <v>0</v>
      </c>
      <c r="AH547" t="s">
        <v>195</v>
      </c>
      <c r="AI547">
        <v>0</v>
      </c>
      <c r="AJ547" t="s">
        <v>195</v>
      </c>
      <c r="AK547">
        <v>0</v>
      </c>
      <c r="AL547">
        <v>0</v>
      </c>
      <c r="AM547" t="s">
        <v>195</v>
      </c>
      <c r="AN547">
        <v>0</v>
      </c>
      <c r="AO547" t="s">
        <v>5011</v>
      </c>
      <c r="AP547">
        <v>0</v>
      </c>
      <c r="AQ547">
        <v>0</v>
      </c>
      <c r="AR547">
        <v>0</v>
      </c>
      <c r="AS547">
        <v>0</v>
      </c>
      <c r="AT547">
        <v>0</v>
      </c>
      <c r="AU547">
        <v>0</v>
      </c>
      <c r="AV547">
        <v>0</v>
      </c>
      <c r="AW547">
        <v>0</v>
      </c>
      <c r="AX547">
        <v>0</v>
      </c>
      <c r="AY547">
        <v>0</v>
      </c>
      <c r="AZ547">
        <v>0</v>
      </c>
      <c r="BA547">
        <v>0</v>
      </c>
      <c r="BB547" t="s">
        <v>3796</v>
      </c>
      <c r="BC547" t="s">
        <v>3797</v>
      </c>
      <c r="BD547" t="s">
        <v>3813</v>
      </c>
      <c r="BE547" t="s">
        <v>4605</v>
      </c>
      <c r="BF547" t="s">
        <v>3734</v>
      </c>
      <c r="BG547" t="s">
        <v>5719</v>
      </c>
      <c r="BH547" t="s">
        <v>4947</v>
      </c>
      <c r="BI547" t="s">
        <v>195</v>
      </c>
      <c r="BJ547" t="s">
        <v>195</v>
      </c>
      <c r="BK547" t="s">
        <v>3835</v>
      </c>
      <c r="BL547" t="s">
        <v>5720</v>
      </c>
      <c r="BM547" t="s">
        <v>4949</v>
      </c>
      <c r="BN547" t="s">
        <v>5721</v>
      </c>
      <c r="BO547" t="s">
        <v>4950</v>
      </c>
      <c r="BP547" s="441" t="str">
        <f t="shared" si="8"/>
        <v>WA.2378.EBA.994.002.AD.521115</v>
      </c>
    </row>
    <row r="548" spans="1:68">
      <c r="A548" t="s">
        <v>5010</v>
      </c>
      <c r="B548" t="s">
        <v>4936</v>
      </c>
      <c r="C548" t="s">
        <v>4937</v>
      </c>
      <c r="D548" t="s">
        <v>3795</v>
      </c>
      <c r="E548" t="s">
        <v>197</v>
      </c>
      <c r="F548" t="s">
        <v>3812</v>
      </c>
      <c r="G548" t="s">
        <v>820</v>
      </c>
      <c r="H548" t="s">
        <v>4938</v>
      </c>
      <c r="I548">
        <v>9</v>
      </c>
      <c r="J548" t="s">
        <v>5716</v>
      </c>
      <c r="K548">
        <v>1</v>
      </c>
      <c r="L548" t="s">
        <v>546</v>
      </c>
      <c r="M548" t="s">
        <v>558</v>
      </c>
      <c r="N548" t="s">
        <v>103</v>
      </c>
      <c r="O548" t="s">
        <v>559</v>
      </c>
      <c r="P548" t="s">
        <v>8</v>
      </c>
      <c r="Q548" t="s">
        <v>4570</v>
      </c>
      <c r="R548" t="s">
        <v>4940</v>
      </c>
      <c r="S548" t="s">
        <v>195</v>
      </c>
      <c r="T548" t="s">
        <v>4496</v>
      </c>
      <c r="U548" t="s">
        <v>4570</v>
      </c>
      <c r="V548" t="s">
        <v>5722</v>
      </c>
      <c r="W548" t="s">
        <v>5269</v>
      </c>
      <c r="X548" t="s">
        <v>5723</v>
      </c>
      <c r="Y548" t="s">
        <v>5724</v>
      </c>
      <c r="Z548" t="s">
        <v>8</v>
      </c>
      <c r="AA548">
        <v>0</v>
      </c>
      <c r="AB548" t="s">
        <v>195</v>
      </c>
      <c r="AC548">
        <v>0</v>
      </c>
      <c r="AD548" t="s">
        <v>195</v>
      </c>
      <c r="AE548">
        <v>0</v>
      </c>
      <c r="AF548" t="s">
        <v>195</v>
      </c>
      <c r="AG548">
        <v>0</v>
      </c>
      <c r="AH548" t="s">
        <v>195</v>
      </c>
      <c r="AI548">
        <v>0</v>
      </c>
      <c r="AJ548" t="s">
        <v>195</v>
      </c>
      <c r="AK548">
        <v>0</v>
      </c>
      <c r="AL548">
        <v>0</v>
      </c>
      <c r="AM548" t="s">
        <v>195</v>
      </c>
      <c r="AN548">
        <v>0</v>
      </c>
      <c r="AO548" t="s">
        <v>5011</v>
      </c>
      <c r="AP548">
        <v>0</v>
      </c>
      <c r="AQ548">
        <v>0</v>
      </c>
      <c r="AR548">
        <v>0</v>
      </c>
      <c r="AS548">
        <v>0</v>
      </c>
      <c r="AT548">
        <v>0</v>
      </c>
      <c r="AU548">
        <v>0</v>
      </c>
      <c r="AV548">
        <v>0</v>
      </c>
      <c r="AW548">
        <v>0</v>
      </c>
      <c r="AX548">
        <v>0</v>
      </c>
      <c r="AY548">
        <v>0</v>
      </c>
      <c r="AZ548">
        <v>0</v>
      </c>
      <c r="BA548">
        <v>0</v>
      </c>
      <c r="BB548" t="s">
        <v>3796</v>
      </c>
      <c r="BC548" t="s">
        <v>3797</v>
      </c>
      <c r="BD548" t="s">
        <v>3813</v>
      </c>
      <c r="BE548" t="s">
        <v>4605</v>
      </c>
      <c r="BF548" t="s">
        <v>3734</v>
      </c>
      <c r="BG548" t="s">
        <v>5719</v>
      </c>
      <c r="BH548" t="s">
        <v>4947</v>
      </c>
      <c r="BI548" t="s">
        <v>195</v>
      </c>
      <c r="BJ548" t="s">
        <v>195</v>
      </c>
      <c r="BK548" t="s">
        <v>3835</v>
      </c>
      <c r="BL548" t="s">
        <v>5725</v>
      </c>
      <c r="BM548" t="s">
        <v>4949</v>
      </c>
      <c r="BN548" t="s">
        <v>5721</v>
      </c>
      <c r="BO548" t="s">
        <v>4950</v>
      </c>
      <c r="BP548" s="441" t="str">
        <f t="shared" si="8"/>
        <v>WA.2378.EBA.994.002.AD.521115</v>
      </c>
    </row>
    <row r="549" spans="1:68">
      <c r="A549" t="s">
        <v>5010</v>
      </c>
      <c r="B549" t="s">
        <v>4936</v>
      </c>
      <c r="C549" t="s">
        <v>4937</v>
      </c>
      <c r="D549" t="s">
        <v>3795</v>
      </c>
      <c r="E549" t="s">
        <v>197</v>
      </c>
      <c r="F549" t="s">
        <v>3812</v>
      </c>
      <c r="G549" t="s">
        <v>820</v>
      </c>
      <c r="H549" t="s">
        <v>4938</v>
      </c>
      <c r="I549">
        <v>9</v>
      </c>
      <c r="J549" t="s">
        <v>5716</v>
      </c>
      <c r="K549">
        <v>1</v>
      </c>
      <c r="L549" t="s">
        <v>546</v>
      </c>
      <c r="M549" t="s">
        <v>558</v>
      </c>
      <c r="N549" t="s">
        <v>103</v>
      </c>
      <c r="O549" t="s">
        <v>559</v>
      </c>
      <c r="P549" t="s">
        <v>8</v>
      </c>
      <c r="Q549" t="s">
        <v>4570</v>
      </c>
      <c r="R549" t="s">
        <v>4940</v>
      </c>
      <c r="S549" t="s">
        <v>195</v>
      </c>
      <c r="T549" t="s">
        <v>4496</v>
      </c>
      <c r="U549" t="s">
        <v>4570</v>
      </c>
      <c r="V549" t="s">
        <v>5726</v>
      </c>
      <c r="W549" t="s">
        <v>5727</v>
      </c>
      <c r="X549" t="s">
        <v>5728</v>
      </c>
      <c r="Y549" t="s">
        <v>5729</v>
      </c>
      <c r="Z549" t="s">
        <v>8</v>
      </c>
      <c r="AA549">
        <v>0</v>
      </c>
      <c r="AB549" t="s">
        <v>195</v>
      </c>
      <c r="AC549">
        <v>0</v>
      </c>
      <c r="AD549" t="s">
        <v>195</v>
      </c>
      <c r="AE549">
        <v>0</v>
      </c>
      <c r="AF549" t="s">
        <v>195</v>
      </c>
      <c r="AG549">
        <v>0</v>
      </c>
      <c r="AH549" t="s">
        <v>195</v>
      </c>
      <c r="AI549">
        <v>0</v>
      </c>
      <c r="AJ549" t="s">
        <v>195</v>
      </c>
      <c r="AK549">
        <v>0</v>
      </c>
      <c r="AL549">
        <v>0</v>
      </c>
      <c r="AM549" t="s">
        <v>195</v>
      </c>
      <c r="AN549">
        <v>0</v>
      </c>
      <c r="AO549" t="s">
        <v>5011</v>
      </c>
      <c r="AP549">
        <v>0</v>
      </c>
      <c r="AQ549">
        <v>0</v>
      </c>
      <c r="AR549">
        <v>0</v>
      </c>
      <c r="AS549">
        <v>0</v>
      </c>
      <c r="AT549">
        <v>0</v>
      </c>
      <c r="AU549">
        <v>0</v>
      </c>
      <c r="AV549">
        <v>0</v>
      </c>
      <c r="AW549">
        <v>0</v>
      </c>
      <c r="AX549">
        <v>0</v>
      </c>
      <c r="AY549">
        <v>0</v>
      </c>
      <c r="AZ549">
        <v>0</v>
      </c>
      <c r="BA549">
        <v>0</v>
      </c>
      <c r="BB549" t="s">
        <v>3796</v>
      </c>
      <c r="BC549" t="s">
        <v>3797</v>
      </c>
      <c r="BD549" t="s">
        <v>3813</v>
      </c>
      <c r="BE549" t="s">
        <v>4605</v>
      </c>
      <c r="BF549" t="s">
        <v>3734</v>
      </c>
      <c r="BG549" t="s">
        <v>5719</v>
      </c>
      <c r="BH549" t="s">
        <v>4947</v>
      </c>
      <c r="BI549" t="s">
        <v>195</v>
      </c>
      <c r="BJ549" t="s">
        <v>195</v>
      </c>
      <c r="BK549" t="s">
        <v>3835</v>
      </c>
      <c r="BL549" t="s">
        <v>5730</v>
      </c>
      <c r="BM549" t="s">
        <v>4949</v>
      </c>
      <c r="BN549" t="s">
        <v>5721</v>
      </c>
      <c r="BO549" t="s">
        <v>4950</v>
      </c>
      <c r="BP549" s="441" t="str">
        <f t="shared" si="8"/>
        <v>WA.2378.EBA.994.002.AD.521115</v>
      </c>
    </row>
    <row r="550" spans="1:68">
      <c r="A550" t="s">
        <v>5010</v>
      </c>
      <c r="B550" t="s">
        <v>4936</v>
      </c>
      <c r="C550" t="s">
        <v>4937</v>
      </c>
      <c r="D550" t="s">
        <v>3795</v>
      </c>
      <c r="E550" t="s">
        <v>197</v>
      </c>
      <c r="F550" t="s">
        <v>3812</v>
      </c>
      <c r="G550" t="s">
        <v>820</v>
      </c>
      <c r="H550" t="s">
        <v>4938</v>
      </c>
      <c r="I550">
        <v>9</v>
      </c>
      <c r="J550" t="s">
        <v>5716</v>
      </c>
      <c r="K550">
        <v>1</v>
      </c>
      <c r="L550" t="s">
        <v>546</v>
      </c>
      <c r="M550" t="s">
        <v>558</v>
      </c>
      <c r="N550" t="s">
        <v>103</v>
      </c>
      <c r="O550" t="s">
        <v>559</v>
      </c>
      <c r="P550" t="s">
        <v>8</v>
      </c>
      <c r="Q550" t="s">
        <v>4570</v>
      </c>
      <c r="R550" t="s">
        <v>4940</v>
      </c>
      <c r="S550" t="s">
        <v>195</v>
      </c>
      <c r="T550" t="s">
        <v>4496</v>
      </c>
      <c r="U550" t="s">
        <v>4570</v>
      </c>
      <c r="V550" t="s">
        <v>5417</v>
      </c>
      <c r="W550" t="s">
        <v>5731</v>
      </c>
      <c r="X550" t="s">
        <v>5732</v>
      </c>
      <c r="Y550" t="s">
        <v>5733</v>
      </c>
      <c r="Z550" t="s">
        <v>8</v>
      </c>
      <c r="AA550">
        <v>0</v>
      </c>
      <c r="AB550" t="s">
        <v>195</v>
      </c>
      <c r="AC550">
        <v>0</v>
      </c>
      <c r="AD550" t="s">
        <v>195</v>
      </c>
      <c r="AE550">
        <v>0</v>
      </c>
      <c r="AF550" t="s">
        <v>195</v>
      </c>
      <c r="AG550">
        <v>0</v>
      </c>
      <c r="AH550" t="s">
        <v>195</v>
      </c>
      <c r="AI550">
        <v>0</v>
      </c>
      <c r="AJ550" t="s">
        <v>195</v>
      </c>
      <c r="AK550">
        <v>0</v>
      </c>
      <c r="AL550">
        <v>0</v>
      </c>
      <c r="AM550" t="s">
        <v>195</v>
      </c>
      <c r="AN550">
        <v>0</v>
      </c>
      <c r="AO550" t="s">
        <v>5011</v>
      </c>
      <c r="AP550">
        <v>0</v>
      </c>
      <c r="AQ550">
        <v>0</v>
      </c>
      <c r="AR550">
        <v>0</v>
      </c>
      <c r="AS550">
        <v>0</v>
      </c>
      <c r="AT550">
        <v>0</v>
      </c>
      <c r="AU550">
        <v>0</v>
      </c>
      <c r="AV550">
        <v>0</v>
      </c>
      <c r="AW550">
        <v>0</v>
      </c>
      <c r="AX550">
        <v>0</v>
      </c>
      <c r="AY550">
        <v>0</v>
      </c>
      <c r="AZ550">
        <v>0</v>
      </c>
      <c r="BA550">
        <v>0</v>
      </c>
      <c r="BB550" t="s">
        <v>3796</v>
      </c>
      <c r="BC550" t="s">
        <v>3797</v>
      </c>
      <c r="BD550" t="s">
        <v>3813</v>
      </c>
      <c r="BE550" t="s">
        <v>4605</v>
      </c>
      <c r="BF550" t="s">
        <v>3734</v>
      </c>
      <c r="BG550" t="s">
        <v>5719</v>
      </c>
      <c r="BH550" t="s">
        <v>4947</v>
      </c>
      <c r="BI550" t="s">
        <v>195</v>
      </c>
      <c r="BJ550" t="s">
        <v>195</v>
      </c>
      <c r="BK550" t="s">
        <v>3835</v>
      </c>
      <c r="BL550" t="s">
        <v>5734</v>
      </c>
      <c r="BM550" t="s">
        <v>4949</v>
      </c>
      <c r="BN550" t="s">
        <v>5721</v>
      </c>
      <c r="BO550" t="s">
        <v>4950</v>
      </c>
      <c r="BP550" s="441" t="str">
        <f t="shared" si="8"/>
        <v>WA.2378.EBA.994.002.AD.521115</v>
      </c>
    </row>
    <row r="551" spans="1:68">
      <c r="A551" t="s">
        <v>4935</v>
      </c>
      <c r="B551" t="s">
        <v>4936</v>
      </c>
      <c r="C551" t="s">
        <v>4937</v>
      </c>
      <c r="D551" t="s">
        <v>3795</v>
      </c>
      <c r="E551" t="s">
        <v>197</v>
      </c>
      <c r="F551" t="s">
        <v>3812</v>
      </c>
      <c r="G551" t="s">
        <v>820</v>
      </c>
      <c r="H551" t="s">
        <v>4938</v>
      </c>
      <c r="I551">
        <v>9</v>
      </c>
      <c r="J551" t="s">
        <v>5716</v>
      </c>
      <c r="K551">
        <v>1</v>
      </c>
      <c r="L551" t="s">
        <v>546</v>
      </c>
      <c r="M551" t="s">
        <v>554</v>
      </c>
      <c r="N551" t="s">
        <v>98</v>
      </c>
      <c r="O551" t="s">
        <v>556</v>
      </c>
      <c r="P551" t="s">
        <v>8</v>
      </c>
      <c r="Q551" t="s">
        <v>4570</v>
      </c>
      <c r="R551" t="s">
        <v>4940</v>
      </c>
      <c r="S551" t="s">
        <v>195</v>
      </c>
      <c r="T551" t="s">
        <v>4496</v>
      </c>
      <c r="U551" t="s">
        <v>4570</v>
      </c>
      <c r="V551" t="s">
        <v>5735</v>
      </c>
      <c r="W551" t="s">
        <v>5096</v>
      </c>
      <c r="X551" t="s">
        <v>5736</v>
      </c>
      <c r="Y551" t="s">
        <v>5737</v>
      </c>
      <c r="Z551" t="s">
        <v>8</v>
      </c>
      <c r="AA551">
        <v>0</v>
      </c>
      <c r="AB551" t="s">
        <v>195</v>
      </c>
      <c r="AC551">
        <v>0</v>
      </c>
      <c r="AD551" t="s">
        <v>195</v>
      </c>
      <c r="AE551">
        <v>0</v>
      </c>
      <c r="AF551" t="s">
        <v>195</v>
      </c>
      <c r="AG551">
        <v>0</v>
      </c>
      <c r="AH551" t="s">
        <v>195</v>
      </c>
      <c r="AI551">
        <v>0</v>
      </c>
      <c r="AJ551" t="s">
        <v>195</v>
      </c>
      <c r="AK551">
        <v>0</v>
      </c>
      <c r="AL551">
        <v>0</v>
      </c>
      <c r="AM551" t="s">
        <v>195</v>
      </c>
      <c r="AN551">
        <v>0</v>
      </c>
      <c r="AO551" t="s">
        <v>4943</v>
      </c>
      <c r="AP551">
        <v>0</v>
      </c>
      <c r="AQ551">
        <v>0</v>
      </c>
      <c r="AR551">
        <v>0</v>
      </c>
      <c r="AS551">
        <v>0</v>
      </c>
      <c r="AT551">
        <v>0</v>
      </c>
      <c r="AU551">
        <v>0</v>
      </c>
      <c r="AV551">
        <v>0</v>
      </c>
      <c r="AW551">
        <v>0</v>
      </c>
      <c r="AX551">
        <v>0</v>
      </c>
      <c r="AY551">
        <v>0</v>
      </c>
      <c r="AZ551">
        <v>0</v>
      </c>
      <c r="BA551">
        <v>0</v>
      </c>
      <c r="BB551" t="s">
        <v>3796</v>
      </c>
      <c r="BC551" t="s">
        <v>3797</v>
      </c>
      <c r="BD551" t="s">
        <v>3813</v>
      </c>
      <c r="BE551" t="s">
        <v>4605</v>
      </c>
      <c r="BF551" t="s">
        <v>3734</v>
      </c>
      <c r="BG551" t="s">
        <v>5738</v>
      </c>
      <c r="BH551" t="s">
        <v>4947</v>
      </c>
      <c r="BI551" t="s">
        <v>195</v>
      </c>
      <c r="BJ551" t="s">
        <v>195</v>
      </c>
      <c r="BK551" t="s">
        <v>3832</v>
      </c>
      <c r="BL551" t="s">
        <v>5739</v>
      </c>
      <c r="BM551" t="s">
        <v>4949</v>
      </c>
      <c r="BN551" t="s">
        <v>5740</v>
      </c>
      <c r="BO551" t="s">
        <v>4950</v>
      </c>
      <c r="BP551" s="441" t="str">
        <f t="shared" si="8"/>
        <v>WA.2378.EBA.994.002.AC.523121</v>
      </c>
    </row>
    <row r="552" spans="1:68">
      <c r="A552" t="s">
        <v>4935</v>
      </c>
      <c r="B552" t="s">
        <v>4936</v>
      </c>
      <c r="C552" t="s">
        <v>4937</v>
      </c>
      <c r="D552" t="s">
        <v>3795</v>
      </c>
      <c r="E552" t="s">
        <v>197</v>
      </c>
      <c r="F552" t="s">
        <v>3812</v>
      </c>
      <c r="G552" t="s">
        <v>820</v>
      </c>
      <c r="H552" t="s">
        <v>4938</v>
      </c>
      <c r="I552">
        <v>9</v>
      </c>
      <c r="J552" t="s">
        <v>5716</v>
      </c>
      <c r="K552">
        <v>1</v>
      </c>
      <c r="L552" t="s">
        <v>546</v>
      </c>
      <c r="M552" t="s">
        <v>554</v>
      </c>
      <c r="N552" t="s">
        <v>98</v>
      </c>
      <c r="O552" t="s">
        <v>556</v>
      </c>
      <c r="P552" t="s">
        <v>8</v>
      </c>
      <c r="Q552" t="s">
        <v>4570</v>
      </c>
      <c r="R552" t="s">
        <v>4940</v>
      </c>
      <c r="S552" t="s">
        <v>195</v>
      </c>
      <c r="T552" t="s">
        <v>4496</v>
      </c>
      <c r="U552" t="s">
        <v>4570</v>
      </c>
      <c r="V552" t="s">
        <v>5741</v>
      </c>
      <c r="W552" t="s">
        <v>5395</v>
      </c>
      <c r="X552" t="s">
        <v>5742</v>
      </c>
      <c r="Y552" t="s">
        <v>5743</v>
      </c>
      <c r="Z552" t="s">
        <v>8</v>
      </c>
      <c r="AA552">
        <v>0</v>
      </c>
      <c r="AB552" t="s">
        <v>195</v>
      </c>
      <c r="AC552">
        <v>0</v>
      </c>
      <c r="AD552" t="s">
        <v>195</v>
      </c>
      <c r="AE552">
        <v>0</v>
      </c>
      <c r="AF552" t="s">
        <v>195</v>
      </c>
      <c r="AG552">
        <v>0</v>
      </c>
      <c r="AH552" t="s">
        <v>195</v>
      </c>
      <c r="AI552">
        <v>0</v>
      </c>
      <c r="AJ552" t="s">
        <v>195</v>
      </c>
      <c r="AK552">
        <v>0</v>
      </c>
      <c r="AL552">
        <v>0</v>
      </c>
      <c r="AM552" t="s">
        <v>195</v>
      </c>
      <c r="AN552">
        <v>0</v>
      </c>
      <c r="AO552" t="s">
        <v>4943</v>
      </c>
      <c r="AP552">
        <v>0</v>
      </c>
      <c r="AQ552">
        <v>0</v>
      </c>
      <c r="AR552">
        <v>0</v>
      </c>
      <c r="AS552">
        <v>0</v>
      </c>
      <c r="AT552">
        <v>0</v>
      </c>
      <c r="AU552">
        <v>0</v>
      </c>
      <c r="AV552">
        <v>0</v>
      </c>
      <c r="AW552">
        <v>0</v>
      </c>
      <c r="AX552">
        <v>0</v>
      </c>
      <c r="AY552">
        <v>0</v>
      </c>
      <c r="AZ552">
        <v>0</v>
      </c>
      <c r="BA552">
        <v>0</v>
      </c>
      <c r="BB552" t="s">
        <v>3796</v>
      </c>
      <c r="BC552" t="s">
        <v>3797</v>
      </c>
      <c r="BD552" t="s">
        <v>3813</v>
      </c>
      <c r="BE552" t="s">
        <v>4605</v>
      </c>
      <c r="BF552" t="s">
        <v>3734</v>
      </c>
      <c r="BG552" t="s">
        <v>5738</v>
      </c>
      <c r="BH552" t="s">
        <v>4947</v>
      </c>
      <c r="BI552" t="s">
        <v>195</v>
      </c>
      <c r="BJ552" t="s">
        <v>195</v>
      </c>
      <c r="BK552" t="s">
        <v>3832</v>
      </c>
      <c r="BL552" t="s">
        <v>5744</v>
      </c>
      <c r="BM552" t="s">
        <v>4949</v>
      </c>
      <c r="BN552" t="s">
        <v>5740</v>
      </c>
      <c r="BO552" t="s">
        <v>4950</v>
      </c>
      <c r="BP552" s="441" t="str">
        <f t="shared" si="8"/>
        <v>WA.2378.EBA.994.002.AC.523121</v>
      </c>
    </row>
    <row r="553" spans="1:68">
      <c r="A553" t="s">
        <v>4935</v>
      </c>
      <c r="B553" t="s">
        <v>4936</v>
      </c>
      <c r="C553" t="s">
        <v>4937</v>
      </c>
      <c r="D553" t="s">
        <v>3795</v>
      </c>
      <c r="E553" t="s">
        <v>197</v>
      </c>
      <c r="F553" t="s">
        <v>3812</v>
      </c>
      <c r="G553" t="s">
        <v>820</v>
      </c>
      <c r="H553" t="s">
        <v>4938</v>
      </c>
      <c r="I553">
        <v>9</v>
      </c>
      <c r="J553" t="s">
        <v>5716</v>
      </c>
      <c r="K553">
        <v>1</v>
      </c>
      <c r="L553" t="s">
        <v>546</v>
      </c>
      <c r="M553" t="s">
        <v>2018</v>
      </c>
      <c r="N553" t="s">
        <v>112</v>
      </c>
      <c r="O553" t="s">
        <v>556</v>
      </c>
      <c r="P553" t="s">
        <v>8</v>
      </c>
      <c r="Q553" t="s">
        <v>4570</v>
      </c>
      <c r="R553" t="s">
        <v>4940</v>
      </c>
      <c r="S553" t="s">
        <v>195</v>
      </c>
      <c r="T553" t="s">
        <v>4496</v>
      </c>
      <c r="U553" t="s">
        <v>4570</v>
      </c>
      <c r="V553" t="s">
        <v>4496</v>
      </c>
      <c r="W553" t="s">
        <v>4570</v>
      </c>
      <c r="X553" t="s">
        <v>5745</v>
      </c>
      <c r="Y553" t="s">
        <v>5746</v>
      </c>
      <c r="Z553" t="s">
        <v>8</v>
      </c>
      <c r="AA553">
        <v>0</v>
      </c>
      <c r="AB553" t="s">
        <v>195</v>
      </c>
      <c r="AC553">
        <v>0</v>
      </c>
      <c r="AD553" t="s">
        <v>195</v>
      </c>
      <c r="AE553">
        <v>0</v>
      </c>
      <c r="AF553" t="s">
        <v>195</v>
      </c>
      <c r="AG553">
        <v>0</v>
      </c>
      <c r="AH553" t="s">
        <v>195</v>
      </c>
      <c r="AI553">
        <v>0</v>
      </c>
      <c r="AJ553" t="s">
        <v>195</v>
      </c>
      <c r="AK553">
        <v>0</v>
      </c>
      <c r="AL553">
        <v>0</v>
      </c>
      <c r="AM553" t="s">
        <v>195</v>
      </c>
      <c r="AN553">
        <v>0</v>
      </c>
      <c r="AO553" t="s">
        <v>4943</v>
      </c>
      <c r="AP553">
        <v>0</v>
      </c>
      <c r="AQ553">
        <v>0</v>
      </c>
      <c r="AR553">
        <v>0</v>
      </c>
      <c r="AS553">
        <v>0</v>
      </c>
      <c r="AT553">
        <v>0</v>
      </c>
      <c r="AU553">
        <v>0</v>
      </c>
      <c r="AV553">
        <v>0</v>
      </c>
      <c r="AW553">
        <v>0</v>
      </c>
      <c r="AX553">
        <v>0</v>
      </c>
      <c r="AY553">
        <v>0</v>
      </c>
      <c r="AZ553">
        <v>0</v>
      </c>
      <c r="BA553">
        <v>0</v>
      </c>
      <c r="BB553" t="s">
        <v>3796</v>
      </c>
      <c r="BC553" t="s">
        <v>3797</v>
      </c>
      <c r="BD553" t="s">
        <v>3813</v>
      </c>
      <c r="BE553" t="s">
        <v>4605</v>
      </c>
      <c r="BF553" t="s">
        <v>3734</v>
      </c>
      <c r="BG553" t="s">
        <v>5747</v>
      </c>
      <c r="BH553" t="s">
        <v>4947</v>
      </c>
      <c r="BI553" t="s">
        <v>195</v>
      </c>
      <c r="BJ553" t="s">
        <v>195</v>
      </c>
      <c r="BK553" t="s">
        <v>3832</v>
      </c>
      <c r="BL553" t="s">
        <v>5748</v>
      </c>
      <c r="BM553" t="s">
        <v>4949</v>
      </c>
      <c r="BN553" t="s">
        <v>5740</v>
      </c>
      <c r="BO553" t="s">
        <v>4950</v>
      </c>
      <c r="BP553" s="441" t="str">
        <f t="shared" si="8"/>
        <v>WA.2378.EBA.994.002.AG.523121</v>
      </c>
    </row>
    <row r="554" spans="1:68">
      <c r="A554" t="s">
        <v>5010</v>
      </c>
      <c r="B554" t="s">
        <v>4936</v>
      </c>
      <c r="C554" t="s">
        <v>4937</v>
      </c>
      <c r="D554" t="s">
        <v>3795</v>
      </c>
      <c r="E554" t="s">
        <v>197</v>
      </c>
      <c r="F554" t="s">
        <v>3812</v>
      </c>
      <c r="G554" t="s">
        <v>820</v>
      </c>
      <c r="H554" t="s">
        <v>4938</v>
      </c>
      <c r="I554">
        <v>9</v>
      </c>
      <c r="J554" t="s">
        <v>5716</v>
      </c>
      <c r="K554">
        <v>1</v>
      </c>
      <c r="L554" t="s">
        <v>546</v>
      </c>
      <c r="M554" t="s">
        <v>554</v>
      </c>
      <c r="N554" t="s">
        <v>98</v>
      </c>
      <c r="O554" t="s">
        <v>556</v>
      </c>
      <c r="P554" t="s">
        <v>8</v>
      </c>
      <c r="Q554" t="s">
        <v>4570</v>
      </c>
      <c r="R554" t="s">
        <v>4940</v>
      </c>
      <c r="S554" t="s">
        <v>195</v>
      </c>
      <c r="T554" t="s">
        <v>4496</v>
      </c>
      <c r="U554" t="s">
        <v>4570</v>
      </c>
      <c r="V554" t="s">
        <v>5735</v>
      </c>
      <c r="W554" t="s">
        <v>5096</v>
      </c>
      <c r="X554" t="s">
        <v>5736</v>
      </c>
      <c r="Y554" t="s">
        <v>5737</v>
      </c>
      <c r="Z554" t="s">
        <v>8</v>
      </c>
      <c r="AA554">
        <v>0</v>
      </c>
      <c r="AB554" t="s">
        <v>195</v>
      </c>
      <c r="AC554">
        <v>0</v>
      </c>
      <c r="AD554" t="s">
        <v>195</v>
      </c>
      <c r="AE554">
        <v>0</v>
      </c>
      <c r="AF554" t="s">
        <v>195</v>
      </c>
      <c r="AG554">
        <v>0</v>
      </c>
      <c r="AH554" t="s">
        <v>195</v>
      </c>
      <c r="AI554">
        <v>0</v>
      </c>
      <c r="AJ554" t="s">
        <v>195</v>
      </c>
      <c r="AK554">
        <v>0</v>
      </c>
      <c r="AL554">
        <v>0</v>
      </c>
      <c r="AM554" t="s">
        <v>195</v>
      </c>
      <c r="AN554">
        <v>0</v>
      </c>
      <c r="AO554" t="s">
        <v>5011</v>
      </c>
      <c r="AP554">
        <v>0</v>
      </c>
      <c r="AQ554">
        <v>0</v>
      </c>
      <c r="AR554">
        <v>0</v>
      </c>
      <c r="AS554">
        <v>0</v>
      </c>
      <c r="AT554">
        <v>0</v>
      </c>
      <c r="AU554">
        <v>0</v>
      </c>
      <c r="AV554">
        <v>0</v>
      </c>
      <c r="AW554">
        <v>0</v>
      </c>
      <c r="AX554">
        <v>0</v>
      </c>
      <c r="AY554">
        <v>0</v>
      </c>
      <c r="AZ554">
        <v>0</v>
      </c>
      <c r="BA554">
        <v>0</v>
      </c>
      <c r="BB554" t="s">
        <v>3796</v>
      </c>
      <c r="BC554" t="s">
        <v>3797</v>
      </c>
      <c r="BD554" t="s">
        <v>3813</v>
      </c>
      <c r="BE554" t="s">
        <v>4605</v>
      </c>
      <c r="BF554" t="s">
        <v>3734</v>
      </c>
      <c r="BG554" t="s">
        <v>5738</v>
      </c>
      <c r="BH554" t="s">
        <v>4947</v>
      </c>
      <c r="BI554" t="s">
        <v>195</v>
      </c>
      <c r="BJ554" t="s">
        <v>195</v>
      </c>
      <c r="BK554" t="s">
        <v>3832</v>
      </c>
      <c r="BL554" t="s">
        <v>5739</v>
      </c>
      <c r="BM554" t="s">
        <v>4949</v>
      </c>
      <c r="BN554" t="s">
        <v>5740</v>
      </c>
      <c r="BO554" t="s">
        <v>4950</v>
      </c>
      <c r="BP554" s="441" t="str">
        <f t="shared" si="8"/>
        <v>WA.2378.EBA.994.002.AC.523121</v>
      </c>
    </row>
    <row r="555" spans="1:68">
      <c r="A555" t="s">
        <v>5010</v>
      </c>
      <c r="B555" t="s">
        <v>4936</v>
      </c>
      <c r="C555" t="s">
        <v>4937</v>
      </c>
      <c r="D555" t="s">
        <v>3795</v>
      </c>
      <c r="E555" t="s">
        <v>197</v>
      </c>
      <c r="F555" t="s">
        <v>3812</v>
      </c>
      <c r="G555" t="s">
        <v>820</v>
      </c>
      <c r="H555" t="s">
        <v>4938</v>
      </c>
      <c r="I555">
        <v>9</v>
      </c>
      <c r="J555" t="s">
        <v>5716</v>
      </c>
      <c r="K555">
        <v>1</v>
      </c>
      <c r="L555" t="s">
        <v>546</v>
      </c>
      <c r="M555" t="s">
        <v>554</v>
      </c>
      <c r="N555" t="s">
        <v>98</v>
      </c>
      <c r="O555" t="s">
        <v>556</v>
      </c>
      <c r="P555" t="s">
        <v>8</v>
      </c>
      <c r="Q555" t="s">
        <v>4570</v>
      </c>
      <c r="R555" t="s">
        <v>4940</v>
      </c>
      <c r="S555" t="s">
        <v>195</v>
      </c>
      <c r="T555" t="s">
        <v>4496</v>
      </c>
      <c r="U555" t="s">
        <v>4570</v>
      </c>
      <c r="V555" t="s">
        <v>5741</v>
      </c>
      <c r="W555" t="s">
        <v>5395</v>
      </c>
      <c r="X555" t="s">
        <v>5742</v>
      </c>
      <c r="Y555" t="s">
        <v>5743</v>
      </c>
      <c r="Z555" t="s">
        <v>8</v>
      </c>
      <c r="AA555">
        <v>0</v>
      </c>
      <c r="AB555" t="s">
        <v>195</v>
      </c>
      <c r="AC555">
        <v>0</v>
      </c>
      <c r="AD555" t="s">
        <v>195</v>
      </c>
      <c r="AE555">
        <v>0</v>
      </c>
      <c r="AF555" t="s">
        <v>195</v>
      </c>
      <c r="AG555">
        <v>0</v>
      </c>
      <c r="AH555" t="s">
        <v>195</v>
      </c>
      <c r="AI555">
        <v>0</v>
      </c>
      <c r="AJ555" t="s">
        <v>195</v>
      </c>
      <c r="AK555">
        <v>0</v>
      </c>
      <c r="AL555">
        <v>0</v>
      </c>
      <c r="AM555" t="s">
        <v>195</v>
      </c>
      <c r="AN555">
        <v>0</v>
      </c>
      <c r="AO555" t="s">
        <v>5011</v>
      </c>
      <c r="AP555">
        <v>0</v>
      </c>
      <c r="AQ555">
        <v>0</v>
      </c>
      <c r="AR555">
        <v>0</v>
      </c>
      <c r="AS555">
        <v>0</v>
      </c>
      <c r="AT555">
        <v>0</v>
      </c>
      <c r="AU555">
        <v>0</v>
      </c>
      <c r="AV555">
        <v>0</v>
      </c>
      <c r="AW555">
        <v>0</v>
      </c>
      <c r="AX555">
        <v>0</v>
      </c>
      <c r="AY555">
        <v>0</v>
      </c>
      <c r="AZ555">
        <v>0</v>
      </c>
      <c r="BA555">
        <v>0</v>
      </c>
      <c r="BB555" t="s">
        <v>3796</v>
      </c>
      <c r="BC555" t="s">
        <v>3797</v>
      </c>
      <c r="BD555" t="s">
        <v>3813</v>
      </c>
      <c r="BE555" t="s">
        <v>4605</v>
      </c>
      <c r="BF555" t="s">
        <v>3734</v>
      </c>
      <c r="BG555" t="s">
        <v>5738</v>
      </c>
      <c r="BH555" t="s">
        <v>4947</v>
      </c>
      <c r="BI555" t="s">
        <v>195</v>
      </c>
      <c r="BJ555" t="s">
        <v>195</v>
      </c>
      <c r="BK555" t="s">
        <v>3832</v>
      </c>
      <c r="BL555" t="s">
        <v>5744</v>
      </c>
      <c r="BM555" t="s">
        <v>4949</v>
      </c>
      <c r="BN555" t="s">
        <v>5740</v>
      </c>
      <c r="BO555" t="s">
        <v>4950</v>
      </c>
      <c r="BP555" s="441" t="str">
        <f t="shared" si="8"/>
        <v>WA.2378.EBA.994.002.AC.523121</v>
      </c>
    </row>
    <row r="556" spans="1:68">
      <c r="A556" t="s">
        <v>5010</v>
      </c>
      <c r="B556" t="s">
        <v>4936</v>
      </c>
      <c r="C556" t="s">
        <v>4937</v>
      </c>
      <c r="D556" t="s">
        <v>3795</v>
      </c>
      <c r="E556" t="s">
        <v>197</v>
      </c>
      <c r="F556" t="s">
        <v>3812</v>
      </c>
      <c r="G556" t="s">
        <v>820</v>
      </c>
      <c r="H556" t="s">
        <v>4938</v>
      </c>
      <c r="I556">
        <v>9</v>
      </c>
      <c r="J556" t="s">
        <v>5716</v>
      </c>
      <c r="K556">
        <v>1</v>
      </c>
      <c r="L556" t="s">
        <v>546</v>
      </c>
      <c r="M556" t="s">
        <v>2018</v>
      </c>
      <c r="N556" t="s">
        <v>112</v>
      </c>
      <c r="O556" t="s">
        <v>556</v>
      </c>
      <c r="P556" t="s">
        <v>8</v>
      </c>
      <c r="Q556" t="s">
        <v>4570</v>
      </c>
      <c r="R556" t="s">
        <v>4940</v>
      </c>
      <c r="S556" t="s">
        <v>195</v>
      </c>
      <c r="T556" t="s">
        <v>4496</v>
      </c>
      <c r="U556" t="s">
        <v>4570</v>
      </c>
      <c r="V556" t="s">
        <v>4496</v>
      </c>
      <c r="W556" t="s">
        <v>4570</v>
      </c>
      <c r="X556" t="s">
        <v>5745</v>
      </c>
      <c r="Y556" t="s">
        <v>5746</v>
      </c>
      <c r="Z556" t="s">
        <v>8</v>
      </c>
      <c r="AA556">
        <v>0</v>
      </c>
      <c r="AB556" t="s">
        <v>195</v>
      </c>
      <c r="AC556">
        <v>0</v>
      </c>
      <c r="AD556" t="s">
        <v>195</v>
      </c>
      <c r="AE556">
        <v>0</v>
      </c>
      <c r="AF556" t="s">
        <v>195</v>
      </c>
      <c r="AG556">
        <v>0</v>
      </c>
      <c r="AH556" t="s">
        <v>195</v>
      </c>
      <c r="AI556">
        <v>0</v>
      </c>
      <c r="AJ556" t="s">
        <v>195</v>
      </c>
      <c r="AK556">
        <v>0</v>
      </c>
      <c r="AL556">
        <v>0</v>
      </c>
      <c r="AM556" t="s">
        <v>195</v>
      </c>
      <c r="AN556">
        <v>0</v>
      </c>
      <c r="AO556" t="s">
        <v>5011</v>
      </c>
      <c r="AP556">
        <v>0</v>
      </c>
      <c r="AQ556">
        <v>0</v>
      </c>
      <c r="AR556">
        <v>0</v>
      </c>
      <c r="AS556">
        <v>0</v>
      </c>
      <c r="AT556">
        <v>0</v>
      </c>
      <c r="AU556">
        <v>0</v>
      </c>
      <c r="AV556">
        <v>0</v>
      </c>
      <c r="AW556">
        <v>0</v>
      </c>
      <c r="AX556">
        <v>0</v>
      </c>
      <c r="AY556">
        <v>0</v>
      </c>
      <c r="AZ556">
        <v>0</v>
      </c>
      <c r="BA556">
        <v>0</v>
      </c>
      <c r="BB556" t="s">
        <v>3796</v>
      </c>
      <c r="BC556" t="s">
        <v>3797</v>
      </c>
      <c r="BD556" t="s">
        <v>3813</v>
      </c>
      <c r="BE556" t="s">
        <v>4605</v>
      </c>
      <c r="BF556" t="s">
        <v>3734</v>
      </c>
      <c r="BG556" t="s">
        <v>5747</v>
      </c>
      <c r="BH556" t="s">
        <v>4947</v>
      </c>
      <c r="BI556" t="s">
        <v>195</v>
      </c>
      <c r="BJ556" t="s">
        <v>195</v>
      </c>
      <c r="BK556" t="s">
        <v>3832</v>
      </c>
      <c r="BL556" t="s">
        <v>5748</v>
      </c>
      <c r="BM556" t="s">
        <v>4949</v>
      </c>
      <c r="BN556" t="s">
        <v>5740</v>
      </c>
      <c r="BO556" t="s">
        <v>4950</v>
      </c>
      <c r="BP556" s="441" t="str">
        <f t="shared" si="8"/>
        <v>WA.2378.EBA.994.002.AG.523121</v>
      </c>
    </row>
    <row r="557" spans="1:68">
      <c r="A557" t="s">
        <v>4935</v>
      </c>
      <c r="B557" t="s">
        <v>4936</v>
      </c>
      <c r="C557" t="s">
        <v>4937</v>
      </c>
      <c r="D557" t="s">
        <v>3795</v>
      </c>
      <c r="E557" t="s">
        <v>197</v>
      </c>
      <c r="F557" t="s">
        <v>3861</v>
      </c>
      <c r="G557" t="s">
        <v>2290</v>
      </c>
      <c r="H557" t="s">
        <v>4938</v>
      </c>
      <c r="I557">
        <v>78</v>
      </c>
      <c r="J557" t="s">
        <v>5012</v>
      </c>
      <c r="K557">
        <v>78</v>
      </c>
      <c r="L557" t="s">
        <v>1081</v>
      </c>
      <c r="M557" t="s">
        <v>8</v>
      </c>
      <c r="N557" t="s">
        <v>156</v>
      </c>
      <c r="O557" t="s">
        <v>510</v>
      </c>
      <c r="P557" t="s">
        <v>8</v>
      </c>
      <c r="Q557" t="s">
        <v>4570</v>
      </c>
      <c r="R557" t="s">
        <v>4940</v>
      </c>
      <c r="S557" t="s">
        <v>195</v>
      </c>
      <c r="T557" t="s">
        <v>4570</v>
      </c>
      <c r="U557" t="s">
        <v>4496</v>
      </c>
      <c r="V557" t="s">
        <v>5001</v>
      </c>
      <c r="W557" t="s">
        <v>4951</v>
      </c>
      <c r="X557" t="s">
        <v>5749</v>
      </c>
      <c r="Y557" t="s">
        <v>5693</v>
      </c>
      <c r="Z557" t="s">
        <v>8</v>
      </c>
      <c r="AA557">
        <v>0</v>
      </c>
      <c r="AB557" t="s">
        <v>195</v>
      </c>
      <c r="AC557">
        <v>0</v>
      </c>
      <c r="AD557" t="s">
        <v>195</v>
      </c>
      <c r="AE557">
        <v>0</v>
      </c>
      <c r="AF557" t="s">
        <v>195</v>
      </c>
      <c r="AG557">
        <v>0</v>
      </c>
      <c r="AH557" t="s">
        <v>195</v>
      </c>
      <c r="AI557">
        <v>0</v>
      </c>
      <c r="AJ557" t="s">
        <v>195</v>
      </c>
      <c r="AK557">
        <v>0</v>
      </c>
      <c r="AL557">
        <v>0</v>
      </c>
      <c r="AM557" t="s">
        <v>195</v>
      </c>
      <c r="AN557">
        <v>0</v>
      </c>
      <c r="AO557" t="s">
        <v>4943</v>
      </c>
      <c r="AP557">
        <v>0</v>
      </c>
      <c r="AQ557">
        <v>0</v>
      </c>
      <c r="AR557">
        <v>0</v>
      </c>
      <c r="AS557">
        <v>0</v>
      </c>
      <c r="AT557">
        <v>0</v>
      </c>
      <c r="AU557">
        <v>0</v>
      </c>
      <c r="AV557">
        <v>0</v>
      </c>
      <c r="AW557">
        <v>0</v>
      </c>
      <c r="AX557">
        <v>0</v>
      </c>
      <c r="AY557">
        <v>0</v>
      </c>
      <c r="AZ557">
        <v>0</v>
      </c>
      <c r="BA557">
        <v>0</v>
      </c>
      <c r="BB557" t="s">
        <v>3796</v>
      </c>
      <c r="BC557" t="s">
        <v>3797</v>
      </c>
      <c r="BD557" t="s">
        <v>5014</v>
      </c>
      <c r="BE557" t="s">
        <v>5015</v>
      </c>
      <c r="BF557" t="s">
        <v>5021</v>
      </c>
      <c r="BG557" t="s">
        <v>5022</v>
      </c>
      <c r="BH557" t="s">
        <v>4947</v>
      </c>
      <c r="BI557" t="s">
        <v>195</v>
      </c>
      <c r="BJ557" t="s">
        <v>195</v>
      </c>
      <c r="BK557" t="s">
        <v>3777</v>
      </c>
      <c r="BL557" t="s">
        <v>5750</v>
      </c>
      <c r="BM557" t="s">
        <v>4949</v>
      </c>
      <c r="BN557" t="s">
        <v>5186</v>
      </c>
      <c r="BO557" t="s">
        <v>4950</v>
      </c>
      <c r="BP557" s="441" t="str">
        <f t="shared" si="8"/>
        <v>WA.2378.EBC.954.102.A.524111</v>
      </c>
    </row>
    <row r="558" spans="1:68">
      <c r="A558" t="s">
        <v>5010</v>
      </c>
      <c r="B558" t="s">
        <v>4936</v>
      </c>
      <c r="C558" t="s">
        <v>4937</v>
      </c>
      <c r="D558" t="s">
        <v>3795</v>
      </c>
      <c r="E558" t="s">
        <v>197</v>
      </c>
      <c r="F558" t="s">
        <v>3861</v>
      </c>
      <c r="G558" t="s">
        <v>2290</v>
      </c>
      <c r="H558" t="s">
        <v>4938</v>
      </c>
      <c r="I558">
        <v>78</v>
      </c>
      <c r="J558" t="s">
        <v>5012</v>
      </c>
      <c r="K558">
        <v>78</v>
      </c>
      <c r="L558" t="s">
        <v>1081</v>
      </c>
      <c r="M558" t="s">
        <v>8</v>
      </c>
      <c r="N558" t="s">
        <v>156</v>
      </c>
      <c r="O558" t="s">
        <v>510</v>
      </c>
      <c r="P558" t="s">
        <v>8</v>
      </c>
      <c r="Q558" t="s">
        <v>4570</v>
      </c>
      <c r="R558" t="s">
        <v>4940</v>
      </c>
      <c r="S558" t="s">
        <v>195</v>
      </c>
      <c r="T558" t="s">
        <v>4570</v>
      </c>
      <c r="U558" t="s">
        <v>4496</v>
      </c>
      <c r="V558" t="s">
        <v>5001</v>
      </c>
      <c r="W558" t="s">
        <v>4951</v>
      </c>
      <c r="X558" t="s">
        <v>5749</v>
      </c>
      <c r="Y558" t="s">
        <v>5693</v>
      </c>
      <c r="Z558" t="s">
        <v>8</v>
      </c>
      <c r="AA558">
        <v>0</v>
      </c>
      <c r="AB558" t="s">
        <v>195</v>
      </c>
      <c r="AC558">
        <v>0</v>
      </c>
      <c r="AD558" t="s">
        <v>195</v>
      </c>
      <c r="AE558">
        <v>0</v>
      </c>
      <c r="AF558" t="s">
        <v>195</v>
      </c>
      <c r="AG558">
        <v>0</v>
      </c>
      <c r="AH558" t="s">
        <v>195</v>
      </c>
      <c r="AI558">
        <v>0</v>
      </c>
      <c r="AJ558" t="s">
        <v>195</v>
      </c>
      <c r="AK558">
        <v>0</v>
      </c>
      <c r="AL558">
        <v>0</v>
      </c>
      <c r="AM558" t="s">
        <v>195</v>
      </c>
      <c r="AN558">
        <v>0</v>
      </c>
      <c r="AO558" t="s">
        <v>5011</v>
      </c>
      <c r="AP558">
        <v>0</v>
      </c>
      <c r="AQ558">
        <v>0</v>
      </c>
      <c r="AR558">
        <v>0</v>
      </c>
      <c r="AS558">
        <v>0</v>
      </c>
      <c r="AT558">
        <v>0</v>
      </c>
      <c r="AU558">
        <v>0</v>
      </c>
      <c r="AV558">
        <v>0</v>
      </c>
      <c r="AW558">
        <v>0</v>
      </c>
      <c r="AX558">
        <v>0</v>
      </c>
      <c r="AY558">
        <v>0</v>
      </c>
      <c r="AZ558">
        <v>0</v>
      </c>
      <c r="BA558">
        <v>0</v>
      </c>
      <c r="BB558" t="s">
        <v>3796</v>
      </c>
      <c r="BC558" t="s">
        <v>3797</v>
      </c>
      <c r="BD558" t="s">
        <v>5014</v>
      </c>
      <c r="BE558" t="s">
        <v>5015</v>
      </c>
      <c r="BF558" t="s">
        <v>5021</v>
      </c>
      <c r="BG558" t="s">
        <v>5022</v>
      </c>
      <c r="BH558" t="s">
        <v>4947</v>
      </c>
      <c r="BI558" t="s">
        <v>195</v>
      </c>
      <c r="BJ558" t="s">
        <v>195</v>
      </c>
      <c r="BK558" t="s">
        <v>3777</v>
      </c>
      <c r="BL558" t="s">
        <v>5750</v>
      </c>
      <c r="BM558" t="s">
        <v>4949</v>
      </c>
      <c r="BN558" t="s">
        <v>5186</v>
      </c>
      <c r="BO558" t="s">
        <v>4950</v>
      </c>
      <c r="BP558" s="441" t="str">
        <f t="shared" si="8"/>
        <v>WA.2378.EBC.954.102.A.524111</v>
      </c>
    </row>
    <row r="559" spans="1:68">
      <c r="A559" t="s">
        <v>4935</v>
      </c>
      <c r="B559" t="s">
        <v>4936</v>
      </c>
      <c r="C559" t="s">
        <v>4937</v>
      </c>
      <c r="D559" t="s">
        <v>3795</v>
      </c>
      <c r="E559" t="s">
        <v>197</v>
      </c>
      <c r="F559" t="s">
        <v>3812</v>
      </c>
      <c r="G559" t="s">
        <v>820</v>
      </c>
      <c r="H559" t="s">
        <v>4938</v>
      </c>
      <c r="I559">
        <v>9</v>
      </c>
      <c r="J559" t="s">
        <v>4959</v>
      </c>
      <c r="K559">
        <v>2</v>
      </c>
      <c r="L559" t="s">
        <v>805</v>
      </c>
      <c r="M559" t="s">
        <v>8</v>
      </c>
      <c r="N559" t="s">
        <v>1020</v>
      </c>
      <c r="O559" t="s">
        <v>518</v>
      </c>
      <c r="P559" t="s">
        <v>8</v>
      </c>
      <c r="Q559" t="s">
        <v>4570</v>
      </c>
      <c r="R559" t="s">
        <v>4940</v>
      </c>
      <c r="S559" t="s">
        <v>195</v>
      </c>
      <c r="T559" t="s">
        <v>4570</v>
      </c>
      <c r="U559" t="s">
        <v>4496</v>
      </c>
      <c r="V559" t="s">
        <v>5096</v>
      </c>
      <c r="W559" t="s">
        <v>5269</v>
      </c>
      <c r="X559" t="s">
        <v>5751</v>
      </c>
      <c r="Y559" t="s">
        <v>5752</v>
      </c>
      <c r="Z559" t="s">
        <v>8</v>
      </c>
      <c r="AA559">
        <v>0</v>
      </c>
      <c r="AB559" t="s">
        <v>195</v>
      </c>
      <c r="AC559">
        <v>0</v>
      </c>
      <c r="AD559" t="s">
        <v>195</v>
      </c>
      <c r="AE559">
        <v>0</v>
      </c>
      <c r="AF559" t="s">
        <v>195</v>
      </c>
      <c r="AG559">
        <v>0</v>
      </c>
      <c r="AH559" t="s">
        <v>195</v>
      </c>
      <c r="AI559">
        <v>0</v>
      </c>
      <c r="AJ559" t="s">
        <v>195</v>
      </c>
      <c r="AK559">
        <v>0</v>
      </c>
      <c r="AL559">
        <v>0</v>
      </c>
      <c r="AM559" t="s">
        <v>195</v>
      </c>
      <c r="AN559">
        <v>0</v>
      </c>
      <c r="AO559" t="s">
        <v>4943</v>
      </c>
      <c r="AP559">
        <v>0</v>
      </c>
      <c r="AQ559">
        <v>0</v>
      </c>
      <c r="AR559">
        <v>0</v>
      </c>
      <c r="AS559">
        <v>0</v>
      </c>
      <c r="AT559">
        <v>0</v>
      </c>
      <c r="AU559">
        <v>0</v>
      </c>
      <c r="AV559">
        <v>0</v>
      </c>
      <c r="AW559">
        <v>0</v>
      </c>
      <c r="AX559">
        <v>0</v>
      </c>
      <c r="AY559">
        <v>0</v>
      </c>
      <c r="AZ559">
        <v>0</v>
      </c>
      <c r="BA559">
        <v>0</v>
      </c>
      <c r="BB559" t="s">
        <v>3796</v>
      </c>
      <c r="BC559" t="s">
        <v>3797</v>
      </c>
      <c r="BD559" t="s">
        <v>3813</v>
      </c>
      <c r="BE559" t="s">
        <v>3816</v>
      </c>
      <c r="BF559" t="s">
        <v>4962</v>
      </c>
      <c r="BG559" t="s">
        <v>4963</v>
      </c>
      <c r="BH559" t="s">
        <v>4947</v>
      </c>
      <c r="BI559" t="s">
        <v>195</v>
      </c>
      <c r="BJ559" t="s">
        <v>195</v>
      </c>
      <c r="BK559" t="s">
        <v>5398</v>
      </c>
      <c r="BL559" t="s">
        <v>5753</v>
      </c>
      <c r="BM559" t="s">
        <v>4949</v>
      </c>
      <c r="BN559" t="s">
        <v>5400</v>
      </c>
      <c r="BO559" t="s">
        <v>4950</v>
      </c>
      <c r="BP559" s="441" t="str">
        <f t="shared" si="8"/>
        <v>WA.2378.EBA.958.101.A.521213</v>
      </c>
    </row>
    <row r="560" spans="1:68">
      <c r="A560" t="s">
        <v>4935</v>
      </c>
      <c r="B560" t="s">
        <v>4936</v>
      </c>
      <c r="C560" t="s">
        <v>4937</v>
      </c>
      <c r="D560" t="s">
        <v>3795</v>
      </c>
      <c r="E560" t="s">
        <v>197</v>
      </c>
      <c r="F560" t="s">
        <v>3812</v>
      </c>
      <c r="G560" t="s">
        <v>820</v>
      </c>
      <c r="H560" t="s">
        <v>4938</v>
      </c>
      <c r="I560">
        <v>9</v>
      </c>
      <c r="J560" t="s">
        <v>4959</v>
      </c>
      <c r="K560">
        <v>2</v>
      </c>
      <c r="L560" t="s">
        <v>805</v>
      </c>
      <c r="M560" t="s">
        <v>8</v>
      </c>
      <c r="N560" t="s">
        <v>1020</v>
      </c>
      <c r="O560" t="s">
        <v>518</v>
      </c>
      <c r="P560" t="s">
        <v>8</v>
      </c>
      <c r="Q560" t="s">
        <v>4570</v>
      </c>
      <c r="R560" t="s">
        <v>4940</v>
      </c>
      <c r="S560" t="s">
        <v>195</v>
      </c>
      <c r="T560" t="s">
        <v>4570</v>
      </c>
      <c r="U560" t="s">
        <v>4496</v>
      </c>
      <c r="V560" t="s">
        <v>5417</v>
      </c>
      <c r="W560" t="s">
        <v>5401</v>
      </c>
      <c r="X560" t="s">
        <v>5754</v>
      </c>
      <c r="Y560" t="s">
        <v>5755</v>
      </c>
      <c r="Z560" t="s">
        <v>8</v>
      </c>
      <c r="AA560">
        <v>0</v>
      </c>
      <c r="AB560" t="s">
        <v>195</v>
      </c>
      <c r="AC560">
        <v>0</v>
      </c>
      <c r="AD560" t="s">
        <v>195</v>
      </c>
      <c r="AE560">
        <v>0</v>
      </c>
      <c r="AF560" t="s">
        <v>195</v>
      </c>
      <c r="AG560">
        <v>0</v>
      </c>
      <c r="AH560" t="s">
        <v>195</v>
      </c>
      <c r="AI560">
        <v>0</v>
      </c>
      <c r="AJ560" t="s">
        <v>195</v>
      </c>
      <c r="AK560">
        <v>0</v>
      </c>
      <c r="AL560">
        <v>0</v>
      </c>
      <c r="AM560" t="s">
        <v>195</v>
      </c>
      <c r="AN560">
        <v>0</v>
      </c>
      <c r="AO560" t="s">
        <v>4943</v>
      </c>
      <c r="AP560">
        <v>0</v>
      </c>
      <c r="AQ560">
        <v>0</v>
      </c>
      <c r="AR560">
        <v>0</v>
      </c>
      <c r="AS560">
        <v>0</v>
      </c>
      <c r="AT560">
        <v>0</v>
      </c>
      <c r="AU560">
        <v>0</v>
      </c>
      <c r="AV560">
        <v>0</v>
      </c>
      <c r="AW560">
        <v>0</v>
      </c>
      <c r="AX560">
        <v>0</v>
      </c>
      <c r="AY560">
        <v>0</v>
      </c>
      <c r="AZ560">
        <v>0</v>
      </c>
      <c r="BA560">
        <v>0</v>
      </c>
      <c r="BB560" t="s">
        <v>3796</v>
      </c>
      <c r="BC560" t="s">
        <v>3797</v>
      </c>
      <c r="BD560" t="s">
        <v>3813</v>
      </c>
      <c r="BE560" t="s">
        <v>3816</v>
      </c>
      <c r="BF560" t="s">
        <v>4962</v>
      </c>
      <c r="BG560" t="s">
        <v>4963</v>
      </c>
      <c r="BH560" t="s">
        <v>4947</v>
      </c>
      <c r="BI560" t="s">
        <v>195</v>
      </c>
      <c r="BJ560" t="s">
        <v>195</v>
      </c>
      <c r="BK560" t="s">
        <v>5398</v>
      </c>
      <c r="BL560" t="s">
        <v>5756</v>
      </c>
      <c r="BM560" t="s">
        <v>4949</v>
      </c>
      <c r="BN560" t="s">
        <v>5400</v>
      </c>
      <c r="BO560" t="s">
        <v>4950</v>
      </c>
      <c r="BP560" s="441" t="str">
        <f t="shared" si="8"/>
        <v>WA.2378.EBA.958.101.A.521213</v>
      </c>
    </row>
    <row r="561" spans="1:68">
      <c r="A561" t="s">
        <v>5010</v>
      </c>
      <c r="B561" t="s">
        <v>4936</v>
      </c>
      <c r="C561" t="s">
        <v>4937</v>
      </c>
      <c r="D561" t="s">
        <v>3795</v>
      </c>
      <c r="E561" t="s">
        <v>197</v>
      </c>
      <c r="F561" t="s">
        <v>3812</v>
      </c>
      <c r="G561" t="s">
        <v>820</v>
      </c>
      <c r="H561" t="s">
        <v>4938</v>
      </c>
      <c r="I561">
        <v>9</v>
      </c>
      <c r="J561" t="s">
        <v>4959</v>
      </c>
      <c r="K561">
        <v>2</v>
      </c>
      <c r="L561" t="s">
        <v>805</v>
      </c>
      <c r="M561" t="s">
        <v>8</v>
      </c>
      <c r="N561" t="s">
        <v>1020</v>
      </c>
      <c r="O561" t="s">
        <v>518</v>
      </c>
      <c r="P561" t="s">
        <v>8</v>
      </c>
      <c r="Q561" t="s">
        <v>4570</v>
      </c>
      <c r="R561" t="s">
        <v>4940</v>
      </c>
      <c r="S561" t="s">
        <v>195</v>
      </c>
      <c r="T561" t="s">
        <v>4570</v>
      </c>
      <c r="U561" t="s">
        <v>4496</v>
      </c>
      <c r="V561" t="s">
        <v>5096</v>
      </c>
      <c r="W561" t="s">
        <v>5269</v>
      </c>
      <c r="X561" t="s">
        <v>5751</v>
      </c>
      <c r="Y561" t="s">
        <v>5752</v>
      </c>
      <c r="Z561" t="s">
        <v>8</v>
      </c>
      <c r="AA561">
        <v>0</v>
      </c>
      <c r="AB561" t="s">
        <v>195</v>
      </c>
      <c r="AC561">
        <v>0</v>
      </c>
      <c r="AD561" t="s">
        <v>195</v>
      </c>
      <c r="AE561">
        <v>0</v>
      </c>
      <c r="AF561" t="s">
        <v>195</v>
      </c>
      <c r="AG561">
        <v>0</v>
      </c>
      <c r="AH561" t="s">
        <v>195</v>
      </c>
      <c r="AI561">
        <v>0</v>
      </c>
      <c r="AJ561" t="s">
        <v>195</v>
      </c>
      <c r="AK561">
        <v>0</v>
      </c>
      <c r="AL561">
        <v>0</v>
      </c>
      <c r="AM561" t="s">
        <v>195</v>
      </c>
      <c r="AN561">
        <v>0</v>
      </c>
      <c r="AO561" t="s">
        <v>5011</v>
      </c>
      <c r="AP561">
        <v>0</v>
      </c>
      <c r="AQ561">
        <v>0</v>
      </c>
      <c r="AR561">
        <v>0</v>
      </c>
      <c r="AS561">
        <v>0</v>
      </c>
      <c r="AT561">
        <v>0</v>
      </c>
      <c r="AU561">
        <v>0</v>
      </c>
      <c r="AV561">
        <v>0</v>
      </c>
      <c r="AW561">
        <v>0</v>
      </c>
      <c r="AX561">
        <v>0</v>
      </c>
      <c r="AY561">
        <v>0</v>
      </c>
      <c r="AZ561">
        <v>0</v>
      </c>
      <c r="BA561">
        <v>0</v>
      </c>
      <c r="BB561" t="s">
        <v>3796</v>
      </c>
      <c r="BC561" t="s">
        <v>3797</v>
      </c>
      <c r="BD561" t="s">
        <v>3813</v>
      </c>
      <c r="BE561" t="s">
        <v>3816</v>
      </c>
      <c r="BF561" t="s">
        <v>4962</v>
      </c>
      <c r="BG561" t="s">
        <v>4963</v>
      </c>
      <c r="BH561" t="s">
        <v>4947</v>
      </c>
      <c r="BI561" t="s">
        <v>195</v>
      </c>
      <c r="BJ561" t="s">
        <v>195</v>
      </c>
      <c r="BK561" t="s">
        <v>5398</v>
      </c>
      <c r="BL561" t="s">
        <v>5753</v>
      </c>
      <c r="BM561" t="s">
        <v>4949</v>
      </c>
      <c r="BN561" t="s">
        <v>5400</v>
      </c>
      <c r="BO561" t="s">
        <v>4950</v>
      </c>
      <c r="BP561" s="441" t="str">
        <f t="shared" si="8"/>
        <v>WA.2378.EBA.958.101.A.521213</v>
      </c>
    </row>
    <row r="562" spans="1:68">
      <c r="A562" t="s">
        <v>5010</v>
      </c>
      <c r="B562" t="s">
        <v>4936</v>
      </c>
      <c r="C562" t="s">
        <v>4937</v>
      </c>
      <c r="D562" t="s">
        <v>3795</v>
      </c>
      <c r="E562" t="s">
        <v>197</v>
      </c>
      <c r="F562" t="s">
        <v>3812</v>
      </c>
      <c r="G562" t="s">
        <v>820</v>
      </c>
      <c r="H562" t="s">
        <v>4938</v>
      </c>
      <c r="I562">
        <v>9</v>
      </c>
      <c r="J562" t="s">
        <v>4959</v>
      </c>
      <c r="K562">
        <v>2</v>
      </c>
      <c r="L562" t="s">
        <v>805</v>
      </c>
      <c r="M562" t="s">
        <v>8</v>
      </c>
      <c r="N562" t="s">
        <v>1020</v>
      </c>
      <c r="O562" t="s">
        <v>518</v>
      </c>
      <c r="P562" t="s">
        <v>8</v>
      </c>
      <c r="Q562" t="s">
        <v>4570</v>
      </c>
      <c r="R562" t="s">
        <v>4940</v>
      </c>
      <c r="S562" t="s">
        <v>195</v>
      </c>
      <c r="T562" t="s">
        <v>4570</v>
      </c>
      <c r="U562" t="s">
        <v>4496</v>
      </c>
      <c r="V562" t="s">
        <v>5417</v>
      </c>
      <c r="W562" t="s">
        <v>5401</v>
      </c>
      <c r="X562" t="s">
        <v>5754</v>
      </c>
      <c r="Y562" t="s">
        <v>5755</v>
      </c>
      <c r="Z562" t="s">
        <v>8</v>
      </c>
      <c r="AA562">
        <v>0</v>
      </c>
      <c r="AB562" t="s">
        <v>195</v>
      </c>
      <c r="AC562">
        <v>0</v>
      </c>
      <c r="AD562" t="s">
        <v>195</v>
      </c>
      <c r="AE562">
        <v>0</v>
      </c>
      <c r="AF562" t="s">
        <v>195</v>
      </c>
      <c r="AG562">
        <v>0</v>
      </c>
      <c r="AH562" t="s">
        <v>195</v>
      </c>
      <c r="AI562">
        <v>0</v>
      </c>
      <c r="AJ562" t="s">
        <v>195</v>
      </c>
      <c r="AK562">
        <v>0</v>
      </c>
      <c r="AL562">
        <v>0</v>
      </c>
      <c r="AM562" t="s">
        <v>195</v>
      </c>
      <c r="AN562">
        <v>0</v>
      </c>
      <c r="AO562" t="s">
        <v>5011</v>
      </c>
      <c r="AP562">
        <v>0</v>
      </c>
      <c r="AQ562">
        <v>0</v>
      </c>
      <c r="AR562">
        <v>0</v>
      </c>
      <c r="AS562">
        <v>0</v>
      </c>
      <c r="AT562">
        <v>0</v>
      </c>
      <c r="AU562">
        <v>0</v>
      </c>
      <c r="AV562">
        <v>0</v>
      </c>
      <c r="AW562">
        <v>0</v>
      </c>
      <c r="AX562">
        <v>0</v>
      </c>
      <c r="AY562">
        <v>0</v>
      </c>
      <c r="AZ562">
        <v>0</v>
      </c>
      <c r="BA562">
        <v>0</v>
      </c>
      <c r="BB562" t="s">
        <v>3796</v>
      </c>
      <c r="BC562" t="s">
        <v>3797</v>
      </c>
      <c r="BD562" t="s">
        <v>3813</v>
      </c>
      <c r="BE562" t="s">
        <v>3816</v>
      </c>
      <c r="BF562" t="s">
        <v>4962</v>
      </c>
      <c r="BG562" t="s">
        <v>4963</v>
      </c>
      <c r="BH562" t="s">
        <v>4947</v>
      </c>
      <c r="BI562" t="s">
        <v>195</v>
      </c>
      <c r="BJ562" t="s">
        <v>195</v>
      </c>
      <c r="BK562" t="s">
        <v>5398</v>
      </c>
      <c r="BL562" t="s">
        <v>5756</v>
      </c>
      <c r="BM562" t="s">
        <v>4949</v>
      </c>
      <c r="BN562" t="s">
        <v>5400</v>
      </c>
      <c r="BO562" t="s">
        <v>4950</v>
      </c>
      <c r="BP562" s="441" t="str">
        <f t="shared" si="8"/>
        <v>WA.2378.EBA.958.101.A.521213</v>
      </c>
    </row>
    <row r="563" spans="1:68">
      <c r="A563" t="s">
        <v>4935</v>
      </c>
      <c r="B563" t="s">
        <v>4936</v>
      </c>
      <c r="C563" t="s">
        <v>4937</v>
      </c>
      <c r="D563" t="s">
        <v>3795</v>
      </c>
      <c r="E563" t="s">
        <v>197</v>
      </c>
      <c r="F563" t="s">
        <v>3812</v>
      </c>
      <c r="G563" t="s">
        <v>820</v>
      </c>
      <c r="H563" t="s">
        <v>4938</v>
      </c>
      <c r="I563">
        <v>9</v>
      </c>
      <c r="J563" t="s">
        <v>5716</v>
      </c>
      <c r="K563">
        <v>1</v>
      </c>
      <c r="L563" t="s">
        <v>546</v>
      </c>
      <c r="M563" t="s">
        <v>2018</v>
      </c>
      <c r="N563" t="s">
        <v>112</v>
      </c>
      <c r="O563" t="s">
        <v>556</v>
      </c>
      <c r="P563" t="s">
        <v>8</v>
      </c>
      <c r="Q563" t="s">
        <v>4570</v>
      </c>
      <c r="R563" t="s">
        <v>4940</v>
      </c>
      <c r="S563" t="s">
        <v>195</v>
      </c>
      <c r="T563" t="s">
        <v>4570</v>
      </c>
      <c r="U563" t="s">
        <v>4496</v>
      </c>
      <c r="V563" t="s">
        <v>5096</v>
      </c>
      <c r="W563" t="s">
        <v>5741</v>
      </c>
      <c r="X563" t="s">
        <v>5757</v>
      </c>
      <c r="Y563" t="s">
        <v>5758</v>
      </c>
      <c r="Z563" t="s">
        <v>8</v>
      </c>
      <c r="AA563">
        <v>0</v>
      </c>
      <c r="AB563" t="s">
        <v>195</v>
      </c>
      <c r="AC563">
        <v>0</v>
      </c>
      <c r="AD563" t="s">
        <v>195</v>
      </c>
      <c r="AE563">
        <v>0</v>
      </c>
      <c r="AF563" t="s">
        <v>195</v>
      </c>
      <c r="AG563">
        <v>0</v>
      </c>
      <c r="AH563" t="s">
        <v>195</v>
      </c>
      <c r="AI563">
        <v>0</v>
      </c>
      <c r="AJ563" t="s">
        <v>195</v>
      </c>
      <c r="AK563">
        <v>0</v>
      </c>
      <c r="AL563">
        <v>0</v>
      </c>
      <c r="AM563" t="s">
        <v>195</v>
      </c>
      <c r="AN563">
        <v>0</v>
      </c>
      <c r="AO563" t="s">
        <v>4943</v>
      </c>
      <c r="AP563">
        <v>0</v>
      </c>
      <c r="AQ563">
        <v>0</v>
      </c>
      <c r="AR563">
        <v>0</v>
      </c>
      <c r="AS563">
        <v>0</v>
      </c>
      <c r="AT563">
        <v>0</v>
      </c>
      <c r="AU563">
        <v>0</v>
      </c>
      <c r="AV563">
        <v>0</v>
      </c>
      <c r="AW563">
        <v>0</v>
      </c>
      <c r="AX563">
        <v>0</v>
      </c>
      <c r="AY563">
        <v>0</v>
      </c>
      <c r="AZ563">
        <v>0</v>
      </c>
      <c r="BA563">
        <v>0</v>
      </c>
      <c r="BB563" t="s">
        <v>3796</v>
      </c>
      <c r="BC563" t="s">
        <v>3797</v>
      </c>
      <c r="BD563" t="s">
        <v>3813</v>
      </c>
      <c r="BE563" t="s">
        <v>4605</v>
      </c>
      <c r="BF563" t="s">
        <v>3734</v>
      </c>
      <c r="BG563" t="s">
        <v>5747</v>
      </c>
      <c r="BH563" t="s">
        <v>4947</v>
      </c>
      <c r="BI563" t="s">
        <v>195</v>
      </c>
      <c r="BJ563" t="s">
        <v>195</v>
      </c>
      <c r="BK563" t="s">
        <v>3832</v>
      </c>
      <c r="BL563" t="s">
        <v>5759</v>
      </c>
      <c r="BM563" t="s">
        <v>4949</v>
      </c>
      <c r="BN563" t="s">
        <v>5740</v>
      </c>
      <c r="BO563" t="s">
        <v>4950</v>
      </c>
      <c r="BP563" s="441" t="str">
        <f t="shared" si="8"/>
        <v>WA.2378.EBA.994.002.AG.523121</v>
      </c>
    </row>
    <row r="564" spans="1:68">
      <c r="A564" t="s">
        <v>5010</v>
      </c>
      <c r="B564" t="s">
        <v>4936</v>
      </c>
      <c r="C564" t="s">
        <v>4937</v>
      </c>
      <c r="D564" t="s">
        <v>3795</v>
      </c>
      <c r="E564" t="s">
        <v>197</v>
      </c>
      <c r="F564" t="s">
        <v>3812</v>
      </c>
      <c r="G564" t="s">
        <v>820</v>
      </c>
      <c r="H564" t="s">
        <v>4938</v>
      </c>
      <c r="I564">
        <v>9</v>
      </c>
      <c r="J564" t="s">
        <v>5716</v>
      </c>
      <c r="K564">
        <v>1</v>
      </c>
      <c r="L564" t="s">
        <v>546</v>
      </c>
      <c r="M564" t="s">
        <v>2018</v>
      </c>
      <c r="N564" t="s">
        <v>112</v>
      </c>
      <c r="O564" t="s">
        <v>556</v>
      </c>
      <c r="P564" t="s">
        <v>8</v>
      </c>
      <c r="Q564" t="s">
        <v>4570</v>
      </c>
      <c r="R564" t="s">
        <v>4940</v>
      </c>
      <c r="S564" t="s">
        <v>195</v>
      </c>
      <c r="T564" t="s">
        <v>4570</v>
      </c>
      <c r="U564" t="s">
        <v>4496</v>
      </c>
      <c r="V564" t="s">
        <v>5096</v>
      </c>
      <c r="W564" t="s">
        <v>5741</v>
      </c>
      <c r="X564" t="s">
        <v>5757</v>
      </c>
      <c r="Y564" t="s">
        <v>5758</v>
      </c>
      <c r="Z564" t="s">
        <v>8</v>
      </c>
      <c r="AA564">
        <v>0</v>
      </c>
      <c r="AB564" t="s">
        <v>195</v>
      </c>
      <c r="AC564">
        <v>0</v>
      </c>
      <c r="AD564" t="s">
        <v>195</v>
      </c>
      <c r="AE564">
        <v>0</v>
      </c>
      <c r="AF564" t="s">
        <v>195</v>
      </c>
      <c r="AG564">
        <v>0</v>
      </c>
      <c r="AH564" t="s">
        <v>195</v>
      </c>
      <c r="AI564">
        <v>0</v>
      </c>
      <c r="AJ564" t="s">
        <v>195</v>
      </c>
      <c r="AK564">
        <v>0</v>
      </c>
      <c r="AL564">
        <v>0</v>
      </c>
      <c r="AM564" t="s">
        <v>195</v>
      </c>
      <c r="AN564">
        <v>0</v>
      </c>
      <c r="AO564" t="s">
        <v>5011</v>
      </c>
      <c r="AP564">
        <v>0</v>
      </c>
      <c r="AQ564">
        <v>0</v>
      </c>
      <c r="AR564">
        <v>0</v>
      </c>
      <c r="AS564">
        <v>0</v>
      </c>
      <c r="AT564">
        <v>0</v>
      </c>
      <c r="AU564">
        <v>0</v>
      </c>
      <c r="AV564">
        <v>0</v>
      </c>
      <c r="AW564">
        <v>0</v>
      </c>
      <c r="AX564">
        <v>0</v>
      </c>
      <c r="AY564">
        <v>0</v>
      </c>
      <c r="AZ564">
        <v>0</v>
      </c>
      <c r="BA564">
        <v>0</v>
      </c>
      <c r="BB564" t="s">
        <v>3796</v>
      </c>
      <c r="BC564" t="s">
        <v>3797</v>
      </c>
      <c r="BD564" t="s">
        <v>3813</v>
      </c>
      <c r="BE564" t="s">
        <v>4605</v>
      </c>
      <c r="BF564" t="s">
        <v>3734</v>
      </c>
      <c r="BG564" t="s">
        <v>5747</v>
      </c>
      <c r="BH564" t="s">
        <v>4947</v>
      </c>
      <c r="BI564" t="s">
        <v>195</v>
      </c>
      <c r="BJ564" t="s">
        <v>195</v>
      </c>
      <c r="BK564" t="s">
        <v>3832</v>
      </c>
      <c r="BL564" t="s">
        <v>5759</v>
      </c>
      <c r="BM564" t="s">
        <v>4949</v>
      </c>
      <c r="BN564" t="s">
        <v>5740</v>
      </c>
      <c r="BO564" t="s">
        <v>4950</v>
      </c>
      <c r="BP564" s="441" t="str">
        <f t="shared" si="8"/>
        <v>WA.2378.EBA.994.002.AG.523121</v>
      </c>
    </row>
    <row r="565" spans="1:68">
      <c r="A565" t="s">
        <v>4935</v>
      </c>
      <c r="B565" t="s">
        <v>4936</v>
      </c>
      <c r="C565" t="s">
        <v>4937</v>
      </c>
      <c r="D565" t="s">
        <v>3795</v>
      </c>
      <c r="E565" t="s">
        <v>197</v>
      </c>
      <c r="F565" t="s">
        <v>3812</v>
      </c>
      <c r="G565" t="s">
        <v>820</v>
      </c>
      <c r="H565" t="s">
        <v>4938</v>
      </c>
      <c r="I565">
        <v>9</v>
      </c>
      <c r="J565" t="s">
        <v>5469</v>
      </c>
      <c r="K565">
        <v>1</v>
      </c>
      <c r="L565" t="s">
        <v>1295</v>
      </c>
      <c r="M565" t="s">
        <v>8</v>
      </c>
      <c r="N565" t="s">
        <v>142</v>
      </c>
      <c r="O565" t="s">
        <v>503</v>
      </c>
      <c r="P565" t="s">
        <v>8</v>
      </c>
      <c r="Q565" t="s">
        <v>4570</v>
      </c>
      <c r="R565" t="s">
        <v>4940</v>
      </c>
      <c r="S565" t="s">
        <v>195</v>
      </c>
      <c r="T565" t="s">
        <v>4570</v>
      </c>
      <c r="U565" t="s">
        <v>4570</v>
      </c>
      <c r="V565" t="s">
        <v>4496</v>
      </c>
      <c r="W565" t="s">
        <v>4570</v>
      </c>
      <c r="X565" t="s">
        <v>5760</v>
      </c>
      <c r="Y565" t="s">
        <v>5761</v>
      </c>
      <c r="Z565" t="s">
        <v>8</v>
      </c>
      <c r="AA565">
        <v>0</v>
      </c>
      <c r="AB565" t="s">
        <v>195</v>
      </c>
      <c r="AC565">
        <v>0</v>
      </c>
      <c r="AD565" t="s">
        <v>195</v>
      </c>
      <c r="AE565">
        <v>0</v>
      </c>
      <c r="AF565" t="s">
        <v>195</v>
      </c>
      <c r="AG565">
        <v>0</v>
      </c>
      <c r="AH565" t="s">
        <v>195</v>
      </c>
      <c r="AI565">
        <v>20</v>
      </c>
      <c r="AJ565" t="s">
        <v>25</v>
      </c>
      <c r="AK565">
        <v>68750</v>
      </c>
      <c r="AL565">
        <v>1375000</v>
      </c>
      <c r="AM565" t="s">
        <v>195</v>
      </c>
      <c r="AN565">
        <v>0</v>
      </c>
      <c r="AO565" t="s">
        <v>4943</v>
      </c>
      <c r="AP565">
        <v>0</v>
      </c>
      <c r="AQ565">
        <v>0</v>
      </c>
      <c r="AR565">
        <v>169720</v>
      </c>
      <c r="AS565">
        <v>186227</v>
      </c>
      <c r="AT565">
        <v>181816</v>
      </c>
      <c r="AU565">
        <v>18072</v>
      </c>
      <c r="AV565">
        <v>18072</v>
      </c>
      <c r="AW565">
        <v>18072</v>
      </c>
      <c r="AX565">
        <v>20548</v>
      </c>
      <c r="AY565">
        <v>91636</v>
      </c>
      <c r="AZ565">
        <v>124369</v>
      </c>
      <c r="BA565">
        <v>546468</v>
      </c>
      <c r="BB565" t="s">
        <v>3796</v>
      </c>
      <c r="BC565" t="s">
        <v>3797</v>
      </c>
      <c r="BD565" t="s">
        <v>3813</v>
      </c>
      <c r="BE565" t="s">
        <v>3818</v>
      </c>
      <c r="BF565" t="s">
        <v>5762</v>
      </c>
      <c r="BG565" t="s">
        <v>5763</v>
      </c>
      <c r="BH565" t="s">
        <v>5764</v>
      </c>
      <c r="BI565" t="s">
        <v>195</v>
      </c>
      <c r="BJ565" t="s">
        <v>195</v>
      </c>
      <c r="BK565" t="s">
        <v>3773</v>
      </c>
      <c r="BL565" t="s">
        <v>5765</v>
      </c>
      <c r="BM565" t="s">
        <v>4949</v>
      </c>
      <c r="BN565" t="s">
        <v>7</v>
      </c>
      <c r="BO565" t="s">
        <v>4950</v>
      </c>
      <c r="BP565" s="441" t="str">
        <f t="shared" si="8"/>
        <v>WA.2378.EBA.962.201.A.521211</v>
      </c>
    </row>
    <row r="566" spans="1:68">
      <c r="A566" t="s">
        <v>4935</v>
      </c>
      <c r="B566" t="s">
        <v>4936</v>
      </c>
      <c r="C566" t="s">
        <v>4937</v>
      </c>
      <c r="D566" t="s">
        <v>3795</v>
      </c>
      <c r="E566" t="s">
        <v>197</v>
      </c>
      <c r="F566" t="s">
        <v>3812</v>
      </c>
      <c r="G566" t="s">
        <v>820</v>
      </c>
      <c r="H566" t="s">
        <v>4938</v>
      </c>
      <c r="I566">
        <v>9</v>
      </c>
      <c r="J566" t="s">
        <v>5469</v>
      </c>
      <c r="K566">
        <v>1</v>
      </c>
      <c r="L566" t="s">
        <v>1295</v>
      </c>
      <c r="M566" t="s">
        <v>508</v>
      </c>
      <c r="N566" t="s">
        <v>139</v>
      </c>
      <c r="O566" t="s">
        <v>503</v>
      </c>
      <c r="P566" t="s">
        <v>8</v>
      </c>
      <c r="Q566" t="s">
        <v>4570</v>
      </c>
      <c r="R566" t="s">
        <v>4940</v>
      </c>
      <c r="S566" t="s">
        <v>195</v>
      </c>
      <c r="T566" t="s">
        <v>4570</v>
      </c>
      <c r="U566" t="s">
        <v>4570</v>
      </c>
      <c r="V566" t="s">
        <v>4496</v>
      </c>
      <c r="W566" t="s">
        <v>4570</v>
      </c>
      <c r="X566" t="s">
        <v>5766</v>
      </c>
      <c r="Y566" t="s">
        <v>4483</v>
      </c>
      <c r="Z566" t="s">
        <v>8</v>
      </c>
      <c r="AA566">
        <v>0</v>
      </c>
      <c r="AB566" t="s">
        <v>195</v>
      </c>
      <c r="AC566">
        <v>0</v>
      </c>
      <c r="AD566" t="s">
        <v>195</v>
      </c>
      <c r="AE566">
        <v>0</v>
      </c>
      <c r="AF566" t="s">
        <v>195</v>
      </c>
      <c r="AG566">
        <v>0</v>
      </c>
      <c r="AH566" t="s">
        <v>195</v>
      </c>
      <c r="AI566">
        <v>2</v>
      </c>
      <c r="AJ566" t="s">
        <v>9</v>
      </c>
      <c r="AK566">
        <v>750000</v>
      </c>
      <c r="AL566">
        <v>1500000</v>
      </c>
      <c r="AM566" t="s">
        <v>195</v>
      </c>
      <c r="AN566">
        <v>0</v>
      </c>
      <c r="AO566" t="s">
        <v>4943</v>
      </c>
      <c r="AP566">
        <v>0</v>
      </c>
      <c r="AQ566">
        <v>0</v>
      </c>
      <c r="AR566">
        <v>185149</v>
      </c>
      <c r="AS566">
        <v>203157</v>
      </c>
      <c r="AT566">
        <v>198344</v>
      </c>
      <c r="AU566">
        <v>19715</v>
      </c>
      <c r="AV566">
        <v>19715</v>
      </c>
      <c r="AW566">
        <v>19715</v>
      </c>
      <c r="AX566">
        <v>22416</v>
      </c>
      <c r="AY566">
        <v>99967</v>
      </c>
      <c r="AZ566">
        <v>135676</v>
      </c>
      <c r="BA566">
        <v>596146</v>
      </c>
      <c r="BB566" t="s">
        <v>3796</v>
      </c>
      <c r="BC566" t="s">
        <v>3797</v>
      </c>
      <c r="BD566" t="s">
        <v>3813</v>
      </c>
      <c r="BE566" t="s">
        <v>3818</v>
      </c>
      <c r="BF566" t="s">
        <v>5762</v>
      </c>
      <c r="BG566" t="s">
        <v>5767</v>
      </c>
      <c r="BH566" t="s">
        <v>5764</v>
      </c>
      <c r="BI566" t="s">
        <v>195</v>
      </c>
      <c r="BJ566" t="s">
        <v>195</v>
      </c>
      <c r="BK566" t="s">
        <v>3773</v>
      </c>
      <c r="BL566" t="s">
        <v>5049</v>
      </c>
      <c r="BM566" t="s">
        <v>4949</v>
      </c>
      <c r="BN566" t="s">
        <v>7</v>
      </c>
      <c r="BO566" t="s">
        <v>4950</v>
      </c>
      <c r="BP566" s="441" t="str">
        <f t="shared" si="8"/>
        <v>WA.2378.EBA.962.201.B.521211</v>
      </c>
    </row>
    <row r="567" spans="1:68">
      <c r="A567" t="s">
        <v>4935</v>
      </c>
      <c r="B567" t="s">
        <v>4936</v>
      </c>
      <c r="C567" t="s">
        <v>4937</v>
      </c>
      <c r="D567" t="s">
        <v>3795</v>
      </c>
      <c r="E567" t="s">
        <v>197</v>
      </c>
      <c r="F567" t="s">
        <v>3812</v>
      </c>
      <c r="G567" t="s">
        <v>820</v>
      </c>
      <c r="H567" t="s">
        <v>4938</v>
      </c>
      <c r="I567">
        <v>9</v>
      </c>
      <c r="J567" t="s">
        <v>5469</v>
      </c>
      <c r="K567">
        <v>1</v>
      </c>
      <c r="L567" t="s">
        <v>1295</v>
      </c>
      <c r="M567" t="s">
        <v>508</v>
      </c>
      <c r="N567" t="s">
        <v>139</v>
      </c>
      <c r="O567" t="s">
        <v>503</v>
      </c>
      <c r="P567" t="s">
        <v>8</v>
      </c>
      <c r="Q567" t="s">
        <v>4570</v>
      </c>
      <c r="R567" t="s">
        <v>4940</v>
      </c>
      <c r="S567" t="s">
        <v>195</v>
      </c>
      <c r="T567" t="s">
        <v>4570</v>
      </c>
      <c r="U567" t="s">
        <v>4570</v>
      </c>
      <c r="V567" t="s">
        <v>4951</v>
      </c>
      <c r="W567" t="s">
        <v>4496</v>
      </c>
      <c r="X567" t="s">
        <v>5768</v>
      </c>
      <c r="Y567" t="s">
        <v>4493</v>
      </c>
      <c r="Z567" t="s">
        <v>8</v>
      </c>
      <c r="AA567">
        <v>0</v>
      </c>
      <c r="AB567" t="s">
        <v>195</v>
      </c>
      <c r="AC567">
        <v>0</v>
      </c>
      <c r="AD567" t="s">
        <v>195</v>
      </c>
      <c r="AE567">
        <v>0</v>
      </c>
      <c r="AF567" t="s">
        <v>195</v>
      </c>
      <c r="AG567">
        <v>0</v>
      </c>
      <c r="AH567" t="s">
        <v>195</v>
      </c>
      <c r="AI567">
        <v>2</v>
      </c>
      <c r="AJ567" t="s">
        <v>9</v>
      </c>
      <c r="AK567">
        <v>750000</v>
      </c>
      <c r="AL567">
        <v>1500000</v>
      </c>
      <c r="AM567" t="s">
        <v>195</v>
      </c>
      <c r="AN567">
        <v>0</v>
      </c>
      <c r="AO567" t="s">
        <v>4943</v>
      </c>
      <c r="AP567">
        <v>0</v>
      </c>
      <c r="AQ567">
        <v>0</v>
      </c>
      <c r="AR567">
        <v>185149</v>
      </c>
      <c r="AS567">
        <v>203157</v>
      </c>
      <c r="AT567">
        <v>198344</v>
      </c>
      <c r="AU567">
        <v>19715</v>
      </c>
      <c r="AV567">
        <v>19715</v>
      </c>
      <c r="AW567">
        <v>19715</v>
      </c>
      <c r="AX567">
        <v>22416</v>
      </c>
      <c r="AY567">
        <v>99967</v>
      </c>
      <c r="AZ567">
        <v>135676</v>
      </c>
      <c r="BA567">
        <v>596146</v>
      </c>
      <c r="BB567" t="s">
        <v>3796</v>
      </c>
      <c r="BC567" t="s">
        <v>3797</v>
      </c>
      <c r="BD567" t="s">
        <v>3813</v>
      </c>
      <c r="BE567" t="s">
        <v>3818</v>
      </c>
      <c r="BF567" t="s">
        <v>5762</v>
      </c>
      <c r="BG567" t="s">
        <v>5767</v>
      </c>
      <c r="BH567" t="s">
        <v>5764</v>
      </c>
      <c r="BI567" t="s">
        <v>195</v>
      </c>
      <c r="BJ567" t="s">
        <v>195</v>
      </c>
      <c r="BK567" t="s">
        <v>3773</v>
      </c>
      <c r="BL567" t="s">
        <v>5450</v>
      </c>
      <c r="BM567" t="s">
        <v>4949</v>
      </c>
      <c r="BN567" t="s">
        <v>7</v>
      </c>
      <c r="BO567" t="s">
        <v>4950</v>
      </c>
      <c r="BP567" s="441" t="str">
        <f t="shared" si="8"/>
        <v>WA.2378.EBA.962.201.B.521211</v>
      </c>
    </row>
    <row r="568" spans="1:68">
      <c r="A568" t="s">
        <v>4935</v>
      </c>
      <c r="B568" t="s">
        <v>4936</v>
      </c>
      <c r="C568" t="s">
        <v>4937</v>
      </c>
      <c r="D568" t="s">
        <v>3795</v>
      </c>
      <c r="E568" t="s">
        <v>197</v>
      </c>
      <c r="F568" t="s">
        <v>3812</v>
      </c>
      <c r="G568" t="s">
        <v>820</v>
      </c>
      <c r="H568" t="s">
        <v>4938</v>
      </c>
      <c r="I568">
        <v>9</v>
      </c>
      <c r="J568" t="s">
        <v>5469</v>
      </c>
      <c r="K568">
        <v>1</v>
      </c>
      <c r="L568" t="s">
        <v>1295</v>
      </c>
      <c r="M568" t="s">
        <v>511</v>
      </c>
      <c r="N568" t="s">
        <v>1333</v>
      </c>
      <c r="O568" t="s">
        <v>503</v>
      </c>
      <c r="P568" t="s">
        <v>8</v>
      </c>
      <c r="Q568" t="s">
        <v>4570</v>
      </c>
      <c r="R568" t="s">
        <v>4940</v>
      </c>
      <c r="S568" t="s">
        <v>195</v>
      </c>
      <c r="T568" t="s">
        <v>4570</v>
      </c>
      <c r="U568" t="s">
        <v>4570</v>
      </c>
      <c r="V568" t="s">
        <v>4496</v>
      </c>
      <c r="W568" t="s">
        <v>4570</v>
      </c>
      <c r="X568" t="s">
        <v>5769</v>
      </c>
      <c r="Y568" t="s">
        <v>4483</v>
      </c>
      <c r="Z568" t="s">
        <v>8</v>
      </c>
      <c r="AA568">
        <v>0</v>
      </c>
      <c r="AB568" t="s">
        <v>195</v>
      </c>
      <c r="AC568">
        <v>0</v>
      </c>
      <c r="AD568" t="s">
        <v>195</v>
      </c>
      <c r="AE568">
        <v>0</v>
      </c>
      <c r="AF568" t="s">
        <v>195</v>
      </c>
      <c r="AG568">
        <v>0</v>
      </c>
      <c r="AH568" t="s">
        <v>195</v>
      </c>
      <c r="AI568">
        <v>1</v>
      </c>
      <c r="AJ568" t="s">
        <v>9</v>
      </c>
      <c r="AK568">
        <v>1000000</v>
      </c>
      <c r="AL568">
        <v>1000000</v>
      </c>
      <c r="AM568" t="s">
        <v>195</v>
      </c>
      <c r="AN568">
        <v>0</v>
      </c>
      <c r="AO568" t="s">
        <v>4943</v>
      </c>
      <c r="AP568">
        <v>0</v>
      </c>
      <c r="AQ568">
        <v>0</v>
      </c>
      <c r="AR568">
        <v>123433</v>
      </c>
      <c r="AS568">
        <v>135438</v>
      </c>
      <c r="AT568">
        <v>132230</v>
      </c>
      <c r="AU568">
        <v>13143</v>
      </c>
      <c r="AV568">
        <v>13143</v>
      </c>
      <c r="AW568">
        <v>13143</v>
      </c>
      <c r="AX568">
        <v>14944</v>
      </c>
      <c r="AY568">
        <v>66644</v>
      </c>
      <c r="AZ568">
        <v>90450</v>
      </c>
      <c r="BA568">
        <v>397432</v>
      </c>
      <c r="BB568" t="s">
        <v>3796</v>
      </c>
      <c r="BC568" t="s">
        <v>3797</v>
      </c>
      <c r="BD568" t="s">
        <v>3813</v>
      </c>
      <c r="BE568" t="s">
        <v>3818</v>
      </c>
      <c r="BF568" t="s">
        <v>5762</v>
      </c>
      <c r="BG568" t="s">
        <v>5770</v>
      </c>
      <c r="BH568" t="s">
        <v>5764</v>
      </c>
      <c r="BI568" t="s">
        <v>195</v>
      </c>
      <c r="BJ568" t="s">
        <v>195</v>
      </c>
      <c r="BK568" t="s">
        <v>3773</v>
      </c>
      <c r="BL568" t="s">
        <v>5049</v>
      </c>
      <c r="BM568" t="s">
        <v>4949</v>
      </c>
      <c r="BN568" t="s">
        <v>7</v>
      </c>
      <c r="BO568" t="s">
        <v>4950</v>
      </c>
      <c r="BP568" s="441" t="str">
        <f t="shared" si="8"/>
        <v>WA.2378.EBA.962.201.D.521211</v>
      </c>
    </row>
    <row r="569" spans="1:68">
      <c r="A569" t="s">
        <v>4935</v>
      </c>
      <c r="B569" t="s">
        <v>4936</v>
      </c>
      <c r="C569" t="s">
        <v>4937</v>
      </c>
      <c r="D569" t="s">
        <v>3795</v>
      </c>
      <c r="E569" t="s">
        <v>197</v>
      </c>
      <c r="F569" t="s">
        <v>3812</v>
      </c>
      <c r="G569" t="s">
        <v>820</v>
      </c>
      <c r="H569" t="s">
        <v>4938</v>
      </c>
      <c r="I569">
        <v>9</v>
      </c>
      <c r="J569" t="s">
        <v>5469</v>
      </c>
      <c r="K569">
        <v>1</v>
      </c>
      <c r="L569" t="s">
        <v>1295</v>
      </c>
      <c r="M569" t="s">
        <v>511</v>
      </c>
      <c r="N569" t="s">
        <v>1333</v>
      </c>
      <c r="O569" t="s">
        <v>503</v>
      </c>
      <c r="P569" t="s">
        <v>8</v>
      </c>
      <c r="Q569" t="s">
        <v>4570</v>
      </c>
      <c r="R569" t="s">
        <v>4940</v>
      </c>
      <c r="S569" t="s">
        <v>195</v>
      </c>
      <c r="T569" t="s">
        <v>4570</v>
      </c>
      <c r="U569" t="s">
        <v>4570</v>
      </c>
      <c r="V569" t="s">
        <v>4951</v>
      </c>
      <c r="W569" t="s">
        <v>4496</v>
      </c>
      <c r="X569" t="s">
        <v>5771</v>
      </c>
      <c r="Y569" t="s">
        <v>4493</v>
      </c>
      <c r="Z569" t="s">
        <v>8</v>
      </c>
      <c r="AA569">
        <v>0</v>
      </c>
      <c r="AB569" t="s">
        <v>195</v>
      </c>
      <c r="AC569">
        <v>0</v>
      </c>
      <c r="AD569" t="s">
        <v>195</v>
      </c>
      <c r="AE569">
        <v>0</v>
      </c>
      <c r="AF569" t="s">
        <v>195</v>
      </c>
      <c r="AG569">
        <v>0</v>
      </c>
      <c r="AH569" t="s">
        <v>195</v>
      </c>
      <c r="AI569">
        <v>1</v>
      </c>
      <c r="AJ569" t="s">
        <v>9</v>
      </c>
      <c r="AK569">
        <v>1000000</v>
      </c>
      <c r="AL569">
        <v>1000000</v>
      </c>
      <c r="AM569" t="s">
        <v>195</v>
      </c>
      <c r="AN569">
        <v>0</v>
      </c>
      <c r="AO569" t="s">
        <v>4943</v>
      </c>
      <c r="AP569">
        <v>0</v>
      </c>
      <c r="AQ569">
        <v>0</v>
      </c>
      <c r="AR569">
        <v>123433</v>
      </c>
      <c r="AS569">
        <v>135438</v>
      </c>
      <c r="AT569">
        <v>132230</v>
      </c>
      <c r="AU569">
        <v>13143</v>
      </c>
      <c r="AV569">
        <v>13143</v>
      </c>
      <c r="AW569">
        <v>13143</v>
      </c>
      <c r="AX569">
        <v>14944</v>
      </c>
      <c r="AY569">
        <v>66644</v>
      </c>
      <c r="AZ569">
        <v>90450</v>
      </c>
      <c r="BA569">
        <v>397432</v>
      </c>
      <c r="BB569" t="s">
        <v>3796</v>
      </c>
      <c r="BC569" t="s">
        <v>3797</v>
      </c>
      <c r="BD569" t="s">
        <v>3813</v>
      </c>
      <c r="BE569" t="s">
        <v>3818</v>
      </c>
      <c r="BF569" t="s">
        <v>5762</v>
      </c>
      <c r="BG569" t="s">
        <v>5770</v>
      </c>
      <c r="BH569" t="s">
        <v>5764</v>
      </c>
      <c r="BI569" t="s">
        <v>195</v>
      </c>
      <c r="BJ569" t="s">
        <v>195</v>
      </c>
      <c r="BK569" t="s">
        <v>3773</v>
      </c>
      <c r="BL569" t="s">
        <v>5450</v>
      </c>
      <c r="BM569" t="s">
        <v>4949</v>
      </c>
      <c r="BN569" t="s">
        <v>7</v>
      </c>
      <c r="BO569" t="s">
        <v>4950</v>
      </c>
      <c r="BP569" s="441" t="str">
        <f t="shared" si="8"/>
        <v>WA.2378.EBA.962.201.D.521211</v>
      </c>
    </row>
    <row r="570" spans="1:68">
      <c r="A570" t="s">
        <v>4935</v>
      </c>
      <c r="B570" t="s">
        <v>4936</v>
      </c>
      <c r="C570" t="s">
        <v>4937</v>
      </c>
      <c r="D570" t="s">
        <v>3795</v>
      </c>
      <c r="E570" t="s">
        <v>197</v>
      </c>
      <c r="F570" t="s">
        <v>3812</v>
      </c>
      <c r="G570" t="s">
        <v>820</v>
      </c>
      <c r="H570" t="s">
        <v>4938</v>
      </c>
      <c r="I570">
        <v>9</v>
      </c>
      <c r="J570" t="s">
        <v>5469</v>
      </c>
      <c r="K570">
        <v>1</v>
      </c>
      <c r="L570" t="s">
        <v>1295</v>
      </c>
      <c r="M570" t="s">
        <v>566</v>
      </c>
      <c r="N570" t="s">
        <v>141</v>
      </c>
      <c r="O570" t="s">
        <v>503</v>
      </c>
      <c r="P570" t="s">
        <v>8</v>
      </c>
      <c r="Q570" t="s">
        <v>4570</v>
      </c>
      <c r="R570" t="s">
        <v>4940</v>
      </c>
      <c r="S570" t="s">
        <v>195</v>
      </c>
      <c r="T570" t="s">
        <v>4570</v>
      </c>
      <c r="U570" t="s">
        <v>4570</v>
      </c>
      <c r="V570" t="s">
        <v>4496</v>
      </c>
      <c r="W570" t="s">
        <v>4570</v>
      </c>
      <c r="X570" t="s">
        <v>5772</v>
      </c>
      <c r="Y570" t="s">
        <v>5761</v>
      </c>
      <c r="Z570" t="s">
        <v>8</v>
      </c>
      <c r="AA570">
        <v>0</v>
      </c>
      <c r="AB570" t="s">
        <v>195</v>
      </c>
      <c r="AC570">
        <v>0</v>
      </c>
      <c r="AD570" t="s">
        <v>195</v>
      </c>
      <c r="AE570">
        <v>0</v>
      </c>
      <c r="AF570" t="s">
        <v>195</v>
      </c>
      <c r="AG570">
        <v>0</v>
      </c>
      <c r="AH570" t="s">
        <v>195</v>
      </c>
      <c r="AI570">
        <v>256</v>
      </c>
      <c r="AJ570" t="s">
        <v>25</v>
      </c>
      <c r="AK570">
        <v>75000</v>
      </c>
      <c r="AL570">
        <v>19200000</v>
      </c>
      <c r="AM570" t="s">
        <v>195</v>
      </c>
      <c r="AN570">
        <v>0</v>
      </c>
      <c r="AO570" t="s">
        <v>4943</v>
      </c>
      <c r="AP570">
        <v>0</v>
      </c>
      <c r="AQ570">
        <v>0</v>
      </c>
      <c r="AR570">
        <v>2369908</v>
      </c>
      <c r="AS570">
        <v>2600408</v>
      </c>
      <c r="AT570">
        <v>2538809</v>
      </c>
      <c r="AU570">
        <v>252350</v>
      </c>
      <c r="AV570">
        <v>252350</v>
      </c>
      <c r="AW570">
        <v>252350</v>
      </c>
      <c r="AX570">
        <v>286930</v>
      </c>
      <c r="AY570">
        <v>1279574</v>
      </c>
      <c r="AZ570">
        <v>1736649</v>
      </c>
      <c r="BA570">
        <v>7630672</v>
      </c>
      <c r="BB570" t="s">
        <v>3796</v>
      </c>
      <c r="BC570" t="s">
        <v>3797</v>
      </c>
      <c r="BD570" t="s">
        <v>3813</v>
      </c>
      <c r="BE570" t="s">
        <v>3818</v>
      </c>
      <c r="BF570" t="s">
        <v>5762</v>
      </c>
      <c r="BG570" t="s">
        <v>5773</v>
      </c>
      <c r="BH570" t="s">
        <v>5764</v>
      </c>
      <c r="BI570" t="s">
        <v>195</v>
      </c>
      <c r="BJ570" t="s">
        <v>195</v>
      </c>
      <c r="BK570" t="s">
        <v>3773</v>
      </c>
      <c r="BL570" t="s">
        <v>5765</v>
      </c>
      <c r="BM570" t="s">
        <v>4949</v>
      </c>
      <c r="BN570" t="s">
        <v>7</v>
      </c>
      <c r="BO570" t="s">
        <v>4950</v>
      </c>
      <c r="BP570" s="441" t="str">
        <f t="shared" si="8"/>
        <v>WA.2378.EBA.962.201.F.521211</v>
      </c>
    </row>
    <row r="571" spans="1:68">
      <c r="A571" t="s">
        <v>5010</v>
      </c>
      <c r="B571" t="s">
        <v>4936</v>
      </c>
      <c r="C571" t="s">
        <v>4937</v>
      </c>
      <c r="D571" t="s">
        <v>3795</v>
      </c>
      <c r="E571" t="s">
        <v>197</v>
      </c>
      <c r="F571" t="s">
        <v>3812</v>
      </c>
      <c r="G571" t="s">
        <v>820</v>
      </c>
      <c r="H571" t="s">
        <v>4938</v>
      </c>
      <c r="I571">
        <v>9</v>
      </c>
      <c r="J571" t="s">
        <v>5469</v>
      </c>
      <c r="K571">
        <v>1</v>
      </c>
      <c r="L571" t="s">
        <v>1295</v>
      </c>
      <c r="M571" t="s">
        <v>8</v>
      </c>
      <c r="N571" t="s">
        <v>142</v>
      </c>
      <c r="O571" t="s">
        <v>503</v>
      </c>
      <c r="P571" t="s">
        <v>8</v>
      </c>
      <c r="Q571" t="s">
        <v>4570</v>
      </c>
      <c r="R571" t="s">
        <v>4940</v>
      </c>
      <c r="S571" t="s">
        <v>195</v>
      </c>
      <c r="T571" t="s">
        <v>4570</v>
      </c>
      <c r="U571" t="s">
        <v>4570</v>
      </c>
      <c r="V571" t="s">
        <v>4496</v>
      </c>
      <c r="W571" t="s">
        <v>4570</v>
      </c>
      <c r="X571" t="s">
        <v>5760</v>
      </c>
      <c r="Y571" t="s">
        <v>5761</v>
      </c>
      <c r="Z571" t="s">
        <v>8</v>
      </c>
      <c r="AA571">
        <v>0</v>
      </c>
      <c r="AB571" t="s">
        <v>195</v>
      </c>
      <c r="AC571">
        <v>0</v>
      </c>
      <c r="AD571" t="s">
        <v>195</v>
      </c>
      <c r="AE571">
        <v>0</v>
      </c>
      <c r="AF571" t="s">
        <v>195</v>
      </c>
      <c r="AG571">
        <v>0</v>
      </c>
      <c r="AH571" t="s">
        <v>195</v>
      </c>
      <c r="AI571">
        <v>20</v>
      </c>
      <c r="AJ571" t="s">
        <v>25</v>
      </c>
      <c r="AK571">
        <v>68750</v>
      </c>
      <c r="AL571">
        <v>1375000</v>
      </c>
      <c r="AM571" t="s">
        <v>195</v>
      </c>
      <c r="AN571">
        <v>0</v>
      </c>
      <c r="AO571" t="s">
        <v>5011</v>
      </c>
      <c r="AP571">
        <v>0</v>
      </c>
      <c r="AQ571">
        <v>0</v>
      </c>
      <c r="AR571">
        <v>169720</v>
      </c>
      <c r="AS571">
        <v>186227</v>
      </c>
      <c r="AT571">
        <v>181816</v>
      </c>
      <c r="AU571">
        <v>18072</v>
      </c>
      <c r="AV571">
        <v>18072</v>
      </c>
      <c r="AW571">
        <v>18072</v>
      </c>
      <c r="AX571">
        <v>20548</v>
      </c>
      <c r="AY571">
        <v>91636</v>
      </c>
      <c r="AZ571">
        <v>124369</v>
      </c>
      <c r="BA571">
        <v>546468</v>
      </c>
      <c r="BB571" t="s">
        <v>3796</v>
      </c>
      <c r="BC571" t="s">
        <v>3797</v>
      </c>
      <c r="BD571" t="s">
        <v>3813</v>
      </c>
      <c r="BE571" t="s">
        <v>3818</v>
      </c>
      <c r="BF571" t="s">
        <v>5762</v>
      </c>
      <c r="BG571" t="s">
        <v>5763</v>
      </c>
      <c r="BH571" t="s">
        <v>5764</v>
      </c>
      <c r="BI571" t="s">
        <v>195</v>
      </c>
      <c r="BJ571" t="s">
        <v>195</v>
      </c>
      <c r="BK571" t="s">
        <v>3773</v>
      </c>
      <c r="BL571" t="s">
        <v>5765</v>
      </c>
      <c r="BM571" t="s">
        <v>4949</v>
      </c>
      <c r="BN571" t="s">
        <v>7</v>
      </c>
      <c r="BO571" t="s">
        <v>4950</v>
      </c>
      <c r="BP571" s="441" t="str">
        <f t="shared" si="8"/>
        <v>WA.2378.EBA.962.201.A.521211</v>
      </c>
    </row>
    <row r="572" spans="1:68">
      <c r="A572" t="s">
        <v>5010</v>
      </c>
      <c r="B572" t="s">
        <v>4936</v>
      </c>
      <c r="C572" t="s">
        <v>4937</v>
      </c>
      <c r="D572" t="s">
        <v>3795</v>
      </c>
      <c r="E572" t="s">
        <v>197</v>
      </c>
      <c r="F572" t="s">
        <v>3812</v>
      </c>
      <c r="G572" t="s">
        <v>820</v>
      </c>
      <c r="H572" t="s">
        <v>4938</v>
      </c>
      <c r="I572">
        <v>9</v>
      </c>
      <c r="J572" t="s">
        <v>5469</v>
      </c>
      <c r="K572">
        <v>1</v>
      </c>
      <c r="L572" t="s">
        <v>1295</v>
      </c>
      <c r="M572" t="s">
        <v>508</v>
      </c>
      <c r="N572" t="s">
        <v>139</v>
      </c>
      <c r="O572" t="s">
        <v>503</v>
      </c>
      <c r="P572" t="s">
        <v>8</v>
      </c>
      <c r="Q572" t="s">
        <v>4570</v>
      </c>
      <c r="R572" t="s">
        <v>4940</v>
      </c>
      <c r="S572" t="s">
        <v>195</v>
      </c>
      <c r="T572" t="s">
        <v>4570</v>
      </c>
      <c r="U572" t="s">
        <v>4570</v>
      </c>
      <c r="V572" t="s">
        <v>4496</v>
      </c>
      <c r="W572" t="s">
        <v>4570</v>
      </c>
      <c r="X572" t="s">
        <v>5766</v>
      </c>
      <c r="Y572" t="s">
        <v>4483</v>
      </c>
      <c r="Z572" t="s">
        <v>8</v>
      </c>
      <c r="AA572">
        <v>0</v>
      </c>
      <c r="AB572" t="s">
        <v>195</v>
      </c>
      <c r="AC572">
        <v>0</v>
      </c>
      <c r="AD572" t="s">
        <v>195</v>
      </c>
      <c r="AE572">
        <v>0</v>
      </c>
      <c r="AF572" t="s">
        <v>195</v>
      </c>
      <c r="AG572">
        <v>0</v>
      </c>
      <c r="AH572" t="s">
        <v>195</v>
      </c>
      <c r="AI572">
        <v>2</v>
      </c>
      <c r="AJ572" t="s">
        <v>9</v>
      </c>
      <c r="AK572">
        <v>750000</v>
      </c>
      <c r="AL572">
        <v>1500000</v>
      </c>
      <c r="AM572" t="s">
        <v>195</v>
      </c>
      <c r="AN572">
        <v>0</v>
      </c>
      <c r="AO572" t="s">
        <v>5011</v>
      </c>
      <c r="AP572">
        <v>0</v>
      </c>
      <c r="AQ572">
        <v>0</v>
      </c>
      <c r="AR572">
        <v>185149</v>
      </c>
      <c r="AS572">
        <v>203157</v>
      </c>
      <c r="AT572">
        <v>198344</v>
      </c>
      <c r="AU572">
        <v>19715</v>
      </c>
      <c r="AV572">
        <v>19715</v>
      </c>
      <c r="AW572">
        <v>19715</v>
      </c>
      <c r="AX572">
        <v>22416</v>
      </c>
      <c r="AY572">
        <v>99967</v>
      </c>
      <c r="AZ572">
        <v>135676</v>
      </c>
      <c r="BA572">
        <v>596146</v>
      </c>
      <c r="BB572" t="s">
        <v>3796</v>
      </c>
      <c r="BC572" t="s">
        <v>3797</v>
      </c>
      <c r="BD572" t="s">
        <v>3813</v>
      </c>
      <c r="BE572" t="s">
        <v>3818</v>
      </c>
      <c r="BF572" t="s">
        <v>5762</v>
      </c>
      <c r="BG572" t="s">
        <v>5767</v>
      </c>
      <c r="BH572" t="s">
        <v>5764</v>
      </c>
      <c r="BI572" t="s">
        <v>195</v>
      </c>
      <c r="BJ572" t="s">
        <v>195</v>
      </c>
      <c r="BK572" t="s">
        <v>3773</v>
      </c>
      <c r="BL572" t="s">
        <v>5049</v>
      </c>
      <c r="BM572" t="s">
        <v>4949</v>
      </c>
      <c r="BN572" t="s">
        <v>7</v>
      </c>
      <c r="BO572" t="s">
        <v>4950</v>
      </c>
      <c r="BP572" s="441" t="str">
        <f t="shared" si="8"/>
        <v>WA.2378.EBA.962.201.B.521211</v>
      </c>
    </row>
    <row r="573" spans="1:68">
      <c r="A573" t="s">
        <v>5010</v>
      </c>
      <c r="B573" t="s">
        <v>4936</v>
      </c>
      <c r="C573" t="s">
        <v>4937</v>
      </c>
      <c r="D573" t="s">
        <v>3795</v>
      </c>
      <c r="E573" t="s">
        <v>197</v>
      </c>
      <c r="F573" t="s">
        <v>3812</v>
      </c>
      <c r="G573" t="s">
        <v>820</v>
      </c>
      <c r="H573" t="s">
        <v>4938</v>
      </c>
      <c r="I573">
        <v>9</v>
      </c>
      <c r="J573" t="s">
        <v>5469</v>
      </c>
      <c r="K573">
        <v>1</v>
      </c>
      <c r="L573" t="s">
        <v>1295</v>
      </c>
      <c r="M573" t="s">
        <v>508</v>
      </c>
      <c r="N573" t="s">
        <v>139</v>
      </c>
      <c r="O573" t="s">
        <v>503</v>
      </c>
      <c r="P573" t="s">
        <v>8</v>
      </c>
      <c r="Q573" t="s">
        <v>4570</v>
      </c>
      <c r="R573" t="s">
        <v>4940</v>
      </c>
      <c r="S573" t="s">
        <v>195</v>
      </c>
      <c r="T573" t="s">
        <v>4570</v>
      </c>
      <c r="U573" t="s">
        <v>4570</v>
      </c>
      <c r="V573" t="s">
        <v>4951</v>
      </c>
      <c r="W573" t="s">
        <v>4496</v>
      </c>
      <c r="X573" t="s">
        <v>5768</v>
      </c>
      <c r="Y573" t="s">
        <v>4493</v>
      </c>
      <c r="Z573" t="s">
        <v>8</v>
      </c>
      <c r="AA573">
        <v>0</v>
      </c>
      <c r="AB573" t="s">
        <v>195</v>
      </c>
      <c r="AC573">
        <v>0</v>
      </c>
      <c r="AD573" t="s">
        <v>195</v>
      </c>
      <c r="AE573">
        <v>0</v>
      </c>
      <c r="AF573" t="s">
        <v>195</v>
      </c>
      <c r="AG573">
        <v>0</v>
      </c>
      <c r="AH573" t="s">
        <v>195</v>
      </c>
      <c r="AI573">
        <v>2</v>
      </c>
      <c r="AJ573" t="s">
        <v>9</v>
      </c>
      <c r="AK573">
        <v>750000</v>
      </c>
      <c r="AL573">
        <v>1500000</v>
      </c>
      <c r="AM573" t="s">
        <v>195</v>
      </c>
      <c r="AN573">
        <v>0</v>
      </c>
      <c r="AO573" t="s">
        <v>5011</v>
      </c>
      <c r="AP573">
        <v>0</v>
      </c>
      <c r="AQ573">
        <v>0</v>
      </c>
      <c r="AR573">
        <v>185149</v>
      </c>
      <c r="AS573">
        <v>203157</v>
      </c>
      <c r="AT573">
        <v>198344</v>
      </c>
      <c r="AU573">
        <v>19715</v>
      </c>
      <c r="AV573">
        <v>19715</v>
      </c>
      <c r="AW573">
        <v>19715</v>
      </c>
      <c r="AX573">
        <v>22416</v>
      </c>
      <c r="AY573">
        <v>99967</v>
      </c>
      <c r="AZ573">
        <v>135676</v>
      </c>
      <c r="BA573">
        <v>596146</v>
      </c>
      <c r="BB573" t="s">
        <v>3796</v>
      </c>
      <c r="BC573" t="s">
        <v>3797</v>
      </c>
      <c r="BD573" t="s">
        <v>3813</v>
      </c>
      <c r="BE573" t="s">
        <v>3818</v>
      </c>
      <c r="BF573" t="s">
        <v>5762</v>
      </c>
      <c r="BG573" t="s">
        <v>5767</v>
      </c>
      <c r="BH573" t="s">
        <v>5764</v>
      </c>
      <c r="BI573" t="s">
        <v>195</v>
      </c>
      <c r="BJ573" t="s">
        <v>195</v>
      </c>
      <c r="BK573" t="s">
        <v>3773</v>
      </c>
      <c r="BL573" t="s">
        <v>5450</v>
      </c>
      <c r="BM573" t="s">
        <v>4949</v>
      </c>
      <c r="BN573" t="s">
        <v>7</v>
      </c>
      <c r="BO573" t="s">
        <v>4950</v>
      </c>
      <c r="BP573" s="441" t="str">
        <f t="shared" si="8"/>
        <v>WA.2378.EBA.962.201.B.521211</v>
      </c>
    </row>
    <row r="574" spans="1:68">
      <c r="A574" t="s">
        <v>5010</v>
      </c>
      <c r="B574" t="s">
        <v>4936</v>
      </c>
      <c r="C574" t="s">
        <v>4937</v>
      </c>
      <c r="D574" t="s">
        <v>3795</v>
      </c>
      <c r="E574" t="s">
        <v>197</v>
      </c>
      <c r="F574" t="s">
        <v>3812</v>
      </c>
      <c r="G574" t="s">
        <v>820</v>
      </c>
      <c r="H574" t="s">
        <v>4938</v>
      </c>
      <c r="I574">
        <v>9</v>
      </c>
      <c r="J574" t="s">
        <v>5469</v>
      </c>
      <c r="K574">
        <v>1</v>
      </c>
      <c r="L574" t="s">
        <v>1295</v>
      </c>
      <c r="M574" t="s">
        <v>511</v>
      </c>
      <c r="N574" t="s">
        <v>1333</v>
      </c>
      <c r="O574" t="s">
        <v>503</v>
      </c>
      <c r="P574" t="s">
        <v>8</v>
      </c>
      <c r="Q574" t="s">
        <v>4570</v>
      </c>
      <c r="R574" t="s">
        <v>4940</v>
      </c>
      <c r="S574" t="s">
        <v>195</v>
      </c>
      <c r="T574" t="s">
        <v>4570</v>
      </c>
      <c r="U574" t="s">
        <v>4570</v>
      </c>
      <c r="V574" t="s">
        <v>4496</v>
      </c>
      <c r="W574" t="s">
        <v>4570</v>
      </c>
      <c r="X574" t="s">
        <v>5769</v>
      </c>
      <c r="Y574" t="s">
        <v>4483</v>
      </c>
      <c r="Z574" t="s">
        <v>8</v>
      </c>
      <c r="AA574">
        <v>0</v>
      </c>
      <c r="AB574" t="s">
        <v>195</v>
      </c>
      <c r="AC574">
        <v>0</v>
      </c>
      <c r="AD574" t="s">
        <v>195</v>
      </c>
      <c r="AE574">
        <v>0</v>
      </c>
      <c r="AF574" t="s">
        <v>195</v>
      </c>
      <c r="AG574">
        <v>0</v>
      </c>
      <c r="AH574" t="s">
        <v>195</v>
      </c>
      <c r="AI574">
        <v>1</v>
      </c>
      <c r="AJ574" t="s">
        <v>9</v>
      </c>
      <c r="AK574">
        <v>1000000</v>
      </c>
      <c r="AL574">
        <v>1000000</v>
      </c>
      <c r="AM574" t="s">
        <v>195</v>
      </c>
      <c r="AN574">
        <v>0</v>
      </c>
      <c r="AO574" t="s">
        <v>5011</v>
      </c>
      <c r="AP574">
        <v>0</v>
      </c>
      <c r="AQ574">
        <v>0</v>
      </c>
      <c r="AR574">
        <v>123433</v>
      </c>
      <c r="AS574">
        <v>135438</v>
      </c>
      <c r="AT574">
        <v>132230</v>
      </c>
      <c r="AU574">
        <v>13143</v>
      </c>
      <c r="AV574">
        <v>13143</v>
      </c>
      <c r="AW574">
        <v>13143</v>
      </c>
      <c r="AX574">
        <v>14944</v>
      </c>
      <c r="AY574">
        <v>66644</v>
      </c>
      <c r="AZ574">
        <v>90450</v>
      </c>
      <c r="BA574">
        <v>397432</v>
      </c>
      <c r="BB574" t="s">
        <v>3796</v>
      </c>
      <c r="BC574" t="s">
        <v>3797</v>
      </c>
      <c r="BD574" t="s">
        <v>3813</v>
      </c>
      <c r="BE574" t="s">
        <v>3818</v>
      </c>
      <c r="BF574" t="s">
        <v>5762</v>
      </c>
      <c r="BG574" t="s">
        <v>5770</v>
      </c>
      <c r="BH574" t="s">
        <v>5764</v>
      </c>
      <c r="BI574" t="s">
        <v>195</v>
      </c>
      <c r="BJ574" t="s">
        <v>195</v>
      </c>
      <c r="BK574" t="s">
        <v>3773</v>
      </c>
      <c r="BL574" t="s">
        <v>5049</v>
      </c>
      <c r="BM574" t="s">
        <v>4949</v>
      </c>
      <c r="BN574" t="s">
        <v>7</v>
      </c>
      <c r="BO574" t="s">
        <v>4950</v>
      </c>
      <c r="BP574" s="441" t="str">
        <f t="shared" si="8"/>
        <v>WA.2378.EBA.962.201.D.521211</v>
      </c>
    </row>
    <row r="575" spans="1:68">
      <c r="A575" t="s">
        <v>5010</v>
      </c>
      <c r="B575" t="s">
        <v>4936</v>
      </c>
      <c r="C575" t="s">
        <v>4937</v>
      </c>
      <c r="D575" t="s">
        <v>3795</v>
      </c>
      <c r="E575" t="s">
        <v>197</v>
      </c>
      <c r="F575" t="s">
        <v>3812</v>
      </c>
      <c r="G575" t="s">
        <v>820</v>
      </c>
      <c r="H575" t="s">
        <v>4938</v>
      </c>
      <c r="I575">
        <v>9</v>
      </c>
      <c r="J575" t="s">
        <v>5469</v>
      </c>
      <c r="K575">
        <v>1</v>
      </c>
      <c r="L575" t="s">
        <v>1295</v>
      </c>
      <c r="M575" t="s">
        <v>511</v>
      </c>
      <c r="N575" t="s">
        <v>1333</v>
      </c>
      <c r="O575" t="s">
        <v>503</v>
      </c>
      <c r="P575" t="s">
        <v>8</v>
      </c>
      <c r="Q575" t="s">
        <v>4570</v>
      </c>
      <c r="R575" t="s">
        <v>4940</v>
      </c>
      <c r="S575" t="s">
        <v>195</v>
      </c>
      <c r="T575" t="s">
        <v>4570</v>
      </c>
      <c r="U575" t="s">
        <v>4570</v>
      </c>
      <c r="V575" t="s">
        <v>4951</v>
      </c>
      <c r="W575" t="s">
        <v>4496</v>
      </c>
      <c r="X575" t="s">
        <v>5771</v>
      </c>
      <c r="Y575" t="s">
        <v>4493</v>
      </c>
      <c r="Z575" t="s">
        <v>8</v>
      </c>
      <c r="AA575">
        <v>0</v>
      </c>
      <c r="AB575" t="s">
        <v>195</v>
      </c>
      <c r="AC575">
        <v>0</v>
      </c>
      <c r="AD575" t="s">
        <v>195</v>
      </c>
      <c r="AE575">
        <v>0</v>
      </c>
      <c r="AF575" t="s">
        <v>195</v>
      </c>
      <c r="AG575">
        <v>0</v>
      </c>
      <c r="AH575" t="s">
        <v>195</v>
      </c>
      <c r="AI575">
        <v>1</v>
      </c>
      <c r="AJ575" t="s">
        <v>9</v>
      </c>
      <c r="AK575">
        <v>1000000</v>
      </c>
      <c r="AL575">
        <v>1000000</v>
      </c>
      <c r="AM575" t="s">
        <v>195</v>
      </c>
      <c r="AN575">
        <v>0</v>
      </c>
      <c r="AO575" t="s">
        <v>5011</v>
      </c>
      <c r="AP575">
        <v>0</v>
      </c>
      <c r="AQ575">
        <v>0</v>
      </c>
      <c r="AR575">
        <v>123433</v>
      </c>
      <c r="AS575">
        <v>135438</v>
      </c>
      <c r="AT575">
        <v>132230</v>
      </c>
      <c r="AU575">
        <v>13143</v>
      </c>
      <c r="AV575">
        <v>13143</v>
      </c>
      <c r="AW575">
        <v>13143</v>
      </c>
      <c r="AX575">
        <v>14944</v>
      </c>
      <c r="AY575">
        <v>66644</v>
      </c>
      <c r="AZ575">
        <v>90450</v>
      </c>
      <c r="BA575">
        <v>397432</v>
      </c>
      <c r="BB575" t="s">
        <v>3796</v>
      </c>
      <c r="BC575" t="s">
        <v>3797</v>
      </c>
      <c r="BD575" t="s">
        <v>3813</v>
      </c>
      <c r="BE575" t="s">
        <v>3818</v>
      </c>
      <c r="BF575" t="s">
        <v>5762</v>
      </c>
      <c r="BG575" t="s">
        <v>5770</v>
      </c>
      <c r="BH575" t="s">
        <v>5764</v>
      </c>
      <c r="BI575" t="s">
        <v>195</v>
      </c>
      <c r="BJ575" t="s">
        <v>195</v>
      </c>
      <c r="BK575" t="s">
        <v>3773</v>
      </c>
      <c r="BL575" t="s">
        <v>5450</v>
      </c>
      <c r="BM575" t="s">
        <v>4949</v>
      </c>
      <c r="BN575" t="s">
        <v>7</v>
      </c>
      <c r="BO575" t="s">
        <v>4950</v>
      </c>
      <c r="BP575" s="441" t="str">
        <f t="shared" si="8"/>
        <v>WA.2378.EBA.962.201.D.521211</v>
      </c>
    </row>
    <row r="576" spans="1:68">
      <c r="A576" t="s">
        <v>5010</v>
      </c>
      <c r="B576" t="s">
        <v>4936</v>
      </c>
      <c r="C576" t="s">
        <v>4937</v>
      </c>
      <c r="D576" t="s">
        <v>3795</v>
      </c>
      <c r="E576" t="s">
        <v>197</v>
      </c>
      <c r="F576" t="s">
        <v>3812</v>
      </c>
      <c r="G576" t="s">
        <v>820</v>
      </c>
      <c r="H576" t="s">
        <v>4938</v>
      </c>
      <c r="I576">
        <v>9</v>
      </c>
      <c r="J576" t="s">
        <v>5469</v>
      </c>
      <c r="K576">
        <v>1</v>
      </c>
      <c r="L576" t="s">
        <v>1295</v>
      </c>
      <c r="M576" t="s">
        <v>566</v>
      </c>
      <c r="N576" t="s">
        <v>141</v>
      </c>
      <c r="O576" t="s">
        <v>503</v>
      </c>
      <c r="P576" t="s">
        <v>8</v>
      </c>
      <c r="Q576" t="s">
        <v>4570</v>
      </c>
      <c r="R576" t="s">
        <v>4940</v>
      </c>
      <c r="S576" t="s">
        <v>195</v>
      </c>
      <c r="T576" t="s">
        <v>4570</v>
      </c>
      <c r="U576" t="s">
        <v>4570</v>
      </c>
      <c r="V576" t="s">
        <v>4496</v>
      </c>
      <c r="W576" t="s">
        <v>4570</v>
      </c>
      <c r="X576" t="s">
        <v>5772</v>
      </c>
      <c r="Y576" t="s">
        <v>5761</v>
      </c>
      <c r="Z576" t="s">
        <v>8</v>
      </c>
      <c r="AA576">
        <v>0</v>
      </c>
      <c r="AB576" t="s">
        <v>195</v>
      </c>
      <c r="AC576">
        <v>0</v>
      </c>
      <c r="AD576" t="s">
        <v>195</v>
      </c>
      <c r="AE576">
        <v>0</v>
      </c>
      <c r="AF576" t="s">
        <v>195</v>
      </c>
      <c r="AG576">
        <v>0</v>
      </c>
      <c r="AH576" t="s">
        <v>195</v>
      </c>
      <c r="AI576">
        <v>256</v>
      </c>
      <c r="AJ576" t="s">
        <v>25</v>
      </c>
      <c r="AK576">
        <v>75000</v>
      </c>
      <c r="AL576">
        <v>19200000</v>
      </c>
      <c r="AM576" t="s">
        <v>195</v>
      </c>
      <c r="AN576">
        <v>0</v>
      </c>
      <c r="AO576" t="s">
        <v>5011</v>
      </c>
      <c r="AP576">
        <v>0</v>
      </c>
      <c r="AQ576">
        <v>0</v>
      </c>
      <c r="AR576">
        <v>2369908</v>
      </c>
      <c r="AS576">
        <v>2600408</v>
      </c>
      <c r="AT576">
        <v>2538809</v>
      </c>
      <c r="AU576">
        <v>252350</v>
      </c>
      <c r="AV576">
        <v>252350</v>
      </c>
      <c r="AW576">
        <v>252350</v>
      </c>
      <c r="AX576">
        <v>286930</v>
      </c>
      <c r="AY576">
        <v>1279574</v>
      </c>
      <c r="AZ576">
        <v>1736649</v>
      </c>
      <c r="BA576">
        <v>7630672</v>
      </c>
      <c r="BB576" t="s">
        <v>3796</v>
      </c>
      <c r="BC576" t="s">
        <v>3797</v>
      </c>
      <c r="BD576" t="s">
        <v>3813</v>
      </c>
      <c r="BE576" t="s">
        <v>3818</v>
      </c>
      <c r="BF576" t="s">
        <v>5762</v>
      </c>
      <c r="BG576" t="s">
        <v>5773</v>
      </c>
      <c r="BH576" t="s">
        <v>5764</v>
      </c>
      <c r="BI576" t="s">
        <v>195</v>
      </c>
      <c r="BJ576" t="s">
        <v>195</v>
      </c>
      <c r="BK576" t="s">
        <v>3773</v>
      </c>
      <c r="BL576" t="s">
        <v>5765</v>
      </c>
      <c r="BM576" t="s">
        <v>4949</v>
      </c>
      <c r="BN576" t="s">
        <v>7</v>
      </c>
      <c r="BO576" t="s">
        <v>4950</v>
      </c>
      <c r="BP576" s="441" t="str">
        <f t="shared" si="8"/>
        <v>WA.2378.EBA.962.201.F.521211</v>
      </c>
    </row>
    <row r="577" spans="1:68">
      <c r="A577" t="s">
        <v>5010</v>
      </c>
      <c r="B577" t="s">
        <v>4936</v>
      </c>
      <c r="C577" t="s">
        <v>4937</v>
      </c>
      <c r="D577" t="s">
        <v>3795</v>
      </c>
      <c r="E577" t="s">
        <v>197</v>
      </c>
      <c r="F577" t="s">
        <v>3812</v>
      </c>
      <c r="G577" t="s">
        <v>820</v>
      </c>
      <c r="H577" t="s">
        <v>4938</v>
      </c>
      <c r="I577">
        <v>9</v>
      </c>
      <c r="J577" t="s">
        <v>5469</v>
      </c>
      <c r="K577">
        <v>1</v>
      </c>
      <c r="L577" t="s">
        <v>1295</v>
      </c>
      <c r="M577" t="s">
        <v>566</v>
      </c>
      <c r="N577" t="s">
        <v>141</v>
      </c>
      <c r="O577" t="s">
        <v>503</v>
      </c>
      <c r="P577" t="s">
        <v>8</v>
      </c>
      <c r="Q577" t="s">
        <v>4570</v>
      </c>
      <c r="R577" t="s">
        <v>4940</v>
      </c>
      <c r="S577" t="s">
        <v>195</v>
      </c>
      <c r="T577" t="s">
        <v>4570</v>
      </c>
      <c r="U577" t="s">
        <v>4570</v>
      </c>
      <c r="V577" t="s">
        <v>4951</v>
      </c>
      <c r="W577" t="s">
        <v>4496</v>
      </c>
      <c r="X577" t="s">
        <v>5774</v>
      </c>
      <c r="Y577" t="s">
        <v>5775</v>
      </c>
      <c r="Z577" t="s">
        <v>8</v>
      </c>
      <c r="AA577">
        <v>0</v>
      </c>
      <c r="AB577" t="s">
        <v>195</v>
      </c>
      <c r="AC577">
        <v>0</v>
      </c>
      <c r="AD577" t="s">
        <v>195</v>
      </c>
      <c r="AE577">
        <v>0</v>
      </c>
      <c r="AF577" t="s">
        <v>195</v>
      </c>
      <c r="AG577">
        <v>0</v>
      </c>
      <c r="AH577" t="s">
        <v>195</v>
      </c>
      <c r="AI577">
        <v>1</v>
      </c>
      <c r="AJ577" t="s">
        <v>9</v>
      </c>
      <c r="AK577">
        <v>4000000</v>
      </c>
      <c r="AL577">
        <v>4000000</v>
      </c>
      <c r="AM577" t="s">
        <v>195</v>
      </c>
      <c r="AN577">
        <v>0</v>
      </c>
      <c r="AO577" t="s">
        <v>5011</v>
      </c>
      <c r="AP577">
        <v>0</v>
      </c>
      <c r="AQ577">
        <v>0</v>
      </c>
      <c r="AR577">
        <v>0</v>
      </c>
      <c r="AS577">
        <v>0</v>
      </c>
      <c r="AT577">
        <v>0</v>
      </c>
      <c r="AU577">
        <v>0</v>
      </c>
      <c r="AV577">
        <v>4000000</v>
      </c>
      <c r="AW577">
        <v>0</v>
      </c>
      <c r="AX577">
        <v>0</v>
      </c>
      <c r="AY577">
        <v>0</v>
      </c>
      <c r="AZ577">
        <v>0</v>
      </c>
      <c r="BA577">
        <v>0</v>
      </c>
      <c r="BB577" t="s">
        <v>3796</v>
      </c>
      <c r="BC577" t="s">
        <v>3797</v>
      </c>
      <c r="BD577" t="s">
        <v>3813</v>
      </c>
      <c r="BE577" t="s">
        <v>3818</v>
      </c>
      <c r="BF577" t="s">
        <v>5762</v>
      </c>
      <c r="BG577" t="s">
        <v>5773</v>
      </c>
      <c r="BH577" t="s">
        <v>5764</v>
      </c>
      <c r="BI577" t="s">
        <v>195</v>
      </c>
      <c r="BJ577" t="s">
        <v>195</v>
      </c>
      <c r="BK577" t="s">
        <v>3773</v>
      </c>
      <c r="BL577" t="s">
        <v>5776</v>
      </c>
      <c r="BM577" t="s">
        <v>4949</v>
      </c>
      <c r="BN577" t="s">
        <v>7</v>
      </c>
      <c r="BO577" t="s">
        <v>4950</v>
      </c>
      <c r="BP577" s="441" t="str">
        <f t="shared" si="8"/>
        <v>WA.2378.EBA.962.201.F.521211</v>
      </c>
    </row>
    <row r="578" spans="1:68">
      <c r="A578" t="s">
        <v>4935</v>
      </c>
      <c r="B578" t="s">
        <v>4936</v>
      </c>
      <c r="C578" t="s">
        <v>4937</v>
      </c>
      <c r="D578" t="s">
        <v>3795</v>
      </c>
      <c r="E578" t="s">
        <v>197</v>
      </c>
      <c r="F578" t="s">
        <v>3842</v>
      </c>
      <c r="G578" t="s">
        <v>2445</v>
      </c>
      <c r="H578" t="s">
        <v>4938</v>
      </c>
      <c r="I578">
        <v>5</v>
      </c>
      <c r="J578" t="s">
        <v>5054</v>
      </c>
      <c r="K578">
        <v>2</v>
      </c>
      <c r="L578" t="s">
        <v>1295</v>
      </c>
      <c r="M578" t="s">
        <v>8</v>
      </c>
      <c r="N578" t="s">
        <v>168</v>
      </c>
      <c r="O578" t="s">
        <v>503</v>
      </c>
      <c r="P578" t="s">
        <v>8</v>
      </c>
      <c r="Q578" t="s">
        <v>4570</v>
      </c>
      <c r="R578" t="s">
        <v>4940</v>
      </c>
      <c r="S578" t="s">
        <v>195</v>
      </c>
      <c r="T578" t="s">
        <v>4570</v>
      </c>
      <c r="U578" t="s">
        <v>4570</v>
      </c>
      <c r="V578" t="s">
        <v>4496</v>
      </c>
      <c r="W578" t="s">
        <v>4570</v>
      </c>
      <c r="X578" t="s">
        <v>5777</v>
      </c>
      <c r="Y578" t="s">
        <v>5761</v>
      </c>
      <c r="Z578" t="s">
        <v>8</v>
      </c>
      <c r="AA578">
        <v>0</v>
      </c>
      <c r="AB578" t="s">
        <v>195</v>
      </c>
      <c r="AC578">
        <v>0</v>
      </c>
      <c r="AD578" t="s">
        <v>195</v>
      </c>
      <c r="AE578">
        <v>0</v>
      </c>
      <c r="AF578" t="s">
        <v>195</v>
      </c>
      <c r="AG578">
        <v>0</v>
      </c>
      <c r="AH578" t="s">
        <v>195</v>
      </c>
      <c r="AI578">
        <v>16</v>
      </c>
      <c r="AJ578" t="s">
        <v>25</v>
      </c>
      <c r="AK578">
        <v>71250</v>
      </c>
      <c r="AL578">
        <v>1140000</v>
      </c>
      <c r="AM578" t="s">
        <v>195</v>
      </c>
      <c r="AN578">
        <v>0</v>
      </c>
      <c r="AO578" t="s">
        <v>4943</v>
      </c>
      <c r="AP578">
        <v>0</v>
      </c>
      <c r="AQ578">
        <v>0</v>
      </c>
      <c r="AR578">
        <v>7590</v>
      </c>
      <c r="AS578">
        <v>10494</v>
      </c>
      <c r="AT578">
        <v>29520</v>
      </c>
      <c r="AU578">
        <v>136539</v>
      </c>
      <c r="AV578">
        <v>137765</v>
      </c>
      <c r="AW578">
        <v>119426</v>
      </c>
      <c r="AX578">
        <v>22454</v>
      </c>
      <c r="AY578">
        <v>14648</v>
      </c>
      <c r="AZ578">
        <v>12209</v>
      </c>
      <c r="BA578">
        <v>649355</v>
      </c>
      <c r="BB578" t="s">
        <v>3796</v>
      </c>
      <c r="BC578" t="s">
        <v>3797</v>
      </c>
      <c r="BD578" t="s">
        <v>3843</v>
      </c>
      <c r="BE578" t="s">
        <v>3850</v>
      </c>
      <c r="BF578" t="s">
        <v>5778</v>
      </c>
      <c r="BG578" t="s">
        <v>5779</v>
      </c>
      <c r="BH578" t="s">
        <v>5764</v>
      </c>
      <c r="BI578" t="s">
        <v>195</v>
      </c>
      <c r="BJ578" t="s">
        <v>195</v>
      </c>
      <c r="BK578" t="s">
        <v>3773</v>
      </c>
      <c r="BL578" t="s">
        <v>5765</v>
      </c>
      <c r="BM578" t="s">
        <v>4949</v>
      </c>
      <c r="BN578" t="s">
        <v>7</v>
      </c>
      <c r="BO578" t="s">
        <v>4950</v>
      </c>
      <c r="BP578" s="441" t="str">
        <f t="shared" ref="BP578:BP641" si="9">_xlfn.TEXTJOIN(".",TRUE,D578,E578,F578,J578,L578,M578,O578)</f>
        <v>WA.2378.EBD.953.201.A.521211</v>
      </c>
    </row>
    <row r="579" spans="1:68">
      <c r="A579" t="s">
        <v>4935</v>
      </c>
      <c r="B579" t="s">
        <v>4936</v>
      </c>
      <c r="C579" t="s">
        <v>4937</v>
      </c>
      <c r="D579" t="s">
        <v>3795</v>
      </c>
      <c r="E579" t="s">
        <v>197</v>
      </c>
      <c r="F579" t="s">
        <v>3842</v>
      </c>
      <c r="G579" t="s">
        <v>2445</v>
      </c>
      <c r="H579" t="s">
        <v>4938</v>
      </c>
      <c r="I579">
        <v>5</v>
      </c>
      <c r="J579" t="s">
        <v>5054</v>
      </c>
      <c r="K579">
        <v>2</v>
      </c>
      <c r="L579" t="s">
        <v>1295</v>
      </c>
      <c r="M579" t="s">
        <v>8</v>
      </c>
      <c r="N579" t="s">
        <v>168</v>
      </c>
      <c r="O579" t="s">
        <v>503</v>
      </c>
      <c r="P579" t="s">
        <v>8</v>
      </c>
      <c r="Q579" t="s">
        <v>4570</v>
      </c>
      <c r="R579" t="s">
        <v>4940</v>
      </c>
      <c r="S579" t="s">
        <v>195</v>
      </c>
      <c r="T579" t="s">
        <v>4570</v>
      </c>
      <c r="U579" t="s">
        <v>4570</v>
      </c>
      <c r="V579" t="s">
        <v>4951</v>
      </c>
      <c r="W579" t="s">
        <v>4496</v>
      </c>
      <c r="X579" t="s">
        <v>5780</v>
      </c>
      <c r="Y579" t="s">
        <v>4483</v>
      </c>
      <c r="Z579" t="s">
        <v>8</v>
      </c>
      <c r="AA579">
        <v>0</v>
      </c>
      <c r="AB579" t="s">
        <v>195</v>
      </c>
      <c r="AC579">
        <v>0</v>
      </c>
      <c r="AD579" t="s">
        <v>195</v>
      </c>
      <c r="AE579">
        <v>0</v>
      </c>
      <c r="AF579" t="s">
        <v>195</v>
      </c>
      <c r="AG579">
        <v>0</v>
      </c>
      <c r="AH579" t="s">
        <v>195</v>
      </c>
      <c r="AI579">
        <v>4</v>
      </c>
      <c r="AJ579" t="s">
        <v>9</v>
      </c>
      <c r="AK579">
        <v>1500000</v>
      </c>
      <c r="AL579">
        <v>6000000</v>
      </c>
      <c r="AM579" t="s">
        <v>195</v>
      </c>
      <c r="AN579">
        <v>0</v>
      </c>
      <c r="AO579" t="s">
        <v>4943</v>
      </c>
      <c r="AP579">
        <v>0</v>
      </c>
      <c r="AQ579">
        <v>0</v>
      </c>
      <c r="AR579">
        <v>39947</v>
      </c>
      <c r="AS579">
        <v>55229</v>
      </c>
      <c r="AT579">
        <v>155366</v>
      </c>
      <c r="AU579">
        <v>718627</v>
      </c>
      <c r="AV579">
        <v>725079</v>
      </c>
      <c r="AW579">
        <v>628556</v>
      </c>
      <c r="AX579">
        <v>118178</v>
      </c>
      <c r="AY579">
        <v>77096</v>
      </c>
      <c r="AZ579">
        <v>64257</v>
      </c>
      <c r="BA579">
        <v>3417665</v>
      </c>
      <c r="BB579" t="s">
        <v>3796</v>
      </c>
      <c r="BC579" t="s">
        <v>3797</v>
      </c>
      <c r="BD579" t="s">
        <v>3843</v>
      </c>
      <c r="BE579" t="s">
        <v>3850</v>
      </c>
      <c r="BF579" t="s">
        <v>5778</v>
      </c>
      <c r="BG579" t="s">
        <v>5779</v>
      </c>
      <c r="BH579" t="s">
        <v>5764</v>
      </c>
      <c r="BI579" t="s">
        <v>195</v>
      </c>
      <c r="BJ579" t="s">
        <v>195</v>
      </c>
      <c r="BK579" t="s">
        <v>3773</v>
      </c>
      <c r="BL579" t="s">
        <v>5113</v>
      </c>
      <c r="BM579" t="s">
        <v>4949</v>
      </c>
      <c r="BN579" t="s">
        <v>7</v>
      </c>
      <c r="BO579" t="s">
        <v>4950</v>
      </c>
      <c r="BP579" s="441" t="str">
        <f t="shared" si="9"/>
        <v>WA.2378.EBD.953.201.A.521211</v>
      </c>
    </row>
    <row r="580" spans="1:68">
      <c r="A580" t="s">
        <v>4935</v>
      </c>
      <c r="B580" t="s">
        <v>4936</v>
      </c>
      <c r="C580" t="s">
        <v>4937</v>
      </c>
      <c r="D580" t="s">
        <v>3795</v>
      </c>
      <c r="E580" t="s">
        <v>197</v>
      </c>
      <c r="F580" t="s">
        <v>3842</v>
      </c>
      <c r="G580" t="s">
        <v>2445</v>
      </c>
      <c r="H580" t="s">
        <v>4938</v>
      </c>
      <c r="I580">
        <v>5</v>
      </c>
      <c r="J580" t="s">
        <v>5054</v>
      </c>
      <c r="K580">
        <v>2</v>
      </c>
      <c r="L580" t="s">
        <v>1295</v>
      </c>
      <c r="M580" t="s">
        <v>8</v>
      </c>
      <c r="N580" t="s">
        <v>168</v>
      </c>
      <c r="O580" t="s">
        <v>503</v>
      </c>
      <c r="P580" t="s">
        <v>8</v>
      </c>
      <c r="Q580" t="s">
        <v>4570</v>
      </c>
      <c r="R580" t="s">
        <v>4940</v>
      </c>
      <c r="S580" t="s">
        <v>195</v>
      </c>
      <c r="T580" t="s">
        <v>4570</v>
      </c>
      <c r="U580" t="s">
        <v>4570</v>
      </c>
      <c r="V580" t="s">
        <v>5001</v>
      </c>
      <c r="W580" t="s">
        <v>4951</v>
      </c>
      <c r="X580" t="s">
        <v>5781</v>
      </c>
      <c r="Y580" t="s">
        <v>4493</v>
      </c>
      <c r="Z580" t="s">
        <v>8</v>
      </c>
      <c r="AA580">
        <v>0</v>
      </c>
      <c r="AB580" t="s">
        <v>195</v>
      </c>
      <c r="AC580">
        <v>0</v>
      </c>
      <c r="AD580" t="s">
        <v>195</v>
      </c>
      <c r="AE580">
        <v>0</v>
      </c>
      <c r="AF580" t="s">
        <v>195</v>
      </c>
      <c r="AG580">
        <v>0</v>
      </c>
      <c r="AH580" t="s">
        <v>195</v>
      </c>
      <c r="AI580">
        <v>4</v>
      </c>
      <c r="AJ580" t="s">
        <v>9</v>
      </c>
      <c r="AK580">
        <v>1500000</v>
      </c>
      <c r="AL580">
        <v>6000000</v>
      </c>
      <c r="AM580" t="s">
        <v>195</v>
      </c>
      <c r="AN580">
        <v>0</v>
      </c>
      <c r="AO580" t="s">
        <v>4943</v>
      </c>
      <c r="AP580">
        <v>0</v>
      </c>
      <c r="AQ580">
        <v>0</v>
      </c>
      <c r="AR580">
        <v>39947</v>
      </c>
      <c r="AS580">
        <v>55229</v>
      </c>
      <c r="AT580">
        <v>155366</v>
      </c>
      <c r="AU580">
        <v>718627</v>
      </c>
      <c r="AV580">
        <v>725079</v>
      </c>
      <c r="AW580">
        <v>628556</v>
      </c>
      <c r="AX580">
        <v>118178</v>
      </c>
      <c r="AY580">
        <v>77096</v>
      </c>
      <c r="AZ580">
        <v>64257</v>
      </c>
      <c r="BA580">
        <v>3417665</v>
      </c>
      <c r="BB580" t="s">
        <v>3796</v>
      </c>
      <c r="BC580" t="s">
        <v>3797</v>
      </c>
      <c r="BD580" t="s">
        <v>3843</v>
      </c>
      <c r="BE580" t="s">
        <v>3850</v>
      </c>
      <c r="BF580" t="s">
        <v>5778</v>
      </c>
      <c r="BG580" t="s">
        <v>5779</v>
      </c>
      <c r="BH580" t="s">
        <v>5764</v>
      </c>
      <c r="BI580" t="s">
        <v>195</v>
      </c>
      <c r="BJ580" t="s">
        <v>195</v>
      </c>
      <c r="BK580" t="s">
        <v>3773</v>
      </c>
      <c r="BL580" t="s">
        <v>5053</v>
      </c>
      <c r="BM580" t="s">
        <v>4949</v>
      </c>
      <c r="BN580" t="s">
        <v>7</v>
      </c>
      <c r="BO580" t="s">
        <v>4950</v>
      </c>
      <c r="BP580" s="441" t="str">
        <f t="shared" si="9"/>
        <v>WA.2378.EBD.953.201.A.521211</v>
      </c>
    </row>
    <row r="581" spans="1:68">
      <c r="A581" t="s">
        <v>4935</v>
      </c>
      <c r="B581" t="s">
        <v>4936</v>
      </c>
      <c r="C581" t="s">
        <v>4937</v>
      </c>
      <c r="D581" t="s">
        <v>3795</v>
      </c>
      <c r="E581" t="s">
        <v>197</v>
      </c>
      <c r="F581" t="s">
        <v>3842</v>
      </c>
      <c r="G581" t="s">
        <v>2445</v>
      </c>
      <c r="H581" t="s">
        <v>4938</v>
      </c>
      <c r="I581">
        <v>5</v>
      </c>
      <c r="J581" t="s">
        <v>5054</v>
      </c>
      <c r="K581">
        <v>2</v>
      </c>
      <c r="L581" t="s">
        <v>1295</v>
      </c>
      <c r="M581" t="s">
        <v>8</v>
      </c>
      <c r="N581" t="s">
        <v>168</v>
      </c>
      <c r="O581" t="s">
        <v>503</v>
      </c>
      <c r="P581" t="s">
        <v>8</v>
      </c>
      <c r="Q581" t="s">
        <v>4570</v>
      </c>
      <c r="R581" t="s">
        <v>4940</v>
      </c>
      <c r="S581" t="s">
        <v>195</v>
      </c>
      <c r="T581" t="s">
        <v>4570</v>
      </c>
      <c r="U581" t="s">
        <v>4570</v>
      </c>
      <c r="V581" t="s">
        <v>5092</v>
      </c>
      <c r="W581" t="s">
        <v>5001</v>
      </c>
      <c r="X581" t="s">
        <v>5782</v>
      </c>
      <c r="Y581" t="s">
        <v>5783</v>
      </c>
      <c r="Z581" t="s">
        <v>8</v>
      </c>
      <c r="AA581">
        <v>0</v>
      </c>
      <c r="AB581" t="s">
        <v>195</v>
      </c>
      <c r="AC581">
        <v>0</v>
      </c>
      <c r="AD581" t="s">
        <v>195</v>
      </c>
      <c r="AE581">
        <v>0</v>
      </c>
      <c r="AF581" t="s">
        <v>195</v>
      </c>
      <c r="AG581">
        <v>0</v>
      </c>
      <c r="AH581" t="s">
        <v>195</v>
      </c>
      <c r="AI581">
        <v>4</v>
      </c>
      <c r="AJ581" t="s">
        <v>9</v>
      </c>
      <c r="AK581">
        <v>1500000</v>
      </c>
      <c r="AL581">
        <v>6000000</v>
      </c>
      <c r="AM581" t="s">
        <v>195</v>
      </c>
      <c r="AN581">
        <v>0</v>
      </c>
      <c r="AO581" t="s">
        <v>4943</v>
      </c>
      <c r="AP581">
        <v>0</v>
      </c>
      <c r="AQ581">
        <v>0</v>
      </c>
      <c r="AR581">
        <v>39947</v>
      </c>
      <c r="AS581">
        <v>55229</v>
      </c>
      <c r="AT581">
        <v>155366</v>
      </c>
      <c r="AU581">
        <v>718627</v>
      </c>
      <c r="AV581">
        <v>725079</v>
      </c>
      <c r="AW581">
        <v>628556</v>
      </c>
      <c r="AX581">
        <v>118178</v>
      </c>
      <c r="AY581">
        <v>77096</v>
      </c>
      <c r="AZ581">
        <v>64257</v>
      </c>
      <c r="BA581">
        <v>3417665</v>
      </c>
      <c r="BB581" t="s">
        <v>3796</v>
      </c>
      <c r="BC581" t="s">
        <v>3797</v>
      </c>
      <c r="BD581" t="s">
        <v>3843</v>
      </c>
      <c r="BE581" t="s">
        <v>3850</v>
      </c>
      <c r="BF581" t="s">
        <v>5778</v>
      </c>
      <c r="BG581" t="s">
        <v>5779</v>
      </c>
      <c r="BH581" t="s">
        <v>5764</v>
      </c>
      <c r="BI581" t="s">
        <v>195</v>
      </c>
      <c r="BJ581" t="s">
        <v>195</v>
      </c>
      <c r="BK581" t="s">
        <v>3773</v>
      </c>
      <c r="BL581" t="s">
        <v>5784</v>
      </c>
      <c r="BM581" t="s">
        <v>4949</v>
      </c>
      <c r="BN581" t="s">
        <v>7</v>
      </c>
      <c r="BO581" t="s">
        <v>4950</v>
      </c>
      <c r="BP581" s="441" t="str">
        <f t="shared" si="9"/>
        <v>WA.2378.EBD.953.201.A.521211</v>
      </c>
    </row>
    <row r="582" spans="1:68">
      <c r="A582" t="s">
        <v>4935</v>
      </c>
      <c r="B582" t="s">
        <v>4936</v>
      </c>
      <c r="C582" t="s">
        <v>4937</v>
      </c>
      <c r="D582" t="s">
        <v>3795</v>
      </c>
      <c r="E582" t="s">
        <v>197</v>
      </c>
      <c r="F582" t="s">
        <v>3842</v>
      </c>
      <c r="G582" t="s">
        <v>2445</v>
      </c>
      <c r="H582" t="s">
        <v>4938</v>
      </c>
      <c r="I582">
        <v>5</v>
      </c>
      <c r="J582" t="s">
        <v>5054</v>
      </c>
      <c r="K582">
        <v>2</v>
      </c>
      <c r="L582" t="s">
        <v>1295</v>
      </c>
      <c r="M582" t="s">
        <v>508</v>
      </c>
      <c r="N582" t="s">
        <v>169</v>
      </c>
      <c r="O582" t="s">
        <v>503</v>
      </c>
      <c r="P582" t="s">
        <v>8</v>
      </c>
      <c r="Q582" t="s">
        <v>4570</v>
      </c>
      <c r="R582" t="s">
        <v>4940</v>
      </c>
      <c r="S582" t="s">
        <v>195</v>
      </c>
      <c r="T582" t="s">
        <v>4570</v>
      </c>
      <c r="U582" t="s">
        <v>4570</v>
      </c>
      <c r="V582" t="s">
        <v>4496</v>
      </c>
      <c r="W582" t="s">
        <v>4570</v>
      </c>
      <c r="X582" t="s">
        <v>5785</v>
      </c>
      <c r="Y582" t="s">
        <v>5786</v>
      </c>
      <c r="Z582" t="s">
        <v>8</v>
      </c>
      <c r="AA582">
        <v>0</v>
      </c>
      <c r="AB582" t="s">
        <v>195</v>
      </c>
      <c r="AC582">
        <v>0</v>
      </c>
      <c r="AD582" t="s">
        <v>195</v>
      </c>
      <c r="AE582">
        <v>0</v>
      </c>
      <c r="AF582" t="s">
        <v>195</v>
      </c>
      <c r="AG582">
        <v>0</v>
      </c>
      <c r="AH582" t="s">
        <v>195</v>
      </c>
      <c r="AI582">
        <v>2</v>
      </c>
      <c r="AJ582" t="s">
        <v>9</v>
      </c>
      <c r="AK582">
        <v>1500000</v>
      </c>
      <c r="AL582">
        <v>3000000</v>
      </c>
      <c r="AM582" t="s">
        <v>195</v>
      </c>
      <c r="AN582">
        <v>0</v>
      </c>
      <c r="AO582" t="s">
        <v>4943</v>
      </c>
      <c r="AP582">
        <v>0</v>
      </c>
      <c r="AQ582">
        <v>0</v>
      </c>
      <c r="AR582">
        <v>19973</v>
      </c>
      <c r="AS582">
        <v>27614</v>
      </c>
      <c r="AT582">
        <v>77683</v>
      </c>
      <c r="AU582">
        <v>359313</v>
      </c>
      <c r="AV582">
        <v>362539</v>
      </c>
      <c r="AW582">
        <v>314278</v>
      </c>
      <c r="AX582">
        <v>59089</v>
      </c>
      <c r="AY582">
        <v>38548</v>
      </c>
      <c r="AZ582">
        <v>32129</v>
      </c>
      <c r="BA582">
        <v>1708834</v>
      </c>
      <c r="BB582" t="s">
        <v>3796</v>
      </c>
      <c r="BC582" t="s">
        <v>3797</v>
      </c>
      <c r="BD582" t="s">
        <v>3843</v>
      </c>
      <c r="BE582" t="s">
        <v>3850</v>
      </c>
      <c r="BF582" t="s">
        <v>5778</v>
      </c>
      <c r="BG582" t="s">
        <v>5787</v>
      </c>
      <c r="BH582" t="s">
        <v>5764</v>
      </c>
      <c r="BI582" t="s">
        <v>195</v>
      </c>
      <c r="BJ582" t="s">
        <v>195</v>
      </c>
      <c r="BK582" t="s">
        <v>3773</v>
      </c>
      <c r="BL582" t="s">
        <v>5788</v>
      </c>
      <c r="BM582" t="s">
        <v>4949</v>
      </c>
      <c r="BN582" t="s">
        <v>7</v>
      </c>
      <c r="BO582" t="s">
        <v>4950</v>
      </c>
      <c r="BP582" s="441" t="str">
        <f t="shared" si="9"/>
        <v>WA.2378.EBD.953.201.B.521211</v>
      </c>
    </row>
    <row r="583" spans="1:68">
      <c r="A583" t="s">
        <v>4935</v>
      </c>
      <c r="B583" t="s">
        <v>4936</v>
      </c>
      <c r="C583" t="s">
        <v>4937</v>
      </c>
      <c r="D583" t="s">
        <v>3795</v>
      </c>
      <c r="E583" t="s">
        <v>197</v>
      </c>
      <c r="F583" t="s">
        <v>3842</v>
      </c>
      <c r="G583" t="s">
        <v>2445</v>
      </c>
      <c r="H583" t="s">
        <v>4938</v>
      </c>
      <c r="I583">
        <v>5</v>
      </c>
      <c r="J583" t="s">
        <v>5054</v>
      </c>
      <c r="K583">
        <v>2</v>
      </c>
      <c r="L583" t="s">
        <v>1295</v>
      </c>
      <c r="M583" t="s">
        <v>508</v>
      </c>
      <c r="N583" t="s">
        <v>169</v>
      </c>
      <c r="O583" t="s">
        <v>503</v>
      </c>
      <c r="P583" t="s">
        <v>8</v>
      </c>
      <c r="Q583" t="s">
        <v>4570</v>
      </c>
      <c r="R583" t="s">
        <v>4940</v>
      </c>
      <c r="S583" t="s">
        <v>195</v>
      </c>
      <c r="T583" t="s">
        <v>4570</v>
      </c>
      <c r="U583" t="s">
        <v>4570</v>
      </c>
      <c r="V583" t="s">
        <v>4951</v>
      </c>
      <c r="W583" t="s">
        <v>4496</v>
      </c>
      <c r="X583" t="s">
        <v>5789</v>
      </c>
      <c r="Y583" t="s">
        <v>5790</v>
      </c>
      <c r="Z583" t="s">
        <v>8</v>
      </c>
      <c r="AA583">
        <v>0</v>
      </c>
      <c r="AB583" t="s">
        <v>195</v>
      </c>
      <c r="AC583">
        <v>0</v>
      </c>
      <c r="AD583" t="s">
        <v>195</v>
      </c>
      <c r="AE583">
        <v>0</v>
      </c>
      <c r="AF583" t="s">
        <v>195</v>
      </c>
      <c r="AG583">
        <v>0</v>
      </c>
      <c r="AH583" t="s">
        <v>195</v>
      </c>
      <c r="AI583">
        <v>2</v>
      </c>
      <c r="AJ583" t="s">
        <v>9</v>
      </c>
      <c r="AK583">
        <v>1500000</v>
      </c>
      <c r="AL583">
        <v>3000000</v>
      </c>
      <c r="AM583" t="s">
        <v>195</v>
      </c>
      <c r="AN583">
        <v>0</v>
      </c>
      <c r="AO583" t="s">
        <v>4943</v>
      </c>
      <c r="AP583">
        <v>0</v>
      </c>
      <c r="AQ583">
        <v>0</v>
      </c>
      <c r="AR583">
        <v>19973</v>
      </c>
      <c r="AS583">
        <v>27614</v>
      </c>
      <c r="AT583">
        <v>77683</v>
      </c>
      <c r="AU583">
        <v>359313</v>
      </c>
      <c r="AV583">
        <v>362539</v>
      </c>
      <c r="AW583">
        <v>314278</v>
      </c>
      <c r="AX583">
        <v>59089</v>
      </c>
      <c r="AY583">
        <v>38548</v>
      </c>
      <c r="AZ583">
        <v>32129</v>
      </c>
      <c r="BA583">
        <v>1708834</v>
      </c>
      <c r="BB583" t="s">
        <v>3796</v>
      </c>
      <c r="BC583" t="s">
        <v>3797</v>
      </c>
      <c r="BD583" t="s">
        <v>3843</v>
      </c>
      <c r="BE583" t="s">
        <v>3850</v>
      </c>
      <c r="BF583" t="s">
        <v>5778</v>
      </c>
      <c r="BG583" t="s">
        <v>5787</v>
      </c>
      <c r="BH583" t="s">
        <v>5764</v>
      </c>
      <c r="BI583" t="s">
        <v>195</v>
      </c>
      <c r="BJ583" t="s">
        <v>195</v>
      </c>
      <c r="BK583" t="s">
        <v>3773</v>
      </c>
      <c r="BL583" t="s">
        <v>5791</v>
      </c>
      <c r="BM583" t="s">
        <v>4949</v>
      </c>
      <c r="BN583" t="s">
        <v>7</v>
      </c>
      <c r="BO583" t="s">
        <v>4950</v>
      </c>
      <c r="BP583" s="441" t="str">
        <f t="shared" si="9"/>
        <v>WA.2378.EBD.953.201.B.521211</v>
      </c>
    </row>
    <row r="584" spans="1:68">
      <c r="A584" t="s">
        <v>4935</v>
      </c>
      <c r="B584" t="s">
        <v>4936</v>
      </c>
      <c r="C584" t="s">
        <v>4937</v>
      </c>
      <c r="D584" t="s">
        <v>3795</v>
      </c>
      <c r="E584" t="s">
        <v>197</v>
      </c>
      <c r="F584" t="s">
        <v>3842</v>
      </c>
      <c r="G584" t="s">
        <v>2445</v>
      </c>
      <c r="H584" t="s">
        <v>4938</v>
      </c>
      <c r="I584">
        <v>5</v>
      </c>
      <c r="J584" t="s">
        <v>5054</v>
      </c>
      <c r="K584">
        <v>2</v>
      </c>
      <c r="L584" t="s">
        <v>1295</v>
      </c>
      <c r="M584" t="s">
        <v>508</v>
      </c>
      <c r="N584" t="s">
        <v>169</v>
      </c>
      <c r="O584" t="s">
        <v>503</v>
      </c>
      <c r="P584" t="s">
        <v>8</v>
      </c>
      <c r="Q584" t="s">
        <v>4570</v>
      </c>
      <c r="R584" t="s">
        <v>4940</v>
      </c>
      <c r="S584" t="s">
        <v>195</v>
      </c>
      <c r="T584" t="s">
        <v>4570</v>
      </c>
      <c r="U584" t="s">
        <v>4570</v>
      </c>
      <c r="V584" t="s">
        <v>5001</v>
      </c>
      <c r="W584" t="s">
        <v>4951</v>
      </c>
      <c r="X584" t="s">
        <v>5792</v>
      </c>
      <c r="Y584" t="s">
        <v>5793</v>
      </c>
      <c r="Z584" t="s">
        <v>8</v>
      </c>
      <c r="AA584">
        <v>0</v>
      </c>
      <c r="AB584" t="s">
        <v>195</v>
      </c>
      <c r="AC584">
        <v>0</v>
      </c>
      <c r="AD584" t="s">
        <v>195</v>
      </c>
      <c r="AE584">
        <v>0</v>
      </c>
      <c r="AF584" t="s">
        <v>195</v>
      </c>
      <c r="AG584">
        <v>0</v>
      </c>
      <c r="AH584" t="s">
        <v>195</v>
      </c>
      <c r="AI584">
        <v>2</v>
      </c>
      <c r="AJ584" t="s">
        <v>9</v>
      </c>
      <c r="AK584">
        <v>1500000</v>
      </c>
      <c r="AL584">
        <v>3000000</v>
      </c>
      <c r="AM584" t="s">
        <v>195</v>
      </c>
      <c r="AN584">
        <v>0</v>
      </c>
      <c r="AO584" t="s">
        <v>4943</v>
      </c>
      <c r="AP584">
        <v>0</v>
      </c>
      <c r="AQ584">
        <v>0</v>
      </c>
      <c r="AR584">
        <v>19973</v>
      </c>
      <c r="AS584">
        <v>27614</v>
      </c>
      <c r="AT584">
        <v>77683</v>
      </c>
      <c r="AU584">
        <v>359313</v>
      </c>
      <c r="AV584">
        <v>362539</v>
      </c>
      <c r="AW584">
        <v>314278</v>
      </c>
      <c r="AX584">
        <v>59089</v>
      </c>
      <c r="AY584">
        <v>38548</v>
      </c>
      <c r="AZ584">
        <v>32129</v>
      </c>
      <c r="BA584">
        <v>1708834</v>
      </c>
      <c r="BB584" t="s">
        <v>3796</v>
      </c>
      <c r="BC584" t="s">
        <v>3797</v>
      </c>
      <c r="BD584" t="s">
        <v>3843</v>
      </c>
      <c r="BE584" t="s">
        <v>3850</v>
      </c>
      <c r="BF584" t="s">
        <v>5778</v>
      </c>
      <c r="BG584" t="s">
        <v>5787</v>
      </c>
      <c r="BH584" t="s">
        <v>5764</v>
      </c>
      <c r="BI584" t="s">
        <v>195</v>
      </c>
      <c r="BJ584" t="s">
        <v>195</v>
      </c>
      <c r="BK584" t="s">
        <v>3773</v>
      </c>
      <c r="BL584" t="s">
        <v>5794</v>
      </c>
      <c r="BM584" t="s">
        <v>4949</v>
      </c>
      <c r="BN584" t="s">
        <v>7</v>
      </c>
      <c r="BO584" t="s">
        <v>4950</v>
      </c>
      <c r="BP584" s="441" t="str">
        <f t="shared" si="9"/>
        <v>WA.2378.EBD.953.201.B.521211</v>
      </c>
    </row>
    <row r="585" spans="1:68">
      <c r="A585" t="s">
        <v>4935</v>
      </c>
      <c r="B585" t="s">
        <v>4936</v>
      </c>
      <c r="C585" t="s">
        <v>4937</v>
      </c>
      <c r="D585" t="s">
        <v>3795</v>
      </c>
      <c r="E585" t="s">
        <v>197</v>
      </c>
      <c r="F585" t="s">
        <v>3842</v>
      </c>
      <c r="G585" t="s">
        <v>2445</v>
      </c>
      <c r="H585" t="s">
        <v>4938</v>
      </c>
      <c r="I585">
        <v>5</v>
      </c>
      <c r="J585" t="s">
        <v>5047</v>
      </c>
      <c r="K585">
        <v>1</v>
      </c>
      <c r="L585" t="s">
        <v>1295</v>
      </c>
      <c r="M585" t="s">
        <v>508</v>
      </c>
      <c r="N585" t="s">
        <v>138</v>
      </c>
      <c r="O585" t="s">
        <v>503</v>
      </c>
      <c r="P585" t="s">
        <v>8</v>
      </c>
      <c r="Q585" t="s">
        <v>4570</v>
      </c>
      <c r="R585" t="s">
        <v>4940</v>
      </c>
      <c r="S585" t="s">
        <v>195</v>
      </c>
      <c r="T585" t="s">
        <v>4570</v>
      </c>
      <c r="U585" t="s">
        <v>4570</v>
      </c>
      <c r="V585" t="s">
        <v>4496</v>
      </c>
      <c r="W585" t="s">
        <v>4570</v>
      </c>
      <c r="X585" t="s">
        <v>5795</v>
      </c>
      <c r="Y585" t="s">
        <v>4483</v>
      </c>
      <c r="Z585" t="s">
        <v>8</v>
      </c>
      <c r="AA585">
        <v>0</v>
      </c>
      <c r="AB585" t="s">
        <v>195</v>
      </c>
      <c r="AC585">
        <v>0</v>
      </c>
      <c r="AD585" t="s">
        <v>195</v>
      </c>
      <c r="AE585">
        <v>0</v>
      </c>
      <c r="AF585" t="s">
        <v>195</v>
      </c>
      <c r="AG585">
        <v>0</v>
      </c>
      <c r="AH585" t="s">
        <v>195</v>
      </c>
      <c r="AI585">
        <v>1</v>
      </c>
      <c r="AJ585" t="s">
        <v>9</v>
      </c>
      <c r="AK585">
        <v>1000000</v>
      </c>
      <c r="AL585">
        <v>1000000</v>
      </c>
      <c r="AM585" t="s">
        <v>195</v>
      </c>
      <c r="AN585">
        <v>0</v>
      </c>
      <c r="AO585" t="s">
        <v>4943</v>
      </c>
      <c r="AP585">
        <v>0</v>
      </c>
      <c r="AQ585">
        <v>0</v>
      </c>
      <c r="AR585">
        <v>24276</v>
      </c>
      <c r="AS585">
        <v>3120</v>
      </c>
      <c r="AT585">
        <v>240611</v>
      </c>
      <c r="AU585">
        <v>3120</v>
      </c>
      <c r="AV585">
        <v>66502</v>
      </c>
      <c r="AW585">
        <v>3302</v>
      </c>
      <c r="AX585">
        <v>1248</v>
      </c>
      <c r="AY585">
        <v>998</v>
      </c>
      <c r="AZ585">
        <v>998</v>
      </c>
      <c r="BA585">
        <v>655825</v>
      </c>
      <c r="BB585" t="s">
        <v>3796</v>
      </c>
      <c r="BC585" t="s">
        <v>3797</v>
      </c>
      <c r="BD585" t="s">
        <v>3843</v>
      </c>
      <c r="BE585" t="s">
        <v>3853</v>
      </c>
      <c r="BF585" t="s">
        <v>5796</v>
      </c>
      <c r="BG585" t="s">
        <v>5797</v>
      </c>
      <c r="BH585" t="s">
        <v>5764</v>
      </c>
      <c r="BI585" t="s">
        <v>195</v>
      </c>
      <c r="BJ585" t="s">
        <v>195</v>
      </c>
      <c r="BK585" t="s">
        <v>3773</v>
      </c>
      <c r="BL585" t="s">
        <v>5049</v>
      </c>
      <c r="BM585" t="s">
        <v>4949</v>
      </c>
      <c r="BN585" t="s">
        <v>7</v>
      </c>
      <c r="BO585" t="s">
        <v>4950</v>
      </c>
      <c r="BP585" s="441" t="str">
        <f t="shared" si="9"/>
        <v>WA.2378.EBD.955.201.B.521211</v>
      </c>
    </row>
    <row r="586" spans="1:68">
      <c r="A586" t="s">
        <v>4935</v>
      </c>
      <c r="B586" t="s">
        <v>4936</v>
      </c>
      <c r="C586" t="s">
        <v>4937</v>
      </c>
      <c r="D586" t="s">
        <v>3795</v>
      </c>
      <c r="E586" t="s">
        <v>197</v>
      </c>
      <c r="F586" t="s">
        <v>3842</v>
      </c>
      <c r="G586" t="s">
        <v>2445</v>
      </c>
      <c r="H586" t="s">
        <v>4938</v>
      </c>
      <c r="I586">
        <v>5</v>
      </c>
      <c r="J586" t="s">
        <v>5047</v>
      </c>
      <c r="K586">
        <v>1</v>
      </c>
      <c r="L586" t="s">
        <v>1295</v>
      </c>
      <c r="M586" t="s">
        <v>508</v>
      </c>
      <c r="N586" t="s">
        <v>138</v>
      </c>
      <c r="O586" t="s">
        <v>503</v>
      </c>
      <c r="P586" t="s">
        <v>8</v>
      </c>
      <c r="Q586" t="s">
        <v>4570</v>
      </c>
      <c r="R586" t="s">
        <v>4940</v>
      </c>
      <c r="S586" t="s">
        <v>195</v>
      </c>
      <c r="T586" t="s">
        <v>4570</v>
      </c>
      <c r="U586" t="s">
        <v>4570</v>
      </c>
      <c r="V586" t="s">
        <v>4951</v>
      </c>
      <c r="W586" t="s">
        <v>4496</v>
      </c>
      <c r="X586" t="s">
        <v>5798</v>
      </c>
      <c r="Y586" t="s">
        <v>4493</v>
      </c>
      <c r="Z586" t="s">
        <v>8</v>
      </c>
      <c r="AA586">
        <v>0</v>
      </c>
      <c r="AB586" t="s">
        <v>195</v>
      </c>
      <c r="AC586">
        <v>0</v>
      </c>
      <c r="AD586" t="s">
        <v>195</v>
      </c>
      <c r="AE586">
        <v>0</v>
      </c>
      <c r="AF586" t="s">
        <v>195</v>
      </c>
      <c r="AG586">
        <v>0</v>
      </c>
      <c r="AH586" t="s">
        <v>195</v>
      </c>
      <c r="AI586">
        <v>1</v>
      </c>
      <c r="AJ586" t="s">
        <v>9</v>
      </c>
      <c r="AK586">
        <v>1000000</v>
      </c>
      <c r="AL586">
        <v>1000000</v>
      </c>
      <c r="AM586" t="s">
        <v>195</v>
      </c>
      <c r="AN586">
        <v>0</v>
      </c>
      <c r="AO586" t="s">
        <v>4943</v>
      </c>
      <c r="AP586">
        <v>0</v>
      </c>
      <c r="AQ586">
        <v>0</v>
      </c>
      <c r="AR586">
        <v>24276</v>
      </c>
      <c r="AS586">
        <v>3120</v>
      </c>
      <c r="AT586">
        <v>240611</v>
      </c>
      <c r="AU586">
        <v>3120</v>
      </c>
      <c r="AV586">
        <v>66502</v>
      </c>
      <c r="AW586">
        <v>3302</v>
      </c>
      <c r="AX586">
        <v>1248</v>
      </c>
      <c r="AY586">
        <v>998</v>
      </c>
      <c r="AZ586">
        <v>998</v>
      </c>
      <c r="BA586">
        <v>655825</v>
      </c>
      <c r="BB586" t="s">
        <v>3796</v>
      </c>
      <c r="BC586" t="s">
        <v>3797</v>
      </c>
      <c r="BD586" t="s">
        <v>3843</v>
      </c>
      <c r="BE586" t="s">
        <v>3853</v>
      </c>
      <c r="BF586" t="s">
        <v>5796</v>
      </c>
      <c r="BG586" t="s">
        <v>5797</v>
      </c>
      <c r="BH586" t="s">
        <v>5764</v>
      </c>
      <c r="BI586" t="s">
        <v>195</v>
      </c>
      <c r="BJ586" t="s">
        <v>195</v>
      </c>
      <c r="BK586" t="s">
        <v>3773</v>
      </c>
      <c r="BL586" t="s">
        <v>5450</v>
      </c>
      <c r="BM586" t="s">
        <v>4949</v>
      </c>
      <c r="BN586" t="s">
        <v>7</v>
      </c>
      <c r="BO586" t="s">
        <v>4950</v>
      </c>
      <c r="BP586" s="441" t="str">
        <f t="shared" si="9"/>
        <v>WA.2378.EBD.955.201.B.521211</v>
      </c>
    </row>
    <row r="587" spans="1:68">
      <c r="A587" t="s">
        <v>4935</v>
      </c>
      <c r="B587" t="s">
        <v>4936</v>
      </c>
      <c r="C587" t="s">
        <v>4937</v>
      </c>
      <c r="D587" t="s">
        <v>3795</v>
      </c>
      <c r="E587" t="s">
        <v>197</v>
      </c>
      <c r="F587" t="s">
        <v>3842</v>
      </c>
      <c r="G587" t="s">
        <v>2445</v>
      </c>
      <c r="H587" t="s">
        <v>4938</v>
      </c>
      <c r="I587">
        <v>5</v>
      </c>
      <c r="J587" t="s">
        <v>5047</v>
      </c>
      <c r="K587">
        <v>1</v>
      </c>
      <c r="L587" t="s">
        <v>1295</v>
      </c>
      <c r="M587" t="s">
        <v>508</v>
      </c>
      <c r="N587" t="s">
        <v>138</v>
      </c>
      <c r="O587" t="s">
        <v>503</v>
      </c>
      <c r="P587" t="s">
        <v>8</v>
      </c>
      <c r="Q587" t="s">
        <v>4570</v>
      </c>
      <c r="R587" t="s">
        <v>4940</v>
      </c>
      <c r="S587" t="s">
        <v>195</v>
      </c>
      <c r="T587" t="s">
        <v>4570</v>
      </c>
      <c r="U587" t="s">
        <v>4570</v>
      </c>
      <c r="V587" t="s">
        <v>5001</v>
      </c>
      <c r="W587" t="s">
        <v>4951</v>
      </c>
      <c r="X587" t="s">
        <v>5799</v>
      </c>
      <c r="Y587" t="s">
        <v>5800</v>
      </c>
      <c r="Z587" t="s">
        <v>8</v>
      </c>
      <c r="AA587">
        <v>0</v>
      </c>
      <c r="AB587" t="s">
        <v>195</v>
      </c>
      <c r="AC587">
        <v>0</v>
      </c>
      <c r="AD587" t="s">
        <v>195</v>
      </c>
      <c r="AE587">
        <v>0</v>
      </c>
      <c r="AF587" t="s">
        <v>195</v>
      </c>
      <c r="AG587">
        <v>0</v>
      </c>
      <c r="AH587" t="s">
        <v>195</v>
      </c>
      <c r="AI587">
        <v>1</v>
      </c>
      <c r="AJ587" t="s">
        <v>9</v>
      </c>
      <c r="AK587">
        <v>500000</v>
      </c>
      <c r="AL587">
        <v>500000</v>
      </c>
      <c r="AM587" t="s">
        <v>195</v>
      </c>
      <c r="AN587">
        <v>0</v>
      </c>
      <c r="AO587" t="s">
        <v>4943</v>
      </c>
      <c r="AP587">
        <v>0</v>
      </c>
      <c r="AQ587">
        <v>0</v>
      </c>
      <c r="AR587">
        <v>12138</v>
      </c>
      <c r="AS587">
        <v>1560</v>
      </c>
      <c r="AT587">
        <v>120306</v>
      </c>
      <c r="AU587">
        <v>1560</v>
      </c>
      <c r="AV587">
        <v>33251</v>
      </c>
      <c r="AW587">
        <v>1651</v>
      </c>
      <c r="AX587">
        <v>624</v>
      </c>
      <c r="AY587">
        <v>499</v>
      </c>
      <c r="AZ587">
        <v>499</v>
      </c>
      <c r="BA587">
        <v>327912</v>
      </c>
      <c r="BB587" t="s">
        <v>3796</v>
      </c>
      <c r="BC587" t="s">
        <v>3797</v>
      </c>
      <c r="BD587" t="s">
        <v>3843</v>
      </c>
      <c r="BE587" t="s">
        <v>3853</v>
      </c>
      <c r="BF587" t="s">
        <v>5796</v>
      </c>
      <c r="BG587" t="s">
        <v>5797</v>
      </c>
      <c r="BH587" t="s">
        <v>5764</v>
      </c>
      <c r="BI587" t="s">
        <v>195</v>
      </c>
      <c r="BJ587" t="s">
        <v>195</v>
      </c>
      <c r="BK587" t="s">
        <v>3773</v>
      </c>
      <c r="BL587" t="s">
        <v>5801</v>
      </c>
      <c r="BM587" t="s">
        <v>4949</v>
      </c>
      <c r="BN587" t="s">
        <v>7</v>
      </c>
      <c r="BO587" t="s">
        <v>4950</v>
      </c>
      <c r="BP587" s="441" t="str">
        <f t="shared" si="9"/>
        <v>WA.2378.EBD.955.201.B.521211</v>
      </c>
    </row>
    <row r="588" spans="1:68">
      <c r="A588" t="s">
        <v>4935</v>
      </c>
      <c r="B588" t="s">
        <v>4936</v>
      </c>
      <c r="C588" t="s">
        <v>4937</v>
      </c>
      <c r="D588" t="s">
        <v>3795</v>
      </c>
      <c r="E588" t="s">
        <v>197</v>
      </c>
      <c r="F588" t="s">
        <v>3842</v>
      </c>
      <c r="G588" t="s">
        <v>2445</v>
      </c>
      <c r="H588" t="s">
        <v>4938</v>
      </c>
      <c r="I588">
        <v>5</v>
      </c>
      <c r="J588" t="s">
        <v>5047</v>
      </c>
      <c r="K588">
        <v>1</v>
      </c>
      <c r="L588" t="s">
        <v>1295</v>
      </c>
      <c r="M588" t="s">
        <v>509</v>
      </c>
      <c r="N588" t="s">
        <v>137</v>
      </c>
      <c r="O588" t="s">
        <v>503</v>
      </c>
      <c r="P588" t="s">
        <v>8</v>
      </c>
      <c r="Q588" t="s">
        <v>4570</v>
      </c>
      <c r="R588" t="s">
        <v>4940</v>
      </c>
      <c r="S588" t="s">
        <v>195</v>
      </c>
      <c r="T588" t="s">
        <v>4570</v>
      </c>
      <c r="U588" t="s">
        <v>4570</v>
      </c>
      <c r="V588" t="s">
        <v>4496</v>
      </c>
      <c r="W588" t="s">
        <v>4570</v>
      </c>
      <c r="X588" t="s">
        <v>5802</v>
      </c>
      <c r="Y588" t="s">
        <v>4483</v>
      </c>
      <c r="Z588" t="s">
        <v>8</v>
      </c>
      <c r="AA588">
        <v>0</v>
      </c>
      <c r="AB588" t="s">
        <v>195</v>
      </c>
      <c r="AC588">
        <v>0</v>
      </c>
      <c r="AD588" t="s">
        <v>195</v>
      </c>
      <c r="AE588">
        <v>0</v>
      </c>
      <c r="AF588" t="s">
        <v>195</v>
      </c>
      <c r="AG588">
        <v>0</v>
      </c>
      <c r="AH588" t="s">
        <v>195</v>
      </c>
      <c r="AI588">
        <v>4</v>
      </c>
      <c r="AJ588" t="s">
        <v>9</v>
      </c>
      <c r="AK588">
        <v>1000000</v>
      </c>
      <c r="AL588">
        <v>4000000</v>
      </c>
      <c r="AM588" t="s">
        <v>195</v>
      </c>
      <c r="AN588">
        <v>0</v>
      </c>
      <c r="AO588" t="s">
        <v>4943</v>
      </c>
      <c r="AP588">
        <v>0</v>
      </c>
      <c r="AQ588">
        <v>0</v>
      </c>
      <c r="AR588">
        <v>97104</v>
      </c>
      <c r="AS588">
        <v>12480</v>
      </c>
      <c r="AT588">
        <v>962445</v>
      </c>
      <c r="AU588">
        <v>12480</v>
      </c>
      <c r="AV588">
        <v>266009</v>
      </c>
      <c r="AW588">
        <v>13207</v>
      </c>
      <c r="AX588">
        <v>4992</v>
      </c>
      <c r="AY588">
        <v>3993</v>
      </c>
      <c r="AZ588">
        <v>3993</v>
      </c>
      <c r="BA588">
        <v>2623297</v>
      </c>
      <c r="BB588" t="s">
        <v>3796</v>
      </c>
      <c r="BC588" t="s">
        <v>3797</v>
      </c>
      <c r="BD588" t="s">
        <v>3843</v>
      </c>
      <c r="BE588" t="s">
        <v>3853</v>
      </c>
      <c r="BF588" t="s">
        <v>5796</v>
      </c>
      <c r="BG588" t="s">
        <v>5803</v>
      </c>
      <c r="BH588" t="s">
        <v>5764</v>
      </c>
      <c r="BI588" t="s">
        <v>195</v>
      </c>
      <c r="BJ588" t="s">
        <v>195</v>
      </c>
      <c r="BK588" t="s">
        <v>3773</v>
      </c>
      <c r="BL588" t="s">
        <v>5049</v>
      </c>
      <c r="BM588" t="s">
        <v>4949</v>
      </c>
      <c r="BN588" t="s">
        <v>7</v>
      </c>
      <c r="BO588" t="s">
        <v>4950</v>
      </c>
      <c r="BP588" s="441" t="str">
        <f t="shared" si="9"/>
        <v>WA.2378.EBD.955.201.C.521211</v>
      </c>
    </row>
    <row r="589" spans="1:68">
      <c r="A589" t="s">
        <v>4935</v>
      </c>
      <c r="B589" t="s">
        <v>4936</v>
      </c>
      <c r="C589" t="s">
        <v>4937</v>
      </c>
      <c r="D589" t="s">
        <v>3795</v>
      </c>
      <c r="E589" t="s">
        <v>197</v>
      </c>
      <c r="F589" t="s">
        <v>3842</v>
      </c>
      <c r="G589" t="s">
        <v>2445</v>
      </c>
      <c r="H589" t="s">
        <v>4938</v>
      </c>
      <c r="I589">
        <v>5</v>
      </c>
      <c r="J589" t="s">
        <v>5047</v>
      </c>
      <c r="K589">
        <v>1</v>
      </c>
      <c r="L589" t="s">
        <v>1295</v>
      </c>
      <c r="M589" t="s">
        <v>509</v>
      </c>
      <c r="N589" t="s">
        <v>137</v>
      </c>
      <c r="O589" t="s">
        <v>503</v>
      </c>
      <c r="P589" t="s">
        <v>8</v>
      </c>
      <c r="Q589" t="s">
        <v>4570</v>
      </c>
      <c r="R589" t="s">
        <v>4940</v>
      </c>
      <c r="S589" t="s">
        <v>195</v>
      </c>
      <c r="T589" t="s">
        <v>4570</v>
      </c>
      <c r="U589" t="s">
        <v>4570</v>
      </c>
      <c r="V589" t="s">
        <v>4951</v>
      </c>
      <c r="W589" t="s">
        <v>4496</v>
      </c>
      <c r="X589" t="s">
        <v>5804</v>
      </c>
      <c r="Y589" t="s">
        <v>4493</v>
      </c>
      <c r="Z589" t="s">
        <v>8</v>
      </c>
      <c r="AA589">
        <v>0</v>
      </c>
      <c r="AB589" t="s">
        <v>195</v>
      </c>
      <c r="AC589">
        <v>0</v>
      </c>
      <c r="AD589" t="s">
        <v>195</v>
      </c>
      <c r="AE589">
        <v>0</v>
      </c>
      <c r="AF589" t="s">
        <v>195</v>
      </c>
      <c r="AG589">
        <v>0</v>
      </c>
      <c r="AH589" t="s">
        <v>195</v>
      </c>
      <c r="AI589">
        <v>4</v>
      </c>
      <c r="AJ589" t="s">
        <v>9</v>
      </c>
      <c r="AK589">
        <v>1000000</v>
      </c>
      <c r="AL589">
        <v>4000000</v>
      </c>
      <c r="AM589" t="s">
        <v>195</v>
      </c>
      <c r="AN589">
        <v>0</v>
      </c>
      <c r="AO589" t="s">
        <v>4943</v>
      </c>
      <c r="AP589">
        <v>0</v>
      </c>
      <c r="AQ589">
        <v>0</v>
      </c>
      <c r="AR589">
        <v>97104</v>
      </c>
      <c r="AS589">
        <v>12480</v>
      </c>
      <c r="AT589">
        <v>962445</v>
      </c>
      <c r="AU589">
        <v>12480</v>
      </c>
      <c r="AV589">
        <v>266009</v>
      </c>
      <c r="AW589">
        <v>13207</v>
      </c>
      <c r="AX589">
        <v>4992</v>
      </c>
      <c r="AY589">
        <v>3993</v>
      </c>
      <c r="AZ589">
        <v>3993</v>
      </c>
      <c r="BA589">
        <v>2623297</v>
      </c>
      <c r="BB589" t="s">
        <v>3796</v>
      </c>
      <c r="BC589" t="s">
        <v>3797</v>
      </c>
      <c r="BD589" t="s">
        <v>3843</v>
      </c>
      <c r="BE589" t="s">
        <v>3853</v>
      </c>
      <c r="BF589" t="s">
        <v>5796</v>
      </c>
      <c r="BG589" t="s">
        <v>5803</v>
      </c>
      <c r="BH589" t="s">
        <v>5764</v>
      </c>
      <c r="BI589" t="s">
        <v>195</v>
      </c>
      <c r="BJ589" t="s">
        <v>195</v>
      </c>
      <c r="BK589" t="s">
        <v>3773</v>
      </c>
      <c r="BL589" t="s">
        <v>5450</v>
      </c>
      <c r="BM589" t="s">
        <v>4949</v>
      </c>
      <c r="BN589" t="s">
        <v>7</v>
      </c>
      <c r="BO589" t="s">
        <v>4950</v>
      </c>
      <c r="BP589" s="441" t="str">
        <f t="shared" si="9"/>
        <v>WA.2378.EBD.955.201.C.521211</v>
      </c>
    </row>
    <row r="590" spans="1:68">
      <c r="A590" t="s">
        <v>4935</v>
      </c>
      <c r="B590" t="s">
        <v>4936</v>
      </c>
      <c r="C590" t="s">
        <v>4937</v>
      </c>
      <c r="D590" t="s">
        <v>3795</v>
      </c>
      <c r="E590" t="s">
        <v>197</v>
      </c>
      <c r="F590" t="s">
        <v>3842</v>
      </c>
      <c r="G590" t="s">
        <v>2445</v>
      </c>
      <c r="H590" t="s">
        <v>4938</v>
      </c>
      <c r="I590">
        <v>5</v>
      </c>
      <c r="J590" t="s">
        <v>5047</v>
      </c>
      <c r="K590">
        <v>1</v>
      </c>
      <c r="L590" t="s">
        <v>1295</v>
      </c>
      <c r="M590" t="s">
        <v>511</v>
      </c>
      <c r="N590" t="s">
        <v>3290</v>
      </c>
      <c r="O590" t="s">
        <v>503</v>
      </c>
      <c r="P590" t="s">
        <v>8</v>
      </c>
      <c r="Q590" t="s">
        <v>4570</v>
      </c>
      <c r="R590" t="s">
        <v>4940</v>
      </c>
      <c r="S590" t="s">
        <v>195</v>
      </c>
      <c r="T590" t="s">
        <v>4570</v>
      </c>
      <c r="U590" t="s">
        <v>4570</v>
      </c>
      <c r="V590" t="s">
        <v>4496</v>
      </c>
      <c r="W590" t="s">
        <v>4570</v>
      </c>
      <c r="X590" t="s">
        <v>5805</v>
      </c>
      <c r="Y590" t="s">
        <v>4483</v>
      </c>
      <c r="Z590" t="s">
        <v>8</v>
      </c>
      <c r="AA590">
        <v>0</v>
      </c>
      <c r="AB590" t="s">
        <v>195</v>
      </c>
      <c r="AC590">
        <v>0</v>
      </c>
      <c r="AD590" t="s">
        <v>195</v>
      </c>
      <c r="AE590">
        <v>0</v>
      </c>
      <c r="AF590" t="s">
        <v>195</v>
      </c>
      <c r="AG590">
        <v>0</v>
      </c>
      <c r="AH590" t="s">
        <v>195</v>
      </c>
      <c r="AI590">
        <v>1</v>
      </c>
      <c r="AJ590" t="s">
        <v>9</v>
      </c>
      <c r="AK590">
        <v>1000000</v>
      </c>
      <c r="AL590">
        <v>1000000</v>
      </c>
      <c r="AM590" t="s">
        <v>195</v>
      </c>
      <c r="AN590">
        <v>0</v>
      </c>
      <c r="AO590" t="s">
        <v>4943</v>
      </c>
      <c r="AP590">
        <v>0</v>
      </c>
      <c r="AQ590">
        <v>0</v>
      </c>
      <c r="AR590">
        <v>24276</v>
      </c>
      <c r="AS590">
        <v>3120</v>
      </c>
      <c r="AT590">
        <v>240611</v>
      </c>
      <c r="AU590">
        <v>3120</v>
      </c>
      <c r="AV590">
        <v>66502</v>
      </c>
      <c r="AW590">
        <v>3302</v>
      </c>
      <c r="AX590">
        <v>1248</v>
      </c>
      <c r="AY590">
        <v>998</v>
      </c>
      <c r="AZ590">
        <v>998</v>
      </c>
      <c r="BA590">
        <v>655825</v>
      </c>
      <c r="BB590" t="s">
        <v>3796</v>
      </c>
      <c r="BC590" t="s">
        <v>3797</v>
      </c>
      <c r="BD590" t="s">
        <v>3843</v>
      </c>
      <c r="BE590" t="s">
        <v>3853</v>
      </c>
      <c r="BF590" t="s">
        <v>5796</v>
      </c>
      <c r="BG590" t="s">
        <v>5806</v>
      </c>
      <c r="BH590" t="s">
        <v>5764</v>
      </c>
      <c r="BI590" t="s">
        <v>195</v>
      </c>
      <c r="BJ590" t="s">
        <v>195</v>
      </c>
      <c r="BK590" t="s">
        <v>3773</v>
      </c>
      <c r="BL590" t="s">
        <v>5049</v>
      </c>
      <c r="BM590" t="s">
        <v>4949</v>
      </c>
      <c r="BN590" t="s">
        <v>7</v>
      </c>
      <c r="BO590" t="s">
        <v>4950</v>
      </c>
      <c r="BP590" s="441" t="str">
        <f t="shared" si="9"/>
        <v>WA.2378.EBD.955.201.D.521211</v>
      </c>
    </row>
    <row r="591" spans="1:68">
      <c r="A591" t="s">
        <v>4935</v>
      </c>
      <c r="B591" t="s">
        <v>4936</v>
      </c>
      <c r="C591" t="s">
        <v>4937</v>
      </c>
      <c r="D591" t="s">
        <v>3795</v>
      </c>
      <c r="E591" t="s">
        <v>197</v>
      </c>
      <c r="F591" t="s">
        <v>3842</v>
      </c>
      <c r="G591" t="s">
        <v>2445</v>
      </c>
      <c r="H591" t="s">
        <v>4938</v>
      </c>
      <c r="I591">
        <v>5</v>
      </c>
      <c r="J591" t="s">
        <v>5047</v>
      </c>
      <c r="K591">
        <v>1</v>
      </c>
      <c r="L591" t="s">
        <v>1295</v>
      </c>
      <c r="M591" t="s">
        <v>511</v>
      </c>
      <c r="N591" t="s">
        <v>3290</v>
      </c>
      <c r="O591" t="s">
        <v>503</v>
      </c>
      <c r="P591" t="s">
        <v>8</v>
      </c>
      <c r="Q591" t="s">
        <v>4570</v>
      </c>
      <c r="R591" t="s">
        <v>4940</v>
      </c>
      <c r="S591" t="s">
        <v>195</v>
      </c>
      <c r="T591" t="s">
        <v>4570</v>
      </c>
      <c r="U591" t="s">
        <v>4570</v>
      </c>
      <c r="V591" t="s">
        <v>4951</v>
      </c>
      <c r="W591" t="s">
        <v>4496</v>
      </c>
      <c r="X591" t="s">
        <v>5807</v>
      </c>
      <c r="Y591" t="s">
        <v>4493</v>
      </c>
      <c r="Z591" t="s">
        <v>8</v>
      </c>
      <c r="AA591">
        <v>0</v>
      </c>
      <c r="AB591" t="s">
        <v>195</v>
      </c>
      <c r="AC591">
        <v>0</v>
      </c>
      <c r="AD591" t="s">
        <v>195</v>
      </c>
      <c r="AE591">
        <v>0</v>
      </c>
      <c r="AF591" t="s">
        <v>195</v>
      </c>
      <c r="AG591">
        <v>0</v>
      </c>
      <c r="AH591" t="s">
        <v>195</v>
      </c>
      <c r="AI591">
        <v>1</v>
      </c>
      <c r="AJ591" t="s">
        <v>9</v>
      </c>
      <c r="AK591">
        <v>1000000</v>
      </c>
      <c r="AL591">
        <v>1000000</v>
      </c>
      <c r="AM591" t="s">
        <v>195</v>
      </c>
      <c r="AN591">
        <v>0</v>
      </c>
      <c r="AO591" t="s">
        <v>4943</v>
      </c>
      <c r="AP591">
        <v>0</v>
      </c>
      <c r="AQ591">
        <v>0</v>
      </c>
      <c r="AR591">
        <v>24276</v>
      </c>
      <c r="AS591">
        <v>3120</v>
      </c>
      <c r="AT591">
        <v>240611</v>
      </c>
      <c r="AU591">
        <v>3120</v>
      </c>
      <c r="AV591">
        <v>66502</v>
      </c>
      <c r="AW591">
        <v>3302</v>
      </c>
      <c r="AX591">
        <v>1248</v>
      </c>
      <c r="AY591">
        <v>998</v>
      </c>
      <c r="AZ591">
        <v>998</v>
      </c>
      <c r="BA591">
        <v>655825</v>
      </c>
      <c r="BB591" t="s">
        <v>3796</v>
      </c>
      <c r="BC591" t="s">
        <v>3797</v>
      </c>
      <c r="BD591" t="s">
        <v>3843</v>
      </c>
      <c r="BE591" t="s">
        <v>3853</v>
      </c>
      <c r="BF591" t="s">
        <v>5796</v>
      </c>
      <c r="BG591" t="s">
        <v>5806</v>
      </c>
      <c r="BH591" t="s">
        <v>5764</v>
      </c>
      <c r="BI591" t="s">
        <v>195</v>
      </c>
      <c r="BJ591" t="s">
        <v>195</v>
      </c>
      <c r="BK591" t="s">
        <v>3773</v>
      </c>
      <c r="BL591" t="s">
        <v>5450</v>
      </c>
      <c r="BM591" t="s">
        <v>4949</v>
      </c>
      <c r="BN591" t="s">
        <v>7</v>
      </c>
      <c r="BO591" t="s">
        <v>4950</v>
      </c>
      <c r="BP591" s="441" t="str">
        <f t="shared" si="9"/>
        <v>WA.2378.EBD.955.201.D.521211</v>
      </c>
    </row>
    <row r="592" spans="1:68">
      <c r="A592" t="s">
        <v>5010</v>
      </c>
      <c r="B592" t="s">
        <v>4936</v>
      </c>
      <c r="C592" t="s">
        <v>4937</v>
      </c>
      <c r="D592" t="s">
        <v>3795</v>
      </c>
      <c r="E592" t="s">
        <v>197</v>
      </c>
      <c r="F592" t="s">
        <v>3842</v>
      </c>
      <c r="G592" t="s">
        <v>2445</v>
      </c>
      <c r="H592" t="s">
        <v>4938</v>
      </c>
      <c r="I592">
        <v>5</v>
      </c>
      <c r="J592" t="s">
        <v>5054</v>
      </c>
      <c r="K592">
        <v>2</v>
      </c>
      <c r="L592" t="s">
        <v>1295</v>
      </c>
      <c r="M592" t="s">
        <v>8</v>
      </c>
      <c r="N592" t="s">
        <v>168</v>
      </c>
      <c r="O592" t="s">
        <v>503</v>
      </c>
      <c r="P592" t="s">
        <v>8</v>
      </c>
      <c r="Q592" t="s">
        <v>4570</v>
      </c>
      <c r="R592" t="s">
        <v>4940</v>
      </c>
      <c r="S592" t="s">
        <v>195</v>
      </c>
      <c r="T592" t="s">
        <v>4570</v>
      </c>
      <c r="U592" t="s">
        <v>4570</v>
      </c>
      <c r="V592" t="s">
        <v>4496</v>
      </c>
      <c r="W592" t="s">
        <v>4570</v>
      </c>
      <c r="X592" t="s">
        <v>5777</v>
      </c>
      <c r="Y592" t="s">
        <v>5761</v>
      </c>
      <c r="Z592" t="s">
        <v>8</v>
      </c>
      <c r="AA592">
        <v>0</v>
      </c>
      <c r="AB592" t="s">
        <v>195</v>
      </c>
      <c r="AC592">
        <v>0</v>
      </c>
      <c r="AD592" t="s">
        <v>195</v>
      </c>
      <c r="AE592">
        <v>0</v>
      </c>
      <c r="AF592" t="s">
        <v>195</v>
      </c>
      <c r="AG592">
        <v>0</v>
      </c>
      <c r="AH592" t="s">
        <v>195</v>
      </c>
      <c r="AI592">
        <v>16</v>
      </c>
      <c r="AJ592" t="s">
        <v>25</v>
      </c>
      <c r="AK592">
        <v>71250</v>
      </c>
      <c r="AL592">
        <v>1140000</v>
      </c>
      <c r="AM592" t="s">
        <v>195</v>
      </c>
      <c r="AN592">
        <v>0</v>
      </c>
      <c r="AO592" t="s">
        <v>5011</v>
      </c>
      <c r="AP592">
        <v>0</v>
      </c>
      <c r="AQ592">
        <v>0</v>
      </c>
      <c r="AR592">
        <v>7590</v>
      </c>
      <c r="AS592">
        <v>10494</v>
      </c>
      <c r="AT592">
        <v>29520</v>
      </c>
      <c r="AU592">
        <v>136539</v>
      </c>
      <c r="AV592">
        <v>137765</v>
      </c>
      <c r="AW592">
        <v>119426</v>
      </c>
      <c r="AX592">
        <v>22454</v>
      </c>
      <c r="AY592">
        <v>14648</v>
      </c>
      <c r="AZ592">
        <v>12209</v>
      </c>
      <c r="BA592">
        <v>649355</v>
      </c>
      <c r="BB592" t="s">
        <v>3796</v>
      </c>
      <c r="BC592" t="s">
        <v>3797</v>
      </c>
      <c r="BD592" t="s">
        <v>3843</v>
      </c>
      <c r="BE592" t="s">
        <v>3850</v>
      </c>
      <c r="BF592" t="s">
        <v>5778</v>
      </c>
      <c r="BG592" t="s">
        <v>5779</v>
      </c>
      <c r="BH592" t="s">
        <v>5764</v>
      </c>
      <c r="BI592" t="s">
        <v>195</v>
      </c>
      <c r="BJ592" t="s">
        <v>195</v>
      </c>
      <c r="BK592" t="s">
        <v>3773</v>
      </c>
      <c r="BL592" t="s">
        <v>5765</v>
      </c>
      <c r="BM592" t="s">
        <v>4949</v>
      </c>
      <c r="BN592" t="s">
        <v>7</v>
      </c>
      <c r="BO592" t="s">
        <v>4950</v>
      </c>
      <c r="BP592" s="441" t="str">
        <f t="shared" si="9"/>
        <v>WA.2378.EBD.953.201.A.521211</v>
      </c>
    </row>
    <row r="593" spans="1:68">
      <c r="A593" t="s">
        <v>5010</v>
      </c>
      <c r="B593" t="s">
        <v>4936</v>
      </c>
      <c r="C593" t="s">
        <v>4937</v>
      </c>
      <c r="D593" t="s">
        <v>3795</v>
      </c>
      <c r="E593" t="s">
        <v>197</v>
      </c>
      <c r="F593" t="s">
        <v>3842</v>
      </c>
      <c r="G593" t="s">
        <v>2445</v>
      </c>
      <c r="H593" t="s">
        <v>4938</v>
      </c>
      <c r="I593">
        <v>5</v>
      </c>
      <c r="J593" t="s">
        <v>5054</v>
      </c>
      <c r="K593">
        <v>2</v>
      </c>
      <c r="L593" t="s">
        <v>1295</v>
      </c>
      <c r="M593" t="s">
        <v>8</v>
      </c>
      <c r="N593" t="s">
        <v>168</v>
      </c>
      <c r="O593" t="s">
        <v>503</v>
      </c>
      <c r="P593" t="s">
        <v>8</v>
      </c>
      <c r="Q593" t="s">
        <v>4570</v>
      </c>
      <c r="R593" t="s">
        <v>4940</v>
      </c>
      <c r="S593" t="s">
        <v>195</v>
      </c>
      <c r="T593" t="s">
        <v>4570</v>
      </c>
      <c r="U593" t="s">
        <v>4570</v>
      </c>
      <c r="V593" t="s">
        <v>4951</v>
      </c>
      <c r="W593" t="s">
        <v>4496</v>
      </c>
      <c r="X593" t="s">
        <v>5780</v>
      </c>
      <c r="Y593" t="s">
        <v>4483</v>
      </c>
      <c r="Z593" t="s">
        <v>8</v>
      </c>
      <c r="AA593">
        <v>0</v>
      </c>
      <c r="AB593" t="s">
        <v>195</v>
      </c>
      <c r="AC593">
        <v>0</v>
      </c>
      <c r="AD593" t="s">
        <v>195</v>
      </c>
      <c r="AE593">
        <v>0</v>
      </c>
      <c r="AF593" t="s">
        <v>195</v>
      </c>
      <c r="AG593">
        <v>0</v>
      </c>
      <c r="AH593" t="s">
        <v>195</v>
      </c>
      <c r="AI593">
        <v>4</v>
      </c>
      <c r="AJ593" t="s">
        <v>9</v>
      </c>
      <c r="AK593">
        <v>1500000</v>
      </c>
      <c r="AL593">
        <v>6000000</v>
      </c>
      <c r="AM593" t="s">
        <v>195</v>
      </c>
      <c r="AN593">
        <v>0</v>
      </c>
      <c r="AO593" t="s">
        <v>5011</v>
      </c>
      <c r="AP593">
        <v>0</v>
      </c>
      <c r="AQ593">
        <v>0</v>
      </c>
      <c r="AR593">
        <v>39947</v>
      </c>
      <c r="AS593">
        <v>55229</v>
      </c>
      <c r="AT593">
        <v>155366</v>
      </c>
      <c r="AU593">
        <v>718627</v>
      </c>
      <c r="AV593">
        <v>725079</v>
      </c>
      <c r="AW593">
        <v>628556</v>
      </c>
      <c r="AX593">
        <v>118178</v>
      </c>
      <c r="AY593">
        <v>77096</v>
      </c>
      <c r="AZ593">
        <v>64257</v>
      </c>
      <c r="BA593">
        <v>3417665</v>
      </c>
      <c r="BB593" t="s">
        <v>3796</v>
      </c>
      <c r="BC593" t="s">
        <v>3797</v>
      </c>
      <c r="BD593" t="s">
        <v>3843</v>
      </c>
      <c r="BE593" t="s">
        <v>3850</v>
      </c>
      <c r="BF593" t="s">
        <v>5778</v>
      </c>
      <c r="BG593" t="s">
        <v>5779</v>
      </c>
      <c r="BH593" t="s">
        <v>5764</v>
      </c>
      <c r="BI593" t="s">
        <v>195</v>
      </c>
      <c r="BJ593" t="s">
        <v>195</v>
      </c>
      <c r="BK593" t="s">
        <v>3773</v>
      </c>
      <c r="BL593" t="s">
        <v>5113</v>
      </c>
      <c r="BM593" t="s">
        <v>4949</v>
      </c>
      <c r="BN593" t="s">
        <v>7</v>
      </c>
      <c r="BO593" t="s">
        <v>4950</v>
      </c>
      <c r="BP593" s="441" t="str">
        <f t="shared" si="9"/>
        <v>WA.2378.EBD.953.201.A.521211</v>
      </c>
    </row>
    <row r="594" spans="1:68">
      <c r="A594" t="s">
        <v>5010</v>
      </c>
      <c r="B594" t="s">
        <v>4936</v>
      </c>
      <c r="C594" t="s">
        <v>4937</v>
      </c>
      <c r="D594" t="s">
        <v>3795</v>
      </c>
      <c r="E594" t="s">
        <v>197</v>
      </c>
      <c r="F594" t="s">
        <v>3842</v>
      </c>
      <c r="G594" t="s">
        <v>2445</v>
      </c>
      <c r="H594" t="s">
        <v>4938</v>
      </c>
      <c r="I594">
        <v>5</v>
      </c>
      <c r="J594" t="s">
        <v>5054</v>
      </c>
      <c r="K594">
        <v>2</v>
      </c>
      <c r="L594" t="s">
        <v>1295</v>
      </c>
      <c r="M594" t="s">
        <v>8</v>
      </c>
      <c r="N594" t="s">
        <v>168</v>
      </c>
      <c r="O594" t="s">
        <v>503</v>
      </c>
      <c r="P594" t="s">
        <v>8</v>
      </c>
      <c r="Q594" t="s">
        <v>4570</v>
      </c>
      <c r="R594" t="s">
        <v>4940</v>
      </c>
      <c r="S594" t="s">
        <v>195</v>
      </c>
      <c r="T594" t="s">
        <v>4570</v>
      </c>
      <c r="U594" t="s">
        <v>4570</v>
      </c>
      <c r="V594" t="s">
        <v>5001</v>
      </c>
      <c r="W594" t="s">
        <v>4951</v>
      </c>
      <c r="X594" t="s">
        <v>5781</v>
      </c>
      <c r="Y594" t="s">
        <v>4493</v>
      </c>
      <c r="Z594" t="s">
        <v>8</v>
      </c>
      <c r="AA594">
        <v>0</v>
      </c>
      <c r="AB594" t="s">
        <v>195</v>
      </c>
      <c r="AC594">
        <v>0</v>
      </c>
      <c r="AD594" t="s">
        <v>195</v>
      </c>
      <c r="AE594">
        <v>0</v>
      </c>
      <c r="AF594" t="s">
        <v>195</v>
      </c>
      <c r="AG594">
        <v>0</v>
      </c>
      <c r="AH594" t="s">
        <v>195</v>
      </c>
      <c r="AI594">
        <v>4</v>
      </c>
      <c r="AJ594" t="s">
        <v>9</v>
      </c>
      <c r="AK594">
        <v>1500000</v>
      </c>
      <c r="AL594">
        <v>6000000</v>
      </c>
      <c r="AM594" t="s">
        <v>195</v>
      </c>
      <c r="AN594">
        <v>0</v>
      </c>
      <c r="AO594" t="s">
        <v>5011</v>
      </c>
      <c r="AP594">
        <v>0</v>
      </c>
      <c r="AQ594">
        <v>0</v>
      </c>
      <c r="AR594">
        <v>39947</v>
      </c>
      <c r="AS594">
        <v>55229</v>
      </c>
      <c r="AT594">
        <v>155366</v>
      </c>
      <c r="AU594">
        <v>718627</v>
      </c>
      <c r="AV594">
        <v>725079</v>
      </c>
      <c r="AW594">
        <v>628556</v>
      </c>
      <c r="AX594">
        <v>118178</v>
      </c>
      <c r="AY594">
        <v>77096</v>
      </c>
      <c r="AZ594">
        <v>64257</v>
      </c>
      <c r="BA594">
        <v>3417665</v>
      </c>
      <c r="BB594" t="s">
        <v>3796</v>
      </c>
      <c r="BC594" t="s">
        <v>3797</v>
      </c>
      <c r="BD594" t="s">
        <v>3843</v>
      </c>
      <c r="BE594" t="s">
        <v>3850</v>
      </c>
      <c r="BF594" t="s">
        <v>5778</v>
      </c>
      <c r="BG594" t="s">
        <v>5779</v>
      </c>
      <c r="BH594" t="s">
        <v>5764</v>
      </c>
      <c r="BI594" t="s">
        <v>195</v>
      </c>
      <c r="BJ594" t="s">
        <v>195</v>
      </c>
      <c r="BK594" t="s">
        <v>3773</v>
      </c>
      <c r="BL594" t="s">
        <v>5053</v>
      </c>
      <c r="BM594" t="s">
        <v>4949</v>
      </c>
      <c r="BN594" t="s">
        <v>7</v>
      </c>
      <c r="BO594" t="s">
        <v>4950</v>
      </c>
      <c r="BP594" s="441" t="str">
        <f t="shared" si="9"/>
        <v>WA.2378.EBD.953.201.A.521211</v>
      </c>
    </row>
    <row r="595" spans="1:68">
      <c r="A595" t="s">
        <v>5010</v>
      </c>
      <c r="B595" t="s">
        <v>4936</v>
      </c>
      <c r="C595" t="s">
        <v>4937</v>
      </c>
      <c r="D595" t="s">
        <v>3795</v>
      </c>
      <c r="E595" t="s">
        <v>197</v>
      </c>
      <c r="F595" t="s">
        <v>3842</v>
      </c>
      <c r="G595" t="s">
        <v>2445</v>
      </c>
      <c r="H595" t="s">
        <v>4938</v>
      </c>
      <c r="I595">
        <v>5</v>
      </c>
      <c r="J595" t="s">
        <v>5054</v>
      </c>
      <c r="K595">
        <v>2</v>
      </c>
      <c r="L595" t="s">
        <v>1295</v>
      </c>
      <c r="M595" t="s">
        <v>8</v>
      </c>
      <c r="N595" t="s">
        <v>168</v>
      </c>
      <c r="O595" t="s">
        <v>503</v>
      </c>
      <c r="P595" t="s">
        <v>8</v>
      </c>
      <c r="Q595" t="s">
        <v>4570</v>
      </c>
      <c r="R595" t="s">
        <v>4940</v>
      </c>
      <c r="S595" t="s">
        <v>195</v>
      </c>
      <c r="T595" t="s">
        <v>4570</v>
      </c>
      <c r="U595" t="s">
        <v>4570</v>
      </c>
      <c r="V595" t="s">
        <v>5092</v>
      </c>
      <c r="W595" t="s">
        <v>5001</v>
      </c>
      <c r="X595" t="s">
        <v>5782</v>
      </c>
      <c r="Y595" t="s">
        <v>5783</v>
      </c>
      <c r="Z595" t="s">
        <v>8</v>
      </c>
      <c r="AA595">
        <v>0</v>
      </c>
      <c r="AB595" t="s">
        <v>195</v>
      </c>
      <c r="AC595">
        <v>0</v>
      </c>
      <c r="AD595" t="s">
        <v>195</v>
      </c>
      <c r="AE595">
        <v>0</v>
      </c>
      <c r="AF595" t="s">
        <v>195</v>
      </c>
      <c r="AG595">
        <v>0</v>
      </c>
      <c r="AH595" t="s">
        <v>195</v>
      </c>
      <c r="AI595">
        <v>4</v>
      </c>
      <c r="AJ595" t="s">
        <v>9</v>
      </c>
      <c r="AK595">
        <v>1500000</v>
      </c>
      <c r="AL595">
        <v>6000000</v>
      </c>
      <c r="AM595" t="s">
        <v>195</v>
      </c>
      <c r="AN595">
        <v>0</v>
      </c>
      <c r="AO595" t="s">
        <v>5011</v>
      </c>
      <c r="AP595">
        <v>0</v>
      </c>
      <c r="AQ595">
        <v>0</v>
      </c>
      <c r="AR595">
        <v>39947</v>
      </c>
      <c r="AS595">
        <v>55229</v>
      </c>
      <c r="AT595">
        <v>155366</v>
      </c>
      <c r="AU595">
        <v>718627</v>
      </c>
      <c r="AV595">
        <v>725079</v>
      </c>
      <c r="AW595">
        <v>628556</v>
      </c>
      <c r="AX595">
        <v>118178</v>
      </c>
      <c r="AY595">
        <v>77096</v>
      </c>
      <c r="AZ595">
        <v>64257</v>
      </c>
      <c r="BA595">
        <v>3417665</v>
      </c>
      <c r="BB595" t="s">
        <v>3796</v>
      </c>
      <c r="BC595" t="s">
        <v>3797</v>
      </c>
      <c r="BD595" t="s">
        <v>3843</v>
      </c>
      <c r="BE595" t="s">
        <v>3850</v>
      </c>
      <c r="BF595" t="s">
        <v>5778</v>
      </c>
      <c r="BG595" t="s">
        <v>5779</v>
      </c>
      <c r="BH595" t="s">
        <v>5764</v>
      </c>
      <c r="BI595" t="s">
        <v>195</v>
      </c>
      <c r="BJ595" t="s">
        <v>195</v>
      </c>
      <c r="BK595" t="s">
        <v>3773</v>
      </c>
      <c r="BL595" t="s">
        <v>5784</v>
      </c>
      <c r="BM595" t="s">
        <v>4949</v>
      </c>
      <c r="BN595" t="s">
        <v>7</v>
      </c>
      <c r="BO595" t="s">
        <v>4950</v>
      </c>
      <c r="BP595" s="441" t="str">
        <f t="shared" si="9"/>
        <v>WA.2378.EBD.953.201.A.521211</v>
      </c>
    </row>
    <row r="596" spans="1:68">
      <c r="A596" t="s">
        <v>5010</v>
      </c>
      <c r="B596" t="s">
        <v>4936</v>
      </c>
      <c r="C596" t="s">
        <v>4937</v>
      </c>
      <c r="D596" t="s">
        <v>3795</v>
      </c>
      <c r="E596" t="s">
        <v>197</v>
      </c>
      <c r="F596" t="s">
        <v>3842</v>
      </c>
      <c r="G596" t="s">
        <v>2445</v>
      </c>
      <c r="H596" t="s">
        <v>4938</v>
      </c>
      <c r="I596">
        <v>5</v>
      </c>
      <c r="J596" t="s">
        <v>5054</v>
      </c>
      <c r="K596">
        <v>2</v>
      </c>
      <c r="L596" t="s">
        <v>1295</v>
      </c>
      <c r="M596" t="s">
        <v>508</v>
      </c>
      <c r="N596" t="s">
        <v>169</v>
      </c>
      <c r="O596" t="s">
        <v>503</v>
      </c>
      <c r="P596" t="s">
        <v>8</v>
      </c>
      <c r="Q596" t="s">
        <v>4570</v>
      </c>
      <c r="R596" t="s">
        <v>4940</v>
      </c>
      <c r="S596" t="s">
        <v>195</v>
      </c>
      <c r="T596" t="s">
        <v>4570</v>
      </c>
      <c r="U596" t="s">
        <v>4570</v>
      </c>
      <c r="V596" t="s">
        <v>4496</v>
      </c>
      <c r="W596" t="s">
        <v>4570</v>
      </c>
      <c r="X596" t="s">
        <v>5785</v>
      </c>
      <c r="Y596" t="s">
        <v>5786</v>
      </c>
      <c r="Z596" t="s">
        <v>8</v>
      </c>
      <c r="AA596">
        <v>0</v>
      </c>
      <c r="AB596" t="s">
        <v>195</v>
      </c>
      <c r="AC596">
        <v>0</v>
      </c>
      <c r="AD596" t="s">
        <v>195</v>
      </c>
      <c r="AE596">
        <v>0</v>
      </c>
      <c r="AF596" t="s">
        <v>195</v>
      </c>
      <c r="AG596">
        <v>0</v>
      </c>
      <c r="AH596" t="s">
        <v>195</v>
      </c>
      <c r="AI596">
        <v>2</v>
      </c>
      <c r="AJ596" t="s">
        <v>9</v>
      </c>
      <c r="AK596">
        <v>1500000</v>
      </c>
      <c r="AL596">
        <v>3000000</v>
      </c>
      <c r="AM596" t="s">
        <v>195</v>
      </c>
      <c r="AN596">
        <v>0</v>
      </c>
      <c r="AO596" t="s">
        <v>5011</v>
      </c>
      <c r="AP596">
        <v>0</v>
      </c>
      <c r="AQ596">
        <v>0</v>
      </c>
      <c r="AR596">
        <v>19973</v>
      </c>
      <c r="AS596">
        <v>27614</v>
      </c>
      <c r="AT596">
        <v>77683</v>
      </c>
      <c r="AU596">
        <v>359313</v>
      </c>
      <c r="AV596">
        <v>362539</v>
      </c>
      <c r="AW596">
        <v>314278</v>
      </c>
      <c r="AX596">
        <v>59089</v>
      </c>
      <c r="AY596">
        <v>38548</v>
      </c>
      <c r="AZ596">
        <v>32129</v>
      </c>
      <c r="BA596">
        <v>1708834</v>
      </c>
      <c r="BB596" t="s">
        <v>3796</v>
      </c>
      <c r="BC596" t="s">
        <v>3797</v>
      </c>
      <c r="BD596" t="s">
        <v>3843</v>
      </c>
      <c r="BE596" t="s">
        <v>3850</v>
      </c>
      <c r="BF596" t="s">
        <v>5778</v>
      </c>
      <c r="BG596" t="s">
        <v>5787</v>
      </c>
      <c r="BH596" t="s">
        <v>5764</v>
      </c>
      <c r="BI596" t="s">
        <v>195</v>
      </c>
      <c r="BJ596" t="s">
        <v>195</v>
      </c>
      <c r="BK596" t="s">
        <v>3773</v>
      </c>
      <c r="BL596" t="s">
        <v>5788</v>
      </c>
      <c r="BM596" t="s">
        <v>4949</v>
      </c>
      <c r="BN596" t="s">
        <v>7</v>
      </c>
      <c r="BO596" t="s">
        <v>4950</v>
      </c>
      <c r="BP596" s="441" t="str">
        <f t="shared" si="9"/>
        <v>WA.2378.EBD.953.201.B.521211</v>
      </c>
    </row>
    <row r="597" spans="1:68">
      <c r="A597" t="s">
        <v>5010</v>
      </c>
      <c r="B597" t="s">
        <v>4936</v>
      </c>
      <c r="C597" t="s">
        <v>4937</v>
      </c>
      <c r="D597" t="s">
        <v>3795</v>
      </c>
      <c r="E597" t="s">
        <v>197</v>
      </c>
      <c r="F597" t="s">
        <v>3842</v>
      </c>
      <c r="G597" t="s">
        <v>2445</v>
      </c>
      <c r="H597" t="s">
        <v>4938</v>
      </c>
      <c r="I597">
        <v>5</v>
      </c>
      <c r="J597" t="s">
        <v>5054</v>
      </c>
      <c r="K597">
        <v>2</v>
      </c>
      <c r="L597" t="s">
        <v>1295</v>
      </c>
      <c r="M597" t="s">
        <v>508</v>
      </c>
      <c r="N597" t="s">
        <v>169</v>
      </c>
      <c r="O597" t="s">
        <v>503</v>
      </c>
      <c r="P597" t="s">
        <v>8</v>
      </c>
      <c r="Q597" t="s">
        <v>4570</v>
      </c>
      <c r="R597" t="s">
        <v>4940</v>
      </c>
      <c r="S597" t="s">
        <v>195</v>
      </c>
      <c r="T597" t="s">
        <v>4570</v>
      </c>
      <c r="U597" t="s">
        <v>4570</v>
      </c>
      <c r="V597" t="s">
        <v>4951</v>
      </c>
      <c r="W597" t="s">
        <v>4496</v>
      </c>
      <c r="X597" t="s">
        <v>5789</v>
      </c>
      <c r="Y597" t="s">
        <v>5790</v>
      </c>
      <c r="Z597" t="s">
        <v>8</v>
      </c>
      <c r="AA597">
        <v>0</v>
      </c>
      <c r="AB597" t="s">
        <v>195</v>
      </c>
      <c r="AC597">
        <v>0</v>
      </c>
      <c r="AD597" t="s">
        <v>195</v>
      </c>
      <c r="AE597">
        <v>0</v>
      </c>
      <c r="AF597" t="s">
        <v>195</v>
      </c>
      <c r="AG597">
        <v>0</v>
      </c>
      <c r="AH597" t="s">
        <v>195</v>
      </c>
      <c r="AI597">
        <v>2</v>
      </c>
      <c r="AJ597" t="s">
        <v>9</v>
      </c>
      <c r="AK597">
        <v>1500000</v>
      </c>
      <c r="AL597">
        <v>3000000</v>
      </c>
      <c r="AM597" t="s">
        <v>195</v>
      </c>
      <c r="AN597">
        <v>0</v>
      </c>
      <c r="AO597" t="s">
        <v>5011</v>
      </c>
      <c r="AP597">
        <v>0</v>
      </c>
      <c r="AQ597">
        <v>0</v>
      </c>
      <c r="AR597">
        <v>19973</v>
      </c>
      <c r="AS597">
        <v>27614</v>
      </c>
      <c r="AT597">
        <v>77683</v>
      </c>
      <c r="AU597">
        <v>359313</v>
      </c>
      <c r="AV597">
        <v>362539</v>
      </c>
      <c r="AW597">
        <v>314278</v>
      </c>
      <c r="AX597">
        <v>59089</v>
      </c>
      <c r="AY597">
        <v>38548</v>
      </c>
      <c r="AZ597">
        <v>32129</v>
      </c>
      <c r="BA597">
        <v>1708834</v>
      </c>
      <c r="BB597" t="s">
        <v>3796</v>
      </c>
      <c r="BC597" t="s">
        <v>3797</v>
      </c>
      <c r="BD597" t="s">
        <v>3843</v>
      </c>
      <c r="BE597" t="s">
        <v>3850</v>
      </c>
      <c r="BF597" t="s">
        <v>5778</v>
      </c>
      <c r="BG597" t="s">
        <v>5787</v>
      </c>
      <c r="BH597" t="s">
        <v>5764</v>
      </c>
      <c r="BI597" t="s">
        <v>195</v>
      </c>
      <c r="BJ597" t="s">
        <v>195</v>
      </c>
      <c r="BK597" t="s">
        <v>3773</v>
      </c>
      <c r="BL597" t="s">
        <v>5791</v>
      </c>
      <c r="BM597" t="s">
        <v>4949</v>
      </c>
      <c r="BN597" t="s">
        <v>7</v>
      </c>
      <c r="BO597" t="s">
        <v>4950</v>
      </c>
      <c r="BP597" s="441" t="str">
        <f t="shared" si="9"/>
        <v>WA.2378.EBD.953.201.B.521211</v>
      </c>
    </row>
    <row r="598" spans="1:68">
      <c r="A598" t="s">
        <v>5010</v>
      </c>
      <c r="B598" t="s">
        <v>4936</v>
      </c>
      <c r="C598" t="s">
        <v>4937</v>
      </c>
      <c r="D598" t="s">
        <v>3795</v>
      </c>
      <c r="E598" t="s">
        <v>197</v>
      </c>
      <c r="F598" t="s">
        <v>3842</v>
      </c>
      <c r="G598" t="s">
        <v>2445</v>
      </c>
      <c r="H598" t="s">
        <v>4938</v>
      </c>
      <c r="I598">
        <v>5</v>
      </c>
      <c r="J598" t="s">
        <v>5054</v>
      </c>
      <c r="K598">
        <v>2</v>
      </c>
      <c r="L598" t="s">
        <v>1295</v>
      </c>
      <c r="M598" t="s">
        <v>508</v>
      </c>
      <c r="N598" t="s">
        <v>169</v>
      </c>
      <c r="O598" t="s">
        <v>503</v>
      </c>
      <c r="P598" t="s">
        <v>8</v>
      </c>
      <c r="Q598" t="s">
        <v>4570</v>
      </c>
      <c r="R598" t="s">
        <v>4940</v>
      </c>
      <c r="S598" t="s">
        <v>195</v>
      </c>
      <c r="T598" t="s">
        <v>4570</v>
      </c>
      <c r="U598" t="s">
        <v>4570</v>
      </c>
      <c r="V598" t="s">
        <v>5001</v>
      </c>
      <c r="W598" t="s">
        <v>4951</v>
      </c>
      <c r="X598" t="s">
        <v>5792</v>
      </c>
      <c r="Y598" t="s">
        <v>5793</v>
      </c>
      <c r="Z598" t="s">
        <v>8</v>
      </c>
      <c r="AA598">
        <v>0</v>
      </c>
      <c r="AB598" t="s">
        <v>195</v>
      </c>
      <c r="AC598">
        <v>0</v>
      </c>
      <c r="AD598" t="s">
        <v>195</v>
      </c>
      <c r="AE598">
        <v>0</v>
      </c>
      <c r="AF598" t="s">
        <v>195</v>
      </c>
      <c r="AG598">
        <v>0</v>
      </c>
      <c r="AH598" t="s">
        <v>195</v>
      </c>
      <c r="AI598">
        <v>2</v>
      </c>
      <c r="AJ598" t="s">
        <v>9</v>
      </c>
      <c r="AK598">
        <v>1500000</v>
      </c>
      <c r="AL598">
        <v>3000000</v>
      </c>
      <c r="AM598" t="s">
        <v>195</v>
      </c>
      <c r="AN598">
        <v>0</v>
      </c>
      <c r="AO598" t="s">
        <v>5011</v>
      </c>
      <c r="AP598">
        <v>0</v>
      </c>
      <c r="AQ598">
        <v>0</v>
      </c>
      <c r="AR598">
        <v>19973</v>
      </c>
      <c r="AS598">
        <v>27614</v>
      </c>
      <c r="AT598">
        <v>77683</v>
      </c>
      <c r="AU598">
        <v>359313</v>
      </c>
      <c r="AV598">
        <v>362539</v>
      </c>
      <c r="AW598">
        <v>314278</v>
      </c>
      <c r="AX598">
        <v>59089</v>
      </c>
      <c r="AY598">
        <v>38548</v>
      </c>
      <c r="AZ598">
        <v>32129</v>
      </c>
      <c r="BA598">
        <v>1708834</v>
      </c>
      <c r="BB598" t="s">
        <v>3796</v>
      </c>
      <c r="BC598" t="s">
        <v>3797</v>
      </c>
      <c r="BD598" t="s">
        <v>3843</v>
      </c>
      <c r="BE598" t="s">
        <v>3850</v>
      </c>
      <c r="BF598" t="s">
        <v>5778</v>
      </c>
      <c r="BG598" t="s">
        <v>5787</v>
      </c>
      <c r="BH598" t="s">
        <v>5764</v>
      </c>
      <c r="BI598" t="s">
        <v>195</v>
      </c>
      <c r="BJ598" t="s">
        <v>195</v>
      </c>
      <c r="BK598" t="s">
        <v>3773</v>
      </c>
      <c r="BL598" t="s">
        <v>5794</v>
      </c>
      <c r="BM598" t="s">
        <v>4949</v>
      </c>
      <c r="BN598" t="s">
        <v>7</v>
      </c>
      <c r="BO598" t="s">
        <v>4950</v>
      </c>
      <c r="BP598" s="441" t="str">
        <f t="shared" si="9"/>
        <v>WA.2378.EBD.953.201.B.521211</v>
      </c>
    </row>
    <row r="599" spans="1:68">
      <c r="A599" t="s">
        <v>5010</v>
      </c>
      <c r="B599" t="s">
        <v>4936</v>
      </c>
      <c r="C599" t="s">
        <v>4937</v>
      </c>
      <c r="D599" t="s">
        <v>3795</v>
      </c>
      <c r="E599" t="s">
        <v>197</v>
      </c>
      <c r="F599" t="s">
        <v>3842</v>
      </c>
      <c r="G599" t="s">
        <v>2445</v>
      </c>
      <c r="H599" t="s">
        <v>4938</v>
      </c>
      <c r="I599">
        <v>5</v>
      </c>
      <c r="J599" t="s">
        <v>5047</v>
      </c>
      <c r="K599">
        <v>1</v>
      </c>
      <c r="L599" t="s">
        <v>1295</v>
      </c>
      <c r="M599" t="s">
        <v>508</v>
      </c>
      <c r="N599" t="s">
        <v>138</v>
      </c>
      <c r="O599" t="s">
        <v>503</v>
      </c>
      <c r="P599" t="s">
        <v>8</v>
      </c>
      <c r="Q599" t="s">
        <v>4570</v>
      </c>
      <c r="R599" t="s">
        <v>4940</v>
      </c>
      <c r="S599" t="s">
        <v>195</v>
      </c>
      <c r="T599" t="s">
        <v>4570</v>
      </c>
      <c r="U599" t="s">
        <v>4570</v>
      </c>
      <c r="V599" t="s">
        <v>4496</v>
      </c>
      <c r="W599" t="s">
        <v>4570</v>
      </c>
      <c r="X599" t="s">
        <v>5795</v>
      </c>
      <c r="Y599" t="s">
        <v>4483</v>
      </c>
      <c r="Z599" t="s">
        <v>8</v>
      </c>
      <c r="AA599">
        <v>0</v>
      </c>
      <c r="AB599" t="s">
        <v>195</v>
      </c>
      <c r="AC599">
        <v>0</v>
      </c>
      <c r="AD599" t="s">
        <v>195</v>
      </c>
      <c r="AE599">
        <v>0</v>
      </c>
      <c r="AF599" t="s">
        <v>195</v>
      </c>
      <c r="AG599">
        <v>0</v>
      </c>
      <c r="AH599" t="s">
        <v>195</v>
      </c>
      <c r="AI599">
        <v>1</v>
      </c>
      <c r="AJ599" t="s">
        <v>9</v>
      </c>
      <c r="AK599">
        <v>1000000</v>
      </c>
      <c r="AL599">
        <v>1000000</v>
      </c>
      <c r="AM599" t="s">
        <v>195</v>
      </c>
      <c r="AN599">
        <v>0</v>
      </c>
      <c r="AO599" t="s">
        <v>5011</v>
      </c>
      <c r="AP599">
        <v>0</v>
      </c>
      <c r="AQ599">
        <v>0</v>
      </c>
      <c r="AR599">
        <v>24276</v>
      </c>
      <c r="AS599">
        <v>3120</v>
      </c>
      <c r="AT599">
        <v>240611</v>
      </c>
      <c r="AU599">
        <v>3120</v>
      </c>
      <c r="AV599">
        <v>66502</v>
      </c>
      <c r="AW599">
        <v>3302</v>
      </c>
      <c r="AX599">
        <v>1248</v>
      </c>
      <c r="AY599">
        <v>998</v>
      </c>
      <c r="AZ599">
        <v>998</v>
      </c>
      <c r="BA599">
        <v>655825</v>
      </c>
      <c r="BB599" t="s">
        <v>3796</v>
      </c>
      <c r="BC599" t="s">
        <v>3797</v>
      </c>
      <c r="BD599" t="s">
        <v>3843</v>
      </c>
      <c r="BE599" t="s">
        <v>3853</v>
      </c>
      <c r="BF599" t="s">
        <v>5796</v>
      </c>
      <c r="BG599" t="s">
        <v>5797</v>
      </c>
      <c r="BH599" t="s">
        <v>5764</v>
      </c>
      <c r="BI599" t="s">
        <v>195</v>
      </c>
      <c r="BJ599" t="s">
        <v>195</v>
      </c>
      <c r="BK599" t="s">
        <v>3773</v>
      </c>
      <c r="BL599" t="s">
        <v>5049</v>
      </c>
      <c r="BM599" t="s">
        <v>4949</v>
      </c>
      <c r="BN599" t="s">
        <v>7</v>
      </c>
      <c r="BO599" t="s">
        <v>4950</v>
      </c>
      <c r="BP599" s="441" t="str">
        <f t="shared" si="9"/>
        <v>WA.2378.EBD.955.201.B.521211</v>
      </c>
    </row>
    <row r="600" spans="1:68">
      <c r="A600" t="s">
        <v>5010</v>
      </c>
      <c r="B600" t="s">
        <v>4936</v>
      </c>
      <c r="C600" t="s">
        <v>4937</v>
      </c>
      <c r="D600" t="s">
        <v>3795</v>
      </c>
      <c r="E600" t="s">
        <v>197</v>
      </c>
      <c r="F600" t="s">
        <v>3842</v>
      </c>
      <c r="G600" t="s">
        <v>2445</v>
      </c>
      <c r="H600" t="s">
        <v>4938</v>
      </c>
      <c r="I600">
        <v>5</v>
      </c>
      <c r="J600" t="s">
        <v>5047</v>
      </c>
      <c r="K600">
        <v>1</v>
      </c>
      <c r="L600" t="s">
        <v>1295</v>
      </c>
      <c r="M600" t="s">
        <v>508</v>
      </c>
      <c r="N600" t="s">
        <v>138</v>
      </c>
      <c r="O600" t="s">
        <v>503</v>
      </c>
      <c r="P600" t="s">
        <v>8</v>
      </c>
      <c r="Q600" t="s">
        <v>4570</v>
      </c>
      <c r="R600" t="s">
        <v>4940</v>
      </c>
      <c r="S600" t="s">
        <v>195</v>
      </c>
      <c r="T600" t="s">
        <v>4570</v>
      </c>
      <c r="U600" t="s">
        <v>4570</v>
      </c>
      <c r="V600" t="s">
        <v>4951</v>
      </c>
      <c r="W600" t="s">
        <v>4496</v>
      </c>
      <c r="X600" t="s">
        <v>5798</v>
      </c>
      <c r="Y600" t="s">
        <v>4493</v>
      </c>
      <c r="Z600" t="s">
        <v>8</v>
      </c>
      <c r="AA600">
        <v>0</v>
      </c>
      <c r="AB600" t="s">
        <v>195</v>
      </c>
      <c r="AC600">
        <v>0</v>
      </c>
      <c r="AD600" t="s">
        <v>195</v>
      </c>
      <c r="AE600">
        <v>0</v>
      </c>
      <c r="AF600" t="s">
        <v>195</v>
      </c>
      <c r="AG600">
        <v>0</v>
      </c>
      <c r="AH600" t="s">
        <v>195</v>
      </c>
      <c r="AI600">
        <v>1</v>
      </c>
      <c r="AJ600" t="s">
        <v>9</v>
      </c>
      <c r="AK600">
        <v>1000000</v>
      </c>
      <c r="AL600">
        <v>1000000</v>
      </c>
      <c r="AM600" t="s">
        <v>195</v>
      </c>
      <c r="AN600">
        <v>0</v>
      </c>
      <c r="AO600" t="s">
        <v>5011</v>
      </c>
      <c r="AP600">
        <v>0</v>
      </c>
      <c r="AQ600">
        <v>0</v>
      </c>
      <c r="AR600">
        <v>24276</v>
      </c>
      <c r="AS600">
        <v>3120</v>
      </c>
      <c r="AT600">
        <v>240611</v>
      </c>
      <c r="AU600">
        <v>3120</v>
      </c>
      <c r="AV600">
        <v>66502</v>
      </c>
      <c r="AW600">
        <v>3302</v>
      </c>
      <c r="AX600">
        <v>1248</v>
      </c>
      <c r="AY600">
        <v>998</v>
      </c>
      <c r="AZ600">
        <v>998</v>
      </c>
      <c r="BA600">
        <v>655825</v>
      </c>
      <c r="BB600" t="s">
        <v>3796</v>
      </c>
      <c r="BC600" t="s">
        <v>3797</v>
      </c>
      <c r="BD600" t="s">
        <v>3843</v>
      </c>
      <c r="BE600" t="s">
        <v>3853</v>
      </c>
      <c r="BF600" t="s">
        <v>5796</v>
      </c>
      <c r="BG600" t="s">
        <v>5797</v>
      </c>
      <c r="BH600" t="s">
        <v>5764</v>
      </c>
      <c r="BI600" t="s">
        <v>195</v>
      </c>
      <c r="BJ600" t="s">
        <v>195</v>
      </c>
      <c r="BK600" t="s">
        <v>3773</v>
      </c>
      <c r="BL600" t="s">
        <v>5450</v>
      </c>
      <c r="BM600" t="s">
        <v>4949</v>
      </c>
      <c r="BN600" t="s">
        <v>7</v>
      </c>
      <c r="BO600" t="s">
        <v>4950</v>
      </c>
      <c r="BP600" s="441" t="str">
        <f t="shared" si="9"/>
        <v>WA.2378.EBD.955.201.B.521211</v>
      </c>
    </row>
    <row r="601" spans="1:68">
      <c r="A601" t="s">
        <v>5010</v>
      </c>
      <c r="B601" t="s">
        <v>4936</v>
      </c>
      <c r="C601" t="s">
        <v>4937</v>
      </c>
      <c r="D601" t="s">
        <v>3795</v>
      </c>
      <c r="E601" t="s">
        <v>197</v>
      </c>
      <c r="F601" t="s">
        <v>3842</v>
      </c>
      <c r="G601" t="s">
        <v>2445</v>
      </c>
      <c r="H601" t="s">
        <v>4938</v>
      </c>
      <c r="I601">
        <v>5</v>
      </c>
      <c r="J601" t="s">
        <v>5047</v>
      </c>
      <c r="K601">
        <v>1</v>
      </c>
      <c r="L601" t="s">
        <v>1295</v>
      </c>
      <c r="M601" t="s">
        <v>508</v>
      </c>
      <c r="N601" t="s">
        <v>138</v>
      </c>
      <c r="O601" t="s">
        <v>503</v>
      </c>
      <c r="P601" t="s">
        <v>8</v>
      </c>
      <c r="Q601" t="s">
        <v>4570</v>
      </c>
      <c r="R601" t="s">
        <v>4940</v>
      </c>
      <c r="S601" t="s">
        <v>195</v>
      </c>
      <c r="T601" t="s">
        <v>4570</v>
      </c>
      <c r="U601" t="s">
        <v>4570</v>
      </c>
      <c r="V601" t="s">
        <v>5001</v>
      </c>
      <c r="W601" t="s">
        <v>4951</v>
      </c>
      <c r="X601" t="s">
        <v>5799</v>
      </c>
      <c r="Y601" t="s">
        <v>5800</v>
      </c>
      <c r="Z601" t="s">
        <v>8</v>
      </c>
      <c r="AA601">
        <v>0</v>
      </c>
      <c r="AB601" t="s">
        <v>195</v>
      </c>
      <c r="AC601">
        <v>0</v>
      </c>
      <c r="AD601" t="s">
        <v>195</v>
      </c>
      <c r="AE601">
        <v>0</v>
      </c>
      <c r="AF601" t="s">
        <v>195</v>
      </c>
      <c r="AG601">
        <v>0</v>
      </c>
      <c r="AH601" t="s">
        <v>195</v>
      </c>
      <c r="AI601">
        <v>1</v>
      </c>
      <c r="AJ601" t="s">
        <v>9</v>
      </c>
      <c r="AK601">
        <v>500000</v>
      </c>
      <c r="AL601">
        <v>500000</v>
      </c>
      <c r="AM601" t="s">
        <v>195</v>
      </c>
      <c r="AN601">
        <v>0</v>
      </c>
      <c r="AO601" t="s">
        <v>5011</v>
      </c>
      <c r="AP601">
        <v>0</v>
      </c>
      <c r="AQ601">
        <v>0</v>
      </c>
      <c r="AR601">
        <v>12138</v>
      </c>
      <c r="AS601">
        <v>1560</v>
      </c>
      <c r="AT601">
        <v>120306</v>
      </c>
      <c r="AU601">
        <v>1560</v>
      </c>
      <c r="AV601">
        <v>33251</v>
      </c>
      <c r="AW601">
        <v>1651</v>
      </c>
      <c r="AX601">
        <v>624</v>
      </c>
      <c r="AY601">
        <v>499</v>
      </c>
      <c r="AZ601">
        <v>499</v>
      </c>
      <c r="BA601">
        <v>327912</v>
      </c>
      <c r="BB601" t="s">
        <v>3796</v>
      </c>
      <c r="BC601" t="s">
        <v>3797</v>
      </c>
      <c r="BD601" t="s">
        <v>3843</v>
      </c>
      <c r="BE601" t="s">
        <v>3853</v>
      </c>
      <c r="BF601" t="s">
        <v>5796</v>
      </c>
      <c r="BG601" t="s">
        <v>5797</v>
      </c>
      <c r="BH601" t="s">
        <v>5764</v>
      </c>
      <c r="BI601" t="s">
        <v>195</v>
      </c>
      <c r="BJ601" t="s">
        <v>195</v>
      </c>
      <c r="BK601" t="s">
        <v>3773</v>
      </c>
      <c r="BL601" t="s">
        <v>5801</v>
      </c>
      <c r="BM601" t="s">
        <v>4949</v>
      </c>
      <c r="BN601" t="s">
        <v>7</v>
      </c>
      <c r="BO601" t="s">
        <v>4950</v>
      </c>
      <c r="BP601" s="441" t="str">
        <f t="shared" si="9"/>
        <v>WA.2378.EBD.955.201.B.521211</v>
      </c>
    </row>
    <row r="602" spans="1:68">
      <c r="A602" t="s">
        <v>5010</v>
      </c>
      <c r="B602" t="s">
        <v>4936</v>
      </c>
      <c r="C602" t="s">
        <v>4937</v>
      </c>
      <c r="D602" t="s">
        <v>3795</v>
      </c>
      <c r="E602" t="s">
        <v>197</v>
      </c>
      <c r="F602" t="s">
        <v>3842</v>
      </c>
      <c r="G602" t="s">
        <v>2445</v>
      </c>
      <c r="H602" t="s">
        <v>4938</v>
      </c>
      <c r="I602">
        <v>5</v>
      </c>
      <c r="J602" t="s">
        <v>5047</v>
      </c>
      <c r="K602">
        <v>1</v>
      </c>
      <c r="L602" t="s">
        <v>1295</v>
      </c>
      <c r="M602" t="s">
        <v>509</v>
      </c>
      <c r="N602" t="s">
        <v>137</v>
      </c>
      <c r="O602" t="s">
        <v>503</v>
      </c>
      <c r="P602" t="s">
        <v>8</v>
      </c>
      <c r="Q602" t="s">
        <v>4570</v>
      </c>
      <c r="R602" t="s">
        <v>4940</v>
      </c>
      <c r="S602" t="s">
        <v>195</v>
      </c>
      <c r="T602" t="s">
        <v>4570</v>
      </c>
      <c r="U602" t="s">
        <v>4570</v>
      </c>
      <c r="V602" t="s">
        <v>4496</v>
      </c>
      <c r="W602" t="s">
        <v>4570</v>
      </c>
      <c r="X602" t="s">
        <v>5802</v>
      </c>
      <c r="Y602" t="s">
        <v>4483</v>
      </c>
      <c r="Z602" t="s">
        <v>8</v>
      </c>
      <c r="AA602">
        <v>0</v>
      </c>
      <c r="AB602" t="s">
        <v>195</v>
      </c>
      <c r="AC602">
        <v>0</v>
      </c>
      <c r="AD602" t="s">
        <v>195</v>
      </c>
      <c r="AE602">
        <v>0</v>
      </c>
      <c r="AF602" t="s">
        <v>195</v>
      </c>
      <c r="AG602">
        <v>0</v>
      </c>
      <c r="AH602" t="s">
        <v>195</v>
      </c>
      <c r="AI602">
        <v>4</v>
      </c>
      <c r="AJ602" t="s">
        <v>9</v>
      </c>
      <c r="AK602">
        <v>1000000</v>
      </c>
      <c r="AL602">
        <v>4000000</v>
      </c>
      <c r="AM602" t="s">
        <v>195</v>
      </c>
      <c r="AN602">
        <v>0</v>
      </c>
      <c r="AO602" t="s">
        <v>5011</v>
      </c>
      <c r="AP602">
        <v>0</v>
      </c>
      <c r="AQ602">
        <v>0</v>
      </c>
      <c r="AR602">
        <v>97104</v>
      </c>
      <c r="AS602">
        <v>12480</v>
      </c>
      <c r="AT602">
        <v>962445</v>
      </c>
      <c r="AU602">
        <v>12480</v>
      </c>
      <c r="AV602">
        <v>266009</v>
      </c>
      <c r="AW602">
        <v>13207</v>
      </c>
      <c r="AX602">
        <v>4992</v>
      </c>
      <c r="AY602">
        <v>3993</v>
      </c>
      <c r="AZ602">
        <v>3993</v>
      </c>
      <c r="BA602">
        <v>2623297</v>
      </c>
      <c r="BB602" t="s">
        <v>3796</v>
      </c>
      <c r="BC602" t="s">
        <v>3797</v>
      </c>
      <c r="BD602" t="s">
        <v>3843</v>
      </c>
      <c r="BE602" t="s">
        <v>3853</v>
      </c>
      <c r="BF602" t="s">
        <v>5796</v>
      </c>
      <c r="BG602" t="s">
        <v>5803</v>
      </c>
      <c r="BH602" t="s">
        <v>5764</v>
      </c>
      <c r="BI602" t="s">
        <v>195</v>
      </c>
      <c r="BJ602" t="s">
        <v>195</v>
      </c>
      <c r="BK602" t="s">
        <v>3773</v>
      </c>
      <c r="BL602" t="s">
        <v>5049</v>
      </c>
      <c r="BM602" t="s">
        <v>4949</v>
      </c>
      <c r="BN602" t="s">
        <v>7</v>
      </c>
      <c r="BO602" t="s">
        <v>4950</v>
      </c>
      <c r="BP602" s="441" t="str">
        <f t="shared" si="9"/>
        <v>WA.2378.EBD.955.201.C.521211</v>
      </c>
    </row>
    <row r="603" spans="1:68">
      <c r="A603" t="s">
        <v>5010</v>
      </c>
      <c r="B603" t="s">
        <v>4936</v>
      </c>
      <c r="C603" t="s">
        <v>4937</v>
      </c>
      <c r="D603" t="s">
        <v>3795</v>
      </c>
      <c r="E603" t="s">
        <v>197</v>
      </c>
      <c r="F603" t="s">
        <v>3842</v>
      </c>
      <c r="G603" t="s">
        <v>2445</v>
      </c>
      <c r="H603" t="s">
        <v>4938</v>
      </c>
      <c r="I603">
        <v>5</v>
      </c>
      <c r="J603" t="s">
        <v>5047</v>
      </c>
      <c r="K603">
        <v>1</v>
      </c>
      <c r="L603" t="s">
        <v>1295</v>
      </c>
      <c r="M603" t="s">
        <v>509</v>
      </c>
      <c r="N603" t="s">
        <v>137</v>
      </c>
      <c r="O603" t="s">
        <v>503</v>
      </c>
      <c r="P603" t="s">
        <v>8</v>
      </c>
      <c r="Q603" t="s">
        <v>4570</v>
      </c>
      <c r="R603" t="s">
        <v>4940</v>
      </c>
      <c r="S603" t="s">
        <v>195</v>
      </c>
      <c r="T603" t="s">
        <v>4570</v>
      </c>
      <c r="U603" t="s">
        <v>4570</v>
      </c>
      <c r="V603" t="s">
        <v>4951</v>
      </c>
      <c r="W603" t="s">
        <v>4496</v>
      </c>
      <c r="X603" t="s">
        <v>5804</v>
      </c>
      <c r="Y603" t="s">
        <v>4493</v>
      </c>
      <c r="Z603" t="s">
        <v>8</v>
      </c>
      <c r="AA603">
        <v>0</v>
      </c>
      <c r="AB603" t="s">
        <v>195</v>
      </c>
      <c r="AC603">
        <v>0</v>
      </c>
      <c r="AD603" t="s">
        <v>195</v>
      </c>
      <c r="AE603">
        <v>0</v>
      </c>
      <c r="AF603" t="s">
        <v>195</v>
      </c>
      <c r="AG603">
        <v>0</v>
      </c>
      <c r="AH603" t="s">
        <v>195</v>
      </c>
      <c r="AI603">
        <v>4</v>
      </c>
      <c r="AJ603" t="s">
        <v>9</v>
      </c>
      <c r="AK603">
        <v>1000000</v>
      </c>
      <c r="AL603">
        <v>4000000</v>
      </c>
      <c r="AM603" t="s">
        <v>195</v>
      </c>
      <c r="AN603">
        <v>0</v>
      </c>
      <c r="AO603" t="s">
        <v>5011</v>
      </c>
      <c r="AP603">
        <v>0</v>
      </c>
      <c r="AQ603">
        <v>0</v>
      </c>
      <c r="AR603">
        <v>97104</v>
      </c>
      <c r="AS603">
        <v>12480</v>
      </c>
      <c r="AT603">
        <v>962445</v>
      </c>
      <c r="AU603">
        <v>12480</v>
      </c>
      <c r="AV603">
        <v>266009</v>
      </c>
      <c r="AW603">
        <v>13207</v>
      </c>
      <c r="AX603">
        <v>4992</v>
      </c>
      <c r="AY603">
        <v>3993</v>
      </c>
      <c r="AZ603">
        <v>3993</v>
      </c>
      <c r="BA603">
        <v>2623297</v>
      </c>
      <c r="BB603" t="s">
        <v>3796</v>
      </c>
      <c r="BC603" t="s">
        <v>3797</v>
      </c>
      <c r="BD603" t="s">
        <v>3843</v>
      </c>
      <c r="BE603" t="s">
        <v>3853</v>
      </c>
      <c r="BF603" t="s">
        <v>5796</v>
      </c>
      <c r="BG603" t="s">
        <v>5803</v>
      </c>
      <c r="BH603" t="s">
        <v>5764</v>
      </c>
      <c r="BI603" t="s">
        <v>195</v>
      </c>
      <c r="BJ603" t="s">
        <v>195</v>
      </c>
      <c r="BK603" t="s">
        <v>3773</v>
      </c>
      <c r="BL603" t="s">
        <v>5450</v>
      </c>
      <c r="BM603" t="s">
        <v>4949</v>
      </c>
      <c r="BN603" t="s">
        <v>7</v>
      </c>
      <c r="BO603" t="s">
        <v>4950</v>
      </c>
      <c r="BP603" s="441" t="str">
        <f t="shared" si="9"/>
        <v>WA.2378.EBD.955.201.C.521211</v>
      </c>
    </row>
    <row r="604" spans="1:68">
      <c r="A604" t="s">
        <v>5010</v>
      </c>
      <c r="B604" t="s">
        <v>4936</v>
      </c>
      <c r="C604" t="s">
        <v>4937</v>
      </c>
      <c r="D604" t="s">
        <v>3795</v>
      </c>
      <c r="E604" t="s">
        <v>197</v>
      </c>
      <c r="F604" t="s">
        <v>3842</v>
      </c>
      <c r="G604" t="s">
        <v>2445</v>
      </c>
      <c r="H604" t="s">
        <v>4938</v>
      </c>
      <c r="I604">
        <v>5</v>
      </c>
      <c r="J604" t="s">
        <v>5047</v>
      </c>
      <c r="K604">
        <v>1</v>
      </c>
      <c r="L604" t="s">
        <v>1295</v>
      </c>
      <c r="M604" t="s">
        <v>511</v>
      </c>
      <c r="N604" t="s">
        <v>3290</v>
      </c>
      <c r="O604" t="s">
        <v>503</v>
      </c>
      <c r="P604" t="s">
        <v>8</v>
      </c>
      <c r="Q604" t="s">
        <v>4570</v>
      </c>
      <c r="R604" t="s">
        <v>4940</v>
      </c>
      <c r="S604" t="s">
        <v>195</v>
      </c>
      <c r="T604" t="s">
        <v>4570</v>
      </c>
      <c r="U604" t="s">
        <v>4570</v>
      </c>
      <c r="V604" t="s">
        <v>4496</v>
      </c>
      <c r="W604" t="s">
        <v>4570</v>
      </c>
      <c r="X604" t="s">
        <v>5805</v>
      </c>
      <c r="Y604" t="s">
        <v>4483</v>
      </c>
      <c r="Z604" t="s">
        <v>8</v>
      </c>
      <c r="AA604">
        <v>0</v>
      </c>
      <c r="AB604" t="s">
        <v>195</v>
      </c>
      <c r="AC604">
        <v>0</v>
      </c>
      <c r="AD604" t="s">
        <v>195</v>
      </c>
      <c r="AE604">
        <v>0</v>
      </c>
      <c r="AF604" t="s">
        <v>195</v>
      </c>
      <c r="AG604">
        <v>0</v>
      </c>
      <c r="AH604" t="s">
        <v>195</v>
      </c>
      <c r="AI604">
        <v>1</v>
      </c>
      <c r="AJ604" t="s">
        <v>9</v>
      </c>
      <c r="AK604">
        <v>1000000</v>
      </c>
      <c r="AL604">
        <v>1000000</v>
      </c>
      <c r="AM604" t="s">
        <v>195</v>
      </c>
      <c r="AN604">
        <v>0</v>
      </c>
      <c r="AO604" t="s">
        <v>5011</v>
      </c>
      <c r="AP604">
        <v>0</v>
      </c>
      <c r="AQ604">
        <v>0</v>
      </c>
      <c r="AR604">
        <v>24276</v>
      </c>
      <c r="AS604">
        <v>3120</v>
      </c>
      <c r="AT604">
        <v>240611</v>
      </c>
      <c r="AU604">
        <v>3120</v>
      </c>
      <c r="AV604">
        <v>66502</v>
      </c>
      <c r="AW604">
        <v>3302</v>
      </c>
      <c r="AX604">
        <v>1248</v>
      </c>
      <c r="AY604">
        <v>998</v>
      </c>
      <c r="AZ604">
        <v>998</v>
      </c>
      <c r="BA604">
        <v>655825</v>
      </c>
      <c r="BB604" t="s">
        <v>3796</v>
      </c>
      <c r="BC604" t="s">
        <v>3797</v>
      </c>
      <c r="BD604" t="s">
        <v>3843</v>
      </c>
      <c r="BE604" t="s">
        <v>3853</v>
      </c>
      <c r="BF604" t="s">
        <v>5796</v>
      </c>
      <c r="BG604" t="s">
        <v>5806</v>
      </c>
      <c r="BH604" t="s">
        <v>5764</v>
      </c>
      <c r="BI604" t="s">
        <v>195</v>
      </c>
      <c r="BJ604" t="s">
        <v>195</v>
      </c>
      <c r="BK604" t="s">
        <v>3773</v>
      </c>
      <c r="BL604" t="s">
        <v>5049</v>
      </c>
      <c r="BM604" t="s">
        <v>4949</v>
      </c>
      <c r="BN604" t="s">
        <v>7</v>
      </c>
      <c r="BO604" t="s">
        <v>4950</v>
      </c>
      <c r="BP604" s="441" t="str">
        <f t="shared" si="9"/>
        <v>WA.2378.EBD.955.201.D.521211</v>
      </c>
    </row>
    <row r="605" spans="1:68">
      <c r="A605" t="s">
        <v>5010</v>
      </c>
      <c r="B605" t="s">
        <v>4936</v>
      </c>
      <c r="C605" t="s">
        <v>4937</v>
      </c>
      <c r="D605" t="s">
        <v>3795</v>
      </c>
      <c r="E605" t="s">
        <v>197</v>
      </c>
      <c r="F605" t="s">
        <v>3842</v>
      </c>
      <c r="G605" t="s">
        <v>2445</v>
      </c>
      <c r="H605" t="s">
        <v>4938</v>
      </c>
      <c r="I605">
        <v>5</v>
      </c>
      <c r="J605" t="s">
        <v>5047</v>
      </c>
      <c r="K605">
        <v>1</v>
      </c>
      <c r="L605" t="s">
        <v>1295</v>
      </c>
      <c r="M605" t="s">
        <v>511</v>
      </c>
      <c r="N605" t="s">
        <v>3290</v>
      </c>
      <c r="O605" t="s">
        <v>503</v>
      </c>
      <c r="P605" t="s">
        <v>8</v>
      </c>
      <c r="Q605" t="s">
        <v>4570</v>
      </c>
      <c r="R605" t="s">
        <v>4940</v>
      </c>
      <c r="S605" t="s">
        <v>195</v>
      </c>
      <c r="T605" t="s">
        <v>4570</v>
      </c>
      <c r="U605" t="s">
        <v>4570</v>
      </c>
      <c r="V605" t="s">
        <v>4951</v>
      </c>
      <c r="W605" t="s">
        <v>4496</v>
      </c>
      <c r="X605" t="s">
        <v>5807</v>
      </c>
      <c r="Y605" t="s">
        <v>4493</v>
      </c>
      <c r="Z605" t="s">
        <v>8</v>
      </c>
      <c r="AA605">
        <v>0</v>
      </c>
      <c r="AB605" t="s">
        <v>195</v>
      </c>
      <c r="AC605">
        <v>0</v>
      </c>
      <c r="AD605" t="s">
        <v>195</v>
      </c>
      <c r="AE605">
        <v>0</v>
      </c>
      <c r="AF605" t="s">
        <v>195</v>
      </c>
      <c r="AG605">
        <v>0</v>
      </c>
      <c r="AH605" t="s">
        <v>195</v>
      </c>
      <c r="AI605">
        <v>1</v>
      </c>
      <c r="AJ605" t="s">
        <v>9</v>
      </c>
      <c r="AK605">
        <v>1000000</v>
      </c>
      <c r="AL605">
        <v>1000000</v>
      </c>
      <c r="AM605" t="s">
        <v>195</v>
      </c>
      <c r="AN605">
        <v>0</v>
      </c>
      <c r="AO605" t="s">
        <v>5011</v>
      </c>
      <c r="AP605">
        <v>0</v>
      </c>
      <c r="AQ605">
        <v>0</v>
      </c>
      <c r="AR605">
        <v>24276</v>
      </c>
      <c r="AS605">
        <v>3120</v>
      </c>
      <c r="AT605">
        <v>240611</v>
      </c>
      <c r="AU605">
        <v>3120</v>
      </c>
      <c r="AV605">
        <v>66502</v>
      </c>
      <c r="AW605">
        <v>3302</v>
      </c>
      <c r="AX605">
        <v>1248</v>
      </c>
      <c r="AY605">
        <v>998</v>
      </c>
      <c r="AZ605">
        <v>998</v>
      </c>
      <c r="BA605">
        <v>655825</v>
      </c>
      <c r="BB605" t="s">
        <v>3796</v>
      </c>
      <c r="BC605" t="s">
        <v>3797</v>
      </c>
      <c r="BD605" t="s">
        <v>3843</v>
      </c>
      <c r="BE605" t="s">
        <v>3853</v>
      </c>
      <c r="BF605" t="s">
        <v>5796</v>
      </c>
      <c r="BG605" t="s">
        <v>5806</v>
      </c>
      <c r="BH605" t="s">
        <v>5764</v>
      </c>
      <c r="BI605" t="s">
        <v>195</v>
      </c>
      <c r="BJ605" t="s">
        <v>195</v>
      </c>
      <c r="BK605" t="s">
        <v>3773</v>
      </c>
      <c r="BL605" t="s">
        <v>5450</v>
      </c>
      <c r="BM605" t="s">
        <v>4949</v>
      </c>
      <c r="BN605" t="s">
        <v>7</v>
      </c>
      <c r="BO605" t="s">
        <v>4950</v>
      </c>
      <c r="BP605" s="441" t="str">
        <f t="shared" si="9"/>
        <v>WA.2378.EBD.955.201.D.521211</v>
      </c>
    </row>
    <row r="606" spans="1:68">
      <c r="A606" t="s">
        <v>4935</v>
      </c>
      <c r="B606" t="s">
        <v>4936</v>
      </c>
      <c r="C606" t="s">
        <v>4937</v>
      </c>
      <c r="D606" t="s">
        <v>3795</v>
      </c>
      <c r="E606" t="s">
        <v>197</v>
      </c>
      <c r="F606" t="s">
        <v>3812</v>
      </c>
      <c r="G606" t="s">
        <v>820</v>
      </c>
      <c r="H606" t="s">
        <v>4938</v>
      </c>
      <c r="I606">
        <v>9</v>
      </c>
      <c r="J606" t="s">
        <v>5469</v>
      </c>
      <c r="K606">
        <v>1</v>
      </c>
      <c r="L606" t="s">
        <v>1295</v>
      </c>
      <c r="M606" t="s">
        <v>508</v>
      </c>
      <c r="N606" t="s">
        <v>139</v>
      </c>
      <c r="O606" t="s">
        <v>513</v>
      </c>
      <c r="P606" t="s">
        <v>8</v>
      </c>
      <c r="Q606" t="s">
        <v>4570</v>
      </c>
      <c r="R606" t="s">
        <v>4940</v>
      </c>
      <c r="S606" t="s">
        <v>195</v>
      </c>
      <c r="T606" t="s">
        <v>4570</v>
      </c>
      <c r="U606" t="s">
        <v>4570</v>
      </c>
      <c r="V606" t="s">
        <v>4496</v>
      </c>
      <c r="W606" t="s">
        <v>4570</v>
      </c>
      <c r="X606" t="s">
        <v>5808</v>
      </c>
      <c r="Y606" t="s">
        <v>5809</v>
      </c>
      <c r="Z606" t="s">
        <v>8</v>
      </c>
      <c r="AA606">
        <v>0</v>
      </c>
      <c r="AB606" t="s">
        <v>195</v>
      </c>
      <c r="AC606">
        <v>0</v>
      </c>
      <c r="AD606" t="s">
        <v>195</v>
      </c>
      <c r="AE606">
        <v>0</v>
      </c>
      <c r="AF606" t="s">
        <v>195</v>
      </c>
      <c r="AG606">
        <v>0</v>
      </c>
      <c r="AH606" t="s">
        <v>195</v>
      </c>
      <c r="AI606">
        <v>1</v>
      </c>
      <c r="AJ606" t="s">
        <v>54</v>
      </c>
      <c r="AK606">
        <v>700000</v>
      </c>
      <c r="AL606">
        <v>700000</v>
      </c>
      <c r="AM606" t="s">
        <v>195</v>
      </c>
      <c r="AN606">
        <v>0</v>
      </c>
      <c r="AO606" t="s">
        <v>4943</v>
      </c>
      <c r="AP606">
        <v>0</v>
      </c>
      <c r="AQ606">
        <v>0</v>
      </c>
      <c r="AR606">
        <v>86403</v>
      </c>
      <c r="AS606">
        <v>94807</v>
      </c>
      <c r="AT606">
        <v>92561</v>
      </c>
      <c r="AU606">
        <v>9200</v>
      </c>
      <c r="AV606">
        <v>9200</v>
      </c>
      <c r="AW606">
        <v>9200</v>
      </c>
      <c r="AX606">
        <v>10461</v>
      </c>
      <c r="AY606">
        <v>46651</v>
      </c>
      <c r="AZ606">
        <v>63315</v>
      </c>
      <c r="BA606">
        <v>278202</v>
      </c>
      <c r="BB606" t="s">
        <v>3796</v>
      </c>
      <c r="BC606" t="s">
        <v>3797</v>
      </c>
      <c r="BD606" t="s">
        <v>3813</v>
      </c>
      <c r="BE606" t="s">
        <v>3818</v>
      </c>
      <c r="BF606" t="s">
        <v>5762</v>
      </c>
      <c r="BG606" t="s">
        <v>5767</v>
      </c>
      <c r="BH606" t="s">
        <v>5764</v>
      </c>
      <c r="BI606" t="s">
        <v>195</v>
      </c>
      <c r="BJ606" t="s">
        <v>195</v>
      </c>
      <c r="BK606" t="s">
        <v>3776</v>
      </c>
      <c r="BL606" t="s">
        <v>5810</v>
      </c>
      <c r="BM606" t="s">
        <v>4949</v>
      </c>
      <c r="BN606" t="s">
        <v>5121</v>
      </c>
      <c r="BO606" t="s">
        <v>4950</v>
      </c>
      <c r="BP606" s="441" t="str">
        <f t="shared" si="9"/>
        <v>WA.2378.EBA.962.201.B.522151</v>
      </c>
    </row>
    <row r="607" spans="1:68">
      <c r="A607" t="s">
        <v>5010</v>
      </c>
      <c r="B607" t="s">
        <v>4936</v>
      </c>
      <c r="C607" t="s">
        <v>4937</v>
      </c>
      <c r="D607" t="s">
        <v>3795</v>
      </c>
      <c r="E607" t="s">
        <v>197</v>
      </c>
      <c r="F607" t="s">
        <v>3812</v>
      </c>
      <c r="G607" t="s">
        <v>820</v>
      </c>
      <c r="H607" t="s">
        <v>4938</v>
      </c>
      <c r="I607">
        <v>9</v>
      </c>
      <c r="J607" t="s">
        <v>5469</v>
      </c>
      <c r="K607">
        <v>1</v>
      </c>
      <c r="L607" t="s">
        <v>1295</v>
      </c>
      <c r="M607" t="s">
        <v>508</v>
      </c>
      <c r="N607" t="s">
        <v>139</v>
      </c>
      <c r="O607" t="s">
        <v>513</v>
      </c>
      <c r="P607" t="s">
        <v>8</v>
      </c>
      <c r="Q607" t="s">
        <v>4570</v>
      </c>
      <c r="R607" t="s">
        <v>4940</v>
      </c>
      <c r="S607" t="s">
        <v>195</v>
      </c>
      <c r="T607" t="s">
        <v>4570</v>
      </c>
      <c r="U607" t="s">
        <v>4570</v>
      </c>
      <c r="V607" t="s">
        <v>4496</v>
      </c>
      <c r="W607" t="s">
        <v>4570</v>
      </c>
      <c r="X607" t="s">
        <v>5808</v>
      </c>
      <c r="Y607" t="s">
        <v>5809</v>
      </c>
      <c r="Z607" t="s">
        <v>8</v>
      </c>
      <c r="AA607">
        <v>0</v>
      </c>
      <c r="AB607" t="s">
        <v>195</v>
      </c>
      <c r="AC607">
        <v>0</v>
      </c>
      <c r="AD607" t="s">
        <v>195</v>
      </c>
      <c r="AE607">
        <v>0</v>
      </c>
      <c r="AF607" t="s">
        <v>195</v>
      </c>
      <c r="AG607">
        <v>0</v>
      </c>
      <c r="AH607" t="s">
        <v>195</v>
      </c>
      <c r="AI607">
        <v>1</v>
      </c>
      <c r="AJ607" t="s">
        <v>54</v>
      </c>
      <c r="AK607">
        <v>700000</v>
      </c>
      <c r="AL607">
        <v>700000</v>
      </c>
      <c r="AM607" t="s">
        <v>195</v>
      </c>
      <c r="AN607">
        <v>0</v>
      </c>
      <c r="AO607" t="s">
        <v>5011</v>
      </c>
      <c r="AP607">
        <v>0</v>
      </c>
      <c r="AQ607">
        <v>0</v>
      </c>
      <c r="AR607">
        <v>86403</v>
      </c>
      <c r="AS607">
        <v>94807</v>
      </c>
      <c r="AT607">
        <v>92561</v>
      </c>
      <c r="AU607">
        <v>9200</v>
      </c>
      <c r="AV607">
        <v>9200</v>
      </c>
      <c r="AW607">
        <v>9200</v>
      </c>
      <c r="AX607">
        <v>10461</v>
      </c>
      <c r="AY607">
        <v>46651</v>
      </c>
      <c r="AZ607">
        <v>63315</v>
      </c>
      <c r="BA607">
        <v>278202</v>
      </c>
      <c r="BB607" t="s">
        <v>3796</v>
      </c>
      <c r="BC607" t="s">
        <v>3797</v>
      </c>
      <c r="BD607" t="s">
        <v>3813</v>
      </c>
      <c r="BE607" t="s">
        <v>3818</v>
      </c>
      <c r="BF607" t="s">
        <v>5762</v>
      </c>
      <c r="BG607" t="s">
        <v>5767</v>
      </c>
      <c r="BH607" t="s">
        <v>5764</v>
      </c>
      <c r="BI607" t="s">
        <v>195</v>
      </c>
      <c r="BJ607" t="s">
        <v>195</v>
      </c>
      <c r="BK607" t="s">
        <v>3776</v>
      </c>
      <c r="BL607" t="s">
        <v>5810</v>
      </c>
      <c r="BM607" t="s">
        <v>4949</v>
      </c>
      <c r="BN607" t="s">
        <v>5121</v>
      </c>
      <c r="BO607" t="s">
        <v>4950</v>
      </c>
      <c r="BP607" s="441" t="str">
        <f t="shared" si="9"/>
        <v>WA.2378.EBA.962.201.B.522151</v>
      </c>
    </row>
    <row r="608" spans="1:68">
      <c r="A608" t="s">
        <v>4935</v>
      </c>
      <c r="B608" t="s">
        <v>4936</v>
      </c>
      <c r="C608" t="s">
        <v>4937</v>
      </c>
      <c r="D608" t="s">
        <v>3795</v>
      </c>
      <c r="E608" t="s">
        <v>197</v>
      </c>
      <c r="F608" t="s">
        <v>3812</v>
      </c>
      <c r="G608" t="s">
        <v>820</v>
      </c>
      <c r="H608" t="s">
        <v>4938</v>
      </c>
      <c r="I608">
        <v>9</v>
      </c>
      <c r="J608" t="s">
        <v>5469</v>
      </c>
      <c r="K608">
        <v>1</v>
      </c>
      <c r="L608" t="s">
        <v>1295</v>
      </c>
      <c r="M608" t="s">
        <v>8</v>
      </c>
      <c r="N608" t="s">
        <v>142</v>
      </c>
      <c r="O608" t="s">
        <v>510</v>
      </c>
      <c r="P608" t="s">
        <v>8</v>
      </c>
      <c r="Q608" t="s">
        <v>4570</v>
      </c>
      <c r="R608" t="s">
        <v>4940</v>
      </c>
      <c r="S608" t="s">
        <v>195</v>
      </c>
      <c r="T608" t="s">
        <v>4570</v>
      </c>
      <c r="U608" t="s">
        <v>4570</v>
      </c>
      <c r="V608" t="s">
        <v>4496</v>
      </c>
      <c r="W608" t="s">
        <v>4570</v>
      </c>
      <c r="X608" t="s">
        <v>5811</v>
      </c>
      <c r="Y608" t="s">
        <v>5812</v>
      </c>
      <c r="Z608" t="s">
        <v>8</v>
      </c>
      <c r="AA608">
        <v>0</v>
      </c>
      <c r="AB608" t="s">
        <v>195</v>
      </c>
      <c r="AC608">
        <v>0</v>
      </c>
      <c r="AD608" t="s">
        <v>195</v>
      </c>
      <c r="AE608">
        <v>0</v>
      </c>
      <c r="AF608" t="s">
        <v>195</v>
      </c>
      <c r="AG608">
        <v>0</v>
      </c>
      <c r="AH608" t="s">
        <v>195</v>
      </c>
      <c r="AI608">
        <v>4</v>
      </c>
      <c r="AJ608" t="s">
        <v>25</v>
      </c>
      <c r="AK608">
        <v>3770250</v>
      </c>
      <c r="AL608">
        <v>15081000</v>
      </c>
      <c r="AM608" t="s">
        <v>195</v>
      </c>
      <c r="AN608">
        <v>0</v>
      </c>
      <c r="AO608" t="s">
        <v>4943</v>
      </c>
      <c r="AP608">
        <v>0</v>
      </c>
      <c r="AQ608">
        <v>0</v>
      </c>
      <c r="AR608">
        <v>1861489</v>
      </c>
      <c r="AS608">
        <v>2042539</v>
      </c>
      <c r="AT608">
        <v>1994155</v>
      </c>
      <c r="AU608">
        <v>198213</v>
      </c>
      <c r="AV608">
        <v>198213</v>
      </c>
      <c r="AW608">
        <v>198213</v>
      </c>
      <c r="AX608">
        <v>225375</v>
      </c>
      <c r="AY608">
        <v>1005066</v>
      </c>
      <c r="AZ608">
        <v>1364083</v>
      </c>
      <c r="BA608">
        <v>5993654</v>
      </c>
      <c r="BB608" t="s">
        <v>3796</v>
      </c>
      <c r="BC608" t="s">
        <v>3797</v>
      </c>
      <c r="BD608" t="s">
        <v>3813</v>
      </c>
      <c r="BE608" t="s">
        <v>3818</v>
      </c>
      <c r="BF608" t="s">
        <v>5762</v>
      </c>
      <c r="BG608" t="s">
        <v>5763</v>
      </c>
      <c r="BH608" t="s">
        <v>5764</v>
      </c>
      <c r="BI608" t="s">
        <v>195</v>
      </c>
      <c r="BJ608" t="s">
        <v>195</v>
      </c>
      <c r="BK608" t="s">
        <v>3777</v>
      </c>
      <c r="BL608" t="s">
        <v>5813</v>
      </c>
      <c r="BM608" t="s">
        <v>4949</v>
      </c>
      <c r="BN608" t="s">
        <v>5186</v>
      </c>
      <c r="BO608" t="s">
        <v>4950</v>
      </c>
      <c r="BP608" s="441" t="str">
        <f t="shared" si="9"/>
        <v>WA.2378.EBA.962.201.A.524111</v>
      </c>
    </row>
    <row r="609" spans="1:68">
      <c r="A609" t="s">
        <v>4935</v>
      </c>
      <c r="B609" t="s">
        <v>4936</v>
      </c>
      <c r="C609" t="s">
        <v>4937</v>
      </c>
      <c r="D609" t="s">
        <v>3795</v>
      </c>
      <c r="E609" t="s">
        <v>197</v>
      </c>
      <c r="F609" t="s">
        <v>3812</v>
      </c>
      <c r="G609" t="s">
        <v>820</v>
      </c>
      <c r="H609" t="s">
        <v>4938</v>
      </c>
      <c r="I609">
        <v>9</v>
      </c>
      <c r="J609" t="s">
        <v>5469</v>
      </c>
      <c r="K609">
        <v>1</v>
      </c>
      <c r="L609" t="s">
        <v>1295</v>
      </c>
      <c r="M609" t="s">
        <v>508</v>
      </c>
      <c r="N609" t="s">
        <v>139</v>
      </c>
      <c r="O609" t="s">
        <v>510</v>
      </c>
      <c r="P609" t="s">
        <v>8</v>
      </c>
      <c r="Q609" t="s">
        <v>4570</v>
      </c>
      <c r="R609" t="s">
        <v>4940</v>
      </c>
      <c r="S609" t="s">
        <v>195</v>
      </c>
      <c r="T609" t="s">
        <v>4570</v>
      </c>
      <c r="U609" t="s">
        <v>4570</v>
      </c>
      <c r="V609" t="s">
        <v>4496</v>
      </c>
      <c r="W609" t="s">
        <v>4570</v>
      </c>
      <c r="X609" t="s">
        <v>5814</v>
      </c>
      <c r="Y609" t="s">
        <v>5815</v>
      </c>
      <c r="Z609" t="s">
        <v>8</v>
      </c>
      <c r="AA609">
        <v>0</v>
      </c>
      <c r="AB609" t="s">
        <v>195</v>
      </c>
      <c r="AC609">
        <v>0</v>
      </c>
      <c r="AD609" t="s">
        <v>195</v>
      </c>
      <c r="AE609">
        <v>0</v>
      </c>
      <c r="AF609" t="s">
        <v>195</v>
      </c>
      <c r="AG609">
        <v>0</v>
      </c>
      <c r="AH609" t="s">
        <v>195</v>
      </c>
      <c r="AI609">
        <v>10</v>
      </c>
      <c r="AJ609" t="s">
        <v>25</v>
      </c>
      <c r="AK609">
        <v>3280700</v>
      </c>
      <c r="AL609">
        <v>32807000</v>
      </c>
      <c r="AM609" t="s">
        <v>195</v>
      </c>
      <c r="AN609">
        <v>0</v>
      </c>
      <c r="AO609" t="s">
        <v>4943</v>
      </c>
      <c r="AP609">
        <v>0</v>
      </c>
      <c r="AQ609">
        <v>0</v>
      </c>
      <c r="AR609">
        <v>4049458</v>
      </c>
      <c r="AS609">
        <v>4443312</v>
      </c>
      <c r="AT609">
        <v>4338057</v>
      </c>
      <c r="AU609">
        <v>431191</v>
      </c>
      <c r="AV609">
        <v>431191</v>
      </c>
      <c r="AW609">
        <v>431191</v>
      </c>
      <c r="AX609">
        <v>490277</v>
      </c>
      <c r="AY609">
        <v>2186406</v>
      </c>
      <c r="AZ609">
        <v>2967408</v>
      </c>
      <c r="BA609">
        <v>13038509</v>
      </c>
      <c r="BB609" t="s">
        <v>3796</v>
      </c>
      <c r="BC609" t="s">
        <v>3797</v>
      </c>
      <c r="BD609" t="s">
        <v>3813</v>
      </c>
      <c r="BE609" t="s">
        <v>3818</v>
      </c>
      <c r="BF609" t="s">
        <v>5762</v>
      </c>
      <c r="BG609" t="s">
        <v>5767</v>
      </c>
      <c r="BH609" t="s">
        <v>5764</v>
      </c>
      <c r="BI609" t="s">
        <v>195</v>
      </c>
      <c r="BJ609" t="s">
        <v>195</v>
      </c>
      <c r="BK609" t="s">
        <v>3777</v>
      </c>
      <c r="BL609" t="s">
        <v>5816</v>
      </c>
      <c r="BM609" t="s">
        <v>4949</v>
      </c>
      <c r="BN609" t="s">
        <v>5186</v>
      </c>
      <c r="BO609" t="s">
        <v>4950</v>
      </c>
      <c r="BP609" s="441" t="str">
        <f t="shared" si="9"/>
        <v>WA.2378.EBA.962.201.B.524111</v>
      </c>
    </row>
    <row r="610" spans="1:68">
      <c r="A610" t="s">
        <v>4935</v>
      </c>
      <c r="B610" t="s">
        <v>4936</v>
      </c>
      <c r="C610" t="s">
        <v>4937</v>
      </c>
      <c r="D610" t="s">
        <v>3795</v>
      </c>
      <c r="E610" t="s">
        <v>197</v>
      </c>
      <c r="F610" t="s">
        <v>3812</v>
      </c>
      <c r="G610" t="s">
        <v>820</v>
      </c>
      <c r="H610" t="s">
        <v>4938</v>
      </c>
      <c r="I610">
        <v>9</v>
      </c>
      <c r="J610" t="s">
        <v>5469</v>
      </c>
      <c r="K610">
        <v>1</v>
      </c>
      <c r="L610" t="s">
        <v>1295</v>
      </c>
      <c r="M610" t="s">
        <v>509</v>
      </c>
      <c r="N610" t="s">
        <v>140</v>
      </c>
      <c r="O610" t="s">
        <v>510</v>
      </c>
      <c r="P610" t="s">
        <v>8</v>
      </c>
      <c r="Q610" t="s">
        <v>4570</v>
      </c>
      <c r="R610" t="s">
        <v>4940</v>
      </c>
      <c r="S610" t="s">
        <v>195</v>
      </c>
      <c r="T610" t="s">
        <v>4570</v>
      </c>
      <c r="U610" t="s">
        <v>4570</v>
      </c>
      <c r="V610" t="s">
        <v>4496</v>
      </c>
      <c r="W610" t="s">
        <v>4570</v>
      </c>
      <c r="X610" t="s">
        <v>5817</v>
      </c>
      <c r="Y610" t="s">
        <v>5818</v>
      </c>
      <c r="Z610" t="s">
        <v>8</v>
      </c>
      <c r="AA610">
        <v>0</v>
      </c>
      <c r="AB610" t="s">
        <v>195</v>
      </c>
      <c r="AC610">
        <v>0</v>
      </c>
      <c r="AD610" t="s">
        <v>195</v>
      </c>
      <c r="AE610">
        <v>0</v>
      </c>
      <c r="AF610" t="s">
        <v>195</v>
      </c>
      <c r="AG610">
        <v>0</v>
      </c>
      <c r="AH610" t="s">
        <v>195</v>
      </c>
      <c r="AI610">
        <v>3</v>
      </c>
      <c r="AJ610" t="s">
        <v>25</v>
      </c>
      <c r="AK610">
        <v>1500000</v>
      </c>
      <c r="AL610">
        <v>4500000</v>
      </c>
      <c r="AM610" t="s">
        <v>195</v>
      </c>
      <c r="AN610">
        <v>0</v>
      </c>
      <c r="AO610" t="s">
        <v>4943</v>
      </c>
      <c r="AP610">
        <v>0</v>
      </c>
      <c r="AQ610">
        <v>0</v>
      </c>
      <c r="AR610">
        <v>555447</v>
      </c>
      <c r="AS610">
        <v>609471</v>
      </c>
      <c r="AT610">
        <v>595033</v>
      </c>
      <c r="AU610">
        <v>59145</v>
      </c>
      <c r="AV610">
        <v>59145</v>
      </c>
      <c r="AW610">
        <v>59145</v>
      </c>
      <c r="AX610">
        <v>67249</v>
      </c>
      <c r="AY610">
        <v>299900</v>
      </c>
      <c r="AZ610">
        <v>407027</v>
      </c>
      <c r="BA610">
        <v>1788438</v>
      </c>
      <c r="BB610" t="s">
        <v>3796</v>
      </c>
      <c r="BC610" t="s">
        <v>3797</v>
      </c>
      <c r="BD610" t="s">
        <v>3813</v>
      </c>
      <c r="BE610" t="s">
        <v>3818</v>
      </c>
      <c r="BF610" t="s">
        <v>5762</v>
      </c>
      <c r="BG610" t="s">
        <v>5819</v>
      </c>
      <c r="BH610" t="s">
        <v>5764</v>
      </c>
      <c r="BI610" t="s">
        <v>195</v>
      </c>
      <c r="BJ610" t="s">
        <v>195</v>
      </c>
      <c r="BK610" t="s">
        <v>3777</v>
      </c>
      <c r="BL610" t="s">
        <v>5820</v>
      </c>
      <c r="BM610" t="s">
        <v>4949</v>
      </c>
      <c r="BN610" t="s">
        <v>5186</v>
      </c>
      <c r="BO610" t="s">
        <v>4950</v>
      </c>
      <c r="BP610" s="441" t="str">
        <f t="shared" si="9"/>
        <v>WA.2378.EBA.962.201.C.524111</v>
      </c>
    </row>
    <row r="611" spans="1:68">
      <c r="A611" t="s">
        <v>4935</v>
      </c>
      <c r="B611" t="s">
        <v>4936</v>
      </c>
      <c r="C611" t="s">
        <v>4937</v>
      </c>
      <c r="D611" t="s">
        <v>3795</v>
      </c>
      <c r="E611" t="s">
        <v>197</v>
      </c>
      <c r="F611" t="s">
        <v>3812</v>
      </c>
      <c r="G611" t="s">
        <v>820</v>
      </c>
      <c r="H611" t="s">
        <v>4938</v>
      </c>
      <c r="I611">
        <v>9</v>
      </c>
      <c r="J611" t="s">
        <v>5469</v>
      </c>
      <c r="K611">
        <v>1</v>
      </c>
      <c r="L611" t="s">
        <v>1295</v>
      </c>
      <c r="M611" t="s">
        <v>566</v>
      </c>
      <c r="N611" t="s">
        <v>141</v>
      </c>
      <c r="O611" t="s">
        <v>510</v>
      </c>
      <c r="P611" t="s">
        <v>8</v>
      </c>
      <c r="Q611" t="s">
        <v>4570</v>
      </c>
      <c r="R611" t="s">
        <v>4940</v>
      </c>
      <c r="S611" t="s">
        <v>195</v>
      </c>
      <c r="T611" t="s">
        <v>4570</v>
      </c>
      <c r="U611" t="s">
        <v>4570</v>
      </c>
      <c r="V611" t="s">
        <v>4496</v>
      </c>
      <c r="W611" t="s">
        <v>4570</v>
      </c>
      <c r="X611" t="s">
        <v>5821</v>
      </c>
      <c r="Y611" t="s">
        <v>5822</v>
      </c>
      <c r="Z611" t="s">
        <v>8</v>
      </c>
      <c r="AA611">
        <v>0</v>
      </c>
      <c r="AB611" t="s">
        <v>195</v>
      </c>
      <c r="AC611">
        <v>0</v>
      </c>
      <c r="AD611" t="s">
        <v>195</v>
      </c>
      <c r="AE611">
        <v>0</v>
      </c>
      <c r="AF611" t="s">
        <v>195</v>
      </c>
      <c r="AG611">
        <v>0</v>
      </c>
      <c r="AH611" t="s">
        <v>195</v>
      </c>
      <c r="AI611">
        <v>50</v>
      </c>
      <c r="AJ611" t="s">
        <v>25</v>
      </c>
      <c r="AK611">
        <v>6400000</v>
      </c>
      <c r="AL611">
        <v>320000000</v>
      </c>
      <c r="AM611" t="s">
        <v>195</v>
      </c>
      <c r="AN611">
        <v>0</v>
      </c>
      <c r="AO611" t="s">
        <v>4943</v>
      </c>
      <c r="AP611">
        <v>0</v>
      </c>
      <c r="AQ611">
        <v>0</v>
      </c>
      <c r="AR611">
        <v>39498475</v>
      </c>
      <c r="AS611">
        <v>43340134</v>
      </c>
      <c r="AT611">
        <v>42313476</v>
      </c>
      <c r="AU611">
        <v>4205839</v>
      </c>
      <c r="AV611">
        <v>4205839</v>
      </c>
      <c r="AW611">
        <v>4205839</v>
      </c>
      <c r="AX611">
        <v>4782174</v>
      </c>
      <c r="AY611">
        <v>21326238</v>
      </c>
      <c r="AZ611">
        <v>28944143</v>
      </c>
      <c r="BA611">
        <v>127177843</v>
      </c>
      <c r="BB611" t="s">
        <v>3796</v>
      </c>
      <c r="BC611" t="s">
        <v>3797</v>
      </c>
      <c r="BD611" t="s">
        <v>3813</v>
      </c>
      <c r="BE611" t="s">
        <v>3818</v>
      </c>
      <c r="BF611" t="s">
        <v>5762</v>
      </c>
      <c r="BG611" t="s">
        <v>5773</v>
      </c>
      <c r="BH611" t="s">
        <v>5764</v>
      </c>
      <c r="BI611" t="s">
        <v>195</v>
      </c>
      <c r="BJ611" t="s">
        <v>195</v>
      </c>
      <c r="BK611" t="s">
        <v>3777</v>
      </c>
      <c r="BL611" t="s">
        <v>5823</v>
      </c>
      <c r="BM611" t="s">
        <v>4949</v>
      </c>
      <c r="BN611" t="s">
        <v>5186</v>
      </c>
      <c r="BO611" t="s">
        <v>4950</v>
      </c>
      <c r="BP611" s="441" t="str">
        <f t="shared" si="9"/>
        <v>WA.2378.EBA.962.201.F.524111</v>
      </c>
    </row>
    <row r="612" spans="1:68">
      <c r="A612" t="s">
        <v>5010</v>
      </c>
      <c r="B612" t="s">
        <v>4936</v>
      </c>
      <c r="C612" t="s">
        <v>4937</v>
      </c>
      <c r="D612" t="s">
        <v>3795</v>
      </c>
      <c r="E612" t="s">
        <v>197</v>
      </c>
      <c r="F612" t="s">
        <v>3812</v>
      </c>
      <c r="G612" t="s">
        <v>820</v>
      </c>
      <c r="H612" t="s">
        <v>4938</v>
      </c>
      <c r="I612">
        <v>9</v>
      </c>
      <c r="J612" t="s">
        <v>5469</v>
      </c>
      <c r="K612">
        <v>1</v>
      </c>
      <c r="L612" t="s">
        <v>1295</v>
      </c>
      <c r="M612" t="s">
        <v>8</v>
      </c>
      <c r="N612" t="s">
        <v>142</v>
      </c>
      <c r="O612" t="s">
        <v>510</v>
      </c>
      <c r="P612" t="s">
        <v>8</v>
      </c>
      <c r="Q612" t="s">
        <v>4570</v>
      </c>
      <c r="R612" t="s">
        <v>4940</v>
      </c>
      <c r="S612" t="s">
        <v>195</v>
      </c>
      <c r="T612" t="s">
        <v>4570</v>
      </c>
      <c r="U612" t="s">
        <v>4570</v>
      </c>
      <c r="V612" t="s">
        <v>4496</v>
      </c>
      <c r="W612" t="s">
        <v>4570</v>
      </c>
      <c r="X612" t="s">
        <v>5811</v>
      </c>
      <c r="Y612" t="s">
        <v>5812</v>
      </c>
      <c r="Z612" t="s">
        <v>8</v>
      </c>
      <c r="AA612">
        <v>0</v>
      </c>
      <c r="AB612" t="s">
        <v>195</v>
      </c>
      <c r="AC612">
        <v>0</v>
      </c>
      <c r="AD612" t="s">
        <v>195</v>
      </c>
      <c r="AE612">
        <v>0</v>
      </c>
      <c r="AF612" t="s">
        <v>195</v>
      </c>
      <c r="AG612">
        <v>0</v>
      </c>
      <c r="AH612" t="s">
        <v>195</v>
      </c>
      <c r="AI612">
        <v>4</v>
      </c>
      <c r="AJ612" t="s">
        <v>25</v>
      </c>
      <c r="AK612">
        <v>3770250</v>
      </c>
      <c r="AL612">
        <v>15081000</v>
      </c>
      <c r="AM612" t="s">
        <v>195</v>
      </c>
      <c r="AN612">
        <v>0</v>
      </c>
      <c r="AO612" t="s">
        <v>5011</v>
      </c>
      <c r="AP612">
        <v>0</v>
      </c>
      <c r="AQ612">
        <v>0</v>
      </c>
      <c r="AR612">
        <v>1861489</v>
      </c>
      <c r="AS612">
        <v>2042539</v>
      </c>
      <c r="AT612">
        <v>1994155</v>
      </c>
      <c r="AU612">
        <v>198213</v>
      </c>
      <c r="AV612">
        <v>198213</v>
      </c>
      <c r="AW612">
        <v>198213</v>
      </c>
      <c r="AX612">
        <v>225375</v>
      </c>
      <c r="AY612">
        <v>1005066</v>
      </c>
      <c r="AZ612">
        <v>1364083</v>
      </c>
      <c r="BA612">
        <v>5993654</v>
      </c>
      <c r="BB612" t="s">
        <v>3796</v>
      </c>
      <c r="BC612" t="s">
        <v>3797</v>
      </c>
      <c r="BD612" t="s">
        <v>3813</v>
      </c>
      <c r="BE612" t="s">
        <v>3818</v>
      </c>
      <c r="BF612" t="s">
        <v>5762</v>
      </c>
      <c r="BG612" t="s">
        <v>5763</v>
      </c>
      <c r="BH612" t="s">
        <v>5764</v>
      </c>
      <c r="BI612" t="s">
        <v>195</v>
      </c>
      <c r="BJ612" t="s">
        <v>195</v>
      </c>
      <c r="BK612" t="s">
        <v>3777</v>
      </c>
      <c r="BL612" t="s">
        <v>5813</v>
      </c>
      <c r="BM612" t="s">
        <v>4949</v>
      </c>
      <c r="BN612" t="s">
        <v>5186</v>
      </c>
      <c r="BO612" t="s">
        <v>4950</v>
      </c>
      <c r="BP612" s="441" t="str">
        <f t="shared" si="9"/>
        <v>WA.2378.EBA.962.201.A.524111</v>
      </c>
    </row>
    <row r="613" spans="1:68">
      <c r="A613" t="s">
        <v>5010</v>
      </c>
      <c r="B613" t="s">
        <v>4936</v>
      </c>
      <c r="C613" t="s">
        <v>4937</v>
      </c>
      <c r="D613" t="s">
        <v>3795</v>
      </c>
      <c r="E613" t="s">
        <v>197</v>
      </c>
      <c r="F613" t="s">
        <v>3812</v>
      </c>
      <c r="G613" t="s">
        <v>820</v>
      </c>
      <c r="H613" t="s">
        <v>4938</v>
      </c>
      <c r="I613">
        <v>9</v>
      </c>
      <c r="J613" t="s">
        <v>5469</v>
      </c>
      <c r="K613">
        <v>1</v>
      </c>
      <c r="L613" t="s">
        <v>1295</v>
      </c>
      <c r="M613" t="s">
        <v>508</v>
      </c>
      <c r="N613" t="s">
        <v>139</v>
      </c>
      <c r="O613" t="s">
        <v>510</v>
      </c>
      <c r="P613" t="s">
        <v>8</v>
      </c>
      <c r="Q613" t="s">
        <v>4570</v>
      </c>
      <c r="R613" t="s">
        <v>4940</v>
      </c>
      <c r="S613" t="s">
        <v>195</v>
      </c>
      <c r="T613" t="s">
        <v>4570</v>
      </c>
      <c r="U613" t="s">
        <v>4570</v>
      </c>
      <c r="V613" t="s">
        <v>4496</v>
      </c>
      <c r="W613" t="s">
        <v>4570</v>
      </c>
      <c r="X613" t="s">
        <v>5814</v>
      </c>
      <c r="Y613" t="s">
        <v>5815</v>
      </c>
      <c r="Z613" t="s">
        <v>8</v>
      </c>
      <c r="AA613">
        <v>0</v>
      </c>
      <c r="AB613" t="s">
        <v>195</v>
      </c>
      <c r="AC613">
        <v>0</v>
      </c>
      <c r="AD613" t="s">
        <v>195</v>
      </c>
      <c r="AE613">
        <v>0</v>
      </c>
      <c r="AF613" t="s">
        <v>195</v>
      </c>
      <c r="AG613">
        <v>0</v>
      </c>
      <c r="AH613" t="s">
        <v>195</v>
      </c>
      <c r="AI613">
        <v>10</v>
      </c>
      <c r="AJ613" t="s">
        <v>25</v>
      </c>
      <c r="AK613">
        <v>3280700</v>
      </c>
      <c r="AL613">
        <v>32807000</v>
      </c>
      <c r="AM613" t="s">
        <v>195</v>
      </c>
      <c r="AN613">
        <v>0</v>
      </c>
      <c r="AO613" t="s">
        <v>5011</v>
      </c>
      <c r="AP613">
        <v>0</v>
      </c>
      <c r="AQ613">
        <v>0</v>
      </c>
      <c r="AR613">
        <v>4049458</v>
      </c>
      <c r="AS613">
        <v>4443312</v>
      </c>
      <c r="AT613">
        <v>4338057</v>
      </c>
      <c r="AU613">
        <v>431191</v>
      </c>
      <c r="AV613">
        <v>431191</v>
      </c>
      <c r="AW613">
        <v>431191</v>
      </c>
      <c r="AX613">
        <v>490277</v>
      </c>
      <c r="AY613">
        <v>2186406</v>
      </c>
      <c r="AZ613">
        <v>2967408</v>
      </c>
      <c r="BA613">
        <v>13038509</v>
      </c>
      <c r="BB613" t="s">
        <v>3796</v>
      </c>
      <c r="BC613" t="s">
        <v>3797</v>
      </c>
      <c r="BD613" t="s">
        <v>3813</v>
      </c>
      <c r="BE613" t="s">
        <v>3818</v>
      </c>
      <c r="BF613" t="s">
        <v>5762</v>
      </c>
      <c r="BG613" t="s">
        <v>5767</v>
      </c>
      <c r="BH613" t="s">
        <v>5764</v>
      </c>
      <c r="BI613" t="s">
        <v>195</v>
      </c>
      <c r="BJ613" t="s">
        <v>195</v>
      </c>
      <c r="BK613" t="s">
        <v>3777</v>
      </c>
      <c r="BL613" t="s">
        <v>5816</v>
      </c>
      <c r="BM613" t="s">
        <v>4949</v>
      </c>
      <c r="BN613" t="s">
        <v>5186</v>
      </c>
      <c r="BO613" t="s">
        <v>4950</v>
      </c>
      <c r="BP613" s="441" t="str">
        <f t="shared" si="9"/>
        <v>WA.2378.EBA.962.201.B.524111</v>
      </c>
    </row>
    <row r="614" spans="1:68">
      <c r="A614" t="s">
        <v>5010</v>
      </c>
      <c r="B614" t="s">
        <v>4936</v>
      </c>
      <c r="C614" t="s">
        <v>4937</v>
      </c>
      <c r="D614" t="s">
        <v>3795</v>
      </c>
      <c r="E614" t="s">
        <v>197</v>
      </c>
      <c r="F614" t="s">
        <v>3812</v>
      </c>
      <c r="G614" t="s">
        <v>820</v>
      </c>
      <c r="H614" t="s">
        <v>4938</v>
      </c>
      <c r="I614">
        <v>9</v>
      </c>
      <c r="J614" t="s">
        <v>5469</v>
      </c>
      <c r="K614">
        <v>1</v>
      </c>
      <c r="L614" t="s">
        <v>1295</v>
      </c>
      <c r="M614" t="s">
        <v>509</v>
      </c>
      <c r="N614" t="s">
        <v>140</v>
      </c>
      <c r="O614" t="s">
        <v>510</v>
      </c>
      <c r="P614" t="s">
        <v>8</v>
      </c>
      <c r="Q614" t="s">
        <v>4570</v>
      </c>
      <c r="R614" t="s">
        <v>4940</v>
      </c>
      <c r="S614" t="s">
        <v>195</v>
      </c>
      <c r="T614" t="s">
        <v>4570</v>
      </c>
      <c r="U614" t="s">
        <v>4570</v>
      </c>
      <c r="V614" t="s">
        <v>4496</v>
      </c>
      <c r="W614" t="s">
        <v>4570</v>
      </c>
      <c r="X614" t="s">
        <v>5817</v>
      </c>
      <c r="Y614" t="s">
        <v>5818</v>
      </c>
      <c r="Z614" t="s">
        <v>8</v>
      </c>
      <c r="AA614">
        <v>0</v>
      </c>
      <c r="AB614" t="s">
        <v>195</v>
      </c>
      <c r="AC614">
        <v>0</v>
      </c>
      <c r="AD614" t="s">
        <v>195</v>
      </c>
      <c r="AE614">
        <v>0</v>
      </c>
      <c r="AF614" t="s">
        <v>195</v>
      </c>
      <c r="AG614">
        <v>0</v>
      </c>
      <c r="AH614" t="s">
        <v>195</v>
      </c>
      <c r="AI614">
        <v>3</v>
      </c>
      <c r="AJ614" t="s">
        <v>25</v>
      </c>
      <c r="AK614">
        <v>1500000</v>
      </c>
      <c r="AL614">
        <v>4500000</v>
      </c>
      <c r="AM614" t="s">
        <v>195</v>
      </c>
      <c r="AN614">
        <v>0</v>
      </c>
      <c r="AO614" t="s">
        <v>5011</v>
      </c>
      <c r="AP614">
        <v>0</v>
      </c>
      <c r="AQ614">
        <v>0</v>
      </c>
      <c r="AR614">
        <v>555447</v>
      </c>
      <c r="AS614">
        <v>609471</v>
      </c>
      <c r="AT614">
        <v>595033</v>
      </c>
      <c r="AU614">
        <v>59145</v>
      </c>
      <c r="AV614">
        <v>59145</v>
      </c>
      <c r="AW614">
        <v>59145</v>
      </c>
      <c r="AX614">
        <v>67249</v>
      </c>
      <c r="AY614">
        <v>299900</v>
      </c>
      <c r="AZ614">
        <v>407027</v>
      </c>
      <c r="BA614">
        <v>1788438</v>
      </c>
      <c r="BB614" t="s">
        <v>3796</v>
      </c>
      <c r="BC614" t="s">
        <v>3797</v>
      </c>
      <c r="BD614" t="s">
        <v>3813</v>
      </c>
      <c r="BE614" t="s">
        <v>3818</v>
      </c>
      <c r="BF614" t="s">
        <v>5762</v>
      </c>
      <c r="BG614" t="s">
        <v>5819</v>
      </c>
      <c r="BH614" t="s">
        <v>5764</v>
      </c>
      <c r="BI614" t="s">
        <v>195</v>
      </c>
      <c r="BJ614" t="s">
        <v>195</v>
      </c>
      <c r="BK614" t="s">
        <v>3777</v>
      </c>
      <c r="BL614" t="s">
        <v>5820</v>
      </c>
      <c r="BM614" t="s">
        <v>4949</v>
      </c>
      <c r="BN614" t="s">
        <v>5186</v>
      </c>
      <c r="BO614" t="s">
        <v>4950</v>
      </c>
      <c r="BP614" s="441" t="str">
        <f t="shared" si="9"/>
        <v>WA.2378.EBA.962.201.C.524111</v>
      </c>
    </row>
    <row r="615" spans="1:68">
      <c r="A615" t="s">
        <v>5010</v>
      </c>
      <c r="B615" t="s">
        <v>4936</v>
      </c>
      <c r="C615" t="s">
        <v>4937</v>
      </c>
      <c r="D615" t="s">
        <v>3795</v>
      </c>
      <c r="E615" t="s">
        <v>197</v>
      </c>
      <c r="F615" t="s">
        <v>3812</v>
      </c>
      <c r="G615" t="s">
        <v>820</v>
      </c>
      <c r="H615" t="s">
        <v>4938</v>
      </c>
      <c r="I615">
        <v>9</v>
      </c>
      <c r="J615" t="s">
        <v>5469</v>
      </c>
      <c r="K615">
        <v>1</v>
      </c>
      <c r="L615" t="s">
        <v>1295</v>
      </c>
      <c r="M615" t="s">
        <v>566</v>
      </c>
      <c r="N615" t="s">
        <v>141</v>
      </c>
      <c r="O615" t="s">
        <v>510</v>
      </c>
      <c r="P615" t="s">
        <v>8</v>
      </c>
      <c r="Q615" t="s">
        <v>4570</v>
      </c>
      <c r="R615" t="s">
        <v>4940</v>
      </c>
      <c r="S615" t="s">
        <v>195</v>
      </c>
      <c r="T615" t="s">
        <v>4570</v>
      </c>
      <c r="U615" t="s">
        <v>4570</v>
      </c>
      <c r="V615" t="s">
        <v>4496</v>
      </c>
      <c r="W615" t="s">
        <v>4570</v>
      </c>
      <c r="X615" t="s">
        <v>5821</v>
      </c>
      <c r="Y615" t="s">
        <v>5822</v>
      </c>
      <c r="Z615" t="s">
        <v>8</v>
      </c>
      <c r="AA615">
        <v>0</v>
      </c>
      <c r="AB615" t="s">
        <v>195</v>
      </c>
      <c r="AC615">
        <v>0</v>
      </c>
      <c r="AD615" t="s">
        <v>195</v>
      </c>
      <c r="AE615">
        <v>0</v>
      </c>
      <c r="AF615" t="s">
        <v>195</v>
      </c>
      <c r="AG615">
        <v>0</v>
      </c>
      <c r="AH615" t="s">
        <v>195</v>
      </c>
      <c r="AI615">
        <v>50</v>
      </c>
      <c r="AJ615" t="s">
        <v>25</v>
      </c>
      <c r="AK615">
        <v>6400000</v>
      </c>
      <c r="AL615">
        <v>320000000</v>
      </c>
      <c r="AM615" t="s">
        <v>195</v>
      </c>
      <c r="AN615">
        <v>0</v>
      </c>
      <c r="AO615" t="s">
        <v>5011</v>
      </c>
      <c r="AP615">
        <v>0</v>
      </c>
      <c r="AQ615">
        <v>0</v>
      </c>
      <c r="AR615">
        <v>39498475</v>
      </c>
      <c r="AS615">
        <v>43340134</v>
      </c>
      <c r="AT615">
        <v>42313476</v>
      </c>
      <c r="AU615">
        <v>4205839</v>
      </c>
      <c r="AV615">
        <v>4205839</v>
      </c>
      <c r="AW615">
        <v>4205839</v>
      </c>
      <c r="AX615">
        <v>4782174</v>
      </c>
      <c r="AY615">
        <v>21326238</v>
      </c>
      <c r="AZ615">
        <v>28944143</v>
      </c>
      <c r="BA615">
        <v>127177843</v>
      </c>
      <c r="BB615" t="s">
        <v>3796</v>
      </c>
      <c r="BC615" t="s">
        <v>3797</v>
      </c>
      <c r="BD615" t="s">
        <v>3813</v>
      </c>
      <c r="BE615" t="s">
        <v>3818</v>
      </c>
      <c r="BF615" t="s">
        <v>5762</v>
      </c>
      <c r="BG615" t="s">
        <v>5773</v>
      </c>
      <c r="BH615" t="s">
        <v>5764</v>
      </c>
      <c r="BI615" t="s">
        <v>195</v>
      </c>
      <c r="BJ615" t="s">
        <v>195</v>
      </c>
      <c r="BK615" t="s">
        <v>3777</v>
      </c>
      <c r="BL615" t="s">
        <v>5823</v>
      </c>
      <c r="BM615" t="s">
        <v>4949</v>
      </c>
      <c r="BN615" t="s">
        <v>5186</v>
      </c>
      <c r="BO615" t="s">
        <v>4950</v>
      </c>
      <c r="BP615" s="441" t="str">
        <f t="shared" si="9"/>
        <v>WA.2378.EBA.962.201.F.524111</v>
      </c>
    </row>
    <row r="616" spans="1:68">
      <c r="A616" t="s">
        <v>4935</v>
      </c>
      <c r="B616" t="s">
        <v>4936</v>
      </c>
      <c r="C616" t="s">
        <v>4937</v>
      </c>
      <c r="D616" t="s">
        <v>3795</v>
      </c>
      <c r="E616" t="s">
        <v>197</v>
      </c>
      <c r="F616" t="s">
        <v>3842</v>
      </c>
      <c r="G616" t="s">
        <v>2445</v>
      </c>
      <c r="H616" t="s">
        <v>4938</v>
      </c>
      <c r="I616">
        <v>5</v>
      </c>
      <c r="J616" t="s">
        <v>5054</v>
      </c>
      <c r="K616">
        <v>2</v>
      </c>
      <c r="L616" t="s">
        <v>1295</v>
      </c>
      <c r="M616" t="s">
        <v>8</v>
      </c>
      <c r="N616" t="s">
        <v>168</v>
      </c>
      <c r="O616" t="s">
        <v>510</v>
      </c>
      <c r="P616" t="s">
        <v>8</v>
      </c>
      <c r="Q616" t="s">
        <v>4570</v>
      </c>
      <c r="R616" t="s">
        <v>4940</v>
      </c>
      <c r="S616" t="s">
        <v>195</v>
      </c>
      <c r="T616" t="s">
        <v>4570</v>
      </c>
      <c r="U616" t="s">
        <v>4570</v>
      </c>
      <c r="V616" t="s">
        <v>4496</v>
      </c>
      <c r="W616" t="s">
        <v>4570</v>
      </c>
      <c r="X616" t="s">
        <v>5824</v>
      </c>
      <c r="Y616" t="s">
        <v>5825</v>
      </c>
      <c r="Z616" t="s">
        <v>8</v>
      </c>
      <c r="AA616">
        <v>0</v>
      </c>
      <c r="AB616" t="s">
        <v>195</v>
      </c>
      <c r="AC616">
        <v>0</v>
      </c>
      <c r="AD616" t="s">
        <v>195</v>
      </c>
      <c r="AE616">
        <v>0</v>
      </c>
      <c r="AF616" t="s">
        <v>195</v>
      </c>
      <c r="AG616">
        <v>0</v>
      </c>
      <c r="AH616" t="s">
        <v>195</v>
      </c>
      <c r="AI616">
        <v>55</v>
      </c>
      <c r="AJ616" t="s">
        <v>25</v>
      </c>
      <c r="AK616">
        <v>4662437</v>
      </c>
      <c r="AL616">
        <v>256434000</v>
      </c>
      <c r="AM616" t="s">
        <v>195</v>
      </c>
      <c r="AN616">
        <v>0</v>
      </c>
      <c r="AO616" t="s">
        <v>4943</v>
      </c>
      <c r="AP616">
        <v>0</v>
      </c>
      <c r="AQ616">
        <v>0</v>
      </c>
      <c r="AR616">
        <v>1707286</v>
      </c>
      <c r="AS616">
        <v>2360431</v>
      </c>
      <c r="AT616">
        <v>6640181</v>
      </c>
      <c r="AU616">
        <v>30713387</v>
      </c>
      <c r="AV616">
        <v>30989148</v>
      </c>
      <c r="AW616">
        <v>26863853</v>
      </c>
      <c r="AX616">
        <v>5050826</v>
      </c>
      <c r="AY616">
        <v>3295001</v>
      </c>
      <c r="AZ616">
        <v>2746289</v>
      </c>
      <c r="BA616">
        <v>146067598</v>
      </c>
      <c r="BB616" t="s">
        <v>3796</v>
      </c>
      <c r="BC616" t="s">
        <v>3797</v>
      </c>
      <c r="BD616" t="s">
        <v>3843</v>
      </c>
      <c r="BE616" t="s">
        <v>3850</v>
      </c>
      <c r="BF616" t="s">
        <v>5778</v>
      </c>
      <c r="BG616" t="s">
        <v>5779</v>
      </c>
      <c r="BH616" t="s">
        <v>5764</v>
      </c>
      <c r="BI616" t="s">
        <v>195</v>
      </c>
      <c r="BJ616" t="s">
        <v>195</v>
      </c>
      <c r="BK616" t="s">
        <v>3777</v>
      </c>
      <c r="BL616" t="s">
        <v>5826</v>
      </c>
      <c r="BM616" t="s">
        <v>4949</v>
      </c>
      <c r="BN616" t="s">
        <v>5186</v>
      </c>
      <c r="BO616" t="s">
        <v>4950</v>
      </c>
      <c r="BP616" s="441" t="str">
        <f t="shared" si="9"/>
        <v>WA.2378.EBD.953.201.A.524111</v>
      </c>
    </row>
    <row r="617" spans="1:68">
      <c r="A617" t="s">
        <v>4935</v>
      </c>
      <c r="B617" t="s">
        <v>4936</v>
      </c>
      <c r="C617" t="s">
        <v>4937</v>
      </c>
      <c r="D617" t="s">
        <v>3795</v>
      </c>
      <c r="E617" t="s">
        <v>197</v>
      </c>
      <c r="F617" t="s">
        <v>3842</v>
      </c>
      <c r="G617" t="s">
        <v>2445</v>
      </c>
      <c r="H617" t="s">
        <v>4938</v>
      </c>
      <c r="I617">
        <v>5</v>
      </c>
      <c r="J617" t="s">
        <v>5047</v>
      </c>
      <c r="K617">
        <v>1</v>
      </c>
      <c r="L617" t="s">
        <v>1295</v>
      </c>
      <c r="M617" t="s">
        <v>508</v>
      </c>
      <c r="N617" t="s">
        <v>138</v>
      </c>
      <c r="O617" t="s">
        <v>510</v>
      </c>
      <c r="P617" t="s">
        <v>8</v>
      </c>
      <c r="Q617" t="s">
        <v>4570</v>
      </c>
      <c r="R617" t="s">
        <v>4940</v>
      </c>
      <c r="S617" t="s">
        <v>195</v>
      </c>
      <c r="T617" t="s">
        <v>4570</v>
      </c>
      <c r="U617" t="s">
        <v>4570</v>
      </c>
      <c r="V617" t="s">
        <v>4496</v>
      </c>
      <c r="W617" t="s">
        <v>4570</v>
      </c>
      <c r="X617" t="s">
        <v>5827</v>
      </c>
      <c r="Y617" t="s">
        <v>5828</v>
      </c>
      <c r="Z617" t="s">
        <v>8</v>
      </c>
      <c r="AA617">
        <v>0</v>
      </c>
      <c r="AB617" t="s">
        <v>195</v>
      </c>
      <c r="AC617">
        <v>0</v>
      </c>
      <c r="AD617" t="s">
        <v>195</v>
      </c>
      <c r="AE617">
        <v>0</v>
      </c>
      <c r="AF617" t="s">
        <v>195</v>
      </c>
      <c r="AG617">
        <v>0</v>
      </c>
      <c r="AH617" t="s">
        <v>195</v>
      </c>
      <c r="AI617">
        <v>9</v>
      </c>
      <c r="AJ617" t="s">
        <v>25</v>
      </c>
      <c r="AK617">
        <v>1500000</v>
      </c>
      <c r="AL617">
        <v>13500000</v>
      </c>
      <c r="AM617" t="s">
        <v>195</v>
      </c>
      <c r="AN617">
        <v>0</v>
      </c>
      <c r="AO617" t="s">
        <v>4943</v>
      </c>
      <c r="AP617">
        <v>0</v>
      </c>
      <c r="AQ617">
        <v>0</v>
      </c>
      <c r="AR617">
        <v>327727</v>
      </c>
      <c r="AS617">
        <v>42119</v>
      </c>
      <c r="AT617">
        <v>3248253</v>
      </c>
      <c r="AU617">
        <v>42119</v>
      </c>
      <c r="AV617">
        <v>897781</v>
      </c>
      <c r="AW617">
        <v>44575</v>
      </c>
      <c r="AX617">
        <v>16848</v>
      </c>
      <c r="AY617">
        <v>13478</v>
      </c>
      <c r="AZ617">
        <v>13478</v>
      </c>
      <c r="BA617">
        <v>8853622</v>
      </c>
      <c r="BB617" t="s">
        <v>3796</v>
      </c>
      <c r="BC617" t="s">
        <v>3797</v>
      </c>
      <c r="BD617" t="s">
        <v>3843</v>
      </c>
      <c r="BE617" t="s">
        <v>3853</v>
      </c>
      <c r="BF617" t="s">
        <v>5796</v>
      </c>
      <c r="BG617" t="s">
        <v>5797</v>
      </c>
      <c r="BH617" t="s">
        <v>5764</v>
      </c>
      <c r="BI617" t="s">
        <v>195</v>
      </c>
      <c r="BJ617" t="s">
        <v>195</v>
      </c>
      <c r="BK617" t="s">
        <v>3777</v>
      </c>
      <c r="BL617" t="s">
        <v>5829</v>
      </c>
      <c r="BM617" t="s">
        <v>4949</v>
      </c>
      <c r="BN617" t="s">
        <v>5186</v>
      </c>
      <c r="BO617" t="s">
        <v>4950</v>
      </c>
      <c r="BP617" s="441" t="str">
        <f t="shared" si="9"/>
        <v>WA.2378.EBD.955.201.B.524111</v>
      </c>
    </row>
    <row r="618" spans="1:68">
      <c r="A618" t="s">
        <v>4935</v>
      </c>
      <c r="B618" t="s">
        <v>4936</v>
      </c>
      <c r="C618" t="s">
        <v>4937</v>
      </c>
      <c r="D618" t="s">
        <v>3795</v>
      </c>
      <c r="E618" t="s">
        <v>197</v>
      </c>
      <c r="F618" t="s">
        <v>3842</v>
      </c>
      <c r="G618" t="s">
        <v>2445</v>
      </c>
      <c r="H618" t="s">
        <v>4938</v>
      </c>
      <c r="I618">
        <v>5</v>
      </c>
      <c r="J618" t="s">
        <v>5047</v>
      </c>
      <c r="K618">
        <v>1</v>
      </c>
      <c r="L618" t="s">
        <v>1295</v>
      </c>
      <c r="M618" t="s">
        <v>508</v>
      </c>
      <c r="N618" t="s">
        <v>138</v>
      </c>
      <c r="O618" t="s">
        <v>510</v>
      </c>
      <c r="P618" t="s">
        <v>8</v>
      </c>
      <c r="Q618" t="s">
        <v>4570</v>
      </c>
      <c r="R618" t="s">
        <v>4940</v>
      </c>
      <c r="S618" t="s">
        <v>195</v>
      </c>
      <c r="T618" t="s">
        <v>4570</v>
      </c>
      <c r="U618" t="s">
        <v>4570</v>
      </c>
      <c r="V618" t="s">
        <v>4951</v>
      </c>
      <c r="W618" t="s">
        <v>4496</v>
      </c>
      <c r="X618" t="s">
        <v>5830</v>
      </c>
      <c r="Y618" t="s">
        <v>5831</v>
      </c>
      <c r="Z618" t="s">
        <v>8</v>
      </c>
      <c r="AA618">
        <v>0</v>
      </c>
      <c r="AB618" t="s">
        <v>195</v>
      </c>
      <c r="AC618">
        <v>0</v>
      </c>
      <c r="AD618" t="s">
        <v>195</v>
      </c>
      <c r="AE618">
        <v>0</v>
      </c>
      <c r="AF618" t="s">
        <v>195</v>
      </c>
      <c r="AG618">
        <v>0</v>
      </c>
      <c r="AH618" t="s">
        <v>195</v>
      </c>
      <c r="AI618">
        <v>18</v>
      </c>
      <c r="AJ618" t="s">
        <v>25</v>
      </c>
      <c r="AK618">
        <v>4715556</v>
      </c>
      <c r="AL618">
        <v>84880000</v>
      </c>
      <c r="AM618" t="s">
        <v>195</v>
      </c>
      <c r="AN618">
        <v>0</v>
      </c>
      <c r="AO618" t="s">
        <v>4943</v>
      </c>
      <c r="AP618">
        <v>0</v>
      </c>
      <c r="AQ618">
        <v>0</v>
      </c>
      <c r="AR618">
        <v>2060551</v>
      </c>
      <c r="AS618">
        <v>264822</v>
      </c>
      <c r="AT618">
        <v>20423092</v>
      </c>
      <c r="AU618">
        <v>264822</v>
      </c>
      <c r="AV618">
        <v>5644717</v>
      </c>
      <c r="AW618">
        <v>280263</v>
      </c>
      <c r="AX618">
        <v>105929</v>
      </c>
      <c r="AY618">
        <v>84741</v>
      </c>
      <c r="AZ618">
        <v>84741</v>
      </c>
      <c r="BA618">
        <v>55666322</v>
      </c>
      <c r="BB618" t="s">
        <v>3796</v>
      </c>
      <c r="BC618" t="s">
        <v>3797</v>
      </c>
      <c r="BD618" t="s">
        <v>3843</v>
      </c>
      <c r="BE618" t="s">
        <v>3853</v>
      </c>
      <c r="BF618" t="s">
        <v>5796</v>
      </c>
      <c r="BG618" t="s">
        <v>5797</v>
      </c>
      <c r="BH618" t="s">
        <v>5764</v>
      </c>
      <c r="BI618" t="s">
        <v>195</v>
      </c>
      <c r="BJ618" t="s">
        <v>195</v>
      </c>
      <c r="BK618" t="s">
        <v>3777</v>
      </c>
      <c r="BL618" t="s">
        <v>5832</v>
      </c>
      <c r="BM618" t="s">
        <v>4949</v>
      </c>
      <c r="BN618" t="s">
        <v>5186</v>
      </c>
      <c r="BO618" t="s">
        <v>4950</v>
      </c>
      <c r="BP618" s="441" t="str">
        <f t="shared" si="9"/>
        <v>WA.2378.EBD.955.201.B.524111</v>
      </c>
    </row>
    <row r="619" spans="1:68">
      <c r="A619" t="s">
        <v>4935</v>
      </c>
      <c r="B619" t="s">
        <v>4936</v>
      </c>
      <c r="C619" t="s">
        <v>4937</v>
      </c>
      <c r="D619" t="s">
        <v>3795</v>
      </c>
      <c r="E619" t="s">
        <v>197</v>
      </c>
      <c r="F619" t="s">
        <v>3842</v>
      </c>
      <c r="G619" t="s">
        <v>2445</v>
      </c>
      <c r="H619" t="s">
        <v>4938</v>
      </c>
      <c r="I619">
        <v>5</v>
      </c>
      <c r="J619" t="s">
        <v>5047</v>
      </c>
      <c r="K619">
        <v>1</v>
      </c>
      <c r="L619" t="s">
        <v>1295</v>
      </c>
      <c r="M619" t="s">
        <v>511</v>
      </c>
      <c r="N619" t="s">
        <v>3290</v>
      </c>
      <c r="O619" t="s">
        <v>510</v>
      </c>
      <c r="P619" t="s">
        <v>8</v>
      </c>
      <c r="Q619" t="s">
        <v>4570</v>
      </c>
      <c r="R619" t="s">
        <v>4940</v>
      </c>
      <c r="S619" t="s">
        <v>195</v>
      </c>
      <c r="T619" t="s">
        <v>4570</v>
      </c>
      <c r="U619" t="s">
        <v>4570</v>
      </c>
      <c r="V619" t="s">
        <v>4496</v>
      </c>
      <c r="W619" t="s">
        <v>4570</v>
      </c>
      <c r="X619" t="s">
        <v>5833</v>
      </c>
      <c r="Y619" t="s">
        <v>5834</v>
      </c>
      <c r="Z619" t="s">
        <v>8</v>
      </c>
      <c r="AA619">
        <v>0</v>
      </c>
      <c r="AB619" t="s">
        <v>195</v>
      </c>
      <c r="AC619">
        <v>0</v>
      </c>
      <c r="AD619" t="s">
        <v>195</v>
      </c>
      <c r="AE619">
        <v>0</v>
      </c>
      <c r="AF619" t="s">
        <v>195</v>
      </c>
      <c r="AG619">
        <v>0</v>
      </c>
      <c r="AH619" t="s">
        <v>195</v>
      </c>
      <c r="AI619">
        <v>10</v>
      </c>
      <c r="AJ619" t="s">
        <v>25</v>
      </c>
      <c r="AK619">
        <v>6149000</v>
      </c>
      <c r="AL619">
        <v>61490000</v>
      </c>
      <c r="AM619" t="s">
        <v>195</v>
      </c>
      <c r="AN619">
        <v>0</v>
      </c>
      <c r="AO619" t="s">
        <v>4943</v>
      </c>
      <c r="AP619">
        <v>0</v>
      </c>
      <c r="AQ619">
        <v>0</v>
      </c>
      <c r="AR619">
        <v>1492734</v>
      </c>
      <c r="AS619">
        <v>191846</v>
      </c>
      <c r="AT619">
        <v>14795193</v>
      </c>
      <c r="AU619">
        <v>191846</v>
      </c>
      <c r="AV619">
        <v>4089228</v>
      </c>
      <c r="AW619">
        <v>203032</v>
      </c>
      <c r="AX619">
        <v>76739</v>
      </c>
      <c r="AY619">
        <v>61389</v>
      </c>
      <c r="AZ619">
        <v>61389</v>
      </c>
      <c r="BA619">
        <v>40326604</v>
      </c>
      <c r="BB619" t="s">
        <v>3796</v>
      </c>
      <c r="BC619" t="s">
        <v>3797</v>
      </c>
      <c r="BD619" t="s">
        <v>3843</v>
      </c>
      <c r="BE619" t="s">
        <v>3853</v>
      </c>
      <c r="BF619" t="s">
        <v>5796</v>
      </c>
      <c r="BG619" t="s">
        <v>5806</v>
      </c>
      <c r="BH619" t="s">
        <v>5764</v>
      </c>
      <c r="BI619" t="s">
        <v>195</v>
      </c>
      <c r="BJ619" t="s">
        <v>195</v>
      </c>
      <c r="BK619" t="s">
        <v>3777</v>
      </c>
      <c r="BL619" t="s">
        <v>5835</v>
      </c>
      <c r="BM619" t="s">
        <v>4949</v>
      </c>
      <c r="BN619" t="s">
        <v>5186</v>
      </c>
      <c r="BO619" t="s">
        <v>4950</v>
      </c>
      <c r="BP619" s="441" t="str">
        <f t="shared" si="9"/>
        <v>WA.2378.EBD.955.201.D.524111</v>
      </c>
    </row>
    <row r="620" spans="1:68">
      <c r="A620" t="s">
        <v>5010</v>
      </c>
      <c r="B620" t="s">
        <v>4936</v>
      </c>
      <c r="C620" t="s">
        <v>4937</v>
      </c>
      <c r="D620" t="s">
        <v>3795</v>
      </c>
      <c r="E620" t="s">
        <v>197</v>
      </c>
      <c r="F620" t="s">
        <v>3842</v>
      </c>
      <c r="G620" t="s">
        <v>2445</v>
      </c>
      <c r="H620" t="s">
        <v>4938</v>
      </c>
      <c r="I620">
        <v>5</v>
      </c>
      <c r="J620" t="s">
        <v>5054</v>
      </c>
      <c r="K620">
        <v>2</v>
      </c>
      <c r="L620" t="s">
        <v>1295</v>
      </c>
      <c r="M620" t="s">
        <v>8</v>
      </c>
      <c r="N620" t="s">
        <v>168</v>
      </c>
      <c r="O620" t="s">
        <v>510</v>
      </c>
      <c r="P620" t="s">
        <v>8</v>
      </c>
      <c r="Q620" t="s">
        <v>4570</v>
      </c>
      <c r="R620" t="s">
        <v>4940</v>
      </c>
      <c r="S620" t="s">
        <v>195</v>
      </c>
      <c r="T620" t="s">
        <v>4570</v>
      </c>
      <c r="U620" t="s">
        <v>4570</v>
      </c>
      <c r="V620" t="s">
        <v>4496</v>
      </c>
      <c r="W620" t="s">
        <v>4570</v>
      </c>
      <c r="X620" t="s">
        <v>5824</v>
      </c>
      <c r="Y620" t="s">
        <v>5825</v>
      </c>
      <c r="Z620" t="s">
        <v>8</v>
      </c>
      <c r="AA620">
        <v>0</v>
      </c>
      <c r="AB620" t="s">
        <v>195</v>
      </c>
      <c r="AC620">
        <v>0</v>
      </c>
      <c r="AD620" t="s">
        <v>195</v>
      </c>
      <c r="AE620">
        <v>0</v>
      </c>
      <c r="AF620" t="s">
        <v>195</v>
      </c>
      <c r="AG620">
        <v>0</v>
      </c>
      <c r="AH620" t="s">
        <v>195</v>
      </c>
      <c r="AI620">
        <v>55</v>
      </c>
      <c r="AJ620" t="s">
        <v>25</v>
      </c>
      <c r="AK620">
        <v>4662437</v>
      </c>
      <c r="AL620">
        <v>256434000</v>
      </c>
      <c r="AM620" t="s">
        <v>195</v>
      </c>
      <c r="AN620">
        <v>0</v>
      </c>
      <c r="AO620" t="s">
        <v>5011</v>
      </c>
      <c r="AP620">
        <v>0</v>
      </c>
      <c r="AQ620">
        <v>0</v>
      </c>
      <c r="AR620">
        <v>1707286</v>
      </c>
      <c r="AS620">
        <v>2360431</v>
      </c>
      <c r="AT620">
        <v>6640181</v>
      </c>
      <c r="AU620">
        <v>30713387</v>
      </c>
      <c r="AV620">
        <v>30989148</v>
      </c>
      <c r="AW620">
        <v>26863853</v>
      </c>
      <c r="AX620">
        <v>5050826</v>
      </c>
      <c r="AY620">
        <v>3295001</v>
      </c>
      <c r="AZ620">
        <v>2746289</v>
      </c>
      <c r="BA620">
        <v>146067598</v>
      </c>
      <c r="BB620" t="s">
        <v>3796</v>
      </c>
      <c r="BC620" t="s">
        <v>3797</v>
      </c>
      <c r="BD620" t="s">
        <v>3843</v>
      </c>
      <c r="BE620" t="s">
        <v>3850</v>
      </c>
      <c r="BF620" t="s">
        <v>5778</v>
      </c>
      <c r="BG620" t="s">
        <v>5779</v>
      </c>
      <c r="BH620" t="s">
        <v>5764</v>
      </c>
      <c r="BI620" t="s">
        <v>195</v>
      </c>
      <c r="BJ620" t="s">
        <v>195</v>
      </c>
      <c r="BK620" t="s">
        <v>3777</v>
      </c>
      <c r="BL620" t="s">
        <v>5826</v>
      </c>
      <c r="BM620" t="s">
        <v>4949</v>
      </c>
      <c r="BN620" t="s">
        <v>5186</v>
      </c>
      <c r="BO620" t="s">
        <v>4950</v>
      </c>
      <c r="BP620" s="441" t="str">
        <f t="shared" si="9"/>
        <v>WA.2378.EBD.953.201.A.524111</v>
      </c>
    </row>
    <row r="621" spans="1:68">
      <c r="A621" t="s">
        <v>5010</v>
      </c>
      <c r="B621" t="s">
        <v>4936</v>
      </c>
      <c r="C621" t="s">
        <v>4937</v>
      </c>
      <c r="D621" t="s">
        <v>3795</v>
      </c>
      <c r="E621" t="s">
        <v>197</v>
      </c>
      <c r="F621" t="s">
        <v>3842</v>
      </c>
      <c r="G621" t="s">
        <v>2445</v>
      </c>
      <c r="H621" t="s">
        <v>4938</v>
      </c>
      <c r="I621">
        <v>5</v>
      </c>
      <c r="J621" t="s">
        <v>5047</v>
      </c>
      <c r="K621">
        <v>1</v>
      </c>
      <c r="L621" t="s">
        <v>1295</v>
      </c>
      <c r="M621" t="s">
        <v>508</v>
      </c>
      <c r="N621" t="s">
        <v>138</v>
      </c>
      <c r="O621" t="s">
        <v>510</v>
      </c>
      <c r="P621" t="s">
        <v>8</v>
      </c>
      <c r="Q621" t="s">
        <v>4570</v>
      </c>
      <c r="R621" t="s">
        <v>4940</v>
      </c>
      <c r="S621" t="s">
        <v>195</v>
      </c>
      <c r="T621" t="s">
        <v>4570</v>
      </c>
      <c r="U621" t="s">
        <v>4570</v>
      </c>
      <c r="V621" t="s">
        <v>4496</v>
      </c>
      <c r="W621" t="s">
        <v>4570</v>
      </c>
      <c r="X621" t="s">
        <v>5827</v>
      </c>
      <c r="Y621" t="s">
        <v>5828</v>
      </c>
      <c r="Z621" t="s">
        <v>8</v>
      </c>
      <c r="AA621">
        <v>0</v>
      </c>
      <c r="AB621" t="s">
        <v>195</v>
      </c>
      <c r="AC621">
        <v>0</v>
      </c>
      <c r="AD621" t="s">
        <v>195</v>
      </c>
      <c r="AE621">
        <v>0</v>
      </c>
      <c r="AF621" t="s">
        <v>195</v>
      </c>
      <c r="AG621">
        <v>0</v>
      </c>
      <c r="AH621" t="s">
        <v>195</v>
      </c>
      <c r="AI621">
        <v>9</v>
      </c>
      <c r="AJ621" t="s">
        <v>25</v>
      </c>
      <c r="AK621">
        <v>1500000</v>
      </c>
      <c r="AL621">
        <v>13500000</v>
      </c>
      <c r="AM621" t="s">
        <v>195</v>
      </c>
      <c r="AN621">
        <v>0</v>
      </c>
      <c r="AO621" t="s">
        <v>5011</v>
      </c>
      <c r="AP621">
        <v>0</v>
      </c>
      <c r="AQ621">
        <v>0</v>
      </c>
      <c r="AR621">
        <v>327727</v>
      </c>
      <c r="AS621">
        <v>42119</v>
      </c>
      <c r="AT621">
        <v>3248253</v>
      </c>
      <c r="AU621">
        <v>42119</v>
      </c>
      <c r="AV621">
        <v>897781</v>
      </c>
      <c r="AW621">
        <v>44575</v>
      </c>
      <c r="AX621">
        <v>16848</v>
      </c>
      <c r="AY621">
        <v>13478</v>
      </c>
      <c r="AZ621">
        <v>13478</v>
      </c>
      <c r="BA621">
        <v>8853622</v>
      </c>
      <c r="BB621" t="s">
        <v>3796</v>
      </c>
      <c r="BC621" t="s">
        <v>3797</v>
      </c>
      <c r="BD621" t="s">
        <v>3843</v>
      </c>
      <c r="BE621" t="s">
        <v>3853</v>
      </c>
      <c r="BF621" t="s">
        <v>5796</v>
      </c>
      <c r="BG621" t="s">
        <v>5797</v>
      </c>
      <c r="BH621" t="s">
        <v>5764</v>
      </c>
      <c r="BI621" t="s">
        <v>195</v>
      </c>
      <c r="BJ621" t="s">
        <v>195</v>
      </c>
      <c r="BK621" t="s">
        <v>3777</v>
      </c>
      <c r="BL621" t="s">
        <v>5829</v>
      </c>
      <c r="BM621" t="s">
        <v>4949</v>
      </c>
      <c r="BN621" t="s">
        <v>5186</v>
      </c>
      <c r="BO621" t="s">
        <v>4950</v>
      </c>
      <c r="BP621" s="441" t="str">
        <f t="shared" si="9"/>
        <v>WA.2378.EBD.955.201.B.524111</v>
      </c>
    </row>
    <row r="622" spans="1:68">
      <c r="A622" t="s">
        <v>5010</v>
      </c>
      <c r="B622" t="s">
        <v>4936</v>
      </c>
      <c r="C622" t="s">
        <v>4937</v>
      </c>
      <c r="D622" t="s">
        <v>3795</v>
      </c>
      <c r="E622" t="s">
        <v>197</v>
      </c>
      <c r="F622" t="s">
        <v>3842</v>
      </c>
      <c r="G622" t="s">
        <v>2445</v>
      </c>
      <c r="H622" t="s">
        <v>4938</v>
      </c>
      <c r="I622">
        <v>5</v>
      </c>
      <c r="J622" t="s">
        <v>5047</v>
      </c>
      <c r="K622">
        <v>1</v>
      </c>
      <c r="L622" t="s">
        <v>1295</v>
      </c>
      <c r="M622" t="s">
        <v>508</v>
      </c>
      <c r="N622" t="s">
        <v>138</v>
      </c>
      <c r="O622" t="s">
        <v>510</v>
      </c>
      <c r="P622" t="s">
        <v>8</v>
      </c>
      <c r="Q622" t="s">
        <v>4570</v>
      </c>
      <c r="R622" t="s">
        <v>4940</v>
      </c>
      <c r="S622" t="s">
        <v>195</v>
      </c>
      <c r="T622" t="s">
        <v>4570</v>
      </c>
      <c r="U622" t="s">
        <v>4570</v>
      </c>
      <c r="V622" t="s">
        <v>4951</v>
      </c>
      <c r="W622" t="s">
        <v>4496</v>
      </c>
      <c r="X622" t="s">
        <v>5830</v>
      </c>
      <c r="Y622" t="s">
        <v>5831</v>
      </c>
      <c r="Z622" t="s">
        <v>8</v>
      </c>
      <c r="AA622">
        <v>0</v>
      </c>
      <c r="AB622" t="s">
        <v>195</v>
      </c>
      <c r="AC622">
        <v>0</v>
      </c>
      <c r="AD622" t="s">
        <v>195</v>
      </c>
      <c r="AE622">
        <v>0</v>
      </c>
      <c r="AF622" t="s">
        <v>195</v>
      </c>
      <c r="AG622">
        <v>0</v>
      </c>
      <c r="AH622" t="s">
        <v>195</v>
      </c>
      <c r="AI622">
        <v>18</v>
      </c>
      <c r="AJ622" t="s">
        <v>25</v>
      </c>
      <c r="AK622">
        <v>4715556</v>
      </c>
      <c r="AL622">
        <v>84880000</v>
      </c>
      <c r="AM622" t="s">
        <v>195</v>
      </c>
      <c r="AN622">
        <v>0</v>
      </c>
      <c r="AO622" t="s">
        <v>5011</v>
      </c>
      <c r="AP622">
        <v>0</v>
      </c>
      <c r="AQ622">
        <v>0</v>
      </c>
      <c r="AR622">
        <v>2060551</v>
      </c>
      <c r="AS622">
        <v>264822</v>
      </c>
      <c r="AT622">
        <v>20423092</v>
      </c>
      <c r="AU622">
        <v>264822</v>
      </c>
      <c r="AV622">
        <v>5644717</v>
      </c>
      <c r="AW622">
        <v>280263</v>
      </c>
      <c r="AX622">
        <v>105929</v>
      </c>
      <c r="AY622">
        <v>84741</v>
      </c>
      <c r="AZ622">
        <v>84741</v>
      </c>
      <c r="BA622">
        <v>55666322</v>
      </c>
      <c r="BB622" t="s">
        <v>3796</v>
      </c>
      <c r="BC622" t="s">
        <v>3797</v>
      </c>
      <c r="BD622" t="s">
        <v>3843</v>
      </c>
      <c r="BE622" t="s">
        <v>3853</v>
      </c>
      <c r="BF622" t="s">
        <v>5796</v>
      </c>
      <c r="BG622" t="s">
        <v>5797</v>
      </c>
      <c r="BH622" t="s">
        <v>5764</v>
      </c>
      <c r="BI622" t="s">
        <v>195</v>
      </c>
      <c r="BJ622" t="s">
        <v>195</v>
      </c>
      <c r="BK622" t="s">
        <v>3777</v>
      </c>
      <c r="BL622" t="s">
        <v>5832</v>
      </c>
      <c r="BM622" t="s">
        <v>4949</v>
      </c>
      <c r="BN622" t="s">
        <v>5186</v>
      </c>
      <c r="BO622" t="s">
        <v>4950</v>
      </c>
      <c r="BP622" s="441" t="str">
        <f t="shared" si="9"/>
        <v>WA.2378.EBD.955.201.B.524111</v>
      </c>
    </row>
    <row r="623" spans="1:68">
      <c r="A623" t="s">
        <v>5010</v>
      </c>
      <c r="B623" t="s">
        <v>4936</v>
      </c>
      <c r="C623" t="s">
        <v>4937</v>
      </c>
      <c r="D623" t="s">
        <v>3795</v>
      </c>
      <c r="E623" t="s">
        <v>197</v>
      </c>
      <c r="F623" t="s">
        <v>3842</v>
      </c>
      <c r="G623" t="s">
        <v>2445</v>
      </c>
      <c r="H623" t="s">
        <v>4938</v>
      </c>
      <c r="I623">
        <v>5</v>
      </c>
      <c r="J623" t="s">
        <v>5047</v>
      </c>
      <c r="K623">
        <v>1</v>
      </c>
      <c r="L623" t="s">
        <v>1295</v>
      </c>
      <c r="M623" t="s">
        <v>511</v>
      </c>
      <c r="N623" t="s">
        <v>3290</v>
      </c>
      <c r="O623" t="s">
        <v>510</v>
      </c>
      <c r="P623" t="s">
        <v>8</v>
      </c>
      <c r="Q623" t="s">
        <v>4570</v>
      </c>
      <c r="R623" t="s">
        <v>4940</v>
      </c>
      <c r="S623" t="s">
        <v>195</v>
      </c>
      <c r="T623" t="s">
        <v>4570</v>
      </c>
      <c r="U623" t="s">
        <v>4570</v>
      </c>
      <c r="V623" t="s">
        <v>4496</v>
      </c>
      <c r="W623" t="s">
        <v>4570</v>
      </c>
      <c r="X623" t="s">
        <v>5833</v>
      </c>
      <c r="Y623" t="s">
        <v>5834</v>
      </c>
      <c r="Z623" t="s">
        <v>8</v>
      </c>
      <c r="AA623">
        <v>0</v>
      </c>
      <c r="AB623" t="s">
        <v>195</v>
      </c>
      <c r="AC623">
        <v>0</v>
      </c>
      <c r="AD623" t="s">
        <v>195</v>
      </c>
      <c r="AE623">
        <v>0</v>
      </c>
      <c r="AF623" t="s">
        <v>195</v>
      </c>
      <c r="AG623">
        <v>0</v>
      </c>
      <c r="AH623" t="s">
        <v>195</v>
      </c>
      <c r="AI623">
        <v>10</v>
      </c>
      <c r="AJ623" t="s">
        <v>25</v>
      </c>
      <c r="AK623">
        <v>6149000</v>
      </c>
      <c r="AL623">
        <v>61490000</v>
      </c>
      <c r="AM623" t="s">
        <v>195</v>
      </c>
      <c r="AN623">
        <v>0</v>
      </c>
      <c r="AO623" t="s">
        <v>5011</v>
      </c>
      <c r="AP623">
        <v>0</v>
      </c>
      <c r="AQ623">
        <v>0</v>
      </c>
      <c r="AR623">
        <v>1492734</v>
      </c>
      <c r="AS623">
        <v>191846</v>
      </c>
      <c r="AT623">
        <v>14795193</v>
      </c>
      <c r="AU623">
        <v>191846</v>
      </c>
      <c r="AV623">
        <v>4089228</v>
      </c>
      <c r="AW623">
        <v>203032</v>
      </c>
      <c r="AX623">
        <v>76739</v>
      </c>
      <c r="AY623">
        <v>61389</v>
      </c>
      <c r="AZ623">
        <v>61389</v>
      </c>
      <c r="BA623">
        <v>40326604</v>
      </c>
      <c r="BB623" t="s">
        <v>3796</v>
      </c>
      <c r="BC623" t="s">
        <v>3797</v>
      </c>
      <c r="BD623" t="s">
        <v>3843</v>
      </c>
      <c r="BE623" t="s">
        <v>3853</v>
      </c>
      <c r="BF623" t="s">
        <v>5796</v>
      </c>
      <c r="BG623" t="s">
        <v>5806</v>
      </c>
      <c r="BH623" t="s">
        <v>5764</v>
      </c>
      <c r="BI623" t="s">
        <v>195</v>
      </c>
      <c r="BJ623" t="s">
        <v>195</v>
      </c>
      <c r="BK623" t="s">
        <v>3777</v>
      </c>
      <c r="BL623" t="s">
        <v>5835</v>
      </c>
      <c r="BM623" t="s">
        <v>4949</v>
      </c>
      <c r="BN623" t="s">
        <v>5186</v>
      </c>
      <c r="BO623" t="s">
        <v>4950</v>
      </c>
      <c r="BP623" s="441" t="str">
        <f t="shared" si="9"/>
        <v>WA.2378.EBD.955.201.D.524111</v>
      </c>
    </row>
    <row r="624" spans="1:68">
      <c r="A624" t="s">
        <v>4935</v>
      </c>
      <c r="B624" t="s">
        <v>4936</v>
      </c>
      <c r="C624" t="s">
        <v>4937</v>
      </c>
      <c r="D624" t="s">
        <v>3795</v>
      </c>
      <c r="E624" t="s">
        <v>197</v>
      </c>
      <c r="F624" t="s">
        <v>3812</v>
      </c>
      <c r="G624" t="s">
        <v>820</v>
      </c>
      <c r="H624" t="s">
        <v>4938</v>
      </c>
      <c r="I624">
        <v>9</v>
      </c>
      <c r="J624" t="s">
        <v>5469</v>
      </c>
      <c r="K624">
        <v>1</v>
      </c>
      <c r="L624" t="s">
        <v>1295</v>
      </c>
      <c r="M624" t="s">
        <v>566</v>
      </c>
      <c r="N624" t="s">
        <v>141</v>
      </c>
      <c r="O624" t="s">
        <v>512</v>
      </c>
      <c r="P624" t="s">
        <v>8</v>
      </c>
      <c r="Q624" t="s">
        <v>4570</v>
      </c>
      <c r="R624" t="s">
        <v>4940</v>
      </c>
      <c r="S624" t="s">
        <v>195</v>
      </c>
      <c r="T624" t="s">
        <v>4570</v>
      </c>
      <c r="U624" t="s">
        <v>4570</v>
      </c>
      <c r="V624" t="s">
        <v>4496</v>
      </c>
      <c r="W624" t="s">
        <v>4570</v>
      </c>
      <c r="X624" t="s">
        <v>5836</v>
      </c>
      <c r="Y624" t="s">
        <v>5837</v>
      </c>
      <c r="Z624" t="s">
        <v>8</v>
      </c>
      <c r="AA624">
        <v>0</v>
      </c>
      <c r="AB624" t="s">
        <v>195</v>
      </c>
      <c r="AC624">
        <v>0</v>
      </c>
      <c r="AD624" t="s">
        <v>195</v>
      </c>
      <c r="AE624">
        <v>0</v>
      </c>
      <c r="AF624" t="s">
        <v>195</v>
      </c>
      <c r="AG624">
        <v>0</v>
      </c>
      <c r="AH624" t="s">
        <v>195</v>
      </c>
      <c r="AI624">
        <v>264</v>
      </c>
      <c r="AJ624" t="s">
        <v>32</v>
      </c>
      <c r="AK624">
        <v>200000</v>
      </c>
      <c r="AL624">
        <v>52800000</v>
      </c>
      <c r="AM624" t="s">
        <v>195</v>
      </c>
      <c r="AN624">
        <v>0</v>
      </c>
      <c r="AO624" t="s">
        <v>4943</v>
      </c>
      <c r="AP624">
        <v>0</v>
      </c>
      <c r="AQ624">
        <v>0</v>
      </c>
      <c r="AR624">
        <v>6517248</v>
      </c>
      <c r="AS624">
        <v>7151122</v>
      </c>
      <c r="AT624">
        <v>6981724</v>
      </c>
      <c r="AU624">
        <v>693963</v>
      </c>
      <c r="AV624">
        <v>693963</v>
      </c>
      <c r="AW624">
        <v>693963</v>
      </c>
      <c r="AX624">
        <v>789059</v>
      </c>
      <c r="AY624">
        <v>3518829</v>
      </c>
      <c r="AZ624">
        <v>4775784</v>
      </c>
      <c r="BA624">
        <v>20984345</v>
      </c>
      <c r="BB624" t="s">
        <v>3796</v>
      </c>
      <c r="BC624" t="s">
        <v>3797</v>
      </c>
      <c r="BD624" t="s">
        <v>3813</v>
      </c>
      <c r="BE624" t="s">
        <v>3818</v>
      </c>
      <c r="BF624" t="s">
        <v>5762</v>
      </c>
      <c r="BG624" t="s">
        <v>5773</v>
      </c>
      <c r="BH624" t="s">
        <v>5764</v>
      </c>
      <c r="BI624" t="s">
        <v>195</v>
      </c>
      <c r="BJ624" t="s">
        <v>195</v>
      </c>
      <c r="BK624" t="s">
        <v>3821</v>
      </c>
      <c r="BL624" t="s">
        <v>5838</v>
      </c>
      <c r="BM624" t="s">
        <v>4949</v>
      </c>
      <c r="BN624" t="s">
        <v>5439</v>
      </c>
      <c r="BO624" t="s">
        <v>5620</v>
      </c>
      <c r="BP624" s="441" t="str">
        <f t="shared" si="9"/>
        <v>WA.2378.EBA.962.201.F.521241</v>
      </c>
    </row>
    <row r="625" spans="1:68">
      <c r="A625" t="s">
        <v>5010</v>
      </c>
      <c r="B625" t="s">
        <v>4936</v>
      </c>
      <c r="C625" t="s">
        <v>4937</v>
      </c>
      <c r="D625" t="s">
        <v>3795</v>
      </c>
      <c r="E625" t="s">
        <v>197</v>
      </c>
      <c r="F625" t="s">
        <v>3812</v>
      </c>
      <c r="G625" t="s">
        <v>820</v>
      </c>
      <c r="H625" t="s">
        <v>4938</v>
      </c>
      <c r="I625">
        <v>9</v>
      </c>
      <c r="J625" t="s">
        <v>5469</v>
      </c>
      <c r="K625">
        <v>1</v>
      </c>
      <c r="L625" t="s">
        <v>1295</v>
      </c>
      <c r="M625" t="s">
        <v>566</v>
      </c>
      <c r="N625" t="s">
        <v>141</v>
      </c>
      <c r="O625" t="s">
        <v>512</v>
      </c>
      <c r="P625" t="s">
        <v>8</v>
      </c>
      <c r="Q625" t="s">
        <v>4570</v>
      </c>
      <c r="R625" t="s">
        <v>4940</v>
      </c>
      <c r="S625" t="s">
        <v>195</v>
      </c>
      <c r="T625" t="s">
        <v>4570</v>
      </c>
      <c r="U625" t="s">
        <v>4570</v>
      </c>
      <c r="V625" t="s">
        <v>4496</v>
      </c>
      <c r="W625" t="s">
        <v>4570</v>
      </c>
      <c r="X625" t="s">
        <v>5836</v>
      </c>
      <c r="Y625" t="s">
        <v>5837</v>
      </c>
      <c r="Z625" t="s">
        <v>8</v>
      </c>
      <c r="AA625">
        <v>0</v>
      </c>
      <c r="AB625" t="s">
        <v>195</v>
      </c>
      <c r="AC625">
        <v>0</v>
      </c>
      <c r="AD625" t="s">
        <v>195</v>
      </c>
      <c r="AE625">
        <v>0</v>
      </c>
      <c r="AF625" t="s">
        <v>195</v>
      </c>
      <c r="AG625">
        <v>0</v>
      </c>
      <c r="AH625" t="s">
        <v>195</v>
      </c>
      <c r="AI625">
        <v>264</v>
      </c>
      <c r="AJ625" t="s">
        <v>32</v>
      </c>
      <c r="AK625">
        <v>200000</v>
      </c>
      <c r="AL625">
        <v>52800000</v>
      </c>
      <c r="AM625" t="s">
        <v>195</v>
      </c>
      <c r="AN625">
        <v>0</v>
      </c>
      <c r="AO625" t="s">
        <v>5011</v>
      </c>
      <c r="AP625">
        <v>0</v>
      </c>
      <c r="AQ625">
        <v>0</v>
      </c>
      <c r="AR625">
        <v>6517248</v>
      </c>
      <c r="AS625">
        <v>7151122</v>
      </c>
      <c r="AT625">
        <v>6981724</v>
      </c>
      <c r="AU625">
        <v>693963</v>
      </c>
      <c r="AV625">
        <v>693963</v>
      </c>
      <c r="AW625">
        <v>693963</v>
      </c>
      <c r="AX625">
        <v>789059</v>
      </c>
      <c r="AY625">
        <v>3518829</v>
      </c>
      <c r="AZ625">
        <v>4775784</v>
      </c>
      <c r="BA625">
        <v>20984345</v>
      </c>
      <c r="BB625" t="s">
        <v>3796</v>
      </c>
      <c r="BC625" t="s">
        <v>3797</v>
      </c>
      <c r="BD625" t="s">
        <v>3813</v>
      </c>
      <c r="BE625" t="s">
        <v>3818</v>
      </c>
      <c r="BF625" t="s">
        <v>5762</v>
      </c>
      <c r="BG625" t="s">
        <v>5773</v>
      </c>
      <c r="BH625" t="s">
        <v>5764</v>
      </c>
      <c r="BI625" t="s">
        <v>195</v>
      </c>
      <c r="BJ625" t="s">
        <v>195</v>
      </c>
      <c r="BK625" t="s">
        <v>3821</v>
      </c>
      <c r="BL625" t="s">
        <v>5838</v>
      </c>
      <c r="BM625" t="s">
        <v>4949</v>
      </c>
      <c r="BN625" t="s">
        <v>5439</v>
      </c>
      <c r="BO625" t="s">
        <v>5620</v>
      </c>
      <c r="BP625" s="441" t="str">
        <f t="shared" si="9"/>
        <v>WA.2378.EBA.962.201.F.521241</v>
      </c>
    </row>
    <row r="626" spans="1:68">
      <c r="A626" t="s">
        <v>4935</v>
      </c>
      <c r="B626" t="s">
        <v>4936</v>
      </c>
      <c r="C626" t="s">
        <v>4937</v>
      </c>
      <c r="D626" t="s">
        <v>3795</v>
      </c>
      <c r="E626" t="s">
        <v>197</v>
      </c>
      <c r="F626" t="s">
        <v>3812</v>
      </c>
      <c r="G626" t="s">
        <v>820</v>
      </c>
      <c r="H626" t="s">
        <v>4938</v>
      </c>
      <c r="I626">
        <v>9</v>
      </c>
      <c r="J626" t="s">
        <v>5469</v>
      </c>
      <c r="K626">
        <v>1</v>
      </c>
      <c r="L626" t="s">
        <v>1295</v>
      </c>
      <c r="M626" t="s">
        <v>566</v>
      </c>
      <c r="N626" t="s">
        <v>141</v>
      </c>
      <c r="O626" t="s">
        <v>515</v>
      </c>
      <c r="P626" t="s">
        <v>8</v>
      </c>
      <c r="Q626" t="s">
        <v>4570</v>
      </c>
      <c r="R626" t="s">
        <v>4940</v>
      </c>
      <c r="S626" t="s">
        <v>195</v>
      </c>
      <c r="T626" t="s">
        <v>4570</v>
      </c>
      <c r="U626" t="s">
        <v>4570</v>
      </c>
      <c r="V626" t="s">
        <v>4496</v>
      </c>
      <c r="W626" t="s">
        <v>4570</v>
      </c>
      <c r="X626" t="s">
        <v>5839</v>
      </c>
      <c r="Y626" t="s">
        <v>5840</v>
      </c>
      <c r="Z626" t="s">
        <v>8</v>
      </c>
      <c r="AA626">
        <v>0</v>
      </c>
      <c r="AB626" t="s">
        <v>195</v>
      </c>
      <c r="AC626">
        <v>0</v>
      </c>
      <c r="AD626" t="s">
        <v>195</v>
      </c>
      <c r="AE626">
        <v>0</v>
      </c>
      <c r="AF626" t="s">
        <v>195</v>
      </c>
      <c r="AG626">
        <v>0</v>
      </c>
      <c r="AH626" t="s">
        <v>195</v>
      </c>
      <c r="AI626">
        <v>67</v>
      </c>
      <c r="AJ626" t="s">
        <v>25</v>
      </c>
      <c r="AK626">
        <v>74627</v>
      </c>
      <c r="AL626">
        <v>5000000</v>
      </c>
      <c r="AM626" t="s">
        <v>195</v>
      </c>
      <c r="AN626">
        <v>0</v>
      </c>
      <c r="AO626" t="s">
        <v>4943</v>
      </c>
      <c r="AP626">
        <v>0</v>
      </c>
      <c r="AQ626">
        <v>0</v>
      </c>
      <c r="AR626">
        <v>617164</v>
      </c>
      <c r="AS626">
        <v>677190</v>
      </c>
      <c r="AT626">
        <v>661148</v>
      </c>
      <c r="AU626">
        <v>65716</v>
      </c>
      <c r="AV626">
        <v>65716</v>
      </c>
      <c r="AW626">
        <v>65716</v>
      </c>
      <c r="AX626">
        <v>74721</v>
      </c>
      <c r="AY626">
        <v>333222</v>
      </c>
      <c r="AZ626">
        <v>452252</v>
      </c>
      <c r="BA626">
        <v>1987155</v>
      </c>
      <c r="BB626" t="s">
        <v>3796</v>
      </c>
      <c r="BC626" t="s">
        <v>3797</v>
      </c>
      <c r="BD626" t="s">
        <v>3813</v>
      </c>
      <c r="BE626" t="s">
        <v>3818</v>
      </c>
      <c r="BF626" t="s">
        <v>5762</v>
      </c>
      <c r="BG626" t="s">
        <v>5773</v>
      </c>
      <c r="BH626" t="s">
        <v>5764</v>
      </c>
      <c r="BI626" t="s">
        <v>195</v>
      </c>
      <c r="BJ626" t="s">
        <v>195</v>
      </c>
      <c r="BK626" t="s">
        <v>3778</v>
      </c>
      <c r="BL626" t="s">
        <v>5841</v>
      </c>
      <c r="BM626" t="s">
        <v>4949</v>
      </c>
      <c r="BN626" t="s">
        <v>5121</v>
      </c>
      <c r="BO626" t="s">
        <v>5620</v>
      </c>
      <c r="BP626" s="441" t="str">
        <f t="shared" si="9"/>
        <v>WA.2378.EBA.962.201.F.522192</v>
      </c>
    </row>
    <row r="627" spans="1:68">
      <c r="A627" t="s">
        <v>5010</v>
      </c>
      <c r="B627" t="s">
        <v>4936</v>
      </c>
      <c r="C627" t="s">
        <v>4937</v>
      </c>
      <c r="D627" t="s">
        <v>3795</v>
      </c>
      <c r="E627" t="s">
        <v>197</v>
      </c>
      <c r="F627" t="s">
        <v>3812</v>
      </c>
      <c r="G627" t="s">
        <v>820</v>
      </c>
      <c r="H627" t="s">
        <v>4938</v>
      </c>
      <c r="I627">
        <v>9</v>
      </c>
      <c r="J627" t="s">
        <v>5469</v>
      </c>
      <c r="K627">
        <v>1</v>
      </c>
      <c r="L627" t="s">
        <v>1295</v>
      </c>
      <c r="M627" t="s">
        <v>566</v>
      </c>
      <c r="N627" t="s">
        <v>141</v>
      </c>
      <c r="O627" t="s">
        <v>515</v>
      </c>
      <c r="P627" t="s">
        <v>8</v>
      </c>
      <c r="Q627" t="s">
        <v>4570</v>
      </c>
      <c r="R627" t="s">
        <v>4940</v>
      </c>
      <c r="S627" t="s">
        <v>195</v>
      </c>
      <c r="T627" t="s">
        <v>4570</v>
      </c>
      <c r="U627" t="s">
        <v>4570</v>
      </c>
      <c r="V627" t="s">
        <v>4496</v>
      </c>
      <c r="W627" t="s">
        <v>4570</v>
      </c>
      <c r="X627" t="s">
        <v>5839</v>
      </c>
      <c r="Y627" t="s">
        <v>5840</v>
      </c>
      <c r="Z627" t="s">
        <v>8</v>
      </c>
      <c r="AA627">
        <v>0</v>
      </c>
      <c r="AB627" t="s">
        <v>195</v>
      </c>
      <c r="AC627">
        <v>0</v>
      </c>
      <c r="AD627" t="s">
        <v>195</v>
      </c>
      <c r="AE627">
        <v>0</v>
      </c>
      <c r="AF627" t="s">
        <v>195</v>
      </c>
      <c r="AG627">
        <v>0</v>
      </c>
      <c r="AH627" t="s">
        <v>195</v>
      </c>
      <c r="AI627">
        <v>10</v>
      </c>
      <c r="AJ627" t="s">
        <v>25</v>
      </c>
      <c r="AK627">
        <v>100000</v>
      </c>
      <c r="AL627">
        <v>1000000</v>
      </c>
      <c r="AM627" t="s">
        <v>195</v>
      </c>
      <c r="AN627">
        <v>0</v>
      </c>
      <c r="AO627" t="s">
        <v>5011</v>
      </c>
      <c r="AP627">
        <v>0</v>
      </c>
      <c r="AQ627">
        <v>0</v>
      </c>
      <c r="AR627">
        <v>0</v>
      </c>
      <c r="AS627">
        <v>100000</v>
      </c>
      <c r="AT627">
        <v>200000</v>
      </c>
      <c r="AU627">
        <v>565000</v>
      </c>
      <c r="AV627">
        <v>135000</v>
      </c>
      <c r="AW627">
        <v>0</v>
      </c>
      <c r="AX627">
        <v>0</v>
      </c>
      <c r="AY627">
        <v>0</v>
      </c>
      <c r="AZ627">
        <v>0</v>
      </c>
      <c r="BA627">
        <v>0</v>
      </c>
      <c r="BB627" t="s">
        <v>3796</v>
      </c>
      <c r="BC627" t="s">
        <v>3797</v>
      </c>
      <c r="BD627" t="s">
        <v>3813</v>
      </c>
      <c r="BE627" t="s">
        <v>3818</v>
      </c>
      <c r="BF627" t="s">
        <v>5762</v>
      </c>
      <c r="BG627" t="s">
        <v>5773</v>
      </c>
      <c r="BH627" t="s">
        <v>5764</v>
      </c>
      <c r="BI627" t="s">
        <v>195</v>
      </c>
      <c r="BJ627" t="s">
        <v>195</v>
      </c>
      <c r="BK627" t="s">
        <v>3778</v>
      </c>
      <c r="BL627" t="s">
        <v>5841</v>
      </c>
      <c r="BM627" t="s">
        <v>4949</v>
      </c>
      <c r="BN627" t="s">
        <v>5121</v>
      </c>
      <c r="BO627" t="s">
        <v>5620</v>
      </c>
      <c r="BP627" s="441" t="str">
        <f t="shared" si="9"/>
        <v>WA.2378.EBA.962.201.F.522192</v>
      </c>
    </row>
    <row r="628" spans="1:68">
      <c r="A628" t="s">
        <v>4935</v>
      </c>
      <c r="B628" t="s">
        <v>4936</v>
      </c>
      <c r="C628" t="s">
        <v>4937</v>
      </c>
      <c r="D628" t="s">
        <v>3795</v>
      </c>
      <c r="E628" t="s">
        <v>197</v>
      </c>
      <c r="F628" t="s">
        <v>3842</v>
      </c>
      <c r="G628" t="s">
        <v>2445</v>
      </c>
      <c r="H628" t="s">
        <v>4938</v>
      </c>
      <c r="I628">
        <v>5</v>
      </c>
      <c r="J628" t="s">
        <v>5054</v>
      </c>
      <c r="K628">
        <v>2</v>
      </c>
      <c r="L628" t="s">
        <v>1295</v>
      </c>
      <c r="M628" t="s">
        <v>8</v>
      </c>
      <c r="N628" t="s">
        <v>168</v>
      </c>
      <c r="O628" t="s">
        <v>515</v>
      </c>
      <c r="P628" t="s">
        <v>8</v>
      </c>
      <c r="Q628" t="s">
        <v>4570</v>
      </c>
      <c r="R628" t="s">
        <v>4940</v>
      </c>
      <c r="S628" t="s">
        <v>195</v>
      </c>
      <c r="T628" t="s">
        <v>4570</v>
      </c>
      <c r="U628" t="s">
        <v>4570</v>
      </c>
      <c r="V628" t="s">
        <v>4496</v>
      </c>
      <c r="W628" t="s">
        <v>4570</v>
      </c>
      <c r="X628" t="s">
        <v>5842</v>
      </c>
      <c r="Y628" t="s">
        <v>5843</v>
      </c>
      <c r="Z628" t="s">
        <v>8</v>
      </c>
      <c r="AA628">
        <v>0</v>
      </c>
      <c r="AB628" t="s">
        <v>195</v>
      </c>
      <c r="AC628">
        <v>0</v>
      </c>
      <c r="AD628" t="s">
        <v>195</v>
      </c>
      <c r="AE628">
        <v>0</v>
      </c>
      <c r="AF628" t="s">
        <v>195</v>
      </c>
      <c r="AG628">
        <v>0</v>
      </c>
      <c r="AH628" t="s">
        <v>195</v>
      </c>
      <c r="AI628">
        <v>4</v>
      </c>
      <c r="AJ628" t="s">
        <v>25</v>
      </c>
      <c r="AK628">
        <v>127000</v>
      </c>
      <c r="AL628">
        <v>508000</v>
      </c>
      <c r="AM628" t="s">
        <v>195</v>
      </c>
      <c r="AN628">
        <v>0</v>
      </c>
      <c r="AO628" t="s">
        <v>4943</v>
      </c>
      <c r="AP628">
        <v>0</v>
      </c>
      <c r="AQ628">
        <v>0</v>
      </c>
      <c r="AR628">
        <v>3382</v>
      </c>
      <c r="AS628">
        <v>4676</v>
      </c>
      <c r="AT628">
        <v>13154</v>
      </c>
      <c r="AU628">
        <v>60844</v>
      </c>
      <c r="AV628">
        <v>61390</v>
      </c>
      <c r="AW628">
        <v>53218</v>
      </c>
      <c r="AX628">
        <v>10006</v>
      </c>
      <c r="AY628">
        <v>6527</v>
      </c>
      <c r="AZ628">
        <v>5440</v>
      </c>
      <c r="BA628">
        <v>289363</v>
      </c>
      <c r="BB628" t="s">
        <v>3796</v>
      </c>
      <c r="BC628" t="s">
        <v>3797</v>
      </c>
      <c r="BD628" t="s">
        <v>3843</v>
      </c>
      <c r="BE628" t="s">
        <v>3850</v>
      </c>
      <c r="BF628" t="s">
        <v>5778</v>
      </c>
      <c r="BG628" t="s">
        <v>5779</v>
      </c>
      <c r="BH628" t="s">
        <v>5764</v>
      </c>
      <c r="BI628" t="s">
        <v>195</v>
      </c>
      <c r="BJ628" t="s">
        <v>195</v>
      </c>
      <c r="BK628" t="s">
        <v>3778</v>
      </c>
      <c r="BL628" t="s">
        <v>5844</v>
      </c>
      <c r="BM628" t="s">
        <v>4949</v>
      </c>
      <c r="BN628" t="s">
        <v>5121</v>
      </c>
      <c r="BO628" t="s">
        <v>5620</v>
      </c>
      <c r="BP628" s="441" t="str">
        <f t="shared" si="9"/>
        <v>WA.2378.EBD.953.201.A.522192</v>
      </c>
    </row>
    <row r="629" spans="1:68">
      <c r="A629" t="s">
        <v>5010</v>
      </c>
      <c r="B629" t="s">
        <v>4936</v>
      </c>
      <c r="C629" t="s">
        <v>4937</v>
      </c>
      <c r="D629" t="s">
        <v>3795</v>
      </c>
      <c r="E629" t="s">
        <v>197</v>
      </c>
      <c r="F629" t="s">
        <v>3842</v>
      </c>
      <c r="G629" t="s">
        <v>2445</v>
      </c>
      <c r="H629" t="s">
        <v>4938</v>
      </c>
      <c r="I629">
        <v>5</v>
      </c>
      <c r="J629" t="s">
        <v>5054</v>
      </c>
      <c r="K629">
        <v>2</v>
      </c>
      <c r="L629" t="s">
        <v>1295</v>
      </c>
      <c r="M629" t="s">
        <v>8</v>
      </c>
      <c r="N629" t="s">
        <v>168</v>
      </c>
      <c r="O629" t="s">
        <v>515</v>
      </c>
      <c r="P629" t="s">
        <v>8</v>
      </c>
      <c r="Q629" t="s">
        <v>4570</v>
      </c>
      <c r="R629" t="s">
        <v>4940</v>
      </c>
      <c r="S629" t="s">
        <v>195</v>
      </c>
      <c r="T629" t="s">
        <v>4570</v>
      </c>
      <c r="U629" t="s">
        <v>4570</v>
      </c>
      <c r="V629" t="s">
        <v>4496</v>
      </c>
      <c r="W629" t="s">
        <v>4570</v>
      </c>
      <c r="X629" t="s">
        <v>5842</v>
      </c>
      <c r="Y629" t="s">
        <v>5843</v>
      </c>
      <c r="Z629" t="s">
        <v>8</v>
      </c>
      <c r="AA629">
        <v>0</v>
      </c>
      <c r="AB629" t="s">
        <v>195</v>
      </c>
      <c r="AC629">
        <v>0</v>
      </c>
      <c r="AD629" t="s">
        <v>195</v>
      </c>
      <c r="AE629">
        <v>0</v>
      </c>
      <c r="AF629" t="s">
        <v>195</v>
      </c>
      <c r="AG629">
        <v>0</v>
      </c>
      <c r="AH629" t="s">
        <v>195</v>
      </c>
      <c r="AI629">
        <v>4</v>
      </c>
      <c r="AJ629" t="s">
        <v>25</v>
      </c>
      <c r="AK629">
        <v>127000</v>
      </c>
      <c r="AL629">
        <v>508000</v>
      </c>
      <c r="AM629" t="s">
        <v>195</v>
      </c>
      <c r="AN629">
        <v>0</v>
      </c>
      <c r="AO629" t="s">
        <v>5011</v>
      </c>
      <c r="AP629">
        <v>0</v>
      </c>
      <c r="AQ629">
        <v>0</v>
      </c>
      <c r="AR629">
        <v>3382</v>
      </c>
      <c r="AS629">
        <v>4676</v>
      </c>
      <c r="AT629">
        <v>13154</v>
      </c>
      <c r="AU629">
        <v>60844</v>
      </c>
      <c r="AV629">
        <v>61390</v>
      </c>
      <c r="AW629">
        <v>53218</v>
      </c>
      <c r="AX629">
        <v>10006</v>
      </c>
      <c r="AY629">
        <v>6527</v>
      </c>
      <c r="AZ629">
        <v>5440</v>
      </c>
      <c r="BA629">
        <v>289363</v>
      </c>
      <c r="BB629" t="s">
        <v>3796</v>
      </c>
      <c r="BC629" t="s">
        <v>3797</v>
      </c>
      <c r="BD629" t="s">
        <v>3843</v>
      </c>
      <c r="BE629" t="s">
        <v>3850</v>
      </c>
      <c r="BF629" t="s">
        <v>5778</v>
      </c>
      <c r="BG629" t="s">
        <v>5779</v>
      </c>
      <c r="BH629" t="s">
        <v>5764</v>
      </c>
      <c r="BI629" t="s">
        <v>195</v>
      </c>
      <c r="BJ629" t="s">
        <v>195</v>
      </c>
      <c r="BK629" t="s">
        <v>3778</v>
      </c>
      <c r="BL629" t="s">
        <v>5844</v>
      </c>
      <c r="BM629" t="s">
        <v>4949</v>
      </c>
      <c r="BN629" t="s">
        <v>5121</v>
      </c>
      <c r="BO629" t="s">
        <v>5620</v>
      </c>
      <c r="BP629" s="441" t="str">
        <f t="shared" si="9"/>
        <v>WA.2378.EBD.953.201.A.522192</v>
      </c>
    </row>
    <row r="630" spans="1:68">
      <c r="A630" t="s">
        <v>4935</v>
      </c>
      <c r="B630" t="s">
        <v>4936</v>
      </c>
      <c r="C630" t="s">
        <v>4937</v>
      </c>
      <c r="D630" t="s">
        <v>3795</v>
      </c>
      <c r="E630" t="s">
        <v>197</v>
      </c>
      <c r="F630" t="s">
        <v>3812</v>
      </c>
      <c r="G630" t="s">
        <v>820</v>
      </c>
      <c r="H630" t="s">
        <v>4938</v>
      </c>
      <c r="I630">
        <v>9</v>
      </c>
      <c r="J630" t="s">
        <v>5469</v>
      </c>
      <c r="K630">
        <v>1</v>
      </c>
      <c r="L630" t="s">
        <v>1295</v>
      </c>
      <c r="M630" t="s">
        <v>8</v>
      </c>
      <c r="N630" t="s">
        <v>142</v>
      </c>
      <c r="O630" t="s">
        <v>530</v>
      </c>
      <c r="P630" t="s">
        <v>8</v>
      </c>
      <c r="Q630" t="s">
        <v>4570</v>
      </c>
      <c r="R630" t="s">
        <v>4940</v>
      </c>
      <c r="S630" t="s">
        <v>195</v>
      </c>
      <c r="T630" t="s">
        <v>4570</v>
      </c>
      <c r="U630" t="s">
        <v>4570</v>
      </c>
      <c r="V630" t="s">
        <v>4496</v>
      </c>
      <c r="W630" t="s">
        <v>4570</v>
      </c>
      <c r="X630" t="s">
        <v>5845</v>
      </c>
      <c r="Y630" t="s">
        <v>4483</v>
      </c>
      <c r="Z630" t="s">
        <v>8</v>
      </c>
      <c r="AA630">
        <v>0</v>
      </c>
      <c r="AB630" t="s">
        <v>195</v>
      </c>
      <c r="AC630">
        <v>0</v>
      </c>
      <c r="AD630" t="s">
        <v>195</v>
      </c>
      <c r="AE630">
        <v>0</v>
      </c>
      <c r="AF630" t="s">
        <v>195</v>
      </c>
      <c r="AG630">
        <v>0</v>
      </c>
      <c r="AH630" t="s">
        <v>195</v>
      </c>
      <c r="AI630">
        <v>1</v>
      </c>
      <c r="AJ630" t="s">
        <v>9</v>
      </c>
      <c r="AK630">
        <v>1000000</v>
      </c>
      <c r="AL630">
        <v>1000000</v>
      </c>
      <c r="AM630" t="s">
        <v>195</v>
      </c>
      <c r="AN630">
        <v>0</v>
      </c>
      <c r="AO630" t="s">
        <v>4943</v>
      </c>
      <c r="AP630">
        <v>0</v>
      </c>
      <c r="AQ630">
        <v>0</v>
      </c>
      <c r="AR630">
        <v>123433</v>
      </c>
      <c r="AS630">
        <v>135438</v>
      </c>
      <c r="AT630">
        <v>132230</v>
      </c>
      <c r="AU630">
        <v>13143</v>
      </c>
      <c r="AV630">
        <v>13143</v>
      </c>
      <c r="AW630">
        <v>13143</v>
      </c>
      <c r="AX630">
        <v>14944</v>
      </c>
      <c r="AY630">
        <v>66644</v>
      </c>
      <c r="AZ630">
        <v>90450</v>
      </c>
      <c r="BA630">
        <v>397432</v>
      </c>
      <c r="BB630" t="s">
        <v>3796</v>
      </c>
      <c r="BC630" t="s">
        <v>3797</v>
      </c>
      <c r="BD630" t="s">
        <v>3813</v>
      </c>
      <c r="BE630" t="s">
        <v>3818</v>
      </c>
      <c r="BF630" t="s">
        <v>5762</v>
      </c>
      <c r="BG630" t="s">
        <v>5763</v>
      </c>
      <c r="BH630" t="s">
        <v>5764</v>
      </c>
      <c r="BI630" t="s">
        <v>195</v>
      </c>
      <c r="BJ630" t="s">
        <v>195</v>
      </c>
      <c r="BK630" t="s">
        <v>3791</v>
      </c>
      <c r="BL630" t="s">
        <v>5049</v>
      </c>
      <c r="BM630" t="s">
        <v>4949</v>
      </c>
      <c r="BN630" t="s">
        <v>5444</v>
      </c>
      <c r="BO630" t="s">
        <v>4950</v>
      </c>
      <c r="BP630" s="441" t="str">
        <f t="shared" si="9"/>
        <v>WA.2378.EBA.962.201.A.521811</v>
      </c>
    </row>
    <row r="631" spans="1:68">
      <c r="A631" t="s">
        <v>4935</v>
      </c>
      <c r="B631" t="s">
        <v>4936</v>
      </c>
      <c r="C631" t="s">
        <v>4937</v>
      </c>
      <c r="D631" t="s">
        <v>3795</v>
      </c>
      <c r="E631" t="s">
        <v>197</v>
      </c>
      <c r="F631" t="s">
        <v>3812</v>
      </c>
      <c r="G631" t="s">
        <v>820</v>
      </c>
      <c r="H631" t="s">
        <v>4938</v>
      </c>
      <c r="I631">
        <v>9</v>
      </c>
      <c r="J631" t="s">
        <v>5469</v>
      </c>
      <c r="K631">
        <v>1</v>
      </c>
      <c r="L631" t="s">
        <v>1295</v>
      </c>
      <c r="M631" t="s">
        <v>8</v>
      </c>
      <c r="N631" t="s">
        <v>142</v>
      </c>
      <c r="O631" t="s">
        <v>530</v>
      </c>
      <c r="P631" t="s">
        <v>8</v>
      </c>
      <c r="Q631" t="s">
        <v>4570</v>
      </c>
      <c r="R631" t="s">
        <v>4940</v>
      </c>
      <c r="S631" t="s">
        <v>195</v>
      </c>
      <c r="T631" t="s">
        <v>4570</v>
      </c>
      <c r="U631" t="s">
        <v>4570</v>
      </c>
      <c r="V631" t="s">
        <v>4951</v>
      </c>
      <c r="W631" t="s">
        <v>4496</v>
      </c>
      <c r="X631" t="s">
        <v>5846</v>
      </c>
      <c r="Y631" t="s">
        <v>4493</v>
      </c>
      <c r="Z631" t="s">
        <v>8</v>
      </c>
      <c r="AA631">
        <v>0</v>
      </c>
      <c r="AB631" t="s">
        <v>195</v>
      </c>
      <c r="AC631">
        <v>0</v>
      </c>
      <c r="AD631" t="s">
        <v>195</v>
      </c>
      <c r="AE631">
        <v>0</v>
      </c>
      <c r="AF631" t="s">
        <v>195</v>
      </c>
      <c r="AG631">
        <v>0</v>
      </c>
      <c r="AH631" t="s">
        <v>195</v>
      </c>
      <c r="AI631">
        <v>1</v>
      </c>
      <c r="AJ631" t="s">
        <v>9</v>
      </c>
      <c r="AK631">
        <v>1000000</v>
      </c>
      <c r="AL631">
        <v>1000000</v>
      </c>
      <c r="AM631" t="s">
        <v>195</v>
      </c>
      <c r="AN631">
        <v>0</v>
      </c>
      <c r="AO631" t="s">
        <v>4943</v>
      </c>
      <c r="AP631">
        <v>0</v>
      </c>
      <c r="AQ631">
        <v>0</v>
      </c>
      <c r="AR631">
        <v>123433</v>
      </c>
      <c r="AS631">
        <v>135438</v>
      </c>
      <c r="AT631">
        <v>132230</v>
      </c>
      <c r="AU631">
        <v>13143</v>
      </c>
      <c r="AV631">
        <v>13143</v>
      </c>
      <c r="AW631">
        <v>13143</v>
      </c>
      <c r="AX631">
        <v>14944</v>
      </c>
      <c r="AY631">
        <v>66644</v>
      </c>
      <c r="AZ631">
        <v>90450</v>
      </c>
      <c r="BA631">
        <v>397432</v>
      </c>
      <c r="BB631" t="s">
        <v>3796</v>
      </c>
      <c r="BC631" t="s">
        <v>3797</v>
      </c>
      <c r="BD631" t="s">
        <v>3813</v>
      </c>
      <c r="BE631" t="s">
        <v>3818</v>
      </c>
      <c r="BF631" t="s">
        <v>5762</v>
      </c>
      <c r="BG631" t="s">
        <v>5763</v>
      </c>
      <c r="BH631" t="s">
        <v>5764</v>
      </c>
      <c r="BI631" t="s">
        <v>195</v>
      </c>
      <c r="BJ631" t="s">
        <v>195</v>
      </c>
      <c r="BK631" t="s">
        <v>3791</v>
      </c>
      <c r="BL631" t="s">
        <v>5450</v>
      </c>
      <c r="BM631" t="s">
        <v>4949</v>
      </c>
      <c r="BN631" t="s">
        <v>5444</v>
      </c>
      <c r="BO631" t="s">
        <v>4950</v>
      </c>
      <c r="BP631" s="441" t="str">
        <f t="shared" si="9"/>
        <v>WA.2378.EBA.962.201.A.521811</v>
      </c>
    </row>
    <row r="632" spans="1:68">
      <c r="A632" t="s">
        <v>5010</v>
      </c>
      <c r="B632" t="s">
        <v>4936</v>
      </c>
      <c r="C632" t="s">
        <v>4937</v>
      </c>
      <c r="D632" t="s">
        <v>3795</v>
      </c>
      <c r="E632" t="s">
        <v>197</v>
      </c>
      <c r="F632" t="s">
        <v>3812</v>
      </c>
      <c r="G632" t="s">
        <v>820</v>
      </c>
      <c r="H632" t="s">
        <v>4938</v>
      </c>
      <c r="I632">
        <v>9</v>
      </c>
      <c r="J632" t="s">
        <v>5469</v>
      </c>
      <c r="K632">
        <v>1</v>
      </c>
      <c r="L632" t="s">
        <v>1295</v>
      </c>
      <c r="M632" t="s">
        <v>8</v>
      </c>
      <c r="N632" t="s">
        <v>142</v>
      </c>
      <c r="O632" t="s">
        <v>530</v>
      </c>
      <c r="P632" t="s">
        <v>8</v>
      </c>
      <c r="Q632" t="s">
        <v>4570</v>
      </c>
      <c r="R632" t="s">
        <v>4940</v>
      </c>
      <c r="S632" t="s">
        <v>195</v>
      </c>
      <c r="T632" t="s">
        <v>4570</v>
      </c>
      <c r="U632" t="s">
        <v>4570</v>
      </c>
      <c r="V632" t="s">
        <v>4496</v>
      </c>
      <c r="W632" t="s">
        <v>4570</v>
      </c>
      <c r="X632" t="s">
        <v>5845</v>
      </c>
      <c r="Y632" t="s">
        <v>4483</v>
      </c>
      <c r="Z632" t="s">
        <v>8</v>
      </c>
      <c r="AA632">
        <v>0</v>
      </c>
      <c r="AB632" t="s">
        <v>195</v>
      </c>
      <c r="AC632">
        <v>0</v>
      </c>
      <c r="AD632" t="s">
        <v>195</v>
      </c>
      <c r="AE632">
        <v>0</v>
      </c>
      <c r="AF632" t="s">
        <v>195</v>
      </c>
      <c r="AG632">
        <v>0</v>
      </c>
      <c r="AH632" t="s">
        <v>195</v>
      </c>
      <c r="AI632">
        <v>1</v>
      </c>
      <c r="AJ632" t="s">
        <v>9</v>
      </c>
      <c r="AK632">
        <v>1000000</v>
      </c>
      <c r="AL632">
        <v>1000000</v>
      </c>
      <c r="AM632" t="s">
        <v>195</v>
      </c>
      <c r="AN632">
        <v>0</v>
      </c>
      <c r="AO632" t="s">
        <v>5011</v>
      </c>
      <c r="AP632">
        <v>0</v>
      </c>
      <c r="AQ632">
        <v>0</v>
      </c>
      <c r="AR632">
        <v>123433</v>
      </c>
      <c r="AS632">
        <v>135438</v>
      </c>
      <c r="AT632">
        <v>132230</v>
      </c>
      <c r="AU632">
        <v>13143</v>
      </c>
      <c r="AV632">
        <v>13143</v>
      </c>
      <c r="AW632">
        <v>13143</v>
      </c>
      <c r="AX632">
        <v>14944</v>
      </c>
      <c r="AY632">
        <v>66644</v>
      </c>
      <c r="AZ632">
        <v>90450</v>
      </c>
      <c r="BA632">
        <v>397432</v>
      </c>
      <c r="BB632" t="s">
        <v>3796</v>
      </c>
      <c r="BC632" t="s">
        <v>3797</v>
      </c>
      <c r="BD632" t="s">
        <v>3813</v>
      </c>
      <c r="BE632" t="s">
        <v>3818</v>
      </c>
      <c r="BF632" t="s">
        <v>5762</v>
      </c>
      <c r="BG632" t="s">
        <v>5763</v>
      </c>
      <c r="BH632" t="s">
        <v>5764</v>
      </c>
      <c r="BI632" t="s">
        <v>195</v>
      </c>
      <c r="BJ632" t="s">
        <v>195</v>
      </c>
      <c r="BK632" t="s">
        <v>3791</v>
      </c>
      <c r="BL632" t="s">
        <v>5049</v>
      </c>
      <c r="BM632" t="s">
        <v>4949</v>
      </c>
      <c r="BN632" t="s">
        <v>5444</v>
      </c>
      <c r="BO632" t="s">
        <v>4950</v>
      </c>
      <c r="BP632" s="441" t="str">
        <f t="shared" si="9"/>
        <v>WA.2378.EBA.962.201.A.521811</v>
      </c>
    </row>
    <row r="633" spans="1:68">
      <c r="A633" t="s">
        <v>5010</v>
      </c>
      <c r="B633" t="s">
        <v>4936</v>
      </c>
      <c r="C633" t="s">
        <v>4937</v>
      </c>
      <c r="D633" t="s">
        <v>3795</v>
      </c>
      <c r="E633" t="s">
        <v>197</v>
      </c>
      <c r="F633" t="s">
        <v>3812</v>
      </c>
      <c r="G633" t="s">
        <v>820</v>
      </c>
      <c r="H633" t="s">
        <v>4938</v>
      </c>
      <c r="I633">
        <v>9</v>
      </c>
      <c r="J633" t="s">
        <v>5469</v>
      </c>
      <c r="K633">
        <v>1</v>
      </c>
      <c r="L633" t="s">
        <v>1295</v>
      </c>
      <c r="M633" t="s">
        <v>8</v>
      </c>
      <c r="N633" t="s">
        <v>142</v>
      </c>
      <c r="O633" t="s">
        <v>530</v>
      </c>
      <c r="P633" t="s">
        <v>8</v>
      </c>
      <c r="Q633" t="s">
        <v>4570</v>
      </c>
      <c r="R633" t="s">
        <v>4940</v>
      </c>
      <c r="S633" t="s">
        <v>195</v>
      </c>
      <c r="T633" t="s">
        <v>4570</v>
      </c>
      <c r="U633" t="s">
        <v>4570</v>
      </c>
      <c r="V633" t="s">
        <v>4951</v>
      </c>
      <c r="W633" t="s">
        <v>4496</v>
      </c>
      <c r="X633" t="s">
        <v>5846</v>
      </c>
      <c r="Y633" t="s">
        <v>4493</v>
      </c>
      <c r="Z633" t="s">
        <v>8</v>
      </c>
      <c r="AA633">
        <v>0</v>
      </c>
      <c r="AB633" t="s">
        <v>195</v>
      </c>
      <c r="AC633">
        <v>0</v>
      </c>
      <c r="AD633" t="s">
        <v>195</v>
      </c>
      <c r="AE633">
        <v>0</v>
      </c>
      <c r="AF633" t="s">
        <v>195</v>
      </c>
      <c r="AG633">
        <v>0</v>
      </c>
      <c r="AH633" t="s">
        <v>195</v>
      </c>
      <c r="AI633">
        <v>1</v>
      </c>
      <c r="AJ633" t="s">
        <v>9</v>
      </c>
      <c r="AK633">
        <v>1000000</v>
      </c>
      <c r="AL633">
        <v>1000000</v>
      </c>
      <c r="AM633" t="s">
        <v>195</v>
      </c>
      <c r="AN633">
        <v>0</v>
      </c>
      <c r="AO633" t="s">
        <v>5011</v>
      </c>
      <c r="AP633">
        <v>0</v>
      </c>
      <c r="AQ633">
        <v>0</v>
      </c>
      <c r="AR633">
        <v>123433</v>
      </c>
      <c r="AS633">
        <v>135438</v>
      </c>
      <c r="AT633">
        <v>132230</v>
      </c>
      <c r="AU633">
        <v>13143</v>
      </c>
      <c r="AV633">
        <v>13143</v>
      </c>
      <c r="AW633">
        <v>13143</v>
      </c>
      <c r="AX633">
        <v>14944</v>
      </c>
      <c r="AY633">
        <v>66644</v>
      </c>
      <c r="AZ633">
        <v>90450</v>
      </c>
      <c r="BA633">
        <v>397432</v>
      </c>
      <c r="BB633" t="s">
        <v>3796</v>
      </c>
      <c r="BC633" t="s">
        <v>3797</v>
      </c>
      <c r="BD633" t="s">
        <v>3813</v>
      </c>
      <c r="BE633" t="s">
        <v>3818</v>
      </c>
      <c r="BF633" t="s">
        <v>5762</v>
      </c>
      <c r="BG633" t="s">
        <v>5763</v>
      </c>
      <c r="BH633" t="s">
        <v>5764</v>
      </c>
      <c r="BI633" t="s">
        <v>195</v>
      </c>
      <c r="BJ633" t="s">
        <v>195</v>
      </c>
      <c r="BK633" t="s">
        <v>3791</v>
      </c>
      <c r="BL633" t="s">
        <v>5450</v>
      </c>
      <c r="BM633" t="s">
        <v>4949</v>
      </c>
      <c r="BN633" t="s">
        <v>5444</v>
      </c>
      <c r="BO633" t="s">
        <v>4950</v>
      </c>
      <c r="BP633" s="441" t="str">
        <f t="shared" si="9"/>
        <v>WA.2378.EBA.962.201.A.521811</v>
      </c>
    </row>
    <row r="634" spans="1:68">
      <c r="A634" t="s">
        <v>4935</v>
      </c>
      <c r="B634" t="s">
        <v>4936</v>
      </c>
      <c r="C634" t="s">
        <v>4937</v>
      </c>
      <c r="D634" t="s">
        <v>3795</v>
      </c>
      <c r="E634" t="s">
        <v>197</v>
      </c>
      <c r="F634" t="s">
        <v>3807</v>
      </c>
      <c r="G634" t="s">
        <v>799</v>
      </c>
      <c r="H634" t="s">
        <v>4938</v>
      </c>
      <c r="I634">
        <v>1</v>
      </c>
      <c r="J634" t="s">
        <v>501</v>
      </c>
      <c r="K634">
        <v>1</v>
      </c>
      <c r="L634" t="s">
        <v>805</v>
      </c>
      <c r="M634" t="s">
        <v>8</v>
      </c>
      <c r="N634" t="s">
        <v>807</v>
      </c>
      <c r="O634" t="s">
        <v>521</v>
      </c>
      <c r="P634" t="s">
        <v>8</v>
      </c>
      <c r="Q634" t="s">
        <v>4570</v>
      </c>
      <c r="R634" t="s">
        <v>4940</v>
      </c>
      <c r="S634" t="s">
        <v>195</v>
      </c>
      <c r="T634" t="s">
        <v>4570</v>
      </c>
      <c r="U634" t="s">
        <v>4570</v>
      </c>
      <c r="V634" t="s">
        <v>4496</v>
      </c>
      <c r="W634" t="s">
        <v>4570</v>
      </c>
      <c r="X634" t="s">
        <v>5847</v>
      </c>
      <c r="Y634" t="s">
        <v>5848</v>
      </c>
      <c r="Z634" t="s">
        <v>8</v>
      </c>
      <c r="AA634">
        <v>0</v>
      </c>
      <c r="AB634" t="s">
        <v>195</v>
      </c>
      <c r="AC634">
        <v>0</v>
      </c>
      <c r="AD634" t="s">
        <v>195</v>
      </c>
      <c r="AE634">
        <v>0</v>
      </c>
      <c r="AF634" t="s">
        <v>195</v>
      </c>
      <c r="AG634">
        <v>0</v>
      </c>
      <c r="AH634" t="s">
        <v>195</v>
      </c>
      <c r="AI634">
        <v>1</v>
      </c>
      <c r="AJ634" t="s">
        <v>106</v>
      </c>
      <c r="AK634">
        <v>469676000</v>
      </c>
      <c r="AL634">
        <v>469676000</v>
      </c>
      <c r="AM634" t="s">
        <v>195</v>
      </c>
      <c r="AN634">
        <v>0</v>
      </c>
      <c r="AO634" t="s">
        <v>4943</v>
      </c>
      <c r="AP634">
        <v>0</v>
      </c>
      <c r="AQ634">
        <v>0</v>
      </c>
      <c r="AR634">
        <v>0</v>
      </c>
      <c r="AS634">
        <v>32500000</v>
      </c>
      <c r="AT634">
        <v>32500000</v>
      </c>
      <c r="AU634">
        <v>39139667</v>
      </c>
      <c r="AV634">
        <v>50000000</v>
      </c>
      <c r="AW634">
        <v>101396666</v>
      </c>
      <c r="AX634">
        <v>50000000</v>
      </c>
      <c r="AY634">
        <v>39139667</v>
      </c>
      <c r="AZ634">
        <v>50000000</v>
      </c>
      <c r="BA634">
        <v>75000000</v>
      </c>
      <c r="BB634" t="s">
        <v>3796</v>
      </c>
      <c r="BC634" t="s">
        <v>3797</v>
      </c>
      <c r="BD634" t="s">
        <v>3808</v>
      </c>
      <c r="BE634" t="s">
        <v>5849</v>
      </c>
      <c r="BF634" t="s">
        <v>5850</v>
      </c>
      <c r="BG634" t="s">
        <v>5851</v>
      </c>
      <c r="BH634" t="s">
        <v>4947</v>
      </c>
      <c r="BI634" t="s">
        <v>195</v>
      </c>
      <c r="BJ634" t="s">
        <v>195</v>
      </c>
      <c r="BK634" t="s">
        <v>3780</v>
      </c>
      <c r="BL634" t="s">
        <v>5852</v>
      </c>
      <c r="BM634" t="s">
        <v>3881</v>
      </c>
      <c r="BN634" t="s">
        <v>4409</v>
      </c>
      <c r="BO634" t="s">
        <v>4950</v>
      </c>
      <c r="BP634" s="441" t="str">
        <f t="shared" si="9"/>
        <v>WA.2378.CAN.001.101.A.532111</v>
      </c>
    </row>
    <row r="635" spans="1:68">
      <c r="A635" t="s">
        <v>5010</v>
      </c>
      <c r="B635" t="s">
        <v>4936</v>
      </c>
      <c r="C635" t="s">
        <v>4937</v>
      </c>
      <c r="D635" t="s">
        <v>3795</v>
      </c>
      <c r="E635" t="s">
        <v>197</v>
      </c>
      <c r="F635" t="s">
        <v>3807</v>
      </c>
      <c r="G635" t="s">
        <v>799</v>
      </c>
      <c r="H635" t="s">
        <v>4938</v>
      </c>
      <c r="I635">
        <v>1</v>
      </c>
      <c r="J635" t="s">
        <v>501</v>
      </c>
      <c r="K635">
        <v>1</v>
      </c>
      <c r="L635" t="s">
        <v>805</v>
      </c>
      <c r="M635" t="s">
        <v>8</v>
      </c>
      <c r="N635" t="s">
        <v>807</v>
      </c>
      <c r="O635" t="s">
        <v>521</v>
      </c>
      <c r="P635" t="s">
        <v>8</v>
      </c>
      <c r="Q635" t="s">
        <v>4570</v>
      </c>
      <c r="R635" t="s">
        <v>4940</v>
      </c>
      <c r="S635" t="s">
        <v>195</v>
      </c>
      <c r="T635" t="s">
        <v>4570</v>
      </c>
      <c r="U635" t="s">
        <v>4570</v>
      </c>
      <c r="V635" t="s">
        <v>4496</v>
      </c>
      <c r="W635" t="s">
        <v>4570</v>
      </c>
      <c r="X635" t="s">
        <v>5847</v>
      </c>
      <c r="Y635" t="s">
        <v>5848</v>
      </c>
      <c r="Z635" t="s">
        <v>8</v>
      </c>
      <c r="AA635">
        <v>0</v>
      </c>
      <c r="AB635" t="s">
        <v>195</v>
      </c>
      <c r="AC635">
        <v>0</v>
      </c>
      <c r="AD635" t="s">
        <v>195</v>
      </c>
      <c r="AE635">
        <v>0</v>
      </c>
      <c r="AF635" t="s">
        <v>195</v>
      </c>
      <c r="AG635">
        <v>0</v>
      </c>
      <c r="AH635" t="s">
        <v>195</v>
      </c>
      <c r="AI635">
        <v>1</v>
      </c>
      <c r="AJ635" t="s">
        <v>106</v>
      </c>
      <c r="AK635">
        <v>469676000</v>
      </c>
      <c r="AL635">
        <v>469676000</v>
      </c>
      <c r="AM635" t="s">
        <v>195</v>
      </c>
      <c r="AN635">
        <v>0</v>
      </c>
      <c r="AO635" t="s">
        <v>5011</v>
      </c>
      <c r="AP635">
        <v>0</v>
      </c>
      <c r="AQ635">
        <v>0</v>
      </c>
      <c r="AR635">
        <v>0</v>
      </c>
      <c r="AS635">
        <v>32500000</v>
      </c>
      <c r="AT635">
        <v>32500000</v>
      </c>
      <c r="AU635">
        <v>39139667</v>
      </c>
      <c r="AV635">
        <v>50000000</v>
      </c>
      <c r="AW635">
        <v>101396666</v>
      </c>
      <c r="AX635">
        <v>50000000</v>
      </c>
      <c r="AY635">
        <v>39139667</v>
      </c>
      <c r="AZ635">
        <v>50000000</v>
      </c>
      <c r="BA635">
        <v>75000000</v>
      </c>
      <c r="BB635" t="s">
        <v>3796</v>
      </c>
      <c r="BC635" t="s">
        <v>3797</v>
      </c>
      <c r="BD635" t="s">
        <v>3808</v>
      </c>
      <c r="BE635" t="s">
        <v>5849</v>
      </c>
      <c r="BF635" t="s">
        <v>5850</v>
      </c>
      <c r="BG635" t="s">
        <v>5851</v>
      </c>
      <c r="BH635" t="s">
        <v>4947</v>
      </c>
      <c r="BI635" t="s">
        <v>195</v>
      </c>
      <c r="BJ635" t="s">
        <v>195</v>
      </c>
      <c r="BK635" t="s">
        <v>3780</v>
      </c>
      <c r="BL635" t="s">
        <v>5852</v>
      </c>
      <c r="BM635" t="s">
        <v>3881</v>
      </c>
      <c r="BN635" t="s">
        <v>4409</v>
      </c>
      <c r="BO635" t="s">
        <v>4950</v>
      </c>
      <c r="BP635" s="441" t="str">
        <f t="shared" si="9"/>
        <v>WA.2378.CAN.001.101.A.532111</v>
      </c>
    </row>
    <row r="636" spans="1:68">
      <c r="A636" t="s">
        <v>4935</v>
      </c>
      <c r="B636" t="s">
        <v>4936</v>
      </c>
      <c r="C636" t="s">
        <v>4937</v>
      </c>
      <c r="D636" t="s">
        <v>3795</v>
      </c>
      <c r="E636" t="s">
        <v>197</v>
      </c>
      <c r="F636" t="s">
        <v>3837</v>
      </c>
      <c r="G636" t="s">
        <v>2248</v>
      </c>
      <c r="H636" t="s">
        <v>4938</v>
      </c>
      <c r="I636">
        <v>2</v>
      </c>
      <c r="J636" t="s">
        <v>5853</v>
      </c>
      <c r="K636">
        <v>1</v>
      </c>
      <c r="L636" t="s">
        <v>1098</v>
      </c>
      <c r="M636" t="s">
        <v>8</v>
      </c>
      <c r="N636" t="s">
        <v>2262</v>
      </c>
      <c r="O636" t="s">
        <v>521</v>
      </c>
      <c r="P636" t="s">
        <v>8</v>
      </c>
      <c r="Q636" t="s">
        <v>4570</v>
      </c>
      <c r="R636" t="s">
        <v>4940</v>
      </c>
      <c r="S636" t="s">
        <v>195</v>
      </c>
      <c r="T636" t="s">
        <v>4570</v>
      </c>
      <c r="U636" t="s">
        <v>4570</v>
      </c>
      <c r="V636" t="s">
        <v>4496</v>
      </c>
      <c r="W636" t="s">
        <v>4570</v>
      </c>
      <c r="X636" t="s">
        <v>5854</v>
      </c>
      <c r="Y636" t="s">
        <v>5855</v>
      </c>
      <c r="Z636" t="s">
        <v>8</v>
      </c>
      <c r="AA636">
        <v>0</v>
      </c>
      <c r="AB636" t="s">
        <v>195</v>
      </c>
      <c r="AC636">
        <v>0</v>
      </c>
      <c r="AD636" t="s">
        <v>195</v>
      </c>
      <c r="AE636">
        <v>0</v>
      </c>
      <c r="AF636" t="s">
        <v>195</v>
      </c>
      <c r="AG636">
        <v>0</v>
      </c>
      <c r="AH636" t="s">
        <v>195</v>
      </c>
      <c r="AI636">
        <v>1</v>
      </c>
      <c r="AJ636" t="s">
        <v>106</v>
      </c>
      <c r="AK636">
        <v>100000000</v>
      </c>
      <c r="AL636">
        <v>100000000</v>
      </c>
      <c r="AM636" t="s">
        <v>195</v>
      </c>
      <c r="AN636">
        <v>0</v>
      </c>
      <c r="AO636" t="s">
        <v>4943</v>
      </c>
      <c r="AP636">
        <v>0</v>
      </c>
      <c r="AQ636">
        <v>0</v>
      </c>
      <c r="AR636">
        <v>0</v>
      </c>
      <c r="AS636">
        <v>0</v>
      </c>
      <c r="AT636">
        <v>0</v>
      </c>
      <c r="AU636">
        <v>0</v>
      </c>
      <c r="AV636">
        <v>0</v>
      </c>
      <c r="AW636">
        <v>100000000</v>
      </c>
      <c r="AX636">
        <v>0</v>
      </c>
      <c r="AY636">
        <v>0</v>
      </c>
      <c r="AZ636">
        <v>0</v>
      </c>
      <c r="BA636">
        <v>0</v>
      </c>
      <c r="BB636" t="s">
        <v>3796</v>
      </c>
      <c r="BC636" t="s">
        <v>3797</v>
      </c>
      <c r="BD636" t="s">
        <v>3838</v>
      </c>
      <c r="BE636" t="s">
        <v>3839</v>
      </c>
      <c r="BF636" t="s">
        <v>5856</v>
      </c>
      <c r="BG636" t="s">
        <v>5857</v>
      </c>
      <c r="BH636" t="s">
        <v>4947</v>
      </c>
      <c r="BI636" t="s">
        <v>195</v>
      </c>
      <c r="BJ636" t="s">
        <v>195</v>
      </c>
      <c r="BK636" t="s">
        <v>3780</v>
      </c>
      <c r="BL636" t="s">
        <v>5858</v>
      </c>
      <c r="BM636" t="s">
        <v>3881</v>
      </c>
      <c r="BN636" t="s">
        <v>4409</v>
      </c>
      <c r="BO636" t="s">
        <v>4950</v>
      </c>
      <c r="BP636" s="441" t="str">
        <f t="shared" si="9"/>
        <v>WA.2378.EBB.951.103.A.532111</v>
      </c>
    </row>
    <row r="637" spans="1:68">
      <c r="A637" t="s">
        <v>4935</v>
      </c>
      <c r="B637" t="s">
        <v>4936</v>
      </c>
      <c r="C637" t="s">
        <v>4937</v>
      </c>
      <c r="D637" t="s">
        <v>3795</v>
      </c>
      <c r="E637" t="s">
        <v>197</v>
      </c>
      <c r="F637" t="s">
        <v>3837</v>
      </c>
      <c r="G637" t="s">
        <v>2248</v>
      </c>
      <c r="H637" t="s">
        <v>4938</v>
      </c>
      <c r="I637">
        <v>2</v>
      </c>
      <c r="J637" t="s">
        <v>5853</v>
      </c>
      <c r="K637">
        <v>1</v>
      </c>
      <c r="L637" t="s">
        <v>1098</v>
      </c>
      <c r="M637" t="s">
        <v>8</v>
      </c>
      <c r="N637" t="s">
        <v>2262</v>
      </c>
      <c r="O637" t="s">
        <v>521</v>
      </c>
      <c r="P637" t="s">
        <v>8</v>
      </c>
      <c r="Q637" t="s">
        <v>4570</v>
      </c>
      <c r="R637" t="s">
        <v>4940</v>
      </c>
      <c r="S637" t="s">
        <v>195</v>
      </c>
      <c r="T637" t="s">
        <v>4570</v>
      </c>
      <c r="U637" t="s">
        <v>4570</v>
      </c>
      <c r="V637" t="s">
        <v>4951</v>
      </c>
      <c r="W637" t="s">
        <v>4496</v>
      </c>
      <c r="X637" t="s">
        <v>5859</v>
      </c>
      <c r="Y637" t="s">
        <v>5860</v>
      </c>
      <c r="Z637" t="s">
        <v>8</v>
      </c>
      <c r="AA637">
        <v>0</v>
      </c>
      <c r="AB637" t="s">
        <v>195</v>
      </c>
      <c r="AC637">
        <v>0</v>
      </c>
      <c r="AD637" t="s">
        <v>195</v>
      </c>
      <c r="AE637">
        <v>0</v>
      </c>
      <c r="AF637" t="s">
        <v>195</v>
      </c>
      <c r="AG637">
        <v>0</v>
      </c>
      <c r="AH637" t="s">
        <v>195</v>
      </c>
      <c r="AI637">
        <v>1</v>
      </c>
      <c r="AJ637" t="s">
        <v>106</v>
      </c>
      <c r="AK637">
        <v>100000000</v>
      </c>
      <c r="AL637">
        <v>100000000</v>
      </c>
      <c r="AM637" t="s">
        <v>195</v>
      </c>
      <c r="AN637">
        <v>0</v>
      </c>
      <c r="AO637" t="s">
        <v>4943</v>
      </c>
      <c r="AP637">
        <v>0</v>
      </c>
      <c r="AQ637">
        <v>0</v>
      </c>
      <c r="AR637">
        <v>0</v>
      </c>
      <c r="AS637">
        <v>0</v>
      </c>
      <c r="AT637">
        <v>0</v>
      </c>
      <c r="AU637">
        <v>0</v>
      </c>
      <c r="AV637">
        <v>0</v>
      </c>
      <c r="AW637">
        <v>100000000</v>
      </c>
      <c r="AX637">
        <v>0</v>
      </c>
      <c r="AY637">
        <v>0</v>
      </c>
      <c r="AZ637">
        <v>0</v>
      </c>
      <c r="BA637">
        <v>0</v>
      </c>
      <c r="BB637" t="s">
        <v>3796</v>
      </c>
      <c r="BC637" t="s">
        <v>3797</v>
      </c>
      <c r="BD637" t="s">
        <v>3838</v>
      </c>
      <c r="BE637" t="s">
        <v>3839</v>
      </c>
      <c r="BF637" t="s">
        <v>5856</v>
      </c>
      <c r="BG637" t="s">
        <v>5857</v>
      </c>
      <c r="BH637" t="s">
        <v>4947</v>
      </c>
      <c r="BI637" t="s">
        <v>195</v>
      </c>
      <c r="BJ637" t="s">
        <v>195</v>
      </c>
      <c r="BK637" t="s">
        <v>3780</v>
      </c>
      <c r="BL637" t="s">
        <v>5861</v>
      </c>
      <c r="BM637" t="s">
        <v>3881</v>
      </c>
      <c r="BN637" t="s">
        <v>4409</v>
      </c>
      <c r="BO637" t="s">
        <v>4950</v>
      </c>
      <c r="BP637" s="441" t="str">
        <f t="shared" si="9"/>
        <v>WA.2378.EBB.951.103.A.532111</v>
      </c>
    </row>
    <row r="638" spans="1:68">
      <c r="A638" t="s">
        <v>5010</v>
      </c>
      <c r="B638" t="s">
        <v>4936</v>
      </c>
      <c r="C638" t="s">
        <v>4937</v>
      </c>
      <c r="D638" t="s">
        <v>3795</v>
      </c>
      <c r="E638" t="s">
        <v>197</v>
      </c>
      <c r="F638" t="s">
        <v>3837</v>
      </c>
      <c r="G638" t="s">
        <v>2248</v>
      </c>
      <c r="H638" t="s">
        <v>4938</v>
      </c>
      <c r="I638">
        <v>2</v>
      </c>
      <c r="J638" t="s">
        <v>5853</v>
      </c>
      <c r="K638">
        <v>1</v>
      </c>
      <c r="L638" t="s">
        <v>1098</v>
      </c>
      <c r="M638" t="s">
        <v>8</v>
      </c>
      <c r="N638" t="s">
        <v>2262</v>
      </c>
      <c r="O638" t="s">
        <v>521</v>
      </c>
      <c r="P638" t="s">
        <v>8</v>
      </c>
      <c r="Q638" t="s">
        <v>4570</v>
      </c>
      <c r="R638" t="s">
        <v>4940</v>
      </c>
      <c r="S638" t="s">
        <v>195</v>
      </c>
      <c r="T638" t="s">
        <v>4570</v>
      </c>
      <c r="U638" t="s">
        <v>4570</v>
      </c>
      <c r="V638" t="s">
        <v>4496</v>
      </c>
      <c r="W638" t="s">
        <v>4570</v>
      </c>
      <c r="X638" t="s">
        <v>5859</v>
      </c>
      <c r="Y638" t="s">
        <v>5862</v>
      </c>
      <c r="Z638" t="s">
        <v>8</v>
      </c>
      <c r="AA638">
        <v>0</v>
      </c>
      <c r="AB638" t="s">
        <v>195</v>
      </c>
      <c r="AC638">
        <v>0</v>
      </c>
      <c r="AD638" t="s">
        <v>195</v>
      </c>
      <c r="AE638">
        <v>0</v>
      </c>
      <c r="AF638" t="s">
        <v>195</v>
      </c>
      <c r="AG638">
        <v>0</v>
      </c>
      <c r="AH638" t="s">
        <v>195</v>
      </c>
      <c r="AI638">
        <v>2</v>
      </c>
      <c r="AJ638" t="s">
        <v>106</v>
      </c>
      <c r="AK638">
        <v>98515000</v>
      </c>
      <c r="AL638">
        <v>197030000</v>
      </c>
      <c r="AM638" t="s">
        <v>195</v>
      </c>
      <c r="AN638">
        <v>0</v>
      </c>
      <c r="AO638" t="s">
        <v>5011</v>
      </c>
      <c r="AP638">
        <v>0</v>
      </c>
      <c r="AQ638">
        <v>0</v>
      </c>
      <c r="AR638">
        <v>0</v>
      </c>
      <c r="AS638">
        <v>0</v>
      </c>
      <c r="AT638">
        <v>0</v>
      </c>
      <c r="AU638">
        <v>0</v>
      </c>
      <c r="AV638">
        <v>0</v>
      </c>
      <c r="AW638">
        <v>0</v>
      </c>
      <c r="AX638">
        <v>197030000</v>
      </c>
      <c r="AY638">
        <v>0</v>
      </c>
      <c r="AZ638">
        <v>0</v>
      </c>
      <c r="BA638">
        <v>0</v>
      </c>
      <c r="BB638" t="s">
        <v>3796</v>
      </c>
      <c r="BC638" t="s">
        <v>3797</v>
      </c>
      <c r="BD638" t="s">
        <v>3838</v>
      </c>
      <c r="BE638" t="s">
        <v>3839</v>
      </c>
      <c r="BF638" t="s">
        <v>5856</v>
      </c>
      <c r="BG638" t="s">
        <v>5857</v>
      </c>
      <c r="BH638" t="s">
        <v>4947</v>
      </c>
      <c r="BI638" t="s">
        <v>195</v>
      </c>
      <c r="BJ638" t="s">
        <v>195</v>
      </c>
      <c r="BK638" t="s">
        <v>3780</v>
      </c>
      <c r="BL638" t="s">
        <v>5863</v>
      </c>
      <c r="BM638" t="s">
        <v>3881</v>
      </c>
      <c r="BN638" t="s">
        <v>4409</v>
      </c>
      <c r="BO638" t="s">
        <v>4950</v>
      </c>
      <c r="BP638" s="441" t="str">
        <f t="shared" si="9"/>
        <v>WA.2378.EBB.951.103.A.532111</v>
      </c>
    </row>
    <row r="639" spans="1:68">
      <c r="A639" t="s">
        <v>4935</v>
      </c>
      <c r="B639" t="s">
        <v>4936</v>
      </c>
      <c r="C639" t="s">
        <v>4937</v>
      </c>
      <c r="D639" t="s">
        <v>3795</v>
      </c>
      <c r="E639" t="s">
        <v>197</v>
      </c>
      <c r="F639" t="s">
        <v>3837</v>
      </c>
      <c r="G639" t="s">
        <v>2248</v>
      </c>
      <c r="H639" t="s">
        <v>4938</v>
      </c>
      <c r="I639">
        <v>2</v>
      </c>
      <c r="J639" t="s">
        <v>5695</v>
      </c>
      <c r="K639">
        <v>1</v>
      </c>
      <c r="L639" t="s">
        <v>1081</v>
      </c>
      <c r="M639" t="s">
        <v>8</v>
      </c>
      <c r="N639" t="s">
        <v>2279</v>
      </c>
      <c r="O639" t="s">
        <v>522</v>
      </c>
      <c r="P639" t="s">
        <v>8</v>
      </c>
      <c r="Q639" t="s">
        <v>4570</v>
      </c>
      <c r="R639" t="s">
        <v>4940</v>
      </c>
      <c r="S639" t="s">
        <v>195</v>
      </c>
      <c r="T639" t="s">
        <v>4496</v>
      </c>
      <c r="U639" t="s">
        <v>4570</v>
      </c>
      <c r="V639" t="s">
        <v>4496</v>
      </c>
      <c r="W639" t="s">
        <v>4570</v>
      </c>
      <c r="X639" t="s">
        <v>5864</v>
      </c>
      <c r="Y639" t="s">
        <v>5865</v>
      </c>
      <c r="Z639" t="s">
        <v>8</v>
      </c>
      <c r="AA639">
        <v>0</v>
      </c>
      <c r="AB639" t="s">
        <v>195</v>
      </c>
      <c r="AC639">
        <v>0</v>
      </c>
      <c r="AD639" t="s">
        <v>195</v>
      </c>
      <c r="AE639">
        <v>0</v>
      </c>
      <c r="AF639" t="s">
        <v>195</v>
      </c>
      <c r="AG639">
        <v>0</v>
      </c>
      <c r="AH639" t="s">
        <v>195</v>
      </c>
      <c r="AI639">
        <v>0</v>
      </c>
      <c r="AJ639" t="s">
        <v>195</v>
      </c>
      <c r="AK639">
        <v>0</v>
      </c>
      <c r="AL639">
        <v>0</v>
      </c>
      <c r="AM639" t="s">
        <v>195</v>
      </c>
      <c r="AN639">
        <v>0</v>
      </c>
      <c r="AO639" t="s">
        <v>4943</v>
      </c>
      <c r="AP639">
        <v>0</v>
      </c>
      <c r="AQ639">
        <v>0</v>
      </c>
      <c r="AR639">
        <v>0</v>
      </c>
      <c r="AS639">
        <v>0</v>
      </c>
      <c r="AT639">
        <v>0</v>
      </c>
      <c r="AU639">
        <v>0</v>
      </c>
      <c r="AV639">
        <v>0</v>
      </c>
      <c r="AW639">
        <v>0</v>
      </c>
      <c r="AX639">
        <v>0</v>
      </c>
      <c r="AY639">
        <v>0</v>
      </c>
      <c r="AZ639">
        <v>0</v>
      </c>
      <c r="BA639">
        <v>0</v>
      </c>
      <c r="BB639" t="s">
        <v>3796</v>
      </c>
      <c r="BC639" t="s">
        <v>3797</v>
      </c>
      <c r="BD639" t="s">
        <v>3838</v>
      </c>
      <c r="BE639" t="s">
        <v>5866</v>
      </c>
      <c r="BF639" t="s">
        <v>5867</v>
      </c>
      <c r="BG639" t="s">
        <v>5868</v>
      </c>
      <c r="BH639" t="s">
        <v>4947</v>
      </c>
      <c r="BI639" t="s">
        <v>195</v>
      </c>
      <c r="BJ639" t="s">
        <v>195</v>
      </c>
      <c r="BK639" t="s">
        <v>5869</v>
      </c>
      <c r="BL639" t="s">
        <v>5870</v>
      </c>
      <c r="BM639" t="s">
        <v>3881</v>
      </c>
      <c r="BN639" t="s">
        <v>4409</v>
      </c>
      <c r="BO639" t="s">
        <v>4950</v>
      </c>
      <c r="BP639" s="441" t="str">
        <f t="shared" si="9"/>
        <v>WA.2378.EBB.971.102.A.533111</v>
      </c>
    </row>
    <row r="640" spans="1:68">
      <c r="A640" t="s">
        <v>4935</v>
      </c>
      <c r="B640" t="s">
        <v>4936</v>
      </c>
      <c r="C640" t="s">
        <v>4937</v>
      </c>
      <c r="D640" t="s">
        <v>3795</v>
      </c>
      <c r="E640" t="s">
        <v>197</v>
      </c>
      <c r="F640" t="s">
        <v>3837</v>
      </c>
      <c r="G640" t="s">
        <v>2248</v>
      </c>
      <c r="H640" t="s">
        <v>4938</v>
      </c>
      <c r="I640">
        <v>2</v>
      </c>
      <c r="J640" t="s">
        <v>5695</v>
      </c>
      <c r="K640">
        <v>1</v>
      </c>
      <c r="L640" t="s">
        <v>1081</v>
      </c>
      <c r="M640" t="s">
        <v>8</v>
      </c>
      <c r="N640" t="s">
        <v>2279</v>
      </c>
      <c r="O640" t="s">
        <v>522</v>
      </c>
      <c r="P640" t="s">
        <v>8</v>
      </c>
      <c r="Q640" t="s">
        <v>4570</v>
      </c>
      <c r="R640" t="s">
        <v>4940</v>
      </c>
      <c r="S640" t="s">
        <v>195</v>
      </c>
      <c r="T640" t="s">
        <v>4570</v>
      </c>
      <c r="U640" t="s">
        <v>4570</v>
      </c>
      <c r="V640" t="s">
        <v>4951</v>
      </c>
      <c r="W640" t="s">
        <v>4496</v>
      </c>
      <c r="X640" t="s">
        <v>5871</v>
      </c>
      <c r="Y640" t="s">
        <v>5872</v>
      </c>
      <c r="Z640" t="s">
        <v>8</v>
      </c>
      <c r="AA640">
        <v>0</v>
      </c>
      <c r="AB640" t="s">
        <v>195</v>
      </c>
      <c r="AC640">
        <v>0</v>
      </c>
      <c r="AD640" t="s">
        <v>195</v>
      </c>
      <c r="AE640">
        <v>0</v>
      </c>
      <c r="AF640" t="s">
        <v>195</v>
      </c>
      <c r="AG640">
        <v>0</v>
      </c>
      <c r="AH640" t="s">
        <v>195</v>
      </c>
      <c r="AI640">
        <v>2</v>
      </c>
      <c r="AJ640" t="s">
        <v>106</v>
      </c>
      <c r="AK640">
        <v>100000000</v>
      </c>
      <c r="AL640">
        <v>200000000</v>
      </c>
      <c r="AM640" t="s">
        <v>195</v>
      </c>
      <c r="AN640">
        <v>0</v>
      </c>
      <c r="AO640" t="s">
        <v>4943</v>
      </c>
      <c r="AP640">
        <v>0</v>
      </c>
      <c r="AQ640">
        <v>0</v>
      </c>
      <c r="AR640">
        <v>0</v>
      </c>
      <c r="AS640">
        <v>0</v>
      </c>
      <c r="AT640">
        <v>0</v>
      </c>
      <c r="AU640">
        <v>50000000</v>
      </c>
      <c r="AV640">
        <v>0</v>
      </c>
      <c r="AW640">
        <v>0</v>
      </c>
      <c r="AX640">
        <v>50000000</v>
      </c>
      <c r="AY640">
        <v>0</v>
      </c>
      <c r="AZ640">
        <v>50000000</v>
      </c>
      <c r="BA640">
        <v>50000000</v>
      </c>
      <c r="BB640" t="s">
        <v>3796</v>
      </c>
      <c r="BC640" t="s">
        <v>3797</v>
      </c>
      <c r="BD640" t="s">
        <v>3838</v>
      </c>
      <c r="BE640" t="s">
        <v>5866</v>
      </c>
      <c r="BF640" t="s">
        <v>5867</v>
      </c>
      <c r="BG640" t="s">
        <v>5868</v>
      </c>
      <c r="BH640" t="s">
        <v>4947</v>
      </c>
      <c r="BI640" t="s">
        <v>195</v>
      </c>
      <c r="BJ640" t="s">
        <v>195</v>
      </c>
      <c r="BK640" t="s">
        <v>5869</v>
      </c>
      <c r="BL640" t="s">
        <v>5873</v>
      </c>
      <c r="BM640" t="s">
        <v>3881</v>
      </c>
      <c r="BN640" t="s">
        <v>4409</v>
      </c>
      <c r="BO640" t="s">
        <v>4950</v>
      </c>
      <c r="BP640" s="441" t="str">
        <f t="shared" si="9"/>
        <v>WA.2378.EBB.971.102.A.533111</v>
      </c>
    </row>
    <row r="641" spans="1:68">
      <c r="A641" t="s">
        <v>4935</v>
      </c>
      <c r="B641" t="s">
        <v>4936</v>
      </c>
      <c r="C641" t="s">
        <v>4937</v>
      </c>
      <c r="D641" t="s">
        <v>3795</v>
      </c>
      <c r="E641" t="s">
        <v>197</v>
      </c>
      <c r="F641" t="s">
        <v>3837</v>
      </c>
      <c r="G641" t="s">
        <v>2248</v>
      </c>
      <c r="H641" t="s">
        <v>4938</v>
      </c>
      <c r="I641">
        <v>2</v>
      </c>
      <c r="J641" t="s">
        <v>5695</v>
      </c>
      <c r="K641">
        <v>1</v>
      </c>
      <c r="L641" t="s">
        <v>1081</v>
      </c>
      <c r="M641" t="s">
        <v>8</v>
      </c>
      <c r="N641" t="s">
        <v>2279</v>
      </c>
      <c r="O641" t="s">
        <v>522</v>
      </c>
      <c r="P641" t="s">
        <v>8</v>
      </c>
      <c r="Q641" t="s">
        <v>4570</v>
      </c>
      <c r="R641" t="s">
        <v>4940</v>
      </c>
      <c r="S641" t="s">
        <v>195</v>
      </c>
      <c r="T641" t="s">
        <v>4570</v>
      </c>
      <c r="U641" t="s">
        <v>4570</v>
      </c>
      <c r="V641" t="s">
        <v>5001</v>
      </c>
      <c r="W641" t="s">
        <v>4951</v>
      </c>
      <c r="X641" t="s">
        <v>5874</v>
      </c>
      <c r="Y641" t="s">
        <v>5875</v>
      </c>
      <c r="Z641" t="s">
        <v>8</v>
      </c>
      <c r="AA641">
        <v>0</v>
      </c>
      <c r="AB641" t="s">
        <v>195</v>
      </c>
      <c r="AC641">
        <v>0</v>
      </c>
      <c r="AD641" t="s">
        <v>195</v>
      </c>
      <c r="AE641">
        <v>0</v>
      </c>
      <c r="AF641" t="s">
        <v>195</v>
      </c>
      <c r="AG641">
        <v>0</v>
      </c>
      <c r="AH641" t="s">
        <v>195</v>
      </c>
      <c r="AI641">
        <v>2</v>
      </c>
      <c r="AJ641" t="s">
        <v>106</v>
      </c>
      <c r="AK641">
        <v>200000000</v>
      </c>
      <c r="AL641">
        <v>400000000</v>
      </c>
      <c r="AM641" t="s">
        <v>195</v>
      </c>
      <c r="AN641">
        <v>0</v>
      </c>
      <c r="AO641" t="s">
        <v>4943</v>
      </c>
      <c r="AP641">
        <v>0</v>
      </c>
      <c r="AQ641">
        <v>0</v>
      </c>
      <c r="AR641">
        <v>0</v>
      </c>
      <c r="AS641">
        <v>0</v>
      </c>
      <c r="AT641">
        <v>0</v>
      </c>
      <c r="AU641">
        <v>100000000</v>
      </c>
      <c r="AV641">
        <v>0</v>
      </c>
      <c r="AW641">
        <v>0</v>
      </c>
      <c r="AX641">
        <v>100000000</v>
      </c>
      <c r="AY641">
        <v>0</v>
      </c>
      <c r="AZ641">
        <v>100000000</v>
      </c>
      <c r="BA641">
        <v>100000000</v>
      </c>
      <c r="BB641" t="s">
        <v>3796</v>
      </c>
      <c r="BC641" t="s">
        <v>3797</v>
      </c>
      <c r="BD641" t="s">
        <v>3838</v>
      </c>
      <c r="BE641" t="s">
        <v>5866</v>
      </c>
      <c r="BF641" t="s">
        <v>5867</v>
      </c>
      <c r="BG641" t="s">
        <v>5868</v>
      </c>
      <c r="BH641" t="s">
        <v>4947</v>
      </c>
      <c r="BI641" t="s">
        <v>195</v>
      </c>
      <c r="BJ641" t="s">
        <v>195</v>
      </c>
      <c r="BK641" t="s">
        <v>5869</v>
      </c>
      <c r="BL641" t="s">
        <v>5876</v>
      </c>
      <c r="BM641" t="s">
        <v>3881</v>
      </c>
      <c r="BN641" t="s">
        <v>4409</v>
      </c>
      <c r="BO641" t="s">
        <v>4950</v>
      </c>
      <c r="BP641" s="441" t="str">
        <f t="shared" si="9"/>
        <v>WA.2378.EBB.971.102.A.533111</v>
      </c>
    </row>
    <row r="642" spans="1:68">
      <c r="A642" t="s">
        <v>4935</v>
      </c>
      <c r="B642" t="s">
        <v>4936</v>
      </c>
      <c r="C642" t="s">
        <v>4937</v>
      </c>
      <c r="D642" t="s">
        <v>3795</v>
      </c>
      <c r="E642" t="s">
        <v>197</v>
      </c>
      <c r="F642" t="s">
        <v>3837</v>
      </c>
      <c r="G642" t="s">
        <v>2248</v>
      </c>
      <c r="H642" t="s">
        <v>4938</v>
      </c>
      <c r="I642">
        <v>2</v>
      </c>
      <c r="J642" t="s">
        <v>5695</v>
      </c>
      <c r="K642">
        <v>1</v>
      </c>
      <c r="L642" t="s">
        <v>1081</v>
      </c>
      <c r="M642" t="s">
        <v>8</v>
      </c>
      <c r="N642" t="s">
        <v>2279</v>
      </c>
      <c r="O642" t="s">
        <v>522</v>
      </c>
      <c r="P642" t="s">
        <v>8</v>
      </c>
      <c r="Q642" t="s">
        <v>4570</v>
      </c>
      <c r="R642" t="s">
        <v>4940</v>
      </c>
      <c r="S642" t="s">
        <v>195</v>
      </c>
      <c r="T642" t="s">
        <v>4570</v>
      </c>
      <c r="U642" t="s">
        <v>4570</v>
      </c>
      <c r="V642" t="s">
        <v>5092</v>
      </c>
      <c r="W642" t="s">
        <v>5001</v>
      </c>
      <c r="X642" t="s">
        <v>5877</v>
      </c>
      <c r="Y642" t="s">
        <v>5878</v>
      </c>
      <c r="Z642" t="s">
        <v>8</v>
      </c>
      <c r="AA642">
        <v>0</v>
      </c>
      <c r="AB642" t="s">
        <v>195</v>
      </c>
      <c r="AC642">
        <v>0</v>
      </c>
      <c r="AD642" t="s">
        <v>195</v>
      </c>
      <c r="AE642">
        <v>0</v>
      </c>
      <c r="AF642" t="s">
        <v>195</v>
      </c>
      <c r="AG642">
        <v>0</v>
      </c>
      <c r="AH642" t="s">
        <v>195</v>
      </c>
      <c r="AI642">
        <v>2</v>
      </c>
      <c r="AJ642" t="s">
        <v>106</v>
      </c>
      <c r="AK642">
        <v>200000000</v>
      </c>
      <c r="AL642">
        <v>400000000</v>
      </c>
      <c r="AM642" t="s">
        <v>195</v>
      </c>
      <c r="AN642">
        <v>0</v>
      </c>
      <c r="AO642" t="s">
        <v>4943</v>
      </c>
      <c r="AP642">
        <v>0</v>
      </c>
      <c r="AQ642">
        <v>0</v>
      </c>
      <c r="AR642">
        <v>0</v>
      </c>
      <c r="AS642">
        <v>0</v>
      </c>
      <c r="AT642">
        <v>0</v>
      </c>
      <c r="AU642">
        <v>100000000</v>
      </c>
      <c r="AV642">
        <v>0</v>
      </c>
      <c r="AW642">
        <v>0</v>
      </c>
      <c r="AX642">
        <v>100000000</v>
      </c>
      <c r="AY642">
        <v>0</v>
      </c>
      <c r="AZ642">
        <v>100000000</v>
      </c>
      <c r="BA642">
        <v>100000000</v>
      </c>
      <c r="BB642" t="s">
        <v>3796</v>
      </c>
      <c r="BC642" t="s">
        <v>3797</v>
      </c>
      <c r="BD642" t="s">
        <v>3838</v>
      </c>
      <c r="BE642" t="s">
        <v>5866</v>
      </c>
      <c r="BF642" t="s">
        <v>5867</v>
      </c>
      <c r="BG642" t="s">
        <v>5868</v>
      </c>
      <c r="BH642" t="s">
        <v>4947</v>
      </c>
      <c r="BI642" t="s">
        <v>195</v>
      </c>
      <c r="BJ642" t="s">
        <v>195</v>
      </c>
      <c r="BK642" t="s">
        <v>5869</v>
      </c>
      <c r="BL642" t="s">
        <v>5879</v>
      </c>
      <c r="BM642" t="s">
        <v>3881</v>
      </c>
      <c r="BN642" t="s">
        <v>4409</v>
      </c>
      <c r="BO642" t="s">
        <v>4950</v>
      </c>
      <c r="BP642" s="441" t="str">
        <f t="shared" ref="BP642:BP705" si="10">_xlfn.TEXTJOIN(".",TRUE,D642,E642,F642,J642,L642,M642,O642)</f>
        <v>WA.2378.EBB.971.102.A.533111</v>
      </c>
    </row>
    <row r="643" spans="1:68">
      <c r="A643" t="s">
        <v>5010</v>
      </c>
      <c r="B643" t="s">
        <v>4936</v>
      </c>
      <c r="C643" t="s">
        <v>4937</v>
      </c>
      <c r="D643" t="s">
        <v>3795</v>
      </c>
      <c r="E643" t="s">
        <v>197</v>
      </c>
      <c r="F643" t="s">
        <v>3837</v>
      </c>
      <c r="G643" t="s">
        <v>2248</v>
      </c>
      <c r="H643" t="s">
        <v>4938</v>
      </c>
      <c r="I643">
        <v>2</v>
      </c>
      <c r="J643" t="s">
        <v>5695</v>
      </c>
      <c r="K643">
        <v>1</v>
      </c>
      <c r="L643" t="s">
        <v>1081</v>
      </c>
      <c r="M643" t="s">
        <v>8</v>
      </c>
      <c r="N643" t="s">
        <v>2279</v>
      </c>
      <c r="O643" t="s">
        <v>522</v>
      </c>
      <c r="P643" t="s">
        <v>8</v>
      </c>
      <c r="Q643" t="s">
        <v>4570</v>
      </c>
      <c r="R643" t="s">
        <v>4940</v>
      </c>
      <c r="S643" t="s">
        <v>195</v>
      </c>
      <c r="T643" t="s">
        <v>4496</v>
      </c>
      <c r="U643" t="s">
        <v>4570</v>
      </c>
      <c r="V643" t="s">
        <v>4496</v>
      </c>
      <c r="W643" t="s">
        <v>4570</v>
      </c>
      <c r="X643" t="s">
        <v>5864</v>
      </c>
      <c r="Y643" t="s">
        <v>5865</v>
      </c>
      <c r="Z643" t="s">
        <v>8</v>
      </c>
      <c r="AA643">
        <v>0</v>
      </c>
      <c r="AB643" t="s">
        <v>195</v>
      </c>
      <c r="AC643">
        <v>0</v>
      </c>
      <c r="AD643" t="s">
        <v>195</v>
      </c>
      <c r="AE643">
        <v>0</v>
      </c>
      <c r="AF643" t="s">
        <v>195</v>
      </c>
      <c r="AG643">
        <v>0</v>
      </c>
      <c r="AH643" t="s">
        <v>195</v>
      </c>
      <c r="AI643">
        <v>0</v>
      </c>
      <c r="AJ643" t="s">
        <v>195</v>
      </c>
      <c r="AK643">
        <v>0</v>
      </c>
      <c r="AL643">
        <v>0</v>
      </c>
      <c r="AM643" t="s">
        <v>195</v>
      </c>
      <c r="AN643">
        <v>0</v>
      </c>
      <c r="AO643" t="s">
        <v>5011</v>
      </c>
      <c r="AP643">
        <v>0</v>
      </c>
      <c r="AQ643">
        <v>0</v>
      </c>
      <c r="AR643">
        <v>0</v>
      </c>
      <c r="AS643">
        <v>0</v>
      </c>
      <c r="AT643">
        <v>0</v>
      </c>
      <c r="AU643">
        <v>0</v>
      </c>
      <c r="AV643">
        <v>0</v>
      </c>
      <c r="AW643">
        <v>0</v>
      </c>
      <c r="AX643">
        <v>0</v>
      </c>
      <c r="AY643">
        <v>0</v>
      </c>
      <c r="AZ643">
        <v>0</v>
      </c>
      <c r="BA643">
        <v>0</v>
      </c>
      <c r="BB643" t="s">
        <v>3796</v>
      </c>
      <c r="BC643" t="s">
        <v>3797</v>
      </c>
      <c r="BD643" t="s">
        <v>3838</v>
      </c>
      <c r="BE643" t="s">
        <v>5866</v>
      </c>
      <c r="BF643" t="s">
        <v>5867</v>
      </c>
      <c r="BG643" t="s">
        <v>5868</v>
      </c>
      <c r="BH643" t="s">
        <v>4947</v>
      </c>
      <c r="BI643" t="s">
        <v>195</v>
      </c>
      <c r="BJ643" t="s">
        <v>195</v>
      </c>
      <c r="BK643" t="s">
        <v>5869</v>
      </c>
      <c r="BL643" t="s">
        <v>5870</v>
      </c>
      <c r="BM643" t="s">
        <v>3881</v>
      </c>
      <c r="BN643" t="s">
        <v>4409</v>
      </c>
      <c r="BO643" t="s">
        <v>4950</v>
      </c>
      <c r="BP643" s="441" t="str">
        <f t="shared" si="10"/>
        <v>WA.2378.EBB.971.102.A.533111</v>
      </c>
    </row>
    <row r="644" spans="1:68">
      <c r="A644" t="s">
        <v>5010</v>
      </c>
      <c r="B644" t="s">
        <v>4936</v>
      </c>
      <c r="C644" t="s">
        <v>4937</v>
      </c>
      <c r="D644" t="s">
        <v>3795</v>
      </c>
      <c r="E644" t="s">
        <v>197</v>
      </c>
      <c r="F644" t="s">
        <v>3837</v>
      </c>
      <c r="G644" t="s">
        <v>2248</v>
      </c>
      <c r="H644" t="s">
        <v>4938</v>
      </c>
      <c r="I644">
        <v>2</v>
      </c>
      <c r="J644" t="s">
        <v>5695</v>
      </c>
      <c r="K644">
        <v>1</v>
      </c>
      <c r="L644" t="s">
        <v>1081</v>
      </c>
      <c r="M644" t="s">
        <v>8</v>
      </c>
      <c r="N644" t="s">
        <v>2279</v>
      </c>
      <c r="O644" t="s">
        <v>522</v>
      </c>
      <c r="P644" t="s">
        <v>8</v>
      </c>
      <c r="Q644" t="s">
        <v>4570</v>
      </c>
      <c r="R644" t="s">
        <v>4940</v>
      </c>
      <c r="S644" t="s">
        <v>195</v>
      </c>
      <c r="T644" t="s">
        <v>4570</v>
      </c>
      <c r="U644" t="s">
        <v>4570</v>
      </c>
      <c r="V644" t="s">
        <v>4951</v>
      </c>
      <c r="W644" t="s">
        <v>4496</v>
      </c>
      <c r="X644" t="s">
        <v>5871</v>
      </c>
      <c r="Y644" t="s">
        <v>5872</v>
      </c>
      <c r="Z644" t="s">
        <v>8</v>
      </c>
      <c r="AA644">
        <v>0</v>
      </c>
      <c r="AB644" t="s">
        <v>195</v>
      </c>
      <c r="AC644">
        <v>0</v>
      </c>
      <c r="AD644" t="s">
        <v>195</v>
      </c>
      <c r="AE644">
        <v>0</v>
      </c>
      <c r="AF644" t="s">
        <v>195</v>
      </c>
      <c r="AG644">
        <v>0</v>
      </c>
      <c r="AH644" t="s">
        <v>195</v>
      </c>
      <c r="AI644">
        <v>2</v>
      </c>
      <c r="AJ644" t="s">
        <v>106</v>
      </c>
      <c r="AK644">
        <v>151500000</v>
      </c>
      <c r="AL644">
        <v>303000000</v>
      </c>
      <c r="AM644" t="s">
        <v>195</v>
      </c>
      <c r="AN644">
        <v>0</v>
      </c>
      <c r="AO644" t="s">
        <v>5011</v>
      </c>
      <c r="AP644">
        <v>0</v>
      </c>
      <c r="AQ644">
        <v>0</v>
      </c>
      <c r="AR644">
        <v>0</v>
      </c>
      <c r="AS644">
        <v>0</v>
      </c>
      <c r="AT644">
        <v>0</v>
      </c>
      <c r="AU644">
        <v>0</v>
      </c>
      <c r="AV644">
        <v>44541000</v>
      </c>
      <c r="AW644">
        <v>45450000</v>
      </c>
      <c r="AX644">
        <v>74235000</v>
      </c>
      <c r="AY644">
        <v>46359000</v>
      </c>
      <c r="AZ644">
        <v>45450000</v>
      </c>
      <c r="BA644">
        <v>46965000</v>
      </c>
      <c r="BB644" t="s">
        <v>3796</v>
      </c>
      <c r="BC644" t="s">
        <v>3797</v>
      </c>
      <c r="BD644" t="s">
        <v>3838</v>
      </c>
      <c r="BE644" t="s">
        <v>5866</v>
      </c>
      <c r="BF644" t="s">
        <v>5867</v>
      </c>
      <c r="BG644" t="s">
        <v>5868</v>
      </c>
      <c r="BH644" t="s">
        <v>4947</v>
      </c>
      <c r="BI644" t="s">
        <v>195</v>
      </c>
      <c r="BJ644" t="s">
        <v>195</v>
      </c>
      <c r="BK644" t="s">
        <v>5869</v>
      </c>
      <c r="BL644" t="s">
        <v>5873</v>
      </c>
      <c r="BM644" t="s">
        <v>3881</v>
      </c>
      <c r="BN644" t="s">
        <v>4409</v>
      </c>
      <c r="BO644" t="s">
        <v>4950</v>
      </c>
      <c r="BP644" s="441" t="str">
        <f t="shared" si="10"/>
        <v>WA.2378.EBB.971.102.A.533111</v>
      </c>
    </row>
    <row r="645" spans="1:68">
      <c r="A645" t="s">
        <v>5010</v>
      </c>
      <c r="B645" t="s">
        <v>4936</v>
      </c>
      <c r="C645" t="s">
        <v>4937</v>
      </c>
      <c r="D645" t="s">
        <v>3795</v>
      </c>
      <c r="E645" t="s">
        <v>197</v>
      </c>
      <c r="F645" t="s">
        <v>3837</v>
      </c>
      <c r="G645" t="s">
        <v>2248</v>
      </c>
      <c r="H645" t="s">
        <v>4938</v>
      </c>
      <c r="I645">
        <v>2</v>
      </c>
      <c r="J645" t="s">
        <v>5695</v>
      </c>
      <c r="K645">
        <v>1</v>
      </c>
      <c r="L645" t="s">
        <v>1081</v>
      </c>
      <c r="M645" t="s">
        <v>8</v>
      </c>
      <c r="N645" t="s">
        <v>2279</v>
      </c>
      <c r="O645" t="s">
        <v>522</v>
      </c>
      <c r="P645" t="s">
        <v>8</v>
      </c>
      <c r="Q645" t="s">
        <v>4570</v>
      </c>
      <c r="R645" t="s">
        <v>4940</v>
      </c>
      <c r="S645" t="s">
        <v>195</v>
      </c>
      <c r="T645" t="s">
        <v>4570</v>
      </c>
      <c r="U645" t="s">
        <v>4570</v>
      </c>
      <c r="V645" t="s">
        <v>5001</v>
      </c>
      <c r="W645" t="s">
        <v>4951</v>
      </c>
      <c r="X645" t="s">
        <v>5874</v>
      </c>
      <c r="Y645" t="s">
        <v>5875</v>
      </c>
      <c r="Z645" t="s">
        <v>8</v>
      </c>
      <c r="AA645">
        <v>0</v>
      </c>
      <c r="AB645" t="s">
        <v>195</v>
      </c>
      <c r="AC645">
        <v>0</v>
      </c>
      <c r="AD645" t="s">
        <v>195</v>
      </c>
      <c r="AE645">
        <v>0</v>
      </c>
      <c r="AF645" t="s">
        <v>195</v>
      </c>
      <c r="AG645">
        <v>0</v>
      </c>
      <c r="AH645" t="s">
        <v>195</v>
      </c>
      <c r="AI645">
        <v>3</v>
      </c>
      <c r="AJ645" t="s">
        <v>106</v>
      </c>
      <c r="AK645">
        <v>200000000</v>
      </c>
      <c r="AL645">
        <v>600000000</v>
      </c>
      <c r="AM645" t="s">
        <v>195</v>
      </c>
      <c r="AN645">
        <v>0</v>
      </c>
      <c r="AO645" t="s">
        <v>5011</v>
      </c>
      <c r="AP645">
        <v>0</v>
      </c>
      <c r="AQ645">
        <v>0</v>
      </c>
      <c r="AR645">
        <v>0</v>
      </c>
      <c r="AS645">
        <v>0</v>
      </c>
      <c r="AT645">
        <v>0</v>
      </c>
      <c r="AU645">
        <v>0</v>
      </c>
      <c r="AV645">
        <v>200000000</v>
      </c>
      <c r="AW645">
        <v>300000000</v>
      </c>
      <c r="AX645">
        <v>100000000</v>
      </c>
      <c r="AY645">
        <v>0</v>
      </c>
      <c r="AZ645">
        <v>0</v>
      </c>
      <c r="BA645">
        <v>0</v>
      </c>
      <c r="BB645" t="s">
        <v>3796</v>
      </c>
      <c r="BC645" t="s">
        <v>3797</v>
      </c>
      <c r="BD645" t="s">
        <v>3838</v>
      </c>
      <c r="BE645" t="s">
        <v>5866</v>
      </c>
      <c r="BF645" t="s">
        <v>5867</v>
      </c>
      <c r="BG645" t="s">
        <v>5868</v>
      </c>
      <c r="BH645" t="s">
        <v>4947</v>
      </c>
      <c r="BI645" t="s">
        <v>195</v>
      </c>
      <c r="BJ645" t="s">
        <v>195</v>
      </c>
      <c r="BK645" t="s">
        <v>5869</v>
      </c>
      <c r="BL645" t="s">
        <v>5876</v>
      </c>
      <c r="BM645" t="s">
        <v>3881</v>
      </c>
      <c r="BN645" t="s">
        <v>4409</v>
      </c>
      <c r="BO645" t="s">
        <v>4950</v>
      </c>
      <c r="BP645" s="441" t="str">
        <f t="shared" si="10"/>
        <v>WA.2378.EBB.971.102.A.533111</v>
      </c>
    </row>
    <row r="646" spans="1:68">
      <c r="A646" t="s">
        <v>5010</v>
      </c>
      <c r="B646" t="s">
        <v>4936</v>
      </c>
      <c r="C646" t="s">
        <v>4937</v>
      </c>
      <c r="D646" t="s">
        <v>3795</v>
      </c>
      <c r="E646" t="s">
        <v>197</v>
      </c>
      <c r="F646" t="s">
        <v>3837</v>
      </c>
      <c r="G646" t="s">
        <v>2248</v>
      </c>
      <c r="H646" t="s">
        <v>4938</v>
      </c>
      <c r="I646">
        <v>2</v>
      </c>
      <c r="J646" t="s">
        <v>5695</v>
      </c>
      <c r="K646">
        <v>1</v>
      </c>
      <c r="L646" t="s">
        <v>1081</v>
      </c>
      <c r="M646" t="s">
        <v>8</v>
      </c>
      <c r="N646" t="s">
        <v>2279</v>
      </c>
      <c r="O646" t="s">
        <v>522</v>
      </c>
      <c r="P646" t="s">
        <v>8</v>
      </c>
      <c r="Q646" t="s">
        <v>4570</v>
      </c>
      <c r="R646" t="s">
        <v>4940</v>
      </c>
      <c r="S646" t="s">
        <v>195</v>
      </c>
      <c r="T646" t="s">
        <v>4570</v>
      </c>
      <c r="U646" t="s">
        <v>4570</v>
      </c>
      <c r="V646" t="s">
        <v>5092</v>
      </c>
      <c r="W646" t="s">
        <v>5001</v>
      </c>
      <c r="X646" t="s">
        <v>5877</v>
      </c>
      <c r="Y646" t="s">
        <v>5880</v>
      </c>
      <c r="Z646" t="s">
        <v>8</v>
      </c>
      <c r="AA646">
        <v>0</v>
      </c>
      <c r="AB646" t="s">
        <v>195</v>
      </c>
      <c r="AC646">
        <v>0</v>
      </c>
      <c r="AD646" t="s">
        <v>195</v>
      </c>
      <c r="AE646">
        <v>0</v>
      </c>
      <c r="AF646" t="s">
        <v>195</v>
      </c>
      <c r="AG646">
        <v>0</v>
      </c>
      <c r="AH646" t="s">
        <v>195</v>
      </c>
      <c r="AI646">
        <v>1</v>
      </c>
      <c r="AJ646" t="s">
        <v>106</v>
      </c>
      <c r="AK646">
        <v>97000000</v>
      </c>
      <c r="AL646">
        <v>97000000</v>
      </c>
      <c r="AM646" t="s">
        <v>195</v>
      </c>
      <c r="AN646">
        <v>0</v>
      </c>
      <c r="AO646" t="s">
        <v>5011</v>
      </c>
      <c r="AP646">
        <v>0</v>
      </c>
      <c r="AQ646">
        <v>0</v>
      </c>
      <c r="AR646">
        <v>0</v>
      </c>
      <c r="AS646">
        <v>0</v>
      </c>
      <c r="AT646">
        <v>0</v>
      </c>
      <c r="AU646">
        <v>0</v>
      </c>
      <c r="AV646">
        <v>97000000</v>
      </c>
      <c r="AW646">
        <v>0</v>
      </c>
      <c r="AX646">
        <v>0</v>
      </c>
      <c r="AY646">
        <v>0</v>
      </c>
      <c r="AZ646">
        <v>0</v>
      </c>
      <c r="BA646">
        <v>0</v>
      </c>
      <c r="BB646" t="s">
        <v>3796</v>
      </c>
      <c r="BC646" t="s">
        <v>3797</v>
      </c>
      <c r="BD646" t="s">
        <v>3838</v>
      </c>
      <c r="BE646" t="s">
        <v>5866</v>
      </c>
      <c r="BF646" t="s">
        <v>5867</v>
      </c>
      <c r="BG646" t="s">
        <v>5868</v>
      </c>
      <c r="BH646" t="s">
        <v>4947</v>
      </c>
      <c r="BI646" t="s">
        <v>195</v>
      </c>
      <c r="BJ646" t="s">
        <v>195</v>
      </c>
      <c r="BK646" t="s">
        <v>5869</v>
      </c>
      <c r="BL646" t="s">
        <v>5881</v>
      </c>
      <c r="BM646" t="s">
        <v>3881</v>
      </c>
      <c r="BN646" t="s">
        <v>4409</v>
      </c>
      <c r="BO646" t="s">
        <v>4950</v>
      </c>
      <c r="BP646" s="441" t="str">
        <f t="shared" si="10"/>
        <v>WA.2378.EBB.971.102.A.533111</v>
      </c>
    </row>
    <row r="647" spans="1:68">
      <c r="A647" t="s">
        <v>4935</v>
      </c>
      <c r="B647" t="s">
        <v>4936</v>
      </c>
      <c r="C647" t="s">
        <v>4937</v>
      </c>
      <c r="D647" t="s">
        <v>3770</v>
      </c>
      <c r="E647" t="s">
        <v>196</v>
      </c>
      <c r="F647" t="s">
        <v>3772</v>
      </c>
      <c r="G647" t="s">
        <v>48</v>
      </c>
      <c r="H647" t="s">
        <v>4938</v>
      </c>
      <c r="I647">
        <v>4</v>
      </c>
      <c r="J647" t="s">
        <v>501</v>
      </c>
      <c r="K647">
        <v>4</v>
      </c>
      <c r="L647" t="s">
        <v>502</v>
      </c>
      <c r="M647" t="s">
        <v>8</v>
      </c>
      <c r="N647" t="s">
        <v>51</v>
      </c>
      <c r="O647" t="s">
        <v>503</v>
      </c>
      <c r="P647" t="s">
        <v>8</v>
      </c>
      <c r="Q647" t="s">
        <v>4570</v>
      </c>
      <c r="R647" t="s">
        <v>4940</v>
      </c>
      <c r="S647" t="s">
        <v>195</v>
      </c>
      <c r="T647" t="s">
        <v>4570</v>
      </c>
      <c r="U647" t="s">
        <v>4570</v>
      </c>
      <c r="V647" t="s">
        <v>4496</v>
      </c>
      <c r="W647" t="s">
        <v>4570</v>
      </c>
      <c r="X647" t="s">
        <v>5882</v>
      </c>
      <c r="Y647" t="s">
        <v>4489</v>
      </c>
      <c r="Z647" t="s">
        <v>8</v>
      </c>
      <c r="AA647">
        <v>0</v>
      </c>
      <c r="AB647" t="s">
        <v>195</v>
      </c>
      <c r="AC647">
        <v>0</v>
      </c>
      <c r="AD647" t="s">
        <v>195</v>
      </c>
      <c r="AE647">
        <v>0</v>
      </c>
      <c r="AF647" t="s">
        <v>195</v>
      </c>
      <c r="AG647">
        <v>0</v>
      </c>
      <c r="AH647" t="s">
        <v>195</v>
      </c>
      <c r="AI647">
        <v>125</v>
      </c>
      <c r="AJ647" t="s">
        <v>25</v>
      </c>
      <c r="AK647">
        <v>75000</v>
      </c>
      <c r="AL647">
        <v>9375000</v>
      </c>
      <c r="AM647" t="s">
        <v>195</v>
      </c>
      <c r="AN647">
        <v>0</v>
      </c>
      <c r="AO647" t="s">
        <v>4943</v>
      </c>
      <c r="AP647">
        <v>0</v>
      </c>
      <c r="AQ647">
        <v>0</v>
      </c>
      <c r="AR647">
        <v>406106</v>
      </c>
      <c r="AS647">
        <v>406106</v>
      </c>
      <c r="AT647">
        <v>4906106</v>
      </c>
      <c r="AU647">
        <v>406106</v>
      </c>
      <c r="AV647">
        <v>406106</v>
      </c>
      <c r="AW647">
        <v>1218318</v>
      </c>
      <c r="AX647">
        <v>406106</v>
      </c>
      <c r="AY647">
        <v>406106</v>
      </c>
      <c r="AZ647">
        <v>406106</v>
      </c>
      <c r="BA647">
        <v>407834</v>
      </c>
      <c r="BB647" t="s">
        <v>3771</v>
      </c>
      <c r="BC647" t="s">
        <v>3781</v>
      </c>
      <c r="BD647" t="s">
        <v>3782</v>
      </c>
      <c r="BE647" t="s">
        <v>3783</v>
      </c>
      <c r="BF647" t="s">
        <v>3784</v>
      </c>
      <c r="BG647" t="s">
        <v>3785</v>
      </c>
      <c r="BH647" t="s">
        <v>523</v>
      </c>
      <c r="BI647" t="s">
        <v>524</v>
      </c>
      <c r="BJ647" t="s">
        <v>525</v>
      </c>
      <c r="BK647" t="s">
        <v>3773</v>
      </c>
      <c r="BL647" t="s">
        <v>5883</v>
      </c>
      <c r="BM647" t="s">
        <v>4949</v>
      </c>
      <c r="BN647" t="s">
        <v>7</v>
      </c>
      <c r="BO647" t="s">
        <v>4950</v>
      </c>
      <c r="BP647" s="441" t="str">
        <f t="shared" si="10"/>
        <v>DL.2376.AFA.001.051.A.521211</v>
      </c>
    </row>
    <row r="648" spans="1:68">
      <c r="A648" t="s">
        <v>4935</v>
      </c>
      <c r="B648" t="s">
        <v>4936</v>
      </c>
      <c r="C648" t="s">
        <v>4937</v>
      </c>
      <c r="D648" t="s">
        <v>3770</v>
      </c>
      <c r="E648" t="s">
        <v>196</v>
      </c>
      <c r="F648" t="s">
        <v>3772</v>
      </c>
      <c r="G648" t="s">
        <v>48</v>
      </c>
      <c r="H648" t="s">
        <v>4938</v>
      </c>
      <c r="I648">
        <v>4</v>
      </c>
      <c r="J648" t="s">
        <v>501</v>
      </c>
      <c r="K648">
        <v>4</v>
      </c>
      <c r="L648" t="s">
        <v>502</v>
      </c>
      <c r="M648" t="s">
        <v>8</v>
      </c>
      <c r="N648" t="s">
        <v>51</v>
      </c>
      <c r="O648" t="s">
        <v>503</v>
      </c>
      <c r="P648" t="s">
        <v>8</v>
      </c>
      <c r="Q648" t="s">
        <v>4570</v>
      </c>
      <c r="R648" t="s">
        <v>4940</v>
      </c>
      <c r="S648" t="s">
        <v>195</v>
      </c>
      <c r="T648" t="s">
        <v>4570</v>
      </c>
      <c r="U648" t="s">
        <v>4570</v>
      </c>
      <c r="V648" t="s">
        <v>4951</v>
      </c>
      <c r="W648" t="s">
        <v>4496</v>
      </c>
      <c r="X648" t="s">
        <v>5884</v>
      </c>
      <c r="Y648" t="s">
        <v>4495</v>
      </c>
      <c r="Z648" t="s">
        <v>8</v>
      </c>
      <c r="AA648">
        <v>0</v>
      </c>
      <c r="AB648" t="s">
        <v>195</v>
      </c>
      <c r="AC648">
        <v>0</v>
      </c>
      <c r="AD648" t="s">
        <v>195</v>
      </c>
      <c r="AE648">
        <v>0</v>
      </c>
      <c r="AF648" t="s">
        <v>195</v>
      </c>
      <c r="AG648">
        <v>0</v>
      </c>
      <c r="AH648" t="s">
        <v>195</v>
      </c>
      <c r="AI648">
        <v>3</v>
      </c>
      <c r="AJ648" t="s">
        <v>106</v>
      </c>
      <c r="AK648">
        <v>1000000</v>
      </c>
      <c r="AL648">
        <v>3000000</v>
      </c>
      <c r="AM648" t="s">
        <v>195</v>
      </c>
      <c r="AN648">
        <v>0</v>
      </c>
      <c r="AO648" t="s">
        <v>4943</v>
      </c>
      <c r="AP648">
        <v>0</v>
      </c>
      <c r="AQ648">
        <v>0</v>
      </c>
      <c r="AR648">
        <v>83304</v>
      </c>
      <c r="AS648">
        <v>83304</v>
      </c>
      <c r="AT648">
        <v>2083304</v>
      </c>
      <c r="AU648">
        <v>83304</v>
      </c>
      <c r="AV648">
        <v>83304</v>
      </c>
      <c r="AW648">
        <v>249911</v>
      </c>
      <c r="AX648">
        <v>83304</v>
      </c>
      <c r="AY648">
        <v>83304</v>
      </c>
      <c r="AZ648">
        <v>83304</v>
      </c>
      <c r="BA648">
        <v>83657</v>
      </c>
      <c r="BB648" t="s">
        <v>3771</v>
      </c>
      <c r="BC648" t="s">
        <v>3781</v>
      </c>
      <c r="BD648" t="s">
        <v>3782</v>
      </c>
      <c r="BE648" t="s">
        <v>3783</v>
      </c>
      <c r="BF648" t="s">
        <v>3784</v>
      </c>
      <c r="BG648" t="s">
        <v>3785</v>
      </c>
      <c r="BH648" t="s">
        <v>523</v>
      </c>
      <c r="BI648" t="s">
        <v>524</v>
      </c>
      <c r="BJ648" t="s">
        <v>525</v>
      </c>
      <c r="BK648" t="s">
        <v>3773</v>
      </c>
      <c r="BL648" t="s">
        <v>5885</v>
      </c>
      <c r="BM648" t="s">
        <v>4949</v>
      </c>
      <c r="BN648" t="s">
        <v>7</v>
      </c>
      <c r="BO648" t="s">
        <v>4950</v>
      </c>
      <c r="BP648" s="441" t="str">
        <f t="shared" si="10"/>
        <v>DL.2376.AFA.001.051.A.521211</v>
      </c>
    </row>
    <row r="649" spans="1:68">
      <c r="A649" t="s">
        <v>4935</v>
      </c>
      <c r="B649" t="s">
        <v>4936</v>
      </c>
      <c r="C649" t="s">
        <v>4937</v>
      </c>
      <c r="D649" t="s">
        <v>3770</v>
      </c>
      <c r="E649" t="s">
        <v>196</v>
      </c>
      <c r="F649" t="s">
        <v>3772</v>
      </c>
      <c r="G649" t="s">
        <v>48</v>
      </c>
      <c r="H649" t="s">
        <v>4938</v>
      </c>
      <c r="I649">
        <v>4</v>
      </c>
      <c r="J649" t="s">
        <v>501</v>
      </c>
      <c r="K649">
        <v>4</v>
      </c>
      <c r="L649" t="s">
        <v>502</v>
      </c>
      <c r="M649" t="s">
        <v>8</v>
      </c>
      <c r="N649" t="s">
        <v>51</v>
      </c>
      <c r="O649" t="s">
        <v>503</v>
      </c>
      <c r="P649" t="s">
        <v>8</v>
      </c>
      <c r="Q649" t="s">
        <v>4570</v>
      </c>
      <c r="R649" t="s">
        <v>4940</v>
      </c>
      <c r="S649" t="s">
        <v>195</v>
      </c>
      <c r="T649" t="s">
        <v>4570</v>
      </c>
      <c r="U649" t="s">
        <v>4570</v>
      </c>
      <c r="V649" t="s">
        <v>5001</v>
      </c>
      <c r="W649" t="s">
        <v>4951</v>
      </c>
      <c r="X649" t="s">
        <v>5886</v>
      </c>
      <c r="Y649" t="s">
        <v>4483</v>
      </c>
      <c r="Z649" t="s">
        <v>8</v>
      </c>
      <c r="AA649">
        <v>0</v>
      </c>
      <c r="AB649" t="s">
        <v>195</v>
      </c>
      <c r="AC649">
        <v>0</v>
      </c>
      <c r="AD649" t="s">
        <v>195</v>
      </c>
      <c r="AE649">
        <v>0</v>
      </c>
      <c r="AF649" t="s">
        <v>195</v>
      </c>
      <c r="AG649">
        <v>0</v>
      </c>
      <c r="AH649" t="s">
        <v>195</v>
      </c>
      <c r="AI649">
        <v>3</v>
      </c>
      <c r="AJ649" t="s">
        <v>106</v>
      </c>
      <c r="AK649">
        <v>1000000</v>
      </c>
      <c r="AL649">
        <v>3000000</v>
      </c>
      <c r="AM649" t="s">
        <v>195</v>
      </c>
      <c r="AN649">
        <v>0</v>
      </c>
      <c r="AO649" t="s">
        <v>4943</v>
      </c>
      <c r="AP649">
        <v>0</v>
      </c>
      <c r="AQ649">
        <v>0</v>
      </c>
      <c r="AR649">
        <v>83304</v>
      </c>
      <c r="AS649">
        <v>83304</v>
      </c>
      <c r="AT649">
        <v>2083304</v>
      </c>
      <c r="AU649">
        <v>83304</v>
      </c>
      <c r="AV649">
        <v>83304</v>
      </c>
      <c r="AW649">
        <v>249911</v>
      </c>
      <c r="AX649">
        <v>83304</v>
      </c>
      <c r="AY649">
        <v>83304</v>
      </c>
      <c r="AZ649">
        <v>83304</v>
      </c>
      <c r="BA649">
        <v>83657</v>
      </c>
      <c r="BB649" t="s">
        <v>3771</v>
      </c>
      <c r="BC649" t="s">
        <v>3781</v>
      </c>
      <c r="BD649" t="s">
        <v>3782</v>
      </c>
      <c r="BE649" t="s">
        <v>3783</v>
      </c>
      <c r="BF649" t="s">
        <v>3784</v>
      </c>
      <c r="BG649" t="s">
        <v>3785</v>
      </c>
      <c r="BH649" t="s">
        <v>523</v>
      </c>
      <c r="BI649" t="s">
        <v>524</v>
      </c>
      <c r="BJ649" t="s">
        <v>525</v>
      </c>
      <c r="BK649" t="s">
        <v>3773</v>
      </c>
      <c r="BL649" t="s">
        <v>5887</v>
      </c>
      <c r="BM649" t="s">
        <v>4949</v>
      </c>
      <c r="BN649" t="s">
        <v>7</v>
      </c>
      <c r="BO649" t="s">
        <v>4950</v>
      </c>
      <c r="BP649" s="441" t="str">
        <f t="shared" si="10"/>
        <v>DL.2376.AFA.001.051.A.521211</v>
      </c>
    </row>
    <row r="650" spans="1:68">
      <c r="A650" t="s">
        <v>4935</v>
      </c>
      <c r="B650" t="s">
        <v>4936</v>
      </c>
      <c r="C650" t="s">
        <v>4937</v>
      </c>
      <c r="D650" t="s">
        <v>3770</v>
      </c>
      <c r="E650" t="s">
        <v>196</v>
      </c>
      <c r="F650" t="s">
        <v>3772</v>
      </c>
      <c r="G650" t="s">
        <v>48</v>
      </c>
      <c r="H650" t="s">
        <v>4938</v>
      </c>
      <c r="I650">
        <v>4</v>
      </c>
      <c r="J650" t="s">
        <v>501</v>
      </c>
      <c r="K650">
        <v>4</v>
      </c>
      <c r="L650" t="s">
        <v>502</v>
      </c>
      <c r="M650" t="s">
        <v>8</v>
      </c>
      <c r="N650" t="s">
        <v>51</v>
      </c>
      <c r="O650" t="s">
        <v>503</v>
      </c>
      <c r="P650" t="s">
        <v>8</v>
      </c>
      <c r="Q650" t="s">
        <v>4570</v>
      </c>
      <c r="R650" t="s">
        <v>4940</v>
      </c>
      <c r="S650" t="s">
        <v>195</v>
      </c>
      <c r="T650" t="s">
        <v>4570</v>
      </c>
      <c r="U650" t="s">
        <v>4570</v>
      </c>
      <c r="V650" t="s">
        <v>5092</v>
      </c>
      <c r="W650" t="s">
        <v>5001</v>
      </c>
      <c r="X650" t="s">
        <v>5888</v>
      </c>
      <c r="Y650" t="s">
        <v>4493</v>
      </c>
      <c r="Z650" t="s">
        <v>8</v>
      </c>
      <c r="AA650">
        <v>0</v>
      </c>
      <c r="AB650" t="s">
        <v>195</v>
      </c>
      <c r="AC650">
        <v>0</v>
      </c>
      <c r="AD650" t="s">
        <v>195</v>
      </c>
      <c r="AE650">
        <v>0</v>
      </c>
      <c r="AF650" t="s">
        <v>195</v>
      </c>
      <c r="AG650">
        <v>0</v>
      </c>
      <c r="AH650" t="s">
        <v>195</v>
      </c>
      <c r="AI650">
        <v>3</v>
      </c>
      <c r="AJ650" t="s">
        <v>106</v>
      </c>
      <c r="AK650">
        <v>1500000</v>
      </c>
      <c r="AL650">
        <v>4500000</v>
      </c>
      <c r="AM650" t="s">
        <v>195</v>
      </c>
      <c r="AN650">
        <v>0</v>
      </c>
      <c r="AO650" t="s">
        <v>4943</v>
      </c>
      <c r="AP650">
        <v>0</v>
      </c>
      <c r="AQ650">
        <v>0</v>
      </c>
      <c r="AR650">
        <v>124956</v>
      </c>
      <c r="AS650">
        <v>124956</v>
      </c>
      <c r="AT650">
        <v>3124956</v>
      </c>
      <c r="AU650">
        <v>124956</v>
      </c>
      <c r="AV650">
        <v>124956</v>
      </c>
      <c r="AW650">
        <v>374867</v>
      </c>
      <c r="AX650">
        <v>124956</v>
      </c>
      <c r="AY650">
        <v>124956</v>
      </c>
      <c r="AZ650">
        <v>124956</v>
      </c>
      <c r="BA650">
        <v>125485</v>
      </c>
      <c r="BB650" t="s">
        <v>3771</v>
      </c>
      <c r="BC650" t="s">
        <v>3781</v>
      </c>
      <c r="BD650" t="s">
        <v>3782</v>
      </c>
      <c r="BE650" t="s">
        <v>3783</v>
      </c>
      <c r="BF650" t="s">
        <v>3784</v>
      </c>
      <c r="BG650" t="s">
        <v>3785</v>
      </c>
      <c r="BH650" t="s">
        <v>523</v>
      </c>
      <c r="BI650" t="s">
        <v>524</v>
      </c>
      <c r="BJ650" t="s">
        <v>525</v>
      </c>
      <c r="BK650" t="s">
        <v>3773</v>
      </c>
      <c r="BL650" t="s">
        <v>5115</v>
      </c>
      <c r="BM650" t="s">
        <v>4949</v>
      </c>
      <c r="BN650" t="s">
        <v>7</v>
      </c>
      <c r="BO650" t="s">
        <v>4950</v>
      </c>
      <c r="BP650" s="441" t="str">
        <f t="shared" si="10"/>
        <v>DL.2376.AFA.001.051.A.521211</v>
      </c>
    </row>
    <row r="651" spans="1:68">
      <c r="A651" t="s">
        <v>4935</v>
      </c>
      <c r="B651" t="s">
        <v>4936</v>
      </c>
      <c r="C651" t="s">
        <v>4937</v>
      </c>
      <c r="D651" t="s">
        <v>3770</v>
      </c>
      <c r="E651" t="s">
        <v>196</v>
      </c>
      <c r="F651" t="s">
        <v>3772</v>
      </c>
      <c r="G651" t="s">
        <v>48</v>
      </c>
      <c r="H651" t="s">
        <v>4938</v>
      </c>
      <c r="I651">
        <v>4</v>
      </c>
      <c r="J651" t="s">
        <v>501</v>
      </c>
      <c r="K651">
        <v>4</v>
      </c>
      <c r="L651" t="s">
        <v>502</v>
      </c>
      <c r="M651" t="s">
        <v>508</v>
      </c>
      <c r="N651" t="s">
        <v>55</v>
      </c>
      <c r="O651" t="s">
        <v>503</v>
      </c>
      <c r="P651" t="s">
        <v>8</v>
      </c>
      <c r="Q651" t="s">
        <v>4570</v>
      </c>
      <c r="R651" t="s">
        <v>4940</v>
      </c>
      <c r="S651" t="s">
        <v>195</v>
      </c>
      <c r="T651" t="s">
        <v>4570</v>
      </c>
      <c r="U651" t="s">
        <v>4570</v>
      </c>
      <c r="V651" t="s">
        <v>4496</v>
      </c>
      <c r="W651" t="s">
        <v>4570</v>
      </c>
      <c r="X651" t="s">
        <v>5889</v>
      </c>
      <c r="Y651" t="s">
        <v>4489</v>
      </c>
      <c r="Z651" t="s">
        <v>8</v>
      </c>
      <c r="AA651">
        <v>0</v>
      </c>
      <c r="AB651" t="s">
        <v>195</v>
      </c>
      <c r="AC651">
        <v>0</v>
      </c>
      <c r="AD651" t="s">
        <v>195</v>
      </c>
      <c r="AE651">
        <v>0</v>
      </c>
      <c r="AF651" t="s">
        <v>195</v>
      </c>
      <c r="AG651">
        <v>0</v>
      </c>
      <c r="AH651" t="s">
        <v>195</v>
      </c>
      <c r="AI651">
        <v>120</v>
      </c>
      <c r="AJ651" t="s">
        <v>25</v>
      </c>
      <c r="AK651">
        <v>75000</v>
      </c>
      <c r="AL651">
        <v>9000000</v>
      </c>
      <c r="AM651" t="s">
        <v>195</v>
      </c>
      <c r="AN651">
        <v>0</v>
      </c>
      <c r="AO651" t="s">
        <v>4943</v>
      </c>
      <c r="AP651">
        <v>0</v>
      </c>
      <c r="AQ651">
        <v>0</v>
      </c>
      <c r="AR651">
        <v>268655</v>
      </c>
      <c r="AS651">
        <v>268655</v>
      </c>
      <c r="AT651">
        <v>6043655</v>
      </c>
      <c r="AU651">
        <v>268655</v>
      </c>
      <c r="AV651">
        <v>268655</v>
      </c>
      <c r="AW651">
        <v>805964</v>
      </c>
      <c r="AX651">
        <v>268655</v>
      </c>
      <c r="AY651">
        <v>268655</v>
      </c>
      <c r="AZ651">
        <v>268655</v>
      </c>
      <c r="BA651">
        <v>269796</v>
      </c>
      <c r="BB651" t="s">
        <v>3771</v>
      </c>
      <c r="BC651" t="s">
        <v>3781</v>
      </c>
      <c r="BD651" t="s">
        <v>3782</v>
      </c>
      <c r="BE651" t="s">
        <v>3783</v>
      </c>
      <c r="BF651" t="s">
        <v>3784</v>
      </c>
      <c r="BG651" t="s">
        <v>3787</v>
      </c>
      <c r="BH651" t="s">
        <v>523</v>
      </c>
      <c r="BI651" t="s">
        <v>524</v>
      </c>
      <c r="BJ651" t="s">
        <v>525</v>
      </c>
      <c r="BK651" t="s">
        <v>3773</v>
      </c>
      <c r="BL651" t="s">
        <v>5883</v>
      </c>
      <c r="BM651" t="s">
        <v>4949</v>
      </c>
      <c r="BN651" t="s">
        <v>7</v>
      </c>
      <c r="BO651" t="s">
        <v>4950</v>
      </c>
      <c r="BP651" s="441" t="str">
        <f t="shared" si="10"/>
        <v>DL.2376.AFA.001.051.B.521211</v>
      </c>
    </row>
    <row r="652" spans="1:68">
      <c r="A652" t="s">
        <v>4935</v>
      </c>
      <c r="B652" t="s">
        <v>4936</v>
      </c>
      <c r="C652" t="s">
        <v>4937</v>
      </c>
      <c r="D652" t="s">
        <v>3770</v>
      </c>
      <c r="E652" t="s">
        <v>196</v>
      </c>
      <c r="F652" t="s">
        <v>3772</v>
      </c>
      <c r="G652" t="s">
        <v>48</v>
      </c>
      <c r="H652" t="s">
        <v>4938</v>
      </c>
      <c r="I652">
        <v>4</v>
      </c>
      <c r="J652" t="s">
        <v>501</v>
      </c>
      <c r="K652">
        <v>4</v>
      </c>
      <c r="L652" t="s">
        <v>502</v>
      </c>
      <c r="M652" t="s">
        <v>508</v>
      </c>
      <c r="N652" t="s">
        <v>55</v>
      </c>
      <c r="O652" t="s">
        <v>503</v>
      </c>
      <c r="P652" t="s">
        <v>8</v>
      </c>
      <c r="Q652" t="s">
        <v>4570</v>
      </c>
      <c r="R652" t="s">
        <v>4940</v>
      </c>
      <c r="S652" t="s">
        <v>195</v>
      </c>
      <c r="T652" t="s">
        <v>4570</v>
      </c>
      <c r="U652" t="s">
        <v>4570</v>
      </c>
      <c r="V652" t="s">
        <v>4951</v>
      </c>
      <c r="W652" t="s">
        <v>4496</v>
      </c>
      <c r="X652" t="s">
        <v>5890</v>
      </c>
      <c r="Y652" t="s">
        <v>4495</v>
      </c>
      <c r="Z652" t="s">
        <v>8</v>
      </c>
      <c r="AA652">
        <v>0</v>
      </c>
      <c r="AB652" t="s">
        <v>195</v>
      </c>
      <c r="AC652">
        <v>0</v>
      </c>
      <c r="AD652" t="s">
        <v>195</v>
      </c>
      <c r="AE652">
        <v>0</v>
      </c>
      <c r="AF652" t="s">
        <v>195</v>
      </c>
      <c r="AG652">
        <v>0</v>
      </c>
      <c r="AH652" t="s">
        <v>195</v>
      </c>
      <c r="AI652">
        <v>3</v>
      </c>
      <c r="AJ652" t="s">
        <v>106</v>
      </c>
      <c r="AK652">
        <v>1000000</v>
      </c>
      <c r="AL652">
        <v>3000000</v>
      </c>
      <c r="AM652" t="s">
        <v>195</v>
      </c>
      <c r="AN652">
        <v>0</v>
      </c>
      <c r="AO652" t="s">
        <v>4943</v>
      </c>
      <c r="AP652">
        <v>0</v>
      </c>
      <c r="AQ652">
        <v>0</v>
      </c>
      <c r="AR652">
        <v>83304</v>
      </c>
      <c r="AS652">
        <v>83304</v>
      </c>
      <c r="AT652">
        <v>2083304</v>
      </c>
      <c r="AU652">
        <v>83304</v>
      </c>
      <c r="AV652">
        <v>83304</v>
      </c>
      <c r="AW652">
        <v>249911</v>
      </c>
      <c r="AX652">
        <v>83304</v>
      </c>
      <c r="AY652">
        <v>83304</v>
      </c>
      <c r="AZ652">
        <v>83304</v>
      </c>
      <c r="BA652">
        <v>83657</v>
      </c>
      <c r="BB652" t="s">
        <v>3771</v>
      </c>
      <c r="BC652" t="s">
        <v>3781</v>
      </c>
      <c r="BD652" t="s">
        <v>3782</v>
      </c>
      <c r="BE652" t="s">
        <v>3783</v>
      </c>
      <c r="BF652" t="s">
        <v>3784</v>
      </c>
      <c r="BG652" t="s">
        <v>3787</v>
      </c>
      <c r="BH652" t="s">
        <v>523</v>
      </c>
      <c r="BI652" t="s">
        <v>524</v>
      </c>
      <c r="BJ652" t="s">
        <v>525</v>
      </c>
      <c r="BK652" t="s">
        <v>3773</v>
      </c>
      <c r="BL652" t="s">
        <v>5885</v>
      </c>
      <c r="BM652" t="s">
        <v>4949</v>
      </c>
      <c r="BN652" t="s">
        <v>7</v>
      </c>
      <c r="BO652" t="s">
        <v>4950</v>
      </c>
      <c r="BP652" s="441" t="str">
        <f t="shared" si="10"/>
        <v>DL.2376.AFA.001.051.B.521211</v>
      </c>
    </row>
    <row r="653" spans="1:68">
      <c r="A653" t="s">
        <v>4935</v>
      </c>
      <c r="B653" t="s">
        <v>4936</v>
      </c>
      <c r="C653" t="s">
        <v>4937</v>
      </c>
      <c r="D653" t="s">
        <v>3770</v>
      </c>
      <c r="E653" t="s">
        <v>196</v>
      </c>
      <c r="F653" t="s">
        <v>3772</v>
      </c>
      <c r="G653" t="s">
        <v>48</v>
      </c>
      <c r="H653" t="s">
        <v>4938</v>
      </c>
      <c r="I653">
        <v>4</v>
      </c>
      <c r="J653" t="s">
        <v>501</v>
      </c>
      <c r="K653">
        <v>4</v>
      </c>
      <c r="L653" t="s">
        <v>502</v>
      </c>
      <c r="M653" t="s">
        <v>508</v>
      </c>
      <c r="N653" t="s">
        <v>55</v>
      </c>
      <c r="O653" t="s">
        <v>503</v>
      </c>
      <c r="P653" t="s">
        <v>8</v>
      </c>
      <c r="Q653" t="s">
        <v>4570</v>
      </c>
      <c r="R653" t="s">
        <v>4940</v>
      </c>
      <c r="S653" t="s">
        <v>195</v>
      </c>
      <c r="T653" t="s">
        <v>4570</v>
      </c>
      <c r="U653" t="s">
        <v>4570</v>
      </c>
      <c r="V653" t="s">
        <v>5001</v>
      </c>
      <c r="W653" t="s">
        <v>4951</v>
      </c>
      <c r="X653" t="s">
        <v>5891</v>
      </c>
      <c r="Y653" t="s">
        <v>4483</v>
      </c>
      <c r="Z653" t="s">
        <v>8</v>
      </c>
      <c r="AA653">
        <v>0</v>
      </c>
      <c r="AB653" t="s">
        <v>195</v>
      </c>
      <c r="AC653">
        <v>0</v>
      </c>
      <c r="AD653" t="s">
        <v>195</v>
      </c>
      <c r="AE653">
        <v>0</v>
      </c>
      <c r="AF653" t="s">
        <v>195</v>
      </c>
      <c r="AG653">
        <v>0</v>
      </c>
      <c r="AH653" t="s">
        <v>195</v>
      </c>
      <c r="AI653">
        <v>3</v>
      </c>
      <c r="AJ653" t="s">
        <v>106</v>
      </c>
      <c r="AK653">
        <v>1000000</v>
      </c>
      <c r="AL653">
        <v>3000000</v>
      </c>
      <c r="AM653" t="s">
        <v>195</v>
      </c>
      <c r="AN653">
        <v>0</v>
      </c>
      <c r="AO653" t="s">
        <v>4943</v>
      </c>
      <c r="AP653">
        <v>0</v>
      </c>
      <c r="AQ653">
        <v>0</v>
      </c>
      <c r="AR653">
        <v>83304</v>
      </c>
      <c r="AS653">
        <v>83304</v>
      </c>
      <c r="AT653">
        <v>2083304</v>
      </c>
      <c r="AU653">
        <v>83304</v>
      </c>
      <c r="AV653">
        <v>83304</v>
      </c>
      <c r="AW653">
        <v>249911</v>
      </c>
      <c r="AX653">
        <v>83304</v>
      </c>
      <c r="AY653">
        <v>83304</v>
      </c>
      <c r="AZ653">
        <v>83304</v>
      </c>
      <c r="BA653">
        <v>83657</v>
      </c>
      <c r="BB653" t="s">
        <v>3771</v>
      </c>
      <c r="BC653" t="s">
        <v>3781</v>
      </c>
      <c r="BD653" t="s">
        <v>3782</v>
      </c>
      <c r="BE653" t="s">
        <v>3783</v>
      </c>
      <c r="BF653" t="s">
        <v>3784</v>
      </c>
      <c r="BG653" t="s">
        <v>3787</v>
      </c>
      <c r="BH653" t="s">
        <v>523</v>
      </c>
      <c r="BI653" t="s">
        <v>524</v>
      </c>
      <c r="BJ653" t="s">
        <v>525</v>
      </c>
      <c r="BK653" t="s">
        <v>3773</v>
      </c>
      <c r="BL653" t="s">
        <v>5887</v>
      </c>
      <c r="BM653" t="s">
        <v>4949</v>
      </c>
      <c r="BN653" t="s">
        <v>7</v>
      </c>
      <c r="BO653" t="s">
        <v>4950</v>
      </c>
      <c r="BP653" s="441" t="str">
        <f t="shared" si="10"/>
        <v>DL.2376.AFA.001.051.B.521211</v>
      </c>
    </row>
    <row r="654" spans="1:68">
      <c r="A654" t="s">
        <v>4935</v>
      </c>
      <c r="B654" t="s">
        <v>4936</v>
      </c>
      <c r="C654" t="s">
        <v>4937</v>
      </c>
      <c r="D654" t="s">
        <v>3770</v>
      </c>
      <c r="E654" t="s">
        <v>196</v>
      </c>
      <c r="F654" t="s">
        <v>3772</v>
      </c>
      <c r="G654" t="s">
        <v>48</v>
      </c>
      <c r="H654" t="s">
        <v>4938</v>
      </c>
      <c r="I654">
        <v>4</v>
      </c>
      <c r="J654" t="s">
        <v>501</v>
      </c>
      <c r="K654">
        <v>4</v>
      </c>
      <c r="L654" t="s">
        <v>502</v>
      </c>
      <c r="M654" t="s">
        <v>508</v>
      </c>
      <c r="N654" t="s">
        <v>55</v>
      </c>
      <c r="O654" t="s">
        <v>503</v>
      </c>
      <c r="P654" t="s">
        <v>8</v>
      </c>
      <c r="Q654" t="s">
        <v>4570</v>
      </c>
      <c r="R654" t="s">
        <v>4940</v>
      </c>
      <c r="S654" t="s">
        <v>195</v>
      </c>
      <c r="T654" t="s">
        <v>4570</v>
      </c>
      <c r="U654" t="s">
        <v>4570</v>
      </c>
      <c r="V654" t="s">
        <v>5092</v>
      </c>
      <c r="W654" t="s">
        <v>5001</v>
      </c>
      <c r="X654" t="s">
        <v>5892</v>
      </c>
      <c r="Y654" t="s">
        <v>4493</v>
      </c>
      <c r="Z654" t="s">
        <v>8</v>
      </c>
      <c r="AA654">
        <v>0</v>
      </c>
      <c r="AB654" t="s">
        <v>195</v>
      </c>
      <c r="AC654">
        <v>0</v>
      </c>
      <c r="AD654" t="s">
        <v>195</v>
      </c>
      <c r="AE654">
        <v>0</v>
      </c>
      <c r="AF654" t="s">
        <v>195</v>
      </c>
      <c r="AG654">
        <v>0</v>
      </c>
      <c r="AH654" t="s">
        <v>195</v>
      </c>
      <c r="AI654">
        <v>3</v>
      </c>
      <c r="AJ654" t="s">
        <v>106</v>
      </c>
      <c r="AK654">
        <v>1500000</v>
      </c>
      <c r="AL654">
        <v>4500000</v>
      </c>
      <c r="AM654" t="s">
        <v>195</v>
      </c>
      <c r="AN654">
        <v>0</v>
      </c>
      <c r="AO654" t="s">
        <v>4943</v>
      </c>
      <c r="AP654">
        <v>0</v>
      </c>
      <c r="AQ654">
        <v>0</v>
      </c>
      <c r="AR654">
        <v>124956</v>
      </c>
      <c r="AS654">
        <v>124956</v>
      </c>
      <c r="AT654">
        <v>3124956</v>
      </c>
      <c r="AU654">
        <v>124956</v>
      </c>
      <c r="AV654">
        <v>124956</v>
      </c>
      <c r="AW654">
        <v>374867</v>
      </c>
      <c r="AX654">
        <v>124956</v>
      </c>
      <c r="AY654">
        <v>124956</v>
      </c>
      <c r="AZ654">
        <v>124956</v>
      </c>
      <c r="BA654">
        <v>125485</v>
      </c>
      <c r="BB654" t="s">
        <v>3771</v>
      </c>
      <c r="BC654" t="s">
        <v>3781</v>
      </c>
      <c r="BD654" t="s">
        <v>3782</v>
      </c>
      <c r="BE654" t="s">
        <v>3783</v>
      </c>
      <c r="BF654" t="s">
        <v>3784</v>
      </c>
      <c r="BG654" t="s">
        <v>3787</v>
      </c>
      <c r="BH654" t="s">
        <v>523</v>
      </c>
      <c r="BI654" t="s">
        <v>524</v>
      </c>
      <c r="BJ654" t="s">
        <v>525</v>
      </c>
      <c r="BK654" t="s">
        <v>3773</v>
      </c>
      <c r="BL654" t="s">
        <v>5115</v>
      </c>
      <c r="BM654" t="s">
        <v>4949</v>
      </c>
      <c r="BN654" t="s">
        <v>7</v>
      </c>
      <c r="BO654" t="s">
        <v>4950</v>
      </c>
      <c r="BP654" s="441" t="str">
        <f t="shared" si="10"/>
        <v>DL.2376.AFA.001.051.B.521211</v>
      </c>
    </row>
    <row r="655" spans="1:68">
      <c r="A655" t="s">
        <v>4935</v>
      </c>
      <c r="B655" t="s">
        <v>4936</v>
      </c>
      <c r="C655" t="s">
        <v>4937</v>
      </c>
      <c r="D655" t="s">
        <v>3770</v>
      </c>
      <c r="E655" t="s">
        <v>196</v>
      </c>
      <c r="F655" t="s">
        <v>3772</v>
      </c>
      <c r="G655" t="s">
        <v>48</v>
      </c>
      <c r="H655" t="s">
        <v>4938</v>
      </c>
      <c r="I655">
        <v>4</v>
      </c>
      <c r="J655" t="s">
        <v>501</v>
      </c>
      <c r="K655">
        <v>4</v>
      </c>
      <c r="L655" t="s">
        <v>517</v>
      </c>
      <c r="M655" t="s">
        <v>8</v>
      </c>
      <c r="N655" t="s">
        <v>59</v>
      </c>
      <c r="O655" t="s">
        <v>503</v>
      </c>
      <c r="P655" t="s">
        <v>8</v>
      </c>
      <c r="Q655" t="s">
        <v>4570</v>
      </c>
      <c r="R655" t="s">
        <v>4940</v>
      </c>
      <c r="S655" t="s">
        <v>195</v>
      </c>
      <c r="T655" t="s">
        <v>4570</v>
      </c>
      <c r="U655" t="s">
        <v>4570</v>
      </c>
      <c r="V655" t="s">
        <v>4496</v>
      </c>
      <c r="W655" t="s">
        <v>4570</v>
      </c>
      <c r="X655" t="s">
        <v>5893</v>
      </c>
      <c r="Y655" t="s">
        <v>4489</v>
      </c>
      <c r="Z655" t="s">
        <v>8</v>
      </c>
      <c r="AA655">
        <v>0</v>
      </c>
      <c r="AB655" t="s">
        <v>195</v>
      </c>
      <c r="AC655">
        <v>0</v>
      </c>
      <c r="AD655" t="s">
        <v>195</v>
      </c>
      <c r="AE655">
        <v>0</v>
      </c>
      <c r="AF655" t="s">
        <v>195</v>
      </c>
      <c r="AG655">
        <v>0</v>
      </c>
      <c r="AH655" t="s">
        <v>195</v>
      </c>
      <c r="AI655">
        <v>50</v>
      </c>
      <c r="AJ655" t="s">
        <v>25</v>
      </c>
      <c r="AK655">
        <v>75000</v>
      </c>
      <c r="AL655">
        <v>3750000</v>
      </c>
      <c r="AM655" t="s">
        <v>195</v>
      </c>
      <c r="AN655">
        <v>0</v>
      </c>
      <c r="AO655" t="s">
        <v>4943</v>
      </c>
      <c r="AP655">
        <v>0</v>
      </c>
      <c r="AQ655">
        <v>0</v>
      </c>
      <c r="AR655">
        <v>143666</v>
      </c>
      <c r="AS655">
        <v>143666</v>
      </c>
      <c r="AT655">
        <v>2168666</v>
      </c>
      <c r="AU655">
        <v>143666</v>
      </c>
      <c r="AV655">
        <v>143666</v>
      </c>
      <c r="AW655">
        <v>430997</v>
      </c>
      <c r="AX655">
        <v>143666</v>
      </c>
      <c r="AY655">
        <v>143666</v>
      </c>
      <c r="AZ655">
        <v>143666</v>
      </c>
      <c r="BA655">
        <v>144675</v>
      </c>
      <c r="BB655" t="s">
        <v>3771</v>
      </c>
      <c r="BC655" t="s">
        <v>3781</v>
      </c>
      <c r="BD655" t="s">
        <v>3782</v>
      </c>
      <c r="BE655" t="s">
        <v>3783</v>
      </c>
      <c r="BF655" t="s">
        <v>3788</v>
      </c>
      <c r="BG655" t="s">
        <v>3805</v>
      </c>
      <c r="BH655" t="s">
        <v>523</v>
      </c>
      <c r="BI655" t="s">
        <v>524</v>
      </c>
      <c r="BJ655" t="s">
        <v>527</v>
      </c>
      <c r="BK655" t="s">
        <v>3773</v>
      </c>
      <c r="BL655" t="s">
        <v>5883</v>
      </c>
      <c r="BM655" t="s">
        <v>4949</v>
      </c>
      <c r="BN655" t="s">
        <v>7</v>
      </c>
      <c r="BO655" t="s">
        <v>4950</v>
      </c>
      <c r="BP655" s="441" t="str">
        <f t="shared" si="10"/>
        <v>DL.2376.AFA.001.052.A.521211</v>
      </c>
    </row>
    <row r="656" spans="1:68">
      <c r="A656" t="s">
        <v>4935</v>
      </c>
      <c r="B656" t="s">
        <v>4936</v>
      </c>
      <c r="C656" t="s">
        <v>4937</v>
      </c>
      <c r="D656" t="s">
        <v>3770</v>
      </c>
      <c r="E656" t="s">
        <v>196</v>
      </c>
      <c r="F656" t="s">
        <v>3772</v>
      </c>
      <c r="G656" t="s">
        <v>48</v>
      </c>
      <c r="H656" t="s">
        <v>4938</v>
      </c>
      <c r="I656">
        <v>4</v>
      </c>
      <c r="J656" t="s">
        <v>501</v>
      </c>
      <c r="K656">
        <v>4</v>
      </c>
      <c r="L656" t="s">
        <v>517</v>
      </c>
      <c r="M656" t="s">
        <v>8</v>
      </c>
      <c r="N656" t="s">
        <v>59</v>
      </c>
      <c r="O656" t="s">
        <v>503</v>
      </c>
      <c r="P656" t="s">
        <v>8</v>
      </c>
      <c r="Q656" t="s">
        <v>4570</v>
      </c>
      <c r="R656" t="s">
        <v>4940</v>
      </c>
      <c r="S656" t="s">
        <v>195</v>
      </c>
      <c r="T656" t="s">
        <v>4570</v>
      </c>
      <c r="U656" t="s">
        <v>4570</v>
      </c>
      <c r="V656" t="s">
        <v>4951</v>
      </c>
      <c r="W656" t="s">
        <v>4496</v>
      </c>
      <c r="X656" t="s">
        <v>5894</v>
      </c>
      <c r="Y656" t="s">
        <v>4495</v>
      </c>
      <c r="Z656" t="s">
        <v>8</v>
      </c>
      <c r="AA656">
        <v>0</v>
      </c>
      <c r="AB656" t="s">
        <v>195</v>
      </c>
      <c r="AC656">
        <v>0</v>
      </c>
      <c r="AD656" t="s">
        <v>195</v>
      </c>
      <c r="AE656">
        <v>0</v>
      </c>
      <c r="AF656" t="s">
        <v>195</v>
      </c>
      <c r="AG656">
        <v>0</v>
      </c>
      <c r="AH656" t="s">
        <v>195</v>
      </c>
      <c r="AI656">
        <v>1</v>
      </c>
      <c r="AJ656" t="s">
        <v>106</v>
      </c>
      <c r="AK656">
        <v>1000000</v>
      </c>
      <c r="AL656">
        <v>1000000</v>
      </c>
      <c r="AM656" t="s">
        <v>195</v>
      </c>
      <c r="AN656">
        <v>0</v>
      </c>
      <c r="AO656" t="s">
        <v>4943</v>
      </c>
      <c r="AP656">
        <v>0</v>
      </c>
      <c r="AQ656">
        <v>0</v>
      </c>
      <c r="AR656">
        <v>83284</v>
      </c>
      <c r="AS656">
        <v>83284</v>
      </c>
      <c r="AT656">
        <v>83284</v>
      </c>
      <c r="AU656">
        <v>83284</v>
      </c>
      <c r="AV656">
        <v>83284</v>
      </c>
      <c r="AW656">
        <v>249853</v>
      </c>
      <c r="AX656">
        <v>83284</v>
      </c>
      <c r="AY656">
        <v>83284</v>
      </c>
      <c r="AZ656">
        <v>83284</v>
      </c>
      <c r="BA656">
        <v>83875</v>
      </c>
      <c r="BB656" t="s">
        <v>3771</v>
      </c>
      <c r="BC656" t="s">
        <v>3781</v>
      </c>
      <c r="BD656" t="s">
        <v>3782</v>
      </c>
      <c r="BE656" t="s">
        <v>3783</v>
      </c>
      <c r="BF656" t="s">
        <v>3788</v>
      </c>
      <c r="BG656" t="s">
        <v>3805</v>
      </c>
      <c r="BH656" t="s">
        <v>523</v>
      </c>
      <c r="BI656" t="s">
        <v>524</v>
      </c>
      <c r="BJ656" t="s">
        <v>527</v>
      </c>
      <c r="BK656" t="s">
        <v>3773</v>
      </c>
      <c r="BL656" t="s">
        <v>5885</v>
      </c>
      <c r="BM656" t="s">
        <v>4949</v>
      </c>
      <c r="BN656" t="s">
        <v>7</v>
      </c>
      <c r="BO656" t="s">
        <v>4950</v>
      </c>
      <c r="BP656" s="441" t="str">
        <f t="shared" si="10"/>
        <v>DL.2376.AFA.001.052.A.521211</v>
      </c>
    </row>
    <row r="657" spans="1:68">
      <c r="A657" t="s">
        <v>4935</v>
      </c>
      <c r="B657" t="s">
        <v>4936</v>
      </c>
      <c r="C657" t="s">
        <v>4937</v>
      </c>
      <c r="D657" t="s">
        <v>3770</v>
      </c>
      <c r="E657" t="s">
        <v>196</v>
      </c>
      <c r="F657" t="s">
        <v>3772</v>
      </c>
      <c r="G657" t="s">
        <v>48</v>
      </c>
      <c r="H657" t="s">
        <v>4938</v>
      </c>
      <c r="I657">
        <v>4</v>
      </c>
      <c r="J657" t="s">
        <v>501</v>
      </c>
      <c r="K657">
        <v>4</v>
      </c>
      <c r="L657" t="s">
        <v>517</v>
      </c>
      <c r="M657" t="s">
        <v>8</v>
      </c>
      <c r="N657" t="s">
        <v>59</v>
      </c>
      <c r="O657" t="s">
        <v>503</v>
      </c>
      <c r="P657" t="s">
        <v>8</v>
      </c>
      <c r="Q657" t="s">
        <v>4570</v>
      </c>
      <c r="R657" t="s">
        <v>4940</v>
      </c>
      <c r="S657" t="s">
        <v>195</v>
      </c>
      <c r="T657" t="s">
        <v>4570</v>
      </c>
      <c r="U657" t="s">
        <v>4570</v>
      </c>
      <c r="V657" t="s">
        <v>5001</v>
      </c>
      <c r="W657" t="s">
        <v>4951</v>
      </c>
      <c r="X657" t="s">
        <v>5895</v>
      </c>
      <c r="Y657" t="s">
        <v>4483</v>
      </c>
      <c r="Z657" t="s">
        <v>8</v>
      </c>
      <c r="AA657">
        <v>0</v>
      </c>
      <c r="AB657" t="s">
        <v>195</v>
      </c>
      <c r="AC657">
        <v>0</v>
      </c>
      <c r="AD657" t="s">
        <v>195</v>
      </c>
      <c r="AE657">
        <v>0</v>
      </c>
      <c r="AF657" t="s">
        <v>195</v>
      </c>
      <c r="AG657">
        <v>0</v>
      </c>
      <c r="AH657" t="s">
        <v>195</v>
      </c>
      <c r="AI657">
        <v>2</v>
      </c>
      <c r="AJ657" t="s">
        <v>106</v>
      </c>
      <c r="AK657">
        <v>1000000</v>
      </c>
      <c r="AL657">
        <v>2000000</v>
      </c>
      <c r="AM657" t="s">
        <v>195</v>
      </c>
      <c r="AN657">
        <v>0</v>
      </c>
      <c r="AO657" t="s">
        <v>4943</v>
      </c>
      <c r="AP657">
        <v>0</v>
      </c>
      <c r="AQ657">
        <v>0</v>
      </c>
      <c r="AR657">
        <v>166569</v>
      </c>
      <c r="AS657">
        <v>166569</v>
      </c>
      <c r="AT657">
        <v>166569</v>
      </c>
      <c r="AU657">
        <v>166569</v>
      </c>
      <c r="AV657">
        <v>166569</v>
      </c>
      <c r="AW657">
        <v>499706</v>
      </c>
      <c r="AX657">
        <v>166569</v>
      </c>
      <c r="AY657">
        <v>166569</v>
      </c>
      <c r="AZ657">
        <v>166569</v>
      </c>
      <c r="BA657">
        <v>167742</v>
      </c>
      <c r="BB657" t="s">
        <v>3771</v>
      </c>
      <c r="BC657" t="s">
        <v>3781</v>
      </c>
      <c r="BD657" t="s">
        <v>3782</v>
      </c>
      <c r="BE657" t="s">
        <v>3783</v>
      </c>
      <c r="BF657" t="s">
        <v>3788</v>
      </c>
      <c r="BG657" t="s">
        <v>3805</v>
      </c>
      <c r="BH657" t="s">
        <v>523</v>
      </c>
      <c r="BI657" t="s">
        <v>524</v>
      </c>
      <c r="BJ657" t="s">
        <v>527</v>
      </c>
      <c r="BK657" t="s">
        <v>3773</v>
      </c>
      <c r="BL657" t="s">
        <v>5887</v>
      </c>
      <c r="BM657" t="s">
        <v>4949</v>
      </c>
      <c r="BN657" t="s">
        <v>7</v>
      </c>
      <c r="BO657" t="s">
        <v>4950</v>
      </c>
      <c r="BP657" s="441" t="str">
        <f t="shared" si="10"/>
        <v>DL.2376.AFA.001.052.A.521211</v>
      </c>
    </row>
    <row r="658" spans="1:68">
      <c r="A658" t="s">
        <v>4935</v>
      </c>
      <c r="B658" t="s">
        <v>4936</v>
      </c>
      <c r="C658" t="s">
        <v>4937</v>
      </c>
      <c r="D658" t="s">
        <v>3770</v>
      </c>
      <c r="E658" t="s">
        <v>196</v>
      </c>
      <c r="F658" t="s">
        <v>3772</v>
      </c>
      <c r="G658" t="s">
        <v>48</v>
      </c>
      <c r="H658" t="s">
        <v>4938</v>
      </c>
      <c r="I658">
        <v>4</v>
      </c>
      <c r="J658" t="s">
        <v>501</v>
      </c>
      <c r="K658">
        <v>4</v>
      </c>
      <c r="L658" t="s">
        <v>517</v>
      </c>
      <c r="M658" t="s">
        <v>8</v>
      </c>
      <c r="N658" t="s">
        <v>59</v>
      </c>
      <c r="O658" t="s">
        <v>503</v>
      </c>
      <c r="P658" t="s">
        <v>8</v>
      </c>
      <c r="Q658" t="s">
        <v>4570</v>
      </c>
      <c r="R658" t="s">
        <v>4940</v>
      </c>
      <c r="S658" t="s">
        <v>195</v>
      </c>
      <c r="T658" t="s">
        <v>4570</v>
      </c>
      <c r="U658" t="s">
        <v>4570</v>
      </c>
      <c r="V658" t="s">
        <v>5092</v>
      </c>
      <c r="W658" t="s">
        <v>5001</v>
      </c>
      <c r="X658" t="s">
        <v>5896</v>
      </c>
      <c r="Y658" t="s">
        <v>4493</v>
      </c>
      <c r="Z658" t="s">
        <v>8</v>
      </c>
      <c r="AA658">
        <v>0</v>
      </c>
      <c r="AB658" t="s">
        <v>195</v>
      </c>
      <c r="AC658">
        <v>0</v>
      </c>
      <c r="AD658" t="s">
        <v>195</v>
      </c>
      <c r="AE658">
        <v>0</v>
      </c>
      <c r="AF658" t="s">
        <v>195</v>
      </c>
      <c r="AG658">
        <v>0</v>
      </c>
      <c r="AH658" t="s">
        <v>195</v>
      </c>
      <c r="AI658">
        <v>2</v>
      </c>
      <c r="AJ658" t="s">
        <v>106</v>
      </c>
      <c r="AK658">
        <v>1500000</v>
      </c>
      <c r="AL658">
        <v>3000000</v>
      </c>
      <c r="AM658" t="s">
        <v>195</v>
      </c>
      <c r="AN658">
        <v>0</v>
      </c>
      <c r="AO658" t="s">
        <v>4943</v>
      </c>
      <c r="AP658">
        <v>0</v>
      </c>
      <c r="AQ658">
        <v>0</v>
      </c>
      <c r="AR658">
        <v>249853</v>
      </c>
      <c r="AS658">
        <v>249853</v>
      </c>
      <c r="AT658">
        <v>249853</v>
      </c>
      <c r="AU658">
        <v>249853</v>
      </c>
      <c r="AV658">
        <v>249853</v>
      </c>
      <c r="AW658">
        <v>749560</v>
      </c>
      <c r="AX658">
        <v>249853</v>
      </c>
      <c r="AY658">
        <v>249853</v>
      </c>
      <c r="AZ658">
        <v>249853</v>
      </c>
      <c r="BA658">
        <v>251616</v>
      </c>
      <c r="BB658" t="s">
        <v>3771</v>
      </c>
      <c r="BC658" t="s">
        <v>3781</v>
      </c>
      <c r="BD658" t="s">
        <v>3782</v>
      </c>
      <c r="BE658" t="s">
        <v>3783</v>
      </c>
      <c r="BF658" t="s">
        <v>3788</v>
      </c>
      <c r="BG658" t="s">
        <v>3805</v>
      </c>
      <c r="BH658" t="s">
        <v>523</v>
      </c>
      <c r="BI658" t="s">
        <v>524</v>
      </c>
      <c r="BJ658" t="s">
        <v>527</v>
      </c>
      <c r="BK658" t="s">
        <v>3773</v>
      </c>
      <c r="BL658" t="s">
        <v>5115</v>
      </c>
      <c r="BM658" t="s">
        <v>4949</v>
      </c>
      <c r="BN658" t="s">
        <v>7</v>
      </c>
      <c r="BO658" t="s">
        <v>4950</v>
      </c>
      <c r="BP658" s="441" t="str">
        <f t="shared" si="10"/>
        <v>DL.2376.AFA.001.052.A.521211</v>
      </c>
    </row>
    <row r="659" spans="1:68">
      <c r="A659" t="s">
        <v>4935</v>
      </c>
      <c r="B659" t="s">
        <v>4936</v>
      </c>
      <c r="C659" t="s">
        <v>4937</v>
      </c>
      <c r="D659" t="s">
        <v>3770</v>
      </c>
      <c r="E659" t="s">
        <v>196</v>
      </c>
      <c r="F659" t="s">
        <v>3772</v>
      </c>
      <c r="G659" t="s">
        <v>48</v>
      </c>
      <c r="H659" t="s">
        <v>4938</v>
      </c>
      <c r="I659">
        <v>4</v>
      </c>
      <c r="J659" t="s">
        <v>501</v>
      </c>
      <c r="K659">
        <v>4</v>
      </c>
      <c r="L659" t="s">
        <v>517</v>
      </c>
      <c r="M659" t="s">
        <v>8</v>
      </c>
      <c r="N659" t="s">
        <v>59</v>
      </c>
      <c r="O659" t="s">
        <v>503</v>
      </c>
      <c r="P659" t="s">
        <v>8</v>
      </c>
      <c r="Q659" t="s">
        <v>4570</v>
      </c>
      <c r="R659" t="s">
        <v>4940</v>
      </c>
      <c r="S659" t="s">
        <v>195</v>
      </c>
      <c r="T659" t="s">
        <v>4570</v>
      </c>
      <c r="U659" t="s">
        <v>4570</v>
      </c>
      <c r="V659" t="s">
        <v>5096</v>
      </c>
      <c r="W659" t="s">
        <v>5092</v>
      </c>
      <c r="X659" t="s">
        <v>5897</v>
      </c>
      <c r="Y659" t="s">
        <v>4601</v>
      </c>
      <c r="Z659" t="s">
        <v>8</v>
      </c>
      <c r="AA659">
        <v>0</v>
      </c>
      <c r="AB659" t="s">
        <v>195</v>
      </c>
      <c r="AC659">
        <v>0</v>
      </c>
      <c r="AD659" t="s">
        <v>195</v>
      </c>
      <c r="AE659">
        <v>0</v>
      </c>
      <c r="AF659" t="s">
        <v>195</v>
      </c>
      <c r="AG659">
        <v>0</v>
      </c>
      <c r="AH659" t="s">
        <v>195</v>
      </c>
      <c r="AI659">
        <v>23</v>
      </c>
      <c r="AJ659" t="s">
        <v>176</v>
      </c>
      <c r="AK659">
        <v>250000</v>
      </c>
      <c r="AL659">
        <v>5750000</v>
      </c>
      <c r="AM659" t="s">
        <v>195</v>
      </c>
      <c r="AN659">
        <v>0</v>
      </c>
      <c r="AO659" t="s">
        <v>4943</v>
      </c>
      <c r="AP659">
        <v>0</v>
      </c>
      <c r="AQ659">
        <v>0</v>
      </c>
      <c r="AR659">
        <v>478885</v>
      </c>
      <c r="AS659">
        <v>478885</v>
      </c>
      <c r="AT659">
        <v>478885</v>
      </c>
      <c r="AU659">
        <v>478885</v>
      </c>
      <c r="AV659">
        <v>478885</v>
      </c>
      <c r="AW659">
        <v>1436656</v>
      </c>
      <c r="AX659">
        <v>478885</v>
      </c>
      <c r="AY659">
        <v>478885</v>
      </c>
      <c r="AZ659">
        <v>478885</v>
      </c>
      <c r="BA659">
        <v>482264</v>
      </c>
      <c r="BB659" t="s">
        <v>3771</v>
      </c>
      <c r="BC659" t="s">
        <v>3781</v>
      </c>
      <c r="BD659" t="s">
        <v>3782</v>
      </c>
      <c r="BE659" t="s">
        <v>3783</v>
      </c>
      <c r="BF659" t="s">
        <v>3788</v>
      </c>
      <c r="BG659" t="s">
        <v>3805</v>
      </c>
      <c r="BH659" t="s">
        <v>523</v>
      </c>
      <c r="BI659" t="s">
        <v>524</v>
      </c>
      <c r="BJ659" t="s">
        <v>527</v>
      </c>
      <c r="BK659" t="s">
        <v>3773</v>
      </c>
      <c r="BL659" t="s">
        <v>5898</v>
      </c>
      <c r="BM659" t="s">
        <v>4949</v>
      </c>
      <c r="BN659" t="s">
        <v>7</v>
      </c>
      <c r="BO659" t="s">
        <v>4950</v>
      </c>
      <c r="BP659" s="441" t="str">
        <f t="shared" si="10"/>
        <v>DL.2376.AFA.001.052.A.521211</v>
      </c>
    </row>
    <row r="660" spans="1:68">
      <c r="A660" t="s">
        <v>4935</v>
      </c>
      <c r="B660" t="s">
        <v>4936</v>
      </c>
      <c r="C660" t="s">
        <v>4937</v>
      </c>
      <c r="D660" t="s">
        <v>3770</v>
      </c>
      <c r="E660" t="s">
        <v>196</v>
      </c>
      <c r="F660" t="s">
        <v>3772</v>
      </c>
      <c r="G660" t="s">
        <v>48</v>
      </c>
      <c r="H660" t="s">
        <v>4938</v>
      </c>
      <c r="I660">
        <v>4</v>
      </c>
      <c r="J660" t="s">
        <v>501</v>
      </c>
      <c r="K660">
        <v>4</v>
      </c>
      <c r="L660" t="s">
        <v>517</v>
      </c>
      <c r="M660" t="s">
        <v>8</v>
      </c>
      <c r="N660" t="s">
        <v>59</v>
      </c>
      <c r="O660" t="s">
        <v>503</v>
      </c>
      <c r="P660" t="s">
        <v>8</v>
      </c>
      <c r="Q660" t="s">
        <v>4570</v>
      </c>
      <c r="R660" t="s">
        <v>4940</v>
      </c>
      <c r="S660" t="s">
        <v>195</v>
      </c>
      <c r="T660" t="s">
        <v>4570</v>
      </c>
      <c r="U660" t="s">
        <v>4570</v>
      </c>
      <c r="V660" t="s">
        <v>5265</v>
      </c>
      <c r="W660" t="s">
        <v>5096</v>
      </c>
      <c r="X660" t="s">
        <v>5899</v>
      </c>
      <c r="Y660" t="s">
        <v>4600</v>
      </c>
      <c r="Z660" t="s">
        <v>8</v>
      </c>
      <c r="AA660">
        <v>0</v>
      </c>
      <c r="AB660" t="s">
        <v>195</v>
      </c>
      <c r="AC660">
        <v>0</v>
      </c>
      <c r="AD660" t="s">
        <v>195</v>
      </c>
      <c r="AE660">
        <v>0</v>
      </c>
      <c r="AF660" t="s">
        <v>195</v>
      </c>
      <c r="AG660">
        <v>0</v>
      </c>
      <c r="AH660" t="s">
        <v>195</v>
      </c>
      <c r="AI660">
        <v>23</v>
      </c>
      <c r="AJ660" t="s">
        <v>176</v>
      </c>
      <c r="AK660">
        <v>250000</v>
      </c>
      <c r="AL660">
        <v>5750000</v>
      </c>
      <c r="AM660" t="s">
        <v>195</v>
      </c>
      <c r="AN660">
        <v>0</v>
      </c>
      <c r="AO660" t="s">
        <v>4943</v>
      </c>
      <c r="AP660">
        <v>0</v>
      </c>
      <c r="AQ660">
        <v>0</v>
      </c>
      <c r="AR660">
        <v>478885</v>
      </c>
      <c r="AS660">
        <v>478885</v>
      </c>
      <c r="AT660">
        <v>478885</v>
      </c>
      <c r="AU660">
        <v>478885</v>
      </c>
      <c r="AV660">
        <v>478885</v>
      </c>
      <c r="AW660">
        <v>1436656</v>
      </c>
      <c r="AX660">
        <v>478885</v>
      </c>
      <c r="AY660">
        <v>478885</v>
      </c>
      <c r="AZ660">
        <v>478885</v>
      </c>
      <c r="BA660">
        <v>482264</v>
      </c>
      <c r="BB660" t="s">
        <v>3771</v>
      </c>
      <c r="BC660" t="s">
        <v>3781</v>
      </c>
      <c r="BD660" t="s">
        <v>3782</v>
      </c>
      <c r="BE660" t="s">
        <v>3783</v>
      </c>
      <c r="BF660" t="s">
        <v>3788</v>
      </c>
      <c r="BG660" t="s">
        <v>3805</v>
      </c>
      <c r="BH660" t="s">
        <v>523</v>
      </c>
      <c r="BI660" t="s">
        <v>524</v>
      </c>
      <c r="BJ660" t="s">
        <v>527</v>
      </c>
      <c r="BK660" t="s">
        <v>3773</v>
      </c>
      <c r="BL660" t="s">
        <v>5900</v>
      </c>
      <c r="BM660" t="s">
        <v>4949</v>
      </c>
      <c r="BN660" t="s">
        <v>7</v>
      </c>
      <c r="BO660" t="s">
        <v>4950</v>
      </c>
      <c r="BP660" s="441" t="str">
        <f t="shared" si="10"/>
        <v>DL.2376.AFA.001.052.A.521211</v>
      </c>
    </row>
    <row r="661" spans="1:68">
      <c r="A661" t="s">
        <v>4935</v>
      </c>
      <c r="B661" t="s">
        <v>4936</v>
      </c>
      <c r="C661" t="s">
        <v>4937</v>
      </c>
      <c r="D661" t="s">
        <v>3770</v>
      </c>
      <c r="E661" t="s">
        <v>196</v>
      </c>
      <c r="F661" t="s">
        <v>3772</v>
      </c>
      <c r="G661" t="s">
        <v>48</v>
      </c>
      <c r="H661" t="s">
        <v>4938</v>
      </c>
      <c r="I661">
        <v>4</v>
      </c>
      <c r="J661" t="s">
        <v>501</v>
      </c>
      <c r="K661">
        <v>4</v>
      </c>
      <c r="L661" t="s">
        <v>519</v>
      </c>
      <c r="M661" t="s">
        <v>8</v>
      </c>
      <c r="N661" t="s">
        <v>62</v>
      </c>
      <c r="O661" t="s">
        <v>503</v>
      </c>
      <c r="P661" t="s">
        <v>8</v>
      </c>
      <c r="Q661" t="s">
        <v>4570</v>
      </c>
      <c r="R661" t="s">
        <v>4940</v>
      </c>
      <c r="S661" t="s">
        <v>195</v>
      </c>
      <c r="T661" t="s">
        <v>4570</v>
      </c>
      <c r="U661" t="s">
        <v>4570</v>
      </c>
      <c r="V661" t="s">
        <v>4496</v>
      </c>
      <c r="W661" t="s">
        <v>4570</v>
      </c>
      <c r="X661" t="s">
        <v>5901</v>
      </c>
      <c r="Y661" t="s">
        <v>4495</v>
      </c>
      <c r="Z661" t="s">
        <v>8</v>
      </c>
      <c r="AA661">
        <v>0</v>
      </c>
      <c r="AB661" t="s">
        <v>195</v>
      </c>
      <c r="AC661">
        <v>0</v>
      </c>
      <c r="AD661" t="s">
        <v>195</v>
      </c>
      <c r="AE661">
        <v>0</v>
      </c>
      <c r="AF661" t="s">
        <v>195</v>
      </c>
      <c r="AG661">
        <v>0</v>
      </c>
      <c r="AH661" t="s">
        <v>195</v>
      </c>
      <c r="AI661">
        <v>12</v>
      </c>
      <c r="AJ661" t="s">
        <v>106</v>
      </c>
      <c r="AK661">
        <v>1500000</v>
      </c>
      <c r="AL661">
        <v>18000000</v>
      </c>
      <c r="AM661" t="s">
        <v>195</v>
      </c>
      <c r="AN661">
        <v>0</v>
      </c>
      <c r="AO661" t="s">
        <v>4943</v>
      </c>
      <c r="AP661">
        <v>0</v>
      </c>
      <c r="AQ661">
        <v>0</v>
      </c>
      <c r="AR661">
        <v>1499851</v>
      </c>
      <c r="AS661">
        <v>1499851</v>
      </c>
      <c r="AT661">
        <v>1499851</v>
      </c>
      <c r="AU661">
        <v>1499851</v>
      </c>
      <c r="AV661">
        <v>1967070</v>
      </c>
      <c r="AW661">
        <v>1499851</v>
      </c>
      <c r="AX661">
        <v>1499851</v>
      </c>
      <c r="AY661">
        <v>1499851</v>
      </c>
      <c r="AZ661">
        <v>4032336</v>
      </c>
      <c r="BA661">
        <v>1501637</v>
      </c>
      <c r="BB661" t="s">
        <v>3771</v>
      </c>
      <c r="BC661" t="s">
        <v>3781</v>
      </c>
      <c r="BD661" t="s">
        <v>3782</v>
      </c>
      <c r="BE661" t="s">
        <v>3783</v>
      </c>
      <c r="BF661" t="s">
        <v>3789</v>
      </c>
      <c r="BG661" t="s">
        <v>3790</v>
      </c>
      <c r="BH661" t="s">
        <v>523</v>
      </c>
      <c r="BI661" t="s">
        <v>528</v>
      </c>
      <c r="BJ661" t="s">
        <v>529</v>
      </c>
      <c r="BK661" t="s">
        <v>3773</v>
      </c>
      <c r="BL661" t="s">
        <v>5068</v>
      </c>
      <c r="BM661" t="s">
        <v>4949</v>
      </c>
      <c r="BN661" t="s">
        <v>7</v>
      </c>
      <c r="BO661" t="s">
        <v>4950</v>
      </c>
      <c r="BP661" s="441" t="str">
        <f t="shared" si="10"/>
        <v>DL.2376.AFA.001.053.A.521211</v>
      </c>
    </row>
    <row r="662" spans="1:68">
      <c r="A662" t="s">
        <v>4935</v>
      </c>
      <c r="B662" t="s">
        <v>4936</v>
      </c>
      <c r="C662" t="s">
        <v>4937</v>
      </c>
      <c r="D662" t="s">
        <v>3770</v>
      </c>
      <c r="E662" t="s">
        <v>196</v>
      </c>
      <c r="F662" t="s">
        <v>3772</v>
      </c>
      <c r="G662" t="s">
        <v>48</v>
      </c>
      <c r="H662" t="s">
        <v>4938</v>
      </c>
      <c r="I662">
        <v>4</v>
      </c>
      <c r="J662" t="s">
        <v>501</v>
      </c>
      <c r="K662">
        <v>4</v>
      </c>
      <c r="L662" t="s">
        <v>519</v>
      </c>
      <c r="M662" t="s">
        <v>8</v>
      </c>
      <c r="N662" t="s">
        <v>62</v>
      </c>
      <c r="O662" t="s">
        <v>503</v>
      </c>
      <c r="P662" t="s">
        <v>8</v>
      </c>
      <c r="Q662" t="s">
        <v>4570</v>
      </c>
      <c r="R662" t="s">
        <v>4940</v>
      </c>
      <c r="S662" t="s">
        <v>195</v>
      </c>
      <c r="T662" t="s">
        <v>4570</v>
      </c>
      <c r="U662" t="s">
        <v>4570</v>
      </c>
      <c r="V662" t="s">
        <v>4951</v>
      </c>
      <c r="W662" t="s">
        <v>4496</v>
      </c>
      <c r="X662" t="s">
        <v>5902</v>
      </c>
      <c r="Y662" t="s">
        <v>4503</v>
      </c>
      <c r="Z662" t="s">
        <v>8</v>
      </c>
      <c r="AA662">
        <v>0</v>
      </c>
      <c r="AB662" t="s">
        <v>195</v>
      </c>
      <c r="AC662">
        <v>0</v>
      </c>
      <c r="AD662" t="s">
        <v>195</v>
      </c>
      <c r="AE662">
        <v>0</v>
      </c>
      <c r="AF662" t="s">
        <v>195</v>
      </c>
      <c r="AG662">
        <v>0</v>
      </c>
      <c r="AH662" t="s">
        <v>195</v>
      </c>
      <c r="AI662">
        <v>100</v>
      </c>
      <c r="AJ662" t="s">
        <v>25</v>
      </c>
      <c r="AK662">
        <v>69000</v>
      </c>
      <c r="AL662">
        <v>6900000</v>
      </c>
      <c r="AM662" t="s">
        <v>195</v>
      </c>
      <c r="AN662">
        <v>0</v>
      </c>
      <c r="AO662" t="s">
        <v>4943</v>
      </c>
      <c r="AP662">
        <v>0</v>
      </c>
      <c r="AQ662">
        <v>0</v>
      </c>
      <c r="AR662">
        <v>574943</v>
      </c>
      <c r="AS662">
        <v>574943</v>
      </c>
      <c r="AT662">
        <v>574943</v>
      </c>
      <c r="AU662">
        <v>574943</v>
      </c>
      <c r="AV662">
        <v>754043</v>
      </c>
      <c r="AW662">
        <v>574943</v>
      </c>
      <c r="AX662">
        <v>574943</v>
      </c>
      <c r="AY662">
        <v>574943</v>
      </c>
      <c r="AZ662">
        <v>1545729</v>
      </c>
      <c r="BA662">
        <v>575627</v>
      </c>
      <c r="BB662" t="s">
        <v>3771</v>
      </c>
      <c r="BC662" t="s">
        <v>3781</v>
      </c>
      <c r="BD662" t="s">
        <v>3782</v>
      </c>
      <c r="BE662" t="s">
        <v>3783</v>
      </c>
      <c r="BF662" t="s">
        <v>3789</v>
      </c>
      <c r="BG662" t="s">
        <v>3790</v>
      </c>
      <c r="BH662" t="s">
        <v>523</v>
      </c>
      <c r="BI662" t="s">
        <v>528</v>
      </c>
      <c r="BJ662" t="s">
        <v>529</v>
      </c>
      <c r="BK662" t="s">
        <v>3773</v>
      </c>
      <c r="BL662" t="s">
        <v>5903</v>
      </c>
      <c r="BM662" t="s">
        <v>4949</v>
      </c>
      <c r="BN662" t="s">
        <v>7</v>
      </c>
      <c r="BO662" t="s">
        <v>4950</v>
      </c>
      <c r="BP662" s="441" t="str">
        <f t="shared" si="10"/>
        <v>DL.2376.AFA.001.053.A.521211</v>
      </c>
    </row>
    <row r="663" spans="1:68">
      <c r="A663" t="s">
        <v>4935</v>
      </c>
      <c r="B663" t="s">
        <v>4936</v>
      </c>
      <c r="C663" t="s">
        <v>4937</v>
      </c>
      <c r="D663" t="s">
        <v>3770</v>
      </c>
      <c r="E663" t="s">
        <v>196</v>
      </c>
      <c r="F663" t="s">
        <v>3772</v>
      </c>
      <c r="G663" t="s">
        <v>48</v>
      </c>
      <c r="H663" t="s">
        <v>4938</v>
      </c>
      <c r="I663">
        <v>4</v>
      </c>
      <c r="J663" t="s">
        <v>501</v>
      </c>
      <c r="K663">
        <v>4</v>
      </c>
      <c r="L663" t="s">
        <v>519</v>
      </c>
      <c r="M663" t="s">
        <v>8</v>
      </c>
      <c r="N663" t="s">
        <v>62</v>
      </c>
      <c r="O663" t="s">
        <v>503</v>
      </c>
      <c r="P663" t="s">
        <v>8</v>
      </c>
      <c r="Q663" t="s">
        <v>4570</v>
      </c>
      <c r="R663" t="s">
        <v>4940</v>
      </c>
      <c r="S663" t="s">
        <v>195</v>
      </c>
      <c r="T663" t="s">
        <v>4570</v>
      </c>
      <c r="U663" t="s">
        <v>4570</v>
      </c>
      <c r="V663" t="s">
        <v>5001</v>
      </c>
      <c r="W663" t="s">
        <v>4951</v>
      </c>
      <c r="X663" t="s">
        <v>5904</v>
      </c>
      <c r="Y663" t="s">
        <v>4599</v>
      </c>
      <c r="Z663" t="s">
        <v>8</v>
      </c>
      <c r="AA663">
        <v>0</v>
      </c>
      <c r="AB663" t="s">
        <v>195</v>
      </c>
      <c r="AC663">
        <v>0</v>
      </c>
      <c r="AD663" t="s">
        <v>195</v>
      </c>
      <c r="AE663">
        <v>0</v>
      </c>
      <c r="AF663" t="s">
        <v>195</v>
      </c>
      <c r="AG663">
        <v>0</v>
      </c>
      <c r="AH663" t="s">
        <v>195</v>
      </c>
      <c r="AI663">
        <v>80</v>
      </c>
      <c r="AJ663" t="s">
        <v>176</v>
      </c>
      <c r="AK663">
        <v>500000</v>
      </c>
      <c r="AL663">
        <v>40000000</v>
      </c>
      <c r="AM663" t="s">
        <v>195</v>
      </c>
      <c r="AN663">
        <v>0</v>
      </c>
      <c r="AO663" t="s">
        <v>4943</v>
      </c>
      <c r="AP663">
        <v>0</v>
      </c>
      <c r="AQ663">
        <v>0</v>
      </c>
      <c r="AR663">
        <v>3333003</v>
      </c>
      <c r="AS663">
        <v>3333003</v>
      </c>
      <c r="AT663">
        <v>3333003</v>
      </c>
      <c r="AU663">
        <v>3333003</v>
      </c>
      <c r="AV663">
        <v>4371266</v>
      </c>
      <c r="AW663">
        <v>3333003</v>
      </c>
      <c r="AX663">
        <v>3333003</v>
      </c>
      <c r="AY663">
        <v>3333003</v>
      </c>
      <c r="AZ663">
        <v>8960746</v>
      </c>
      <c r="BA663">
        <v>3336967</v>
      </c>
      <c r="BB663" t="s">
        <v>3771</v>
      </c>
      <c r="BC663" t="s">
        <v>3781</v>
      </c>
      <c r="BD663" t="s">
        <v>3782</v>
      </c>
      <c r="BE663" t="s">
        <v>3783</v>
      </c>
      <c r="BF663" t="s">
        <v>3789</v>
      </c>
      <c r="BG663" t="s">
        <v>3790</v>
      </c>
      <c r="BH663" t="s">
        <v>523</v>
      </c>
      <c r="BI663" t="s">
        <v>528</v>
      </c>
      <c r="BJ663" t="s">
        <v>529</v>
      </c>
      <c r="BK663" t="s">
        <v>3773</v>
      </c>
      <c r="BL663" t="s">
        <v>5905</v>
      </c>
      <c r="BM663" t="s">
        <v>4949</v>
      </c>
      <c r="BN663" t="s">
        <v>7</v>
      </c>
      <c r="BO663" t="s">
        <v>4950</v>
      </c>
      <c r="BP663" s="441" t="str">
        <f t="shared" si="10"/>
        <v>DL.2376.AFA.001.053.A.521211</v>
      </c>
    </row>
    <row r="664" spans="1:68">
      <c r="A664" t="s">
        <v>4935</v>
      </c>
      <c r="B664" t="s">
        <v>4936</v>
      </c>
      <c r="C664" t="s">
        <v>4937</v>
      </c>
      <c r="D664" t="s">
        <v>3770</v>
      </c>
      <c r="E664" t="s">
        <v>196</v>
      </c>
      <c r="F664" t="s">
        <v>3772</v>
      </c>
      <c r="G664" t="s">
        <v>48</v>
      </c>
      <c r="H664" t="s">
        <v>4938</v>
      </c>
      <c r="I664">
        <v>4</v>
      </c>
      <c r="J664" t="s">
        <v>501</v>
      </c>
      <c r="K664">
        <v>4</v>
      </c>
      <c r="L664" t="s">
        <v>519</v>
      </c>
      <c r="M664" t="s">
        <v>508</v>
      </c>
      <c r="N664" t="s">
        <v>65</v>
      </c>
      <c r="O664" t="s">
        <v>503</v>
      </c>
      <c r="P664" t="s">
        <v>8</v>
      </c>
      <c r="Q664" t="s">
        <v>4570</v>
      </c>
      <c r="R664" t="s">
        <v>4940</v>
      </c>
      <c r="S664" t="s">
        <v>195</v>
      </c>
      <c r="T664" t="s">
        <v>4570</v>
      </c>
      <c r="U664" t="s">
        <v>4570</v>
      </c>
      <c r="V664" t="s">
        <v>4496</v>
      </c>
      <c r="W664" t="s">
        <v>4570</v>
      </c>
      <c r="X664" t="s">
        <v>5906</v>
      </c>
      <c r="Y664" t="s">
        <v>4503</v>
      </c>
      <c r="Z664" t="s">
        <v>8</v>
      </c>
      <c r="AA664">
        <v>0</v>
      </c>
      <c r="AB664" t="s">
        <v>195</v>
      </c>
      <c r="AC664">
        <v>0</v>
      </c>
      <c r="AD664" t="s">
        <v>195</v>
      </c>
      <c r="AE664">
        <v>0</v>
      </c>
      <c r="AF664" t="s">
        <v>195</v>
      </c>
      <c r="AG664">
        <v>0</v>
      </c>
      <c r="AH664" t="s">
        <v>195</v>
      </c>
      <c r="AI664">
        <v>224</v>
      </c>
      <c r="AJ664" t="s">
        <v>25</v>
      </c>
      <c r="AK664">
        <v>69000</v>
      </c>
      <c r="AL664">
        <v>15456000</v>
      </c>
      <c r="AM664" t="s">
        <v>195</v>
      </c>
      <c r="AN664">
        <v>0</v>
      </c>
      <c r="AO664" t="s">
        <v>4943</v>
      </c>
      <c r="AP664">
        <v>0</v>
      </c>
      <c r="AQ664">
        <v>0</v>
      </c>
      <c r="AR664">
        <v>1287872</v>
      </c>
      <c r="AS664">
        <v>1287872</v>
      </c>
      <c r="AT664">
        <v>1287872</v>
      </c>
      <c r="AU664">
        <v>1287872</v>
      </c>
      <c r="AV664">
        <v>1689057</v>
      </c>
      <c r="AW664">
        <v>1287872</v>
      </c>
      <c r="AX664">
        <v>1287872</v>
      </c>
      <c r="AY664">
        <v>1287872</v>
      </c>
      <c r="AZ664">
        <v>3462432</v>
      </c>
      <c r="BA664">
        <v>1289407</v>
      </c>
      <c r="BB664" t="s">
        <v>3771</v>
      </c>
      <c r="BC664" t="s">
        <v>3781</v>
      </c>
      <c r="BD664" t="s">
        <v>3782</v>
      </c>
      <c r="BE664" t="s">
        <v>3783</v>
      </c>
      <c r="BF664" t="s">
        <v>3789</v>
      </c>
      <c r="BG664" t="s">
        <v>3792</v>
      </c>
      <c r="BH664" t="s">
        <v>523</v>
      </c>
      <c r="BI664" t="s">
        <v>528</v>
      </c>
      <c r="BJ664" t="s">
        <v>529</v>
      </c>
      <c r="BK664" t="s">
        <v>3773</v>
      </c>
      <c r="BL664" t="s">
        <v>5907</v>
      </c>
      <c r="BM664" t="s">
        <v>4949</v>
      </c>
      <c r="BN664" t="s">
        <v>7</v>
      </c>
      <c r="BO664" t="s">
        <v>4950</v>
      </c>
      <c r="BP664" s="441" t="str">
        <f t="shared" si="10"/>
        <v>DL.2376.AFA.001.053.B.521211</v>
      </c>
    </row>
    <row r="665" spans="1:68">
      <c r="A665" t="s">
        <v>4935</v>
      </c>
      <c r="B665" t="s">
        <v>4936</v>
      </c>
      <c r="C665" t="s">
        <v>4937</v>
      </c>
      <c r="D665" t="s">
        <v>3770</v>
      </c>
      <c r="E665" t="s">
        <v>196</v>
      </c>
      <c r="F665" t="s">
        <v>3772</v>
      </c>
      <c r="G665" t="s">
        <v>48</v>
      </c>
      <c r="H665" t="s">
        <v>4938</v>
      </c>
      <c r="I665">
        <v>4</v>
      </c>
      <c r="J665" t="s">
        <v>501</v>
      </c>
      <c r="K665">
        <v>4</v>
      </c>
      <c r="L665" t="s">
        <v>519</v>
      </c>
      <c r="M665" t="s">
        <v>508</v>
      </c>
      <c r="N665" t="s">
        <v>65</v>
      </c>
      <c r="O665" t="s">
        <v>503</v>
      </c>
      <c r="P665" t="s">
        <v>8</v>
      </c>
      <c r="Q665" t="s">
        <v>4570</v>
      </c>
      <c r="R665" t="s">
        <v>4940</v>
      </c>
      <c r="S665" t="s">
        <v>195</v>
      </c>
      <c r="T665" t="s">
        <v>4570</v>
      </c>
      <c r="U665" t="s">
        <v>4570</v>
      </c>
      <c r="V665" t="s">
        <v>4951</v>
      </c>
      <c r="W665" t="s">
        <v>4496</v>
      </c>
      <c r="X665" t="s">
        <v>5908</v>
      </c>
      <c r="Y665" t="s">
        <v>4495</v>
      </c>
      <c r="Z665" t="s">
        <v>8</v>
      </c>
      <c r="AA665">
        <v>0</v>
      </c>
      <c r="AB665" t="s">
        <v>195</v>
      </c>
      <c r="AC665">
        <v>0</v>
      </c>
      <c r="AD665" t="s">
        <v>195</v>
      </c>
      <c r="AE665">
        <v>0</v>
      </c>
      <c r="AF665" t="s">
        <v>195</v>
      </c>
      <c r="AG665">
        <v>0</v>
      </c>
      <c r="AH665" t="s">
        <v>195</v>
      </c>
      <c r="AI665">
        <v>4</v>
      </c>
      <c r="AJ665" t="s">
        <v>106</v>
      </c>
      <c r="AK665">
        <v>1500000</v>
      </c>
      <c r="AL665">
        <v>6000000</v>
      </c>
      <c r="AM665" t="s">
        <v>195</v>
      </c>
      <c r="AN665">
        <v>0</v>
      </c>
      <c r="AO665" t="s">
        <v>4943</v>
      </c>
      <c r="AP665">
        <v>0</v>
      </c>
      <c r="AQ665">
        <v>0</v>
      </c>
      <c r="AR665">
        <v>499950</v>
      </c>
      <c r="AS665">
        <v>499950</v>
      </c>
      <c r="AT665">
        <v>499950</v>
      </c>
      <c r="AU665">
        <v>499950</v>
      </c>
      <c r="AV665">
        <v>655690</v>
      </c>
      <c r="AW665">
        <v>499950</v>
      </c>
      <c r="AX665">
        <v>499950</v>
      </c>
      <c r="AY665">
        <v>499950</v>
      </c>
      <c r="AZ665">
        <v>1344112</v>
      </c>
      <c r="BA665">
        <v>500548</v>
      </c>
      <c r="BB665" t="s">
        <v>3771</v>
      </c>
      <c r="BC665" t="s">
        <v>3781</v>
      </c>
      <c r="BD665" t="s">
        <v>3782</v>
      </c>
      <c r="BE665" t="s">
        <v>3783</v>
      </c>
      <c r="BF665" t="s">
        <v>3789</v>
      </c>
      <c r="BG665" t="s">
        <v>3792</v>
      </c>
      <c r="BH665" t="s">
        <v>523</v>
      </c>
      <c r="BI665" t="s">
        <v>528</v>
      </c>
      <c r="BJ665" t="s">
        <v>529</v>
      </c>
      <c r="BK665" t="s">
        <v>3773</v>
      </c>
      <c r="BL665" t="s">
        <v>5885</v>
      </c>
      <c r="BM665" t="s">
        <v>4949</v>
      </c>
      <c r="BN665" t="s">
        <v>7</v>
      </c>
      <c r="BO665" t="s">
        <v>4950</v>
      </c>
      <c r="BP665" s="441" t="str">
        <f t="shared" si="10"/>
        <v>DL.2376.AFA.001.053.B.521211</v>
      </c>
    </row>
    <row r="666" spans="1:68">
      <c r="A666" t="s">
        <v>4935</v>
      </c>
      <c r="B666" t="s">
        <v>4936</v>
      </c>
      <c r="C666" t="s">
        <v>4937</v>
      </c>
      <c r="D666" t="s">
        <v>3770</v>
      </c>
      <c r="E666" t="s">
        <v>196</v>
      </c>
      <c r="F666" t="s">
        <v>3772</v>
      </c>
      <c r="G666" t="s">
        <v>48</v>
      </c>
      <c r="H666" t="s">
        <v>4938</v>
      </c>
      <c r="I666">
        <v>4</v>
      </c>
      <c r="J666" t="s">
        <v>501</v>
      </c>
      <c r="K666">
        <v>4</v>
      </c>
      <c r="L666" t="s">
        <v>519</v>
      </c>
      <c r="M666" t="s">
        <v>508</v>
      </c>
      <c r="N666" t="s">
        <v>65</v>
      </c>
      <c r="O666" t="s">
        <v>503</v>
      </c>
      <c r="P666" t="s">
        <v>8</v>
      </c>
      <c r="Q666" t="s">
        <v>4570</v>
      </c>
      <c r="R666" t="s">
        <v>4940</v>
      </c>
      <c r="S666" t="s">
        <v>195</v>
      </c>
      <c r="T666" t="s">
        <v>4570</v>
      </c>
      <c r="U666" t="s">
        <v>4570</v>
      </c>
      <c r="V666" t="s">
        <v>5001</v>
      </c>
      <c r="W666" t="s">
        <v>4951</v>
      </c>
      <c r="X666" t="s">
        <v>5909</v>
      </c>
      <c r="Y666" t="s">
        <v>4597</v>
      </c>
      <c r="Z666" t="s">
        <v>8</v>
      </c>
      <c r="AA666">
        <v>0</v>
      </c>
      <c r="AB666" t="s">
        <v>195</v>
      </c>
      <c r="AC666">
        <v>0</v>
      </c>
      <c r="AD666" t="s">
        <v>195</v>
      </c>
      <c r="AE666">
        <v>0</v>
      </c>
      <c r="AF666" t="s">
        <v>195</v>
      </c>
      <c r="AG666">
        <v>0</v>
      </c>
      <c r="AH666" t="s">
        <v>195</v>
      </c>
      <c r="AI666">
        <v>100</v>
      </c>
      <c r="AJ666" t="s">
        <v>770</v>
      </c>
      <c r="AK666">
        <v>500000</v>
      </c>
      <c r="AL666">
        <v>50000000</v>
      </c>
      <c r="AM666" t="s">
        <v>195</v>
      </c>
      <c r="AN666">
        <v>0</v>
      </c>
      <c r="AO666" t="s">
        <v>4943</v>
      </c>
      <c r="AP666">
        <v>0</v>
      </c>
      <c r="AQ666">
        <v>0</v>
      </c>
      <c r="AR666">
        <v>4166254</v>
      </c>
      <c r="AS666">
        <v>4166254</v>
      </c>
      <c r="AT666">
        <v>4166254</v>
      </c>
      <c r="AU666">
        <v>4166254</v>
      </c>
      <c r="AV666">
        <v>5464083</v>
      </c>
      <c r="AW666">
        <v>4166254</v>
      </c>
      <c r="AX666">
        <v>4166254</v>
      </c>
      <c r="AY666">
        <v>4166254</v>
      </c>
      <c r="AZ666">
        <v>11200933</v>
      </c>
      <c r="BA666">
        <v>4171206</v>
      </c>
      <c r="BB666" t="s">
        <v>3771</v>
      </c>
      <c r="BC666" t="s">
        <v>3781</v>
      </c>
      <c r="BD666" t="s">
        <v>3782</v>
      </c>
      <c r="BE666" t="s">
        <v>3783</v>
      </c>
      <c r="BF666" t="s">
        <v>3789</v>
      </c>
      <c r="BG666" t="s">
        <v>3792</v>
      </c>
      <c r="BH666" t="s">
        <v>523</v>
      </c>
      <c r="BI666" t="s">
        <v>528</v>
      </c>
      <c r="BJ666" t="s">
        <v>529</v>
      </c>
      <c r="BK666" t="s">
        <v>3773</v>
      </c>
      <c r="BL666" t="s">
        <v>5910</v>
      </c>
      <c r="BM666" t="s">
        <v>4949</v>
      </c>
      <c r="BN666" t="s">
        <v>7</v>
      </c>
      <c r="BO666" t="s">
        <v>4950</v>
      </c>
      <c r="BP666" s="441" t="str">
        <f t="shared" si="10"/>
        <v>DL.2376.AFA.001.053.B.521211</v>
      </c>
    </row>
    <row r="667" spans="1:68">
      <c r="A667" t="s">
        <v>4935</v>
      </c>
      <c r="B667" t="s">
        <v>4936</v>
      </c>
      <c r="C667" t="s">
        <v>4937</v>
      </c>
      <c r="D667" t="s">
        <v>3770</v>
      </c>
      <c r="E667" t="s">
        <v>196</v>
      </c>
      <c r="F667" t="s">
        <v>3772</v>
      </c>
      <c r="G667" t="s">
        <v>48</v>
      </c>
      <c r="H667" t="s">
        <v>4938</v>
      </c>
      <c r="I667">
        <v>4</v>
      </c>
      <c r="J667" t="s">
        <v>501</v>
      </c>
      <c r="K667">
        <v>4</v>
      </c>
      <c r="L667" t="s">
        <v>519</v>
      </c>
      <c r="M667" t="s">
        <v>509</v>
      </c>
      <c r="N667" t="s">
        <v>774</v>
      </c>
      <c r="O667" t="s">
        <v>503</v>
      </c>
      <c r="P667" t="s">
        <v>8</v>
      </c>
      <c r="Q667" t="s">
        <v>4570</v>
      </c>
      <c r="R667" t="s">
        <v>4940</v>
      </c>
      <c r="S667" t="s">
        <v>195</v>
      </c>
      <c r="T667" t="s">
        <v>4570</v>
      </c>
      <c r="U667" t="s">
        <v>4570</v>
      </c>
      <c r="V667" t="s">
        <v>4496</v>
      </c>
      <c r="W667" t="s">
        <v>4570</v>
      </c>
      <c r="X667" t="s">
        <v>5911</v>
      </c>
      <c r="Y667" t="s">
        <v>4483</v>
      </c>
      <c r="Z667" t="s">
        <v>8</v>
      </c>
      <c r="AA667">
        <v>0</v>
      </c>
      <c r="AB667" t="s">
        <v>195</v>
      </c>
      <c r="AC667">
        <v>0</v>
      </c>
      <c r="AD667" t="s">
        <v>195</v>
      </c>
      <c r="AE667">
        <v>0</v>
      </c>
      <c r="AF667" t="s">
        <v>195</v>
      </c>
      <c r="AG667">
        <v>0</v>
      </c>
      <c r="AH667" t="s">
        <v>195</v>
      </c>
      <c r="AI667">
        <v>4</v>
      </c>
      <c r="AJ667" t="s">
        <v>106</v>
      </c>
      <c r="AK667">
        <v>1000000</v>
      </c>
      <c r="AL667">
        <v>4000000</v>
      </c>
      <c r="AM667" t="s">
        <v>195</v>
      </c>
      <c r="AN667">
        <v>0</v>
      </c>
      <c r="AO667" t="s">
        <v>4943</v>
      </c>
      <c r="AP667">
        <v>0</v>
      </c>
      <c r="AQ667">
        <v>0</v>
      </c>
      <c r="AR667">
        <v>333300</v>
      </c>
      <c r="AS667">
        <v>333300</v>
      </c>
      <c r="AT667">
        <v>333300</v>
      </c>
      <c r="AU667">
        <v>333300</v>
      </c>
      <c r="AV667">
        <v>437127</v>
      </c>
      <c r="AW667">
        <v>333300</v>
      </c>
      <c r="AX667">
        <v>333300</v>
      </c>
      <c r="AY667">
        <v>333300</v>
      </c>
      <c r="AZ667">
        <v>896075</v>
      </c>
      <c r="BA667">
        <v>333698</v>
      </c>
      <c r="BB667" t="s">
        <v>3771</v>
      </c>
      <c r="BC667" t="s">
        <v>3781</v>
      </c>
      <c r="BD667" t="s">
        <v>3782</v>
      </c>
      <c r="BE667" t="s">
        <v>3783</v>
      </c>
      <c r="BF667" t="s">
        <v>3789</v>
      </c>
      <c r="BG667" t="s">
        <v>3806</v>
      </c>
      <c r="BH667" t="s">
        <v>523</v>
      </c>
      <c r="BI667" t="s">
        <v>528</v>
      </c>
      <c r="BJ667" t="s">
        <v>529</v>
      </c>
      <c r="BK667" t="s">
        <v>3773</v>
      </c>
      <c r="BL667" t="s">
        <v>5049</v>
      </c>
      <c r="BM667" t="s">
        <v>4949</v>
      </c>
      <c r="BN667" t="s">
        <v>7</v>
      </c>
      <c r="BO667" t="s">
        <v>4950</v>
      </c>
      <c r="BP667" s="441" t="str">
        <f t="shared" si="10"/>
        <v>DL.2376.AFA.001.053.C.521211</v>
      </c>
    </row>
    <row r="668" spans="1:68">
      <c r="A668" t="s">
        <v>4935</v>
      </c>
      <c r="B668" t="s">
        <v>4936</v>
      </c>
      <c r="C668" t="s">
        <v>4937</v>
      </c>
      <c r="D668" t="s">
        <v>3770</v>
      </c>
      <c r="E668" t="s">
        <v>196</v>
      </c>
      <c r="F668" t="s">
        <v>3772</v>
      </c>
      <c r="G668" t="s">
        <v>48</v>
      </c>
      <c r="H668" t="s">
        <v>4938</v>
      </c>
      <c r="I668">
        <v>4</v>
      </c>
      <c r="J668" t="s">
        <v>501</v>
      </c>
      <c r="K668">
        <v>4</v>
      </c>
      <c r="L668" t="s">
        <v>519</v>
      </c>
      <c r="M668" t="s">
        <v>509</v>
      </c>
      <c r="N668" t="s">
        <v>774</v>
      </c>
      <c r="O668" t="s">
        <v>503</v>
      </c>
      <c r="P668" t="s">
        <v>8</v>
      </c>
      <c r="Q668" t="s">
        <v>4570</v>
      </c>
      <c r="R668" t="s">
        <v>4940</v>
      </c>
      <c r="S668" t="s">
        <v>195</v>
      </c>
      <c r="T668" t="s">
        <v>4570</v>
      </c>
      <c r="U668" t="s">
        <v>4570</v>
      </c>
      <c r="V668" t="s">
        <v>4951</v>
      </c>
      <c r="W668" t="s">
        <v>4496</v>
      </c>
      <c r="X668" t="s">
        <v>5912</v>
      </c>
      <c r="Y668" t="s">
        <v>4493</v>
      </c>
      <c r="Z668" t="s">
        <v>8</v>
      </c>
      <c r="AA668">
        <v>0</v>
      </c>
      <c r="AB668" t="s">
        <v>195</v>
      </c>
      <c r="AC668">
        <v>0</v>
      </c>
      <c r="AD668" t="s">
        <v>195</v>
      </c>
      <c r="AE668">
        <v>0</v>
      </c>
      <c r="AF668" t="s">
        <v>195</v>
      </c>
      <c r="AG668">
        <v>0</v>
      </c>
      <c r="AH668" t="s">
        <v>195</v>
      </c>
      <c r="AI668">
        <v>4</v>
      </c>
      <c r="AJ668" t="s">
        <v>106</v>
      </c>
      <c r="AK668">
        <v>1500000</v>
      </c>
      <c r="AL668">
        <v>6000000</v>
      </c>
      <c r="AM668" t="s">
        <v>195</v>
      </c>
      <c r="AN668">
        <v>0</v>
      </c>
      <c r="AO668" t="s">
        <v>4943</v>
      </c>
      <c r="AP668">
        <v>0</v>
      </c>
      <c r="AQ668">
        <v>0</v>
      </c>
      <c r="AR668">
        <v>499950</v>
      </c>
      <c r="AS668">
        <v>499950</v>
      </c>
      <c r="AT668">
        <v>499950</v>
      </c>
      <c r="AU668">
        <v>499950</v>
      </c>
      <c r="AV668">
        <v>655690</v>
      </c>
      <c r="AW668">
        <v>499950</v>
      </c>
      <c r="AX668">
        <v>499950</v>
      </c>
      <c r="AY668">
        <v>499950</v>
      </c>
      <c r="AZ668">
        <v>1344112</v>
      </c>
      <c r="BA668">
        <v>500548</v>
      </c>
      <c r="BB668" t="s">
        <v>3771</v>
      </c>
      <c r="BC668" t="s">
        <v>3781</v>
      </c>
      <c r="BD668" t="s">
        <v>3782</v>
      </c>
      <c r="BE668" t="s">
        <v>3783</v>
      </c>
      <c r="BF668" t="s">
        <v>3789</v>
      </c>
      <c r="BG668" t="s">
        <v>3806</v>
      </c>
      <c r="BH668" t="s">
        <v>523</v>
      </c>
      <c r="BI668" t="s">
        <v>528</v>
      </c>
      <c r="BJ668" t="s">
        <v>529</v>
      </c>
      <c r="BK668" t="s">
        <v>3773</v>
      </c>
      <c r="BL668" t="s">
        <v>5450</v>
      </c>
      <c r="BM668" t="s">
        <v>4949</v>
      </c>
      <c r="BN668" t="s">
        <v>7</v>
      </c>
      <c r="BO668" t="s">
        <v>4950</v>
      </c>
      <c r="BP668" s="441" t="str">
        <f t="shared" si="10"/>
        <v>DL.2376.AFA.001.053.C.521211</v>
      </c>
    </row>
    <row r="669" spans="1:68">
      <c r="A669" t="s">
        <v>4935</v>
      </c>
      <c r="B669" t="s">
        <v>4936</v>
      </c>
      <c r="C669" t="s">
        <v>4937</v>
      </c>
      <c r="D669" t="s">
        <v>3770</v>
      </c>
      <c r="E669" t="s">
        <v>196</v>
      </c>
      <c r="F669" t="s">
        <v>3772</v>
      </c>
      <c r="G669" t="s">
        <v>48</v>
      </c>
      <c r="H669" t="s">
        <v>4938</v>
      </c>
      <c r="I669">
        <v>4</v>
      </c>
      <c r="J669" t="s">
        <v>501</v>
      </c>
      <c r="K669">
        <v>4</v>
      </c>
      <c r="L669" t="s">
        <v>519</v>
      </c>
      <c r="M669" t="s">
        <v>509</v>
      </c>
      <c r="N669" t="s">
        <v>774</v>
      </c>
      <c r="O669" t="s">
        <v>503</v>
      </c>
      <c r="P669" t="s">
        <v>8</v>
      </c>
      <c r="Q669" t="s">
        <v>4570</v>
      </c>
      <c r="R669" t="s">
        <v>4940</v>
      </c>
      <c r="S669" t="s">
        <v>195</v>
      </c>
      <c r="T669" t="s">
        <v>4570</v>
      </c>
      <c r="U669" t="s">
        <v>4570</v>
      </c>
      <c r="V669" t="s">
        <v>5001</v>
      </c>
      <c r="W669" t="s">
        <v>4951</v>
      </c>
      <c r="X669" t="s">
        <v>5913</v>
      </c>
      <c r="Y669" t="s">
        <v>4503</v>
      </c>
      <c r="Z669" t="s">
        <v>8</v>
      </c>
      <c r="AA669">
        <v>0</v>
      </c>
      <c r="AB669" t="s">
        <v>195</v>
      </c>
      <c r="AC669">
        <v>0</v>
      </c>
      <c r="AD669" t="s">
        <v>195</v>
      </c>
      <c r="AE669">
        <v>0</v>
      </c>
      <c r="AF669" t="s">
        <v>195</v>
      </c>
      <c r="AG669">
        <v>0</v>
      </c>
      <c r="AH669" t="s">
        <v>195</v>
      </c>
      <c r="AI669">
        <v>70</v>
      </c>
      <c r="AJ669" t="s">
        <v>25</v>
      </c>
      <c r="AK669">
        <v>69000</v>
      </c>
      <c r="AL669">
        <v>4830000</v>
      </c>
      <c r="AM669" t="s">
        <v>195</v>
      </c>
      <c r="AN669">
        <v>0</v>
      </c>
      <c r="AO669" t="s">
        <v>4943</v>
      </c>
      <c r="AP669">
        <v>0</v>
      </c>
      <c r="AQ669">
        <v>0</v>
      </c>
      <c r="AR669">
        <v>402460</v>
      </c>
      <c r="AS669">
        <v>402460</v>
      </c>
      <c r="AT669">
        <v>402460</v>
      </c>
      <c r="AU669">
        <v>402460</v>
      </c>
      <c r="AV669">
        <v>527830</v>
      </c>
      <c r="AW669">
        <v>402460</v>
      </c>
      <c r="AX669">
        <v>402460</v>
      </c>
      <c r="AY669">
        <v>402460</v>
      </c>
      <c r="AZ669">
        <v>1082010</v>
      </c>
      <c r="BA669">
        <v>402940</v>
      </c>
      <c r="BB669" t="s">
        <v>3771</v>
      </c>
      <c r="BC669" t="s">
        <v>3781</v>
      </c>
      <c r="BD669" t="s">
        <v>3782</v>
      </c>
      <c r="BE669" t="s">
        <v>3783</v>
      </c>
      <c r="BF669" t="s">
        <v>3789</v>
      </c>
      <c r="BG669" t="s">
        <v>3806</v>
      </c>
      <c r="BH669" t="s">
        <v>523</v>
      </c>
      <c r="BI669" t="s">
        <v>528</v>
      </c>
      <c r="BJ669" t="s">
        <v>529</v>
      </c>
      <c r="BK669" t="s">
        <v>3773</v>
      </c>
      <c r="BL669" t="s">
        <v>5914</v>
      </c>
      <c r="BM669" t="s">
        <v>4949</v>
      </c>
      <c r="BN669" t="s">
        <v>7</v>
      </c>
      <c r="BO669" t="s">
        <v>4950</v>
      </c>
      <c r="BP669" s="441" t="str">
        <f t="shared" si="10"/>
        <v>DL.2376.AFA.001.053.C.521211</v>
      </c>
    </row>
    <row r="670" spans="1:68">
      <c r="A670" t="s">
        <v>4935</v>
      </c>
      <c r="B670" t="s">
        <v>4936</v>
      </c>
      <c r="C670" t="s">
        <v>4937</v>
      </c>
      <c r="D670" t="s">
        <v>3770</v>
      </c>
      <c r="E670" t="s">
        <v>196</v>
      </c>
      <c r="F670" t="s">
        <v>3772</v>
      </c>
      <c r="G670" t="s">
        <v>48</v>
      </c>
      <c r="H670" t="s">
        <v>4938</v>
      </c>
      <c r="I670">
        <v>4</v>
      </c>
      <c r="J670" t="s">
        <v>501</v>
      </c>
      <c r="K670">
        <v>4</v>
      </c>
      <c r="L670" t="s">
        <v>519</v>
      </c>
      <c r="M670" t="s">
        <v>509</v>
      </c>
      <c r="N670" t="s">
        <v>774</v>
      </c>
      <c r="O670" t="s">
        <v>503</v>
      </c>
      <c r="P670" t="s">
        <v>8</v>
      </c>
      <c r="Q670" t="s">
        <v>4570</v>
      </c>
      <c r="R670" t="s">
        <v>4940</v>
      </c>
      <c r="S670" t="s">
        <v>195</v>
      </c>
      <c r="T670" t="s">
        <v>4570</v>
      </c>
      <c r="U670" t="s">
        <v>4570</v>
      </c>
      <c r="V670" t="s">
        <v>5092</v>
      </c>
      <c r="W670" t="s">
        <v>5001</v>
      </c>
      <c r="X670" t="s">
        <v>5915</v>
      </c>
      <c r="Y670" t="s">
        <v>4495</v>
      </c>
      <c r="Z670" t="s">
        <v>8</v>
      </c>
      <c r="AA670">
        <v>0</v>
      </c>
      <c r="AB670" t="s">
        <v>195</v>
      </c>
      <c r="AC670">
        <v>0</v>
      </c>
      <c r="AD670" t="s">
        <v>195</v>
      </c>
      <c r="AE670">
        <v>0</v>
      </c>
      <c r="AF670" t="s">
        <v>195</v>
      </c>
      <c r="AG670">
        <v>0</v>
      </c>
      <c r="AH670" t="s">
        <v>195</v>
      </c>
      <c r="AI670">
        <v>4</v>
      </c>
      <c r="AJ670" t="s">
        <v>106</v>
      </c>
      <c r="AK670">
        <v>1500000</v>
      </c>
      <c r="AL670">
        <v>6000000</v>
      </c>
      <c r="AM670" t="s">
        <v>195</v>
      </c>
      <c r="AN670">
        <v>0</v>
      </c>
      <c r="AO670" t="s">
        <v>4943</v>
      </c>
      <c r="AP670">
        <v>0</v>
      </c>
      <c r="AQ670">
        <v>0</v>
      </c>
      <c r="AR670">
        <v>499950</v>
      </c>
      <c r="AS670">
        <v>499950</v>
      </c>
      <c r="AT670">
        <v>499950</v>
      </c>
      <c r="AU670">
        <v>499950</v>
      </c>
      <c r="AV670">
        <v>655690</v>
      </c>
      <c r="AW670">
        <v>499950</v>
      </c>
      <c r="AX670">
        <v>499950</v>
      </c>
      <c r="AY670">
        <v>499950</v>
      </c>
      <c r="AZ670">
        <v>1344112</v>
      </c>
      <c r="BA670">
        <v>500548</v>
      </c>
      <c r="BB670" t="s">
        <v>3771</v>
      </c>
      <c r="BC670" t="s">
        <v>3781</v>
      </c>
      <c r="BD670" t="s">
        <v>3782</v>
      </c>
      <c r="BE670" t="s">
        <v>3783</v>
      </c>
      <c r="BF670" t="s">
        <v>3789</v>
      </c>
      <c r="BG670" t="s">
        <v>3806</v>
      </c>
      <c r="BH670" t="s">
        <v>523</v>
      </c>
      <c r="BI670" t="s">
        <v>528</v>
      </c>
      <c r="BJ670" t="s">
        <v>529</v>
      </c>
      <c r="BK670" t="s">
        <v>3773</v>
      </c>
      <c r="BL670" t="s">
        <v>5916</v>
      </c>
      <c r="BM670" t="s">
        <v>4949</v>
      </c>
      <c r="BN670" t="s">
        <v>7</v>
      </c>
      <c r="BO670" t="s">
        <v>4950</v>
      </c>
      <c r="BP670" s="441" t="str">
        <f t="shared" si="10"/>
        <v>DL.2376.AFA.001.053.C.521211</v>
      </c>
    </row>
    <row r="671" spans="1:68">
      <c r="A671" t="s">
        <v>4935</v>
      </c>
      <c r="B671" t="s">
        <v>4936</v>
      </c>
      <c r="C671" t="s">
        <v>4937</v>
      </c>
      <c r="D671" t="s">
        <v>3770</v>
      </c>
      <c r="E671" t="s">
        <v>196</v>
      </c>
      <c r="F671" t="s">
        <v>3772</v>
      </c>
      <c r="G671" t="s">
        <v>48</v>
      </c>
      <c r="H671" t="s">
        <v>4938</v>
      </c>
      <c r="I671">
        <v>4</v>
      </c>
      <c r="J671" t="s">
        <v>501</v>
      </c>
      <c r="K671">
        <v>4</v>
      </c>
      <c r="L671" t="s">
        <v>520</v>
      </c>
      <c r="M671" t="s">
        <v>8</v>
      </c>
      <c r="N671" t="s">
        <v>68</v>
      </c>
      <c r="O671" t="s">
        <v>503</v>
      </c>
      <c r="P671" t="s">
        <v>8</v>
      </c>
      <c r="Q671" t="s">
        <v>4570</v>
      </c>
      <c r="R671" t="s">
        <v>4940</v>
      </c>
      <c r="S671" t="s">
        <v>195</v>
      </c>
      <c r="T671" t="s">
        <v>4570</v>
      </c>
      <c r="U671" t="s">
        <v>4570</v>
      </c>
      <c r="V671" t="s">
        <v>4496</v>
      </c>
      <c r="W671" t="s">
        <v>4570</v>
      </c>
      <c r="X671" t="s">
        <v>5917</v>
      </c>
      <c r="Y671" t="s">
        <v>4495</v>
      </c>
      <c r="Z671" t="s">
        <v>8</v>
      </c>
      <c r="AA671">
        <v>0</v>
      </c>
      <c r="AB671" t="s">
        <v>195</v>
      </c>
      <c r="AC671">
        <v>0</v>
      </c>
      <c r="AD671" t="s">
        <v>195</v>
      </c>
      <c r="AE671">
        <v>0</v>
      </c>
      <c r="AF671" t="s">
        <v>195</v>
      </c>
      <c r="AG671">
        <v>0</v>
      </c>
      <c r="AH671" t="s">
        <v>195</v>
      </c>
      <c r="AI671">
        <v>2</v>
      </c>
      <c r="AJ671" t="s">
        <v>106</v>
      </c>
      <c r="AK671">
        <v>1500000</v>
      </c>
      <c r="AL671">
        <v>3000000</v>
      </c>
      <c r="AM671" t="s">
        <v>195</v>
      </c>
      <c r="AN671">
        <v>0</v>
      </c>
      <c r="AO671" t="s">
        <v>4943</v>
      </c>
      <c r="AP671">
        <v>0</v>
      </c>
      <c r="AQ671">
        <v>0</v>
      </c>
      <c r="AR671">
        <v>236627</v>
      </c>
      <c r="AS671">
        <v>396509</v>
      </c>
      <c r="AT671">
        <v>236627</v>
      </c>
      <c r="AU671">
        <v>525559</v>
      </c>
      <c r="AV671">
        <v>236627</v>
      </c>
      <c r="AW671">
        <v>236627</v>
      </c>
      <c r="AX671">
        <v>525559</v>
      </c>
      <c r="AY671">
        <v>236627</v>
      </c>
      <c r="AZ671">
        <v>132020</v>
      </c>
      <c r="BA671">
        <v>237218</v>
      </c>
      <c r="BB671" t="s">
        <v>3771</v>
      </c>
      <c r="BC671" t="s">
        <v>3781</v>
      </c>
      <c r="BD671" t="s">
        <v>3782</v>
      </c>
      <c r="BE671" t="s">
        <v>3783</v>
      </c>
      <c r="BF671" t="s">
        <v>3793</v>
      </c>
      <c r="BG671" t="s">
        <v>3794</v>
      </c>
      <c r="BH671" t="s">
        <v>523</v>
      </c>
      <c r="BI671" t="s">
        <v>528</v>
      </c>
      <c r="BJ671" t="s">
        <v>531</v>
      </c>
      <c r="BK671" t="s">
        <v>3773</v>
      </c>
      <c r="BL671" t="s">
        <v>5068</v>
      </c>
      <c r="BM671" t="s">
        <v>4949</v>
      </c>
      <c r="BN671" t="s">
        <v>7</v>
      </c>
      <c r="BO671" t="s">
        <v>4950</v>
      </c>
      <c r="BP671" s="441" t="str">
        <f t="shared" si="10"/>
        <v>DL.2376.AFA.001.054.A.521211</v>
      </c>
    </row>
    <row r="672" spans="1:68">
      <c r="A672" t="s">
        <v>4935</v>
      </c>
      <c r="B672" t="s">
        <v>4936</v>
      </c>
      <c r="C672" t="s">
        <v>4937</v>
      </c>
      <c r="D672" t="s">
        <v>3770</v>
      </c>
      <c r="E672" t="s">
        <v>196</v>
      </c>
      <c r="F672" t="s">
        <v>3772</v>
      </c>
      <c r="G672" t="s">
        <v>48</v>
      </c>
      <c r="H672" t="s">
        <v>4938</v>
      </c>
      <c r="I672">
        <v>4</v>
      </c>
      <c r="J672" t="s">
        <v>501</v>
      </c>
      <c r="K672">
        <v>4</v>
      </c>
      <c r="L672" t="s">
        <v>520</v>
      </c>
      <c r="M672" t="s">
        <v>8</v>
      </c>
      <c r="N672" t="s">
        <v>68</v>
      </c>
      <c r="O672" t="s">
        <v>503</v>
      </c>
      <c r="P672" t="s">
        <v>8</v>
      </c>
      <c r="Q672" t="s">
        <v>4570</v>
      </c>
      <c r="R672" t="s">
        <v>4940</v>
      </c>
      <c r="S672" t="s">
        <v>195</v>
      </c>
      <c r="T672" t="s">
        <v>4570</v>
      </c>
      <c r="U672" t="s">
        <v>4570</v>
      </c>
      <c r="V672" t="s">
        <v>4951</v>
      </c>
      <c r="W672" t="s">
        <v>4496</v>
      </c>
      <c r="X672" t="s">
        <v>5918</v>
      </c>
      <c r="Y672" t="s">
        <v>4564</v>
      </c>
      <c r="Z672" t="s">
        <v>8</v>
      </c>
      <c r="AA672">
        <v>0</v>
      </c>
      <c r="AB672" t="s">
        <v>195</v>
      </c>
      <c r="AC672">
        <v>0</v>
      </c>
      <c r="AD672" t="s">
        <v>195</v>
      </c>
      <c r="AE672">
        <v>0</v>
      </c>
      <c r="AF672" t="s">
        <v>195</v>
      </c>
      <c r="AG672">
        <v>0</v>
      </c>
      <c r="AH672" t="s">
        <v>195</v>
      </c>
      <c r="AI672">
        <v>90</v>
      </c>
      <c r="AJ672" t="s">
        <v>25</v>
      </c>
      <c r="AK672">
        <v>65556</v>
      </c>
      <c r="AL672">
        <v>5900000</v>
      </c>
      <c r="AM672" t="s">
        <v>195</v>
      </c>
      <c r="AN672">
        <v>0</v>
      </c>
      <c r="AO672" t="s">
        <v>4943</v>
      </c>
      <c r="AP672">
        <v>0</v>
      </c>
      <c r="AQ672">
        <v>0</v>
      </c>
      <c r="AR672">
        <v>465367</v>
      </c>
      <c r="AS672">
        <v>779801</v>
      </c>
      <c r="AT672">
        <v>465367</v>
      </c>
      <c r="AU672">
        <v>1033598</v>
      </c>
      <c r="AV672">
        <v>465367</v>
      </c>
      <c r="AW672">
        <v>465367</v>
      </c>
      <c r="AX672">
        <v>1033598</v>
      </c>
      <c r="AY672">
        <v>465367</v>
      </c>
      <c r="AZ672">
        <v>259640</v>
      </c>
      <c r="BA672">
        <v>466528</v>
      </c>
      <c r="BB672" t="s">
        <v>3771</v>
      </c>
      <c r="BC672" t="s">
        <v>3781</v>
      </c>
      <c r="BD672" t="s">
        <v>3782</v>
      </c>
      <c r="BE672" t="s">
        <v>3783</v>
      </c>
      <c r="BF672" t="s">
        <v>3793</v>
      </c>
      <c r="BG672" t="s">
        <v>3794</v>
      </c>
      <c r="BH672" t="s">
        <v>523</v>
      </c>
      <c r="BI672" t="s">
        <v>528</v>
      </c>
      <c r="BJ672" t="s">
        <v>531</v>
      </c>
      <c r="BK672" t="s">
        <v>3773</v>
      </c>
      <c r="BL672" t="s">
        <v>5919</v>
      </c>
      <c r="BM672" t="s">
        <v>4949</v>
      </c>
      <c r="BN672" t="s">
        <v>7</v>
      </c>
      <c r="BO672" t="s">
        <v>4950</v>
      </c>
      <c r="BP672" s="441" t="str">
        <f t="shared" si="10"/>
        <v>DL.2376.AFA.001.054.A.521211</v>
      </c>
    </row>
    <row r="673" spans="1:68">
      <c r="A673" t="s">
        <v>4935</v>
      </c>
      <c r="B673" t="s">
        <v>4936</v>
      </c>
      <c r="C673" t="s">
        <v>4937</v>
      </c>
      <c r="D673" t="s">
        <v>3770</v>
      </c>
      <c r="E673" t="s">
        <v>196</v>
      </c>
      <c r="F673" t="s">
        <v>3772</v>
      </c>
      <c r="G673" t="s">
        <v>48</v>
      </c>
      <c r="H673" t="s">
        <v>4938</v>
      </c>
      <c r="I673">
        <v>4</v>
      </c>
      <c r="J673" t="s">
        <v>501</v>
      </c>
      <c r="K673">
        <v>4</v>
      </c>
      <c r="L673" t="s">
        <v>520</v>
      </c>
      <c r="M673" t="s">
        <v>8</v>
      </c>
      <c r="N673" t="s">
        <v>68</v>
      </c>
      <c r="O673" t="s">
        <v>503</v>
      </c>
      <c r="P673" t="s">
        <v>8</v>
      </c>
      <c r="Q673" t="s">
        <v>4570</v>
      </c>
      <c r="R673" t="s">
        <v>4940</v>
      </c>
      <c r="S673" t="s">
        <v>195</v>
      </c>
      <c r="T673" t="s">
        <v>4570</v>
      </c>
      <c r="U673" t="s">
        <v>4570</v>
      </c>
      <c r="V673" t="s">
        <v>5001</v>
      </c>
      <c r="W673" t="s">
        <v>4951</v>
      </c>
      <c r="X673" t="s">
        <v>5920</v>
      </c>
      <c r="Y673" t="s">
        <v>4483</v>
      </c>
      <c r="Z673" t="s">
        <v>8</v>
      </c>
      <c r="AA673">
        <v>0</v>
      </c>
      <c r="AB673" t="s">
        <v>195</v>
      </c>
      <c r="AC673">
        <v>0</v>
      </c>
      <c r="AD673" t="s">
        <v>195</v>
      </c>
      <c r="AE673">
        <v>0</v>
      </c>
      <c r="AF673" t="s">
        <v>195</v>
      </c>
      <c r="AG673">
        <v>0</v>
      </c>
      <c r="AH673" t="s">
        <v>195</v>
      </c>
      <c r="AI673">
        <v>2</v>
      </c>
      <c r="AJ673" t="s">
        <v>106</v>
      </c>
      <c r="AK673">
        <v>1000000</v>
      </c>
      <c r="AL673">
        <v>2000000</v>
      </c>
      <c r="AM673" t="s">
        <v>195</v>
      </c>
      <c r="AN673">
        <v>0</v>
      </c>
      <c r="AO673" t="s">
        <v>4943</v>
      </c>
      <c r="AP673">
        <v>0</v>
      </c>
      <c r="AQ673">
        <v>0</v>
      </c>
      <c r="AR673">
        <v>157752</v>
      </c>
      <c r="AS673">
        <v>264339</v>
      </c>
      <c r="AT673">
        <v>157752</v>
      </c>
      <c r="AU673">
        <v>350372</v>
      </c>
      <c r="AV673">
        <v>157752</v>
      </c>
      <c r="AW673">
        <v>157752</v>
      </c>
      <c r="AX673">
        <v>350372</v>
      </c>
      <c r="AY673">
        <v>157752</v>
      </c>
      <c r="AZ673">
        <v>88014</v>
      </c>
      <c r="BA673">
        <v>158143</v>
      </c>
      <c r="BB673" t="s">
        <v>3771</v>
      </c>
      <c r="BC673" t="s">
        <v>3781</v>
      </c>
      <c r="BD673" t="s">
        <v>3782</v>
      </c>
      <c r="BE673" t="s">
        <v>3783</v>
      </c>
      <c r="BF673" t="s">
        <v>3793</v>
      </c>
      <c r="BG673" t="s">
        <v>3794</v>
      </c>
      <c r="BH673" t="s">
        <v>523</v>
      </c>
      <c r="BI673" t="s">
        <v>528</v>
      </c>
      <c r="BJ673" t="s">
        <v>531</v>
      </c>
      <c r="BK673" t="s">
        <v>3773</v>
      </c>
      <c r="BL673" t="s">
        <v>5887</v>
      </c>
      <c r="BM673" t="s">
        <v>4949</v>
      </c>
      <c r="BN673" t="s">
        <v>7</v>
      </c>
      <c r="BO673" t="s">
        <v>4950</v>
      </c>
      <c r="BP673" s="441" t="str">
        <f t="shared" si="10"/>
        <v>DL.2376.AFA.001.054.A.521211</v>
      </c>
    </row>
    <row r="674" spans="1:68">
      <c r="A674" t="s">
        <v>4935</v>
      </c>
      <c r="B674" t="s">
        <v>4936</v>
      </c>
      <c r="C674" t="s">
        <v>4937</v>
      </c>
      <c r="D674" t="s">
        <v>3770</v>
      </c>
      <c r="E674" t="s">
        <v>196</v>
      </c>
      <c r="F674" t="s">
        <v>3772</v>
      </c>
      <c r="G674" t="s">
        <v>48</v>
      </c>
      <c r="H674" t="s">
        <v>4938</v>
      </c>
      <c r="I674">
        <v>4</v>
      </c>
      <c r="J674" t="s">
        <v>501</v>
      </c>
      <c r="K674">
        <v>4</v>
      </c>
      <c r="L674" t="s">
        <v>520</v>
      </c>
      <c r="M674" t="s">
        <v>8</v>
      </c>
      <c r="N674" t="s">
        <v>68</v>
      </c>
      <c r="O674" t="s">
        <v>503</v>
      </c>
      <c r="P674" t="s">
        <v>8</v>
      </c>
      <c r="Q674" t="s">
        <v>4570</v>
      </c>
      <c r="R674" t="s">
        <v>4940</v>
      </c>
      <c r="S674" t="s">
        <v>195</v>
      </c>
      <c r="T674" t="s">
        <v>4570</v>
      </c>
      <c r="U674" t="s">
        <v>4570</v>
      </c>
      <c r="V674" t="s">
        <v>5092</v>
      </c>
      <c r="W674" t="s">
        <v>5001</v>
      </c>
      <c r="X674" t="s">
        <v>5921</v>
      </c>
      <c r="Y674" t="s">
        <v>4493</v>
      </c>
      <c r="Z674" t="s">
        <v>8</v>
      </c>
      <c r="AA674">
        <v>0</v>
      </c>
      <c r="AB674" t="s">
        <v>195</v>
      </c>
      <c r="AC674">
        <v>0</v>
      </c>
      <c r="AD674" t="s">
        <v>195</v>
      </c>
      <c r="AE674">
        <v>0</v>
      </c>
      <c r="AF674" t="s">
        <v>195</v>
      </c>
      <c r="AG674">
        <v>0</v>
      </c>
      <c r="AH674" t="s">
        <v>195</v>
      </c>
      <c r="AI674">
        <v>2</v>
      </c>
      <c r="AJ674" t="s">
        <v>106</v>
      </c>
      <c r="AK674">
        <v>1500000</v>
      </c>
      <c r="AL674">
        <v>3000000</v>
      </c>
      <c r="AM674" t="s">
        <v>195</v>
      </c>
      <c r="AN674">
        <v>0</v>
      </c>
      <c r="AO674" t="s">
        <v>4943</v>
      </c>
      <c r="AP674">
        <v>0</v>
      </c>
      <c r="AQ674">
        <v>0</v>
      </c>
      <c r="AR674">
        <v>236627</v>
      </c>
      <c r="AS674">
        <v>396509</v>
      </c>
      <c r="AT674">
        <v>236627</v>
      </c>
      <c r="AU674">
        <v>525559</v>
      </c>
      <c r="AV674">
        <v>236627</v>
      </c>
      <c r="AW674">
        <v>236627</v>
      </c>
      <c r="AX674">
        <v>525559</v>
      </c>
      <c r="AY674">
        <v>236627</v>
      </c>
      <c r="AZ674">
        <v>132020</v>
      </c>
      <c r="BA674">
        <v>237218</v>
      </c>
      <c r="BB674" t="s">
        <v>3771</v>
      </c>
      <c r="BC674" t="s">
        <v>3781</v>
      </c>
      <c r="BD674" t="s">
        <v>3782</v>
      </c>
      <c r="BE674" t="s">
        <v>3783</v>
      </c>
      <c r="BF674" t="s">
        <v>3793</v>
      </c>
      <c r="BG674" t="s">
        <v>3794</v>
      </c>
      <c r="BH674" t="s">
        <v>523</v>
      </c>
      <c r="BI674" t="s">
        <v>528</v>
      </c>
      <c r="BJ674" t="s">
        <v>531</v>
      </c>
      <c r="BK674" t="s">
        <v>3773</v>
      </c>
      <c r="BL674" t="s">
        <v>5115</v>
      </c>
      <c r="BM674" t="s">
        <v>4949</v>
      </c>
      <c r="BN674" t="s">
        <v>7</v>
      </c>
      <c r="BO674" t="s">
        <v>4950</v>
      </c>
      <c r="BP674" s="441" t="str">
        <f t="shared" si="10"/>
        <v>DL.2376.AFA.001.054.A.521211</v>
      </c>
    </row>
    <row r="675" spans="1:68">
      <c r="A675" t="s">
        <v>5010</v>
      </c>
      <c r="B675" t="s">
        <v>4936</v>
      </c>
      <c r="C675" t="s">
        <v>4937</v>
      </c>
      <c r="D675" t="s">
        <v>3770</v>
      </c>
      <c r="E675" t="s">
        <v>196</v>
      </c>
      <c r="F675" t="s">
        <v>3772</v>
      </c>
      <c r="G675" t="s">
        <v>48</v>
      </c>
      <c r="H675" t="s">
        <v>4938</v>
      </c>
      <c r="I675">
        <v>4</v>
      </c>
      <c r="J675" t="s">
        <v>501</v>
      </c>
      <c r="K675">
        <v>4</v>
      </c>
      <c r="L675" t="s">
        <v>502</v>
      </c>
      <c r="M675" t="s">
        <v>8</v>
      </c>
      <c r="N675" t="s">
        <v>51</v>
      </c>
      <c r="O675" t="s">
        <v>503</v>
      </c>
      <c r="P675" t="s">
        <v>8</v>
      </c>
      <c r="Q675" t="s">
        <v>4570</v>
      </c>
      <c r="R675" t="s">
        <v>4940</v>
      </c>
      <c r="S675" t="s">
        <v>195</v>
      </c>
      <c r="T675" t="s">
        <v>4570</v>
      </c>
      <c r="U675" t="s">
        <v>4570</v>
      </c>
      <c r="V675" t="s">
        <v>4496</v>
      </c>
      <c r="W675" t="s">
        <v>4570</v>
      </c>
      <c r="X675" t="s">
        <v>5882</v>
      </c>
      <c r="Y675" t="s">
        <v>4489</v>
      </c>
      <c r="Z675" t="s">
        <v>8</v>
      </c>
      <c r="AA675">
        <v>0</v>
      </c>
      <c r="AB675" t="s">
        <v>195</v>
      </c>
      <c r="AC675">
        <v>0</v>
      </c>
      <c r="AD675" t="s">
        <v>195</v>
      </c>
      <c r="AE675">
        <v>0</v>
      </c>
      <c r="AF675" t="s">
        <v>195</v>
      </c>
      <c r="AG675">
        <v>0</v>
      </c>
      <c r="AH675" t="s">
        <v>195</v>
      </c>
      <c r="AI675">
        <v>125</v>
      </c>
      <c r="AJ675" t="s">
        <v>25</v>
      </c>
      <c r="AK675">
        <v>75000</v>
      </c>
      <c r="AL675">
        <v>9375000</v>
      </c>
      <c r="AM675" t="s">
        <v>195</v>
      </c>
      <c r="AN675">
        <v>0</v>
      </c>
      <c r="AO675" t="s">
        <v>5011</v>
      </c>
      <c r="AP675">
        <v>0</v>
      </c>
      <c r="AQ675">
        <v>0</v>
      </c>
      <c r="AR675">
        <v>406106</v>
      </c>
      <c r="AS675">
        <v>406106</v>
      </c>
      <c r="AT675">
        <v>4906106</v>
      </c>
      <c r="AU675">
        <v>406106</v>
      </c>
      <c r="AV675">
        <v>406106</v>
      </c>
      <c r="AW675">
        <v>1218318</v>
      </c>
      <c r="AX675">
        <v>406106</v>
      </c>
      <c r="AY675">
        <v>406106</v>
      </c>
      <c r="AZ675">
        <v>406106</v>
      </c>
      <c r="BA675">
        <v>407834</v>
      </c>
      <c r="BB675" t="s">
        <v>3771</v>
      </c>
      <c r="BC675" t="s">
        <v>3781</v>
      </c>
      <c r="BD675" t="s">
        <v>3782</v>
      </c>
      <c r="BE675" t="s">
        <v>3783</v>
      </c>
      <c r="BF675" t="s">
        <v>3784</v>
      </c>
      <c r="BG675" t="s">
        <v>3785</v>
      </c>
      <c r="BH675" t="s">
        <v>523</v>
      </c>
      <c r="BI675" t="s">
        <v>524</v>
      </c>
      <c r="BJ675" t="s">
        <v>525</v>
      </c>
      <c r="BK675" t="s">
        <v>3773</v>
      </c>
      <c r="BL675" t="s">
        <v>5883</v>
      </c>
      <c r="BM675" t="s">
        <v>4949</v>
      </c>
      <c r="BN675" t="s">
        <v>7</v>
      </c>
      <c r="BO675" t="s">
        <v>4950</v>
      </c>
      <c r="BP675" s="441" t="str">
        <f t="shared" si="10"/>
        <v>DL.2376.AFA.001.051.A.521211</v>
      </c>
    </row>
    <row r="676" spans="1:68">
      <c r="A676" t="s">
        <v>5010</v>
      </c>
      <c r="B676" t="s">
        <v>4936</v>
      </c>
      <c r="C676" t="s">
        <v>4937</v>
      </c>
      <c r="D676" t="s">
        <v>3770</v>
      </c>
      <c r="E676" t="s">
        <v>196</v>
      </c>
      <c r="F676" t="s">
        <v>3772</v>
      </c>
      <c r="G676" t="s">
        <v>48</v>
      </c>
      <c r="H676" t="s">
        <v>4938</v>
      </c>
      <c r="I676">
        <v>4</v>
      </c>
      <c r="J676" t="s">
        <v>501</v>
      </c>
      <c r="K676">
        <v>4</v>
      </c>
      <c r="L676" t="s">
        <v>502</v>
      </c>
      <c r="M676" t="s">
        <v>8</v>
      </c>
      <c r="N676" t="s">
        <v>51</v>
      </c>
      <c r="O676" t="s">
        <v>503</v>
      </c>
      <c r="P676" t="s">
        <v>8</v>
      </c>
      <c r="Q676" t="s">
        <v>4570</v>
      </c>
      <c r="R676" t="s">
        <v>4940</v>
      </c>
      <c r="S676" t="s">
        <v>195</v>
      </c>
      <c r="T676" t="s">
        <v>4570</v>
      </c>
      <c r="U676" t="s">
        <v>4570</v>
      </c>
      <c r="V676" t="s">
        <v>4951</v>
      </c>
      <c r="W676" t="s">
        <v>4496</v>
      </c>
      <c r="X676" t="s">
        <v>5884</v>
      </c>
      <c r="Y676" t="s">
        <v>4495</v>
      </c>
      <c r="Z676" t="s">
        <v>8</v>
      </c>
      <c r="AA676">
        <v>0</v>
      </c>
      <c r="AB676" t="s">
        <v>195</v>
      </c>
      <c r="AC676">
        <v>0</v>
      </c>
      <c r="AD676" t="s">
        <v>195</v>
      </c>
      <c r="AE676">
        <v>0</v>
      </c>
      <c r="AF676" t="s">
        <v>195</v>
      </c>
      <c r="AG676">
        <v>0</v>
      </c>
      <c r="AH676" t="s">
        <v>195</v>
      </c>
      <c r="AI676">
        <v>3</v>
      </c>
      <c r="AJ676" t="s">
        <v>106</v>
      </c>
      <c r="AK676">
        <v>1000000</v>
      </c>
      <c r="AL676">
        <v>3000000</v>
      </c>
      <c r="AM676" t="s">
        <v>195</v>
      </c>
      <c r="AN676">
        <v>0</v>
      </c>
      <c r="AO676" t="s">
        <v>5011</v>
      </c>
      <c r="AP676">
        <v>0</v>
      </c>
      <c r="AQ676">
        <v>0</v>
      </c>
      <c r="AR676">
        <v>83304</v>
      </c>
      <c r="AS676">
        <v>83304</v>
      </c>
      <c r="AT676">
        <v>2083304</v>
      </c>
      <c r="AU676">
        <v>83304</v>
      </c>
      <c r="AV676">
        <v>83304</v>
      </c>
      <c r="AW676">
        <v>249911</v>
      </c>
      <c r="AX676">
        <v>83304</v>
      </c>
      <c r="AY676">
        <v>83304</v>
      </c>
      <c r="AZ676">
        <v>83304</v>
      </c>
      <c r="BA676">
        <v>83657</v>
      </c>
      <c r="BB676" t="s">
        <v>3771</v>
      </c>
      <c r="BC676" t="s">
        <v>3781</v>
      </c>
      <c r="BD676" t="s">
        <v>3782</v>
      </c>
      <c r="BE676" t="s">
        <v>3783</v>
      </c>
      <c r="BF676" t="s">
        <v>3784</v>
      </c>
      <c r="BG676" t="s">
        <v>3785</v>
      </c>
      <c r="BH676" t="s">
        <v>523</v>
      </c>
      <c r="BI676" t="s">
        <v>524</v>
      </c>
      <c r="BJ676" t="s">
        <v>525</v>
      </c>
      <c r="BK676" t="s">
        <v>3773</v>
      </c>
      <c r="BL676" t="s">
        <v>5885</v>
      </c>
      <c r="BM676" t="s">
        <v>4949</v>
      </c>
      <c r="BN676" t="s">
        <v>7</v>
      </c>
      <c r="BO676" t="s">
        <v>4950</v>
      </c>
      <c r="BP676" s="441" t="str">
        <f t="shared" si="10"/>
        <v>DL.2376.AFA.001.051.A.521211</v>
      </c>
    </row>
    <row r="677" spans="1:68">
      <c r="A677" t="s">
        <v>5010</v>
      </c>
      <c r="B677" t="s">
        <v>4936</v>
      </c>
      <c r="C677" t="s">
        <v>4937</v>
      </c>
      <c r="D677" t="s">
        <v>3770</v>
      </c>
      <c r="E677" t="s">
        <v>196</v>
      </c>
      <c r="F677" t="s">
        <v>3772</v>
      </c>
      <c r="G677" t="s">
        <v>48</v>
      </c>
      <c r="H677" t="s">
        <v>4938</v>
      </c>
      <c r="I677">
        <v>4</v>
      </c>
      <c r="J677" t="s">
        <v>501</v>
      </c>
      <c r="K677">
        <v>4</v>
      </c>
      <c r="L677" t="s">
        <v>502</v>
      </c>
      <c r="M677" t="s">
        <v>8</v>
      </c>
      <c r="N677" t="s">
        <v>51</v>
      </c>
      <c r="O677" t="s">
        <v>503</v>
      </c>
      <c r="P677" t="s">
        <v>8</v>
      </c>
      <c r="Q677" t="s">
        <v>4570</v>
      </c>
      <c r="R677" t="s">
        <v>4940</v>
      </c>
      <c r="S677" t="s">
        <v>195</v>
      </c>
      <c r="T677" t="s">
        <v>4570</v>
      </c>
      <c r="U677" t="s">
        <v>4570</v>
      </c>
      <c r="V677" t="s">
        <v>5001</v>
      </c>
      <c r="W677" t="s">
        <v>4951</v>
      </c>
      <c r="X677" t="s">
        <v>5886</v>
      </c>
      <c r="Y677" t="s">
        <v>4483</v>
      </c>
      <c r="Z677" t="s">
        <v>8</v>
      </c>
      <c r="AA677">
        <v>0</v>
      </c>
      <c r="AB677" t="s">
        <v>195</v>
      </c>
      <c r="AC677">
        <v>0</v>
      </c>
      <c r="AD677" t="s">
        <v>195</v>
      </c>
      <c r="AE677">
        <v>0</v>
      </c>
      <c r="AF677" t="s">
        <v>195</v>
      </c>
      <c r="AG677">
        <v>0</v>
      </c>
      <c r="AH677" t="s">
        <v>195</v>
      </c>
      <c r="AI677">
        <v>3</v>
      </c>
      <c r="AJ677" t="s">
        <v>106</v>
      </c>
      <c r="AK677">
        <v>1000000</v>
      </c>
      <c r="AL677">
        <v>3000000</v>
      </c>
      <c r="AM677" t="s">
        <v>195</v>
      </c>
      <c r="AN677">
        <v>0</v>
      </c>
      <c r="AO677" t="s">
        <v>5011</v>
      </c>
      <c r="AP677">
        <v>0</v>
      </c>
      <c r="AQ677">
        <v>0</v>
      </c>
      <c r="AR677">
        <v>83304</v>
      </c>
      <c r="AS677">
        <v>83304</v>
      </c>
      <c r="AT677">
        <v>2083304</v>
      </c>
      <c r="AU677">
        <v>83304</v>
      </c>
      <c r="AV677">
        <v>83304</v>
      </c>
      <c r="AW677">
        <v>249911</v>
      </c>
      <c r="AX677">
        <v>83304</v>
      </c>
      <c r="AY677">
        <v>83304</v>
      </c>
      <c r="AZ677">
        <v>83304</v>
      </c>
      <c r="BA677">
        <v>83657</v>
      </c>
      <c r="BB677" t="s">
        <v>3771</v>
      </c>
      <c r="BC677" t="s">
        <v>3781</v>
      </c>
      <c r="BD677" t="s">
        <v>3782</v>
      </c>
      <c r="BE677" t="s">
        <v>3783</v>
      </c>
      <c r="BF677" t="s">
        <v>3784</v>
      </c>
      <c r="BG677" t="s">
        <v>3785</v>
      </c>
      <c r="BH677" t="s">
        <v>523</v>
      </c>
      <c r="BI677" t="s">
        <v>524</v>
      </c>
      <c r="BJ677" t="s">
        <v>525</v>
      </c>
      <c r="BK677" t="s">
        <v>3773</v>
      </c>
      <c r="BL677" t="s">
        <v>5887</v>
      </c>
      <c r="BM677" t="s">
        <v>4949</v>
      </c>
      <c r="BN677" t="s">
        <v>7</v>
      </c>
      <c r="BO677" t="s">
        <v>4950</v>
      </c>
      <c r="BP677" s="441" t="str">
        <f t="shared" si="10"/>
        <v>DL.2376.AFA.001.051.A.521211</v>
      </c>
    </row>
    <row r="678" spans="1:68">
      <c r="A678" t="s">
        <v>5010</v>
      </c>
      <c r="B678" t="s">
        <v>4936</v>
      </c>
      <c r="C678" t="s">
        <v>4937</v>
      </c>
      <c r="D678" t="s">
        <v>3770</v>
      </c>
      <c r="E678" t="s">
        <v>196</v>
      </c>
      <c r="F678" t="s">
        <v>3772</v>
      </c>
      <c r="G678" t="s">
        <v>48</v>
      </c>
      <c r="H678" t="s">
        <v>4938</v>
      </c>
      <c r="I678">
        <v>4</v>
      </c>
      <c r="J678" t="s">
        <v>501</v>
      </c>
      <c r="K678">
        <v>4</v>
      </c>
      <c r="L678" t="s">
        <v>502</v>
      </c>
      <c r="M678" t="s">
        <v>8</v>
      </c>
      <c r="N678" t="s">
        <v>51</v>
      </c>
      <c r="O678" t="s">
        <v>503</v>
      </c>
      <c r="P678" t="s">
        <v>8</v>
      </c>
      <c r="Q678" t="s">
        <v>4570</v>
      </c>
      <c r="R678" t="s">
        <v>4940</v>
      </c>
      <c r="S678" t="s">
        <v>195</v>
      </c>
      <c r="T678" t="s">
        <v>4570</v>
      </c>
      <c r="U678" t="s">
        <v>4570</v>
      </c>
      <c r="V678" t="s">
        <v>5092</v>
      </c>
      <c r="W678" t="s">
        <v>5001</v>
      </c>
      <c r="X678" t="s">
        <v>5888</v>
      </c>
      <c r="Y678" t="s">
        <v>4493</v>
      </c>
      <c r="Z678" t="s">
        <v>8</v>
      </c>
      <c r="AA678">
        <v>0</v>
      </c>
      <c r="AB678" t="s">
        <v>195</v>
      </c>
      <c r="AC678">
        <v>0</v>
      </c>
      <c r="AD678" t="s">
        <v>195</v>
      </c>
      <c r="AE678">
        <v>0</v>
      </c>
      <c r="AF678" t="s">
        <v>195</v>
      </c>
      <c r="AG678">
        <v>0</v>
      </c>
      <c r="AH678" t="s">
        <v>195</v>
      </c>
      <c r="AI678">
        <v>3</v>
      </c>
      <c r="AJ678" t="s">
        <v>106</v>
      </c>
      <c r="AK678">
        <v>1500000</v>
      </c>
      <c r="AL678">
        <v>4500000</v>
      </c>
      <c r="AM678" t="s">
        <v>195</v>
      </c>
      <c r="AN678">
        <v>0</v>
      </c>
      <c r="AO678" t="s">
        <v>5011</v>
      </c>
      <c r="AP678">
        <v>0</v>
      </c>
      <c r="AQ678">
        <v>0</v>
      </c>
      <c r="AR678">
        <v>124956</v>
      </c>
      <c r="AS678">
        <v>124956</v>
      </c>
      <c r="AT678">
        <v>3124956</v>
      </c>
      <c r="AU678">
        <v>124956</v>
      </c>
      <c r="AV678">
        <v>124956</v>
      </c>
      <c r="AW678">
        <v>374867</v>
      </c>
      <c r="AX678">
        <v>124956</v>
      </c>
      <c r="AY678">
        <v>124956</v>
      </c>
      <c r="AZ678">
        <v>124956</v>
      </c>
      <c r="BA678">
        <v>125485</v>
      </c>
      <c r="BB678" t="s">
        <v>3771</v>
      </c>
      <c r="BC678" t="s">
        <v>3781</v>
      </c>
      <c r="BD678" t="s">
        <v>3782</v>
      </c>
      <c r="BE678" t="s">
        <v>3783</v>
      </c>
      <c r="BF678" t="s">
        <v>3784</v>
      </c>
      <c r="BG678" t="s">
        <v>3785</v>
      </c>
      <c r="BH678" t="s">
        <v>523</v>
      </c>
      <c r="BI678" t="s">
        <v>524</v>
      </c>
      <c r="BJ678" t="s">
        <v>525</v>
      </c>
      <c r="BK678" t="s">
        <v>3773</v>
      </c>
      <c r="BL678" t="s">
        <v>5115</v>
      </c>
      <c r="BM678" t="s">
        <v>4949</v>
      </c>
      <c r="BN678" t="s">
        <v>7</v>
      </c>
      <c r="BO678" t="s">
        <v>4950</v>
      </c>
      <c r="BP678" s="441" t="str">
        <f t="shared" si="10"/>
        <v>DL.2376.AFA.001.051.A.521211</v>
      </c>
    </row>
    <row r="679" spans="1:68">
      <c r="A679" t="s">
        <v>5010</v>
      </c>
      <c r="B679" t="s">
        <v>4936</v>
      </c>
      <c r="C679" t="s">
        <v>4937</v>
      </c>
      <c r="D679" t="s">
        <v>3770</v>
      </c>
      <c r="E679" t="s">
        <v>196</v>
      </c>
      <c r="F679" t="s">
        <v>3772</v>
      </c>
      <c r="G679" t="s">
        <v>48</v>
      </c>
      <c r="H679" t="s">
        <v>4938</v>
      </c>
      <c r="I679">
        <v>4</v>
      </c>
      <c r="J679" t="s">
        <v>501</v>
      </c>
      <c r="K679">
        <v>4</v>
      </c>
      <c r="L679" t="s">
        <v>502</v>
      </c>
      <c r="M679" t="s">
        <v>508</v>
      </c>
      <c r="N679" t="s">
        <v>55</v>
      </c>
      <c r="O679" t="s">
        <v>503</v>
      </c>
      <c r="P679" t="s">
        <v>8</v>
      </c>
      <c r="Q679" t="s">
        <v>4570</v>
      </c>
      <c r="R679" t="s">
        <v>4940</v>
      </c>
      <c r="S679" t="s">
        <v>195</v>
      </c>
      <c r="T679" t="s">
        <v>4570</v>
      </c>
      <c r="U679" t="s">
        <v>4570</v>
      </c>
      <c r="V679" t="s">
        <v>4496</v>
      </c>
      <c r="W679" t="s">
        <v>4570</v>
      </c>
      <c r="X679" t="s">
        <v>5889</v>
      </c>
      <c r="Y679" t="s">
        <v>4489</v>
      </c>
      <c r="Z679" t="s">
        <v>8</v>
      </c>
      <c r="AA679">
        <v>0</v>
      </c>
      <c r="AB679" t="s">
        <v>195</v>
      </c>
      <c r="AC679">
        <v>0</v>
      </c>
      <c r="AD679" t="s">
        <v>195</v>
      </c>
      <c r="AE679">
        <v>0</v>
      </c>
      <c r="AF679" t="s">
        <v>195</v>
      </c>
      <c r="AG679">
        <v>0</v>
      </c>
      <c r="AH679" t="s">
        <v>195</v>
      </c>
      <c r="AI679">
        <v>120</v>
      </c>
      <c r="AJ679" t="s">
        <v>25</v>
      </c>
      <c r="AK679">
        <v>75000</v>
      </c>
      <c r="AL679">
        <v>9000000</v>
      </c>
      <c r="AM679" t="s">
        <v>195</v>
      </c>
      <c r="AN679">
        <v>0</v>
      </c>
      <c r="AO679" t="s">
        <v>5011</v>
      </c>
      <c r="AP679">
        <v>0</v>
      </c>
      <c r="AQ679">
        <v>0</v>
      </c>
      <c r="AR679">
        <v>268655</v>
      </c>
      <c r="AS679">
        <v>268655</v>
      </c>
      <c r="AT679">
        <v>6043655</v>
      </c>
      <c r="AU679">
        <v>268655</v>
      </c>
      <c r="AV679">
        <v>268655</v>
      </c>
      <c r="AW679">
        <v>805964</v>
      </c>
      <c r="AX679">
        <v>268655</v>
      </c>
      <c r="AY679">
        <v>268655</v>
      </c>
      <c r="AZ679">
        <v>268655</v>
      </c>
      <c r="BA679">
        <v>269796</v>
      </c>
      <c r="BB679" t="s">
        <v>3771</v>
      </c>
      <c r="BC679" t="s">
        <v>3781</v>
      </c>
      <c r="BD679" t="s">
        <v>3782</v>
      </c>
      <c r="BE679" t="s">
        <v>3783</v>
      </c>
      <c r="BF679" t="s">
        <v>3784</v>
      </c>
      <c r="BG679" t="s">
        <v>3787</v>
      </c>
      <c r="BH679" t="s">
        <v>523</v>
      </c>
      <c r="BI679" t="s">
        <v>524</v>
      </c>
      <c r="BJ679" t="s">
        <v>525</v>
      </c>
      <c r="BK679" t="s">
        <v>3773</v>
      </c>
      <c r="BL679" t="s">
        <v>5883</v>
      </c>
      <c r="BM679" t="s">
        <v>4949</v>
      </c>
      <c r="BN679" t="s">
        <v>7</v>
      </c>
      <c r="BO679" t="s">
        <v>4950</v>
      </c>
      <c r="BP679" s="441" t="str">
        <f t="shared" si="10"/>
        <v>DL.2376.AFA.001.051.B.521211</v>
      </c>
    </row>
    <row r="680" spans="1:68">
      <c r="A680" t="s">
        <v>5010</v>
      </c>
      <c r="B680" t="s">
        <v>4936</v>
      </c>
      <c r="C680" t="s">
        <v>4937</v>
      </c>
      <c r="D680" t="s">
        <v>3770</v>
      </c>
      <c r="E680" t="s">
        <v>196</v>
      </c>
      <c r="F680" t="s">
        <v>3772</v>
      </c>
      <c r="G680" t="s">
        <v>48</v>
      </c>
      <c r="H680" t="s">
        <v>4938</v>
      </c>
      <c r="I680">
        <v>4</v>
      </c>
      <c r="J680" t="s">
        <v>501</v>
      </c>
      <c r="K680">
        <v>4</v>
      </c>
      <c r="L680" t="s">
        <v>502</v>
      </c>
      <c r="M680" t="s">
        <v>508</v>
      </c>
      <c r="N680" t="s">
        <v>55</v>
      </c>
      <c r="O680" t="s">
        <v>503</v>
      </c>
      <c r="P680" t="s">
        <v>8</v>
      </c>
      <c r="Q680" t="s">
        <v>4570</v>
      </c>
      <c r="R680" t="s">
        <v>4940</v>
      </c>
      <c r="S680" t="s">
        <v>195</v>
      </c>
      <c r="T680" t="s">
        <v>4570</v>
      </c>
      <c r="U680" t="s">
        <v>4570</v>
      </c>
      <c r="V680" t="s">
        <v>4951</v>
      </c>
      <c r="W680" t="s">
        <v>4496</v>
      </c>
      <c r="X680" t="s">
        <v>5890</v>
      </c>
      <c r="Y680" t="s">
        <v>4495</v>
      </c>
      <c r="Z680" t="s">
        <v>8</v>
      </c>
      <c r="AA680">
        <v>0</v>
      </c>
      <c r="AB680" t="s">
        <v>195</v>
      </c>
      <c r="AC680">
        <v>0</v>
      </c>
      <c r="AD680" t="s">
        <v>195</v>
      </c>
      <c r="AE680">
        <v>0</v>
      </c>
      <c r="AF680" t="s">
        <v>195</v>
      </c>
      <c r="AG680">
        <v>0</v>
      </c>
      <c r="AH680" t="s">
        <v>195</v>
      </c>
      <c r="AI680">
        <v>3</v>
      </c>
      <c r="AJ680" t="s">
        <v>106</v>
      </c>
      <c r="AK680">
        <v>1000000</v>
      </c>
      <c r="AL680">
        <v>3000000</v>
      </c>
      <c r="AM680" t="s">
        <v>195</v>
      </c>
      <c r="AN680">
        <v>0</v>
      </c>
      <c r="AO680" t="s">
        <v>5011</v>
      </c>
      <c r="AP680">
        <v>0</v>
      </c>
      <c r="AQ680">
        <v>0</v>
      </c>
      <c r="AR680">
        <v>83304</v>
      </c>
      <c r="AS680">
        <v>83304</v>
      </c>
      <c r="AT680">
        <v>2083304</v>
      </c>
      <c r="AU680">
        <v>83304</v>
      </c>
      <c r="AV680">
        <v>83304</v>
      </c>
      <c r="AW680">
        <v>249911</v>
      </c>
      <c r="AX680">
        <v>83304</v>
      </c>
      <c r="AY680">
        <v>83304</v>
      </c>
      <c r="AZ680">
        <v>83304</v>
      </c>
      <c r="BA680">
        <v>83657</v>
      </c>
      <c r="BB680" t="s">
        <v>3771</v>
      </c>
      <c r="BC680" t="s">
        <v>3781</v>
      </c>
      <c r="BD680" t="s">
        <v>3782</v>
      </c>
      <c r="BE680" t="s">
        <v>3783</v>
      </c>
      <c r="BF680" t="s">
        <v>3784</v>
      </c>
      <c r="BG680" t="s">
        <v>3787</v>
      </c>
      <c r="BH680" t="s">
        <v>523</v>
      </c>
      <c r="BI680" t="s">
        <v>524</v>
      </c>
      <c r="BJ680" t="s">
        <v>525</v>
      </c>
      <c r="BK680" t="s">
        <v>3773</v>
      </c>
      <c r="BL680" t="s">
        <v>5885</v>
      </c>
      <c r="BM680" t="s">
        <v>4949</v>
      </c>
      <c r="BN680" t="s">
        <v>7</v>
      </c>
      <c r="BO680" t="s">
        <v>4950</v>
      </c>
      <c r="BP680" s="441" t="str">
        <f t="shared" si="10"/>
        <v>DL.2376.AFA.001.051.B.521211</v>
      </c>
    </row>
    <row r="681" spans="1:68">
      <c r="A681" t="s">
        <v>5010</v>
      </c>
      <c r="B681" t="s">
        <v>4936</v>
      </c>
      <c r="C681" t="s">
        <v>4937</v>
      </c>
      <c r="D681" t="s">
        <v>3770</v>
      </c>
      <c r="E681" t="s">
        <v>196</v>
      </c>
      <c r="F681" t="s">
        <v>3772</v>
      </c>
      <c r="G681" t="s">
        <v>48</v>
      </c>
      <c r="H681" t="s">
        <v>4938</v>
      </c>
      <c r="I681">
        <v>4</v>
      </c>
      <c r="J681" t="s">
        <v>501</v>
      </c>
      <c r="K681">
        <v>4</v>
      </c>
      <c r="L681" t="s">
        <v>502</v>
      </c>
      <c r="M681" t="s">
        <v>508</v>
      </c>
      <c r="N681" t="s">
        <v>55</v>
      </c>
      <c r="O681" t="s">
        <v>503</v>
      </c>
      <c r="P681" t="s">
        <v>8</v>
      </c>
      <c r="Q681" t="s">
        <v>4570</v>
      </c>
      <c r="R681" t="s">
        <v>4940</v>
      </c>
      <c r="S681" t="s">
        <v>195</v>
      </c>
      <c r="T681" t="s">
        <v>4570</v>
      </c>
      <c r="U681" t="s">
        <v>4570</v>
      </c>
      <c r="V681" t="s">
        <v>5001</v>
      </c>
      <c r="W681" t="s">
        <v>4951</v>
      </c>
      <c r="X681" t="s">
        <v>5891</v>
      </c>
      <c r="Y681" t="s">
        <v>4483</v>
      </c>
      <c r="Z681" t="s">
        <v>8</v>
      </c>
      <c r="AA681">
        <v>0</v>
      </c>
      <c r="AB681" t="s">
        <v>195</v>
      </c>
      <c r="AC681">
        <v>0</v>
      </c>
      <c r="AD681" t="s">
        <v>195</v>
      </c>
      <c r="AE681">
        <v>0</v>
      </c>
      <c r="AF681" t="s">
        <v>195</v>
      </c>
      <c r="AG681">
        <v>0</v>
      </c>
      <c r="AH681" t="s">
        <v>195</v>
      </c>
      <c r="AI681">
        <v>3</v>
      </c>
      <c r="AJ681" t="s">
        <v>106</v>
      </c>
      <c r="AK681">
        <v>1000000</v>
      </c>
      <c r="AL681">
        <v>3000000</v>
      </c>
      <c r="AM681" t="s">
        <v>195</v>
      </c>
      <c r="AN681">
        <v>0</v>
      </c>
      <c r="AO681" t="s">
        <v>5011</v>
      </c>
      <c r="AP681">
        <v>0</v>
      </c>
      <c r="AQ681">
        <v>0</v>
      </c>
      <c r="AR681">
        <v>83304</v>
      </c>
      <c r="AS681">
        <v>83304</v>
      </c>
      <c r="AT681">
        <v>2083304</v>
      </c>
      <c r="AU681">
        <v>83304</v>
      </c>
      <c r="AV681">
        <v>83304</v>
      </c>
      <c r="AW681">
        <v>249911</v>
      </c>
      <c r="AX681">
        <v>83304</v>
      </c>
      <c r="AY681">
        <v>83304</v>
      </c>
      <c r="AZ681">
        <v>83304</v>
      </c>
      <c r="BA681">
        <v>83657</v>
      </c>
      <c r="BB681" t="s">
        <v>3771</v>
      </c>
      <c r="BC681" t="s">
        <v>3781</v>
      </c>
      <c r="BD681" t="s">
        <v>3782</v>
      </c>
      <c r="BE681" t="s">
        <v>3783</v>
      </c>
      <c r="BF681" t="s">
        <v>3784</v>
      </c>
      <c r="BG681" t="s">
        <v>3787</v>
      </c>
      <c r="BH681" t="s">
        <v>523</v>
      </c>
      <c r="BI681" t="s">
        <v>524</v>
      </c>
      <c r="BJ681" t="s">
        <v>525</v>
      </c>
      <c r="BK681" t="s">
        <v>3773</v>
      </c>
      <c r="BL681" t="s">
        <v>5887</v>
      </c>
      <c r="BM681" t="s">
        <v>4949</v>
      </c>
      <c r="BN681" t="s">
        <v>7</v>
      </c>
      <c r="BO681" t="s">
        <v>4950</v>
      </c>
      <c r="BP681" s="441" t="str">
        <f t="shared" si="10"/>
        <v>DL.2376.AFA.001.051.B.521211</v>
      </c>
    </row>
    <row r="682" spans="1:68">
      <c r="A682" t="s">
        <v>5010</v>
      </c>
      <c r="B682" t="s">
        <v>4936</v>
      </c>
      <c r="C682" t="s">
        <v>4937</v>
      </c>
      <c r="D682" t="s">
        <v>3770</v>
      </c>
      <c r="E682" t="s">
        <v>196</v>
      </c>
      <c r="F682" t="s">
        <v>3772</v>
      </c>
      <c r="G682" t="s">
        <v>48</v>
      </c>
      <c r="H682" t="s">
        <v>4938</v>
      </c>
      <c r="I682">
        <v>4</v>
      </c>
      <c r="J682" t="s">
        <v>501</v>
      </c>
      <c r="K682">
        <v>4</v>
      </c>
      <c r="L682" t="s">
        <v>502</v>
      </c>
      <c r="M682" t="s">
        <v>508</v>
      </c>
      <c r="N682" t="s">
        <v>55</v>
      </c>
      <c r="O682" t="s">
        <v>503</v>
      </c>
      <c r="P682" t="s">
        <v>8</v>
      </c>
      <c r="Q682" t="s">
        <v>4570</v>
      </c>
      <c r="R682" t="s">
        <v>4940</v>
      </c>
      <c r="S682" t="s">
        <v>195</v>
      </c>
      <c r="T682" t="s">
        <v>4570</v>
      </c>
      <c r="U682" t="s">
        <v>4570</v>
      </c>
      <c r="V682" t="s">
        <v>5092</v>
      </c>
      <c r="W682" t="s">
        <v>5001</v>
      </c>
      <c r="X682" t="s">
        <v>5892</v>
      </c>
      <c r="Y682" t="s">
        <v>4493</v>
      </c>
      <c r="Z682" t="s">
        <v>8</v>
      </c>
      <c r="AA682">
        <v>0</v>
      </c>
      <c r="AB682" t="s">
        <v>195</v>
      </c>
      <c r="AC682">
        <v>0</v>
      </c>
      <c r="AD682" t="s">
        <v>195</v>
      </c>
      <c r="AE682">
        <v>0</v>
      </c>
      <c r="AF682" t="s">
        <v>195</v>
      </c>
      <c r="AG682">
        <v>0</v>
      </c>
      <c r="AH682" t="s">
        <v>195</v>
      </c>
      <c r="AI682">
        <v>3</v>
      </c>
      <c r="AJ682" t="s">
        <v>106</v>
      </c>
      <c r="AK682">
        <v>1500000</v>
      </c>
      <c r="AL682">
        <v>4500000</v>
      </c>
      <c r="AM682" t="s">
        <v>195</v>
      </c>
      <c r="AN682">
        <v>0</v>
      </c>
      <c r="AO682" t="s">
        <v>5011</v>
      </c>
      <c r="AP682">
        <v>0</v>
      </c>
      <c r="AQ682">
        <v>0</v>
      </c>
      <c r="AR682">
        <v>124956</v>
      </c>
      <c r="AS682">
        <v>124956</v>
      </c>
      <c r="AT682">
        <v>3124956</v>
      </c>
      <c r="AU682">
        <v>124956</v>
      </c>
      <c r="AV682">
        <v>124956</v>
      </c>
      <c r="AW682">
        <v>374867</v>
      </c>
      <c r="AX682">
        <v>124956</v>
      </c>
      <c r="AY682">
        <v>124956</v>
      </c>
      <c r="AZ682">
        <v>124956</v>
      </c>
      <c r="BA682">
        <v>125485</v>
      </c>
      <c r="BB682" t="s">
        <v>3771</v>
      </c>
      <c r="BC682" t="s">
        <v>3781</v>
      </c>
      <c r="BD682" t="s">
        <v>3782</v>
      </c>
      <c r="BE682" t="s">
        <v>3783</v>
      </c>
      <c r="BF682" t="s">
        <v>3784</v>
      </c>
      <c r="BG682" t="s">
        <v>3787</v>
      </c>
      <c r="BH682" t="s">
        <v>523</v>
      </c>
      <c r="BI682" t="s">
        <v>524</v>
      </c>
      <c r="BJ682" t="s">
        <v>525</v>
      </c>
      <c r="BK682" t="s">
        <v>3773</v>
      </c>
      <c r="BL682" t="s">
        <v>5115</v>
      </c>
      <c r="BM682" t="s">
        <v>4949</v>
      </c>
      <c r="BN682" t="s">
        <v>7</v>
      </c>
      <c r="BO682" t="s">
        <v>4950</v>
      </c>
      <c r="BP682" s="441" t="str">
        <f t="shared" si="10"/>
        <v>DL.2376.AFA.001.051.B.521211</v>
      </c>
    </row>
    <row r="683" spans="1:68">
      <c r="A683" t="s">
        <v>5010</v>
      </c>
      <c r="B683" t="s">
        <v>4936</v>
      </c>
      <c r="C683" t="s">
        <v>4937</v>
      </c>
      <c r="D683" t="s">
        <v>3770</v>
      </c>
      <c r="E683" t="s">
        <v>196</v>
      </c>
      <c r="F683" t="s">
        <v>3772</v>
      </c>
      <c r="G683" t="s">
        <v>48</v>
      </c>
      <c r="H683" t="s">
        <v>4938</v>
      </c>
      <c r="I683">
        <v>4</v>
      </c>
      <c r="J683" t="s">
        <v>501</v>
      </c>
      <c r="K683">
        <v>4</v>
      </c>
      <c r="L683" t="s">
        <v>517</v>
      </c>
      <c r="M683" t="s">
        <v>8</v>
      </c>
      <c r="N683" t="s">
        <v>59</v>
      </c>
      <c r="O683" t="s">
        <v>503</v>
      </c>
      <c r="P683" t="s">
        <v>8</v>
      </c>
      <c r="Q683" t="s">
        <v>4570</v>
      </c>
      <c r="R683" t="s">
        <v>4940</v>
      </c>
      <c r="S683" t="s">
        <v>195</v>
      </c>
      <c r="T683" t="s">
        <v>4570</v>
      </c>
      <c r="U683" t="s">
        <v>4570</v>
      </c>
      <c r="V683" t="s">
        <v>4496</v>
      </c>
      <c r="W683" t="s">
        <v>4570</v>
      </c>
      <c r="X683" t="s">
        <v>5893</v>
      </c>
      <c r="Y683" t="s">
        <v>4489</v>
      </c>
      <c r="Z683" t="s">
        <v>8</v>
      </c>
      <c r="AA683">
        <v>0</v>
      </c>
      <c r="AB683" t="s">
        <v>195</v>
      </c>
      <c r="AC683">
        <v>0</v>
      </c>
      <c r="AD683" t="s">
        <v>195</v>
      </c>
      <c r="AE683">
        <v>0</v>
      </c>
      <c r="AF683" t="s">
        <v>195</v>
      </c>
      <c r="AG683">
        <v>0</v>
      </c>
      <c r="AH683" t="s">
        <v>195</v>
      </c>
      <c r="AI683">
        <v>50</v>
      </c>
      <c r="AJ683" t="s">
        <v>25</v>
      </c>
      <c r="AK683">
        <v>75000</v>
      </c>
      <c r="AL683">
        <v>3750000</v>
      </c>
      <c r="AM683" t="s">
        <v>195</v>
      </c>
      <c r="AN683">
        <v>0</v>
      </c>
      <c r="AO683" t="s">
        <v>5011</v>
      </c>
      <c r="AP683">
        <v>0</v>
      </c>
      <c r="AQ683">
        <v>0</v>
      </c>
      <c r="AR683">
        <v>143666</v>
      </c>
      <c r="AS683">
        <v>143666</v>
      </c>
      <c r="AT683">
        <v>2168666</v>
      </c>
      <c r="AU683">
        <v>143666</v>
      </c>
      <c r="AV683">
        <v>143666</v>
      </c>
      <c r="AW683">
        <v>430997</v>
      </c>
      <c r="AX683">
        <v>143666</v>
      </c>
      <c r="AY683">
        <v>143666</v>
      </c>
      <c r="AZ683">
        <v>143666</v>
      </c>
      <c r="BA683">
        <v>144675</v>
      </c>
      <c r="BB683" t="s">
        <v>3771</v>
      </c>
      <c r="BC683" t="s">
        <v>3781</v>
      </c>
      <c r="BD683" t="s">
        <v>3782</v>
      </c>
      <c r="BE683" t="s">
        <v>3783</v>
      </c>
      <c r="BF683" t="s">
        <v>3788</v>
      </c>
      <c r="BG683" t="s">
        <v>3805</v>
      </c>
      <c r="BH683" t="s">
        <v>523</v>
      </c>
      <c r="BI683" t="s">
        <v>524</v>
      </c>
      <c r="BJ683" t="s">
        <v>527</v>
      </c>
      <c r="BK683" t="s">
        <v>3773</v>
      </c>
      <c r="BL683" t="s">
        <v>5883</v>
      </c>
      <c r="BM683" t="s">
        <v>4949</v>
      </c>
      <c r="BN683" t="s">
        <v>7</v>
      </c>
      <c r="BO683" t="s">
        <v>4950</v>
      </c>
      <c r="BP683" s="441" t="str">
        <f t="shared" si="10"/>
        <v>DL.2376.AFA.001.052.A.521211</v>
      </c>
    </row>
    <row r="684" spans="1:68">
      <c r="A684" t="s">
        <v>5010</v>
      </c>
      <c r="B684" t="s">
        <v>4936</v>
      </c>
      <c r="C684" t="s">
        <v>4937</v>
      </c>
      <c r="D684" t="s">
        <v>3770</v>
      </c>
      <c r="E684" t="s">
        <v>196</v>
      </c>
      <c r="F684" t="s">
        <v>3772</v>
      </c>
      <c r="G684" t="s">
        <v>48</v>
      </c>
      <c r="H684" t="s">
        <v>4938</v>
      </c>
      <c r="I684">
        <v>4</v>
      </c>
      <c r="J684" t="s">
        <v>501</v>
      </c>
      <c r="K684">
        <v>4</v>
      </c>
      <c r="L684" t="s">
        <v>517</v>
      </c>
      <c r="M684" t="s">
        <v>8</v>
      </c>
      <c r="N684" t="s">
        <v>59</v>
      </c>
      <c r="O684" t="s">
        <v>503</v>
      </c>
      <c r="P684" t="s">
        <v>8</v>
      </c>
      <c r="Q684" t="s">
        <v>4570</v>
      </c>
      <c r="R684" t="s">
        <v>4940</v>
      </c>
      <c r="S684" t="s">
        <v>195</v>
      </c>
      <c r="T684" t="s">
        <v>4570</v>
      </c>
      <c r="U684" t="s">
        <v>4570</v>
      </c>
      <c r="V684" t="s">
        <v>4951</v>
      </c>
      <c r="W684" t="s">
        <v>4496</v>
      </c>
      <c r="X684" t="s">
        <v>5894</v>
      </c>
      <c r="Y684" t="s">
        <v>4495</v>
      </c>
      <c r="Z684" t="s">
        <v>8</v>
      </c>
      <c r="AA684">
        <v>0</v>
      </c>
      <c r="AB684" t="s">
        <v>195</v>
      </c>
      <c r="AC684">
        <v>0</v>
      </c>
      <c r="AD684" t="s">
        <v>195</v>
      </c>
      <c r="AE684">
        <v>0</v>
      </c>
      <c r="AF684" t="s">
        <v>195</v>
      </c>
      <c r="AG684">
        <v>0</v>
      </c>
      <c r="AH684" t="s">
        <v>195</v>
      </c>
      <c r="AI684">
        <v>1</v>
      </c>
      <c r="AJ684" t="s">
        <v>106</v>
      </c>
      <c r="AK684">
        <v>1000000</v>
      </c>
      <c r="AL684">
        <v>1000000</v>
      </c>
      <c r="AM684" t="s">
        <v>195</v>
      </c>
      <c r="AN684">
        <v>0</v>
      </c>
      <c r="AO684" t="s">
        <v>5011</v>
      </c>
      <c r="AP684">
        <v>0</v>
      </c>
      <c r="AQ684">
        <v>0</v>
      </c>
      <c r="AR684">
        <v>83284</v>
      </c>
      <c r="AS684">
        <v>83284</v>
      </c>
      <c r="AT684">
        <v>83284</v>
      </c>
      <c r="AU684">
        <v>83284</v>
      </c>
      <c r="AV684">
        <v>83284</v>
      </c>
      <c r="AW684">
        <v>249853</v>
      </c>
      <c r="AX684">
        <v>83284</v>
      </c>
      <c r="AY684">
        <v>83284</v>
      </c>
      <c r="AZ684">
        <v>83284</v>
      </c>
      <c r="BA684">
        <v>83875</v>
      </c>
      <c r="BB684" t="s">
        <v>3771</v>
      </c>
      <c r="BC684" t="s">
        <v>3781</v>
      </c>
      <c r="BD684" t="s">
        <v>3782</v>
      </c>
      <c r="BE684" t="s">
        <v>3783</v>
      </c>
      <c r="BF684" t="s">
        <v>3788</v>
      </c>
      <c r="BG684" t="s">
        <v>3805</v>
      </c>
      <c r="BH684" t="s">
        <v>523</v>
      </c>
      <c r="BI684" t="s">
        <v>524</v>
      </c>
      <c r="BJ684" t="s">
        <v>527</v>
      </c>
      <c r="BK684" t="s">
        <v>3773</v>
      </c>
      <c r="BL684" t="s">
        <v>5885</v>
      </c>
      <c r="BM684" t="s">
        <v>4949</v>
      </c>
      <c r="BN684" t="s">
        <v>7</v>
      </c>
      <c r="BO684" t="s">
        <v>4950</v>
      </c>
      <c r="BP684" s="441" t="str">
        <f t="shared" si="10"/>
        <v>DL.2376.AFA.001.052.A.521211</v>
      </c>
    </row>
    <row r="685" spans="1:68">
      <c r="A685" t="s">
        <v>5010</v>
      </c>
      <c r="B685" t="s">
        <v>4936</v>
      </c>
      <c r="C685" t="s">
        <v>4937</v>
      </c>
      <c r="D685" t="s">
        <v>3770</v>
      </c>
      <c r="E685" t="s">
        <v>196</v>
      </c>
      <c r="F685" t="s">
        <v>3772</v>
      </c>
      <c r="G685" t="s">
        <v>48</v>
      </c>
      <c r="H685" t="s">
        <v>4938</v>
      </c>
      <c r="I685">
        <v>4</v>
      </c>
      <c r="J685" t="s">
        <v>501</v>
      </c>
      <c r="K685">
        <v>4</v>
      </c>
      <c r="L685" t="s">
        <v>517</v>
      </c>
      <c r="M685" t="s">
        <v>8</v>
      </c>
      <c r="N685" t="s">
        <v>59</v>
      </c>
      <c r="O685" t="s">
        <v>503</v>
      </c>
      <c r="P685" t="s">
        <v>8</v>
      </c>
      <c r="Q685" t="s">
        <v>4570</v>
      </c>
      <c r="R685" t="s">
        <v>4940</v>
      </c>
      <c r="S685" t="s">
        <v>195</v>
      </c>
      <c r="T685" t="s">
        <v>4570</v>
      </c>
      <c r="U685" t="s">
        <v>4570</v>
      </c>
      <c r="V685" t="s">
        <v>5001</v>
      </c>
      <c r="W685" t="s">
        <v>4951</v>
      </c>
      <c r="X685" t="s">
        <v>5895</v>
      </c>
      <c r="Y685" t="s">
        <v>4483</v>
      </c>
      <c r="Z685" t="s">
        <v>8</v>
      </c>
      <c r="AA685">
        <v>0</v>
      </c>
      <c r="AB685" t="s">
        <v>195</v>
      </c>
      <c r="AC685">
        <v>0</v>
      </c>
      <c r="AD685" t="s">
        <v>195</v>
      </c>
      <c r="AE685">
        <v>0</v>
      </c>
      <c r="AF685" t="s">
        <v>195</v>
      </c>
      <c r="AG685">
        <v>0</v>
      </c>
      <c r="AH685" t="s">
        <v>195</v>
      </c>
      <c r="AI685">
        <v>2</v>
      </c>
      <c r="AJ685" t="s">
        <v>106</v>
      </c>
      <c r="AK685">
        <v>1000000</v>
      </c>
      <c r="AL685">
        <v>2000000</v>
      </c>
      <c r="AM685" t="s">
        <v>195</v>
      </c>
      <c r="AN685">
        <v>0</v>
      </c>
      <c r="AO685" t="s">
        <v>5011</v>
      </c>
      <c r="AP685">
        <v>0</v>
      </c>
      <c r="AQ685">
        <v>0</v>
      </c>
      <c r="AR685">
        <v>166569</v>
      </c>
      <c r="AS685">
        <v>166569</v>
      </c>
      <c r="AT685">
        <v>166569</v>
      </c>
      <c r="AU685">
        <v>166569</v>
      </c>
      <c r="AV685">
        <v>166569</v>
      </c>
      <c r="AW685">
        <v>499706</v>
      </c>
      <c r="AX685">
        <v>166569</v>
      </c>
      <c r="AY685">
        <v>166569</v>
      </c>
      <c r="AZ685">
        <v>166569</v>
      </c>
      <c r="BA685">
        <v>167742</v>
      </c>
      <c r="BB685" t="s">
        <v>3771</v>
      </c>
      <c r="BC685" t="s">
        <v>3781</v>
      </c>
      <c r="BD685" t="s">
        <v>3782</v>
      </c>
      <c r="BE685" t="s">
        <v>3783</v>
      </c>
      <c r="BF685" t="s">
        <v>3788</v>
      </c>
      <c r="BG685" t="s">
        <v>3805</v>
      </c>
      <c r="BH685" t="s">
        <v>523</v>
      </c>
      <c r="BI685" t="s">
        <v>524</v>
      </c>
      <c r="BJ685" t="s">
        <v>527</v>
      </c>
      <c r="BK685" t="s">
        <v>3773</v>
      </c>
      <c r="BL685" t="s">
        <v>5887</v>
      </c>
      <c r="BM685" t="s">
        <v>4949</v>
      </c>
      <c r="BN685" t="s">
        <v>7</v>
      </c>
      <c r="BO685" t="s">
        <v>4950</v>
      </c>
      <c r="BP685" s="441" t="str">
        <f t="shared" si="10"/>
        <v>DL.2376.AFA.001.052.A.521211</v>
      </c>
    </row>
    <row r="686" spans="1:68">
      <c r="A686" t="s">
        <v>5010</v>
      </c>
      <c r="B686" t="s">
        <v>4936</v>
      </c>
      <c r="C686" t="s">
        <v>4937</v>
      </c>
      <c r="D686" t="s">
        <v>3770</v>
      </c>
      <c r="E686" t="s">
        <v>196</v>
      </c>
      <c r="F686" t="s">
        <v>3772</v>
      </c>
      <c r="G686" t="s">
        <v>48</v>
      </c>
      <c r="H686" t="s">
        <v>4938</v>
      </c>
      <c r="I686">
        <v>4</v>
      </c>
      <c r="J686" t="s">
        <v>501</v>
      </c>
      <c r="K686">
        <v>4</v>
      </c>
      <c r="L686" t="s">
        <v>517</v>
      </c>
      <c r="M686" t="s">
        <v>8</v>
      </c>
      <c r="N686" t="s">
        <v>59</v>
      </c>
      <c r="O686" t="s">
        <v>503</v>
      </c>
      <c r="P686" t="s">
        <v>8</v>
      </c>
      <c r="Q686" t="s">
        <v>4570</v>
      </c>
      <c r="R686" t="s">
        <v>4940</v>
      </c>
      <c r="S686" t="s">
        <v>195</v>
      </c>
      <c r="T686" t="s">
        <v>4570</v>
      </c>
      <c r="U686" t="s">
        <v>4570</v>
      </c>
      <c r="V686" t="s">
        <v>5092</v>
      </c>
      <c r="W686" t="s">
        <v>5001</v>
      </c>
      <c r="X686" t="s">
        <v>5896</v>
      </c>
      <c r="Y686" t="s">
        <v>4493</v>
      </c>
      <c r="Z686" t="s">
        <v>8</v>
      </c>
      <c r="AA686">
        <v>0</v>
      </c>
      <c r="AB686" t="s">
        <v>195</v>
      </c>
      <c r="AC686">
        <v>0</v>
      </c>
      <c r="AD686" t="s">
        <v>195</v>
      </c>
      <c r="AE686">
        <v>0</v>
      </c>
      <c r="AF686" t="s">
        <v>195</v>
      </c>
      <c r="AG686">
        <v>0</v>
      </c>
      <c r="AH686" t="s">
        <v>195</v>
      </c>
      <c r="AI686">
        <v>2</v>
      </c>
      <c r="AJ686" t="s">
        <v>106</v>
      </c>
      <c r="AK686">
        <v>1500000</v>
      </c>
      <c r="AL686">
        <v>3000000</v>
      </c>
      <c r="AM686" t="s">
        <v>195</v>
      </c>
      <c r="AN686">
        <v>0</v>
      </c>
      <c r="AO686" t="s">
        <v>5011</v>
      </c>
      <c r="AP686">
        <v>0</v>
      </c>
      <c r="AQ686">
        <v>0</v>
      </c>
      <c r="AR686">
        <v>249853</v>
      </c>
      <c r="AS686">
        <v>249853</v>
      </c>
      <c r="AT686">
        <v>249853</v>
      </c>
      <c r="AU686">
        <v>249853</v>
      </c>
      <c r="AV686">
        <v>249853</v>
      </c>
      <c r="AW686">
        <v>749560</v>
      </c>
      <c r="AX686">
        <v>249853</v>
      </c>
      <c r="AY686">
        <v>249853</v>
      </c>
      <c r="AZ686">
        <v>249853</v>
      </c>
      <c r="BA686">
        <v>251616</v>
      </c>
      <c r="BB686" t="s">
        <v>3771</v>
      </c>
      <c r="BC686" t="s">
        <v>3781</v>
      </c>
      <c r="BD686" t="s">
        <v>3782</v>
      </c>
      <c r="BE686" t="s">
        <v>3783</v>
      </c>
      <c r="BF686" t="s">
        <v>3788</v>
      </c>
      <c r="BG686" t="s">
        <v>3805</v>
      </c>
      <c r="BH686" t="s">
        <v>523</v>
      </c>
      <c r="BI686" t="s">
        <v>524</v>
      </c>
      <c r="BJ686" t="s">
        <v>527</v>
      </c>
      <c r="BK686" t="s">
        <v>3773</v>
      </c>
      <c r="BL686" t="s">
        <v>5115</v>
      </c>
      <c r="BM686" t="s">
        <v>4949</v>
      </c>
      <c r="BN686" t="s">
        <v>7</v>
      </c>
      <c r="BO686" t="s">
        <v>4950</v>
      </c>
      <c r="BP686" s="441" t="str">
        <f t="shared" si="10"/>
        <v>DL.2376.AFA.001.052.A.521211</v>
      </c>
    </row>
    <row r="687" spans="1:68">
      <c r="A687" t="s">
        <v>5010</v>
      </c>
      <c r="B687" t="s">
        <v>4936</v>
      </c>
      <c r="C687" t="s">
        <v>4937</v>
      </c>
      <c r="D687" t="s">
        <v>3770</v>
      </c>
      <c r="E687" t="s">
        <v>196</v>
      </c>
      <c r="F687" t="s">
        <v>3772</v>
      </c>
      <c r="G687" t="s">
        <v>48</v>
      </c>
      <c r="H687" t="s">
        <v>4938</v>
      </c>
      <c r="I687">
        <v>4</v>
      </c>
      <c r="J687" t="s">
        <v>501</v>
      </c>
      <c r="K687">
        <v>4</v>
      </c>
      <c r="L687" t="s">
        <v>517</v>
      </c>
      <c r="M687" t="s">
        <v>8</v>
      </c>
      <c r="N687" t="s">
        <v>59</v>
      </c>
      <c r="O687" t="s">
        <v>503</v>
      </c>
      <c r="P687" t="s">
        <v>8</v>
      </c>
      <c r="Q687" t="s">
        <v>4570</v>
      </c>
      <c r="R687" t="s">
        <v>4940</v>
      </c>
      <c r="S687" t="s">
        <v>195</v>
      </c>
      <c r="T687" t="s">
        <v>4570</v>
      </c>
      <c r="U687" t="s">
        <v>4570</v>
      </c>
      <c r="V687" t="s">
        <v>5096</v>
      </c>
      <c r="W687" t="s">
        <v>5092</v>
      </c>
      <c r="X687" t="s">
        <v>5897</v>
      </c>
      <c r="Y687" t="s">
        <v>4601</v>
      </c>
      <c r="Z687" t="s">
        <v>8</v>
      </c>
      <c r="AA687">
        <v>0</v>
      </c>
      <c r="AB687" t="s">
        <v>195</v>
      </c>
      <c r="AC687">
        <v>0</v>
      </c>
      <c r="AD687" t="s">
        <v>195</v>
      </c>
      <c r="AE687">
        <v>0</v>
      </c>
      <c r="AF687" t="s">
        <v>195</v>
      </c>
      <c r="AG687">
        <v>0</v>
      </c>
      <c r="AH687" t="s">
        <v>195</v>
      </c>
      <c r="AI687">
        <v>23</v>
      </c>
      <c r="AJ687" t="s">
        <v>176</v>
      </c>
      <c r="AK687">
        <v>250000</v>
      </c>
      <c r="AL687">
        <v>5750000</v>
      </c>
      <c r="AM687" t="s">
        <v>195</v>
      </c>
      <c r="AN687">
        <v>0</v>
      </c>
      <c r="AO687" t="s">
        <v>5011</v>
      </c>
      <c r="AP687">
        <v>0</v>
      </c>
      <c r="AQ687">
        <v>0</v>
      </c>
      <c r="AR687">
        <v>478885</v>
      </c>
      <c r="AS687">
        <v>478885</v>
      </c>
      <c r="AT687">
        <v>478885</v>
      </c>
      <c r="AU687">
        <v>478885</v>
      </c>
      <c r="AV687">
        <v>478885</v>
      </c>
      <c r="AW687">
        <v>1436656</v>
      </c>
      <c r="AX687">
        <v>478885</v>
      </c>
      <c r="AY687">
        <v>478885</v>
      </c>
      <c r="AZ687">
        <v>478885</v>
      </c>
      <c r="BA687">
        <v>482264</v>
      </c>
      <c r="BB687" t="s">
        <v>3771</v>
      </c>
      <c r="BC687" t="s">
        <v>3781</v>
      </c>
      <c r="BD687" t="s">
        <v>3782</v>
      </c>
      <c r="BE687" t="s">
        <v>3783</v>
      </c>
      <c r="BF687" t="s">
        <v>3788</v>
      </c>
      <c r="BG687" t="s">
        <v>3805</v>
      </c>
      <c r="BH687" t="s">
        <v>523</v>
      </c>
      <c r="BI687" t="s">
        <v>524</v>
      </c>
      <c r="BJ687" t="s">
        <v>527</v>
      </c>
      <c r="BK687" t="s">
        <v>3773</v>
      </c>
      <c r="BL687" t="s">
        <v>5898</v>
      </c>
      <c r="BM687" t="s">
        <v>4949</v>
      </c>
      <c r="BN687" t="s">
        <v>7</v>
      </c>
      <c r="BO687" t="s">
        <v>4950</v>
      </c>
      <c r="BP687" s="441" t="str">
        <f t="shared" si="10"/>
        <v>DL.2376.AFA.001.052.A.521211</v>
      </c>
    </row>
    <row r="688" spans="1:68">
      <c r="A688" t="s">
        <v>5010</v>
      </c>
      <c r="B688" t="s">
        <v>4936</v>
      </c>
      <c r="C688" t="s">
        <v>4937</v>
      </c>
      <c r="D688" t="s">
        <v>3770</v>
      </c>
      <c r="E688" t="s">
        <v>196</v>
      </c>
      <c r="F688" t="s">
        <v>3772</v>
      </c>
      <c r="G688" t="s">
        <v>48</v>
      </c>
      <c r="H688" t="s">
        <v>4938</v>
      </c>
      <c r="I688">
        <v>4</v>
      </c>
      <c r="J688" t="s">
        <v>501</v>
      </c>
      <c r="K688">
        <v>4</v>
      </c>
      <c r="L688" t="s">
        <v>517</v>
      </c>
      <c r="M688" t="s">
        <v>8</v>
      </c>
      <c r="N688" t="s">
        <v>59</v>
      </c>
      <c r="O688" t="s">
        <v>503</v>
      </c>
      <c r="P688" t="s">
        <v>8</v>
      </c>
      <c r="Q688" t="s">
        <v>4570</v>
      </c>
      <c r="R688" t="s">
        <v>4940</v>
      </c>
      <c r="S688" t="s">
        <v>195</v>
      </c>
      <c r="T688" t="s">
        <v>4570</v>
      </c>
      <c r="U688" t="s">
        <v>4570</v>
      </c>
      <c r="V688" t="s">
        <v>5265</v>
      </c>
      <c r="W688" t="s">
        <v>5096</v>
      </c>
      <c r="X688" t="s">
        <v>5899</v>
      </c>
      <c r="Y688" t="s">
        <v>4600</v>
      </c>
      <c r="Z688" t="s">
        <v>8</v>
      </c>
      <c r="AA688">
        <v>0</v>
      </c>
      <c r="AB688" t="s">
        <v>195</v>
      </c>
      <c r="AC688">
        <v>0</v>
      </c>
      <c r="AD688" t="s">
        <v>195</v>
      </c>
      <c r="AE688">
        <v>0</v>
      </c>
      <c r="AF688" t="s">
        <v>195</v>
      </c>
      <c r="AG688">
        <v>0</v>
      </c>
      <c r="AH688" t="s">
        <v>195</v>
      </c>
      <c r="AI688">
        <v>23</v>
      </c>
      <c r="AJ688" t="s">
        <v>176</v>
      </c>
      <c r="AK688">
        <v>250000</v>
      </c>
      <c r="AL688">
        <v>5750000</v>
      </c>
      <c r="AM688" t="s">
        <v>195</v>
      </c>
      <c r="AN688">
        <v>0</v>
      </c>
      <c r="AO688" t="s">
        <v>5011</v>
      </c>
      <c r="AP688">
        <v>0</v>
      </c>
      <c r="AQ688">
        <v>0</v>
      </c>
      <c r="AR688">
        <v>478885</v>
      </c>
      <c r="AS688">
        <v>478885</v>
      </c>
      <c r="AT688">
        <v>478885</v>
      </c>
      <c r="AU688">
        <v>478885</v>
      </c>
      <c r="AV688">
        <v>478885</v>
      </c>
      <c r="AW688">
        <v>1436656</v>
      </c>
      <c r="AX688">
        <v>478885</v>
      </c>
      <c r="AY688">
        <v>478885</v>
      </c>
      <c r="AZ688">
        <v>478885</v>
      </c>
      <c r="BA688">
        <v>482264</v>
      </c>
      <c r="BB688" t="s">
        <v>3771</v>
      </c>
      <c r="BC688" t="s">
        <v>3781</v>
      </c>
      <c r="BD688" t="s">
        <v>3782</v>
      </c>
      <c r="BE688" t="s">
        <v>3783</v>
      </c>
      <c r="BF688" t="s">
        <v>3788</v>
      </c>
      <c r="BG688" t="s">
        <v>3805</v>
      </c>
      <c r="BH688" t="s">
        <v>523</v>
      </c>
      <c r="BI688" t="s">
        <v>524</v>
      </c>
      <c r="BJ688" t="s">
        <v>527</v>
      </c>
      <c r="BK688" t="s">
        <v>3773</v>
      </c>
      <c r="BL688" t="s">
        <v>5900</v>
      </c>
      <c r="BM688" t="s">
        <v>4949</v>
      </c>
      <c r="BN688" t="s">
        <v>7</v>
      </c>
      <c r="BO688" t="s">
        <v>4950</v>
      </c>
      <c r="BP688" s="441" t="str">
        <f t="shared" si="10"/>
        <v>DL.2376.AFA.001.052.A.521211</v>
      </c>
    </row>
    <row r="689" spans="1:68">
      <c r="A689" t="s">
        <v>5010</v>
      </c>
      <c r="B689" t="s">
        <v>4936</v>
      </c>
      <c r="C689" t="s">
        <v>4937</v>
      </c>
      <c r="D689" t="s">
        <v>3770</v>
      </c>
      <c r="E689" t="s">
        <v>196</v>
      </c>
      <c r="F689" t="s">
        <v>3772</v>
      </c>
      <c r="G689" t="s">
        <v>48</v>
      </c>
      <c r="H689" t="s">
        <v>4938</v>
      </c>
      <c r="I689">
        <v>4</v>
      </c>
      <c r="J689" t="s">
        <v>501</v>
      </c>
      <c r="K689">
        <v>4</v>
      </c>
      <c r="L689" t="s">
        <v>519</v>
      </c>
      <c r="M689" t="s">
        <v>8</v>
      </c>
      <c r="N689" t="s">
        <v>62</v>
      </c>
      <c r="O689" t="s">
        <v>503</v>
      </c>
      <c r="P689" t="s">
        <v>8</v>
      </c>
      <c r="Q689" t="s">
        <v>4570</v>
      </c>
      <c r="R689" t="s">
        <v>4940</v>
      </c>
      <c r="S689" t="s">
        <v>195</v>
      </c>
      <c r="T689" t="s">
        <v>4570</v>
      </c>
      <c r="U689" t="s">
        <v>4570</v>
      </c>
      <c r="V689" t="s">
        <v>4496</v>
      </c>
      <c r="W689" t="s">
        <v>4570</v>
      </c>
      <c r="X689" t="s">
        <v>5901</v>
      </c>
      <c r="Y689" t="s">
        <v>4495</v>
      </c>
      <c r="Z689" t="s">
        <v>8</v>
      </c>
      <c r="AA689">
        <v>0</v>
      </c>
      <c r="AB689" t="s">
        <v>195</v>
      </c>
      <c r="AC689">
        <v>0</v>
      </c>
      <c r="AD689" t="s">
        <v>195</v>
      </c>
      <c r="AE689">
        <v>0</v>
      </c>
      <c r="AF689" t="s">
        <v>195</v>
      </c>
      <c r="AG689">
        <v>0</v>
      </c>
      <c r="AH689" t="s">
        <v>195</v>
      </c>
      <c r="AI689">
        <v>12</v>
      </c>
      <c r="AJ689" t="s">
        <v>106</v>
      </c>
      <c r="AK689">
        <v>1500000</v>
      </c>
      <c r="AL689">
        <v>18000000</v>
      </c>
      <c r="AM689" t="s">
        <v>195</v>
      </c>
      <c r="AN689">
        <v>0</v>
      </c>
      <c r="AO689" t="s">
        <v>5011</v>
      </c>
      <c r="AP689">
        <v>0</v>
      </c>
      <c r="AQ689">
        <v>0</v>
      </c>
      <c r="AR689">
        <v>1499851</v>
      </c>
      <c r="AS689">
        <v>1499851</v>
      </c>
      <c r="AT689">
        <v>1499851</v>
      </c>
      <c r="AU689">
        <v>1499851</v>
      </c>
      <c r="AV689">
        <v>1967070</v>
      </c>
      <c r="AW689">
        <v>1499851</v>
      </c>
      <c r="AX689">
        <v>1499851</v>
      </c>
      <c r="AY689">
        <v>1499851</v>
      </c>
      <c r="AZ689">
        <v>4032336</v>
      </c>
      <c r="BA689">
        <v>1501637</v>
      </c>
      <c r="BB689" t="s">
        <v>3771</v>
      </c>
      <c r="BC689" t="s">
        <v>3781</v>
      </c>
      <c r="BD689" t="s">
        <v>3782</v>
      </c>
      <c r="BE689" t="s">
        <v>3783</v>
      </c>
      <c r="BF689" t="s">
        <v>3789</v>
      </c>
      <c r="BG689" t="s">
        <v>3790</v>
      </c>
      <c r="BH689" t="s">
        <v>523</v>
      </c>
      <c r="BI689" t="s">
        <v>528</v>
      </c>
      <c r="BJ689" t="s">
        <v>529</v>
      </c>
      <c r="BK689" t="s">
        <v>3773</v>
      </c>
      <c r="BL689" t="s">
        <v>5068</v>
      </c>
      <c r="BM689" t="s">
        <v>4949</v>
      </c>
      <c r="BN689" t="s">
        <v>7</v>
      </c>
      <c r="BO689" t="s">
        <v>4950</v>
      </c>
      <c r="BP689" s="441" t="str">
        <f t="shared" si="10"/>
        <v>DL.2376.AFA.001.053.A.521211</v>
      </c>
    </row>
    <row r="690" spans="1:68">
      <c r="A690" t="s">
        <v>5010</v>
      </c>
      <c r="B690" t="s">
        <v>4936</v>
      </c>
      <c r="C690" t="s">
        <v>4937</v>
      </c>
      <c r="D690" t="s">
        <v>3770</v>
      </c>
      <c r="E690" t="s">
        <v>196</v>
      </c>
      <c r="F690" t="s">
        <v>3772</v>
      </c>
      <c r="G690" t="s">
        <v>48</v>
      </c>
      <c r="H690" t="s">
        <v>4938</v>
      </c>
      <c r="I690">
        <v>4</v>
      </c>
      <c r="J690" t="s">
        <v>501</v>
      </c>
      <c r="K690">
        <v>4</v>
      </c>
      <c r="L690" t="s">
        <v>519</v>
      </c>
      <c r="M690" t="s">
        <v>8</v>
      </c>
      <c r="N690" t="s">
        <v>62</v>
      </c>
      <c r="O690" t="s">
        <v>503</v>
      </c>
      <c r="P690" t="s">
        <v>8</v>
      </c>
      <c r="Q690" t="s">
        <v>4570</v>
      </c>
      <c r="R690" t="s">
        <v>4940</v>
      </c>
      <c r="S690" t="s">
        <v>195</v>
      </c>
      <c r="T690" t="s">
        <v>4570</v>
      </c>
      <c r="U690" t="s">
        <v>4570</v>
      </c>
      <c r="V690" t="s">
        <v>4951</v>
      </c>
      <c r="W690" t="s">
        <v>4496</v>
      </c>
      <c r="X690" t="s">
        <v>5902</v>
      </c>
      <c r="Y690" t="s">
        <v>4503</v>
      </c>
      <c r="Z690" t="s">
        <v>8</v>
      </c>
      <c r="AA690">
        <v>0</v>
      </c>
      <c r="AB690" t="s">
        <v>195</v>
      </c>
      <c r="AC690">
        <v>0</v>
      </c>
      <c r="AD690" t="s">
        <v>195</v>
      </c>
      <c r="AE690">
        <v>0</v>
      </c>
      <c r="AF690" t="s">
        <v>195</v>
      </c>
      <c r="AG690">
        <v>0</v>
      </c>
      <c r="AH690" t="s">
        <v>195</v>
      </c>
      <c r="AI690">
        <v>100</v>
      </c>
      <c r="AJ690" t="s">
        <v>25</v>
      </c>
      <c r="AK690">
        <v>69000</v>
      </c>
      <c r="AL690">
        <v>6900000</v>
      </c>
      <c r="AM690" t="s">
        <v>195</v>
      </c>
      <c r="AN690">
        <v>0</v>
      </c>
      <c r="AO690" t="s">
        <v>5011</v>
      </c>
      <c r="AP690">
        <v>0</v>
      </c>
      <c r="AQ690">
        <v>0</v>
      </c>
      <c r="AR690">
        <v>574943</v>
      </c>
      <c r="AS690">
        <v>574943</v>
      </c>
      <c r="AT690">
        <v>574943</v>
      </c>
      <c r="AU690">
        <v>574943</v>
      </c>
      <c r="AV690">
        <v>754043</v>
      </c>
      <c r="AW690">
        <v>574943</v>
      </c>
      <c r="AX690">
        <v>574943</v>
      </c>
      <c r="AY690">
        <v>574943</v>
      </c>
      <c r="AZ690">
        <v>1545729</v>
      </c>
      <c r="BA690">
        <v>575627</v>
      </c>
      <c r="BB690" t="s">
        <v>3771</v>
      </c>
      <c r="BC690" t="s">
        <v>3781</v>
      </c>
      <c r="BD690" t="s">
        <v>3782</v>
      </c>
      <c r="BE690" t="s">
        <v>3783</v>
      </c>
      <c r="BF690" t="s">
        <v>3789</v>
      </c>
      <c r="BG690" t="s">
        <v>3790</v>
      </c>
      <c r="BH690" t="s">
        <v>523</v>
      </c>
      <c r="BI690" t="s">
        <v>528</v>
      </c>
      <c r="BJ690" t="s">
        <v>529</v>
      </c>
      <c r="BK690" t="s">
        <v>3773</v>
      </c>
      <c r="BL690" t="s">
        <v>5903</v>
      </c>
      <c r="BM690" t="s">
        <v>4949</v>
      </c>
      <c r="BN690" t="s">
        <v>7</v>
      </c>
      <c r="BO690" t="s">
        <v>4950</v>
      </c>
      <c r="BP690" s="441" t="str">
        <f t="shared" si="10"/>
        <v>DL.2376.AFA.001.053.A.521211</v>
      </c>
    </row>
    <row r="691" spans="1:68">
      <c r="A691" t="s">
        <v>5010</v>
      </c>
      <c r="B691" t="s">
        <v>4936</v>
      </c>
      <c r="C691" t="s">
        <v>4937</v>
      </c>
      <c r="D691" t="s">
        <v>3770</v>
      </c>
      <c r="E691" t="s">
        <v>196</v>
      </c>
      <c r="F691" t="s">
        <v>3772</v>
      </c>
      <c r="G691" t="s">
        <v>48</v>
      </c>
      <c r="H691" t="s">
        <v>4938</v>
      </c>
      <c r="I691">
        <v>4</v>
      </c>
      <c r="J691" t="s">
        <v>501</v>
      </c>
      <c r="K691">
        <v>4</v>
      </c>
      <c r="L691" t="s">
        <v>519</v>
      </c>
      <c r="M691" t="s">
        <v>8</v>
      </c>
      <c r="N691" t="s">
        <v>62</v>
      </c>
      <c r="O691" t="s">
        <v>503</v>
      </c>
      <c r="P691" t="s">
        <v>8</v>
      </c>
      <c r="Q691" t="s">
        <v>4570</v>
      </c>
      <c r="R691" t="s">
        <v>4940</v>
      </c>
      <c r="S691" t="s">
        <v>195</v>
      </c>
      <c r="T691" t="s">
        <v>4570</v>
      </c>
      <c r="U691" t="s">
        <v>4570</v>
      </c>
      <c r="V691" t="s">
        <v>5001</v>
      </c>
      <c r="W691" t="s">
        <v>4951</v>
      </c>
      <c r="X691" t="s">
        <v>5904</v>
      </c>
      <c r="Y691" t="s">
        <v>4599</v>
      </c>
      <c r="Z691" t="s">
        <v>8</v>
      </c>
      <c r="AA691">
        <v>0</v>
      </c>
      <c r="AB691" t="s">
        <v>195</v>
      </c>
      <c r="AC691">
        <v>0</v>
      </c>
      <c r="AD691" t="s">
        <v>195</v>
      </c>
      <c r="AE691">
        <v>0</v>
      </c>
      <c r="AF691" t="s">
        <v>195</v>
      </c>
      <c r="AG691">
        <v>0</v>
      </c>
      <c r="AH691" t="s">
        <v>195</v>
      </c>
      <c r="AI691">
        <v>80</v>
      </c>
      <c r="AJ691" t="s">
        <v>176</v>
      </c>
      <c r="AK691">
        <v>500000</v>
      </c>
      <c r="AL691">
        <v>40000000</v>
      </c>
      <c r="AM691" t="s">
        <v>195</v>
      </c>
      <c r="AN691">
        <v>0</v>
      </c>
      <c r="AO691" t="s">
        <v>5011</v>
      </c>
      <c r="AP691">
        <v>0</v>
      </c>
      <c r="AQ691">
        <v>0</v>
      </c>
      <c r="AR691">
        <v>3333003</v>
      </c>
      <c r="AS691">
        <v>3333003</v>
      </c>
      <c r="AT691">
        <v>3333003</v>
      </c>
      <c r="AU691">
        <v>3333003</v>
      </c>
      <c r="AV691">
        <v>4371266</v>
      </c>
      <c r="AW691">
        <v>3333003</v>
      </c>
      <c r="AX691">
        <v>3333003</v>
      </c>
      <c r="AY691">
        <v>3333003</v>
      </c>
      <c r="AZ691">
        <v>8960746</v>
      </c>
      <c r="BA691">
        <v>3336967</v>
      </c>
      <c r="BB691" t="s">
        <v>3771</v>
      </c>
      <c r="BC691" t="s">
        <v>3781</v>
      </c>
      <c r="BD691" t="s">
        <v>3782</v>
      </c>
      <c r="BE691" t="s">
        <v>3783</v>
      </c>
      <c r="BF691" t="s">
        <v>3789</v>
      </c>
      <c r="BG691" t="s">
        <v>3790</v>
      </c>
      <c r="BH691" t="s">
        <v>523</v>
      </c>
      <c r="BI691" t="s">
        <v>528</v>
      </c>
      <c r="BJ691" t="s">
        <v>529</v>
      </c>
      <c r="BK691" t="s">
        <v>3773</v>
      </c>
      <c r="BL691" t="s">
        <v>5905</v>
      </c>
      <c r="BM691" t="s">
        <v>4949</v>
      </c>
      <c r="BN691" t="s">
        <v>7</v>
      </c>
      <c r="BO691" t="s">
        <v>4950</v>
      </c>
      <c r="BP691" s="441" t="str">
        <f t="shared" si="10"/>
        <v>DL.2376.AFA.001.053.A.521211</v>
      </c>
    </row>
    <row r="692" spans="1:68">
      <c r="A692" t="s">
        <v>5010</v>
      </c>
      <c r="B692" t="s">
        <v>4936</v>
      </c>
      <c r="C692" t="s">
        <v>4937</v>
      </c>
      <c r="D692" t="s">
        <v>3770</v>
      </c>
      <c r="E692" t="s">
        <v>196</v>
      </c>
      <c r="F692" t="s">
        <v>3772</v>
      </c>
      <c r="G692" t="s">
        <v>48</v>
      </c>
      <c r="H692" t="s">
        <v>4938</v>
      </c>
      <c r="I692">
        <v>4</v>
      </c>
      <c r="J692" t="s">
        <v>501</v>
      </c>
      <c r="K692">
        <v>4</v>
      </c>
      <c r="L692" t="s">
        <v>519</v>
      </c>
      <c r="M692" t="s">
        <v>508</v>
      </c>
      <c r="N692" t="s">
        <v>65</v>
      </c>
      <c r="O692" t="s">
        <v>503</v>
      </c>
      <c r="P692" t="s">
        <v>8</v>
      </c>
      <c r="Q692" t="s">
        <v>4570</v>
      </c>
      <c r="R692" t="s">
        <v>4940</v>
      </c>
      <c r="S692" t="s">
        <v>195</v>
      </c>
      <c r="T692" t="s">
        <v>4570</v>
      </c>
      <c r="U692" t="s">
        <v>4570</v>
      </c>
      <c r="V692" t="s">
        <v>4496</v>
      </c>
      <c r="W692" t="s">
        <v>4570</v>
      </c>
      <c r="X692" t="s">
        <v>5906</v>
      </c>
      <c r="Y692" t="s">
        <v>4503</v>
      </c>
      <c r="Z692" t="s">
        <v>8</v>
      </c>
      <c r="AA692">
        <v>0</v>
      </c>
      <c r="AB692" t="s">
        <v>195</v>
      </c>
      <c r="AC692">
        <v>0</v>
      </c>
      <c r="AD692" t="s">
        <v>195</v>
      </c>
      <c r="AE692">
        <v>0</v>
      </c>
      <c r="AF692" t="s">
        <v>195</v>
      </c>
      <c r="AG692">
        <v>0</v>
      </c>
      <c r="AH692" t="s">
        <v>195</v>
      </c>
      <c r="AI692">
        <v>224</v>
      </c>
      <c r="AJ692" t="s">
        <v>25</v>
      </c>
      <c r="AK692">
        <v>69000</v>
      </c>
      <c r="AL692">
        <v>15456000</v>
      </c>
      <c r="AM692" t="s">
        <v>195</v>
      </c>
      <c r="AN692">
        <v>0</v>
      </c>
      <c r="AO692" t="s">
        <v>5011</v>
      </c>
      <c r="AP692">
        <v>0</v>
      </c>
      <c r="AQ692">
        <v>0</v>
      </c>
      <c r="AR692">
        <v>1287872</v>
      </c>
      <c r="AS692">
        <v>1287872</v>
      </c>
      <c r="AT692">
        <v>1287872</v>
      </c>
      <c r="AU692">
        <v>1287872</v>
      </c>
      <c r="AV692">
        <v>1689057</v>
      </c>
      <c r="AW692">
        <v>1287872</v>
      </c>
      <c r="AX692">
        <v>1287872</v>
      </c>
      <c r="AY692">
        <v>1287872</v>
      </c>
      <c r="AZ692">
        <v>3462432</v>
      </c>
      <c r="BA692">
        <v>1289407</v>
      </c>
      <c r="BB692" t="s">
        <v>3771</v>
      </c>
      <c r="BC692" t="s">
        <v>3781</v>
      </c>
      <c r="BD692" t="s">
        <v>3782</v>
      </c>
      <c r="BE692" t="s">
        <v>3783</v>
      </c>
      <c r="BF692" t="s">
        <v>3789</v>
      </c>
      <c r="BG692" t="s">
        <v>3792</v>
      </c>
      <c r="BH692" t="s">
        <v>523</v>
      </c>
      <c r="BI692" t="s">
        <v>528</v>
      </c>
      <c r="BJ692" t="s">
        <v>529</v>
      </c>
      <c r="BK692" t="s">
        <v>3773</v>
      </c>
      <c r="BL692" t="s">
        <v>5907</v>
      </c>
      <c r="BM692" t="s">
        <v>4949</v>
      </c>
      <c r="BN692" t="s">
        <v>7</v>
      </c>
      <c r="BO692" t="s">
        <v>4950</v>
      </c>
      <c r="BP692" s="441" t="str">
        <f t="shared" si="10"/>
        <v>DL.2376.AFA.001.053.B.521211</v>
      </c>
    </row>
    <row r="693" spans="1:68">
      <c r="A693" t="s">
        <v>5010</v>
      </c>
      <c r="B693" t="s">
        <v>4936</v>
      </c>
      <c r="C693" t="s">
        <v>4937</v>
      </c>
      <c r="D693" t="s">
        <v>3770</v>
      </c>
      <c r="E693" t="s">
        <v>196</v>
      </c>
      <c r="F693" t="s">
        <v>3772</v>
      </c>
      <c r="G693" t="s">
        <v>48</v>
      </c>
      <c r="H693" t="s">
        <v>4938</v>
      </c>
      <c r="I693">
        <v>4</v>
      </c>
      <c r="J693" t="s">
        <v>501</v>
      </c>
      <c r="K693">
        <v>4</v>
      </c>
      <c r="L693" t="s">
        <v>519</v>
      </c>
      <c r="M693" t="s">
        <v>508</v>
      </c>
      <c r="N693" t="s">
        <v>65</v>
      </c>
      <c r="O693" t="s">
        <v>503</v>
      </c>
      <c r="P693" t="s">
        <v>8</v>
      </c>
      <c r="Q693" t="s">
        <v>4570</v>
      </c>
      <c r="R693" t="s">
        <v>4940</v>
      </c>
      <c r="S693" t="s">
        <v>195</v>
      </c>
      <c r="T693" t="s">
        <v>4570</v>
      </c>
      <c r="U693" t="s">
        <v>4570</v>
      </c>
      <c r="V693" t="s">
        <v>4951</v>
      </c>
      <c r="W693" t="s">
        <v>4496</v>
      </c>
      <c r="X693" t="s">
        <v>5908</v>
      </c>
      <c r="Y693" t="s">
        <v>4495</v>
      </c>
      <c r="Z693" t="s">
        <v>8</v>
      </c>
      <c r="AA693">
        <v>0</v>
      </c>
      <c r="AB693" t="s">
        <v>195</v>
      </c>
      <c r="AC693">
        <v>0</v>
      </c>
      <c r="AD693" t="s">
        <v>195</v>
      </c>
      <c r="AE693">
        <v>0</v>
      </c>
      <c r="AF693" t="s">
        <v>195</v>
      </c>
      <c r="AG693">
        <v>0</v>
      </c>
      <c r="AH693" t="s">
        <v>195</v>
      </c>
      <c r="AI693">
        <v>4</v>
      </c>
      <c r="AJ693" t="s">
        <v>106</v>
      </c>
      <c r="AK693">
        <v>1500000</v>
      </c>
      <c r="AL693">
        <v>6000000</v>
      </c>
      <c r="AM693" t="s">
        <v>195</v>
      </c>
      <c r="AN693">
        <v>0</v>
      </c>
      <c r="AO693" t="s">
        <v>5011</v>
      </c>
      <c r="AP693">
        <v>0</v>
      </c>
      <c r="AQ693">
        <v>0</v>
      </c>
      <c r="AR693">
        <v>499950</v>
      </c>
      <c r="AS693">
        <v>499950</v>
      </c>
      <c r="AT693">
        <v>499950</v>
      </c>
      <c r="AU693">
        <v>499950</v>
      </c>
      <c r="AV693">
        <v>655690</v>
      </c>
      <c r="AW693">
        <v>499950</v>
      </c>
      <c r="AX693">
        <v>499950</v>
      </c>
      <c r="AY693">
        <v>499950</v>
      </c>
      <c r="AZ693">
        <v>1344112</v>
      </c>
      <c r="BA693">
        <v>500548</v>
      </c>
      <c r="BB693" t="s">
        <v>3771</v>
      </c>
      <c r="BC693" t="s">
        <v>3781</v>
      </c>
      <c r="BD693" t="s">
        <v>3782</v>
      </c>
      <c r="BE693" t="s">
        <v>3783</v>
      </c>
      <c r="BF693" t="s">
        <v>3789</v>
      </c>
      <c r="BG693" t="s">
        <v>3792</v>
      </c>
      <c r="BH693" t="s">
        <v>523</v>
      </c>
      <c r="BI693" t="s">
        <v>528</v>
      </c>
      <c r="BJ693" t="s">
        <v>529</v>
      </c>
      <c r="BK693" t="s">
        <v>3773</v>
      </c>
      <c r="BL693" t="s">
        <v>5885</v>
      </c>
      <c r="BM693" t="s">
        <v>4949</v>
      </c>
      <c r="BN693" t="s">
        <v>7</v>
      </c>
      <c r="BO693" t="s">
        <v>4950</v>
      </c>
      <c r="BP693" s="441" t="str">
        <f t="shared" si="10"/>
        <v>DL.2376.AFA.001.053.B.521211</v>
      </c>
    </row>
    <row r="694" spans="1:68">
      <c r="A694" t="s">
        <v>5010</v>
      </c>
      <c r="B694" t="s">
        <v>4936</v>
      </c>
      <c r="C694" t="s">
        <v>4937</v>
      </c>
      <c r="D694" t="s">
        <v>3770</v>
      </c>
      <c r="E694" t="s">
        <v>196</v>
      </c>
      <c r="F694" t="s">
        <v>3772</v>
      </c>
      <c r="G694" t="s">
        <v>48</v>
      </c>
      <c r="H694" t="s">
        <v>4938</v>
      </c>
      <c r="I694">
        <v>4</v>
      </c>
      <c r="J694" t="s">
        <v>501</v>
      </c>
      <c r="K694">
        <v>4</v>
      </c>
      <c r="L694" t="s">
        <v>519</v>
      </c>
      <c r="M694" t="s">
        <v>508</v>
      </c>
      <c r="N694" t="s">
        <v>65</v>
      </c>
      <c r="O694" t="s">
        <v>503</v>
      </c>
      <c r="P694" t="s">
        <v>8</v>
      </c>
      <c r="Q694" t="s">
        <v>4570</v>
      </c>
      <c r="R694" t="s">
        <v>4940</v>
      </c>
      <c r="S694" t="s">
        <v>195</v>
      </c>
      <c r="T694" t="s">
        <v>4570</v>
      </c>
      <c r="U694" t="s">
        <v>4570</v>
      </c>
      <c r="V694" t="s">
        <v>5001</v>
      </c>
      <c r="W694" t="s">
        <v>4951</v>
      </c>
      <c r="X694" t="s">
        <v>5909</v>
      </c>
      <c r="Y694" t="s">
        <v>4597</v>
      </c>
      <c r="Z694" t="s">
        <v>8</v>
      </c>
      <c r="AA694">
        <v>0</v>
      </c>
      <c r="AB694" t="s">
        <v>195</v>
      </c>
      <c r="AC694">
        <v>0</v>
      </c>
      <c r="AD694" t="s">
        <v>195</v>
      </c>
      <c r="AE694">
        <v>0</v>
      </c>
      <c r="AF694" t="s">
        <v>195</v>
      </c>
      <c r="AG694">
        <v>0</v>
      </c>
      <c r="AH694" t="s">
        <v>195</v>
      </c>
      <c r="AI694">
        <v>100</v>
      </c>
      <c r="AJ694" t="s">
        <v>770</v>
      </c>
      <c r="AK694">
        <v>500000</v>
      </c>
      <c r="AL694">
        <v>50000000</v>
      </c>
      <c r="AM694" t="s">
        <v>195</v>
      </c>
      <c r="AN694">
        <v>0</v>
      </c>
      <c r="AO694" t="s">
        <v>5011</v>
      </c>
      <c r="AP694">
        <v>0</v>
      </c>
      <c r="AQ694">
        <v>0</v>
      </c>
      <c r="AR694">
        <v>4166254</v>
      </c>
      <c r="AS694">
        <v>4166254</v>
      </c>
      <c r="AT694">
        <v>4166254</v>
      </c>
      <c r="AU694">
        <v>4166254</v>
      </c>
      <c r="AV694">
        <v>5464083</v>
      </c>
      <c r="AW694">
        <v>4166254</v>
      </c>
      <c r="AX694">
        <v>4166254</v>
      </c>
      <c r="AY694">
        <v>4166254</v>
      </c>
      <c r="AZ694">
        <v>11200933</v>
      </c>
      <c r="BA694">
        <v>4171206</v>
      </c>
      <c r="BB694" t="s">
        <v>3771</v>
      </c>
      <c r="BC694" t="s">
        <v>3781</v>
      </c>
      <c r="BD694" t="s">
        <v>3782</v>
      </c>
      <c r="BE694" t="s">
        <v>3783</v>
      </c>
      <c r="BF694" t="s">
        <v>3789</v>
      </c>
      <c r="BG694" t="s">
        <v>3792</v>
      </c>
      <c r="BH694" t="s">
        <v>523</v>
      </c>
      <c r="BI694" t="s">
        <v>528</v>
      </c>
      <c r="BJ694" t="s">
        <v>529</v>
      </c>
      <c r="BK694" t="s">
        <v>3773</v>
      </c>
      <c r="BL694" t="s">
        <v>5910</v>
      </c>
      <c r="BM694" t="s">
        <v>4949</v>
      </c>
      <c r="BN694" t="s">
        <v>7</v>
      </c>
      <c r="BO694" t="s">
        <v>4950</v>
      </c>
      <c r="BP694" s="441" t="str">
        <f t="shared" si="10"/>
        <v>DL.2376.AFA.001.053.B.521211</v>
      </c>
    </row>
    <row r="695" spans="1:68">
      <c r="A695" t="s">
        <v>5010</v>
      </c>
      <c r="B695" t="s">
        <v>4936</v>
      </c>
      <c r="C695" t="s">
        <v>4937</v>
      </c>
      <c r="D695" t="s">
        <v>3770</v>
      </c>
      <c r="E695" t="s">
        <v>196</v>
      </c>
      <c r="F695" t="s">
        <v>3772</v>
      </c>
      <c r="G695" t="s">
        <v>48</v>
      </c>
      <c r="H695" t="s">
        <v>4938</v>
      </c>
      <c r="I695">
        <v>4</v>
      </c>
      <c r="J695" t="s">
        <v>501</v>
      </c>
      <c r="K695">
        <v>4</v>
      </c>
      <c r="L695" t="s">
        <v>519</v>
      </c>
      <c r="M695" t="s">
        <v>509</v>
      </c>
      <c r="N695" t="s">
        <v>774</v>
      </c>
      <c r="O695" t="s">
        <v>503</v>
      </c>
      <c r="P695" t="s">
        <v>8</v>
      </c>
      <c r="Q695" t="s">
        <v>4570</v>
      </c>
      <c r="R695" t="s">
        <v>4940</v>
      </c>
      <c r="S695" t="s">
        <v>195</v>
      </c>
      <c r="T695" t="s">
        <v>4570</v>
      </c>
      <c r="U695" t="s">
        <v>4570</v>
      </c>
      <c r="V695" t="s">
        <v>4496</v>
      </c>
      <c r="W695" t="s">
        <v>4570</v>
      </c>
      <c r="X695" t="s">
        <v>5911</v>
      </c>
      <c r="Y695" t="s">
        <v>4483</v>
      </c>
      <c r="Z695" t="s">
        <v>8</v>
      </c>
      <c r="AA695">
        <v>0</v>
      </c>
      <c r="AB695" t="s">
        <v>195</v>
      </c>
      <c r="AC695">
        <v>0</v>
      </c>
      <c r="AD695" t="s">
        <v>195</v>
      </c>
      <c r="AE695">
        <v>0</v>
      </c>
      <c r="AF695" t="s">
        <v>195</v>
      </c>
      <c r="AG695">
        <v>0</v>
      </c>
      <c r="AH695" t="s">
        <v>195</v>
      </c>
      <c r="AI695">
        <v>4</v>
      </c>
      <c r="AJ695" t="s">
        <v>106</v>
      </c>
      <c r="AK695">
        <v>1000000</v>
      </c>
      <c r="AL695">
        <v>4000000</v>
      </c>
      <c r="AM695" t="s">
        <v>195</v>
      </c>
      <c r="AN695">
        <v>0</v>
      </c>
      <c r="AO695" t="s">
        <v>5011</v>
      </c>
      <c r="AP695">
        <v>0</v>
      </c>
      <c r="AQ695">
        <v>0</v>
      </c>
      <c r="AR695">
        <v>333300</v>
      </c>
      <c r="AS695">
        <v>333300</v>
      </c>
      <c r="AT695">
        <v>333300</v>
      </c>
      <c r="AU695">
        <v>333300</v>
      </c>
      <c r="AV695">
        <v>437127</v>
      </c>
      <c r="AW695">
        <v>333300</v>
      </c>
      <c r="AX695">
        <v>333300</v>
      </c>
      <c r="AY695">
        <v>333300</v>
      </c>
      <c r="AZ695">
        <v>896075</v>
      </c>
      <c r="BA695">
        <v>333698</v>
      </c>
      <c r="BB695" t="s">
        <v>3771</v>
      </c>
      <c r="BC695" t="s">
        <v>3781</v>
      </c>
      <c r="BD695" t="s">
        <v>3782</v>
      </c>
      <c r="BE695" t="s">
        <v>3783</v>
      </c>
      <c r="BF695" t="s">
        <v>3789</v>
      </c>
      <c r="BG695" t="s">
        <v>3806</v>
      </c>
      <c r="BH695" t="s">
        <v>523</v>
      </c>
      <c r="BI695" t="s">
        <v>528</v>
      </c>
      <c r="BJ695" t="s">
        <v>529</v>
      </c>
      <c r="BK695" t="s">
        <v>3773</v>
      </c>
      <c r="BL695" t="s">
        <v>5049</v>
      </c>
      <c r="BM695" t="s">
        <v>4949</v>
      </c>
      <c r="BN695" t="s">
        <v>7</v>
      </c>
      <c r="BO695" t="s">
        <v>4950</v>
      </c>
      <c r="BP695" s="441" t="str">
        <f t="shared" si="10"/>
        <v>DL.2376.AFA.001.053.C.521211</v>
      </c>
    </row>
    <row r="696" spans="1:68">
      <c r="A696" t="s">
        <v>5010</v>
      </c>
      <c r="B696" t="s">
        <v>4936</v>
      </c>
      <c r="C696" t="s">
        <v>4937</v>
      </c>
      <c r="D696" t="s">
        <v>3770</v>
      </c>
      <c r="E696" t="s">
        <v>196</v>
      </c>
      <c r="F696" t="s">
        <v>3772</v>
      </c>
      <c r="G696" t="s">
        <v>48</v>
      </c>
      <c r="H696" t="s">
        <v>4938</v>
      </c>
      <c r="I696">
        <v>4</v>
      </c>
      <c r="J696" t="s">
        <v>501</v>
      </c>
      <c r="K696">
        <v>4</v>
      </c>
      <c r="L696" t="s">
        <v>519</v>
      </c>
      <c r="M696" t="s">
        <v>509</v>
      </c>
      <c r="N696" t="s">
        <v>774</v>
      </c>
      <c r="O696" t="s">
        <v>503</v>
      </c>
      <c r="P696" t="s">
        <v>8</v>
      </c>
      <c r="Q696" t="s">
        <v>4570</v>
      </c>
      <c r="R696" t="s">
        <v>4940</v>
      </c>
      <c r="S696" t="s">
        <v>195</v>
      </c>
      <c r="T696" t="s">
        <v>4570</v>
      </c>
      <c r="U696" t="s">
        <v>4570</v>
      </c>
      <c r="V696" t="s">
        <v>4951</v>
      </c>
      <c r="W696" t="s">
        <v>4496</v>
      </c>
      <c r="X696" t="s">
        <v>5912</v>
      </c>
      <c r="Y696" t="s">
        <v>4493</v>
      </c>
      <c r="Z696" t="s">
        <v>8</v>
      </c>
      <c r="AA696">
        <v>0</v>
      </c>
      <c r="AB696" t="s">
        <v>195</v>
      </c>
      <c r="AC696">
        <v>0</v>
      </c>
      <c r="AD696" t="s">
        <v>195</v>
      </c>
      <c r="AE696">
        <v>0</v>
      </c>
      <c r="AF696" t="s">
        <v>195</v>
      </c>
      <c r="AG696">
        <v>0</v>
      </c>
      <c r="AH696" t="s">
        <v>195</v>
      </c>
      <c r="AI696">
        <v>4</v>
      </c>
      <c r="AJ696" t="s">
        <v>106</v>
      </c>
      <c r="AK696">
        <v>1500000</v>
      </c>
      <c r="AL696">
        <v>6000000</v>
      </c>
      <c r="AM696" t="s">
        <v>195</v>
      </c>
      <c r="AN696">
        <v>0</v>
      </c>
      <c r="AO696" t="s">
        <v>5011</v>
      </c>
      <c r="AP696">
        <v>0</v>
      </c>
      <c r="AQ696">
        <v>0</v>
      </c>
      <c r="AR696">
        <v>499950</v>
      </c>
      <c r="AS696">
        <v>499950</v>
      </c>
      <c r="AT696">
        <v>499950</v>
      </c>
      <c r="AU696">
        <v>499950</v>
      </c>
      <c r="AV696">
        <v>655690</v>
      </c>
      <c r="AW696">
        <v>499950</v>
      </c>
      <c r="AX696">
        <v>499950</v>
      </c>
      <c r="AY696">
        <v>499950</v>
      </c>
      <c r="AZ696">
        <v>1344112</v>
      </c>
      <c r="BA696">
        <v>500548</v>
      </c>
      <c r="BB696" t="s">
        <v>3771</v>
      </c>
      <c r="BC696" t="s">
        <v>3781</v>
      </c>
      <c r="BD696" t="s">
        <v>3782</v>
      </c>
      <c r="BE696" t="s">
        <v>3783</v>
      </c>
      <c r="BF696" t="s">
        <v>3789</v>
      </c>
      <c r="BG696" t="s">
        <v>3806</v>
      </c>
      <c r="BH696" t="s">
        <v>523</v>
      </c>
      <c r="BI696" t="s">
        <v>528</v>
      </c>
      <c r="BJ696" t="s">
        <v>529</v>
      </c>
      <c r="BK696" t="s">
        <v>3773</v>
      </c>
      <c r="BL696" t="s">
        <v>5450</v>
      </c>
      <c r="BM696" t="s">
        <v>4949</v>
      </c>
      <c r="BN696" t="s">
        <v>7</v>
      </c>
      <c r="BO696" t="s">
        <v>4950</v>
      </c>
      <c r="BP696" s="441" t="str">
        <f t="shared" si="10"/>
        <v>DL.2376.AFA.001.053.C.521211</v>
      </c>
    </row>
    <row r="697" spans="1:68">
      <c r="A697" t="s">
        <v>5010</v>
      </c>
      <c r="B697" t="s">
        <v>4936</v>
      </c>
      <c r="C697" t="s">
        <v>4937</v>
      </c>
      <c r="D697" t="s">
        <v>3770</v>
      </c>
      <c r="E697" t="s">
        <v>196</v>
      </c>
      <c r="F697" t="s">
        <v>3772</v>
      </c>
      <c r="G697" t="s">
        <v>48</v>
      </c>
      <c r="H697" t="s">
        <v>4938</v>
      </c>
      <c r="I697">
        <v>4</v>
      </c>
      <c r="J697" t="s">
        <v>501</v>
      </c>
      <c r="K697">
        <v>4</v>
      </c>
      <c r="L697" t="s">
        <v>519</v>
      </c>
      <c r="M697" t="s">
        <v>509</v>
      </c>
      <c r="N697" t="s">
        <v>774</v>
      </c>
      <c r="O697" t="s">
        <v>503</v>
      </c>
      <c r="P697" t="s">
        <v>8</v>
      </c>
      <c r="Q697" t="s">
        <v>4570</v>
      </c>
      <c r="R697" t="s">
        <v>4940</v>
      </c>
      <c r="S697" t="s">
        <v>195</v>
      </c>
      <c r="T697" t="s">
        <v>4570</v>
      </c>
      <c r="U697" t="s">
        <v>4570</v>
      </c>
      <c r="V697" t="s">
        <v>5001</v>
      </c>
      <c r="W697" t="s">
        <v>4951</v>
      </c>
      <c r="X697" t="s">
        <v>5913</v>
      </c>
      <c r="Y697" t="s">
        <v>4503</v>
      </c>
      <c r="Z697" t="s">
        <v>8</v>
      </c>
      <c r="AA697">
        <v>0</v>
      </c>
      <c r="AB697" t="s">
        <v>195</v>
      </c>
      <c r="AC697">
        <v>0</v>
      </c>
      <c r="AD697" t="s">
        <v>195</v>
      </c>
      <c r="AE697">
        <v>0</v>
      </c>
      <c r="AF697" t="s">
        <v>195</v>
      </c>
      <c r="AG697">
        <v>0</v>
      </c>
      <c r="AH697" t="s">
        <v>195</v>
      </c>
      <c r="AI697">
        <v>70</v>
      </c>
      <c r="AJ697" t="s">
        <v>25</v>
      </c>
      <c r="AK697">
        <v>69000</v>
      </c>
      <c r="AL697">
        <v>4830000</v>
      </c>
      <c r="AM697" t="s">
        <v>195</v>
      </c>
      <c r="AN697">
        <v>0</v>
      </c>
      <c r="AO697" t="s">
        <v>5011</v>
      </c>
      <c r="AP697">
        <v>0</v>
      </c>
      <c r="AQ697">
        <v>0</v>
      </c>
      <c r="AR697">
        <v>402460</v>
      </c>
      <c r="AS697">
        <v>402460</v>
      </c>
      <c r="AT697">
        <v>402460</v>
      </c>
      <c r="AU697">
        <v>402460</v>
      </c>
      <c r="AV697">
        <v>527830</v>
      </c>
      <c r="AW697">
        <v>402460</v>
      </c>
      <c r="AX697">
        <v>402460</v>
      </c>
      <c r="AY697">
        <v>402460</v>
      </c>
      <c r="AZ697">
        <v>1082010</v>
      </c>
      <c r="BA697">
        <v>402940</v>
      </c>
      <c r="BB697" t="s">
        <v>3771</v>
      </c>
      <c r="BC697" t="s">
        <v>3781</v>
      </c>
      <c r="BD697" t="s">
        <v>3782</v>
      </c>
      <c r="BE697" t="s">
        <v>3783</v>
      </c>
      <c r="BF697" t="s">
        <v>3789</v>
      </c>
      <c r="BG697" t="s">
        <v>3806</v>
      </c>
      <c r="BH697" t="s">
        <v>523</v>
      </c>
      <c r="BI697" t="s">
        <v>528</v>
      </c>
      <c r="BJ697" t="s">
        <v>529</v>
      </c>
      <c r="BK697" t="s">
        <v>3773</v>
      </c>
      <c r="BL697" t="s">
        <v>5914</v>
      </c>
      <c r="BM697" t="s">
        <v>4949</v>
      </c>
      <c r="BN697" t="s">
        <v>7</v>
      </c>
      <c r="BO697" t="s">
        <v>4950</v>
      </c>
      <c r="BP697" s="441" t="str">
        <f t="shared" si="10"/>
        <v>DL.2376.AFA.001.053.C.521211</v>
      </c>
    </row>
    <row r="698" spans="1:68">
      <c r="A698" t="s">
        <v>5010</v>
      </c>
      <c r="B698" t="s">
        <v>4936</v>
      </c>
      <c r="C698" t="s">
        <v>4937</v>
      </c>
      <c r="D698" t="s">
        <v>3770</v>
      </c>
      <c r="E698" t="s">
        <v>196</v>
      </c>
      <c r="F698" t="s">
        <v>3772</v>
      </c>
      <c r="G698" t="s">
        <v>48</v>
      </c>
      <c r="H698" t="s">
        <v>4938</v>
      </c>
      <c r="I698">
        <v>4</v>
      </c>
      <c r="J698" t="s">
        <v>501</v>
      </c>
      <c r="K698">
        <v>4</v>
      </c>
      <c r="L698" t="s">
        <v>519</v>
      </c>
      <c r="M698" t="s">
        <v>509</v>
      </c>
      <c r="N698" t="s">
        <v>774</v>
      </c>
      <c r="O698" t="s">
        <v>503</v>
      </c>
      <c r="P698" t="s">
        <v>8</v>
      </c>
      <c r="Q698" t="s">
        <v>4570</v>
      </c>
      <c r="R698" t="s">
        <v>4940</v>
      </c>
      <c r="S698" t="s">
        <v>195</v>
      </c>
      <c r="T698" t="s">
        <v>4570</v>
      </c>
      <c r="U698" t="s">
        <v>4570</v>
      </c>
      <c r="V698" t="s">
        <v>5092</v>
      </c>
      <c r="W698" t="s">
        <v>5001</v>
      </c>
      <c r="X698" t="s">
        <v>5915</v>
      </c>
      <c r="Y698" t="s">
        <v>4495</v>
      </c>
      <c r="Z698" t="s">
        <v>8</v>
      </c>
      <c r="AA698">
        <v>0</v>
      </c>
      <c r="AB698" t="s">
        <v>195</v>
      </c>
      <c r="AC698">
        <v>0</v>
      </c>
      <c r="AD698" t="s">
        <v>195</v>
      </c>
      <c r="AE698">
        <v>0</v>
      </c>
      <c r="AF698" t="s">
        <v>195</v>
      </c>
      <c r="AG698">
        <v>0</v>
      </c>
      <c r="AH698" t="s">
        <v>195</v>
      </c>
      <c r="AI698">
        <v>4</v>
      </c>
      <c r="AJ698" t="s">
        <v>106</v>
      </c>
      <c r="AK698">
        <v>1500000</v>
      </c>
      <c r="AL698">
        <v>6000000</v>
      </c>
      <c r="AM698" t="s">
        <v>195</v>
      </c>
      <c r="AN698">
        <v>0</v>
      </c>
      <c r="AO698" t="s">
        <v>5011</v>
      </c>
      <c r="AP698">
        <v>0</v>
      </c>
      <c r="AQ698">
        <v>0</v>
      </c>
      <c r="AR698">
        <v>499950</v>
      </c>
      <c r="AS698">
        <v>499950</v>
      </c>
      <c r="AT698">
        <v>499950</v>
      </c>
      <c r="AU698">
        <v>499950</v>
      </c>
      <c r="AV698">
        <v>655690</v>
      </c>
      <c r="AW698">
        <v>499950</v>
      </c>
      <c r="AX698">
        <v>499950</v>
      </c>
      <c r="AY698">
        <v>499950</v>
      </c>
      <c r="AZ698">
        <v>1344112</v>
      </c>
      <c r="BA698">
        <v>500548</v>
      </c>
      <c r="BB698" t="s">
        <v>3771</v>
      </c>
      <c r="BC698" t="s">
        <v>3781</v>
      </c>
      <c r="BD698" t="s">
        <v>3782</v>
      </c>
      <c r="BE698" t="s">
        <v>3783</v>
      </c>
      <c r="BF698" t="s">
        <v>3789</v>
      </c>
      <c r="BG698" t="s">
        <v>3806</v>
      </c>
      <c r="BH698" t="s">
        <v>523</v>
      </c>
      <c r="BI698" t="s">
        <v>528</v>
      </c>
      <c r="BJ698" t="s">
        <v>529</v>
      </c>
      <c r="BK698" t="s">
        <v>3773</v>
      </c>
      <c r="BL698" t="s">
        <v>5916</v>
      </c>
      <c r="BM698" t="s">
        <v>4949</v>
      </c>
      <c r="BN698" t="s">
        <v>7</v>
      </c>
      <c r="BO698" t="s">
        <v>4950</v>
      </c>
      <c r="BP698" s="441" t="str">
        <f t="shared" si="10"/>
        <v>DL.2376.AFA.001.053.C.521211</v>
      </c>
    </row>
    <row r="699" spans="1:68">
      <c r="A699" t="s">
        <v>5010</v>
      </c>
      <c r="B699" t="s">
        <v>4936</v>
      </c>
      <c r="C699" t="s">
        <v>4937</v>
      </c>
      <c r="D699" t="s">
        <v>3770</v>
      </c>
      <c r="E699" t="s">
        <v>196</v>
      </c>
      <c r="F699" t="s">
        <v>3772</v>
      </c>
      <c r="G699" t="s">
        <v>48</v>
      </c>
      <c r="H699" t="s">
        <v>4938</v>
      </c>
      <c r="I699">
        <v>4</v>
      </c>
      <c r="J699" t="s">
        <v>501</v>
      </c>
      <c r="K699">
        <v>4</v>
      </c>
      <c r="L699" t="s">
        <v>520</v>
      </c>
      <c r="M699" t="s">
        <v>8</v>
      </c>
      <c r="N699" t="s">
        <v>68</v>
      </c>
      <c r="O699" t="s">
        <v>503</v>
      </c>
      <c r="P699" t="s">
        <v>8</v>
      </c>
      <c r="Q699" t="s">
        <v>4570</v>
      </c>
      <c r="R699" t="s">
        <v>4940</v>
      </c>
      <c r="S699" t="s">
        <v>195</v>
      </c>
      <c r="T699" t="s">
        <v>4570</v>
      </c>
      <c r="U699" t="s">
        <v>4570</v>
      </c>
      <c r="V699" t="s">
        <v>4496</v>
      </c>
      <c r="W699" t="s">
        <v>4570</v>
      </c>
      <c r="X699" t="s">
        <v>5917</v>
      </c>
      <c r="Y699" t="s">
        <v>4495</v>
      </c>
      <c r="Z699" t="s">
        <v>8</v>
      </c>
      <c r="AA699">
        <v>0</v>
      </c>
      <c r="AB699" t="s">
        <v>195</v>
      </c>
      <c r="AC699">
        <v>0</v>
      </c>
      <c r="AD699" t="s">
        <v>195</v>
      </c>
      <c r="AE699">
        <v>0</v>
      </c>
      <c r="AF699" t="s">
        <v>195</v>
      </c>
      <c r="AG699">
        <v>0</v>
      </c>
      <c r="AH699" t="s">
        <v>195</v>
      </c>
      <c r="AI699">
        <v>3</v>
      </c>
      <c r="AJ699" t="s">
        <v>106</v>
      </c>
      <c r="AK699">
        <v>1500000</v>
      </c>
      <c r="AL699">
        <v>4500000</v>
      </c>
      <c r="AM699" t="s">
        <v>195</v>
      </c>
      <c r="AN699">
        <v>0</v>
      </c>
      <c r="AO699" t="s">
        <v>5011</v>
      </c>
      <c r="AP699">
        <v>0</v>
      </c>
      <c r="AQ699">
        <v>0</v>
      </c>
      <c r="AR699">
        <v>236627</v>
      </c>
      <c r="AS699">
        <v>396509</v>
      </c>
      <c r="AT699">
        <v>236627</v>
      </c>
      <c r="AU699">
        <v>525559</v>
      </c>
      <c r="AV699">
        <v>236627</v>
      </c>
      <c r="AW699">
        <v>1736627</v>
      </c>
      <c r="AX699">
        <v>525559</v>
      </c>
      <c r="AY699">
        <v>236627</v>
      </c>
      <c r="AZ699">
        <v>132020</v>
      </c>
      <c r="BA699">
        <v>237218</v>
      </c>
      <c r="BB699" t="s">
        <v>3771</v>
      </c>
      <c r="BC699" t="s">
        <v>3781</v>
      </c>
      <c r="BD699" t="s">
        <v>3782</v>
      </c>
      <c r="BE699" t="s">
        <v>3783</v>
      </c>
      <c r="BF699" t="s">
        <v>3793</v>
      </c>
      <c r="BG699" t="s">
        <v>3794</v>
      </c>
      <c r="BH699" t="s">
        <v>523</v>
      </c>
      <c r="BI699" t="s">
        <v>528</v>
      </c>
      <c r="BJ699" t="s">
        <v>531</v>
      </c>
      <c r="BK699" t="s">
        <v>3773</v>
      </c>
      <c r="BL699" t="s">
        <v>5068</v>
      </c>
      <c r="BM699" t="s">
        <v>4949</v>
      </c>
      <c r="BN699" t="s">
        <v>7</v>
      </c>
      <c r="BO699" t="s">
        <v>4950</v>
      </c>
      <c r="BP699" s="441" t="str">
        <f t="shared" si="10"/>
        <v>DL.2376.AFA.001.054.A.521211</v>
      </c>
    </row>
    <row r="700" spans="1:68">
      <c r="A700" t="s">
        <v>5010</v>
      </c>
      <c r="B700" t="s">
        <v>4936</v>
      </c>
      <c r="C700" t="s">
        <v>4937</v>
      </c>
      <c r="D700" t="s">
        <v>3770</v>
      </c>
      <c r="E700" t="s">
        <v>196</v>
      </c>
      <c r="F700" t="s">
        <v>3772</v>
      </c>
      <c r="G700" t="s">
        <v>48</v>
      </c>
      <c r="H700" t="s">
        <v>4938</v>
      </c>
      <c r="I700">
        <v>4</v>
      </c>
      <c r="J700" t="s">
        <v>501</v>
      </c>
      <c r="K700">
        <v>4</v>
      </c>
      <c r="L700" t="s">
        <v>520</v>
      </c>
      <c r="M700" t="s">
        <v>8</v>
      </c>
      <c r="N700" t="s">
        <v>68</v>
      </c>
      <c r="O700" t="s">
        <v>503</v>
      </c>
      <c r="P700" t="s">
        <v>8</v>
      </c>
      <c r="Q700" t="s">
        <v>4570</v>
      </c>
      <c r="R700" t="s">
        <v>4940</v>
      </c>
      <c r="S700" t="s">
        <v>195</v>
      </c>
      <c r="T700" t="s">
        <v>4570</v>
      </c>
      <c r="U700" t="s">
        <v>4570</v>
      </c>
      <c r="V700" t="s">
        <v>4951</v>
      </c>
      <c r="W700" t="s">
        <v>4496</v>
      </c>
      <c r="X700" t="s">
        <v>5918</v>
      </c>
      <c r="Y700" t="s">
        <v>4564</v>
      </c>
      <c r="Z700" t="s">
        <v>8</v>
      </c>
      <c r="AA700">
        <v>0</v>
      </c>
      <c r="AB700" t="s">
        <v>195</v>
      </c>
      <c r="AC700">
        <v>0</v>
      </c>
      <c r="AD700" t="s">
        <v>195</v>
      </c>
      <c r="AE700">
        <v>0</v>
      </c>
      <c r="AF700" t="s">
        <v>195</v>
      </c>
      <c r="AG700">
        <v>0</v>
      </c>
      <c r="AH700" t="s">
        <v>195</v>
      </c>
      <c r="AI700">
        <v>20</v>
      </c>
      <c r="AJ700" t="s">
        <v>25</v>
      </c>
      <c r="AK700">
        <v>75000</v>
      </c>
      <c r="AL700">
        <v>1500000</v>
      </c>
      <c r="AM700" t="s">
        <v>195</v>
      </c>
      <c r="AN700">
        <v>0</v>
      </c>
      <c r="AO700" t="s">
        <v>5011</v>
      </c>
      <c r="AP700">
        <v>0</v>
      </c>
      <c r="AQ700">
        <v>0</v>
      </c>
      <c r="AR700">
        <v>465367</v>
      </c>
      <c r="AS700">
        <v>779801</v>
      </c>
      <c r="AT700">
        <v>0</v>
      </c>
      <c r="AU700">
        <v>254832</v>
      </c>
      <c r="AV700">
        <v>0</v>
      </c>
      <c r="AW700">
        <v>0</v>
      </c>
      <c r="AX700">
        <v>0</v>
      </c>
      <c r="AY700">
        <v>0</v>
      </c>
      <c r="AZ700">
        <v>0</v>
      </c>
      <c r="BA700">
        <v>0</v>
      </c>
      <c r="BB700" t="s">
        <v>3771</v>
      </c>
      <c r="BC700" t="s">
        <v>3781</v>
      </c>
      <c r="BD700" t="s">
        <v>3782</v>
      </c>
      <c r="BE700" t="s">
        <v>3783</v>
      </c>
      <c r="BF700" t="s">
        <v>3793</v>
      </c>
      <c r="BG700" t="s">
        <v>3794</v>
      </c>
      <c r="BH700" t="s">
        <v>523</v>
      </c>
      <c r="BI700" t="s">
        <v>528</v>
      </c>
      <c r="BJ700" t="s">
        <v>531</v>
      </c>
      <c r="BK700" t="s">
        <v>3773</v>
      </c>
      <c r="BL700" t="s">
        <v>5919</v>
      </c>
      <c r="BM700" t="s">
        <v>4949</v>
      </c>
      <c r="BN700" t="s">
        <v>7</v>
      </c>
      <c r="BO700" t="s">
        <v>4950</v>
      </c>
      <c r="BP700" s="441" t="str">
        <f t="shared" si="10"/>
        <v>DL.2376.AFA.001.054.A.521211</v>
      </c>
    </row>
    <row r="701" spans="1:68">
      <c r="A701" t="s">
        <v>5010</v>
      </c>
      <c r="B701" t="s">
        <v>4936</v>
      </c>
      <c r="C701" t="s">
        <v>4937</v>
      </c>
      <c r="D701" t="s">
        <v>3770</v>
      </c>
      <c r="E701" t="s">
        <v>196</v>
      </c>
      <c r="F701" t="s">
        <v>3772</v>
      </c>
      <c r="G701" t="s">
        <v>48</v>
      </c>
      <c r="H701" t="s">
        <v>4938</v>
      </c>
      <c r="I701">
        <v>4</v>
      </c>
      <c r="J701" t="s">
        <v>501</v>
      </c>
      <c r="K701">
        <v>4</v>
      </c>
      <c r="L701" t="s">
        <v>520</v>
      </c>
      <c r="M701" t="s">
        <v>8</v>
      </c>
      <c r="N701" t="s">
        <v>68</v>
      </c>
      <c r="O701" t="s">
        <v>503</v>
      </c>
      <c r="P701" t="s">
        <v>8</v>
      </c>
      <c r="Q701" t="s">
        <v>4570</v>
      </c>
      <c r="R701" t="s">
        <v>4940</v>
      </c>
      <c r="S701" t="s">
        <v>195</v>
      </c>
      <c r="T701" t="s">
        <v>4570</v>
      </c>
      <c r="U701" t="s">
        <v>4570</v>
      </c>
      <c r="V701" t="s">
        <v>5001</v>
      </c>
      <c r="W701" t="s">
        <v>4951</v>
      </c>
      <c r="X701" t="s">
        <v>5920</v>
      </c>
      <c r="Y701" t="s">
        <v>4483</v>
      </c>
      <c r="Z701" t="s">
        <v>8</v>
      </c>
      <c r="AA701">
        <v>0</v>
      </c>
      <c r="AB701" t="s">
        <v>195</v>
      </c>
      <c r="AC701">
        <v>0</v>
      </c>
      <c r="AD701" t="s">
        <v>195</v>
      </c>
      <c r="AE701">
        <v>0</v>
      </c>
      <c r="AF701" t="s">
        <v>195</v>
      </c>
      <c r="AG701">
        <v>0</v>
      </c>
      <c r="AH701" t="s">
        <v>195</v>
      </c>
      <c r="AI701">
        <v>3</v>
      </c>
      <c r="AJ701" t="s">
        <v>106</v>
      </c>
      <c r="AK701">
        <v>1000000</v>
      </c>
      <c r="AL701">
        <v>3000000</v>
      </c>
      <c r="AM701" t="s">
        <v>195</v>
      </c>
      <c r="AN701">
        <v>0</v>
      </c>
      <c r="AO701" t="s">
        <v>5011</v>
      </c>
      <c r="AP701">
        <v>0</v>
      </c>
      <c r="AQ701">
        <v>0</v>
      </c>
      <c r="AR701">
        <v>157752</v>
      </c>
      <c r="AS701">
        <v>264339</v>
      </c>
      <c r="AT701">
        <v>157752</v>
      </c>
      <c r="AU701">
        <v>350372</v>
      </c>
      <c r="AV701">
        <v>157752</v>
      </c>
      <c r="AW701">
        <v>157752</v>
      </c>
      <c r="AX701">
        <v>350372</v>
      </c>
      <c r="AY701">
        <v>1157752</v>
      </c>
      <c r="AZ701">
        <v>88014</v>
      </c>
      <c r="BA701">
        <v>158143</v>
      </c>
      <c r="BB701" t="s">
        <v>3771</v>
      </c>
      <c r="BC701" t="s">
        <v>3781</v>
      </c>
      <c r="BD701" t="s">
        <v>3782</v>
      </c>
      <c r="BE701" t="s">
        <v>3783</v>
      </c>
      <c r="BF701" t="s">
        <v>3793</v>
      </c>
      <c r="BG701" t="s">
        <v>3794</v>
      </c>
      <c r="BH701" t="s">
        <v>523</v>
      </c>
      <c r="BI701" t="s">
        <v>528</v>
      </c>
      <c r="BJ701" t="s">
        <v>531</v>
      </c>
      <c r="BK701" t="s">
        <v>3773</v>
      </c>
      <c r="BL701" t="s">
        <v>5887</v>
      </c>
      <c r="BM701" t="s">
        <v>4949</v>
      </c>
      <c r="BN701" t="s">
        <v>7</v>
      </c>
      <c r="BO701" t="s">
        <v>4950</v>
      </c>
      <c r="BP701" s="441" t="str">
        <f t="shared" si="10"/>
        <v>DL.2376.AFA.001.054.A.521211</v>
      </c>
    </row>
    <row r="702" spans="1:68">
      <c r="A702" t="s">
        <v>5010</v>
      </c>
      <c r="B702" t="s">
        <v>4936</v>
      </c>
      <c r="C702" t="s">
        <v>4937</v>
      </c>
      <c r="D702" t="s">
        <v>3770</v>
      </c>
      <c r="E702" t="s">
        <v>196</v>
      </c>
      <c r="F702" t="s">
        <v>3772</v>
      </c>
      <c r="G702" t="s">
        <v>48</v>
      </c>
      <c r="H702" t="s">
        <v>4938</v>
      </c>
      <c r="I702">
        <v>4</v>
      </c>
      <c r="J702" t="s">
        <v>501</v>
      </c>
      <c r="K702">
        <v>4</v>
      </c>
      <c r="L702" t="s">
        <v>520</v>
      </c>
      <c r="M702" t="s">
        <v>8</v>
      </c>
      <c r="N702" t="s">
        <v>68</v>
      </c>
      <c r="O702" t="s">
        <v>503</v>
      </c>
      <c r="P702" t="s">
        <v>8</v>
      </c>
      <c r="Q702" t="s">
        <v>4570</v>
      </c>
      <c r="R702" t="s">
        <v>4940</v>
      </c>
      <c r="S702" t="s">
        <v>195</v>
      </c>
      <c r="T702" t="s">
        <v>4570</v>
      </c>
      <c r="U702" t="s">
        <v>4570</v>
      </c>
      <c r="V702" t="s">
        <v>5092</v>
      </c>
      <c r="W702" t="s">
        <v>5001</v>
      </c>
      <c r="X702" t="s">
        <v>5921</v>
      </c>
      <c r="Y702" t="s">
        <v>4493</v>
      </c>
      <c r="Z702" t="s">
        <v>8</v>
      </c>
      <c r="AA702">
        <v>0</v>
      </c>
      <c r="AB702" t="s">
        <v>195</v>
      </c>
      <c r="AC702">
        <v>0</v>
      </c>
      <c r="AD702" t="s">
        <v>195</v>
      </c>
      <c r="AE702">
        <v>0</v>
      </c>
      <c r="AF702" t="s">
        <v>195</v>
      </c>
      <c r="AG702">
        <v>0</v>
      </c>
      <c r="AH702" t="s">
        <v>195</v>
      </c>
      <c r="AI702">
        <v>3</v>
      </c>
      <c r="AJ702" t="s">
        <v>106</v>
      </c>
      <c r="AK702">
        <v>1500000</v>
      </c>
      <c r="AL702">
        <v>4500000</v>
      </c>
      <c r="AM702" t="s">
        <v>195</v>
      </c>
      <c r="AN702">
        <v>0</v>
      </c>
      <c r="AO702" t="s">
        <v>5011</v>
      </c>
      <c r="AP702">
        <v>0</v>
      </c>
      <c r="AQ702">
        <v>0</v>
      </c>
      <c r="AR702">
        <v>236627</v>
      </c>
      <c r="AS702">
        <v>396509</v>
      </c>
      <c r="AT702">
        <v>236627</v>
      </c>
      <c r="AU702">
        <v>525559</v>
      </c>
      <c r="AV702">
        <v>236627</v>
      </c>
      <c r="AW702">
        <v>236627</v>
      </c>
      <c r="AX702">
        <v>2025559</v>
      </c>
      <c r="AY702">
        <v>236627</v>
      </c>
      <c r="AZ702">
        <v>132020</v>
      </c>
      <c r="BA702">
        <v>237218</v>
      </c>
      <c r="BB702" t="s">
        <v>3771</v>
      </c>
      <c r="BC702" t="s">
        <v>3781</v>
      </c>
      <c r="BD702" t="s">
        <v>3782</v>
      </c>
      <c r="BE702" t="s">
        <v>3783</v>
      </c>
      <c r="BF702" t="s">
        <v>3793</v>
      </c>
      <c r="BG702" t="s">
        <v>3794</v>
      </c>
      <c r="BH702" t="s">
        <v>523</v>
      </c>
      <c r="BI702" t="s">
        <v>528</v>
      </c>
      <c r="BJ702" t="s">
        <v>531</v>
      </c>
      <c r="BK702" t="s">
        <v>3773</v>
      </c>
      <c r="BL702" t="s">
        <v>5115</v>
      </c>
      <c r="BM702" t="s">
        <v>4949</v>
      </c>
      <c r="BN702" t="s">
        <v>7</v>
      </c>
      <c r="BO702" t="s">
        <v>4950</v>
      </c>
      <c r="BP702" s="441" t="str">
        <f t="shared" si="10"/>
        <v>DL.2376.AFA.001.054.A.521211</v>
      </c>
    </row>
    <row r="703" spans="1:68">
      <c r="A703" t="s">
        <v>4935</v>
      </c>
      <c r="B703" t="s">
        <v>4936</v>
      </c>
      <c r="C703" t="s">
        <v>4937</v>
      </c>
      <c r="D703" t="s">
        <v>3795</v>
      </c>
      <c r="E703" t="s">
        <v>197</v>
      </c>
      <c r="F703" t="s">
        <v>3812</v>
      </c>
      <c r="G703" t="s">
        <v>820</v>
      </c>
      <c r="H703" t="s">
        <v>4938</v>
      </c>
      <c r="I703">
        <v>9</v>
      </c>
      <c r="J703" t="s">
        <v>4959</v>
      </c>
      <c r="K703">
        <v>2</v>
      </c>
      <c r="L703" t="s">
        <v>1164</v>
      </c>
      <c r="M703" t="s">
        <v>8</v>
      </c>
      <c r="N703" t="s">
        <v>75</v>
      </c>
      <c r="O703" t="s">
        <v>503</v>
      </c>
      <c r="P703" t="s">
        <v>8</v>
      </c>
      <c r="Q703" t="s">
        <v>4570</v>
      </c>
      <c r="R703" t="s">
        <v>4940</v>
      </c>
      <c r="S703" t="s">
        <v>195</v>
      </c>
      <c r="T703" t="s">
        <v>4570</v>
      </c>
      <c r="U703" t="s">
        <v>4570</v>
      </c>
      <c r="V703" t="s">
        <v>4496</v>
      </c>
      <c r="W703" t="s">
        <v>4570</v>
      </c>
      <c r="X703" t="s">
        <v>5922</v>
      </c>
      <c r="Y703" t="s">
        <v>4495</v>
      </c>
      <c r="Z703" t="s">
        <v>8</v>
      </c>
      <c r="AA703">
        <v>0</v>
      </c>
      <c r="AB703" t="s">
        <v>195</v>
      </c>
      <c r="AC703">
        <v>0</v>
      </c>
      <c r="AD703" t="s">
        <v>195</v>
      </c>
      <c r="AE703">
        <v>0</v>
      </c>
      <c r="AF703" t="s">
        <v>195</v>
      </c>
      <c r="AG703">
        <v>0</v>
      </c>
      <c r="AH703" t="s">
        <v>195</v>
      </c>
      <c r="AI703">
        <v>4</v>
      </c>
      <c r="AJ703" t="s">
        <v>106</v>
      </c>
      <c r="AK703">
        <v>1000000</v>
      </c>
      <c r="AL703">
        <v>4000000</v>
      </c>
      <c r="AM703" t="s">
        <v>195</v>
      </c>
      <c r="AN703">
        <v>0</v>
      </c>
      <c r="AO703" t="s">
        <v>4943</v>
      </c>
      <c r="AP703">
        <v>0</v>
      </c>
      <c r="AQ703">
        <v>0</v>
      </c>
      <c r="AR703">
        <v>150932</v>
      </c>
      <c r="AS703">
        <v>150932</v>
      </c>
      <c r="AT703">
        <v>226398</v>
      </c>
      <c r="AU703">
        <v>315280</v>
      </c>
      <c r="AV703">
        <v>402276</v>
      </c>
      <c r="AW703">
        <v>386808</v>
      </c>
      <c r="AX703">
        <v>402688</v>
      </c>
      <c r="AY703">
        <v>386808</v>
      </c>
      <c r="AZ703">
        <v>555326</v>
      </c>
      <c r="BA703">
        <v>1022552</v>
      </c>
      <c r="BB703" t="s">
        <v>3796</v>
      </c>
      <c r="BC703" t="s">
        <v>3797</v>
      </c>
      <c r="BD703" t="s">
        <v>3813</v>
      </c>
      <c r="BE703" t="s">
        <v>3816</v>
      </c>
      <c r="BF703" t="s">
        <v>3815</v>
      </c>
      <c r="BG703" t="s">
        <v>3814</v>
      </c>
      <c r="BH703" t="s">
        <v>523</v>
      </c>
      <c r="BI703" t="s">
        <v>532</v>
      </c>
      <c r="BJ703" t="s">
        <v>533</v>
      </c>
      <c r="BK703" t="s">
        <v>3773</v>
      </c>
      <c r="BL703" t="s">
        <v>5068</v>
      </c>
      <c r="BM703" t="s">
        <v>4949</v>
      </c>
      <c r="BN703" t="s">
        <v>7</v>
      </c>
      <c r="BO703" t="s">
        <v>4950</v>
      </c>
      <c r="BP703" s="441" t="str">
        <f t="shared" si="10"/>
        <v>WA.2378.EBA.958.311.A.521211</v>
      </c>
    </row>
    <row r="704" spans="1:68">
      <c r="A704" t="s">
        <v>4935</v>
      </c>
      <c r="B704" t="s">
        <v>4936</v>
      </c>
      <c r="C704" t="s">
        <v>4937</v>
      </c>
      <c r="D704" t="s">
        <v>3795</v>
      </c>
      <c r="E704" t="s">
        <v>197</v>
      </c>
      <c r="F704" t="s">
        <v>3812</v>
      </c>
      <c r="G704" t="s">
        <v>820</v>
      </c>
      <c r="H704" t="s">
        <v>4938</v>
      </c>
      <c r="I704">
        <v>9</v>
      </c>
      <c r="J704" t="s">
        <v>4959</v>
      </c>
      <c r="K704">
        <v>2</v>
      </c>
      <c r="L704" t="s">
        <v>1164</v>
      </c>
      <c r="M704" t="s">
        <v>8</v>
      </c>
      <c r="N704" t="s">
        <v>75</v>
      </c>
      <c r="O704" t="s">
        <v>503</v>
      </c>
      <c r="P704" t="s">
        <v>8</v>
      </c>
      <c r="Q704" t="s">
        <v>4570</v>
      </c>
      <c r="R704" t="s">
        <v>4940</v>
      </c>
      <c r="S704" t="s">
        <v>195</v>
      </c>
      <c r="T704" t="s">
        <v>4570</v>
      </c>
      <c r="U704" t="s">
        <v>4570</v>
      </c>
      <c r="V704" t="s">
        <v>4951</v>
      </c>
      <c r="W704" t="s">
        <v>4496</v>
      </c>
      <c r="X704" t="s">
        <v>5923</v>
      </c>
      <c r="Y704" t="s">
        <v>4503</v>
      </c>
      <c r="Z704" t="s">
        <v>8</v>
      </c>
      <c r="AA704">
        <v>0</v>
      </c>
      <c r="AB704" t="s">
        <v>195</v>
      </c>
      <c r="AC704">
        <v>0</v>
      </c>
      <c r="AD704" t="s">
        <v>195</v>
      </c>
      <c r="AE704">
        <v>0</v>
      </c>
      <c r="AF704" t="s">
        <v>195</v>
      </c>
      <c r="AG704">
        <v>0</v>
      </c>
      <c r="AH704" t="s">
        <v>195</v>
      </c>
      <c r="AI704">
        <v>120</v>
      </c>
      <c r="AJ704" t="s">
        <v>25</v>
      </c>
      <c r="AK704">
        <v>70000</v>
      </c>
      <c r="AL704">
        <v>8400000</v>
      </c>
      <c r="AM704" t="s">
        <v>195</v>
      </c>
      <c r="AN704">
        <v>0</v>
      </c>
      <c r="AO704" t="s">
        <v>4943</v>
      </c>
      <c r="AP704">
        <v>0</v>
      </c>
      <c r="AQ704">
        <v>0</v>
      </c>
      <c r="AR704">
        <v>316957</v>
      </c>
      <c r="AS704">
        <v>316957</v>
      </c>
      <c r="AT704">
        <v>475436</v>
      </c>
      <c r="AU704">
        <v>662089</v>
      </c>
      <c r="AV704">
        <v>844779</v>
      </c>
      <c r="AW704">
        <v>812298</v>
      </c>
      <c r="AX704">
        <v>845645</v>
      </c>
      <c r="AY704">
        <v>812298</v>
      </c>
      <c r="AZ704">
        <v>1166185</v>
      </c>
      <c r="BA704">
        <v>2147356</v>
      </c>
      <c r="BB704" t="s">
        <v>3796</v>
      </c>
      <c r="BC704" t="s">
        <v>3797</v>
      </c>
      <c r="BD704" t="s">
        <v>3813</v>
      </c>
      <c r="BE704" t="s">
        <v>3816</v>
      </c>
      <c r="BF704" t="s">
        <v>3815</v>
      </c>
      <c r="BG704" t="s">
        <v>3814</v>
      </c>
      <c r="BH704" t="s">
        <v>523</v>
      </c>
      <c r="BI704" t="s">
        <v>532</v>
      </c>
      <c r="BJ704" t="s">
        <v>533</v>
      </c>
      <c r="BK704" t="s">
        <v>3773</v>
      </c>
      <c r="BL704" t="s">
        <v>5903</v>
      </c>
      <c r="BM704" t="s">
        <v>4949</v>
      </c>
      <c r="BN704" t="s">
        <v>7</v>
      </c>
      <c r="BO704" t="s">
        <v>4950</v>
      </c>
      <c r="BP704" s="441" t="str">
        <f t="shared" si="10"/>
        <v>WA.2378.EBA.958.311.A.521211</v>
      </c>
    </row>
    <row r="705" spans="1:68">
      <c r="A705" t="s">
        <v>5010</v>
      </c>
      <c r="B705" t="s">
        <v>4936</v>
      </c>
      <c r="C705" t="s">
        <v>4937</v>
      </c>
      <c r="D705" t="s">
        <v>3795</v>
      </c>
      <c r="E705" t="s">
        <v>197</v>
      </c>
      <c r="F705" t="s">
        <v>3812</v>
      </c>
      <c r="G705" t="s">
        <v>820</v>
      </c>
      <c r="H705" t="s">
        <v>4938</v>
      </c>
      <c r="I705">
        <v>9</v>
      </c>
      <c r="J705" t="s">
        <v>4959</v>
      </c>
      <c r="K705">
        <v>2</v>
      </c>
      <c r="L705" t="s">
        <v>1164</v>
      </c>
      <c r="M705" t="s">
        <v>8</v>
      </c>
      <c r="N705" t="s">
        <v>75</v>
      </c>
      <c r="O705" t="s">
        <v>503</v>
      </c>
      <c r="P705" t="s">
        <v>8</v>
      </c>
      <c r="Q705" t="s">
        <v>4570</v>
      </c>
      <c r="R705" t="s">
        <v>4940</v>
      </c>
      <c r="S705" t="s">
        <v>195</v>
      </c>
      <c r="T705" t="s">
        <v>4570</v>
      </c>
      <c r="U705" t="s">
        <v>4570</v>
      </c>
      <c r="V705" t="s">
        <v>4496</v>
      </c>
      <c r="W705" t="s">
        <v>4570</v>
      </c>
      <c r="X705" t="s">
        <v>5922</v>
      </c>
      <c r="Y705" t="s">
        <v>4495</v>
      </c>
      <c r="Z705" t="s">
        <v>8</v>
      </c>
      <c r="AA705">
        <v>0</v>
      </c>
      <c r="AB705" t="s">
        <v>195</v>
      </c>
      <c r="AC705">
        <v>0</v>
      </c>
      <c r="AD705" t="s">
        <v>195</v>
      </c>
      <c r="AE705">
        <v>0</v>
      </c>
      <c r="AF705" t="s">
        <v>195</v>
      </c>
      <c r="AG705">
        <v>0</v>
      </c>
      <c r="AH705" t="s">
        <v>195</v>
      </c>
      <c r="AI705">
        <v>4</v>
      </c>
      <c r="AJ705" t="s">
        <v>106</v>
      </c>
      <c r="AK705">
        <v>1000000</v>
      </c>
      <c r="AL705">
        <v>4000000</v>
      </c>
      <c r="AM705" t="s">
        <v>195</v>
      </c>
      <c r="AN705">
        <v>0</v>
      </c>
      <c r="AO705" t="s">
        <v>5011</v>
      </c>
      <c r="AP705">
        <v>0</v>
      </c>
      <c r="AQ705">
        <v>0</v>
      </c>
      <c r="AR705">
        <v>150932</v>
      </c>
      <c r="AS705">
        <v>150932</v>
      </c>
      <c r="AT705">
        <v>226398</v>
      </c>
      <c r="AU705">
        <v>315280</v>
      </c>
      <c r="AV705">
        <v>402276</v>
      </c>
      <c r="AW705">
        <v>386808</v>
      </c>
      <c r="AX705">
        <v>402688</v>
      </c>
      <c r="AY705">
        <v>386808</v>
      </c>
      <c r="AZ705">
        <v>555326</v>
      </c>
      <c r="BA705">
        <v>1022552</v>
      </c>
      <c r="BB705" t="s">
        <v>3796</v>
      </c>
      <c r="BC705" t="s">
        <v>3797</v>
      </c>
      <c r="BD705" t="s">
        <v>3813</v>
      </c>
      <c r="BE705" t="s">
        <v>3816</v>
      </c>
      <c r="BF705" t="s">
        <v>3815</v>
      </c>
      <c r="BG705" t="s">
        <v>3814</v>
      </c>
      <c r="BH705" t="s">
        <v>523</v>
      </c>
      <c r="BI705" t="s">
        <v>532</v>
      </c>
      <c r="BJ705" t="s">
        <v>533</v>
      </c>
      <c r="BK705" t="s">
        <v>3773</v>
      </c>
      <c r="BL705" t="s">
        <v>5068</v>
      </c>
      <c r="BM705" t="s">
        <v>4949</v>
      </c>
      <c r="BN705" t="s">
        <v>7</v>
      </c>
      <c r="BO705" t="s">
        <v>4950</v>
      </c>
      <c r="BP705" s="441" t="str">
        <f t="shared" si="10"/>
        <v>WA.2378.EBA.958.311.A.521211</v>
      </c>
    </row>
    <row r="706" spans="1:68">
      <c r="A706" t="s">
        <v>5010</v>
      </c>
      <c r="B706" t="s">
        <v>4936</v>
      </c>
      <c r="C706" t="s">
        <v>4937</v>
      </c>
      <c r="D706" t="s">
        <v>3795</v>
      </c>
      <c r="E706" t="s">
        <v>197</v>
      </c>
      <c r="F706" t="s">
        <v>3812</v>
      </c>
      <c r="G706" t="s">
        <v>820</v>
      </c>
      <c r="H706" t="s">
        <v>4938</v>
      </c>
      <c r="I706">
        <v>9</v>
      </c>
      <c r="J706" t="s">
        <v>4959</v>
      </c>
      <c r="K706">
        <v>2</v>
      </c>
      <c r="L706" t="s">
        <v>1164</v>
      </c>
      <c r="M706" t="s">
        <v>8</v>
      </c>
      <c r="N706" t="s">
        <v>75</v>
      </c>
      <c r="O706" t="s">
        <v>503</v>
      </c>
      <c r="P706" t="s">
        <v>8</v>
      </c>
      <c r="Q706" t="s">
        <v>4570</v>
      </c>
      <c r="R706" t="s">
        <v>4940</v>
      </c>
      <c r="S706" t="s">
        <v>195</v>
      </c>
      <c r="T706" t="s">
        <v>4570</v>
      </c>
      <c r="U706" t="s">
        <v>4570</v>
      </c>
      <c r="V706" t="s">
        <v>4951</v>
      </c>
      <c r="W706" t="s">
        <v>4496</v>
      </c>
      <c r="X706" t="s">
        <v>5923</v>
      </c>
      <c r="Y706" t="s">
        <v>4503</v>
      </c>
      <c r="Z706" t="s">
        <v>8</v>
      </c>
      <c r="AA706">
        <v>0</v>
      </c>
      <c r="AB706" t="s">
        <v>195</v>
      </c>
      <c r="AC706">
        <v>0</v>
      </c>
      <c r="AD706" t="s">
        <v>195</v>
      </c>
      <c r="AE706">
        <v>0</v>
      </c>
      <c r="AF706" t="s">
        <v>195</v>
      </c>
      <c r="AG706">
        <v>0</v>
      </c>
      <c r="AH706" t="s">
        <v>195</v>
      </c>
      <c r="AI706">
        <v>120</v>
      </c>
      <c r="AJ706" t="s">
        <v>25</v>
      </c>
      <c r="AK706">
        <v>70000</v>
      </c>
      <c r="AL706">
        <v>8400000</v>
      </c>
      <c r="AM706" t="s">
        <v>195</v>
      </c>
      <c r="AN706">
        <v>0</v>
      </c>
      <c r="AO706" t="s">
        <v>5011</v>
      </c>
      <c r="AP706">
        <v>0</v>
      </c>
      <c r="AQ706">
        <v>0</v>
      </c>
      <c r="AR706">
        <v>316957</v>
      </c>
      <c r="AS706">
        <v>316957</v>
      </c>
      <c r="AT706">
        <v>475436</v>
      </c>
      <c r="AU706">
        <v>662089</v>
      </c>
      <c r="AV706">
        <v>844779</v>
      </c>
      <c r="AW706">
        <v>812298</v>
      </c>
      <c r="AX706">
        <v>845645</v>
      </c>
      <c r="AY706">
        <v>812298</v>
      </c>
      <c r="AZ706">
        <v>1166185</v>
      </c>
      <c r="BA706">
        <v>2147356</v>
      </c>
      <c r="BB706" t="s">
        <v>3796</v>
      </c>
      <c r="BC706" t="s">
        <v>3797</v>
      </c>
      <c r="BD706" t="s">
        <v>3813</v>
      </c>
      <c r="BE706" t="s">
        <v>3816</v>
      </c>
      <c r="BF706" t="s">
        <v>3815</v>
      </c>
      <c r="BG706" t="s">
        <v>3814</v>
      </c>
      <c r="BH706" t="s">
        <v>523</v>
      </c>
      <c r="BI706" t="s">
        <v>532</v>
      </c>
      <c r="BJ706" t="s">
        <v>533</v>
      </c>
      <c r="BK706" t="s">
        <v>3773</v>
      </c>
      <c r="BL706" t="s">
        <v>5903</v>
      </c>
      <c r="BM706" t="s">
        <v>4949</v>
      </c>
      <c r="BN706" t="s">
        <v>7</v>
      </c>
      <c r="BO706" t="s">
        <v>4950</v>
      </c>
      <c r="BP706" s="441" t="str">
        <f t="shared" ref="BP706:BP769" si="11">_xlfn.TEXTJOIN(".",TRUE,D706,E706,F706,J706,L706,M706,O706)</f>
        <v>WA.2378.EBA.958.311.A.521211</v>
      </c>
    </row>
    <row r="707" spans="1:68">
      <c r="A707" t="s">
        <v>4935</v>
      </c>
      <c r="B707" t="s">
        <v>4936</v>
      </c>
      <c r="C707" t="s">
        <v>4937</v>
      </c>
      <c r="D707" t="s">
        <v>3795</v>
      </c>
      <c r="E707" t="s">
        <v>197</v>
      </c>
      <c r="F707" t="s">
        <v>3842</v>
      </c>
      <c r="G707" t="s">
        <v>2445</v>
      </c>
      <c r="H707" t="s">
        <v>4938</v>
      </c>
      <c r="I707">
        <v>5</v>
      </c>
      <c r="J707" t="s">
        <v>5054</v>
      </c>
      <c r="K707">
        <v>2</v>
      </c>
      <c r="L707" t="s">
        <v>3069</v>
      </c>
      <c r="M707" t="s">
        <v>8</v>
      </c>
      <c r="N707" t="s">
        <v>178</v>
      </c>
      <c r="O707" t="s">
        <v>503</v>
      </c>
      <c r="P707" t="s">
        <v>8</v>
      </c>
      <c r="Q707" t="s">
        <v>4570</v>
      </c>
      <c r="R707" t="s">
        <v>4940</v>
      </c>
      <c r="S707" t="s">
        <v>195</v>
      </c>
      <c r="T707" t="s">
        <v>4570</v>
      </c>
      <c r="U707" t="s">
        <v>4570</v>
      </c>
      <c r="V707" t="s">
        <v>4496</v>
      </c>
      <c r="W707" t="s">
        <v>4570</v>
      </c>
      <c r="X707" t="s">
        <v>5924</v>
      </c>
      <c r="Y707" t="s">
        <v>4495</v>
      </c>
      <c r="Z707" t="s">
        <v>8</v>
      </c>
      <c r="AA707">
        <v>0</v>
      </c>
      <c r="AB707" t="s">
        <v>195</v>
      </c>
      <c r="AC707">
        <v>0</v>
      </c>
      <c r="AD707" t="s">
        <v>195</v>
      </c>
      <c r="AE707">
        <v>0</v>
      </c>
      <c r="AF707" t="s">
        <v>195</v>
      </c>
      <c r="AG707">
        <v>0</v>
      </c>
      <c r="AH707" t="s">
        <v>195</v>
      </c>
      <c r="AI707">
        <v>4</v>
      </c>
      <c r="AJ707" t="s">
        <v>9</v>
      </c>
      <c r="AK707">
        <v>1500000</v>
      </c>
      <c r="AL707">
        <v>6000000</v>
      </c>
      <c r="AM707" t="s">
        <v>195</v>
      </c>
      <c r="AN707">
        <v>0</v>
      </c>
      <c r="AO707" t="s">
        <v>4943</v>
      </c>
      <c r="AP707">
        <v>0</v>
      </c>
      <c r="AQ707">
        <v>0</v>
      </c>
      <c r="AR707">
        <v>74951</v>
      </c>
      <c r="AS707">
        <v>74951</v>
      </c>
      <c r="AT707">
        <v>59961</v>
      </c>
      <c r="AU707">
        <v>59961</v>
      </c>
      <c r="AV707">
        <v>269826</v>
      </c>
      <c r="AW707">
        <v>74951</v>
      </c>
      <c r="AX707">
        <v>34605</v>
      </c>
      <c r="AY707">
        <v>4828268</v>
      </c>
      <c r="AZ707">
        <v>208050</v>
      </c>
      <c r="BA707">
        <v>314476</v>
      </c>
      <c r="BB707" t="s">
        <v>3796</v>
      </c>
      <c r="BC707" t="s">
        <v>3797</v>
      </c>
      <c r="BD707" t="s">
        <v>3843</v>
      </c>
      <c r="BE707" t="s">
        <v>3850</v>
      </c>
      <c r="BF707" t="s">
        <v>3851</v>
      </c>
      <c r="BG707" t="s">
        <v>3852</v>
      </c>
      <c r="BH707" t="s">
        <v>523</v>
      </c>
      <c r="BI707" t="s">
        <v>532</v>
      </c>
      <c r="BJ707" t="s">
        <v>570</v>
      </c>
      <c r="BK707" t="s">
        <v>3773</v>
      </c>
      <c r="BL707" t="s">
        <v>5068</v>
      </c>
      <c r="BM707" t="s">
        <v>4949</v>
      </c>
      <c r="BN707" t="s">
        <v>7</v>
      </c>
      <c r="BO707" t="s">
        <v>4950</v>
      </c>
      <c r="BP707" s="441" t="str">
        <f t="shared" si="11"/>
        <v>WA.2378.EBD.953.302.A.521211</v>
      </c>
    </row>
    <row r="708" spans="1:68">
      <c r="A708" t="s">
        <v>4935</v>
      </c>
      <c r="B708" t="s">
        <v>4936</v>
      </c>
      <c r="C708" t="s">
        <v>4937</v>
      </c>
      <c r="D708" t="s">
        <v>3795</v>
      </c>
      <c r="E708" t="s">
        <v>197</v>
      </c>
      <c r="F708" t="s">
        <v>3842</v>
      </c>
      <c r="G708" t="s">
        <v>2445</v>
      </c>
      <c r="H708" t="s">
        <v>4938</v>
      </c>
      <c r="I708">
        <v>5</v>
      </c>
      <c r="J708" t="s">
        <v>5054</v>
      </c>
      <c r="K708">
        <v>2</v>
      </c>
      <c r="L708" t="s">
        <v>3069</v>
      </c>
      <c r="M708" t="s">
        <v>8</v>
      </c>
      <c r="N708" t="s">
        <v>178</v>
      </c>
      <c r="O708" t="s">
        <v>503</v>
      </c>
      <c r="P708" t="s">
        <v>8</v>
      </c>
      <c r="Q708" t="s">
        <v>4570</v>
      </c>
      <c r="R708" t="s">
        <v>4940</v>
      </c>
      <c r="S708" t="s">
        <v>195</v>
      </c>
      <c r="T708" t="s">
        <v>4570</v>
      </c>
      <c r="U708" t="s">
        <v>4570</v>
      </c>
      <c r="V708" t="s">
        <v>4951</v>
      </c>
      <c r="W708" t="s">
        <v>4496</v>
      </c>
      <c r="X708" t="s">
        <v>5925</v>
      </c>
      <c r="Y708" t="s">
        <v>4489</v>
      </c>
      <c r="Z708" t="s">
        <v>8</v>
      </c>
      <c r="AA708">
        <v>0</v>
      </c>
      <c r="AB708" t="s">
        <v>195</v>
      </c>
      <c r="AC708">
        <v>0</v>
      </c>
      <c r="AD708" t="s">
        <v>195</v>
      </c>
      <c r="AE708">
        <v>0</v>
      </c>
      <c r="AF708" t="s">
        <v>195</v>
      </c>
      <c r="AG708">
        <v>0</v>
      </c>
      <c r="AH708" t="s">
        <v>195</v>
      </c>
      <c r="AI708">
        <v>12</v>
      </c>
      <c r="AJ708" t="s">
        <v>25</v>
      </c>
      <c r="AK708">
        <v>75000</v>
      </c>
      <c r="AL708">
        <v>900000</v>
      </c>
      <c r="AM708" t="s">
        <v>195</v>
      </c>
      <c r="AN708">
        <v>0</v>
      </c>
      <c r="AO708" t="s">
        <v>4943</v>
      </c>
      <c r="AP708">
        <v>0</v>
      </c>
      <c r="AQ708">
        <v>0</v>
      </c>
      <c r="AR708">
        <v>168641</v>
      </c>
      <c r="AS708">
        <v>168641</v>
      </c>
      <c r="AT708">
        <v>134913</v>
      </c>
      <c r="AU708">
        <v>134913</v>
      </c>
      <c r="AV708">
        <v>0</v>
      </c>
      <c r="AW708">
        <v>0</v>
      </c>
      <c r="AX708">
        <v>77861</v>
      </c>
      <c r="AY708">
        <v>0</v>
      </c>
      <c r="AZ708">
        <v>0</v>
      </c>
      <c r="BA708">
        <v>215031</v>
      </c>
      <c r="BB708" t="s">
        <v>3796</v>
      </c>
      <c r="BC708" t="s">
        <v>3797</v>
      </c>
      <c r="BD708" t="s">
        <v>3843</v>
      </c>
      <c r="BE708" t="s">
        <v>3850</v>
      </c>
      <c r="BF708" t="s">
        <v>3851</v>
      </c>
      <c r="BG708" t="s">
        <v>3852</v>
      </c>
      <c r="BH708" t="s">
        <v>523</v>
      </c>
      <c r="BI708" t="s">
        <v>532</v>
      </c>
      <c r="BJ708" t="s">
        <v>570</v>
      </c>
      <c r="BK708" t="s">
        <v>3773</v>
      </c>
      <c r="BL708" t="s">
        <v>5926</v>
      </c>
      <c r="BM708" t="s">
        <v>4949</v>
      </c>
      <c r="BN708" t="s">
        <v>7</v>
      </c>
      <c r="BO708" t="s">
        <v>4950</v>
      </c>
      <c r="BP708" s="441" t="str">
        <f t="shared" si="11"/>
        <v>WA.2378.EBD.953.302.A.521211</v>
      </c>
    </row>
    <row r="709" spans="1:68">
      <c r="A709" t="s">
        <v>4935</v>
      </c>
      <c r="B709" t="s">
        <v>4936</v>
      </c>
      <c r="C709" t="s">
        <v>4937</v>
      </c>
      <c r="D709" t="s">
        <v>3795</v>
      </c>
      <c r="E709" t="s">
        <v>197</v>
      </c>
      <c r="F709" t="s">
        <v>3842</v>
      </c>
      <c r="G709" t="s">
        <v>2445</v>
      </c>
      <c r="H709" t="s">
        <v>4938</v>
      </c>
      <c r="I709">
        <v>5</v>
      </c>
      <c r="J709" t="s">
        <v>5054</v>
      </c>
      <c r="K709">
        <v>2</v>
      </c>
      <c r="L709" t="s">
        <v>3069</v>
      </c>
      <c r="M709" t="s">
        <v>8</v>
      </c>
      <c r="N709" t="s">
        <v>178</v>
      </c>
      <c r="O709" t="s">
        <v>503</v>
      </c>
      <c r="P709" t="s">
        <v>8</v>
      </c>
      <c r="Q709" t="s">
        <v>4570</v>
      </c>
      <c r="R709" t="s">
        <v>4940</v>
      </c>
      <c r="S709" t="s">
        <v>195</v>
      </c>
      <c r="T709" t="s">
        <v>4570</v>
      </c>
      <c r="U709" t="s">
        <v>4570</v>
      </c>
      <c r="V709" t="s">
        <v>5001</v>
      </c>
      <c r="W709" t="s">
        <v>4951</v>
      </c>
      <c r="X709" t="s">
        <v>5927</v>
      </c>
      <c r="Y709" t="s">
        <v>4483</v>
      </c>
      <c r="Z709" t="s">
        <v>8</v>
      </c>
      <c r="AA709">
        <v>0</v>
      </c>
      <c r="AB709" t="s">
        <v>195</v>
      </c>
      <c r="AC709">
        <v>0</v>
      </c>
      <c r="AD709" t="s">
        <v>195</v>
      </c>
      <c r="AE709">
        <v>0</v>
      </c>
      <c r="AF709" t="s">
        <v>195</v>
      </c>
      <c r="AG709">
        <v>0</v>
      </c>
      <c r="AH709" t="s">
        <v>195</v>
      </c>
      <c r="AI709">
        <v>4</v>
      </c>
      <c r="AJ709" t="s">
        <v>106</v>
      </c>
      <c r="AK709">
        <v>1000000</v>
      </c>
      <c r="AL709">
        <v>4000000</v>
      </c>
      <c r="AM709" t="s">
        <v>195</v>
      </c>
      <c r="AN709">
        <v>0</v>
      </c>
      <c r="AO709" t="s">
        <v>4943</v>
      </c>
      <c r="AP709">
        <v>0</v>
      </c>
      <c r="AQ709">
        <v>0</v>
      </c>
      <c r="AR709">
        <v>49968</v>
      </c>
      <c r="AS709">
        <v>49968</v>
      </c>
      <c r="AT709">
        <v>39974</v>
      </c>
      <c r="AU709">
        <v>39974</v>
      </c>
      <c r="AV709">
        <v>179884</v>
      </c>
      <c r="AW709">
        <v>49968</v>
      </c>
      <c r="AX709">
        <v>23070</v>
      </c>
      <c r="AY709">
        <v>3218845</v>
      </c>
      <c r="AZ709">
        <v>138700</v>
      </c>
      <c r="BA709">
        <v>209649</v>
      </c>
      <c r="BB709" t="s">
        <v>3796</v>
      </c>
      <c r="BC709" t="s">
        <v>3797</v>
      </c>
      <c r="BD709" t="s">
        <v>3843</v>
      </c>
      <c r="BE709" t="s">
        <v>3850</v>
      </c>
      <c r="BF709" t="s">
        <v>3851</v>
      </c>
      <c r="BG709" t="s">
        <v>3852</v>
      </c>
      <c r="BH709" t="s">
        <v>523</v>
      </c>
      <c r="BI709" t="s">
        <v>532</v>
      </c>
      <c r="BJ709" t="s">
        <v>570</v>
      </c>
      <c r="BK709" t="s">
        <v>3773</v>
      </c>
      <c r="BL709" t="s">
        <v>5887</v>
      </c>
      <c r="BM709" t="s">
        <v>4949</v>
      </c>
      <c r="BN709" t="s">
        <v>7</v>
      </c>
      <c r="BO709" t="s">
        <v>4950</v>
      </c>
      <c r="BP709" s="441" t="str">
        <f t="shared" si="11"/>
        <v>WA.2378.EBD.953.302.A.521211</v>
      </c>
    </row>
    <row r="710" spans="1:68">
      <c r="A710" t="s">
        <v>4935</v>
      </c>
      <c r="B710" t="s">
        <v>4936</v>
      </c>
      <c r="C710" t="s">
        <v>4937</v>
      </c>
      <c r="D710" t="s">
        <v>3795</v>
      </c>
      <c r="E710" t="s">
        <v>197</v>
      </c>
      <c r="F710" t="s">
        <v>3842</v>
      </c>
      <c r="G710" t="s">
        <v>2445</v>
      </c>
      <c r="H710" t="s">
        <v>4938</v>
      </c>
      <c r="I710">
        <v>5</v>
      </c>
      <c r="J710" t="s">
        <v>5054</v>
      </c>
      <c r="K710">
        <v>2</v>
      </c>
      <c r="L710" t="s">
        <v>3069</v>
      </c>
      <c r="M710" t="s">
        <v>8</v>
      </c>
      <c r="N710" t="s">
        <v>178</v>
      </c>
      <c r="O710" t="s">
        <v>503</v>
      </c>
      <c r="P710" t="s">
        <v>8</v>
      </c>
      <c r="Q710" t="s">
        <v>4570</v>
      </c>
      <c r="R710" t="s">
        <v>4940</v>
      </c>
      <c r="S710" t="s">
        <v>195</v>
      </c>
      <c r="T710" t="s">
        <v>4570</v>
      </c>
      <c r="U710" t="s">
        <v>4570</v>
      </c>
      <c r="V710" t="s">
        <v>5092</v>
      </c>
      <c r="W710" t="s">
        <v>5001</v>
      </c>
      <c r="X710" t="s">
        <v>5928</v>
      </c>
      <c r="Y710" t="s">
        <v>4493</v>
      </c>
      <c r="Z710" t="s">
        <v>8</v>
      </c>
      <c r="AA710">
        <v>0</v>
      </c>
      <c r="AB710" t="s">
        <v>195</v>
      </c>
      <c r="AC710">
        <v>0</v>
      </c>
      <c r="AD710" t="s">
        <v>195</v>
      </c>
      <c r="AE710">
        <v>0</v>
      </c>
      <c r="AF710" t="s">
        <v>195</v>
      </c>
      <c r="AG710">
        <v>0</v>
      </c>
      <c r="AH710" t="s">
        <v>195</v>
      </c>
      <c r="AI710">
        <v>4</v>
      </c>
      <c r="AJ710" t="s">
        <v>106</v>
      </c>
      <c r="AK710">
        <v>1500000</v>
      </c>
      <c r="AL710">
        <v>6000000</v>
      </c>
      <c r="AM710" t="s">
        <v>195</v>
      </c>
      <c r="AN710">
        <v>0</v>
      </c>
      <c r="AO710" t="s">
        <v>4943</v>
      </c>
      <c r="AP710">
        <v>0</v>
      </c>
      <c r="AQ710">
        <v>0</v>
      </c>
      <c r="AR710">
        <v>74951</v>
      </c>
      <c r="AS710">
        <v>74951</v>
      </c>
      <c r="AT710">
        <v>59961</v>
      </c>
      <c r="AU710">
        <v>59961</v>
      </c>
      <c r="AV710">
        <v>269826</v>
      </c>
      <c r="AW710">
        <v>74951</v>
      </c>
      <c r="AX710">
        <v>34605</v>
      </c>
      <c r="AY710">
        <v>4828268</v>
      </c>
      <c r="AZ710">
        <v>208050</v>
      </c>
      <c r="BA710">
        <v>314476</v>
      </c>
      <c r="BB710" t="s">
        <v>3796</v>
      </c>
      <c r="BC710" t="s">
        <v>3797</v>
      </c>
      <c r="BD710" t="s">
        <v>3843</v>
      </c>
      <c r="BE710" t="s">
        <v>3850</v>
      </c>
      <c r="BF710" t="s">
        <v>3851</v>
      </c>
      <c r="BG710" t="s">
        <v>3852</v>
      </c>
      <c r="BH710" t="s">
        <v>523</v>
      </c>
      <c r="BI710" t="s">
        <v>532</v>
      </c>
      <c r="BJ710" t="s">
        <v>570</v>
      </c>
      <c r="BK710" t="s">
        <v>3773</v>
      </c>
      <c r="BL710" t="s">
        <v>5115</v>
      </c>
      <c r="BM710" t="s">
        <v>4949</v>
      </c>
      <c r="BN710" t="s">
        <v>7</v>
      </c>
      <c r="BO710" t="s">
        <v>4950</v>
      </c>
      <c r="BP710" s="441" t="str">
        <f t="shared" si="11"/>
        <v>WA.2378.EBD.953.302.A.521211</v>
      </c>
    </row>
    <row r="711" spans="1:68">
      <c r="A711" t="s">
        <v>4935</v>
      </c>
      <c r="B711" t="s">
        <v>4936</v>
      </c>
      <c r="C711" t="s">
        <v>4937</v>
      </c>
      <c r="D711" t="s">
        <v>3795</v>
      </c>
      <c r="E711" t="s">
        <v>197</v>
      </c>
      <c r="F711" t="s">
        <v>3842</v>
      </c>
      <c r="G711" t="s">
        <v>2445</v>
      </c>
      <c r="H711" t="s">
        <v>4938</v>
      </c>
      <c r="I711">
        <v>5</v>
      </c>
      <c r="J711" t="s">
        <v>5054</v>
      </c>
      <c r="K711">
        <v>2</v>
      </c>
      <c r="L711" t="s">
        <v>3069</v>
      </c>
      <c r="M711" t="s">
        <v>8</v>
      </c>
      <c r="N711" t="s">
        <v>178</v>
      </c>
      <c r="O711" t="s">
        <v>503</v>
      </c>
      <c r="P711" t="s">
        <v>8</v>
      </c>
      <c r="Q711" t="s">
        <v>4570</v>
      </c>
      <c r="R711" t="s">
        <v>4940</v>
      </c>
      <c r="S711" t="s">
        <v>195</v>
      </c>
      <c r="T711" t="s">
        <v>4570</v>
      </c>
      <c r="U711" t="s">
        <v>4570</v>
      </c>
      <c r="V711" t="s">
        <v>5096</v>
      </c>
      <c r="W711" t="s">
        <v>5092</v>
      </c>
      <c r="X711" t="s">
        <v>5929</v>
      </c>
      <c r="Y711" t="s">
        <v>4497</v>
      </c>
      <c r="Z711" t="s">
        <v>8</v>
      </c>
      <c r="AA711">
        <v>0</v>
      </c>
      <c r="AB711" t="s">
        <v>195</v>
      </c>
      <c r="AC711">
        <v>0</v>
      </c>
      <c r="AD711" t="s">
        <v>195</v>
      </c>
      <c r="AE711">
        <v>0</v>
      </c>
      <c r="AF711" t="s">
        <v>195</v>
      </c>
      <c r="AG711">
        <v>0</v>
      </c>
      <c r="AH711" t="s">
        <v>195</v>
      </c>
      <c r="AI711">
        <v>2</v>
      </c>
      <c r="AJ711" t="s">
        <v>176</v>
      </c>
      <c r="AK711">
        <v>500000</v>
      </c>
      <c r="AL711">
        <v>1000000</v>
      </c>
      <c r="AM711" t="s">
        <v>195</v>
      </c>
      <c r="AN711">
        <v>0</v>
      </c>
      <c r="AO711" t="s">
        <v>4943</v>
      </c>
      <c r="AP711">
        <v>0</v>
      </c>
      <c r="AQ711">
        <v>0</v>
      </c>
      <c r="AR711">
        <v>74951</v>
      </c>
      <c r="AS711">
        <v>74951</v>
      </c>
      <c r="AT711">
        <v>59961</v>
      </c>
      <c r="AU711">
        <v>59961</v>
      </c>
      <c r="AV711">
        <v>0</v>
      </c>
      <c r="AW711">
        <v>74951</v>
      </c>
      <c r="AX711">
        <v>34605</v>
      </c>
      <c r="AY711">
        <v>98094</v>
      </c>
      <c r="AZ711">
        <v>208050</v>
      </c>
      <c r="BA711">
        <v>314476</v>
      </c>
      <c r="BB711" t="s">
        <v>3796</v>
      </c>
      <c r="BC711" t="s">
        <v>3797</v>
      </c>
      <c r="BD711" t="s">
        <v>3843</v>
      </c>
      <c r="BE711" t="s">
        <v>3850</v>
      </c>
      <c r="BF711" t="s">
        <v>3851</v>
      </c>
      <c r="BG711" t="s">
        <v>3852</v>
      </c>
      <c r="BH711" t="s">
        <v>523</v>
      </c>
      <c r="BI711" t="s">
        <v>532</v>
      </c>
      <c r="BJ711" t="s">
        <v>570</v>
      </c>
      <c r="BK711" t="s">
        <v>3773</v>
      </c>
      <c r="BL711" t="s">
        <v>5930</v>
      </c>
      <c r="BM711" t="s">
        <v>4949</v>
      </c>
      <c r="BN711" t="s">
        <v>7</v>
      </c>
      <c r="BO711" t="s">
        <v>4950</v>
      </c>
      <c r="BP711" s="441" t="str">
        <f t="shared" si="11"/>
        <v>WA.2378.EBD.953.302.A.521211</v>
      </c>
    </row>
    <row r="712" spans="1:68">
      <c r="A712" t="s">
        <v>5010</v>
      </c>
      <c r="B712" t="s">
        <v>4936</v>
      </c>
      <c r="C712" t="s">
        <v>4937</v>
      </c>
      <c r="D712" t="s">
        <v>3795</v>
      </c>
      <c r="E712" t="s">
        <v>197</v>
      </c>
      <c r="F712" t="s">
        <v>3842</v>
      </c>
      <c r="G712" t="s">
        <v>2445</v>
      </c>
      <c r="H712" t="s">
        <v>4938</v>
      </c>
      <c r="I712">
        <v>5</v>
      </c>
      <c r="J712" t="s">
        <v>5054</v>
      </c>
      <c r="K712">
        <v>2</v>
      </c>
      <c r="L712" t="s">
        <v>3069</v>
      </c>
      <c r="M712" t="s">
        <v>8</v>
      </c>
      <c r="N712" t="s">
        <v>178</v>
      </c>
      <c r="O712" t="s">
        <v>503</v>
      </c>
      <c r="P712" t="s">
        <v>8</v>
      </c>
      <c r="Q712" t="s">
        <v>4570</v>
      </c>
      <c r="R712" t="s">
        <v>4940</v>
      </c>
      <c r="S712" t="s">
        <v>195</v>
      </c>
      <c r="T712" t="s">
        <v>4570</v>
      </c>
      <c r="U712" t="s">
        <v>4570</v>
      </c>
      <c r="V712" t="s">
        <v>4496</v>
      </c>
      <c r="W712" t="s">
        <v>4570</v>
      </c>
      <c r="X712" t="s">
        <v>5924</v>
      </c>
      <c r="Y712" t="s">
        <v>4495</v>
      </c>
      <c r="Z712" t="s">
        <v>8</v>
      </c>
      <c r="AA712">
        <v>0</v>
      </c>
      <c r="AB712" t="s">
        <v>195</v>
      </c>
      <c r="AC712">
        <v>0</v>
      </c>
      <c r="AD712" t="s">
        <v>195</v>
      </c>
      <c r="AE712">
        <v>0</v>
      </c>
      <c r="AF712" t="s">
        <v>195</v>
      </c>
      <c r="AG712">
        <v>0</v>
      </c>
      <c r="AH712" t="s">
        <v>195</v>
      </c>
      <c r="AI712">
        <v>4</v>
      </c>
      <c r="AJ712" t="s">
        <v>9</v>
      </c>
      <c r="AK712">
        <v>1500000</v>
      </c>
      <c r="AL712">
        <v>6000000</v>
      </c>
      <c r="AM712" t="s">
        <v>195</v>
      </c>
      <c r="AN712">
        <v>0</v>
      </c>
      <c r="AO712" t="s">
        <v>5011</v>
      </c>
      <c r="AP712">
        <v>0</v>
      </c>
      <c r="AQ712">
        <v>0</v>
      </c>
      <c r="AR712">
        <v>74951</v>
      </c>
      <c r="AS712">
        <v>74951</v>
      </c>
      <c r="AT712">
        <v>59961</v>
      </c>
      <c r="AU712">
        <v>59961</v>
      </c>
      <c r="AV712">
        <v>269826</v>
      </c>
      <c r="AW712">
        <v>74951</v>
      </c>
      <c r="AX712">
        <v>34605</v>
      </c>
      <c r="AY712">
        <v>4828268</v>
      </c>
      <c r="AZ712">
        <v>208050</v>
      </c>
      <c r="BA712">
        <v>314476</v>
      </c>
      <c r="BB712" t="s">
        <v>3796</v>
      </c>
      <c r="BC712" t="s">
        <v>3797</v>
      </c>
      <c r="BD712" t="s">
        <v>3843</v>
      </c>
      <c r="BE712" t="s">
        <v>3850</v>
      </c>
      <c r="BF712" t="s">
        <v>3851</v>
      </c>
      <c r="BG712" t="s">
        <v>3852</v>
      </c>
      <c r="BH712" t="s">
        <v>523</v>
      </c>
      <c r="BI712" t="s">
        <v>532</v>
      </c>
      <c r="BJ712" t="s">
        <v>570</v>
      </c>
      <c r="BK712" t="s">
        <v>3773</v>
      </c>
      <c r="BL712" t="s">
        <v>5068</v>
      </c>
      <c r="BM712" t="s">
        <v>4949</v>
      </c>
      <c r="BN712" t="s">
        <v>7</v>
      </c>
      <c r="BO712" t="s">
        <v>4950</v>
      </c>
      <c r="BP712" s="441" t="str">
        <f t="shared" si="11"/>
        <v>WA.2378.EBD.953.302.A.521211</v>
      </c>
    </row>
    <row r="713" spans="1:68">
      <c r="A713" t="s">
        <v>5010</v>
      </c>
      <c r="B713" t="s">
        <v>4936</v>
      </c>
      <c r="C713" t="s">
        <v>4937</v>
      </c>
      <c r="D713" t="s">
        <v>3795</v>
      </c>
      <c r="E713" t="s">
        <v>197</v>
      </c>
      <c r="F713" t="s">
        <v>3842</v>
      </c>
      <c r="G713" t="s">
        <v>2445</v>
      </c>
      <c r="H713" t="s">
        <v>4938</v>
      </c>
      <c r="I713">
        <v>5</v>
      </c>
      <c r="J713" t="s">
        <v>5054</v>
      </c>
      <c r="K713">
        <v>2</v>
      </c>
      <c r="L713" t="s">
        <v>3069</v>
      </c>
      <c r="M713" t="s">
        <v>8</v>
      </c>
      <c r="N713" t="s">
        <v>178</v>
      </c>
      <c r="O713" t="s">
        <v>503</v>
      </c>
      <c r="P713" t="s">
        <v>8</v>
      </c>
      <c r="Q713" t="s">
        <v>4570</v>
      </c>
      <c r="R713" t="s">
        <v>4940</v>
      </c>
      <c r="S713" t="s">
        <v>195</v>
      </c>
      <c r="T713" t="s">
        <v>4570</v>
      </c>
      <c r="U713" t="s">
        <v>4570</v>
      </c>
      <c r="V713" t="s">
        <v>4951</v>
      </c>
      <c r="W713" t="s">
        <v>4496</v>
      </c>
      <c r="X713" t="s">
        <v>5925</v>
      </c>
      <c r="Y713" t="s">
        <v>4489</v>
      </c>
      <c r="Z713" t="s">
        <v>8</v>
      </c>
      <c r="AA713">
        <v>0</v>
      </c>
      <c r="AB713" t="s">
        <v>195</v>
      </c>
      <c r="AC713">
        <v>0</v>
      </c>
      <c r="AD713" t="s">
        <v>195</v>
      </c>
      <c r="AE713">
        <v>0</v>
      </c>
      <c r="AF713" t="s">
        <v>195</v>
      </c>
      <c r="AG713">
        <v>0</v>
      </c>
      <c r="AH713" t="s">
        <v>195</v>
      </c>
      <c r="AI713">
        <v>12</v>
      </c>
      <c r="AJ713" t="s">
        <v>25</v>
      </c>
      <c r="AK713">
        <v>75000</v>
      </c>
      <c r="AL713">
        <v>900000</v>
      </c>
      <c r="AM713" t="s">
        <v>195</v>
      </c>
      <c r="AN713">
        <v>0</v>
      </c>
      <c r="AO713" t="s">
        <v>5011</v>
      </c>
      <c r="AP713">
        <v>0</v>
      </c>
      <c r="AQ713">
        <v>0</v>
      </c>
      <c r="AR713">
        <v>168641</v>
      </c>
      <c r="AS713">
        <v>168641</v>
      </c>
      <c r="AT713">
        <v>134913</v>
      </c>
      <c r="AU713">
        <v>134913</v>
      </c>
      <c r="AV713">
        <v>0</v>
      </c>
      <c r="AW713">
        <v>0</v>
      </c>
      <c r="AX713">
        <v>77861</v>
      </c>
      <c r="AY713">
        <v>0</v>
      </c>
      <c r="AZ713">
        <v>0</v>
      </c>
      <c r="BA713">
        <v>215031</v>
      </c>
      <c r="BB713" t="s">
        <v>3796</v>
      </c>
      <c r="BC713" t="s">
        <v>3797</v>
      </c>
      <c r="BD713" t="s">
        <v>3843</v>
      </c>
      <c r="BE713" t="s">
        <v>3850</v>
      </c>
      <c r="BF713" t="s">
        <v>3851</v>
      </c>
      <c r="BG713" t="s">
        <v>3852</v>
      </c>
      <c r="BH713" t="s">
        <v>523</v>
      </c>
      <c r="BI713" t="s">
        <v>532</v>
      </c>
      <c r="BJ713" t="s">
        <v>570</v>
      </c>
      <c r="BK713" t="s">
        <v>3773</v>
      </c>
      <c r="BL713" t="s">
        <v>5926</v>
      </c>
      <c r="BM713" t="s">
        <v>4949</v>
      </c>
      <c r="BN713" t="s">
        <v>7</v>
      </c>
      <c r="BO713" t="s">
        <v>4950</v>
      </c>
      <c r="BP713" s="441" t="str">
        <f t="shared" si="11"/>
        <v>WA.2378.EBD.953.302.A.521211</v>
      </c>
    </row>
    <row r="714" spans="1:68">
      <c r="A714" t="s">
        <v>5010</v>
      </c>
      <c r="B714" t="s">
        <v>4936</v>
      </c>
      <c r="C714" t="s">
        <v>4937</v>
      </c>
      <c r="D714" t="s">
        <v>3795</v>
      </c>
      <c r="E714" t="s">
        <v>197</v>
      </c>
      <c r="F714" t="s">
        <v>3842</v>
      </c>
      <c r="G714" t="s">
        <v>2445</v>
      </c>
      <c r="H714" t="s">
        <v>4938</v>
      </c>
      <c r="I714">
        <v>5</v>
      </c>
      <c r="J714" t="s">
        <v>5054</v>
      </c>
      <c r="K714">
        <v>2</v>
      </c>
      <c r="L714" t="s">
        <v>3069</v>
      </c>
      <c r="M714" t="s">
        <v>8</v>
      </c>
      <c r="N714" t="s">
        <v>178</v>
      </c>
      <c r="O714" t="s">
        <v>503</v>
      </c>
      <c r="P714" t="s">
        <v>8</v>
      </c>
      <c r="Q714" t="s">
        <v>4570</v>
      </c>
      <c r="R714" t="s">
        <v>4940</v>
      </c>
      <c r="S714" t="s">
        <v>195</v>
      </c>
      <c r="T714" t="s">
        <v>4570</v>
      </c>
      <c r="U714" t="s">
        <v>4570</v>
      </c>
      <c r="V714" t="s">
        <v>5001</v>
      </c>
      <c r="W714" t="s">
        <v>4951</v>
      </c>
      <c r="X714" t="s">
        <v>5927</v>
      </c>
      <c r="Y714" t="s">
        <v>4483</v>
      </c>
      <c r="Z714" t="s">
        <v>8</v>
      </c>
      <c r="AA714">
        <v>0</v>
      </c>
      <c r="AB714" t="s">
        <v>195</v>
      </c>
      <c r="AC714">
        <v>0</v>
      </c>
      <c r="AD714" t="s">
        <v>195</v>
      </c>
      <c r="AE714">
        <v>0</v>
      </c>
      <c r="AF714" t="s">
        <v>195</v>
      </c>
      <c r="AG714">
        <v>0</v>
      </c>
      <c r="AH714" t="s">
        <v>195</v>
      </c>
      <c r="AI714">
        <v>4</v>
      </c>
      <c r="AJ714" t="s">
        <v>106</v>
      </c>
      <c r="AK714">
        <v>1000000</v>
      </c>
      <c r="AL714">
        <v>4000000</v>
      </c>
      <c r="AM714" t="s">
        <v>195</v>
      </c>
      <c r="AN714">
        <v>0</v>
      </c>
      <c r="AO714" t="s">
        <v>5011</v>
      </c>
      <c r="AP714">
        <v>0</v>
      </c>
      <c r="AQ714">
        <v>0</v>
      </c>
      <c r="AR714">
        <v>49968</v>
      </c>
      <c r="AS714">
        <v>49968</v>
      </c>
      <c r="AT714">
        <v>39974</v>
      </c>
      <c r="AU714">
        <v>39974</v>
      </c>
      <c r="AV714">
        <v>179884</v>
      </c>
      <c r="AW714">
        <v>49968</v>
      </c>
      <c r="AX714">
        <v>23070</v>
      </c>
      <c r="AY714">
        <v>3218845</v>
      </c>
      <c r="AZ714">
        <v>138700</v>
      </c>
      <c r="BA714">
        <v>209649</v>
      </c>
      <c r="BB714" t="s">
        <v>3796</v>
      </c>
      <c r="BC714" t="s">
        <v>3797</v>
      </c>
      <c r="BD714" t="s">
        <v>3843</v>
      </c>
      <c r="BE714" t="s">
        <v>3850</v>
      </c>
      <c r="BF714" t="s">
        <v>3851</v>
      </c>
      <c r="BG714" t="s">
        <v>3852</v>
      </c>
      <c r="BH714" t="s">
        <v>523</v>
      </c>
      <c r="BI714" t="s">
        <v>532</v>
      </c>
      <c r="BJ714" t="s">
        <v>570</v>
      </c>
      <c r="BK714" t="s">
        <v>3773</v>
      </c>
      <c r="BL714" t="s">
        <v>5887</v>
      </c>
      <c r="BM714" t="s">
        <v>4949</v>
      </c>
      <c r="BN714" t="s">
        <v>7</v>
      </c>
      <c r="BO714" t="s">
        <v>4950</v>
      </c>
      <c r="BP714" s="441" t="str">
        <f t="shared" si="11"/>
        <v>WA.2378.EBD.953.302.A.521211</v>
      </c>
    </row>
    <row r="715" spans="1:68">
      <c r="A715" t="s">
        <v>5010</v>
      </c>
      <c r="B715" t="s">
        <v>4936</v>
      </c>
      <c r="C715" t="s">
        <v>4937</v>
      </c>
      <c r="D715" t="s">
        <v>3795</v>
      </c>
      <c r="E715" t="s">
        <v>197</v>
      </c>
      <c r="F715" t="s">
        <v>3842</v>
      </c>
      <c r="G715" t="s">
        <v>2445</v>
      </c>
      <c r="H715" t="s">
        <v>4938</v>
      </c>
      <c r="I715">
        <v>5</v>
      </c>
      <c r="J715" t="s">
        <v>5054</v>
      </c>
      <c r="K715">
        <v>2</v>
      </c>
      <c r="L715" t="s">
        <v>3069</v>
      </c>
      <c r="M715" t="s">
        <v>8</v>
      </c>
      <c r="N715" t="s">
        <v>178</v>
      </c>
      <c r="O715" t="s">
        <v>503</v>
      </c>
      <c r="P715" t="s">
        <v>8</v>
      </c>
      <c r="Q715" t="s">
        <v>4570</v>
      </c>
      <c r="R715" t="s">
        <v>4940</v>
      </c>
      <c r="S715" t="s">
        <v>195</v>
      </c>
      <c r="T715" t="s">
        <v>4570</v>
      </c>
      <c r="U715" t="s">
        <v>4570</v>
      </c>
      <c r="V715" t="s">
        <v>5092</v>
      </c>
      <c r="W715" t="s">
        <v>5001</v>
      </c>
      <c r="X715" t="s">
        <v>5928</v>
      </c>
      <c r="Y715" t="s">
        <v>4493</v>
      </c>
      <c r="Z715" t="s">
        <v>8</v>
      </c>
      <c r="AA715">
        <v>0</v>
      </c>
      <c r="AB715" t="s">
        <v>195</v>
      </c>
      <c r="AC715">
        <v>0</v>
      </c>
      <c r="AD715" t="s">
        <v>195</v>
      </c>
      <c r="AE715">
        <v>0</v>
      </c>
      <c r="AF715" t="s">
        <v>195</v>
      </c>
      <c r="AG715">
        <v>0</v>
      </c>
      <c r="AH715" t="s">
        <v>195</v>
      </c>
      <c r="AI715">
        <v>4</v>
      </c>
      <c r="AJ715" t="s">
        <v>106</v>
      </c>
      <c r="AK715">
        <v>1500000</v>
      </c>
      <c r="AL715">
        <v>6000000</v>
      </c>
      <c r="AM715" t="s">
        <v>195</v>
      </c>
      <c r="AN715">
        <v>0</v>
      </c>
      <c r="AO715" t="s">
        <v>5011</v>
      </c>
      <c r="AP715">
        <v>0</v>
      </c>
      <c r="AQ715">
        <v>0</v>
      </c>
      <c r="AR715">
        <v>74951</v>
      </c>
      <c r="AS715">
        <v>74951</v>
      </c>
      <c r="AT715">
        <v>59961</v>
      </c>
      <c r="AU715">
        <v>59961</v>
      </c>
      <c r="AV715">
        <v>269826</v>
      </c>
      <c r="AW715">
        <v>74951</v>
      </c>
      <c r="AX715">
        <v>34605</v>
      </c>
      <c r="AY715">
        <v>4828268</v>
      </c>
      <c r="AZ715">
        <v>208050</v>
      </c>
      <c r="BA715">
        <v>314476</v>
      </c>
      <c r="BB715" t="s">
        <v>3796</v>
      </c>
      <c r="BC715" t="s">
        <v>3797</v>
      </c>
      <c r="BD715" t="s">
        <v>3843</v>
      </c>
      <c r="BE715" t="s">
        <v>3850</v>
      </c>
      <c r="BF715" t="s">
        <v>3851</v>
      </c>
      <c r="BG715" t="s">
        <v>3852</v>
      </c>
      <c r="BH715" t="s">
        <v>523</v>
      </c>
      <c r="BI715" t="s">
        <v>532</v>
      </c>
      <c r="BJ715" t="s">
        <v>570</v>
      </c>
      <c r="BK715" t="s">
        <v>3773</v>
      </c>
      <c r="BL715" t="s">
        <v>5115</v>
      </c>
      <c r="BM715" t="s">
        <v>4949</v>
      </c>
      <c r="BN715" t="s">
        <v>7</v>
      </c>
      <c r="BO715" t="s">
        <v>4950</v>
      </c>
      <c r="BP715" s="441" t="str">
        <f t="shared" si="11"/>
        <v>WA.2378.EBD.953.302.A.521211</v>
      </c>
    </row>
    <row r="716" spans="1:68">
      <c r="A716" t="s">
        <v>5010</v>
      </c>
      <c r="B716" t="s">
        <v>4936</v>
      </c>
      <c r="C716" t="s">
        <v>4937</v>
      </c>
      <c r="D716" t="s">
        <v>3795</v>
      </c>
      <c r="E716" t="s">
        <v>197</v>
      </c>
      <c r="F716" t="s">
        <v>3842</v>
      </c>
      <c r="G716" t="s">
        <v>2445</v>
      </c>
      <c r="H716" t="s">
        <v>4938</v>
      </c>
      <c r="I716">
        <v>5</v>
      </c>
      <c r="J716" t="s">
        <v>5054</v>
      </c>
      <c r="K716">
        <v>2</v>
      </c>
      <c r="L716" t="s">
        <v>3069</v>
      </c>
      <c r="M716" t="s">
        <v>8</v>
      </c>
      <c r="N716" t="s">
        <v>178</v>
      </c>
      <c r="O716" t="s">
        <v>503</v>
      </c>
      <c r="P716" t="s">
        <v>8</v>
      </c>
      <c r="Q716" t="s">
        <v>4570</v>
      </c>
      <c r="R716" t="s">
        <v>4940</v>
      </c>
      <c r="S716" t="s">
        <v>195</v>
      </c>
      <c r="T716" t="s">
        <v>4570</v>
      </c>
      <c r="U716" t="s">
        <v>4570</v>
      </c>
      <c r="V716" t="s">
        <v>5096</v>
      </c>
      <c r="W716" t="s">
        <v>5092</v>
      </c>
      <c r="X716" t="s">
        <v>5929</v>
      </c>
      <c r="Y716" t="s">
        <v>4497</v>
      </c>
      <c r="Z716" t="s">
        <v>8</v>
      </c>
      <c r="AA716">
        <v>0</v>
      </c>
      <c r="AB716" t="s">
        <v>195</v>
      </c>
      <c r="AC716">
        <v>0</v>
      </c>
      <c r="AD716" t="s">
        <v>195</v>
      </c>
      <c r="AE716">
        <v>0</v>
      </c>
      <c r="AF716" t="s">
        <v>195</v>
      </c>
      <c r="AG716">
        <v>0</v>
      </c>
      <c r="AH716" t="s">
        <v>195</v>
      </c>
      <c r="AI716">
        <v>2</v>
      </c>
      <c r="AJ716" t="s">
        <v>176</v>
      </c>
      <c r="AK716">
        <v>500000</v>
      </c>
      <c r="AL716">
        <v>1000000</v>
      </c>
      <c r="AM716" t="s">
        <v>195</v>
      </c>
      <c r="AN716">
        <v>0</v>
      </c>
      <c r="AO716" t="s">
        <v>5011</v>
      </c>
      <c r="AP716">
        <v>0</v>
      </c>
      <c r="AQ716">
        <v>0</v>
      </c>
      <c r="AR716">
        <v>74951</v>
      </c>
      <c r="AS716">
        <v>74951</v>
      </c>
      <c r="AT716">
        <v>59961</v>
      </c>
      <c r="AU716">
        <v>59961</v>
      </c>
      <c r="AV716">
        <v>0</v>
      </c>
      <c r="AW716">
        <v>74951</v>
      </c>
      <c r="AX716">
        <v>34605</v>
      </c>
      <c r="AY716">
        <v>98094</v>
      </c>
      <c r="AZ716">
        <v>208050</v>
      </c>
      <c r="BA716">
        <v>314476</v>
      </c>
      <c r="BB716" t="s">
        <v>3796</v>
      </c>
      <c r="BC716" t="s">
        <v>3797</v>
      </c>
      <c r="BD716" t="s">
        <v>3843</v>
      </c>
      <c r="BE716" t="s">
        <v>3850</v>
      </c>
      <c r="BF716" t="s">
        <v>3851</v>
      </c>
      <c r="BG716" t="s">
        <v>3852</v>
      </c>
      <c r="BH716" t="s">
        <v>523</v>
      </c>
      <c r="BI716" t="s">
        <v>532</v>
      </c>
      <c r="BJ716" t="s">
        <v>570</v>
      </c>
      <c r="BK716" t="s">
        <v>3773</v>
      </c>
      <c r="BL716" t="s">
        <v>5930</v>
      </c>
      <c r="BM716" t="s">
        <v>4949</v>
      </c>
      <c r="BN716" t="s">
        <v>7</v>
      </c>
      <c r="BO716" t="s">
        <v>4950</v>
      </c>
      <c r="BP716" s="441" t="str">
        <f t="shared" si="11"/>
        <v>WA.2378.EBD.953.302.A.521211</v>
      </c>
    </row>
    <row r="717" spans="1:68">
      <c r="A717" t="s">
        <v>4935</v>
      </c>
      <c r="B717" t="s">
        <v>4936</v>
      </c>
      <c r="C717" t="s">
        <v>4937</v>
      </c>
      <c r="D717" t="s">
        <v>3795</v>
      </c>
      <c r="E717" t="s">
        <v>198</v>
      </c>
      <c r="F717" t="s">
        <v>3861</v>
      </c>
      <c r="G717" t="s">
        <v>3453</v>
      </c>
      <c r="H717" t="s">
        <v>4938</v>
      </c>
      <c r="I717">
        <v>235</v>
      </c>
      <c r="J717" t="s">
        <v>5931</v>
      </c>
      <c r="K717">
        <v>235</v>
      </c>
      <c r="L717" t="s">
        <v>812</v>
      </c>
      <c r="M717" t="s">
        <v>8</v>
      </c>
      <c r="N717" t="s">
        <v>190</v>
      </c>
      <c r="O717" t="s">
        <v>503</v>
      </c>
      <c r="P717" t="s">
        <v>8</v>
      </c>
      <c r="Q717" t="s">
        <v>4570</v>
      </c>
      <c r="R717" t="s">
        <v>4940</v>
      </c>
      <c r="S717" t="s">
        <v>195</v>
      </c>
      <c r="T717" t="s">
        <v>4570</v>
      </c>
      <c r="U717" t="s">
        <v>4570</v>
      </c>
      <c r="V717" t="s">
        <v>4496</v>
      </c>
      <c r="W717" t="s">
        <v>4570</v>
      </c>
      <c r="X717" t="s">
        <v>5932</v>
      </c>
      <c r="Y717" t="s">
        <v>4489</v>
      </c>
      <c r="Z717" t="s">
        <v>8</v>
      </c>
      <c r="AA717">
        <v>0</v>
      </c>
      <c r="AB717" t="s">
        <v>195</v>
      </c>
      <c r="AC717">
        <v>0</v>
      </c>
      <c r="AD717" t="s">
        <v>195</v>
      </c>
      <c r="AE717">
        <v>0</v>
      </c>
      <c r="AF717" t="s">
        <v>195</v>
      </c>
      <c r="AG717">
        <v>0</v>
      </c>
      <c r="AH717" t="s">
        <v>195</v>
      </c>
      <c r="AI717">
        <v>400</v>
      </c>
      <c r="AJ717" t="s">
        <v>25</v>
      </c>
      <c r="AK717">
        <v>70000</v>
      </c>
      <c r="AL717">
        <v>28000000</v>
      </c>
      <c r="AM717" t="s">
        <v>195</v>
      </c>
      <c r="AN717">
        <v>0</v>
      </c>
      <c r="AO717" t="s">
        <v>4943</v>
      </c>
      <c r="AP717">
        <v>0</v>
      </c>
      <c r="AQ717">
        <v>0</v>
      </c>
      <c r="AR717">
        <v>1300507</v>
      </c>
      <c r="AS717">
        <v>1300507</v>
      </c>
      <c r="AT717">
        <v>198176</v>
      </c>
      <c r="AU717">
        <v>1961930</v>
      </c>
      <c r="AV717">
        <v>2012324</v>
      </c>
      <c r="AW717">
        <v>1312360</v>
      </c>
      <c r="AX717">
        <v>3955254</v>
      </c>
      <c r="AY717">
        <v>5292979</v>
      </c>
      <c r="AZ717">
        <v>5109123</v>
      </c>
      <c r="BA717">
        <v>5556840</v>
      </c>
      <c r="BB717" t="s">
        <v>3796</v>
      </c>
      <c r="BC717" t="s">
        <v>3803</v>
      </c>
      <c r="BD717" t="s">
        <v>5933</v>
      </c>
      <c r="BE717" t="s">
        <v>3863</v>
      </c>
      <c r="BF717" t="s">
        <v>3864</v>
      </c>
      <c r="BG717" t="s">
        <v>5934</v>
      </c>
      <c r="BH717" t="s">
        <v>523</v>
      </c>
      <c r="BI717" t="s">
        <v>532</v>
      </c>
      <c r="BJ717" t="s">
        <v>533</v>
      </c>
      <c r="BK717" t="s">
        <v>3773</v>
      </c>
      <c r="BL717" t="s">
        <v>5883</v>
      </c>
      <c r="BM717" t="s">
        <v>4949</v>
      </c>
      <c r="BN717" t="s">
        <v>7</v>
      </c>
      <c r="BO717" t="s">
        <v>4950</v>
      </c>
      <c r="BP717" s="441" t="str">
        <f t="shared" si="11"/>
        <v>WA.4345.EBC.996.301.A.521211</v>
      </c>
    </row>
    <row r="718" spans="1:68">
      <c r="A718" t="s">
        <v>4935</v>
      </c>
      <c r="B718" t="s">
        <v>4936</v>
      </c>
      <c r="C718" t="s">
        <v>4937</v>
      </c>
      <c r="D718" t="s">
        <v>3795</v>
      </c>
      <c r="E718" t="s">
        <v>198</v>
      </c>
      <c r="F718" t="s">
        <v>3861</v>
      </c>
      <c r="G718" t="s">
        <v>3453</v>
      </c>
      <c r="H718" t="s">
        <v>4938</v>
      </c>
      <c r="I718">
        <v>235</v>
      </c>
      <c r="J718" t="s">
        <v>5931</v>
      </c>
      <c r="K718">
        <v>235</v>
      </c>
      <c r="L718" t="s">
        <v>812</v>
      </c>
      <c r="M718" t="s">
        <v>8</v>
      </c>
      <c r="N718" t="s">
        <v>190</v>
      </c>
      <c r="O718" t="s">
        <v>503</v>
      </c>
      <c r="P718" t="s">
        <v>8</v>
      </c>
      <c r="Q718" t="s">
        <v>4570</v>
      </c>
      <c r="R718" t="s">
        <v>4940</v>
      </c>
      <c r="S718" t="s">
        <v>195</v>
      </c>
      <c r="T718" t="s">
        <v>4570</v>
      </c>
      <c r="U718" t="s">
        <v>4570</v>
      </c>
      <c r="V718" t="s">
        <v>4951</v>
      </c>
      <c r="W718" t="s">
        <v>4496</v>
      </c>
      <c r="X718" t="s">
        <v>5935</v>
      </c>
      <c r="Y718" t="s">
        <v>4485</v>
      </c>
      <c r="Z718" t="s">
        <v>8</v>
      </c>
      <c r="AA718">
        <v>0</v>
      </c>
      <c r="AB718" t="s">
        <v>195</v>
      </c>
      <c r="AC718">
        <v>0</v>
      </c>
      <c r="AD718" t="s">
        <v>195</v>
      </c>
      <c r="AE718">
        <v>0</v>
      </c>
      <c r="AF718" t="s">
        <v>195</v>
      </c>
      <c r="AG718">
        <v>0</v>
      </c>
      <c r="AH718" t="s">
        <v>195</v>
      </c>
      <c r="AI718">
        <v>10</v>
      </c>
      <c r="AJ718" t="s">
        <v>9</v>
      </c>
      <c r="AK718">
        <v>1500000</v>
      </c>
      <c r="AL718">
        <v>15000000</v>
      </c>
      <c r="AM718" t="s">
        <v>195</v>
      </c>
      <c r="AN718">
        <v>0</v>
      </c>
      <c r="AO718" t="s">
        <v>4943</v>
      </c>
      <c r="AP718">
        <v>0</v>
      </c>
      <c r="AQ718">
        <v>0</v>
      </c>
      <c r="AR718">
        <v>696700</v>
      </c>
      <c r="AS718">
        <v>696700</v>
      </c>
      <c r="AT718">
        <v>106166</v>
      </c>
      <c r="AU718">
        <v>1051034</v>
      </c>
      <c r="AV718">
        <v>1078031</v>
      </c>
      <c r="AW718">
        <v>703050</v>
      </c>
      <c r="AX718">
        <v>2118886</v>
      </c>
      <c r="AY718">
        <v>2835525</v>
      </c>
      <c r="AZ718">
        <v>2737030</v>
      </c>
      <c r="BA718">
        <v>2976878</v>
      </c>
      <c r="BB718" t="s">
        <v>3796</v>
      </c>
      <c r="BC718" t="s">
        <v>3803</v>
      </c>
      <c r="BD718" t="s">
        <v>5933</v>
      </c>
      <c r="BE718" t="s">
        <v>3863</v>
      </c>
      <c r="BF718" t="s">
        <v>3864</v>
      </c>
      <c r="BG718" t="s">
        <v>5934</v>
      </c>
      <c r="BH718" t="s">
        <v>523</v>
      </c>
      <c r="BI718" t="s">
        <v>532</v>
      </c>
      <c r="BJ718" t="s">
        <v>533</v>
      </c>
      <c r="BK718" t="s">
        <v>3773</v>
      </c>
      <c r="BL718" t="s">
        <v>5936</v>
      </c>
      <c r="BM718" t="s">
        <v>4949</v>
      </c>
      <c r="BN718" t="s">
        <v>7</v>
      </c>
      <c r="BO718" t="s">
        <v>4950</v>
      </c>
      <c r="BP718" s="441" t="str">
        <f t="shared" si="11"/>
        <v>WA.4345.EBC.996.301.A.521211</v>
      </c>
    </row>
    <row r="719" spans="1:68">
      <c r="A719" t="s">
        <v>4935</v>
      </c>
      <c r="B719" t="s">
        <v>4936</v>
      </c>
      <c r="C719" t="s">
        <v>4937</v>
      </c>
      <c r="D719" t="s">
        <v>3795</v>
      </c>
      <c r="E719" t="s">
        <v>198</v>
      </c>
      <c r="F719" t="s">
        <v>3861</v>
      </c>
      <c r="G719" t="s">
        <v>3453</v>
      </c>
      <c r="H719" t="s">
        <v>4938</v>
      </c>
      <c r="I719">
        <v>235</v>
      </c>
      <c r="J719" t="s">
        <v>5931</v>
      </c>
      <c r="K719">
        <v>235</v>
      </c>
      <c r="L719" t="s">
        <v>812</v>
      </c>
      <c r="M719" t="s">
        <v>8</v>
      </c>
      <c r="N719" t="s">
        <v>190</v>
      </c>
      <c r="O719" t="s">
        <v>503</v>
      </c>
      <c r="P719" t="s">
        <v>8</v>
      </c>
      <c r="Q719" t="s">
        <v>4570</v>
      </c>
      <c r="R719" t="s">
        <v>4940</v>
      </c>
      <c r="S719" t="s">
        <v>195</v>
      </c>
      <c r="T719" t="s">
        <v>4570</v>
      </c>
      <c r="U719" t="s">
        <v>4570</v>
      </c>
      <c r="V719" t="s">
        <v>5001</v>
      </c>
      <c r="W719" t="s">
        <v>4951</v>
      </c>
      <c r="X719" t="s">
        <v>5937</v>
      </c>
      <c r="Y719" t="s">
        <v>4578</v>
      </c>
      <c r="Z719" t="s">
        <v>8</v>
      </c>
      <c r="AA719">
        <v>0</v>
      </c>
      <c r="AB719" t="s">
        <v>195</v>
      </c>
      <c r="AC719">
        <v>0</v>
      </c>
      <c r="AD719" t="s">
        <v>195</v>
      </c>
      <c r="AE719">
        <v>0</v>
      </c>
      <c r="AF719" t="s">
        <v>195</v>
      </c>
      <c r="AG719">
        <v>0</v>
      </c>
      <c r="AH719" t="s">
        <v>195</v>
      </c>
      <c r="AI719">
        <v>120</v>
      </c>
      <c r="AJ719" t="s">
        <v>25</v>
      </c>
      <c r="AK719">
        <v>280000</v>
      </c>
      <c r="AL719">
        <v>33600000</v>
      </c>
      <c r="AM719" t="s">
        <v>195</v>
      </c>
      <c r="AN719">
        <v>0</v>
      </c>
      <c r="AO719" t="s">
        <v>4943</v>
      </c>
      <c r="AP719">
        <v>0</v>
      </c>
      <c r="AQ719">
        <v>0</v>
      </c>
      <c r="AR719">
        <v>1560608</v>
      </c>
      <c r="AS719">
        <v>1560608</v>
      </c>
      <c r="AT719">
        <v>237811</v>
      </c>
      <c r="AU719">
        <v>2354317</v>
      </c>
      <c r="AV719">
        <v>2414789</v>
      </c>
      <c r="AW719">
        <v>1574832</v>
      </c>
      <c r="AX719">
        <v>4746304</v>
      </c>
      <c r="AY719">
        <v>6351575</v>
      </c>
      <c r="AZ719">
        <v>6130947</v>
      </c>
      <c r="BA719">
        <v>6668209</v>
      </c>
      <c r="BB719" t="s">
        <v>3796</v>
      </c>
      <c r="BC719" t="s">
        <v>3803</v>
      </c>
      <c r="BD719" t="s">
        <v>5933</v>
      </c>
      <c r="BE719" t="s">
        <v>3863</v>
      </c>
      <c r="BF719" t="s">
        <v>3864</v>
      </c>
      <c r="BG719" t="s">
        <v>5934</v>
      </c>
      <c r="BH719" t="s">
        <v>523</v>
      </c>
      <c r="BI719" t="s">
        <v>532</v>
      </c>
      <c r="BJ719" t="s">
        <v>533</v>
      </c>
      <c r="BK719" t="s">
        <v>3773</v>
      </c>
      <c r="BL719" t="s">
        <v>5938</v>
      </c>
      <c r="BM719" t="s">
        <v>4949</v>
      </c>
      <c r="BN719" t="s">
        <v>7</v>
      </c>
      <c r="BO719" t="s">
        <v>4950</v>
      </c>
      <c r="BP719" s="441" t="str">
        <f t="shared" si="11"/>
        <v>WA.4345.EBC.996.301.A.521211</v>
      </c>
    </row>
    <row r="720" spans="1:68">
      <c r="A720" t="s">
        <v>4935</v>
      </c>
      <c r="B720" t="s">
        <v>4936</v>
      </c>
      <c r="C720" t="s">
        <v>4937</v>
      </c>
      <c r="D720" t="s">
        <v>3795</v>
      </c>
      <c r="E720" t="s">
        <v>198</v>
      </c>
      <c r="F720" t="s">
        <v>3861</v>
      </c>
      <c r="G720" t="s">
        <v>3453</v>
      </c>
      <c r="H720" t="s">
        <v>4938</v>
      </c>
      <c r="I720">
        <v>235</v>
      </c>
      <c r="J720" t="s">
        <v>5931</v>
      </c>
      <c r="K720">
        <v>235</v>
      </c>
      <c r="L720" t="s">
        <v>812</v>
      </c>
      <c r="M720" t="s">
        <v>8</v>
      </c>
      <c r="N720" t="s">
        <v>190</v>
      </c>
      <c r="O720" t="s">
        <v>503</v>
      </c>
      <c r="P720" t="s">
        <v>8</v>
      </c>
      <c r="Q720" t="s">
        <v>4570</v>
      </c>
      <c r="R720" t="s">
        <v>4940</v>
      </c>
      <c r="S720" t="s">
        <v>195</v>
      </c>
      <c r="T720" t="s">
        <v>4570</v>
      </c>
      <c r="U720" t="s">
        <v>4570</v>
      </c>
      <c r="V720" t="s">
        <v>5092</v>
      </c>
      <c r="W720" t="s">
        <v>5001</v>
      </c>
      <c r="X720" t="s">
        <v>5939</v>
      </c>
      <c r="Y720" t="s">
        <v>4577</v>
      </c>
      <c r="Z720" t="s">
        <v>8</v>
      </c>
      <c r="AA720">
        <v>0</v>
      </c>
      <c r="AB720" t="s">
        <v>195</v>
      </c>
      <c r="AC720">
        <v>0</v>
      </c>
      <c r="AD720" t="s">
        <v>195</v>
      </c>
      <c r="AE720">
        <v>0</v>
      </c>
      <c r="AF720" t="s">
        <v>195</v>
      </c>
      <c r="AG720">
        <v>0</v>
      </c>
      <c r="AH720" t="s">
        <v>195</v>
      </c>
      <c r="AI720">
        <v>150</v>
      </c>
      <c r="AJ720" t="s">
        <v>25</v>
      </c>
      <c r="AK720">
        <v>150000</v>
      </c>
      <c r="AL720">
        <v>22500000</v>
      </c>
      <c r="AM720" t="s">
        <v>195</v>
      </c>
      <c r="AN720">
        <v>0</v>
      </c>
      <c r="AO720" t="s">
        <v>4943</v>
      </c>
      <c r="AP720">
        <v>0</v>
      </c>
      <c r="AQ720">
        <v>0</v>
      </c>
      <c r="AR720">
        <v>1045050</v>
      </c>
      <c r="AS720">
        <v>1045050</v>
      </c>
      <c r="AT720">
        <v>159248</v>
      </c>
      <c r="AU720">
        <v>1576551</v>
      </c>
      <c r="AV720">
        <v>1617046</v>
      </c>
      <c r="AW720">
        <v>1054575</v>
      </c>
      <c r="AX720">
        <v>3178329</v>
      </c>
      <c r="AY720">
        <v>4253287</v>
      </c>
      <c r="AZ720">
        <v>4105545</v>
      </c>
      <c r="BA720">
        <v>4465319</v>
      </c>
      <c r="BB720" t="s">
        <v>3796</v>
      </c>
      <c r="BC720" t="s">
        <v>3803</v>
      </c>
      <c r="BD720" t="s">
        <v>5933</v>
      </c>
      <c r="BE720" t="s">
        <v>3863</v>
      </c>
      <c r="BF720" t="s">
        <v>3864</v>
      </c>
      <c r="BG720" t="s">
        <v>5934</v>
      </c>
      <c r="BH720" t="s">
        <v>523</v>
      </c>
      <c r="BI720" t="s">
        <v>532</v>
      </c>
      <c r="BJ720" t="s">
        <v>533</v>
      </c>
      <c r="BK720" t="s">
        <v>3773</v>
      </c>
      <c r="BL720" t="s">
        <v>5940</v>
      </c>
      <c r="BM720" t="s">
        <v>4949</v>
      </c>
      <c r="BN720" t="s">
        <v>7</v>
      </c>
      <c r="BO720" t="s">
        <v>4950</v>
      </c>
      <c r="BP720" s="441" t="str">
        <f t="shared" si="11"/>
        <v>WA.4345.EBC.996.301.A.521211</v>
      </c>
    </row>
    <row r="721" spans="1:68">
      <c r="A721" t="s">
        <v>4935</v>
      </c>
      <c r="B721" t="s">
        <v>4936</v>
      </c>
      <c r="C721" t="s">
        <v>4937</v>
      </c>
      <c r="D721" t="s">
        <v>3795</v>
      </c>
      <c r="E721" t="s">
        <v>198</v>
      </c>
      <c r="F721" t="s">
        <v>3861</v>
      </c>
      <c r="G721" t="s">
        <v>3453</v>
      </c>
      <c r="H721" t="s">
        <v>4938</v>
      </c>
      <c r="I721">
        <v>235</v>
      </c>
      <c r="J721" t="s">
        <v>5931</v>
      </c>
      <c r="K721">
        <v>235</v>
      </c>
      <c r="L721" t="s">
        <v>812</v>
      </c>
      <c r="M721" t="s">
        <v>508</v>
      </c>
      <c r="N721" t="s">
        <v>191</v>
      </c>
      <c r="O721" t="s">
        <v>503</v>
      </c>
      <c r="P721" t="s">
        <v>8</v>
      </c>
      <c r="Q721" t="s">
        <v>4570</v>
      </c>
      <c r="R721" t="s">
        <v>4940</v>
      </c>
      <c r="S721" t="s">
        <v>195</v>
      </c>
      <c r="T721" t="s">
        <v>4570</v>
      </c>
      <c r="U721" t="s">
        <v>4570</v>
      </c>
      <c r="V721" t="s">
        <v>4496</v>
      </c>
      <c r="W721" t="s">
        <v>4570</v>
      </c>
      <c r="X721" t="s">
        <v>5941</v>
      </c>
      <c r="Y721" t="s">
        <v>4489</v>
      </c>
      <c r="Z721" t="s">
        <v>8</v>
      </c>
      <c r="AA721">
        <v>0</v>
      </c>
      <c r="AB721" t="s">
        <v>195</v>
      </c>
      <c r="AC721">
        <v>0</v>
      </c>
      <c r="AD721" t="s">
        <v>195</v>
      </c>
      <c r="AE721">
        <v>0</v>
      </c>
      <c r="AF721" t="s">
        <v>195</v>
      </c>
      <c r="AG721">
        <v>0</v>
      </c>
      <c r="AH721" t="s">
        <v>195</v>
      </c>
      <c r="AI721">
        <v>100</v>
      </c>
      <c r="AJ721" t="s">
        <v>25</v>
      </c>
      <c r="AK721">
        <v>70000</v>
      </c>
      <c r="AL721">
        <v>7000000</v>
      </c>
      <c r="AM721" t="s">
        <v>195</v>
      </c>
      <c r="AN721">
        <v>0</v>
      </c>
      <c r="AO721" t="s">
        <v>4943</v>
      </c>
      <c r="AP721">
        <v>0</v>
      </c>
      <c r="AQ721">
        <v>0</v>
      </c>
      <c r="AR721">
        <v>325127</v>
      </c>
      <c r="AS721">
        <v>325127</v>
      </c>
      <c r="AT721">
        <v>49544</v>
      </c>
      <c r="AU721">
        <v>490483</v>
      </c>
      <c r="AV721">
        <v>503081</v>
      </c>
      <c r="AW721">
        <v>328090</v>
      </c>
      <c r="AX721">
        <v>988813</v>
      </c>
      <c r="AY721">
        <v>1323245</v>
      </c>
      <c r="AZ721">
        <v>1277281</v>
      </c>
      <c r="BA721">
        <v>1389209</v>
      </c>
      <c r="BB721" t="s">
        <v>3796</v>
      </c>
      <c r="BC721" t="s">
        <v>3803</v>
      </c>
      <c r="BD721" t="s">
        <v>5933</v>
      </c>
      <c r="BE721" t="s">
        <v>3863</v>
      </c>
      <c r="BF721" t="s">
        <v>3864</v>
      </c>
      <c r="BG721" t="s">
        <v>3867</v>
      </c>
      <c r="BH721" t="s">
        <v>523</v>
      </c>
      <c r="BI721" t="s">
        <v>532</v>
      </c>
      <c r="BJ721" t="s">
        <v>533</v>
      </c>
      <c r="BK721" t="s">
        <v>3773</v>
      </c>
      <c r="BL721" t="s">
        <v>5883</v>
      </c>
      <c r="BM721" t="s">
        <v>4949</v>
      </c>
      <c r="BN721" t="s">
        <v>7</v>
      </c>
      <c r="BO721" t="s">
        <v>4950</v>
      </c>
      <c r="BP721" s="441" t="str">
        <f t="shared" si="11"/>
        <v>WA.4345.EBC.996.301.B.521211</v>
      </c>
    </row>
    <row r="722" spans="1:68">
      <c r="A722" t="s">
        <v>4935</v>
      </c>
      <c r="B722" t="s">
        <v>4936</v>
      </c>
      <c r="C722" t="s">
        <v>4937</v>
      </c>
      <c r="D722" t="s">
        <v>3795</v>
      </c>
      <c r="E722" t="s">
        <v>198</v>
      </c>
      <c r="F722" t="s">
        <v>3861</v>
      </c>
      <c r="G722" t="s">
        <v>3453</v>
      </c>
      <c r="H722" t="s">
        <v>4938</v>
      </c>
      <c r="I722">
        <v>235</v>
      </c>
      <c r="J722" t="s">
        <v>5931</v>
      </c>
      <c r="K722">
        <v>235</v>
      </c>
      <c r="L722" t="s">
        <v>812</v>
      </c>
      <c r="M722" t="s">
        <v>508</v>
      </c>
      <c r="N722" t="s">
        <v>191</v>
      </c>
      <c r="O722" t="s">
        <v>503</v>
      </c>
      <c r="P722" t="s">
        <v>8</v>
      </c>
      <c r="Q722" t="s">
        <v>4570</v>
      </c>
      <c r="R722" t="s">
        <v>4940</v>
      </c>
      <c r="S722" t="s">
        <v>195</v>
      </c>
      <c r="T722" t="s">
        <v>4570</v>
      </c>
      <c r="U722" t="s">
        <v>4570</v>
      </c>
      <c r="V722" t="s">
        <v>4951</v>
      </c>
      <c r="W722" t="s">
        <v>4496</v>
      </c>
      <c r="X722" t="s">
        <v>5942</v>
      </c>
      <c r="Y722" t="s">
        <v>4485</v>
      </c>
      <c r="Z722" t="s">
        <v>8</v>
      </c>
      <c r="AA722">
        <v>0</v>
      </c>
      <c r="AB722" t="s">
        <v>195</v>
      </c>
      <c r="AC722">
        <v>0</v>
      </c>
      <c r="AD722" t="s">
        <v>195</v>
      </c>
      <c r="AE722">
        <v>0</v>
      </c>
      <c r="AF722" t="s">
        <v>195</v>
      </c>
      <c r="AG722">
        <v>0</v>
      </c>
      <c r="AH722" t="s">
        <v>195</v>
      </c>
      <c r="AI722">
        <v>12</v>
      </c>
      <c r="AJ722" t="s">
        <v>9</v>
      </c>
      <c r="AK722">
        <v>1500000</v>
      </c>
      <c r="AL722">
        <v>18000000</v>
      </c>
      <c r="AM722" t="s">
        <v>195</v>
      </c>
      <c r="AN722">
        <v>0</v>
      </c>
      <c r="AO722" t="s">
        <v>4943</v>
      </c>
      <c r="AP722">
        <v>0</v>
      </c>
      <c r="AQ722">
        <v>0</v>
      </c>
      <c r="AR722">
        <v>836040</v>
      </c>
      <c r="AS722">
        <v>836040</v>
      </c>
      <c r="AT722">
        <v>127399</v>
      </c>
      <c r="AU722">
        <v>1261241</v>
      </c>
      <c r="AV722">
        <v>1293637</v>
      </c>
      <c r="AW722">
        <v>843660</v>
      </c>
      <c r="AX722">
        <v>2542663</v>
      </c>
      <c r="AY722">
        <v>3402630</v>
      </c>
      <c r="AZ722">
        <v>3284436</v>
      </c>
      <c r="BA722">
        <v>3572254</v>
      </c>
      <c r="BB722" t="s">
        <v>3796</v>
      </c>
      <c r="BC722" t="s">
        <v>3803</v>
      </c>
      <c r="BD722" t="s">
        <v>5933</v>
      </c>
      <c r="BE722" t="s">
        <v>3863</v>
      </c>
      <c r="BF722" t="s">
        <v>3864</v>
      </c>
      <c r="BG722" t="s">
        <v>3867</v>
      </c>
      <c r="BH722" t="s">
        <v>523</v>
      </c>
      <c r="BI722" t="s">
        <v>532</v>
      </c>
      <c r="BJ722" t="s">
        <v>533</v>
      </c>
      <c r="BK722" t="s">
        <v>3773</v>
      </c>
      <c r="BL722" t="s">
        <v>5936</v>
      </c>
      <c r="BM722" t="s">
        <v>4949</v>
      </c>
      <c r="BN722" t="s">
        <v>7</v>
      </c>
      <c r="BO722" t="s">
        <v>4950</v>
      </c>
      <c r="BP722" s="441" t="str">
        <f t="shared" si="11"/>
        <v>WA.4345.EBC.996.301.B.521211</v>
      </c>
    </row>
    <row r="723" spans="1:68">
      <c r="A723" t="s">
        <v>4935</v>
      </c>
      <c r="B723" t="s">
        <v>4936</v>
      </c>
      <c r="C723" t="s">
        <v>4937</v>
      </c>
      <c r="D723" t="s">
        <v>3795</v>
      </c>
      <c r="E723" t="s">
        <v>198</v>
      </c>
      <c r="F723" t="s">
        <v>3861</v>
      </c>
      <c r="G723" t="s">
        <v>3453</v>
      </c>
      <c r="H723" t="s">
        <v>4938</v>
      </c>
      <c r="I723">
        <v>235</v>
      </c>
      <c r="J723" t="s">
        <v>5931</v>
      </c>
      <c r="K723">
        <v>235</v>
      </c>
      <c r="L723" t="s">
        <v>812</v>
      </c>
      <c r="M723" t="s">
        <v>509</v>
      </c>
      <c r="N723" t="s">
        <v>192</v>
      </c>
      <c r="O723" t="s">
        <v>503</v>
      </c>
      <c r="P723" t="s">
        <v>8</v>
      </c>
      <c r="Q723" t="s">
        <v>4570</v>
      </c>
      <c r="R723" t="s">
        <v>4940</v>
      </c>
      <c r="S723" t="s">
        <v>195</v>
      </c>
      <c r="T723" t="s">
        <v>4570</v>
      </c>
      <c r="U723" t="s">
        <v>4570</v>
      </c>
      <c r="V723" t="s">
        <v>4496</v>
      </c>
      <c r="W723" t="s">
        <v>4570</v>
      </c>
      <c r="X723" t="s">
        <v>5943</v>
      </c>
      <c r="Y723" t="s">
        <v>4485</v>
      </c>
      <c r="Z723" t="s">
        <v>8</v>
      </c>
      <c r="AA723">
        <v>0</v>
      </c>
      <c r="AB723" t="s">
        <v>195</v>
      </c>
      <c r="AC723">
        <v>0</v>
      </c>
      <c r="AD723" t="s">
        <v>195</v>
      </c>
      <c r="AE723">
        <v>0</v>
      </c>
      <c r="AF723" t="s">
        <v>195</v>
      </c>
      <c r="AG723">
        <v>0</v>
      </c>
      <c r="AH723" t="s">
        <v>195</v>
      </c>
      <c r="AI723">
        <v>3</v>
      </c>
      <c r="AJ723" t="s">
        <v>9</v>
      </c>
      <c r="AK723">
        <v>1500000</v>
      </c>
      <c r="AL723">
        <v>4500000</v>
      </c>
      <c r="AM723" t="s">
        <v>195</v>
      </c>
      <c r="AN723">
        <v>0</v>
      </c>
      <c r="AO723" t="s">
        <v>4943</v>
      </c>
      <c r="AP723">
        <v>0</v>
      </c>
      <c r="AQ723">
        <v>0</v>
      </c>
      <c r="AR723">
        <v>209010</v>
      </c>
      <c r="AS723">
        <v>209010</v>
      </c>
      <c r="AT723">
        <v>31850</v>
      </c>
      <c r="AU723">
        <v>315310</v>
      </c>
      <c r="AV723">
        <v>323409</v>
      </c>
      <c r="AW723">
        <v>210915</v>
      </c>
      <c r="AX723">
        <v>635666</v>
      </c>
      <c r="AY723">
        <v>850657</v>
      </c>
      <c r="AZ723">
        <v>821109</v>
      </c>
      <c r="BA723">
        <v>893064</v>
      </c>
      <c r="BB723" t="s">
        <v>3796</v>
      </c>
      <c r="BC723" t="s">
        <v>3803</v>
      </c>
      <c r="BD723" t="s">
        <v>5933</v>
      </c>
      <c r="BE723" t="s">
        <v>3863</v>
      </c>
      <c r="BF723" t="s">
        <v>3864</v>
      </c>
      <c r="BG723" t="s">
        <v>3868</v>
      </c>
      <c r="BH723" t="s">
        <v>523</v>
      </c>
      <c r="BI723" t="s">
        <v>532</v>
      </c>
      <c r="BJ723" t="s">
        <v>533</v>
      </c>
      <c r="BK723" t="s">
        <v>3773</v>
      </c>
      <c r="BL723" t="s">
        <v>5944</v>
      </c>
      <c r="BM723" t="s">
        <v>4949</v>
      </c>
      <c r="BN723" t="s">
        <v>7</v>
      </c>
      <c r="BO723" t="s">
        <v>4950</v>
      </c>
      <c r="BP723" s="441" t="str">
        <f t="shared" si="11"/>
        <v>WA.4345.EBC.996.301.C.521211</v>
      </c>
    </row>
    <row r="724" spans="1:68">
      <c r="A724" t="s">
        <v>4935</v>
      </c>
      <c r="B724" t="s">
        <v>4936</v>
      </c>
      <c r="C724" t="s">
        <v>4937</v>
      </c>
      <c r="D724" t="s">
        <v>3795</v>
      </c>
      <c r="E724" t="s">
        <v>198</v>
      </c>
      <c r="F724" t="s">
        <v>3861</v>
      </c>
      <c r="G724" t="s">
        <v>3453</v>
      </c>
      <c r="H724" t="s">
        <v>4938</v>
      </c>
      <c r="I724">
        <v>235</v>
      </c>
      <c r="J724" t="s">
        <v>5931</v>
      </c>
      <c r="K724">
        <v>235</v>
      </c>
      <c r="L724" t="s">
        <v>812</v>
      </c>
      <c r="M724" t="s">
        <v>509</v>
      </c>
      <c r="N724" t="s">
        <v>192</v>
      </c>
      <c r="O724" t="s">
        <v>503</v>
      </c>
      <c r="P724" t="s">
        <v>8</v>
      </c>
      <c r="Q724" t="s">
        <v>4570</v>
      </c>
      <c r="R724" t="s">
        <v>4940</v>
      </c>
      <c r="S724" t="s">
        <v>195</v>
      </c>
      <c r="T724" t="s">
        <v>4570</v>
      </c>
      <c r="U724" t="s">
        <v>4570</v>
      </c>
      <c r="V724" t="s">
        <v>4951</v>
      </c>
      <c r="W724" t="s">
        <v>4496</v>
      </c>
      <c r="X724" t="s">
        <v>5945</v>
      </c>
      <c r="Y724" t="s">
        <v>4493</v>
      </c>
      <c r="Z724" t="s">
        <v>8</v>
      </c>
      <c r="AA724">
        <v>0</v>
      </c>
      <c r="AB724" t="s">
        <v>195</v>
      </c>
      <c r="AC724">
        <v>0</v>
      </c>
      <c r="AD724" t="s">
        <v>195</v>
      </c>
      <c r="AE724">
        <v>0</v>
      </c>
      <c r="AF724" t="s">
        <v>195</v>
      </c>
      <c r="AG724">
        <v>0</v>
      </c>
      <c r="AH724" t="s">
        <v>195</v>
      </c>
      <c r="AI724">
        <v>3</v>
      </c>
      <c r="AJ724" t="s">
        <v>9</v>
      </c>
      <c r="AK724">
        <v>1000000</v>
      </c>
      <c r="AL724">
        <v>3000000</v>
      </c>
      <c r="AM724" t="s">
        <v>195</v>
      </c>
      <c r="AN724">
        <v>0</v>
      </c>
      <c r="AO724" t="s">
        <v>4943</v>
      </c>
      <c r="AP724">
        <v>0</v>
      </c>
      <c r="AQ724">
        <v>0</v>
      </c>
      <c r="AR724">
        <v>139340</v>
      </c>
      <c r="AS724">
        <v>139340</v>
      </c>
      <c r="AT724">
        <v>21233</v>
      </c>
      <c r="AU724">
        <v>210207</v>
      </c>
      <c r="AV724">
        <v>215606</v>
      </c>
      <c r="AW724">
        <v>140610</v>
      </c>
      <c r="AX724">
        <v>423777</v>
      </c>
      <c r="AY724">
        <v>567105</v>
      </c>
      <c r="AZ724">
        <v>547406</v>
      </c>
      <c r="BA724">
        <v>595376</v>
      </c>
      <c r="BB724" t="s">
        <v>3796</v>
      </c>
      <c r="BC724" t="s">
        <v>3803</v>
      </c>
      <c r="BD724" t="s">
        <v>5933</v>
      </c>
      <c r="BE724" t="s">
        <v>3863</v>
      </c>
      <c r="BF724" t="s">
        <v>3864</v>
      </c>
      <c r="BG724" t="s">
        <v>3868</v>
      </c>
      <c r="BH724" t="s">
        <v>523</v>
      </c>
      <c r="BI724" t="s">
        <v>532</v>
      </c>
      <c r="BJ724" t="s">
        <v>533</v>
      </c>
      <c r="BK724" t="s">
        <v>3773</v>
      </c>
      <c r="BL724" t="s">
        <v>5450</v>
      </c>
      <c r="BM724" t="s">
        <v>4949</v>
      </c>
      <c r="BN724" t="s">
        <v>7</v>
      </c>
      <c r="BO724" t="s">
        <v>4950</v>
      </c>
      <c r="BP724" s="441" t="str">
        <f t="shared" si="11"/>
        <v>WA.4345.EBC.996.301.C.521211</v>
      </c>
    </row>
    <row r="725" spans="1:68">
      <c r="A725" t="s">
        <v>4935</v>
      </c>
      <c r="B725" t="s">
        <v>4936</v>
      </c>
      <c r="C725" t="s">
        <v>4937</v>
      </c>
      <c r="D725" t="s">
        <v>3795</v>
      </c>
      <c r="E725" t="s">
        <v>198</v>
      </c>
      <c r="F725" t="s">
        <v>3861</v>
      </c>
      <c r="G725" t="s">
        <v>3453</v>
      </c>
      <c r="H725" t="s">
        <v>4938</v>
      </c>
      <c r="I725">
        <v>235</v>
      </c>
      <c r="J725" t="s">
        <v>5931</v>
      </c>
      <c r="K725">
        <v>235</v>
      </c>
      <c r="L725" t="s">
        <v>812</v>
      </c>
      <c r="M725" t="s">
        <v>509</v>
      </c>
      <c r="N725" t="s">
        <v>192</v>
      </c>
      <c r="O725" t="s">
        <v>503</v>
      </c>
      <c r="P725" t="s">
        <v>8</v>
      </c>
      <c r="Q725" t="s">
        <v>4570</v>
      </c>
      <c r="R725" t="s">
        <v>4940</v>
      </c>
      <c r="S725" t="s">
        <v>195</v>
      </c>
      <c r="T725" t="s">
        <v>4570</v>
      </c>
      <c r="U725" t="s">
        <v>4570</v>
      </c>
      <c r="V725" t="s">
        <v>5001</v>
      </c>
      <c r="W725" t="s">
        <v>4951</v>
      </c>
      <c r="X725" t="s">
        <v>5946</v>
      </c>
      <c r="Y725" t="s">
        <v>4483</v>
      </c>
      <c r="Z725" t="s">
        <v>8</v>
      </c>
      <c r="AA725">
        <v>0</v>
      </c>
      <c r="AB725" t="s">
        <v>195</v>
      </c>
      <c r="AC725">
        <v>0</v>
      </c>
      <c r="AD725" t="s">
        <v>195</v>
      </c>
      <c r="AE725">
        <v>0</v>
      </c>
      <c r="AF725" t="s">
        <v>195</v>
      </c>
      <c r="AG725">
        <v>0</v>
      </c>
      <c r="AH725" t="s">
        <v>195</v>
      </c>
      <c r="AI725">
        <v>3</v>
      </c>
      <c r="AJ725" t="s">
        <v>9</v>
      </c>
      <c r="AK725">
        <v>1500000</v>
      </c>
      <c r="AL725">
        <v>4500000</v>
      </c>
      <c r="AM725" t="s">
        <v>195</v>
      </c>
      <c r="AN725">
        <v>0</v>
      </c>
      <c r="AO725" t="s">
        <v>4943</v>
      </c>
      <c r="AP725">
        <v>0</v>
      </c>
      <c r="AQ725">
        <v>0</v>
      </c>
      <c r="AR725">
        <v>209010</v>
      </c>
      <c r="AS725">
        <v>209010</v>
      </c>
      <c r="AT725">
        <v>31850</v>
      </c>
      <c r="AU725">
        <v>315310</v>
      </c>
      <c r="AV725">
        <v>323409</v>
      </c>
      <c r="AW725">
        <v>210915</v>
      </c>
      <c r="AX725">
        <v>635666</v>
      </c>
      <c r="AY725">
        <v>850657</v>
      </c>
      <c r="AZ725">
        <v>821109</v>
      </c>
      <c r="BA725">
        <v>893064</v>
      </c>
      <c r="BB725" t="s">
        <v>3796</v>
      </c>
      <c r="BC725" t="s">
        <v>3803</v>
      </c>
      <c r="BD725" t="s">
        <v>5933</v>
      </c>
      <c r="BE725" t="s">
        <v>3863</v>
      </c>
      <c r="BF725" t="s">
        <v>3864</v>
      </c>
      <c r="BG725" t="s">
        <v>3868</v>
      </c>
      <c r="BH725" t="s">
        <v>523</v>
      </c>
      <c r="BI725" t="s">
        <v>532</v>
      </c>
      <c r="BJ725" t="s">
        <v>533</v>
      </c>
      <c r="BK725" t="s">
        <v>3773</v>
      </c>
      <c r="BL725" t="s">
        <v>5887</v>
      </c>
      <c r="BM725" t="s">
        <v>4949</v>
      </c>
      <c r="BN725" t="s">
        <v>7</v>
      </c>
      <c r="BO725" t="s">
        <v>4950</v>
      </c>
      <c r="BP725" s="441" t="str">
        <f t="shared" si="11"/>
        <v>WA.4345.EBC.996.301.C.521211</v>
      </c>
    </row>
    <row r="726" spans="1:68">
      <c r="A726" t="s">
        <v>4935</v>
      </c>
      <c r="B726" t="s">
        <v>4936</v>
      </c>
      <c r="C726" t="s">
        <v>4937</v>
      </c>
      <c r="D726" t="s">
        <v>3795</v>
      </c>
      <c r="E726" t="s">
        <v>198</v>
      </c>
      <c r="F726" t="s">
        <v>3861</v>
      </c>
      <c r="G726" t="s">
        <v>3453</v>
      </c>
      <c r="H726" t="s">
        <v>4938</v>
      </c>
      <c r="I726">
        <v>235</v>
      </c>
      <c r="J726" t="s">
        <v>5931</v>
      </c>
      <c r="K726">
        <v>235</v>
      </c>
      <c r="L726" t="s">
        <v>3069</v>
      </c>
      <c r="M726" t="s">
        <v>8</v>
      </c>
      <c r="N726" t="s">
        <v>193</v>
      </c>
      <c r="O726" t="s">
        <v>503</v>
      </c>
      <c r="P726" t="s">
        <v>8</v>
      </c>
      <c r="Q726" t="s">
        <v>4570</v>
      </c>
      <c r="R726" t="s">
        <v>4940</v>
      </c>
      <c r="S726" t="s">
        <v>195</v>
      </c>
      <c r="T726" t="s">
        <v>4570</v>
      </c>
      <c r="U726" t="s">
        <v>4570</v>
      </c>
      <c r="V726" t="s">
        <v>4496</v>
      </c>
      <c r="W726" t="s">
        <v>4570</v>
      </c>
      <c r="X726" t="s">
        <v>5947</v>
      </c>
      <c r="Y726" t="s">
        <v>4485</v>
      </c>
      <c r="Z726" t="s">
        <v>8</v>
      </c>
      <c r="AA726">
        <v>0</v>
      </c>
      <c r="AB726" t="s">
        <v>195</v>
      </c>
      <c r="AC726">
        <v>0</v>
      </c>
      <c r="AD726" t="s">
        <v>195</v>
      </c>
      <c r="AE726">
        <v>0</v>
      </c>
      <c r="AF726" t="s">
        <v>195</v>
      </c>
      <c r="AG726">
        <v>0</v>
      </c>
      <c r="AH726" t="s">
        <v>195</v>
      </c>
      <c r="AI726">
        <v>12</v>
      </c>
      <c r="AJ726" t="s">
        <v>9</v>
      </c>
      <c r="AK726">
        <v>1500000</v>
      </c>
      <c r="AL726">
        <v>18000000</v>
      </c>
      <c r="AM726" t="s">
        <v>195</v>
      </c>
      <c r="AN726">
        <v>0</v>
      </c>
      <c r="AO726" t="s">
        <v>4943</v>
      </c>
      <c r="AP726">
        <v>0</v>
      </c>
      <c r="AQ726">
        <v>0</v>
      </c>
      <c r="AR726">
        <v>0</v>
      </c>
      <c r="AS726">
        <v>2472527</v>
      </c>
      <c r="AT726">
        <v>7417582</v>
      </c>
      <c r="AU726">
        <v>0</v>
      </c>
      <c r="AV726">
        <v>0</v>
      </c>
      <c r="AW726">
        <v>0</v>
      </c>
      <c r="AX726">
        <v>2472527</v>
      </c>
      <c r="AY726">
        <v>2472527</v>
      </c>
      <c r="AZ726">
        <v>0</v>
      </c>
      <c r="BA726">
        <v>3164837</v>
      </c>
      <c r="BB726" t="s">
        <v>3796</v>
      </c>
      <c r="BC726" t="s">
        <v>3803</v>
      </c>
      <c r="BD726" t="s">
        <v>5933</v>
      </c>
      <c r="BE726" t="s">
        <v>3863</v>
      </c>
      <c r="BF726" t="s">
        <v>3879</v>
      </c>
      <c r="BG726" t="s">
        <v>3880</v>
      </c>
      <c r="BH726" t="s">
        <v>523</v>
      </c>
      <c r="BI726" t="s">
        <v>532</v>
      </c>
      <c r="BJ726" t="s">
        <v>533</v>
      </c>
      <c r="BK726" t="s">
        <v>3773</v>
      </c>
      <c r="BL726" t="s">
        <v>5944</v>
      </c>
      <c r="BM726" t="s">
        <v>4949</v>
      </c>
      <c r="BN726" t="s">
        <v>7</v>
      </c>
      <c r="BO726" t="s">
        <v>4950</v>
      </c>
      <c r="BP726" s="441" t="str">
        <f t="shared" si="11"/>
        <v>WA.4345.EBC.996.302.A.521211</v>
      </c>
    </row>
    <row r="727" spans="1:68">
      <c r="A727" t="s">
        <v>4935</v>
      </c>
      <c r="B727" t="s">
        <v>4936</v>
      </c>
      <c r="C727" t="s">
        <v>4937</v>
      </c>
      <c r="D727" t="s">
        <v>3795</v>
      </c>
      <c r="E727" t="s">
        <v>198</v>
      </c>
      <c r="F727" t="s">
        <v>3861</v>
      </c>
      <c r="G727" t="s">
        <v>3453</v>
      </c>
      <c r="H727" t="s">
        <v>4938</v>
      </c>
      <c r="I727">
        <v>235</v>
      </c>
      <c r="J727" t="s">
        <v>5931</v>
      </c>
      <c r="K727">
        <v>235</v>
      </c>
      <c r="L727" t="s">
        <v>3069</v>
      </c>
      <c r="M727" t="s">
        <v>8</v>
      </c>
      <c r="N727" t="s">
        <v>193</v>
      </c>
      <c r="O727" t="s">
        <v>503</v>
      </c>
      <c r="P727" t="s">
        <v>8</v>
      </c>
      <c r="Q727" t="s">
        <v>4570</v>
      </c>
      <c r="R727" t="s">
        <v>4940</v>
      </c>
      <c r="S727" t="s">
        <v>195</v>
      </c>
      <c r="T727" t="s">
        <v>4570</v>
      </c>
      <c r="U727" t="s">
        <v>4570</v>
      </c>
      <c r="V727" t="s">
        <v>4951</v>
      </c>
      <c r="W727" t="s">
        <v>4496</v>
      </c>
      <c r="X727" t="s">
        <v>5948</v>
      </c>
      <c r="Y727" t="s">
        <v>4489</v>
      </c>
      <c r="Z727" t="s">
        <v>8</v>
      </c>
      <c r="AA727">
        <v>0</v>
      </c>
      <c r="AB727" t="s">
        <v>195</v>
      </c>
      <c r="AC727">
        <v>0</v>
      </c>
      <c r="AD727" t="s">
        <v>195</v>
      </c>
      <c r="AE727">
        <v>0</v>
      </c>
      <c r="AF727" t="s">
        <v>195</v>
      </c>
      <c r="AG727">
        <v>0</v>
      </c>
      <c r="AH727" t="s">
        <v>195</v>
      </c>
      <c r="AI727">
        <v>100</v>
      </c>
      <c r="AJ727" t="s">
        <v>25</v>
      </c>
      <c r="AK727">
        <v>70000</v>
      </c>
      <c r="AL727">
        <v>7000000</v>
      </c>
      <c r="AM727" t="s">
        <v>195</v>
      </c>
      <c r="AN727">
        <v>0</v>
      </c>
      <c r="AO727" t="s">
        <v>4943</v>
      </c>
      <c r="AP727">
        <v>0</v>
      </c>
      <c r="AQ727">
        <v>0</v>
      </c>
      <c r="AR727">
        <v>0</v>
      </c>
      <c r="AS727">
        <v>0</v>
      </c>
      <c r="AT727">
        <v>0</v>
      </c>
      <c r="AU727">
        <v>0</v>
      </c>
      <c r="AV727">
        <v>0</v>
      </c>
      <c r="AW727">
        <v>0</v>
      </c>
      <c r="AX727">
        <v>0</v>
      </c>
      <c r="AY727">
        <v>7000000</v>
      </c>
      <c r="AZ727">
        <v>0</v>
      </c>
      <c r="BA727">
        <v>0</v>
      </c>
      <c r="BB727" t="s">
        <v>3796</v>
      </c>
      <c r="BC727" t="s">
        <v>3803</v>
      </c>
      <c r="BD727" t="s">
        <v>5933</v>
      </c>
      <c r="BE727" t="s">
        <v>3863</v>
      </c>
      <c r="BF727" t="s">
        <v>3879</v>
      </c>
      <c r="BG727" t="s">
        <v>3880</v>
      </c>
      <c r="BH727" t="s">
        <v>523</v>
      </c>
      <c r="BI727" t="s">
        <v>532</v>
      </c>
      <c r="BJ727" t="s">
        <v>533</v>
      </c>
      <c r="BK727" t="s">
        <v>3773</v>
      </c>
      <c r="BL727" t="s">
        <v>5926</v>
      </c>
      <c r="BM727" t="s">
        <v>4949</v>
      </c>
      <c r="BN727" t="s">
        <v>7</v>
      </c>
      <c r="BO727" t="s">
        <v>4950</v>
      </c>
      <c r="BP727" s="441" t="str">
        <f t="shared" si="11"/>
        <v>WA.4345.EBC.996.302.A.521211</v>
      </c>
    </row>
    <row r="728" spans="1:68">
      <c r="A728" t="s">
        <v>5010</v>
      </c>
      <c r="B728" t="s">
        <v>4936</v>
      </c>
      <c r="C728" t="s">
        <v>4937</v>
      </c>
      <c r="D728" t="s">
        <v>3795</v>
      </c>
      <c r="E728" t="s">
        <v>198</v>
      </c>
      <c r="F728" t="s">
        <v>3861</v>
      </c>
      <c r="G728" t="s">
        <v>3453</v>
      </c>
      <c r="H728" t="s">
        <v>4938</v>
      </c>
      <c r="I728">
        <v>235</v>
      </c>
      <c r="J728" t="s">
        <v>5931</v>
      </c>
      <c r="K728">
        <v>235</v>
      </c>
      <c r="L728" t="s">
        <v>812</v>
      </c>
      <c r="M728" t="s">
        <v>8</v>
      </c>
      <c r="N728" t="s">
        <v>190</v>
      </c>
      <c r="O728" t="s">
        <v>503</v>
      </c>
      <c r="P728" t="s">
        <v>8</v>
      </c>
      <c r="Q728" t="s">
        <v>4570</v>
      </c>
      <c r="R728" t="s">
        <v>4940</v>
      </c>
      <c r="S728" t="s">
        <v>195</v>
      </c>
      <c r="T728" t="s">
        <v>4570</v>
      </c>
      <c r="U728" t="s">
        <v>4570</v>
      </c>
      <c r="V728" t="s">
        <v>4496</v>
      </c>
      <c r="W728" t="s">
        <v>4570</v>
      </c>
      <c r="X728" t="s">
        <v>5932</v>
      </c>
      <c r="Y728" t="s">
        <v>4489</v>
      </c>
      <c r="Z728" t="s">
        <v>8</v>
      </c>
      <c r="AA728">
        <v>0</v>
      </c>
      <c r="AB728" t="s">
        <v>195</v>
      </c>
      <c r="AC728">
        <v>0</v>
      </c>
      <c r="AD728" t="s">
        <v>195</v>
      </c>
      <c r="AE728">
        <v>0</v>
      </c>
      <c r="AF728" t="s">
        <v>195</v>
      </c>
      <c r="AG728">
        <v>0</v>
      </c>
      <c r="AH728" t="s">
        <v>195</v>
      </c>
      <c r="AI728">
        <v>400</v>
      </c>
      <c r="AJ728" t="s">
        <v>25</v>
      </c>
      <c r="AK728">
        <v>70000</v>
      </c>
      <c r="AL728">
        <v>28000000</v>
      </c>
      <c r="AM728" t="s">
        <v>195</v>
      </c>
      <c r="AN728">
        <v>0</v>
      </c>
      <c r="AO728" t="s">
        <v>5011</v>
      </c>
      <c r="AP728">
        <v>0</v>
      </c>
      <c r="AQ728">
        <v>0</v>
      </c>
      <c r="AR728">
        <v>1300507</v>
      </c>
      <c r="AS728">
        <v>1300507</v>
      </c>
      <c r="AT728">
        <v>198176</v>
      </c>
      <c r="AU728">
        <v>1961930</v>
      </c>
      <c r="AV728">
        <v>2012324</v>
      </c>
      <c r="AW728">
        <v>1312360</v>
      </c>
      <c r="AX728">
        <v>3955254</v>
      </c>
      <c r="AY728">
        <v>5292979</v>
      </c>
      <c r="AZ728">
        <v>5109123</v>
      </c>
      <c r="BA728">
        <v>5556840</v>
      </c>
      <c r="BB728" t="s">
        <v>3796</v>
      </c>
      <c r="BC728" t="s">
        <v>3803</v>
      </c>
      <c r="BD728" t="s">
        <v>5933</v>
      </c>
      <c r="BE728" t="s">
        <v>3863</v>
      </c>
      <c r="BF728" t="s">
        <v>3864</v>
      </c>
      <c r="BG728" t="s">
        <v>5934</v>
      </c>
      <c r="BH728" t="s">
        <v>523</v>
      </c>
      <c r="BI728" t="s">
        <v>532</v>
      </c>
      <c r="BJ728" t="s">
        <v>533</v>
      </c>
      <c r="BK728" t="s">
        <v>3773</v>
      </c>
      <c r="BL728" t="s">
        <v>5883</v>
      </c>
      <c r="BM728" t="s">
        <v>4949</v>
      </c>
      <c r="BN728" t="s">
        <v>7</v>
      </c>
      <c r="BO728" t="s">
        <v>4950</v>
      </c>
      <c r="BP728" s="441" t="str">
        <f t="shared" si="11"/>
        <v>WA.4345.EBC.996.301.A.521211</v>
      </c>
    </row>
    <row r="729" spans="1:68">
      <c r="A729" t="s">
        <v>5010</v>
      </c>
      <c r="B729" t="s">
        <v>4936</v>
      </c>
      <c r="C729" t="s">
        <v>4937</v>
      </c>
      <c r="D729" t="s">
        <v>3795</v>
      </c>
      <c r="E729" t="s">
        <v>198</v>
      </c>
      <c r="F729" t="s">
        <v>3861</v>
      </c>
      <c r="G729" t="s">
        <v>3453</v>
      </c>
      <c r="H729" t="s">
        <v>4938</v>
      </c>
      <c r="I729">
        <v>235</v>
      </c>
      <c r="J729" t="s">
        <v>5931</v>
      </c>
      <c r="K729">
        <v>235</v>
      </c>
      <c r="L729" t="s">
        <v>812</v>
      </c>
      <c r="M729" t="s">
        <v>8</v>
      </c>
      <c r="N729" t="s">
        <v>190</v>
      </c>
      <c r="O729" t="s">
        <v>503</v>
      </c>
      <c r="P729" t="s">
        <v>8</v>
      </c>
      <c r="Q729" t="s">
        <v>4570</v>
      </c>
      <c r="R729" t="s">
        <v>4940</v>
      </c>
      <c r="S729" t="s">
        <v>195</v>
      </c>
      <c r="T729" t="s">
        <v>4570</v>
      </c>
      <c r="U729" t="s">
        <v>4570</v>
      </c>
      <c r="V729" t="s">
        <v>4951</v>
      </c>
      <c r="W729" t="s">
        <v>4496</v>
      </c>
      <c r="X729" t="s">
        <v>5935</v>
      </c>
      <c r="Y729" t="s">
        <v>4485</v>
      </c>
      <c r="Z729" t="s">
        <v>8</v>
      </c>
      <c r="AA729">
        <v>0</v>
      </c>
      <c r="AB729" t="s">
        <v>195</v>
      </c>
      <c r="AC729">
        <v>0</v>
      </c>
      <c r="AD729" t="s">
        <v>195</v>
      </c>
      <c r="AE729">
        <v>0</v>
      </c>
      <c r="AF729" t="s">
        <v>195</v>
      </c>
      <c r="AG729">
        <v>0</v>
      </c>
      <c r="AH729" t="s">
        <v>195</v>
      </c>
      <c r="AI729">
        <v>10</v>
      </c>
      <c r="AJ729" t="s">
        <v>9</v>
      </c>
      <c r="AK729">
        <v>1500000</v>
      </c>
      <c r="AL729">
        <v>15000000</v>
      </c>
      <c r="AM729" t="s">
        <v>195</v>
      </c>
      <c r="AN729">
        <v>0</v>
      </c>
      <c r="AO729" t="s">
        <v>5011</v>
      </c>
      <c r="AP729">
        <v>0</v>
      </c>
      <c r="AQ729">
        <v>0</v>
      </c>
      <c r="AR729">
        <v>696700</v>
      </c>
      <c r="AS729">
        <v>696700</v>
      </c>
      <c r="AT729">
        <v>106166</v>
      </c>
      <c r="AU729">
        <v>1051034</v>
      </c>
      <c r="AV729">
        <v>1078031</v>
      </c>
      <c r="AW729">
        <v>703050</v>
      </c>
      <c r="AX729">
        <v>2118886</v>
      </c>
      <c r="AY729">
        <v>2835525</v>
      </c>
      <c r="AZ729">
        <v>2737030</v>
      </c>
      <c r="BA729">
        <v>2976878</v>
      </c>
      <c r="BB729" t="s">
        <v>3796</v>
      </c>
      <c r="BC729" t="s">
        <v>3803</v>
      </c>
      <c r="BD729" t="s">
        <v>5933</v>
      </c>
      <c r="BE729" t="s">
        <v>3863</v>
      </c>
      <c r="BF729" t="s">
        <v>3864</v>
      </c>
      <c r="BG729" t="s">
        <v>5934</v>
      </c>
      <c r="BH729" t="s">
        <v>523</v>
      </c>
      <c r="BI729" t="s">
        <v>532</v>
      </c>
      <c r="BJ729" t="s">
        <v>533</v>
      </c>
      <c r="BK729" t="s">
        <v>3773</v>
      </c>
      <c r="BL729" t="s">
        <v>5936</v>
      </c>
      <c r="BM729" t="s">
        <v>4949</v>
      </c>
      <c r="BN729" t="s">
        <v>7</v>
      </c>
      <c r="BO729" t="s">
        <v>4950</v>
      </c>
      <c r="BP729" s="441" t="str">
        <f t="shared" si="11"/>
        <v>WA.4345.EBC.996.301.A.521211</v>
      </c>
    </row>
    <row r="730" spans="1:68">
      <c r="A730" t="s">
        <v>5010</v>
      </c>
      <c r="B730" t="s">
        <v>4936</v>
      </c>
      <c r="C730" t="s">
        <v>4937</v>
      </c>
      <c r="D730" t="s">
        <v>3795</v>
      </c>
      <c r="E730" t="s">
        <v>198</v>
      </c>
      <c r="F730" t="s">
        <v>3861</v>
      </c>
      <c r="G730" t="s">
        <v>3453</v>
      </c>
      <c r="H730" t="s">
        <v>4938</v>
      </c>
      <c r="I730">
        <v>235</v>
      </c>
      <c r="J730" t="s">
        <v>5931</v>
      </c>
      <c r="K730">
        <v>235</v>
      </c>
      <c r="L730" t="s">
        <v>812</v>
      </c>
      <c r="M730" t="s">
        <v>8</v>
      </c>
      <c r="N730" t="s">
        <v>190</v>
      </c>
      <c r="O730" t="s">
        <v>503</v>
      </c>
      <c r="P730" t="s">
        <v>8</v>
      </c>
      <c r="Q730" t="s">
        <v>4570</v>
      </c>
      <c r="R730" t="s">
        <v>4940</v>
      </c>
      <c r="S730" t="s">
        <v>195</v>
      </c>
      <c r="T730" t="s">
        <v>4570</v>
      </c>
      <c r="U730" t="s">
        <v>4570</v>
      </c>
      <c r="V730" t="s">
        <v>5001</v>
      </c>
      <c r="W730" t="s">
        <v>4951</v>
      </c>
      <c r="X730" t="s">
        <v>5937</v>
      </c>
      <c r="Y730" t="s">
        <v>4578</v>
      </c>
      <c r="Z730" t="s">
        <v>8</v>
      </c>
      <c r="AA730">
        <v>0</v>
      </c>
      <c r="AB730" t="s">
        <v>195</v>
      </c>
      <c r="AC730">
        <v>0</v>
      </c>
      <c r="AD730" t="s">
        <v>195</v>
      </c>
      <c r="AE730">
        <v>0</v>
      </c>
      <c r="AF730" t="s">
        <v>195</v>
      </c>
      <c r="AG730">
        <v>0</v>
      </c>
      <c r="AH730" t="s">
        <v>195</v>
      </c>
      <c r="AI730">
        <v>120</v>
      </c>
      <c r="AJ730" t="s">
        <v>25</v>
      </c>
      <c r="AK730">
        <v>280000</v>
      </c>
      <c r="AL730">
        <v>33600000</v>
      </c>
      <c r="AM730" t="s">
        <v>195</v>
      </c>
      <c r="AN730">
        <v>0</v>
      </c>
      <c r="AO730" t="s">
        <v>5011</v>
      </c>
      <c r="AP730">
        <v>0</v>
      </c>
      <c r="AQ730">
        <v>0</v>
      </c>
      <c r="AR730">
        <v>1560608</v>
      </c>
      <c r="AS730">
        <v>1560608</v>
      </c>
      <c r="AT730">
        <v>237811</v>
      </c>
      <c r="AU730">
        <v>2354317</v>
      </c>
      <c r="AV730">
        <v>2414789</v>
      </c>
      <c r="AW730">
        <v>1574832</v>
      </c>
      <c r="AX730">
        <v>4746304</v>
      </c>
      <c r="AY730">
        <v>6351575</v>
      </c>
      <c r="AZ730">
        <v>6130947</v>
      </c>
      <c r="BA730">
        <v>6668209</v>
      </c>
      <c r="BB730" t="s">
        <v>3796</v>
      </c>
      <c r="BC730" t="s">
        <v>3803</v>
      </c>
      <c r="BD730" t="s">
        <v>5933</v>
      </c>
      <c r="BE730" t="s">
        <v>3863</v>
      </c>
      <c r="BF730" t="s">
        <v>3864</v>
      </c>
      <c r="BG730" t="s">
        <v>5934</v>
      </c>
      <c r="BH730" t="s">
        <v>523</v>
      </c>
      <c r="BI730" t="s">
        <v>532</v>
      </c>
      <c r="BJ730" t="s">
        <v>533</v>
      </c>
      <c r="BK730" t="s">
        <v>3773</v>
      </c>
      <c r="BL730" t="s">
        <v>5938</v>
      </c>
      <c r="BM730" t="s">
        <v>4949</v>
      </c>
      <c r="BN730" t="s">
        <v>7</v>
      </c>
      <c r="BO730" t="s">
        <v>4950</v>
      </c>
      <c r="BP730" s="441" t="str">
        <f t="shared" si="11"/>
        <v>WA.4345.EBC.996.301.A.521211</v>
      </c>
    </row>
    <row r="731" spans="1:68">
      <c r="A731" t="s">
        <v>5010</v>
      </c>
      <c r="B731" t="s">
        <v>4936</v>
      </c>
      <c r="C731" t="s">
        <v>4937</v>
      </c>
      <c r="D731" t="s">
        <v>3795</v>
      </c>
      <c r="E731" t="s">
        <v>198</v>
      </c>
      <c r="F731" t="s">
        <v>3861</v>
      </c>
      <c r="G731" t="s">
        <v>3453</v>
      </c>
      <c r="H731" t="s">
        <v>4938</v>
      </c>
      <c r="I731">
        <v>235</v>
      </c>
      <c r="J731" t="s">
        <v>5931</v>
      </c>
      <c r="K731">
        <v>235</v>
      </c>
      <c r="L731" t="s">
        <v>812</v>
      </c>
      <c r="M731" t="s">
        <v>8</v>
      </c>
      <c r="N731" t="s">
        <v>190</v>
      </c>
      <c r="O731" t="s">
        <v>503</v>
      </c>
      <c r="P731" t="s">
        <v>8</v>
      </c>
      <c r="Q731" t="s">
        <v>4570</v>
      </c>
      <c r="R731" t="s">
        <v>4940</v>
      </c>
      <c r="S731" t="s">
        <v>195</v>
      </c>
      <c r="T731" t="s">
        <v>4570</v>
      </c>
      <c r="U731" t="s">
        <v>4570</v>
      </c>
      <c r="V731" t="s">
        <v>5092</v>
      </c>
      <c r="W731" t="s">
        <v>5001</v>
      </c>
      <c r="X731" t="s">
        <v>5939</v>
      </c>
      <c r="Y731" t="s">
        <v>4577</v>
      </c>
      <c r="Z731" t="s">
        <v>8</v>
      </c>
      <c r="AA731">
        <v>0</v>
      </c>
      <c r="AB731" t="s">
        <v>195</v>
      </c>
      <c r="AC731">
        <v>0</v>
      </c>
      <c r="AD731" t="s">
        <v>195</v>
      </c>
      <c r="AE731">
        <v>0</v>
      </c>
      <c r="AF731" t="s">
        <v>195</v>
      </c>
      <c r="AG731">
        <v>0</v>
      </c>
      <c r="AH731" t="s">
        <v>195</v>
      </c>
      <c r="AI731">
        <v>150</v>
      </c>
      <c r="AJ731" t="s">
        <v>25</v>
      </c>
      <c r="AK731">
        <v>150000</v>
      </c>
      <c r="AL731">
        <v>22500000</v>
      </c>
      <c r="AM731" t="s">
        <v>195</v>
      </c>
      <c r="AN731">
        <v>0</v>
      </c>
      <c r="AO731" t="s">
        <v>5011</v>
      </c>
      <c r="AP731">
        <v>0</v>
      </c>
      <c r="AQ731">
        <v>0</v>
      </c>
      <c r="AR731">
        <v>1045050</v>
      </c>
      <c r="AS731">
        <v>1045050</v>
      </c>
      <c r="AT731">
        <v>159248</v>
      </c>
      <c r="AU731">
        <v>1576551</v>
      </c>
      <c r="AV731">
        <v>1617046</v>
      </c>
      <c r="AW731">
        <v>1054575</v>
      </c>
      <c r="AX731">
        <v>3178329</v>
      </c>
      <c r="AY731">
        <v>4253287</v>
      </c>
      <c r="AZ731">
        <v>4105545</v>
      </c>
      <c r="BA731">
        <v>4465319</v>
      </c>
      <c r="BB731" t="s">
        <v>3796</v>
      </c>
      <c r="BC731" t="s">
        <v>3803</v>
      </c>
      <c r="BD731" t="s">
        <v>5933</v>
      </c>
      <c r="BE731" t="s">
        <v>3863</v>
      </c>
      <c r="BF731" t="s">
        <v>3864</v>
      </c>
      <c r="BG731" t="s">
        <v>5934</v>
      </c>
      <c r="BH731" t="s">
        <v>523</v>
      </c>
      <c r="BI731" t="s">
        <v>532</v>
      </c>
      <c r="BJ731" t="s">
        <v>533</v>
      </c>
      <c r="BK731" t="s">
        <v>3773</v>
      </c>
      <c r="BL731" t="s">
        <v>5940</v>
      </c>
      <c r="BM731" t="s">
        <v>4949</v>
      </c>
      <c r="BN731" t="s">
        <v>7</v>
      </c>
      <c r="BO731" t="s">
        <v>4950</v>
      </c>
      <c r="BP731" s="441" t="str">
        <f t="shared" si="11"/>
        <v>WA.4345.EBC.996.301.A.521211</v>
      </c>
    </row>
    <row r="732" spans="1:68">
      <c r="A732" t="s">
        <v>5010</v>
      </c>
      <c r="B732" t="s">
        <v>4936</v>
      </c>
      <c r="C732" t="s">
        <v>4937</v>
      </c>
      <c r="D732" t="s">
        <v>3795</v>
      </c>
      <c r="E732" t="s">
        <v>198</v>
      </c>
      <c r="F732" t="s">
        <v>3861</v>
      </c>
      <c r="G732" t="s">
        <v>3453</v>
      </c>
      <c r="H732" t="s">
        <v>4938</v>
      </c>
      <c r="I732">
        <v>235</v>
      </c>
      <c r="J732" t="s">
        <v>5931</v>
      </c>
      <c r="K732">
        <v>235</v>
      </c>
      <c r="L732" t="s">
        <v>812</v>
      </c>
      <c r="M732" t="s">
        <v>508</v>
      </c>
      <c r="N732" t="s">
        <v>191</v>
      </c>
      <c r="O732" t="s">
        <v>503</v>
      </c>
      <c r="P732" t="s">
        <v>8</v>
      </c>
      <c r="Q732" t="s">
        <v>4570</v>
      </c>
      <c r="R732" t="s">
        <v>4940</v>
      </c>
      <c r="S732" t="s">
        <v>195</v>
      </c>
      <c r="T732" t="s">
        <v>4570</v>
      </c>
      <c r="U732" t="s">
        <v>4570</v>
      </c>
      <c r="V732" t="s">
        <v>4496</v>
      </c>
      <c r="W732" t="s">
        <v>4570</v>
      </c>
      <c r="X732" t="s">
        <v>5941</v>
      </c>
      <c r="Y732" t="s">
        <v>4489</v>
      </c>
      <c r="Z732" t="s">
        <v>8</v>
      </c>
      <c r="AA732">
        <v>0</v>
      </c>
      <c r="AB732" t="s">
        <v>195</v>
      </c>
      <c r="AC732">
        <v>0</v>
      </c>
      <c r="AD732" t="s">
        <v>195</v>
      </c>
      <c r="AE732">
        <v>0</v>
      </c>
      <c r="AF732" t="s">
        <v>195</v>
      </c>
      <c r="AG732">
        <v>0</v>
      </c>
      <c r="AH732" t="s">
        <v>195</v>
      </c>
      <c r="AI732">
        <v>100</v>
      </c>
      <c r="AJ732" t="s">
        <v>25</v>
      </c>
      <c r="AK732">
        <v>70000</v>
      </c>
      <c r="AL732">
        <v>7000000</v>
      </c>
      <c r="AM732" t="s">
        <v>195</v>
      </c>
      <c r="AN732">
        <v>0</v>
      </c>
      <c r="AO732" t="s">
        <v>5011</v>
      </c>
      <c r="AP732">
        <v>0</v>
      </c>
      <c r="AQ732">
        <v>0</v>
      </c>
      <c r="AR732">
        <v>325127</v>
      </c>
      <c r="AS732">
        <v>325127</v>
      </c>
      <c r="AT732">
        <v>49544</v>
      </c>
      <c r="AU732">
        <v>490483</v>
      </c>
      <c r="AV732">
        <v>503081</v>
      </c>
      <c r="AW732">
        <v>328090</v>
      </c>
      <c r="AX732">
        <v>988813</v>
      </c>
      <c r="AY732">
        <v>1323245</v>
      </c>
      <c r="AZ732">
        <v>1277281</v>
      </c>
      <c r="BA732">
        <v>1389209</v>
      </c>
      <c r="BB732" t="s">
        <v>3796</v>
      </c>
      <c r="BC732" t="s">
        <v>3803</v>
      </c>
      <c r="BD732" t="s">
        <v>5933</v>
      </c>
      <c r="BE732" t="s">
        <v>3863</v>
      </c>
      <c r="BF732" t="s">
        <v>3864</v>
      </c>
      <c r="BG732" t="s">
        <v>3867</v>
      </c>
      <c r="BH732" t="s">
        <v>523</v>
      </c>
      <c r="BI732" t="s">
        <v>532</v>
      </c>
      <c r="BJ732" t="s">
        <v>533</v>
      </c>
      <c r="BK732" t="s">
        <v>3773</v>
      </c>
      <c r="BL732" t="s">
        <v>5883</v>
      </c>
      <c r="BM732" t="s">
        <v>4949</v>
      </c>
      <c r="BN732" t="s">
        <v>7</v>
      </c>
      <c r="BO732" t="s">
        <v>4950</v>
      </c>
      <c r="BP732" s="441" t="str">
        <f t="shared" si="11"/>
        <v>WA.4345.EBC.996.301.B.521211</v>
      </c>
    </row>
    <row r="733" spans="1:68">
      <c r="A733" t="s">
        <v>5010</v>
      </c>
      <c r="B733" t="s">
        <v>4936</v>
      </c>
      <c r="C733" t="s">
        <v>4937</v>
      </c>
      <c r="D733" t="s">
        <v>3795</v>
      </c>
      <c r="E733" t="s">
        <v>198</v>
      </c>
      <c r="F733" t="s">
        <v>3861</v>
      </c>
      <c r="G733" t="s">
        <v>3453</v>
      </c>
      <c r="H733" t="s">
        <v>4938</v>
      </c>
      <c r="I733">
        <v>235</v>
      </c>
      <c r="J733" t="s">
        <v>5931</v>
      </c>
      <c r="K733">
        <v>235</v>
      </c>
      <c r="L733" t="s">
        <v>812</v>
      </c>
      <c r="M733" t="s">
        <v>508</v>
      </c>
      <c r="N733" t="s">
        <v>191</v>
      </c>
      <c r="O733" t="s">
        <v>503</v>
      </c>
      <c r="P733" t="s">
        <v>8</v>
      </c>
      <c r="Q733" t="s">
        <v>4570</v>
      </c>
      <c r="R733" t="s">
        <v>4940</v>
      </c>
      <c r="S733" t="s">
        <v>195</v>
      </c>
      <c r="T733" t="s">
        <v>4570</v>
      </c>
      <c r="U733" t="s">
        <v>4570</v>
      </c>
      <c r="V733" t="s">
        <v>4951</v>
      </c>
      <c r="W733" t="s">
        <v>4496</v>
      </c>
      <c r="X733" t="s">
        <v>5942</v>
      </c>
      <c r="Y733" t="s">
        <v>4485</v>
      </c>
      <c r="Z733" t="s">
        <v>8</v>
      </c>
      <c r="AA733">
        <v>0</v>
      </c>
      <c r="AB733" t="s">
        <v>195</v>
      </c>
      <c r="AC733">
        <v>0</v>
      </c>
      <c r="AD733" t="s">
        <v>195</v>
      </c>
      <c r="AE733">
        <v>0</v>
      </c>
      <c r="AF733" t="s">
        <v>195</v>
      </c>
      <c r="AG733">
        <v>0</v>
      </c>
      <c r="AH733" t="s">
        <v>195</v>
      </c>
      <c r="AI733">
        <v>12</v>
      </c>
      <c r="AJ733" t="s">
        <v>9</v>
      </c>
      <c r="AK733">
        <v>1500000</v>
      </c>
      <c r="AL733">
        <v>18000000</v>
      </c>
      <c r="AM733" t="s">
        <v>195</v>
      </c>
      <c r="AN733">
        <v>0</v>
      </c>
      <c r="AO733" t="s">
        <v>5011</v>
      </c>
      <c r="AP733">
        <v>0</v>
      </c>
      <c r="AQ733">
        <v>0</v>
      </c>
      <c r="AR733">
        <v>836040</v>
      </c>
      <c r="AS733">
        <v>836040</v>
      </c>
      <c r="AT733">
        <v>127399</v>
      </c>
      <c r="AU733">
        <v>1261241</v>
      </c>
      <c r="AV733">
        <v>1293637</v>
      </c>
      <c r="AW733">
        <v>843660</v>
      </c>
      <c r="AX733">
        <v>2542663</v>
      </c>
      <c r="AY733">
        <v>3402630</v>
      </c>
      <c r="AZ733">
        <v>3284436</v>
      </c>
      <c r="BA733">
        <v>3572254</v>
      </c>
      <c r="BB733" t="s">
        <v>3796</v>
      </c>
      <c r="BC733" t="s">
        <v>3803</v>
      </c>
      <c r="BD733" t="s">
        <v>5933</v>
      </c>
      <c r="BE733" t="s">
        <v>3863</v>
      </c>
      <c r="BF733" t="s">
        <v>3864</v>
      </c>
      <c r="BG733" t="s">
        <v>3867</v>
      </c>
      <c r="BH733" t="s">
        <v>523</v>
      </c>
      <c r="BI733" t="s">
        <v>532</v>
      </c>
      <c r="BJ733" t="s">
        <v>533</v>
      </c>
      <c r="BK733" t="s">
        <v>3773</v>
      </c>
      <c r="BL733" t="s">
        <v>5936</v>
      </c>
      <c r="BM733" t="s">
        <v>4949</v>
      </c>
      <c r="BN733" t="s">
        <v>7</v>
      </c>
      <c r="BO733" t="s">
        <v>4950</v>
      </c>
      <c r="BP733" s="441" t="str">
        <f t="shared" si="11"/>
        <v>WA.4345.EBC.996.301.B.521211</v>
      </c>
    </row>
    <row r="734" spans="1:68">
      <c r="A734" t="s">
        <v>5010</v>
      </c>
      <c r="B734" t="s">
        <v>4936</v>
      </c>
      <c r="C734" t="s">
        <v>4937</v>
      </c>
      <c r="D734" t="s">
        <v>3795</v>
      </c>
      <c r="E734" t="s">
        <v>198</v>
      </c>
      <c r="F734" t="s">
        <v>3861</v>
      </c>
      <c r="G734" t="s">
        <v>3453</v>
      </c>
      <c r="H734" t="s">
        <v>4938</v>
      </c>
      <c r="I734">
        <v>235</v>
      </c>
      <c r="J734" t="s">
        <v>5931</v>
      </c>
      <c r="K734">
        <v>235</v>
      </c>
      <c r="L734" t="s">
        <v>812</v>
      </c>
      <c r="M734" t="s">
        <v>509</v>
      </c>
      <c r="N734" t="s">
        <v>192</v>
      </c>
      <c r="O734" t="s">
        <v>503</v>
      </c>
      <c r="P734" t="s">
        <v>8</v>
      </c>
      <c r="Q734" t="s">
        <v>4570</v>
      </c>
      <c r="R734" t="s">
        <v>4940</v>
      </c>
      <c r="S734" t="s">
        <v>195</v>
      </c>
      <c r="T734" t="s">
        <v>4570</v>
      </c>
      <c r="U734" t="s">
        <v>4570</v>
      </c>
      <c r="V734" t="s">
        <v>4496</v>
      </c>
      <c r="W734" t="s">
        <v>4570</v>
      </c>
      <c r="X734" t="s">
        <v>5943</v>
      </c>
      <c r="Y734" t="s">
        <v>4485</v>
      </c>
      <c r="Z734" t="s">
        <v>8</v>
      </c>
      <c r="AA734">
        <v>0</v>
      </c>
      <c r="AB734" t="s">
        <v>195</v>
      </c>
      <c r="AC734">
        <v>0</v>
      </c>
      <c r="AD734" t="s">
        <v>195</v>
      </c>
      <c r="AE734">
        <v>0</v>
      </c>
      <c r="AF734" t="s">
        <v>195</v>
      </c>
      <c r="AG734">
        <v>0</v>
      </c>
      <c r="AH734" t="s">
        <v>195</v>
      </c>
      <c r="AI734">
        <v>3</v>
      </c>
      <c r="AJ734" t="s">
        <v>9</v>
      </c>
      <c r="AK734">
        <v>1500000</v>
      </c>
      <c r="AL734">
        <v>4500000</v>
      </c>
      <c r="AM734" t="s">
        <v>195</v>
      </c>
      <c r="AN734">
        <v>0</v>
      </c>
      <c r="AO734" t="s">
        <v>5011</v>
      </c>
      <c r="AP734">
        <v>0</v>
      </c>
      <c r="AQ734">
        <v>0</v>
      </c>
      <c r="AR734">
        <v>209010</v>
      </c>
      <c r="AS734">
        <v>209010</v>
      </c>
      <c r="AT734">
        <v>31850</v>
      </c>
      <c r="AU734">
        <v>315310</v>
      </c>
      <c r="AV734">
        <v>323409</v>
      </c>
      <c r="AW734">
        <v>210915</v>
      </c>
      <c r="AX734">
        <v>635666</v>
      </c>
      <c r="AY734">
        <v>850657</v>
      </c>
      <c r="AZ734">
        <v>821109</v>
      </c>
      <c r="BA734">
        <v>893064</v>
      </c>
      <c r="BB734" t="s">
        <v>3796</v>
      </c>
      <c r="BC734" t="s">
        <v>3803</v>
      </c>
      <c r="BD734" t="s">
        <v>5933</v>
      </c>
      <c r="BE734" t="s">
        <v>3863</v>
      </c>
      <c r="BF734" t="s">
        <v>3864</v>
      </c>
      <c r="BG734" t="s">
        <v>3868</v>
      </c>
      <c r="BH734" t="s">
        <v>523</v>
      </c>
      <c r="BI734" t="s">
        <v>532</v>
      </c>
      <c r="BJ734" t="s">
        <v>533</v>
      </c>
      <c r="BK734" t="s">
        <v>3773</v>
      </c>
      <c r="BL734" t="s">
        <v>5944</v>
      </c>
      <c r="BM734" t="s">
        <v>4949</v>
      </c>
      <c r="BN734" t="s">
        <v>7</v>
      </c>
      <c r="BO734" t="s">
        <v>4950</v>
      </c>
      <c r="BP734" s="441" t="str">
        <f t="shared" si="11"/>
        <v>WA.4345.EBC.996.301.C.521211</v>
      </c>
    </row>
    <row r="735" spans="1:68">
      <c r="A735" t="s">
        <v>5010</v>
      </c>
      <c r="B735" t="s">
        <v>4936</v>
      </c>
      <c r="C735" t="s">
        <v>4937</v>
      </c>
      <c r="D735" t="s">
        <v>3795</v>
      </c>
      <c r="E735" t="s">
        <v>198</v>
      </c>
      <c r="F735" t="s">
        <v>3861</v>
      </c>
      <c r="G735" t="s">
        <v>3453</v>
      </c>
      <c r="H735" t="s">
        <v>4938</v>
      </c>
      <c r="I735">
        <v>235</v>
      </c>
      <c r="J735" t="s">
        <v>5931</v>
      </c>
      <c r="K735">
        <v>235</v>
      </c>
      <c r="L735" t="s">
        <v>812</v>
      </c>
      <c r="M735" t="s">
        <v>509</v>
      </c>
      <c r="N735" t="s">
        <v>192</v>
      </c>
      <c r="O735" t="s">
        <v>503</v>
      </c>
      <c r="P735" t="s">
        <v>8</v>
      </c>
      <c r="Q735" t="s">
        <v>4570</v>
      </c>
      <c r="R735" t="s">
        <v>4940</v>
      </c>
      <c r="S735" t="s">
        <v>195</v>
      </c>
      <c r="T735" t="s">
        <v>4570</v>
      </c>
      <c r="U735" t="s">
        <v>4570</v>
      </c>
      <c r="V735" t="s">
        <v>4951</v>
      </c>
      <c r="W735" t="s">
        <v>4496</v>
      </c>
      <c r="X735" t="s">
        <v>5945</v>
      </c>
      <c r="Y735" t="s">
        <v>4493</v>
      </c>
      <c r="Z735" t="s">
        <v>8</v>
      </c>
      <c r="AA735">
        <v>0</v>
      </c>
      <c r="AB735" t="s">
        <v>195</v>
      </c>
      <c r="AC735">
        <v>0</v>
      </c>
      <c r="AD735" t="s">
        <v>195</v>
      </c>
      <c r="AE735">
        <v>0</v>
      </c>
      <c r="AF735" t="s">
        <v>195</v>
      </c>
      <c r="AG735">
        <v>0</v>
      </c>
      <c r="AH735" t="s">
        <v>195</v>
      </c>
      <c r="AI735">
        <v>3</v>
      </c>
      <c r="AJ735" t="s">
        <v>9</v>
      </c>
      <c r="AK735">
        <v>1000000</v>
      </c>
      <c r="AL735">
        <v>3000000</v>
      </c>
      <c r="AM735" t="s">
        <v>195</v>
      </c>
      <c r="AN735">
        <v>0</v>
      </c>
      <c r="AO735" t="s">
        <v>5011</v>
      </c>
      <c r="AP735">
        <v>0</v>
      </c>
      <c r="AQ735">
        <v>0</v>
      </c>
      <c r="AR735">
        <v>139340</v>
      </c>
      <c r="AS735">
        <v>139340</v>
      </c>
      <c r="AT735">
        <v>21233</v>
      </c>
      <c r="AU735">
        <v>210207</v>
      </c>
      <c r="AV735">
        <v>215606</v>
      </c>
      <c r="AW735">
        <v>140610</v>
      </c>
      <c r="AX735">
        <v>423777</v>
      </c>
      <c r="AY735">
        <v>567105</v>
      </c>
      <c r="AZ735">
        <v>547406</v>
      </c>
      <c r="BA735">
        <v>595376</v>
      </c>
      <c r="BB735" t="s">
        <v>3796</v>
      </c>
      <c r="BC735" t="s">
        <v>3803</v>
      </c>
      <c r="BD735" t="s">
        <v>5933</v>
      </c>
      <c r="BE735" t="s">
        <v>3863</v>
      </c>
      <c r="BF735" t="s">
        <v>3864</v>
      </c>
      <c r="BG735" t="s">
        <v>3868</v>
      </c>
      <c r="BH735" t="s">
        <v>523</v>
      </c>
      <c r="BI735" t="s">
        <v>532</v>
      </c>
      <c r="BJ735" t="s">
        <v>533</v>
      </c>
      <c r="BK735" t="s">
        <v>3773</v>
      </c>
      <c r="BL735" t="s">
        <v>5450</v>
      </c>
      <c r="BM735" t="s">
        <v>4949</v>
      </c>
      <c r="BN735" t="s">
        <v>7</v>
      </c>
      <c r="BO735" t="s">
        <v>4950</v>
      </c>
      <c r="BP735" s="441" t="str">
        <f t="shared" si="11"/>
        <v>WA.4345.EBC.996.301.C.521211</v>
      </c>
    </row>
    <row r="736" spans="1:68">
      <c r="A736" t="s">
        <v>5010</v>
      </c>
      <c r="B736" t="s">
        <v>4936</v>
      </c>
      <c r="C736" t="s">
        <v>4937</v>
      </c>
      <c r="D736" t="s">
        <v>3795</v>
      </c>
      <c r="E736" t="s">
        <v>198</v>
      </c>
      <c r="F736" t="s">
        <v>3861</v>
      </c>
      <c r="G736" t="s">
        <v>3453</v>
      </c>
      <c r="H736" t="s">
        <v>4938</v>
      </c>
      <c r="I736">
        <v>235</v>
      </c>
      <c r="J736" t="s">
        <v>5931</v>
      </c>
      <c r="K736">
        <v>235</v>
      </c>
      <c r="L736" t="s">
        <v>812</v>
      </c>
      <c r="M736" t="s">
        <v>509</v>
      </c>
      <c r="N736" t="s">
        <v>192</v>
      </c>
      <c r="O736" t="s">
        <v>503</v>
      </c>
      <c r="P736" t="s">
        <v>8</v>
      </c>
      <c r="Q736" t="s">
        <v>4570</v>
      </c>
      <c r="R736" t="s">
        <v>4940</v>
      </c>
      <c r="S736" t="s">
        <v>195</v>
      </c>
      <c r="T736" t="s">
        <v>4570</v>
      </c>
      <c r="U736" t="s">
        <v>4570</v>
      </c>
      <c r="V736" t="s">
        <v>5001</v>
      </c>
      <c r="W736" t="s">
        <v>4951</v>
      </c>
      <c r="X736" t="s">
        <v>5946</v>
      </c>
      <c r="Y736" t="s">
        <v>4483</v>
      </c>
      <c r="Z736" t="s">
        <v>8</v>
      </c>
      <c r="AA736">
        <v>0</v>
      </c>
      <c r="AB736" t="s">
        <v>195</v>
      </c>
      <c r="AC736">
        <v>0</v>
      </c>
      <c r="AD736" t="s">
        <v>195</v>
      </c>
      <c r="AE736">
        <v>0</v>
      </c>
      <c r="AF736" t="s">
        <v>195</v>
      </c>
      <c r="AG736">
        <v>0</v>
      </c>
      <c r="AH736" t="s">
        <v>195</v>
      </c>
      <c r="AI736">
        <v>3</v>
      </c>
      <c r="AJ736" t="s">
        <v>9</v>
      </c>
      <c r="AK736">
        <v>1500000</v>
      </c>
      <c r="AL736">
        <v>4500000</v>
      </c>
      <c r="AM736" t="s">
        <v>195</v>
      </c>
      <c r="AN736">
        <v>0</v>
      </c>
      <c r="AO736" t="s">
        <v>5011</v>
      </c>
      <c r="AP736">
        <v>0</v>
      </c>
      <c r="AQ736">
        <v>0</v>
      </c>
      <c r="AR736">
        <v>209010</v>
      </c>
      <c r="AS736">
        <v>209010</v>
      </c>
      <c r="AT736">
        <v>31850</v>
      </c>
      <c r="AU736">
        <v>315310</v>
      </c>
      <c r="AV736">
        <v>323409</v>
      </c>
      <c r="AW736">
        <v>210915</v>
      </c>
      <c r="AX736">
        <v>635666</v>
      </c>
      <c r="AY736">
        <v>850657</v>
      </c>
      <c r="AZ736">
        <v>821109</v>
      </c>
      <c r="BA736">
        <v>893064</v>
      </c>
      <c r="BB736" t="s">
        <v>3796</v>
      </c>
      <c r="BC736" t="s">
        <v>3803</v>
      </c>
      <c r="BD736" t="s">
        <v>5933</v>
      </c>
      <c r="BE736" t="s">
        <v>3863</v>
      </c>
      <c r="BF736" t="s">
        <v>3864</v>
      </c>
      <c r="BG736" t="s">
        <v>3868</v>
      </c>
      <c r="BH736" t="s">
        <v>523</v>
      </c>
      <c r="BI736" t="s">
        <v>532</v>
      </c>
      <c r="BJ736" t="s">
        <v>533</v>
      </c>
      <c r="BK736" t="s">
        <v>3773</v>
      </c>
      <c r="BL736" t="s">
        <v>5887</v>
      </c>
      <c r="BM736" t="s">
        <v>4949</v>
      </c>
      <c r="BN736" t="s">
        <v>7</v>
      </c>
      <c r="BO736" t="s">
        <v>4950</v>
      </c>
      <c r="BP736" s="441" t="str">
        <f t="shared" si="11"/>
        <v>WA.4345.EBC.996.301.C.521211</v>
      </c>
    </row>
    <row r="737" spans="1:68">
      <c r="A737" t="s">
        <v>5010</v>
      </c>
      <c r="B737" t="s">
        <v>4936</v>
      </c>
      <c r="C737" t="s">
        <v>4937</v>
      </c>
      <c r="D737" t="s">
        <v>3795</v>
      </c>
      <c r="E737" t="s">
        <v>198</v>
      </c>
      <c r="F737" t="s">
        <v>3861</v>
      </c>
      <c r="G737" t="s">
        <v>3453</v>
      </c>
      <c r="H737" t="s">
        <v>4938</v>
      </c>
      <c r="I737">
        <v>235</v>
      </c>
      <c r="J737" t="s">
        <v>5931</v>
      </c>
      <c r="K737">
        <v>235</v>
      </c>
      <c r="L737" t="s">
        <v>3069</v>
      </c>
      <c r="M737" t="s">
        <v>8</v>
      </c>
      <c r="N737" t="s">
        <v>193</v>
      </c>
      <c r="O737" t="s">
        <v>503</v>
      </c>
      <c r="P737" t="s">
        <v>8</v>
      </c>
      <c r="Q737" t="s">
        <v>4570</v>
      </c>
      <c r="R737" t="s">
        <v>4940</v>
      </c>
      <c r="S737" t="s">
        <v>195</v>
      </c>
      <c r="T737" t="s">
        <v>4570</v>
      </c>
      <c r="U737" t="s">
        <v>4570</v>
      </c>
      <c r="V737" t="s">
        <v>4496</v>
      </c>
      <c r="W737" t="s">
        <v>4570</v>
      </c>
      <c r="X737" t="s">
        <v>5947</v>
      </c>
      <c r="Y737" t="s">
        <v>4485</v>
      </c>
      <c r="Z737" t="s">
        <v>8</v>
      </c>
      <c r="AA737">
        <v>0</v>
      </c>
      <c r="AB737" t="s">
        <v>195</v>
      </c>
      <c r="AC737">
        <v>0</v>
      </c>
      <c r="AD737" t="s">
        <v>195</v>
      </c>
      <c r="AE737">
        <v>0</v>
      </c>
      <c r="AF737" t="s">
        <v>195</v>
      </c>
      <c r="AG737">
        <v>0</v>
      </c>
      <c r="AH737" t="s">
        <v>195</v>
      </c>
      <c r="AI737">
        <v>12</v>
      </c>
      <c r="AJ737" t="s">
        <v>9</v>
      </c>
      <c r="AK737">
        <v>1500000</v>
      </c>
      <c r="AL737">
        <v>18000000</v>
      </c>
      <c r="AM737" t="s">
        <v>195</v>
      </c>
      <c r="AN737">
        <v>0</v>
      </c>
      <c r="AO737" t="s">
        <v>5011</v>
      </c>
      <c r="AP737">
        <v>0</v>
      </c>
      <c r="AQ737">
        <v>0</v>
      </c>
      <c r="AR737">
        <v>0</v>
      </c>
      <c r="AS737">
        <v>2472527</v>
      </c>
      <c r="AT737">
        <v>7417582</v>
      </c>
      <c r="AU737">
        <v>0</v>
      </c>
      <c r="AV737">
        <v>0</v>
      </c>
      <c r="AW737">
        <v>0</v>
      </c>
      <c r="AX737">
        <v>2472527</v>
      </c>
      <c r="AY737">
        <v>2472527</v>
      </c>
      <c r="AZ737">
        <v>0</v>
      </c>
      <c r="BA737">
        <v>3164837</v>
      </c>
      <c r="BB737" t="s">
        <v>3796</v>
      </c>
      <c r="BC737" t="s">
        <v>3803</v>
      </c>
      <c r="BD737" t="s">
        <v>5933</v>
      </c>
      <c r="BE737" t="s">
        <v>3863</v>
      </c>
      <c r="BF737" t="s">
        <v>3879</v>
      </c>
      <c r="BG737" t="s">
        <v>3880</v>
      </c>
      <c r="BH737" t="s">
        <v>523</v>
      </c>
      <c r="BI737" t="s">
        <v>532</v>
      </c>
      <c r="BJ737" t="s">
        <v>533</v>
      </c>
      <c r="BK737" t="s">
        <v>3773</v>
      </c>
      <c r="BL737" t="s">
        <v>5944</v>
      </c>
      <c r="BM737" t="s">
        <v>4949</v>
      </c>
      <c r="BN737" t="s">
        <v>7</v>
      </c>
      <c r="BO737" t="s">
        <v>4950</v>
      </c>
      <c r="BP737" s="441" t="str">
        <f t="shared" si="11"/>
        <v>WA.4345.EBC.996.302.A.521211</v>
      </c>
    </row>
    <row r="738" spans="1:68">
      <c r="A738" t="s">
        <v>5010</v>
      </c>
      <c r="B738" t="s">
        <v>4936</v>
      </c>
      <c r="C738" t="s">
        <v>4937</v>
      </c>
      <c r="D738" t="s">
        <v>3795</v>
      </c>
      <c r="E738" t="s">
        <v>198</v>
      </c>
      <c r="F738" t="s">
        <v>3861</v>
      </c>
      <c r="G738" t="s">
        <v>3453</v>
      </c>
      <c r="H738" t="s">
        <v>4938</v>
      </c>
      <c r="I738">
        <v>235</v>
      </c>
      <c r="J738" t="s">
        <v>5931</v>
      </c>
      <c r="K738">
        <v>235</v>
      </c>
      <c r="L738" t="s">
        <v>3069</v>
      </c>
      <c r="M738" t="s">
        <v>8</v>
      </c>
      <c r="N738" t="s">
        <v>193</v>
      </c>
      <c r="O738" t="s">
        <v>503</v>
      </c>
      <c r="P738" t="s">
        <v>8</v>
      </c>
      <c r="Q738" t="s">
        <v>4570</v>
      </c>
      <c r="R738" t="s">
        <v>4940</v>
      </c>
      <c r="S738" t="s">
        <v>195</v>
      </c>
      <c r="T738" t="s">
        <v>4570</v>
      </c>
      <c r="U738" t="s">
        <v>4570</v>
      </c>
      <c r="V738" t="s">
        <v>4951</v>
      </c>
      <c r="W738" t="s">
        <v>4496</v>
      </c>
      <c r="X738" t="s">
        <v>5948</v>
      </c>
      <c r="Y738" t="s">
        <v>4489</v>
      </c>
      <c r="Z738" t="s">
        <v>8</v>
      </c>
      <c r="AA738">
        <v>0</v>
      </c>
      <c r="AB738" t="s">
        <v>195</v>
      </c>
      <c r="AC738">
        <v>0</v>
      </c>
      <c r="AD738" t="s">
        <v>195</v>
      </c>
      <c r="AE738">
        <v>0</v>
      </c>
      <c r="AF738" t="s">
        <v>195</v>
      </c>
      <c r="AG738">
        <v>0</v>
      </c>
      <c r="AH738" t="s">
        <v>195</v>
      </c>
      <c r="AI738">
        <v>100</v>
      </c>
      <c r="AJ738" t="s">
        <v>25</v>
      </c>
      <c r="AK738">
        <v>70000</v>
      </c>
      <c r="AL738">
        <v>7000000</v>
      </c>
      <c r="AM738" t="s">
        <v>195</v>
      </c>
      <c r="AN738">
        <v>0</v>
      </c>
      <c r="AO738" t="s">
        <v>5011</v>
      </c>
      <c r="AP738">
        <v>0</v>
      </c>
      <c r="AQ738">
        <v>0</v>
      </c>
      <c r="AR738">
        <v>0</v>
      </c>
      <c r="AS738">
        <v>0</v>
      </c>
      <c r="AT738">
        <v>0</v>
      </c>
      <c r="AU738">
        <v>0</v>
      </c>
      <c r="AV738">
        <v>0</v>
      </c>
      <c r="AW738">
        <v>0</v>
      </c>
      <c r="AX738">
        <v>0</v>
      </c>
      <c r="AY738">
        <v>7000000</v>
      </c>
      <c r="AZ738">
        <v>0</v>
      </c>
      <c r="BA738">
        <v>0</v>
      </c>
      <c r="BB738" t="s">
        <v>3796</v>
      </c>
      <c r="BC738" t="s">
        <v>3803</v>
      </c>
      <c r="BD738" t="s">
        <v>5933</v>
      </c>
      <c r="BE738" t="s">
        <v>3863</v>
      </c>
      <c r="BF738" t="s">
        <v>3879</v>
      </c>
      <c r="BG738" t="s">
        <v>3880</v>
      </c>
      <c r="BH738" t="s">
        <v>523</v>
      </c>
      <c r="BI738" t="s">
        <v>532</v>
      </c>
      <c r="BJ738" t="s">
        <v>533</v>
      </c>
      <c r="BK738" t="s">
        <v>3773</v>
      </c>
      <c r="BL738" t="s">
        <v>5926</v>
      </c>
      <c r="BM738" t="s">
        <v>4949</v>
      </c>
      <c r="BN738" t="s">
        <v>7</v>
      </c>
      <c r="BO738" t="s">
        <v>4950</v>
      </c>
      <c r="BP738" s="441" t="str">
        <f t="shared" si="11"/>
        <v>WA.4345.EBC.996.302.A.521211</v>
      </c>
    </row>
    <row r="739" spans="1:68">
      <c r="A739" t="s">
        <v>4935</v>
      </c>
      <c r="B739" t="s">
        <v>4936</v>
      </c>
      <c r="C739" t="s">
        <v>4937</v>
      </c>
      <c r="D739" t="s">
        <v>3770</v>
      </c>
      <c r="E739" t="s">
        <v>196</v>
      </c>
      <c r="F739" t="s">
        <v>3772</v>
      </c>
      <c r="G739" t="s">
        <v>48</v>
      </c>
      <c r="H739" t="s">
        <v>4938</v>
      </c>
      <c r="I739">
        <v>4</v>
      </c>
      <c r="J739" t="s">
        <v>501</v>
      </c>
      <c r="K739">
        <v>4</v>
      </c>
      <c r="L739" t="s">
        <v>502</v>
      </c>
      <c r="M739" t="s">
        <v>8</v>
      </c>
      <c r="N739" t="s">
        <v>51</v>
      </c>
      <c r="O739" t="s">
        <v>513</v>
      </c>
      <c r="P739" t="s">
        <v>8</v>
      </c>
      <c r="Q739" t="s">
        <v>4570</v>
      </c>
      <c r="R739" t="s">
        <v>4940</v>
      </c>
      <c r="S739" t="s">
        <v>195</v>
      </c>
      <c r="T739" t="s">
        <v>4570</v>
      </c>
      <c r="U739" t="s">
        <v>4570</v>
      </c>
      <c r="V739" t="s">
        <v>4496</v>
      </c>
      <c r="W739" t="s">
        <v>4570</v>
      </c>
      <c r="X739" t="s">
        <v>5949</v>
      </c>
      <c r="Y739" t="s">
        <v>4563</v>
      </c>
      <c r="Z739" t="s">
        <v>8</v>
      </c>
      <c r="AA739">
        <v>0</v>
      </c>
      <c r="AB739" t="s">
        <v>195</v>
      </c>
      <c r="AC739">
        <v>0</v>
      </c>
      <c r="AD739" t="s">
        <v>195</v>
      </c>
      <c r="AE739">
        <v>0</v>
      </c>
      <c r="AF739" t="s">
        <v>195</v>
      </c>
      <c r="AG739">
        <v>0</v>
      </c>
      <c r="AH739" t="s">
        <v>195</v>
      </c>
      <c r="AI739">
        <v>20</v>
      </c>
      <c r="AJ739" t="s">
        <v>54</v>
      </c>
      <c r="AK739">
        <v>1000000</v>
      </c>
      <c r="AL739">
        <v>20000000</v>
      </c>
      <c r="AM739" t="s">
        <v>195</v>
      </c>
      <c r="AN739">
        <v>0</v>
      </c>
      <c r="AO739" t="s">
        <v>4943</v>
      </c>
      <c r="AP739">
        <v>0</v>
      </c>
      <c r="AQ739">
        <v>0</v>
      </c>
      <c r="AR739">
        <v>83304</v>
      </c>
      <c r="AS739">
        <v>83304</v>
      </c>
      <c r="AT739">
        <v>19083304</v>
      </c>
      <c r="AU739">
        <v>83304</v>
      </c>
      <c r="AV739">
        <v>83304</v>
      </c>
      <c r="AW739">
        <v>249911</v>
      </c>
      <c r="AX739">
        <v>83304</v>
      </c>
      <c r="AY739">
        <v>83304</v>
      </c>
      <c r="AZ739">
        <v>83304</v>
      </c>
      <c r="BA739">
        <v>83657</v>
      </c>
      <c r="BB739" t="s">
        <v>3771</v>
      </c>
      <c r="BC739" t="s">
        <v>3781</v>
      </c>
      <c r="BD739" t="s">
        <v>3782</v>
      </c>
      <c r="BE739" t="s">
        <v>3783</v>
      </c>
      <c r="BF739" t="s">
        <v>3784</v>
      </c>
      <c r="BG739" t="s">
        <v>3785</v>
      </c>
      <c r="BH739" t="s">
        <v>523</v>
      </c>
      <c r="BI739" t="s">
        <v>524</v>
      </c>
      <c r="BJ739" t="s">
        <v>525</v>
      </c>
      <c r="BK739" t="s">
        <v>3776</v>
      </c>
      <c r="BL739" t="s">
        <v>5950</v>
      </c>
      <c r="BM739" t="s">
        <v>4949</v>
      </c>
      <c r="BN739" t="s">
        <v>5121</v>
      </c>
      <c r="BO739" t="s">
        <v>4950</v>
      </c>
      <c r="BP739" s="441" t="str">
        <f t="shared" si="11"/>
        <v>DL.2376.AFA.001.051.A.522151</v>
      </c>
    </row>
    <row r="740" spans="1:68">
      <c r="A740" t="s">
        <v>4935</v>
      </c>
      <c r="B740" t="s">
        <v>4936</v>
      </c>
      <c r="C740" t="s">
        <v>4937</v>
      </c>
      <c r="D740" t="s">
        <v>3770</v>
      </c>
      <c r="E740" t="s">
        <v>196</v>
      </c>
      <c r="F740" t="s">
        <v>3772</v>
      </c>
      <c r="G740" t="s">
        <v>48</v>
      </c>
      <c r="H740" t="s">
        <v>4938</v>
      </c>
      <c r="I740">
        <v>4</v>
      </c>
      <c r="J740" t="s">
        <v>501</v>
      </c>
      <c r="K740">
        <v>4</v>
      </c>
      <c r="L740" t="s">
        <v>502</v>
      </c>
      <c r="M740" t="s">
        <v>508</v>
      </c>
      <c r="N740" t="s">
        <v>55</v>
      </c>
      <c r="O740" t="s">
        <v>513</v>
      </c>
      <c r="P740" t="s">
        <v>8</v>
      </c>
      <c r="Q740" t="s">
        <v>4570</v>
      </c>
      <c r="R740" t="s">
        <v>4940</v>
      </c>
      <c r="S740" t="s">
        <v>195</v>
      </c>
      <c r="T740" t="s">
        <v>4570</v>
      </c>
      <c r="U740" t="s">
        <v>4570</v>
      </c>
      <c r="V740" t="s">
        <v>4496</v>
      </c>
      <c r="W740" t="s">
        <v>4570</v>
      </c>
      <c r="X740" t="s">
        <v>5951</v>
      </c>
      <c r="Y740" t="s">
        <v>4563</v>
      </c>
      <c r="Z740" t="s">
        <v>8</v>
      </c>
      <c r="AA740">
        <v>0</v>
      </c>
      <c r="AB740" t="s">
        <v>195</v>
      </c>
      <c r="AC740">
        <v>0</v>
      </c>
      <c r="AD740" t="s">
        <v>195</v>
      </c>
      <c r="AE740">
        <v>0</v>
      </c>
      <c r="AF740" t="s">
        <v>195</v>
      </c>
      <c r="AG740">
        <v>0</v>
      </c>
      <c r="AH740" t="s">
        <v>195</v>
      </c>
      <c r="AI740">
        <v>4</v>
      </c>
      <c r="AJ740" t="s">
        <v>54</v>
      </c>
      <c r="AK740">
        <v>1000000</v>
      </c>
      <c r="AL740">
        <v>4000000</v>
      </c>
      <c r="AM740" t="s">
        <v>195</v>
      </c>
      <c r="AN740">
        <v>0</v>
      </c>
      <c r="AO740" t="s">
        <v>4943</v>
      </c>
      <c r="AP740">
        <v>0</v>
      </c>
      <c r="AQ740">
        <v>0</v>
      </c>
      <c r="AR740">
        <v>83304</v>
      </c>
      <c r="AS740">
        <v>83304</v>
      </c>
      <c r="AT740">
        <v>3083304</v>
      </c>
      <c r="AU740">
        <v>83304</v>
      </c>
      <c r="AV740">
        <v>83304</v>
      </c>
      <c r="AW740">
        <v>249911</v>
      </c>
      <c r="AX740">
        <v>83304</v>
      </c>
      <c r="AY740">
        <v>83304</v>
      </c>
      <c r="AZ740">
        <v>83304</v>
      </c>
      <c r="BA740">
        <v>83657</v>
      </c>
      <c r="BB740" t="s">
        <v>3771</v>
      </c>
      <c r="BC740" t="s">
        <v>3781</v>
      </c>
      <c r="BD740" t="s">
        <v>3782</v>
      </c>
      <c r="BE740" t="s">
        <v>3783</v>
      </c>
      <c r="BF740" t="s">
        <v>3784</v>
      </c>
      <c r="BG740" t="s">
        <v>3787</v>
      </c>
      <c r="BH740" t="s">
        <v>523</v>
      </c>
      <c r="BI740" t="s">
        <v>524</v>
      </c>
      <c r="BJ740" t="s">
        <v>525</v>
      </c>
      <c r="BK740" t="s">
        <v>3776</v>
      </c>
      <c r="BL740" t="s">
        <v>5950</v>
      </c>
      <c r="BM740" t="s">
        <v>4949</v>
      </c>
      <c r="BN740" t="s">
        <v>5121</v>
      </c>
      <c r="BO740" t="s">
        <v>4950</v>
      </c>
      <c r="BP740" s="441" t="str">
        <f t="shared" si="11"/>
        <v>DL.2376.AFA.001.051.B.522151</v>
      </c>
    </row>
    <row r="741" spans="1:68">
      <c r="A741" t="s">
        <v>4935</v>
      </c>
      <c r="B741" t="s">
        <v>4936</v>
      </c>
      <c r="C741" t="s">
        <v>4937</v>
      </c>
      <c r="D741" t="s">
        <v>3770</v>
      </c>
      <c r="E741" t="s">
        <v>196</v>
      </c>
      <c r="F741" t="s">
        <v>3772</v>
      </c>
      <c r="G741" t="s">
        <v>48</v>
      </c>
      <c r="H741" t="s">
        <v>4938</v>
      </c>
      <c r="I741">
        <v>4</v>
      </c>
      <c r="J741" t="s">
        <v>501</v>
      </c>
      <c r="K741">
        <v>4</v>
      </c>
      <c r="L741" t="s">
        <v>519</v>
      </c>
      <c r="M741" t="s">
        <v>8</v>
      </c>
      <c r="N741" t="s">
        <v>62</v>
      </c>
      <c r="O741" t="s">
        <v>513</v>
      </c>
      <c r="P741" t="s">
        <v>8</v>
      </c>
      <c r="Q741" t="s">
        <v>4570</v>
      </c>
      <c r="R741" t="s">
        <v>4940</v>
      </c>
      <c r="S741" t="s">
        <v>195</v>
      </c>
      <c r="T741" t="s">
        <v>4570</v>
      </c>
      <c r="U741" t="s">
        <v>4570</v>
      </c>
      <c r="V741" t="s">
        <v>4496</v>
      </c>
      <c r="W741" t="s">
        <v>4570</v>
      </c>
      <c r="X741" t="s">
        <v>5952</v>
      </c>
      <c r="Y741" t="s">
        <v>4563</v>
      </c>
      <c r="Z741" t="s">
        <v>8</v>
      </c>
      <c r="AA741">
        <v>0</v>
      </c>
      <c r="AB741" t="s">
        <v>195</v>
      </c>
      <c r="AC741">
        <v>0</v>
      </c>
      <c r="AD741" t="s">
        <v>195</v>
      </c>
      <c r="AE741">
        <v>0</v>
      </c>
      <c r="AF741" t="s">
        <v>195</v>
      </c>
      <c r="AG741">
        <v>0</v>
      </c>
      <c r="AH741" t="s">
        <v>195</v>
      </c>
      <c r="AI741">
        <v>28</v>
      </c>
      <c r="AJ741" t="s">
        <v>54</v>
      </c>
      <c r="AK741">
        <v>900000</v>
      </c>
      <c r="AL741">
        <v>25200000</v>
      </c>
      <c r="AM741" t="s">
        <v>195</v>
      </c>
      <c r="AN741">
        <v>0</v>
      </c>
      <c r="AO741" t="s">
        <v>4943</v>
      </c>
      <c r="AP741">
        <v>0</v>
      </c>
      <c r="AQ741">
        <v>0</v>
      </c>
      <c r="AR741">
        <v>2099792</v>
      </c>
      <c r="AS741">
        <v>2099792</v>
      </c>
      <c r="AT741">
        <v>2099792</v>
      </c>
      <c r="AU741">
        <v>2099792</v>
      </c>
      <c r="AV741">
        <v>2753898</v>
      </c>
      <c r="AW741">
        <v>2099792</v>
      </c>
      <c r="AX741">
        <v>2099792</v>
      </c>
      <c r="AY741">
        <v>2099792</v>
      </c>
      <c r="AZ741">
        <v>5645270</v>
      </c>
      <c r="BA741">
        <v>2102288</v>
      </c>
      <c r="BB741" t="s">
        <v>3771</v>
      </c>
      <c r="BC741" t="s">
        <v>3781</v>
      </c>
      <c r="BD741" t="s">
        <v>3782</v>
      </c>
      <c r="BE741" t="s">
        <v>3783</v>
      </c>
      <c r="BF741" t="s">
        <v>3789</v>
      </c>
      <c r="BG741" t="s">
        <v>3790</v>
      </c>
      <c r="BH741" t="s">
        <v>523</v>
      </c>
      <c r="BI741" t="s">
        <v>528</v>
      </c>
      <c r="BJ741" t="s">
        <v>529</v>
      </c>
      <c r="BK741" t="s">
        <v>3776</v>
      </c>
      <c r="BL741" t="s">
        <v>5950</v>
      </c>
      <c r="BM741" t="s">
        <v>4949</v>
      </c>
      <c r="BN741" t="s">
        <v>5121</v>
      </c>
      <c r="BO741" t="s">
        <v>4950</v>
      </c>
      <c r="BP741" s="441" t="str">
        <f t="shared" si="11"/>
        <v>DL.2376.AFA.001.053.A.522151</v>
      </c>
    </row>
    <row r="742" spans="1:68">
      <c r="A742" t="s">
        <v>4935</v>
      </c>
      <c r="B742" t="s">
        <v>4936</v>
      </c>
      <c r="C742" t="s">
        <v>4937</v>
      </c>
      <c r="D742" t="s">
        <v>3770</v>
      </c>
      <c r="E742" t="s">
        <v>196</v>
      </c>
      <c r="F742" t="s">
        <v>3772</v>
      </c>
      <c r="G742" t="s">
        <v>48</v>
      </c>
      <c r="H742" t="s">
        <v>4938</v>
      </c>
      <c r="I742">
        <v>4</v>
      </c>
      <c r="J742" t="s">
        <v>501</v>
      </c>
      <c r="K742">
        <v>4</v>
      </c>
      <c r="L742" t="s">
        <v>519</v>
      </c>
      <c r="M742" t="s">
        <v>508</v>
      </c>
      <c r="N742" t="s">
        <v>65</v>
      </c>
      <c r="O742" t="s">
        <v>513</v>
      </c>
      <c r="P742" t="s">
        <v>8</v>
      </c>
      <c r="Q742" t="s">
        <v>4570</v>
      </c>
      <c r="R742" t="s">
        <v>4940</v>
      </c>
      <c r="S742" t="s">
        <v>195</v>
      </c>
      <c r="T742" t="s">
        <v>4570</v>
      </c>
      <c r="U742" t="s">
        <v>4570</v>
      </c>
      <c r="V742" t="s">
        <v>4496</v>
      </c>
      <c r="W742" t="s">
        <v>4570</v>
      </c>
      <c r="X742" t="s">
        <v>5953</v>
      </c>
      <c r="Y742" t="s">
        <v>4563</v>
      </c>
      <c r="Z742" t="s">
        <v>8</v>
      </c>
      <c r="AA742">
        <v>0</v>
      </c>
      <c r="AB742" t="s">
        <v>195</v>
      </c>
      <c r="AC742">
        <v>0</v>
      </c>
      <c r="AD742" t="s">
        <v>195</v>
      </c>
      <c r="AE742">
        <v>0</v>
      </c>
      <c r="AF742" t="s">
        <v>195</v>
      </c>
      <c r="AG742">
        <v>0</v>
      </c>
      <c r="AH742" t="s">
        <v>195</v>
      </c>
      <c r="AI742">
        <v>18</v>
      </c>
      <c r="AJ742" t="s">
        <v>54</v>
      </c>
      <c r="AK742">
        <v>900000</v>
      </c>
      <c r="AL742">
        <v>16200000</v>
      </c>
      <c r="AM742" t="s">
        <v>195</v>
      </c>
      <c r="AN742">
        <v>0</v>
      </c>
      <c r="AO742" t="s">
        <v>4943</v>
      </c>
      <c r="AP742">
        <v>0</v>
      </c>
      <c r="AQ742">
        <v>0</v>
      </c>
      <c r="AR742">
        <v>1349866</v>
      </c>
      <c r="AS742">
        <v>1349866</v>
      </c>
      <c r="AT742">
        <v>1349866</v>
      </c>
      <c r="AU742">
        <v>1349866</v>
      </c>
      <c r="AV742">
        <v>1770363</v>
      </c>
      <c r="AW742">
        <v>1349866</v>
      </c>
      <c r="AX742">
        <v>1349866</v>
      </c>
      <c r="AY742">
        <v>1349866</v>
      </c>
      <c r="AZ742">
        <v>3629102</v>
      </c>
      <c r="BA742">
        <v>1351473</v>
      </c>
      <c r="BB742" t="s">
        <v>3771</v>
      </c>
      <c r="BC742" t="s">
        <v>3781</v>
      </c>
      <c r="BD742" t="s">
        <v>3782</v>
      </c>
      <c r="BE742" t="s">
        <v>3783</v>
      </c>
      <c r="BF742" t="s">
        <v>3789</v>
      </c>
      <c r="BG742" t="s">
        <v>3792</v>
      </c>
      <c r="BH742" t="s">
        <v>523</v>
      </c>
      <c r="BI742" t="s">
        <v>528</v>
      </c>
      <c r="BJ742" t="s">
        <v>529</v>
      </c>
      <c r="BK742" t="s">
        <v>3776</v>
      </c>
      <c r="BL742" t="s">
        <v>5950</v>
      </c>
      <c r="BM742" t="s">
        <v>4949</v>
      </c>
      <c r="BN742" t="s">
        <v>5121</v>
      </c>
      <c r="BO742" t="s">
        <v>4950</v>
      </c>
      <c r="BP742" s="441" t="str">
        <f t="shared" si="11"/>
        <v>DL.2376.AFA.001.053.B.522151</v>
      </c>
    </row>
    <row r="743" spans="1:68">
      <c r="A743" t="s">
        <v>4935</v>
      </c>
      <c r="B743" t="s">
        <v>4936</v>
      </c>
      <c r="C743" t="s">
        <v>4937</v>
      </c>
      <c r="D743" t="s">
        <v>3770</v>
      </c>
      <c r="E743" t="s">
        <v>196</v>
      </c>
      <c r="F743" t="s">
        <v>3772</v>
      </c>
      <c r="G743" t="s">
        <v>48</v>
      </c>
      <c r="H743" t="s">
        <v>4938</v>
      </c>
      <c r="I743">
        <v>4</v>
      </c>
      <c r="J743" t="s">
        <v>501</v>
      </c>
      <c r="K743">
        <v>4</v>
      </c>
      <c r="L743" t="s">
        <v>519</v>
      </c>
      <c r="M743" t="s">
        <v>509</v>
      </c>
      <c r="N743" t="s">
        <v>774</v>
      </c>
      <c r="O743" t="s">
        <v>513</v>
      </c>
      <c r="P743" t="s">
        <v>8</v>
      </c>
      <c r="Q743" t="s">
        <v>4570</v>
      </c>
      <c r="R743" t="s">
        <v>4940</v>
      </c>
      <c r="S743" t="s">
        <v>195</v>
      </c>
      <c r="T743" t="s">
        <v>4570</v>
      </c>
      <c r="U743" t="s">
        <v>4570</v>
      </c>
      <c r="V743" t="s">
        <v>4496</v>
      </c>
      <c r="W743" t="s">
        <v>4570</v>
      </c>
      <c r="X743" t="s">
        <v>5954</v>
      </c>
      <c r="Y743" t="s">
        <v>4563</v>
      </c>
      <c r="Z743" t="s">
        <v>8</v>
      </c>
      <c r="AA743">
        <v>0</v>
      </c>
      <c r="AB743" t="s">
        <v>195</v>
      </c>
      <c r="AC743">
        <v>0</v>
      </c>
      <c r="AD743" t="s">
        <v>195</v>
      </c>
      <c r="AE743">
        <v>0</v>
      </c>
      <c r="AF743" t="s">
        <v>195</v>
      </c>
      <c r="AG743">
        <v>0</v>
      </c>
      <c r="AH743" t="s">
        <v>195</v>
      </c>
      <c r="AI743">
        <v>8</v>
      </c>
      <c r="AJ743" t="s">
        <v>54</v>
      </c>
      <c r="AK743">
        <v>900000</v>
      </c>
      <c r="AL743">
        <v>7200000</v>
      </c>
      <c r="AM743" t="s">
        <v>195</v>
      </c>
      <c r="AN743">
        <v>0</v>
      </c>
      <c r="AO743" t="s">
        <v>4943</v>
      </c>
      <c r="AP743">
        <v>0</v>
      </c>
      <c r="AQ743">
        <v>0</v>
      </c>
      <c r="AR743">
        <v>599941</v>
      </c>
      <c r="AS743">
        <v>599941</v>
      </c>
      <c r="AT743">
        <v>599941</v>
      </c>
      <c r="AU743">
        <v>599941</v>
      </c>
      <c r="AV743">
        <v>786828</v>
      </c>
      <c r="AW743">
        <v>599941</v>
      </c>
      <c r="AX743">
        <v>599941</v>
      </c>
      <c r="AY743">
        <v>599941</v>
      </c>
      <c r="AZ743">
        <v>1612934</v>
      </c>
      <c r="BA743">
        <v>600651</v>
      </c>
      <c r="BB743" t="s">
        <v>3771</v>
      </c>
      <c r="BC743" t="s">
        <v>3781</v>
      </c>
      <c r="BD743" t="s">
        <v>3782</v>
      </c>
      <c r="BE743" t="s">
        <v>3783</v>
      </c>
      <c r="BF743" t="s">
        <v>3789</v>
      </c>
      <c r="BG743" t="s">
        <v>3806</v>
      </c>
      <c r="BH743" t="s">
        <v>523</v>
      </c>
      <c r="BI743" t="s">
        <v>528</v>
      </c>
      <c r="BJ743" t="s">
        <v>529</v>
      </c>
      <c r="BK743" t="s">
        <v>3776</v>
      </c>
      <c r="BL743" t="s">
        <v>5950</v>
      </c>
      <c r="BM743" t="s">
        <v>4949</v>
      </c>
      <c r="BN743" t="s">
        <v>5121</v>
      </c>
      <c r="BO743" t="s">
        <v>4950</v>
      </c>
      <c r="BP743" s="441" t="str">
        <f t="shared" si="11"/>
        <v>DL.2376.AFA.001.053.C.522151</v>
      </c>
    </row>
    <row r="744" spans="1:68">
      <c r="A744" t="s">
        <v>4935</v>
      </c>
      <c r="B744" t="s">
        <v>4936</v>
      </c>
      <c r="C744" t="s">
        <v>4937</v>
      </c>
      <c r="D744" t="s">
        <v>3770</v>
      </c>
      <c r="E744" t="s">
        <v>196</v>
      </c>
      <c r="F744" t="s">
        <v>3772</v>
      </c>
      <c r="G744" t="s">
        <v>48</v>
      </c>
      <c r="H744" t="s">
        <v>4938</v>
      </c>
      <c r="I744">
        <v>4</v>
      </c>
      <c r="J744" t="s">
        <v>501</v>
      </c>
      <c r="K744">
        <v>4</v>
      </c>
      <c r="L744" t="s">
        <v>520</v>
      </c>
      <c r="M744" t="s">
        <v>8</v>
      </c>
      <c r="N744" t="s">
        <v>68</v>
      </c>
      <c r="O744" t="s">
        <v>513</v>
      </c>
      <c r="P744" t="s">
        <v>8</v>
      </c>
      <c r="Q744" t="s">
        <v>4570</v>
      </c>
      <c r="R744" t="s">
        <v>4940</v>
      </c>
      <c r="S744" t="s">
        <v>195</v>
      </c>
      <c r="T744" t="s">
        <v>4570</v>
      </c>
      <c r="U744" t="s">
        <v>4570</v>
      </c>
      <c r="V744" t="s">
        <v>4496</v>
      </c>
      <c r="W744" t="s">
        <v>4570</v>
      </c>
      <c r="X744" t="s">
        <v>5955</v>
      </c>
      <c r="Y744" t="s">
        <v>4563</v>
      </c>
      <c r="Z744" t="s">
        <v>8</v>
      </c>
      <c r="AA744">
        <v>0</v>
      </c>
      <c r="AB744" t="s">
        <v>195</v>
      </c>
      <c r="AC744">
        <v>0</v>
      </c>
      <c r="AD744" t="s">
        <v>195</v>
      </c>
      <c r="AE744">
        <v>0</v>
      </c>
      <c r="AF744" t="s">
        <v>195</v>
      </c>
      <c r="AG744">
        <v>0</v>
      </c>
      <c r="AH744" t="s">
        <v>195</v>
      </c>
      <c r="AI744">
        <v>10</v>
      </c>
      <c r="AJ744" t="s">
        <v>54</v>
      </c>
      <c r="AK744">
        <v>1000000</v>
      </c>
      <c r="AL744">
        <v>10000000</v>
      </c>
      <c r="AM744" t="s">
        <v>195</v>
      </c>
      <c r="AN744">
        <v>0</v>
      </c>
      <c r="AO744" t="s">
        <v>4943</v>
      </c>
      <c r="AP744">
        <v>0</v>
      </c>
      <c r="AQ744">
        <v>0</v>
      </c>
      <c r="AR744">
        <v>788758</v>
      </c>
      <c r="AS744">
        <v>1321697</v>
      </c>
      <c r="AT744">
        <v>788758</v>
      </c>
      <c r="AU744">
        <v>1751862</v>
      </c>
      <c r="AV744">
        <v>788758</v>
      </c>
      <c r="AW744">
        <v>788758</v>
      </c>
      <c r="AX744">
        <v>1751862</v>
      </c>
      <c r="AY744">
        <v>788758</v>
      </c>
      <c r="AZ744">
        <v>440068</v>
      </c>
      <c r="BA744">
        <v>790721</v>
      </c>
      <c r="BB744" t="s">
        <v>3771</v>
      </c>
      <c r="BC744" t="s">
        <v>3781</v>
      </c>
      <c r="BD744" t="s">
        <v>3782</v>
      </c>
      <c r="BE744" t="s">
        <v>3783</v>
      </c>
      <c r="BF744" t="s">
        <v>3793</v>
      </c>
      <c r="BG744" t="s">
        <v>3794</v>
      </c>
      <c r="BH744" t="s">
        <v>523</v>
      </c>
      <c r="BI744" t="s">
        <v>528</v>
      </c>
      <c r="BJ744" t="s">
        <v>531</v>
      </c>
      <c r="BK744" t="s">
        <v>3776</v>
      </c>
      <c r="BL744" t="s">
        <v>5950</v>
      </c>
      <c r="BM744" t="s">
        <v>4949</v>
      </c>
      <c r="BN744" t="s">
        <v>5121</v>
      </c>
      <c r="BO744" t="s">
        <v>4950</v>
      </c>
      <c r="BP744" s="441" t="str">
        <f t="shared" si="11"/>
        <v>DL.2376.AFA.001.054.A.522151</v>
      </c>
    </row>
    <row r="745" spans="1:68">
      <c r="A745" t="s">
        <v>5010</v>
      </c>
      <c r="B745" t="s">
        <v>4936</v>
      </c>
      <c r="C745" t="s">
        <v>4937</v>
      </c>
      <c r="D745" t="s">
        <v>3770</v>
      </c>
      <c r="E745" t="s">
        <v>196</v>
      </c>
      <c r="F745" t="s">
        <v>3772</v>
      </c>
      <c r="G745" t="s">
        <v>48</v>
      </c>
      <c r="H745" t="s">
        <v>4938</v>
      </c>
      <c r="I745">
        <v>4</v>
      </c>
      <c r="J745" t="s">
        <v>501</v>
      </c>
      <c r="K745">
        <v>4</v>
      </c>
      <c r="L745" t="s">
        <v>502</v>
      </c>
      <c r="M745" t="s">
        <v>8</v>
      </c>
      <c r="N745" t="s">
        <v>51</v>
      </c>
      <c r="O745" t="s">
        <v>513</v>
      </c>
      <c r="P745" t="s">
        <v>8</v>
      </c>
      <c r="Q745" t="s">
        <v>4570</v>
      </c>
      <c r="R745" t="s">
        <v>4940</v>
      </c>
      <c r="S745" t="s">
        <v>195</v>
      </c>
      <c r="T745" t="s">
        <v>4570</v>
      </c>
      <c r="U745" t="s">
        <v>4570</v>
      </c>
      <c r="V745" t="s">
        <v>4496</v>
      </c>
      <c r="W745" t="s">
        <v>4570</v>
      </c>
      <c r="X745" t="s">
        <v>5949</v>
      </c>
      <c r="Y745" t="s">
        <v>4563</v>
      </c>
      <c r="Z745" t="s">
        <v>8</v>
      </c>
      <c r="AA745">
        <v>0</v>
      </c>
      <c r="AB745" t="s">
        <v>195</v>
      </c>
      <c r="AC745">
        <v>0</v>
      </c>
      <c r="AD745" t="s">
        <v>195</v>
      </c>
      <c r="AE745">
        <v>0</v>
      </c>
      <c r="AF745" t="s">
        <v>195</v>
      </c>
      <c r="AG745">
        <v>0</v>
      </c>
      <c r="AH745" t="s">
        <v>195</v>
      </c>
      <c r="AI745">
        <v>20</v>
      </c>
      <c r="AJ745" t="s">
        <v>54</v>
      </c>
      <c r="AK745">
        <v>1000000</v>
      </c>
      <c r="AL745">
        <v>20000000</v>
      </c>
      <c r="AM745" t="s">
        <v>195</v>
      </c>
      <c r="AN745">
        <v>0</v>
      </c>
      <c r="AO745" t="s">
        <v>5011</v>
      </c>
      <c r="AP745">
        <v>0</v>
      </c>
      <c r="AQ745">
        <v>0</v>
      </c>
      <c r="AR745">
        <v>83304</v>
      </c>
      <c r="AS745">
        <v>83304</v>
      </c>
      <c r="AT745">
        <v>19083304</v>
      </c>
      <c r="AU745">
        <v>83304</v>
      </c>
      <c r="AV745">
        <v>83304</v>
      </c>
      <c r="AW745">
        <v>249911</v>
      </c>
      <c r="AX745">
        <v>83304</v>
      </c>
      <c r="AY745">
        <v>83304</v>
      </c>
      <c r="AZ745">
        <v>83304</v>
      </c>
      <c r="BA745">
        <v>83657</v>
      </c>
      <c r="BB745" t="s">
        <v>3771</v>
      </c>
      <c r="BC745" t="s">
        <v>3781</v>
      </c>
      <c r="BD745" t="s">
        <v>3782</v>
      </c>
      <c r="BE745" t="s">
        <v>3783</v>
      </c>
      <c r="BF745" t="s">
        <v>3784</v>
      </c>
      <c r="BG745" t="s">
        <v>3785</v>
      </c>
      <c r="BH745" t="s">
        <v>523</v>
      </c>
      <c r="BI745" t="s">
        <v>524</v>
      </c>
      <c r="BJ745" t="s">
        <v>525</v>
      </c>
      <c r="BK745" t="s">
        <v>3776</v>
      </c>
      <c r="BL745" t="s">
        <v>5950</v>
      </c>
      <c r="BM745" t="s">
        <v>4949</v>
      </c>
      <c r="BN745" t="s">
        <v>5121</v>
      </c>
      <c r="BO745" t="s">
        <v>4950</v>
      </c>
      <c r="BP745" s="441" t="str">
        <f t="shared" si="11"/>
        <v>DL.2376.AFA.001.051.A.522151</v>
      </c>
    </row>
    <row r="746" spans="1:68">
      <c r="A746" t="s">
        <v>5010</v>
      </c>
      <c r="B746" t="s">
        <v>4936</v>
      </c>
      <c r="C746" t="s">
        <v>4937</v>
      </c>
      <c r="D746" t="s">
        <v>3770</v>
      </c>
      <c r="E746" t="s">
        <v>196</v>
      </c>
      <c r="F746" t="s">
        <v>3772</v>
      </c>
      <c r="G746" t="s">
        <v>48</v>
      </c>
      <c r="H746" t="s">
        <v>4938</v>
      </c>
      <c r="I746">
        <v>4</v>
      </c>
      <c r="J746" t="s">
        <v>501</v>
      </c>
      <c r="K746">
        <v>4</v>
      </c>
      <c r="L746" t="s">
        <v>502</v>
      </c>
      <c r="M746" t="s">
        <v>508</v>
      </c>
      <c r="N746" t="s">
        <v>55</v>
      </c>
      <c r="O746" t="s">
        <v>513</v>
      </c>
      <c r="P746" t="s">
        <v>8</v>
      </c>
      <c r="Q746" t="s">
        <v>4570</v>
      </c>
      <c r="R746" t="s">
        <v>4940</v>
      </c>
      <c r="S746" t="s">
        <v>195</v>
      </c>
      <c r="T746" t="s">
        <v>4570</v>
      </c>
      <c r="U746" t="s">
        <v>4570</v>
      </c>
      <c r="V746" t="s">
        <v>4496</v>
      </c>
      <c r="W746" t="s">
        <v>4570</v>
      </c>
      <c r="X746" t="s">
        <v>5951</v>
      </c>
      <c r="Y746" t="s">
        <v>4563</v>
      </c>
      <c r="Z746" t="s">
        <v>8</v>
      </c>
      <c r="AA746">
        <v>0</v>
      </c>
      <c r="AB746" t="s">
        <v>195</v>
      </c>
      <c r="AC746">
        <v>0</v>
      </c>
      <c r="AD746" t="s">
        <v>195</v>
      </c>
      <c r="AE746">
        <v>0</v>
      </c>
      <c r="AF746" t="s">
        <v>195</v>
      </c>
      <c r="AG746">
        <v>0</v>
      </c>
      <c r="AH746" t="s">
        <v>195</v>
      </c>
      <c r="AI746">
        <v>4</v>
      </c>
      <c r="AJ746" t="s">
        <v>54</v>
      </c>
      <c r="AK746">
        <v>1000000</v>
      </c>
      <c r="AL746">
        <v>4000000</v>
      </c>
      <c r="AM746" t="s">
        <v>195</v>
      </c>
      <c r="AN746">
        <v>0</v>
      </c>
      <c r="AO746" t="s">
        <v>5011</v>
      </c>
      <c r="AP746">
        <v>0</v>
      </c>
      <c r="AQ746">
        <v>0</v>
      </c>
      <c r="AR746">
        <v>83304</v>
      </c>
      <c r="AS746">
        <v>83304</v>
      </c>
      <c r="AT746">
        <v>3083304</v>
      </c>
      <c r="AU746">
        <v>83304</v>
      </c>
      <c r="AV746">
        <v>83304</v>
      </c>
      <c r="AW746">
        <v>249911</v>
      </c>
      <c r="AX746">
        <v>83304</v>
      </c>
      <c r="AY746">
        <v>83304</v>
      </c>
      <c r="AZ746">
        <v>83304</v>
      </c>
      <c r="BA746">
        <v>83657</v>
      </c>
      <c r="BB746" t="s">
        <v>3771</v>
      </c>
      <c r="BC746" t="s">
        <v>3781</v>
      </c>
      <c r="BD746" t="s">
        <v>3782</v>
      </c>
      <c r="BE746" t="s">
        <v>3783</v>
      </c>
      <c r="BF746" t="s">
        <v>3784</v>
      </c>
      <c r="BG746" t="s">
        <v>3787</v>
      </c>
      <c r="BH746" t="s">
        <v>523</v>
      </c>
      <c r="BI746" t="s">
        <v>524</v>
      </c>
      <c r="BJ746" t="s">
        <v>525</v>
      </c>
      <c r="BK746" t="s">
        <v>3776</v>
      </c>
      <c r="BL746" t="s">
        <v>5950</v>
      </c>
      <c r="BM746" t="s">
        <v>4949</v>
      </c>
      <c r="BN746" t="s">
        <v>5121</v>
      </c>
      <c r="BO746" t="s">
        <v>4950</v>
      </c>
      <c r="BP746" s="441" t="str">
        <f t="shared" si="11"/>
        <v>DL.2376.AFA.001.051.B.522151</v>
      </c>
    </row>
    <row r="747" spans="1:68">
      <c r="A747" t="s">
        <v>5010</v>
      </c>
      <c r="B747" t="s">
        <v>4936</v>
      </c>
      <c r="C747" t="s">
        <v>4937</v>
      </c>
      <c r="D747" t="s">
        <v>3770</v>
      </c>
      <c r="E747" t="s">
        <v>196</v>
      </c>
      <c r="F747" t="s">
        <v>3772</v>
      </c>
      <c r="G747" t="s">
        <v>48</v>
      </c>
      <c r="H747" t="s">
        <v>4938</v>
      </c>
      <c r="I747">
        <v>4</v>
      </c>
      <c r="J747" t="s">
        <v>501</v>
      </c>
      <c r="K747">
        <v>4</v>
      </c>
      <c r="L747" t="s">
        <v>519</v>
      </c>
      <c r="M747" t="s">
        <v>8</v>
      </c>
      <c r="N747" t="s">
        <v>62</v>
      </c>
      <c r="O747" t="s">
        <v>513</v>
      </c>
      <c r="P747" t="s">
        <v>8</v>
      </c>
      <c r="Q747" t="s">
        <v>4570</v>
      </c>
      <c r="R747" t="s">
        <v>4940</v>
      </c>
      <c r="S747" t="s">
        <v>195</v>
      </c>
      <c r="T747" t="s">
        <v>4570</v>
      </c>
      <c r="U747" t="s">
        <v>4570</v>
      </c>
      <c r="V747" t="s">
        <v>4496</v>
      </c>
      <c r="W747" t="s">
        <v>4570</v>
      </c>
      <c r="X747" t="s">
        <v>5952</v>
      </c>
      <c r="Y747" t="s">
        <v>4563</v>
      </c>
      <c r="Z747" t="s">
        <v>8</v>
      </c>
      <c r="AA747">
        <v>0</v>
      </c>
      <c r="AB747" t="s">
        <v>195</v>
      </c>
      <c r="AC747">
        <v>0</v>
      </c>
      <c r="AD747" t="s">
        <v>195</v>
      </c>
      <c r="AE747">
        <v>0</v>
      </c>
      <c r="AF747" t="s">
        <v>195</v>
      </c>
      <c r="AG747">
        <v>0</v>
      </c>
      <c r="AH747" t="s">
        <v>195</v>
      </c>
      <c r="AI747">
        <v>28</v>
      </c>
      <c r="AJ747" t="s">
        <v>54</v>
      </c>
      <c r="AK747">
        <v>900000</v>
      </c>
      <c r="AL747">
        <v>25200000</v>
      </c>
      <c r="AM747" t="s">
        <v>195</v>
      </c>
      <c r="AN747">
        <v>0</v>
      </c>
      <c r="AO747" t="s">
        <v>5011</v>
      </c>
      <c r="AP747">
        <v>0</v>
      </c>
      <c r="AQ747">
        <v>0</v>
      </c>
      <c r="AR747">
        <v>2099792</v>
      </c>
      <c r="AS747">
        <v>2099792</v>
      </c>
      <c r="AT747">
        <v>2099792</v>
      </c>
      <c r="AU747">
        <v>2099792</v>
      </c>
      <c r="AV747">
        <v>2753898</v>
      </c>
      <c r="AW747">
        <v>2099792</v>
      </c>
      <c r="AX747">
        <v>2099792</v>
      </c>
      <c r="AY747">
        <v>2099792</v>
      </c>
      <c r="AZ747">
        <v>5645270</v>
      </c>
      <c r="BA747">
        <v>2102288</v>
      </c>
      <c r="BB747" t="s">
        <v>3771</v>
      </c>
      <c r="BC747" t="s">
        <v>3781</v>
      </c>
      <c r="BD747" t="s">
        <v>3782</v>
      </c>
      <c r="BE747" t="s">
        <v>3783</v>
      </c>
      <c r="BF747" t="s">
        <v>3789</v>
      </c>
      <c r="BG747" t="s">
        <v>3790</v>
      </c>
      <c r="BH747" t="s">
        <v>523</v>
      </c>
      <c r="BI747" t="s">
        <v>528</v>
      </c>
      <c r="BJ747" t="s">
        <v>529</v>
      </c>
      <c r="BK747" t="s">
        <v>3776</v>
      </c>
      <c r="BL747" t="s">
        <v>5950</v>
      </c>
      <c r="BM747" t="s">
        <v>4949</v>
      </c>
      <c r="BN747" t="s">
        <v>5121</v>
      </c>
      <c r="BO747" t="s">
        <v>4950</v>
      </c>
      <c r="BP747" s="441" t="str">
        <f t="shared" si="11"/>
        <v>DL.2376.AFA.001.053.A.522151</v>
      </c>
    </row>
    <row r="748" spans="1:68">
      <c r="A748" t="s">
        <v>5010</v>
      </c>
      <c r="B748" t="s">
        <v>4936</v>
      </c>
      <c r="C748" t="s">
        <v>4937</v>
      </c>
      <c r="D748" t="s">
        <v>3770</v>
      </c>
      <c r="E748" t="s">
        <v>196</v>
      </c>
      <c r="F748" t="s">
        <v>3772</v>
      </c>
      <c r="G748" t="s">
        <v>48</v>
      </c>
      <c r="H748" t="s">
        <v>4938</v>
      </c>
      <c r="I748">
        <v>4</v>
      </c>
      <c r="J748" t="s">
        <v>501</v>
      </c>
      <c r="K748">
        <v>4</v>
      </c>
      <c r="L748" t="s">
        <v>519</v>
      </c>
      <c r="M748" t="s">
        <v>508</v>
      </c>
      <c r="N748" t="s">
        <v>65</v>
      </c>
      <c r="O748" t="s">
        <v>513</v>
      </c>
      <c r="P748" t="s">
        <v>8</v>
      </c>
      <c r="Q748" t="s">
        <v>4570</v>
      </c>
      <c r="R748" t="s">
        <v>4940</v>
      </c>
      <c r="S748" t="s">
        <v>195</v>
      </c>
      <c r="T748" t="s">
        <v>4570</v>
      </c>
      <c r="U748" t="s">
        <v>4570</v>
      </c>
      <c r="V748" t="s">
        <v>4496</v>
      </c>
      <c r="W748" t="s">
        <v>4570</v>
      </c>
      <c r="X748" t="s">
        <v>5953</v>
      </c>
      <c r="Y748" t="s">
        <v>4563</v>
      </c>
      <c r="Z748" t="s">
        <v>8</v>
      </c>
      <c r="AA748">
        <v>0</v>
      </c>
      <c r="AB748" t="s">
        <v>195</v>
      </c>
      <c r="AC748">
        <v>0</v>
      </c>
      <c r="AD748" t="s">
        <v>195</v>
      </c>
      <c r="AE748">
        <v>0</v>
      </c>
      <c r="AF748" t="s">
        <v>195</v>
      </c>
      <c r="AG748">
        <v>0</v>
      </c>
      <c r="AH748" t="s">
        <v>195</v>
      </c>
      <c r="AI748">
        <v>18</v>
      </c>
      <c r="AJ748" t="s">
        <v>54</v>
      </c>
      <c r="AK748">
        <v>900000</v>
      </c>
      <c r="AL748">
        <v>16200000</v>
      </c>
      <c r="AM748" t="s">
        <v>195</v>
      </c>
      <c r="AN748">
        <v>0</v>
      </c>
      <c r="AO748" t="s">
        <v>5011</v>
      </c>
      <c r="AP748">
        <v>0</v>
      </c>
      <c r="AQ748">
        <v>0</v>
      </c>
      <c r="AR748">
        <v>1349866</v>
      </c>
      <c r="AS748">
        <v>1349866</v>
      </c>
      <c r="AT748">
        <v>1349866</v>
      </c>
      <c r="AU748">
        <v>1349866</v>
      </c>
      <c r="AV748">
        <v>1770363</v>
      </c>
      <c r="AW748">
        <v>1349866</v>
      </c>
      <c r="AX748">
        <v>1349866</v>
      </c>
      <c r="AY748">
        <v>1349866</v>
      </c>
      <c r="AZ748">
        <v>3629102</v>
      </c>
      <c r="BA748">
        <v>1351473</v>
      </c>
      <c r="BB748" t="s">
        <v>3771</v>
      </c>
      <c r="BC748" t="s">
        <v>3781</v>
      </c>
      <c r="BD748" t="s">
        <v>3782</v>
      </c>
      <c r="BE748" t="s">
        <v>3783</v>
      </c>
      <c r="BF748" t="s">
        <v>3789</v>
      </c>
      <c r="BG748" t="s">
        <v>3792</v>
      </c>
      <c r="BH748" t="s">
        <v>523</v>
      </c>
      <c r="BI748" t="s">
        <v>528</v>
      </c>
      <c r="BJ748" t="s">
        <v>529</v>
      </c>
      <c r="BK748" t="s">
        <v>3776</v>
      </c>
      <c r="BL748" t="s">
        <v>5950</v>
      </c>
      <c r="BM748" t="s">
        <v>4949</v>
      </c>
      <c r="BN748" t="s">
        <v>5121</v>
      </c>
      <c r="BO748" t="s">
        <v>4950</v>
      </c>
      <c r="BP748" s="441" t="str">
        <f t="shared" si="11"/>
        <v>DL.2376.AFA.001.053.B.522151</v>
      </c>
    </row>
    <row r="749" spans="1:68">
      <c r="A749" t="s">
        <v>5010</v>
      </c>
      <c r="B749" t="s">
        <v>4936</v>
      </c>
      <c r="C749" t="s">
        <v>4937</v>
      </c>
      <c r="D749" t="s">
        <v>3770</v>
      </c>
      <c r="E749" t="s">
        <v>196</v>
      </c>
      <c r="F749" t="s">
        <v>3772</v>
      </c>
      <c r="G749" t="s">
        <v>48</v>
      </c>
      <c r="H749" t="s">
        <v>4938</v>
      </c>
      <c r="I749">
        <v>4</v>
      </c>
      <c r="J749" t="s">
        <v>501</v>
      </c>
      <c r="K749">
        <v>4</v>
      </c>
      <c r="L749" t="s">
        <v>519</v>
      </c>
      <c r="M749" t="s">
        <v>509</v>
      </c>
      <c r="N749" t="s">
        <v>774</v>
      </c>
      <c r="O749" t="s">
        <v>513</v>
      </c>
      <c r="P749" t="s">
        <v>8</v>
      </c>
      <c r="Q749" t="s">
        <v>4570</v>
      </c>
      <c r="R749" t="s">
        <v>4940</v>
      </c>
      <c r="S749" t="s">
        <v>195</v>
      </c>
      <c r="T749" t="s">
        <v>4570</v>
      </c>
      <c r="U749" t="s">
        <v>4570</v>
      </c>
      <c r="V749" t="s">
        <v>4496</v>
      </c>
      <c r="W749" t="s">
        <v>4570</v>
      </c>
      <c r="X749" t="s">
        <v>5954</v>
      </c>
      <c r="Y749" t="s">
        <v>4563</v>
      </c>
      <c r="Z749" t="s">
        <v>8</v>
      </c>
      <c r="AA749">
        <v>0</v>
      </c>
      <c r="AB749" t="s">
        <v>195</v>
      </c>
      <c r="AC749">
        <v>0</v>
      </c>
      <c r="AD749" t="s">
        <v>195</v>
      </c>
      <c r="AE749">
        <v>0</v>
      </c>
      <c r="AF749" t="s">
        <v>195</v>
      </c>
      <c r="AG749">
        <v>0</v>
      </c>
      <c r="AH749" t="s">
        <v>195</v>
      </c>
      <c r="AI749">
        <v>8</v>
      </c>
      <c r="AJ749" t="s">
        <v>54</v>
      </c>
      <c r="AK749">
        <v>900000</v>
      </c>
      <c r="AL749">
        <v>7200000</v>
      </c>
      <c r="AM749" t="s">
        <v>195</v>
      </c>
      <c r="AN749">
        <v>0</v>
      </c>
      <c r="AO749" t="s">
        <v>5011</v>
      </c>
      <c r="AP749">
        <v>0</v>
      </c>
      <c r="AQ749">
        <v>0</v>
      </c>
      <c r="AR749">
        <v>599941</v>
      </c>
      <c r="AS749">
        <v>599941</v>
      </c>
      <c r="AT749">
        <v>599941</v>
      </c>
      <c r="AU749">
        <v>599941</v>
      </c>
      <c r="AV749">
        <v>786828</v>
      </c>
      <c r="AW749">
        <v>599941</v>
      </c>
      <c r="AX749">
        <v>599941</v>
      </c>
      <c r="AY749">
        <v>599941</v>
      </c>
      <c r="AZ749">
        <v>1612934</v>
      </c>
      <c r="BA749">
        <v>600651</v>
      </c>
      <c r="BB749" t="s">
        <v>3771</v>
      </c>
      <c r="BC749" t="s">
        <v>3781</v>
      </c>
      <c r="BD749" t="s">
        <v>3782</v>
      </c>
      <c r="BE749" t="s">
        <v>3783</v>
      </c>
      <c r="BF749" t="s">
        <v>3789</v>
      </c>
      <c r="BG749" t="s">
        <v>3806</v>
      </c>
      <c r="BH749" t="s">
        <v>523</v>
      </c>
      <c r="BI749" t="s">
        <v>528</v>
      </c>
      <c r="BJ749" t="s">
        <v>529</v>
      </c>
      <c r="BK749" t="s">
        <v>3776</v>
      </c>
      <c r="BL749" t="s">
        <v>5950</v>
      </c>
      <c r="BM749" t="s">
        <v>4949</v>
      </c>
      <c r="BN749" t="s">
        <v>5121</v>
      </c>
      <c r="BO749" t="s">
        <v>4950</v>
      </c>
      <c r="BP749" s="441" t="str">
        <f t="shared" si="11"/>
        <v>DL.2376.AFA.001.053.C.522151</v>
      </c>
    </row>
    <row r="750" spans="1:68">
      <c r="A750" t="s">
        <v>5010</v>
      </c>
      <c r="B750" t="s">
        <v>4936</v>
      </c>
      <c r="C750" t="s">
        <v>4937</v>
      </c>
      <c r="D750" t="s">
        <v>3770</v>
      </c>
      <c r="E750" t="s">
        <v>196</v>
      </c>
      <c r="F750" t="s">
        <v>3772</v>
      </c>
      <c r="G750" t="s">
        <v>48</v>
      </c>
      <c r="H750" t="s">
        <v>4938</v>
      </c>
      <c r="I750">
        <v>4</v>
      </c>
      <c r="J750" t="s">
        <v>501</v>
      </c>
      <c r="K750">
        <v>4</v>
      </c>
      <c r="L750" t="s">
        <v>520</v>
      </c>
      <c r="M750" t="s">
        <v>8</v>
      </c>
      <c r="N750" t="s">
        <v>68</v>
      </c>
      <c r="O750" t="s">
        <v>513</v>
      </c>
      <c r="P750" t="s">
        <v>8</v>
      </c>
      <c r="Q750" t="s">
        <v>4570</v>
      </c>
      <c r="R750" t="s">
        <v>4940</v>
      </c>
      <c r="S750" t="s">
        <v>195</v>
      </c>
      <c r="T750" t="s">
        <v>4570</v>
      </c>
      <c r="U750" t="s">
        <v>4570</v>
      </c>
      <c r="V750" t="s">
        <v>4496</v>
      </c>
      <c r="W750" t="s">
        <v>4570</v>
      </c>
      <c r="X750" t="s">
        <v>5955</v>
      </c>
      <c r="Y750" t="s">
        <v>4563</v>
      </c>
      <c r="Z750" t="s">
        <v>8</v>
      </c>
      <c r="AA750">
        <v>0</v>
      </c>
      <c r="AB750" t="s">
        <v>195</v>
      </c>
      <c r="AC750">
        <v>0</v>
      </c>
      <c r="AD750" t="s">
        <v>195</v>
      </c>
      <c r="AE750">
        <v>0</v>
      </c>
      <c r="AF750" t="s">
        <v>195</v>
      </c>
      <c r="AG750">
        <v>0</v>
      </c>
      <c r="AH750" t="s">
        <v>195</v>
      </c>
      <c r="AI750">
        <v>17</v>
      </c>
      <c r="AJ750" t="s">
        <v>54</v>
      </c>
      <c r="AK750">
        <v>900000</v>
      </c>
      <c r="AL750">
        <v>15300000</v>
      </c>
      <c r="AM750" t="s">
        <v>195</v>
      </c>
      <c r="AN750">
        <v>0</v>
      </c>
      <c r="AO750" t="s">
        <v>5011</v>
      </c>
      <c r="AP750">
        <v>0</v>
      </c>
      <c r="AQ750">
        <v>0</v>
      </c>
      <c r="AR750">
        <v>788758</v>
      </c>
      <c r="AS750">
        <v>1321697</v>
      </c>
      <c r="AT750">
        <v>788758</v>
      </c>
      <c r="AU750">
        <v>1751862</v>
      </c>
      <c r="AV750">
        <v>788758</v>
      </c>
      <c r="AW750">
        <v>788758</v>
      </c>
      <c r="AX750">
        <v>7051862</v>
      </c>
      <c r="AY750">
        <v>788758</v>
      </c>
      <c r="AZ750">
        <v>440068</v>
      </c>
      <c r="BA750">
        <v>790721</v>
      </c>
      <c r="BB750" t="s">
        <v>3771</v>
      </c>
      <c r="BC750" t="s">
        <v>3781</v>
      </c>
      <c r="BD750" t="s">
        <v>3782</v>
      </c>
      <c r="BE750" t="s">
        <v>3783</v>
      </c>
      <c r="BF750" t="s">
        <v>3793</v>
      </c>
      <c r="BG750" t="s">
        <v>3794</v>
      </c>
      <c r="BH750" t="s">
        <v>523</v>
      </c>
      <c r="BI750" t="s">
        <v>528</v>
      </c>
      <c r="BJ750" t="s">
        <v>531</v>
      </c>
      <c r="BK750" t="s">
        <v>3776</v>
      </c>
      <c r="BL750" t="s">
        <v>5950</v>
      </c>
      <c r="BM750" t="s">
        <v>4949</v>
      </c>
      <c r="BN750" t="s">
        <v>5121</v>
      </c>
      <c r="BO750" t="s">
        <v>4950</v>
      </c>
      <c r="BP750" s="441" t="str">
        <f t="shared" si="11"/>
        <v>DL.2376.AFA.001.054.A.522151</v>
      </c>
    </row>
    <row r="751" spans="1:68">
      <c r="A751" t="s">
        <v>4935</v>
      </c>
      <c r="B751" t="s">
        <v>4936</v>
      </c>
      <c r="C751" t="s">
        <v>4937</v>
      </c>
      <c r="D751" t="s">
        <v>3795</v>
      </c>
      <c r="E751" t="s">
        <v>198</v>
      </c>
      <c r="F751" t="s">
        <v>3861</v>
      </c>
      <c r="G751" t="s">
        <v>3453</v>
      </c>
      <c r="H751" t="s">
        <v>4938</v>
      </c>
      <c r="I751">
        <v>235</v>
      </c>
      <c r="J751" t="s">
        <v>5931</v>
      </c>
      <c r="K751">
        <v>235</v>
      </c>
      <c r="L751" t="s">
        <v>812</v>
      </c>
      <c r="M751" t="s">
        <v>8</v>
      </c>
      <c r="N751" t="s">
        <v>190</v>
      </c>
      <c r="O751" t="s">
        <v>513</v>
      </c>
      <c r="P751" t="s">
        <v>8</v>
      </c>
      <c r="Q751" t="s">
        <v>4570</v>
      </c>
      <c r="R751" t="s">
        <v>4940</v>
      </c>
      <c r="S751" t="s">
        <v>195</v>
      </c>
      <c r="T751" t="s">
        <v>4570</v>
      </c>
      <c r="U751" t="s">
        <v>4570</v>
      </c>
      <c r="V751" t="s">
        <v>4496</v>
      </c>
      <c r="W751" t="s">
        <v>4570</v>
      </c>
      <c r="X751" t="s">
        <v>5956</v>
      </c>
      <c r="Y751" t="s">
        <v>4563</v>
      </c>
      <c r="Z751" t="s">
        <v>8</v>
      </c>
      <c r="AA751">
        <v>0</v>
      </c>
      <c r="AB751" t="s">
        <v>195</v>
      </c>
      <c r="AC751">
        <v>0</v>
      </c>
      <c r="AD751" t="s">
        <v>195</v>
      </c>
      <c r="AE751">
        <v>0</v>
      </c>
      <c r="AF751" t="s">
        <v>195</v>
      </c>
      <c r="AG751">
        <v>0</v>
      </c>
      <c r="AH751" t="s">
        <v>195</v>
      </c>
      <c r="AI751">
        <v>15</v>
      </c>
      <c r="AJ751" t="s">
        <v>54</v>
      </c>
      <c r="AK751">
        <v>1000000</v>
      </c>
      <c r="AL751">
        <v>15000000</v>
      </c>
      <c r="AM751" t="s">
        <v>195</v>
      </c>
      <c r="AN751">
        <v>0</v>
      </c>
      <c r="AO751" t="s">
        <v>4943</v>
      </c>
      <c r="AP751">
        <v>0</v>
      </c>
      <c r="AQ751">
        <v>0</v>
      </c>
      <c r="AR751">
        <v>696700</v>
      </c>
      <c r="AS751">
        <v>696700</v>
      </c>
      <c r="AT751">
        <v>106166</v>
      </c>
      <c r="AU751">
        <v>1051034</v>
      </c>
      <c r="AV751">
        <v>1078031</v>
      </c>
      <c r="AW751">
        <v>703050</v>
      </c>
      <c r="AX751">
        <v>2118886</v>
      </c>
      <c r="AY751">
        <v>2835525</v>
      </c>
      <c r="AZ751">
        <v>2737030</v>
      </c>
      <c r="BA751">
        <v>2976878</v>
      </c>
      <c r="BB751" t="s">
        <v>3796</v>
      </c>
      <c r="BC751" t="s">
        <v>3803</v>
      </c>
      <c r="BD751" t="s">
        <v>5933</v>
      </c>
      <c r="BE751" t="s">
        <v>3863</v>
      </c>
      <c r="BF751" t="s">
        <v>3864</v>
      </c>
      <c r="BG751" t="s">
        <v>5934</v>
      </c>
      <c r="BH751" t="s">
        <v>523</v>
      </c>
      <c r="BI751" t="s">
        <v>532</v>
      </c>
      <c r="BJ751" t="s">
        <v>533</v>
      </c>
      <c r="BK751" t="s">
        <v>3776</v>
      </c>
      <c r="BL751" t="s">
        <v>5950</v>
      </c>
      <c r="BM751" t="s">
        <v>4949</v>
      </c>
      <c r="BN751" t="s">
        <v>5121</v>
      </c>
      <c r="BO751" t="s">
        <v>4950</v>
      </c>
      <c r="BP751" s="441" t="str">
        <f t="shared" si="11"/>
        <v>WA.4345.EBC.996.301.A.522151</v>
      </c>
    </row>
    <row r="752" spans="1:68">
      <c r="A752" t="s">
        <v>4935</v>
      </c>
      <c r="B752" t="s">
        <v>4936</v>
      </c>
      <c r="C752" t="s">
        <v>4937</v>
      </c>
      <c r="D752" t="s">
        <v>3795</v>
      </c>
      <c r="E752" t="s">
        <v>198</v>
      </c>
      <c r="F752" t="s">
        <v>3861</v>
      </c>
      <c r="G752" t="s">
        <v>3453</v>
      </c>
      <c r="H752" t="s">
        <v>4938</v>
      </c>
      <c r="I752">
        <v>235</v>
      </c>
      <c r="J752" t="s">
        <v>5931</v>
      </c>
      <c r="K752">
        <v>235</v>
      </c>
      <c r="L752" t="s">
        <v>812</v>
      </c>
      <c r="M752" t="s">
        <v>508</v>
      </c>
      <c r="N752" t="s">
        <v>191</v>
      </c>
      <c r="O752" t="s">
        <v>513</v>
      </c>
      <c r="P752" t="s">
        <v>8</v>
      </c>
      <c r="Q752" t="s">
        <v>4570</v>
      </c>
      <c r="R752" t="s">
        <v>4940</v>
      </c>
      <c r="S752" t="s">
        <v>195</v>
      </c>
      <c r="T752" t="s">
        <v>4570</v>
      </c>
      <c r="U752" t="s">
        <v>4570</v>
      </c>
      <c r="V752" t="s">
        <v>4496</v>
      </c>
      <c r="W752" t="s">
        <v>4570</v>
      </c>
      <c r="X752" t="s">
        <v>5957</v>
      </c>
      <c r="Y752" t="s">
        <v>4563</v>
      </c>
      <c r="Z752" t="s">
        <v>8</v>
      </c>
      <c r="AA752">
        <v>0</v>
      </c>
      <c r="AB752" t="s">
        <v>195</v>
      </c>
      <c r="AC752">
        <v>0</v>
      </c>
      <c r="AD752" t="s">
        <v>195</v>
      </c>
      <c r="AE752">
        <v>0</v>
      </c>
      <c r="AF752" t="s">
        <v>195</v>
      </c>
      <c r="AG752">
        <v>0</v>
      </c>
      <c r="AH752" t="s">
        <v>195</v>
      </c>
      <c r="AI752">
        <v>6</v>
      </c>
      <c r="AJ752" t="s">
        <v>54</v>
      </c>
      <c r="AK752">
        <v>1000000</v>
      </c>
      <c r="AL752">
        <v>6000000</v>
      </c>
      <c r="AM752" t="s">
        <v>195</v>
      </c>
      <c r="AN752">
        <v>0</v>
      </c>
      <c r="AO752" t="s">
        <v>4943</v>
      </c>
      <c r="AP752">
        <v>0</v>
      </c>
      <c r="AQ752">
        <v>0</v>
      </c>
      <c r="AR752">
        <v>278680</v>
      </c>
      <c r="AS752">
        <v>278680</v>
      </c>
      <c r="AT752">
        <v>42466</v>
      </c>
      <c r="AU752">
        <v>420414</v>
      </c>
      <c r="AV752">
        <v>431212</v>
      </c>
      <c r="AW752">
        <v>281220</v>
      </c>
      <c r="AX752">
        <v>847554</v>
      </c>
      <c r="AY752">
        <v>1134210</v>
      </c>
      <c r="AZ752">
        <v>1094812</v>
      </c>
      <c r="BA752">
        <v>1190752</v>
      </c>
      <c r="BB752" t="s">
        <v>3796</v>
      </c>
      <c r="BC752" t="s">
        <v>3803</v>
      </c>
      <c r="BD752" t="s">
        <v>5933</v>
      </c>
      <c r="BE752" t="s">
        <v>3863</v>
      </c>
      <c r="BF752" t="s">
        <v>3864</v>
      </c>
      <c r="BG752" t="s">
        <v>3867</v>
      </c>
      <c r="BH752" t="s">
        <v>523</v>
      </c>
      <c r="BI752" t="s">
        <v>532</v>
      </c>
      <c r="BJ752" t="s">
        <v>533</v>
      </c>
      <c r="BK752" t="s">
        <v>3776</v>
      </c>
      <c r="BL752" t="s">
        <v>5950</v>
      </c>
      <c r="BM752" t="s">
        <v>4949</v>
      </c>
      <c r="BN752" t="s">
        <v>5121</v>
      </c>
      <c r="BO752" t="s">
        <v>4950</v>
      </c>
      <c r="BP752" s="441" t="str">
        <f t="shared" si="11"/>
        <v>WA.4345.EBC.996.301.B.522151</v>
      </c>
    </row>
    <row r="753" spans="1:68">
      <c r="A753" t="s">
        <v>5010</v>
      </c>
      <c r="B753" t="s">
        <v>4936</v>
      </c>
      <c r="C753" t="s">
        <v>4937</v>
      </c>
      <c r="D753" t="s">
        <v>3795</v>
      </c>
      <c r="E753" t="s">
        <v>198</v>
      </c>
      <c r="F753" t="s">
        <v>3861</v>
      </c>
      <c r="G753" t="s">
        <v>3453</v>
      </c>
      <c r="H753" t="s">
        <v>4938</v>
      </c>
      <c r="I753">
        <v>235</v>
      </c>
      <c r="J753" t="s">
        <v>5931</v>
      </c>
      <c r="K753">
        <v>235</v>
      </c>
      <c r="L753" t="s">
        <v>812</v>
      </c>
      <c r="M753" t="s">
        <v>8</v>
      </c>
      <c r="N753" t="s">
        <v>190</v>
      </c>
      <c r="O753" t="s">
        <v>513</v>
      </c>
      <c r="P753" t="s">
        <v>8</v>
      </c>
      <c r="Q753" t="s">
        <v>4570</v>
      </c>
      <c r="R753" t="s">
        <v>4940</v>
      </c>
      <c r="S753" t="s">
        <v>195</v>
      </c>
      <c r="T753" t="s">
        <v>4570</v>
      </c>
      <c r="U753" t="s">
        <v>4570</v>
      </c>
      <c r="V753" t="s">
        <v>4496</v>
      </c>
      <c r="W753" t="s">
        <v>4570</v>
      </c>
      <c r="X753" t="s">
        <v>5956</v>
      </c>
      <c r="Y753" t="s">
        <v>4563</v>
      </c>
      <c r="Z753" t="s">
        <v>8</v>
      </c>
      <c r="AA753">
        <v>0</v>
      </c>
      <c r="AB753" t="s">
        <v>195</v>
      </c>
      <c r="AC753">
        <v>0</v>
      </c>
      <c r="AD753" t="s">
        <v>195</v>
      </c>
      <c r="AE753">
        <v>0</v>
      </c>
      <c r="AF753" t="s">
        <v>195</v>
      </c>
      <c r="AG753">
        <v>0</v>
      </c>
      <c r="AH753" t="s">
        <v>195</v>
      </c>
      <c r="AI753">
        <v>15</v>
      </c>
      <c r="AJ753" t="s">
        <v>54</v>
      </c>
      <c r="AK753">
        <v>1000000</v>
      </c>
      <c r="AL753">
        <v>15000000</v>
      </c>
      <c r="AM753" t="s">
        <v>195</v>
      </c>
      <c r="AN753">
        <v>0</v>
      </c>
      <c r="AO753" t="s">
        <v>5011</v>
      </c>
      <c r="AP753">
        <v>0</v>
      </c>
      <c r="AQ753">
        <v>0</v>
      </c>
      <c r="AR753">
        <v>696700</v>
      </c>
      <c r="AS753">
        <v>696700</v>
      </c>
      <c r="AT753">
        <v>106166</v>
      </c>
      <c r="AU753">
        <v>1051034</v>
      </c>
      <c r="AV753">
        <v>1078031</v>
      </c>
      <c r="AW753">
        <v>703050</v>
      </c>
      <c r="AX753">
        <v>2118886</v>
      </c>
      <c r="AY753">
        <v>2835525</v>
      </c>
      <c r="AZ753">
        <v>2737030</v>
      </c>
      <c r="BA753">
        <v>2976878</v>
      </c>
      <c r="BB753" t="s">
        <v>3796</v>
      </c>
      <c r="BC753" t="s">
        <v>3803</v>
      </c>
      <c r="BD753" t="s">
        <v>5933</v>
      </c>
      <c r="BE753" t="s">
        <v>3863</v>
      </c>
      <c r="BF753" t="s">
        <v>3864</v>
      </c>
      <c r="BG753" t="s">
        <v>5934</v>
      </c>
      <c r="BH753" t="s">
        <v>523</v>
      </c>
      <c r="BI753" t="s">
        <v>532</v>
      </c>
      <c r="BJ753" t="s">
        <v>533</v>
      </c>
      <c r="BK753" t="s">
        <v>3776</v>
      </c>
      <c r="BL753" t="s">
        <v>5950</v>
      </c>
      <c r="BM753" t="s">
        <v>4949</v>
      </c>
      <c r="BN753" t="s">
        <v>5121</v>
      </c>
      <c r="BO753" t="s">
        <v>4950</v>
      </c>
      <c r="BP753" s="441" t="str">
        <f t="shared" si="11"/>
        <v>WA.4345.EBC.996.301.A.522151</v>
      </c>
    </row>
    <row r="754" spans="1:68">
      <c r="A754" t="s">
        <v>5010</v>
      </c>
      <c r="B754" t="s">
        <v>4936</v>
      </c>
      <c r="C754" t="s">
        <v>4937</v>
      </c>
      <c r="D754" t="s">
        <v>3795</v>
      </c>
      <c r="E754" t="s">
        <v>198</v>
      </c>
      <c r="F754" t="s">
        <v>3861</v>
      </c>
      <c r="G754" t="s">
        <v>3453</v>
      </c>
      <c r="H754" t="s">
        <v>4938</v>
      </c>
      <c r="I754">
        <v>235</v>
      </c>
      <c r="J754" t="s">
        <v>5931</v>
      </c>
      <c r="K754">
        <v>235</v>
      </c>
      <c r="L754" t="s">
        <v>812</v>
      </c>
      <c r="M754" t="s">
        <v>508</v>
      </c>
      <c r="N754" t="s">
        <v>191</v>
      </c>
      <c r="O754" t="s">
        <v>513</v>
      </c>
      <c r="P754" t="s">
        <v>8</v>
      </c>
      <c r="Q754" t="s">
        <v>4570</v>
      </c>
      <c r="R754" t="s">
        <v>4940</v>
      </c>
      <c r="S754" t="s">
        <v>195</v>
      </c>
      <c r="T754" t="s">
        <v>4570</v>
      </c>
      <c r="U754" t="s">
        <v>4570</v>
      </c>
      <c r="V754" t="s">
        <v>4496</v>
      </c>
      <c r="W754" t="s">
        <v>4570</v>
      </c>
      <c r="X754" t="s">
        <v>5957</v>
      </c>
      <c r="Y754" t="s">
        <v>4563</v>
      </c>
      <c r="Z754" t="s">
        <v>8</v>
      </c>
      <c r="AA754">
        <v>0</v>
      </c>
      <c r="AB754" t="s">
        <v>195</v>
      </c>
      <c r="AC754">
        <v>0</v>
      </c>
      <c r="AD754" t="s">
        <v>195</v>
      </c>
      <c r="AE754">
        <v>0</v>
      </c>
      <c r="AF754" t="s">
        <v>195</v>
      </c>
      <c r="AG754">
        <v>0</v>
      </c>
      <c r="AH754" t="s">
        <v>195</v>
      </c>
      <c r="AI754">
        <v>6</v>
      </c>
      <c r="AJ754" t="s">
        <v>54</v>
      </c>
      <c r="AK754">
        <v>1000000</v>
      </c>
      <c r="AL754">
        <v>6000000</v>
      </c>
      <c r="AM754" t="s">
        <v>195</v>
      </c>
      <c r="AN754">
        <v>0</v>
      </c>
      <c r="AO754" t="s">
        <v>5011</v>
      </c>
      <c r="AP754">
        <v>0</v>
      </c>
      <c r="AQ754">
        <v>0</v>
      </c>
      <c r="AR754">
        <v>278680</v>
      </c>
      <c r="AS754">
        <v>278680</v>
      </c>
      <c r="AT754">
        <v>42466</v>
      </c>
      <c r="AU754">
        <v>420414</v>
      </c>
      <c r="AV754">
        <v>431212</v>
      </c>
      <c r="AW754">
        <v>281220</v>
      </c>
      <c r="AX754">
        <v>847554</v>
      </c>
      <c r="AY754">
        <v>1134210</v>
      </c>
      <c r="AZ754">
        <v>1094812</v>
      </c>
      <c r="BA754">
        <v>1190752</v>
      </c>
      <c r="BB754" t="s">
        <v>3796</v>
      </c>
      <c r="BC754" t="s">
        <v>3803</v>
      </c>
      <c r="BD754" t="s">
        <v>5933</v>
      </c>
      <c r="BE754" t="s">
        <v>3863</v>
      </c>
      <c r="BF754" t="s">
        <v>3864</v>
      </c>
      <c r="BG754" t="s">
        <v>3867</v>
      </c>
      <c r="BH754" t="s">
        <v>523</v>
      </c>
      <c r="BI754" t="s">
        <v>532</v>
      </c>
      <c r="BJ754" t="s">
        <v>533</v>
      </c>
      <c r="BK754" t="s">
        <v>3776</v>
      </c>
      <c r="BL754" t="s">
        <v>5950</v>
      </c>
      <c r="BM754" t="s">
        <v>4949</v>
      </c>
      <c r="BN754" t="s">
        <v>5121</v>
      </c>
      <c r="BO754" t="s">
        <v>4950</v>
      </c>
      <c r="BP754" s="441" t="str">
        <f t="shared" si="11"/>
        <v>WA.4345.EBC.996.301.B.522151</v>
      </c>
    </row>
    <row r="755" spans="1:68">
      <c r="A755" t="s">
        <v>4935</v>
      </c>
      <c r="B755" t="s">
        <v>4936</v>
      </c>
      <c r="C755" t="s">
        <v>4937</v>
      </c>
      <c r="D755" t="s">
        <v>3770</v>
      </c>
      <c r="E755" t="s">
        <v>196</v>
      </c>
      <c r="F755" t="s">
        <v>3772</v>
      </c>
      <c r="G755" t="s">
        <v>48</v>
      </c>
      <c r="H755" t="s">
        <v>4938</v>
      </c>
      <c r="I755">
        <v>4</v>
      </c>
      <c r="J755" t="s">
        <v>501</v>
      </c>
      <c r="K755">
        <v>4</v>
      </c>
      <c r="L755" t="s">
        <v>502</v>
      </c>
      <c r="M755" t="s">
        <v>8</v>
      </c>
      <c r="N755" t="s">
        <v>51</v>
      </c>
      <c r="O755" t="s">
        <v>510</v>
      </c>
      <c r="P755" t="s">
        <v>8</v>
      </c>
      <c r="Q755" t="s">
        <v>4570</v>
      </c>
      <c r="R755" t="s">
        <v>4940</v>
      </c>
      <c r="S755" t="s">
        <v>195</v>
      </c>
      <c r="T755" t="s">
        <v>4570</v>
      </c>
      <c r="U755" t="s">
        <v>4570</v>
      </c>
      <c r="V755" t="s">
        <v>4496</v>
      </c>
      <c r="W755" t="s">
        <v>4570</v>
      </c>
      <c r="X755" t="s">
        <v>5958</v>
      </c>
      <c r="Y755" t="s">
        <v>4569</v>
      </c>
      <c r="Z755" t="s">
        <v>8</v>
      </c>
      <c r="AA755">
        <v>0</v>
      </c>
      <c r="AB755" t="s">
        <v>195</v>
      </c>
      <c r="AC755">
        <v>0</v>
      </c>
      <c r="AD755" t="s">
        <v>195</v>
      </c>
      <c r="AE755">
        <v>0</v>
      </c>
      <c r="AF755" t="s">
        <v>195</v>
      </c>
      <c r="AG755">
        <v>0</v>
      </c>
      <c r="AH755" t="s">
        <v>195</v>
      </c>
      <c r="AI755">
        <v>9</v>
      </c>
      <c r="AJ755" t="s">
        <v>25</v>
      </c>
      <c r="AK755">
        <v>4806667</v>
      </c>
      <c r="AL755">
        <v>43260000</v>
      </c>
      <c r="AM755" t="s">
        <v>195</v>
      </c>
      <c r="AN755">
        <v>0</v>
      </c>
      <c r="AO755" t="s">
        <v>4943</v>
      </c>
      <c r="AP755">
        <v>0</v>
      </c>
      <c r="AQ755">
        <v>0</v>
      </c>
      <c r="AR755">
        <v>0</v>
      </c>
      <c r="AS755">
        <v>0</v>
      </c>
      <c r="AT755">
        <v>0</v>
      </c>
      <c r="AU755">
        <v>6144487</v>
      </c>
      <c r="AV755">
        <v>6144487</v>
      </c>
      <c r="AW755">
        <v>6366923</v>
      </c>
      <c r="AX755">
        <v>6144487</v>
      </c>
      <c r="AY755">
        <v>6144487</v>
      </c>
      <c r="AZ755">
        <v>6144487</v>
      </c>
      <c r="BA755">
        <v>6170642</v>
      </c>
      <c r="BB755" t="s">
        <v>3771</v>
      </c>
      <c r="BC755" t="s">
        <v>3781</v>
      </c>
      <c r="BD755" t="s">
        <v>3782</v>
      </c>
      <c r="BE755" t="s">
        <v>3783</v>
      </c>
      <c r="BF755" t="s">
        <v>3784</v>
      </c>
      <c r="BG755" t="s">
        <v>3785</v>
      </c>
      <c r="BH755" t="s">
        <v>523</v>
      </c>
      <c r="BI755" t="s">
        <v>524</v>
      </c>
      <c r="BJ755" t="s">
        <v>525</v>
      </c>
      <c r="BK755" t="s">
        <v>3777</v>
      </c>
      <c r="BL755" t="s">
        <v>5959</v>
      </c>
      <c r="BM755" t="s">
        <v>4949</v>
      </c>
      <c r="BN755" t="s">
        <v>5186</v>
      </c>
      <c r="BO755" t="s">
        <v>4950</v>
      </c>
      <c r="BP755" s="441" t="str">
        <f t="shared" si="11"/>
        <v>DL.2376.AFA.001.051.A.524111</v>
      </c>
    </row>
    <row r="756" spans="1:68">
      <c r="A756" t="s">
        <v>4935</v>
      </c>
      <c r="B756" t="s">
        <v>4936</v>
      </c>
      <c r="C756" t="s">
        <v>4937</v>
      </c>
      <c r="D756" t="s">
        <v>3770</v>
      </c>
      <c r="E756" t="s">
        <v>196</v>
      </c>
      <c r="F756" t="s">
        <v>3772</v>
      </c>
      <c r="G756" t="s">
        <v>48</v>
      </c>
      <c r="H756" t="s">
        <v>4938</v>
      </c>
      <c r="I756">
        <v>4</v>
      </c>
      <c r="J756" t="s">
        <v>501</v>
      </c>
      <c r="K756">
        <v>4</v>
      </c>
      <c r="L756" t="s">
        <v>502</v>
      </c>
      <c r="M756" t="s">
        <v>508</v>
      </c>
      <c r="N756" t="s">
        <v>55</v>
      </c>
      <c r="O756" t="s">
        <v>510</v>
      </c>
      <c r="P756" t="s">
        <v>8</v>
      </c>
      <c r="Q756" t="s">
        <v>4570</v>
      </c>
      <c r="R756" t="s">
        <v>4940</v>
      </c>
      <c r="S756" t="s">
        <v>195</v>
      </c>
      <c r="T756" t="s">
        <v>4570</v>
      </c>
      <c r="U756" t="s">
        <v>4570</v>
      </c>
      <c r="V756" t="s">
        <v>4496</v>
      </c>
      <c r="W756" t="s">
        <v>4570</v>
      </c>
      <c r="X756" t="s">
        <v>5960</v>
      </c>
      <c r="Y756" t="s">
        <v>4568</v>
      </c>
      <c r="Z756" t="s">
        <v>8</v>
      </c>
      <c r="AA756">
        <v>0</v>
      </c>
      <c r="AB756" t="s">
        <v>195</v>
      </c>
      <c r="AC756">
        <v>0</v>
      </c>
      <c r="AD756" t="s">
        <v>195</v>
      </c>
      <c r="AE756">
        <v>0</v>
      </c>
      <c r="AF756" t="s">
        <v>195</v>
      </c>
      <c r="AG756">
        <v>0</v>
      </c>
      <c r="AH756" t="s">
        <v>195</v>
      </c>
      <c r="AI756">
        <v>6</v>
      </c>
      <c r="AJ756" t="s">
        <v>25</v>
      </c>
      <c r="AK756">
        <v>2910883</v>
      </c>
      <c r="AL756">
        <v>17465000</v>
      </c>
      <c r="AM756" t="s">
        <v>195</v>
      </c>
      <c r="AN756">
        <v>0</v>
      </c>
      <c r="AO756" t="s">
        <v>4943</v>
      </c>
      <c r="AP756">
        <v>0</v>
      </c>
      <c r="AQ756">
        <v>0</v>
      </c>
      <c r="AR756">
        <v>0</v>
      </c>
      <c r="AS756">
        <v>0</v>
      </c>
      <c r="AT756">
        <v>0</v>
      </c>
      <c r="AU756">
        <v>2769016</v>
      </c>
      <c r="AV756">
        <v>2769016</v>
      </c>
      <c r="AW756">
        <v>839102</v>
      </c>
      <c r="AX756">
        <v>2769016</v>
      </c>
      <c r="AY756">
        <v>2769016</v>
      </c>
      <c r="AZ756">
        <v>2769016</v>
      </c>
      <c r="BA756">
        <v>2780818</v>
      </c>
      <c r="BB756" t="s">
        <v>3771</v>
      </c>
      <c r="BC756" t="s">
        <v>3781</v>
      </c>
      <c r="BD756" t="s">
        <v>3782</v>
      </c>
      <c r="BE756" t="s">
        <v>3783</v>
      </c>
      <c r="BF756" t="s">
        <v>3784</v>
      </c>
      <c r="BG756" t="s">
        <v>3787</v>
      </c>
      <c r="BH756" t="s">
        <v>523</v>
      </c>
      <c r="BI756" t="s">
        <v>524</v>
      </c>
      <c r="BJ756" t="s">
        <v>525</v>
      </c>
      <c r="BK756" t="s">
        <v>3777</v>
      </c>
      <c r="BL756" t="s">
        <v>5961</v>
      </c>
      <c r="BM756" t="s">
        <v>4949</v>
      </c>
      <c r="BN756" t="s">
        <v>5186</v>
      </c>
      <c r="BO756" t="s">
        <v>4950</v>
      </c>
      <c r="BP756" s="441" t="str">
        <f t="shared" si="11"/>
        <v>DL.2376.AFA.001.051.B.524111</v>
      </c>
    </row>
    <row r="757" spans="1:68">
      <c r="A757" t="s">
        <v>4935</v>
      </c>
      <c r="B757" t="s">
        <v>4936</v>
      </c>
      <c r="C757" t="s">
        <v>4937</v>
      </c>
      <c r="D757" t="s">
        <v>3770</v>
      </c>
      <c r="E757" t="s">
        <v>196</v>
      </c>
      <c r="F757" t="s">
        <v>3772</v>
      </c>
      <c r="G757" t="s">
        <v>48</v>
      </c>
      <c r="H757" t="s">
        <v>4938</v>
      </c>
      <c r="I757">
        <v>4</v>
      </c>
      <c r="J757" t="s">
        <v>501</v>
      </c>
      <c r="K757">
        <v>4</v>
      </c>
      <c r="L757" t="s">
        <v>517</v>
      </c>
      <c r="M757" t="s">
        <v>8</v>
      </c>
      <c r="N757" t="s">
        <v>59</v>
      </c>
      <c r="O757" t="s">
        <v>510</v>
      </c>
      <c r="P757" t="s">
        <v>8</v>
      </c>
      <c r="Q757" t="s">
        <v>4570</v>
      </c>
      <c r="R757" t="s">
        <v>4940</v>
      </c>
      <c r="S757" t="s">
        <v>195</v>
      </c>
      <c r="T757" t="s">
        <v>4570</v>
      </c>
      <c r="U757" t="s">
        <v>4570</v>
      </c>
      <c r="V757" t="s">
        <v>4496</v>
      </c>
      <c r="W757" t="s">
        <v>4570</v>
      </c>
      <c r="X757" t="s">
        <v>5962</v>
      </c>
      <c r="Y757" t="s">
        <v>59</v>
      </c>
      <c r="Z757" t="s">
        <v>8</v>
      </c>
      <c r="AA757">
        <v>0</v>
      </c>
      <c r="AB757" t="s">
        <v>195</v>
      </c>
      <c r="AC757">
        <v>0</v>
      </c>
      <c r="AD757" t="s">
        <v>195</v>
      </c>
      <c r="AE757">
        <v>0</v>
      </c>
      <c r="AF757" t="s">
        <v>195</v>
      </c>
      <c r="AG757">
        <v>0</v>
      </c>
      <c r="AH757" t="s">
        <v>195</v>
      </c>
      <c r="AI757">
        <v>14</v>
      </c>
      <c r="AJ757" t="s">
        <v>25</v>
      </c>
      <c r="AK757">
        <v>2375000</v>
      </c>
      <c r="AL757">
        <v>33250000</v>
      </c>
      <c r="AM757" t="s">
        <v>195</v>
      </c>
      <c r="AN757">
        <v>0</v>
      </c>
      <c r="AO757" t="s">
        <v>4943</v>
      </c>
      <c r="AP757">
        <v>0</v>
      </c>
      <c r="AQ757">
        <v>0</v>
      </c>
      <c r="AR757">
        <v>2937857</v>
      </c>
      <c r="AS757">
        <v>2937857</v>
      </c>
      <c r="AT757">
        <v>912857</v>
      </c>
      <c r="AU757">
        <v>2937857</v>
      </c>
      <c r="AV757">
        <v>2937857</v>
      </c>
      <c r="AW757">
        <v>8813572</v>
      </c>
      <c r="AX757">
        <v>2937857</v>
      </c>
      <c r="AY757">
        <v>2937857</v>
      </c>
      <c r="AZ757">
        <v>2937857</v>
      </c>
      <c r="BA757">
        <v>2958572</v>
      </c>
      <c r="BB757" t="s">
        <v>3771</v>
      </c>
      <c r="BC757" t="s">
        <v>3781</v>
      </c>
      <c r="BD757" t="s">
        <v>3782</v>
      </c>
      <c r="BE757" t="s">
        <v>3783</v>
      </c>
      <c r="BF757" t="s">
        <v>3788</v>
      </c>
      <c r="BG757" t="s">
        <v>3805</v>
      </c>
      <c r="BH757" t="s">
        <v>523</v>
      </c>
      <c r="BI757" t="s">
        <v>524</v>
      </c>
      <c r="BJ757" t="s">
        <v>527</v>
      </c>
      <c r="BK757" t="s">
        <v>3777</v>
      </c>
      <c r="BL757" t="s">
        <v>5963</v>
      </c>
      <c r="BM757" t="s">
        <v>4949</v>
      </c>
      <c r="BN757" t="s">
        <v>5186</v>
      </c>
      <c r="BO757" t="s">
        <v>4950</v>
      </c>
      <c r="BP757" s="441" t="str">
        <f t="shared" si="11"/>
        <v>DL.2376.AFA.001.052.A.524111</v>
      </c>
    </row>
    <row r="758" spans="1:68">
      <c r="A758" t="s">
        <v>4935</v>
      </c>
      <c r="B758" t="s">
        <v>4936</v>
      </c>
      <c r="C758" t="s">
        <v>4937</v>
      </c>
      <c r="D758" t="s">
        <v>3770</v>
      </c>
      <c r="E758" t="s">
        <v>196</v>
      </c>
      <c r="F758" t="s">
        <v>3772</v>
      </c>
      <c r="G758" t="s">
        <v>48</v>
      </c>
      <c r="H758" t="s">
        <v>4938</v>
      </c>
      <c r="I758">
        <v>4</v>
      </c>
      <c r="J758" t="s">
        <v>501</v>
      </c>
      <c r="K758">
        <v>4</v>
      </c>
      <c r="L758" t="s">
        <v>519</v>
      </c>
      <c r="M758" t="s">
        <v>8</v>
      </c>
      <c r="N758" t="s">
        <v>62</v>
      </c>
      <c r="O758" t="s">
        <v>510</v>
      </c>
      <c r="P758" t="s">
        <v>8</v>
      </c>
      <c r="Q758" t="s">
        <v>4570</v>
      </c>
      <c r="R758" t="s">
        <v>4940</v>
      </c>
      <c r="S758" t="s">
        <v>195</v>
      </c>
      <c r="T758" t="s">
        <v>4570</v>
      </c>
      <c r="U758" t="s">
        <v>4570</v>
      </c>
      <c r="V758" t="s">
        <v>4496</v>
      </c>
      <c r="W758" t="s">
        <v>4570</v>
      </c>
      <c r="X758" t="s">
        <v>5964</v>
      </c>
      <c r="Y758" t="s">
        <v>4567</v>
      </c>
      <c r="Z758" t="s">
        <v>8</v>
      </c>
      <c r="AA758">
        <v>0</v>
      </c>
      <c r="AB758" t="s">
        <v>195</v>
      </c>
      <c r="AC758">
        <v>0</v>
      </c>
      <c r="AD758" t="s">
        <v>195</v>
      </c>
      <c r="AE758">
        <v>0</v>
      </c>
      <c r="AF758" t="s">
        <v>195</v>
      </c>
      <c r="AG758">
        <v>0</v>
      </c>
      <c r="AH758" t="s">
        <v>195</v>
      </c>
      <c r="AI758">
        <v>44</v>
      </c>
      <c r="AJ758" t="s">
        <v>25</v>
      </c>
      <c r="AK758">
        <v>5757364</v>
      </c>
      <c r="AL758">
        <v>253324000</v>
      </c>
      <c r="AM758" t="s">
        <v>195</v>
      </c>
      <c r="AN758">
        <v>0</v>
      </c>
      <c r="AO758" t="s">
        <v>4943</v>
      </c>
      <c r="AP758">
        <v>0</v>
      </c>
      <c r="AQ758">
        <v>0</v>
      </c>
      <c r="AR758">
        <v>21108241</v>
      </c>
      <c r="AS758">
        <v>21108241</v>
      </c>
      <c r="AT758">
        <v>21108241</v>
      </c>
      <c r="AU758">
        <v>21108241</v>
      </c>
      <c r="AV758">
        <v>27683666</v>
      </c>
      <c r="AW758">
        <v>21108241</v>
      </c>
      <c r="AX758">
        <v>21108241</v>
      </c>
      <c r="AY758">
        <v>21108241</v>
      </c>
      <c r="AZ758">
        <v>56749301</v>
      </c>
      <c r="BA758">
        <v>21133346</v>
      </c>
      <c r="BB758" t="s">
        <v>3771</v>
      </c>
      <c r="BC758" t="s">
        <v>3781</v>
      </c>
      <c r="BD758" t="s">
        <v>3782</v>
      </c>
      <c r="BE758" t="s">
        <v>3783</v>
      </c>
      <c r="BF758" t="s">
        <v>3789</v>
      </c>
      <c r="BG758" t="s">
        <v>3790</v>
      </c>
      <c r="BH758" t="s">
        <v>523</v>
      </c>
      <c r="BI758" t="s">
        <v>528</v>
      </c>
      <c r="BJ758" t="s">
        <v>529</v>
      </c>
      <c r="BK758" t="s">
        <v>3777</v>
      </c>
      <c r="BL758" t="s">
        <v>5965</v>
      </c>
      <c r="BM758" t="s">
        <v>4949</v>
      </c>
      <c r="BN758" t="s">
        <v>5186</v>
      </c>
      <c r="BO758" t="s">
        <v>4950</v>
      </c>
      <c r="BP758" s="441" t="str">
        <f t="shared" si="11"/>
        <v>DL.2376.AFA.001.053.A.524111</v>
      </c>
    </row>
    <row r="759" spans="1:68">
      <c r="A759" t="s">
        <v>4935</v>
      </c>
      <c r="B759" t="s">
        <v>4936</v>
      </c>
      <c r="C759" t="s">
        <v>4937</v>
      </c>
      <c r="D759" t="s">
        <v>3770</v>
      </c>
      <c r="E759" t="s">
        <v>196</v>
      </c>
      <c r="F759" t="s">
        <v>3772</v>
      </c>
      <c r="G759" t="s">
        <v>48</v>
      </c>
      <c r="H759" t="s">
        <v>4938</v>
      </c>
      <c r="I759">
        <v>4</v>
      </c>
      <c r="J759" t="s">
        <v>501</v>
      </c>
      <c r="K759">
        <v>4</v>
      </c>
      <c r="L759" t="s">
        <v>519</v>
      </c>
      <c r="M759" t="s">
        <v>508</v>
      </c>
      <c r="N759" t="s">
        <v>65</v>
      </c>
      <c r="O759" t="s">
        <v>510</v>
      </c>
      <c r="P759" t="s">
        <v>8</v>
      </c>
      <c r="Q759" t="s">
        <v>4570</v>
      </c>
      <c r="R759" t="s">
        <v>4940</v>
      </c>
      <c r="S759" t="s">
        <v>195</v>
      </c>
      <c r="T759" t="s">
        <v>4570</v>
      </c>
      <c r="U759" t="s">
        <v>4570</v>
      </c>
      <c r="V759" t="s">
        <v>4496</v>
      </c>
      <c r="W759" t="s">
        <v>4570</v>
      </c>
      <c r="X759" t="s">
        <v>2985</v>
      </c>
      <c r="Y759" t="s">
        <v>4492</v>
      </c>
      <c r="Z759" t="s">
        <v>8</v>
      </c>
      <c r="AA759">
        <v>0</v>
      </c>
      <c r="AB759" t="s">
        <v>195</v>
      </c>
      <c r="AC759">
        <v>0</v>
      </c>
      <c r="AD759" t="s">
        <v>195</v>
      </c>
      <c r="AE759">
        <v>0</v>
      </c>
      <c r="AF759" t="s">
        <v>195</v>
      </c>
      <c r="AG759">
        <v>0</v>
      </c>
      <c r="AH759" t="s">
        <v>195</v>
      </c>
      <c r="AI759">
        <v>22</v>
      </c>
      <c r="AJ759" t="s">
        <v>25</v>
      </c>
      <c r="AK759">
        <v>6280000</v>
      </c>
      <c r="AL759">
        <v>138160000</v>
      </c>
      <c r="AM759" t="s">
        <v>195</v>
      </c>
      <c r="AN759">
        <v>0</v>
      </c>
      <c r="AO759" t="s">
        <v>4943</v>
      </c>
      <c r="AP759">
        <v>0</v>
      </c>
      <c r="AQ759">
        <v>0</v>
      </c>
      <c r="AR759">
        <v>11512192</v>
      </c>
      <c r="AS759">
        <v>11512192</v>
      </c>
      <c r="AT759">
        <v>11512192</v>
      </c>
      <c r="AU759">
        <v>11512192</v>
      </c>
      <c r="AV759">
        <v>15098353</v>
      </c>
      <c r="AW759">
        <v>11512192</v>
      </c>
      <c r="AX759">
        <v>11512192</v>
      </c>
      <c r="AY759">
        <v>11512192</v>
      </c>
      <c r="AZ759">
        <v>30950417</v>
      </c>
      <c r="BA759">
        <v>11525886</v>
      </c>
      <c r="BB759" t="s">
        <v>3771</v>
      </c>
      <c r="BC759" t="s">
        <v>3781</v>
      </c>
      <c r="BD759" t="s">
        <v>3782</v>
      </c>
      <c r="BE759" t="s">
        <v>3783</v>
      </c>
      <c r="BF759" t="s">
        <v>3789</v>
      </c>
      <c r="BG759" t="s">
        <v>3792</v>
      </c>
      <c r="BH759" t="s">
        <v>523</v>
      </c>
      <c r="BI759" t="s">
        <v>528</v>
      </c>
      <c r="BJ759" t="s">
        <v>529</v>
      </c>
      <c r="BK759" t="s">
        <v>3777</v>
      </c>
      <c r="BL759" t="s">
        <v>5966</v>
      </c>
      <c r="BM759" t="s">
        <v>4949</v>
      </c>
      <c r="BN759" t="s">
        <v>5186</v>
      </c>
      <c r="BO759" t="s">
        <v>4950</v>
      </c>
      <c r="BP759" s="441" t="str">
        <f t="shared" si="11"/>
        <v>DL.2376.AFA.001.053.B.524111</v>
      </c>
    </row>
    <row r="760" spans="1:68">
      <c r="A760" t="s">
        <v>4935</v>
      </c>
      <c r="B760" t="s">
        <v>4936</v>
      </c>
      <c r="C760" t="s">
        <v>4937</v>
      </c>
      <c r="D760" t="s">
        <v>3770</v>
      </c>
      <c r="E760" t="s">
        <v>196</v>
      </c>
      <c r="F760" t="s">
        <v>3772</v>
      </c>
      <c r="G760" t="s">
        <v>48</v>
      </c>
      <c r="H760" t="s">
        <v>4938</v>
      </c>
      <c r="I760">
        <v>4</v>
      </c>
      <c r="J760" t="s">
        <v>501</v>
      </c>
      <c r="K760">
        <v>4</v>
      </c>
      <c r="L760" t="s">
        <v>519</v>
      </c>
      <c r="M760" t="s">
        <v>509</v>
      </c>
      <c r="N760" t="s">
        <v>774</v>
      </c>
      <c r="O760" t="s">
        <v>510</v>
      </c>
      <c r="P760" t="s">
        <v>8</v>
      </c>
      <c r="Q760" t="s">
        <v>4570</v>
      </c>
      <c r="R760" t="s">
        <v>4940</v>
      </c>
      <c r="S760" t="s">
        <v>195</v>
      </c>
      <c r="T760" t="s">
        <v>4570</v>
      </c>
      <c r="U760" t="s">
        <v>4570</v>
      </c>
      <c r="V760" t="s">
        <v>4496</v>
      </c>
      <c r="W760" t="s">
        <v>4570</v>
      </c>
      <c r="X760" t="s">
        <v>5967</v>
      </c>
      <c r="Y760" t="s">
        <v>4596</v>
      </c>
      <c r="Z760" t="s">
        <v>8</v>
      </c>
      <c r="AA760">
        <v>0</v>
      </c>
      <c r="AB760" t="s">
        <v>195</v>
      </c>
      <c r="AC760">
        <v>0</v>
      </c>
      <c r="AD760" t="s">
        <v>195</v>
      </c>
      <c r="AE760">
        <v>0</v>
      </c>
      <c r="AF760" t="s">
        <v>195</v>
      </c>
      <c r="AG760">
        <v>0</v>
      </c>
      <c r="AH760" t="s">
        <v>195</v>
      </c>
      <c r="AI760">
        <v>6</v>
      </c>
      <c r="AJ760" t="s">
        <v>25</v>
      </c>
      <c r="AK760">
        <v>3838335</v>
      </c>
      <c r="AL760">
        <v>23030000</v>
      </c>
      <c r="AM760" t="s">
        <v>195</v>
      </c>
      <c r="AN760">
        <v>0</v>
      </c>
      <c r="AO760" t="s">
        <v>4943</v>
      </c>
      <c r="AP760">
        <v>0</v>
      </c>
      <c r="AQ760">
        <v>0</v>
      </c>
      <c r="AR760">
        <v>1918976</v>
      </c>
      <c r="AS760">
        <v>1918976</v>
      </c>
      <c r="AT760">
        <v>1918976</v>
      </c>
      <c r="AU760">
        <v>1918976</v>
      </c>
      <c r="AV760">
        <v>2516756</v>
      </c>
      <c r="AW760">
        <v>1918976</v>
      </c>
      <c r="AX760">
        <v>1918976</v>
      </c>
      <c r="AY760">
        <v>1918976</v>
      </c>
      <c r="AZ760">
        <v>5159147</v>
      </c>
      <c r="BA760">
        <v>1921265</v>
      </c>
      <c r="BB760" t="s">
        <v>3771</v>
      </c>
      <c r="BC760" t="s">
        <v>3781</v>
      </c>
      <c r="BD760" t="s">
        <v>3782</v>
      </c>
      <c r="BE760" t="s">
        <v>3783</v>
      </c>
      <c r="BF760" t="s">
        <v>3789</v>
      </c>
      <c r="BG760" t="s">
        <v>3806</v>
      </c>
      <c r="BH760" t="s">
        <v>523</v>
      </c>
      <c r="BI760" t="s">
        <v>528</v>
      </c>
      <c r="BJ760" t="s">
        <v>529</v>
      </c>
      <c r="BK760" t="s">
        <v>3777</v>
      </c>
      <c r="BL760" t="s">
        <v>5968</v>
      </c>
      <c r="BM760" t="s">
        <v>4949</v>
      </c>
      <c r="BN760" t="s">
        <v>5186</v>
      </c>
      <c r="BO760" t="s">
        <v>4950</v>
      </c>
      <c r="BP760" s="441" t="str">
        <f t="shared" si="11"/>
        <v>DL.2376.AFA.001.053.C.524111</v>
      </c>
    </row>
    <row r="761" spans="1:68">
      <c r="A761" t="s">
        <v>4935</v>
      </c>
      <c r="B761" t="s">
        <v>4936</v>
      </c>
      <c r="C761" t="s">
        <v>4937</v>
      </c>
      <c r="D761" t="s">
        <v>3770</v>
      </c>
      <c r="E761" t="s">
        <v>196</v>
      </c>
      <c r="F761" t="s">
        <v>3772</v>
      </c>
      <c r="G761" t="s">
        <v>48</v>
      </c>
      <c r="H761" t="s">
        <v>4938</v>
      </c>
      <c r="I761">
        <v>4</v>
      </c>
      <c r="J761" t="s">
        <v>501</v>
      </c>
      <c r="K761">
        <v>4</v>
      </c>
      <c r="L761" t="s">
        <v>520</v>
      </c>
      <c r="M761" t="s">
        <v>8</v>
      </c>
      <c r="N761" t="s">
        <v>68</v>
      </c>
      <c r="O761" t="s">
        <v>510</v>
      </c>
      <c r="P761" t="s">
        <v>8</v>
      </c>
      <c r="Q761" t="s">
        <v>4570</v>
      </c>
      <c r="R761" t="s">
        <v>4940</v>
      </c>
      <c r="S761" t="s">
        <v>195</v>
      </c>
      <c r="T761" t="s">
        <v>4570</v>
      </c>
      <c r="U761" t="s">
        <v>4570</v>
      </c>
      <c r="V761" t="s">
        <v>4496</v>
      </c>
      <c r="W761" t="s">
        <v>4570</v>
      </c>
      <c r="X761" t="s">
        <v>5969</v>
      </c>
      <c r="Y761" t="s">
        <v>4562</v>
      </c>
      <c r="Z761" t="s">
        <v>8</v>
      </c>
      <c r="AA761">
        <v>0</v>
      </c>
      <c r="AB761" t="s">
        <v>195</v>
      </c>
      <c r="AC761">
        <v>0</v>
      </c>
      <c r="AD761" t="s">
        <v>195</v>
      </c>
      <c r="AE761">
        <v>0</v>
      </c>
      <c r="AF761" t="s">
        <v>195</v>
      </c>
      <c r="AG761">
        <v>0</v>
      </c>
      <c r="AH761" t="s">
        <v>195</v>
      </c>
      <c r="AI761">
        <v>36</v>
      </c>
      <c r="AJ761" t="s">
        <v>25</v>
      </c>
      <c r="AK761">
        <v>2706000</v>
      </c>
      <c r="AL761">
        <v>97416000</v>
      </c>
      <c r="AM761" t="s">
        <v>195</v>
      </c>
      <c r="AN761">
        <v>0</v>
      </c>
      <c r="AO761" t="s">
        <v>4943</v>
      </c>
      <c r="AP761">
        <v>0</v>
      </c>
      <c r="AQ761">
        <v>0</v>
      </c>
      <c r="AR761">
        <v>7683767</v>
      </c>
      <c r="AS761">
        <v>12875442</v>
      </c>
      <c r="AT761">
        <v>7683767</v>
      </c>
      <c r="AU761">
        <v>17065937</v>
      </c>
      <c r="AV761">
        <v>7683767</v>
      </c>
      <c r="AW761">
        <v>7683767</v>
      </c>
      <c r="AX761">
        <v>17065937</v>
      </c>
      <c r="AY761">
        <v>7683767</v>
      </c>
      <c r="AZ761">
        <v>4286963</v>
      </c>
      <c r="BA761">
        <v>7702886</v>
      </c>
      <c r="BB761" t="s">
        <v>3771</v>
      </c>
      <c r="BC761" t="s">
        <v>3781</v>
      </c>
      <c r="BD761" t="s">
        <v>3782</v>
      </c>
      <c r="BE761" t="s">
        <v>3783</v>
      </c>
      <c r="BF761" t="s">
        <v>3793</v>
      </c>
      <c r="BG761" t="s">
        <v>3794</v>
      </c>
      <c r="BH761" t="s">
        <v>523</v>
      </c>
      <c r="BI761" t="s">
        <v>528</v>
      </c>
      <c r="BJ761" t="s">
        <v>531</v>
      </c>
      <c r="BK761" t="s">
        <v>3777</v>
      </c>
      <c r="BL761" t="s">
        <v>5970</v>
      </c>
      <c r="BM761" t="s">
        <v>4949</v>
      </c>
      <c r="BN761" t="s">
        <v>5186</v>
      </c>
      <c r="BO761" t="s">
        <v>4950</v>
      </c>
      <c r="BP761" s="441" t="str">
        <f t="shared" si="11"/>
        <v>DL.2376.AFA.001.054.A.524111</v>
      </c>
    </row>
    <row r="762" spans="1:68">
      <c r="A762" t="s">
        <v>5010</v>
      </c>
      <c r="B762" t="s">
        <v>4936</v>
      </c>
      <c r="C762" t="s">
        <v>4937</v>
      </c>
      <c r="D762" t="s">
        <v>3770</v>
      </c>
      <c r="E762" t="s">
        <v>196</v>
      </c>
      <c r="F762" t="s">
        <v>3772</v>
      </c>
      <c r="G762" t="s">
        <v>48</v>
      </c>
      <c r="H762" t="s">
        <v>4938</v>
      </c>
      <c r="I762">
        <v>4</v>
      </c>
      <c r="J762" t="s">
        <v>501</v>
      </c>
      <c r="K762">
        <v>4</v>
      </c>
      <c r="L762" t="s">
        <v>502</v>
      </c>
      <c r="M762" t="s">
        <v>8</v>
      </c>
      <c r="N762" t="s">
        <v>51</v>
      </c>
      <c r="O762" t="s">
        <v>510</v>
      </c>
      <c r="P762" t="s">
        <v>8</v>
      </c>
      <c r="Q762" t="s">
        <v>4570</v>
      </c>
      <c r="R762" t="s">
        <v>4940</v>
      </c>
      <c r="S762" t="s">
        <v>195</v>
      </c>
      <c r="T762" t="s">
        <v>4570</v>
      </c>
      <c r="U762" t="s">
        <v>4570</v>
      </c>
      <c r="V762" t="s">
        <v>4496</v>
      </c>
      <c r="W762" t="s">
        <v>4570</v>
      </c>
      <c r="X762" t="s">
        <v>5958</v>
      </c>
      <c r="Y762" t="s">
        <v>4569</v>
      </c>
      <c r="Z762" t="s">
        <v>8</v>
      </c>
      <c r="AA762">
        <v>0</v>
      </c>
      <c r="AB762" t="s">
        <v>195</v>
      </c>
      <c r="AC762">
        <v>0</v>
      </c>
      <c r="AD762" t="s">
        <v>195</v>
      </c>
      <c r="AE762">
        <v>0</v>
      </c>
      <c r="AF762" t="s">
        <v>195</v>
      </c>
      <c r="AG762">
        <v>0</v>
      </c>
      <c r="AH762" t="s">
        <v>195</v>
      </c>
      <c r="AI762">
        <v>9</v>
      </c>
      <c r="AJ762" t="s">
        <v>25</v>
      </c>
      <c r="AK762">
        <v>4806667</v>
      </c>
      <c r="AL762">
        <v>43260000</v>
      </c>
      <c r="AM762" t="s">
        <v>195</v>
      </c>
      <c r="AN762">
        <v>0</v>
      </c>
      <c r="AO762" t="s">
        <v>5011</v>
      </c>
      <c r="AP762">
        <v>0</v>
      </c>
      <c r="AQ762">
        <v>0</v>
      </c>
      <c r="AR762">
        <v>0</v>
      </c>
      <c r="AS762">
        <v>0</v>
      </c>
      <c r="AT762">
        <v>0</v>
      </c>
      <c r="AU762">
        <v>6144487</v>
      </c>
      <c r="AV762">
        <v>6144487</v>
      </c>
      <c r="AW762">
        <v>6366923</v>
      </c>
      <c r="AX762">
        <v>6144487</v>
      </c>
      <c r="AY762">
        <v>6144487</v>
      </c>
      <c r="AZ762">
        <v>6144487</v>
      </c>
      <c r="BA762">
        <v>6170642</v>
      </c>
      <c r="BB762" t="s">
        <v>3771</v>
      </c>
      <c r="BC762" t="s">
        <v>3781</v>
      </c>
      <c r="BD762" t="s">
        <v>3782</v>
      </c>
      <c r="BE762" t="s">
        <v>3783</v>
      </c>
      <c r="BF762" t="s">
        <v>3784</v>
      </c>
      <c r="BG762" t="s">
        <v>3785</v>
      </c>
      <c r="BH762" t="s">
        <v>523</v>
      </c>
      <c r="BI762" t="s">
        <v>524</v>
      </c>
      <c r="BJ762" t="s">
        <v>525</v>
      </c>
      <c r="BK762" t="s">
        <v>3777</v>
      </c>
      <c r="BL762" t="s">
        <v>5959</v>
      </c>
      <c r="BM762" t="s">
        <v>4949</v>
      </c>
      <c r="BN762" t="s">
        <v>5186</v>
      </c>
      <c r="BO762" t="s">
        <v>4950</v>
      </c>
      <c r="BP762" s="441" t="str">
        <f t="shared" si="11"/>
        <v>DL.2376.AFA.001.051.A.524111</v>
      </c>
    </row>
    <row r="763" spans="1:68">
      <c r="A763" t="s">
        <v>5010</v>
      </c>
      <c r="B763" t="s">
        <v>4936</v>
      </c>
      <c r="C763" t="s">
        <v>4937</v>
      </c>
      <c r="D763" t="s">
        <v>3770</v>
      </c>
      <c r="E763" t="s">
        <v>196</v>
      </c>
      <c r="F763" t="s">
        <v>3772</v>
      </c>
      <c r="G763" t="s">
        <v>48</v>
      </c>
      <c r="H763" t="s">
        <v>4938</v>
      </c>
      <c r="I763">
        <v>4</v>
      </c>
      <c r="J763" t="s">
        <v>501</v>
      </c>
      <c r="K763">
        <v>4</v>
      </c>
      <c r="L763" t="s">
        <v>502</v>
      </c>
      <c r="M763" t="s">
        <v>508</v>
      </c>
      <c r="N763" t="s">
        <v>55</v>
      </c>
      <c r="O763" t="s">
        <v>510</v>
      </c>
      <c r="P763" t="s">
        <v>8</v>
      </c>
      <c r="Q763" t="s">
        <v>4570</v>
      </c>
      <c r="R763" t="s">
        <v>4940</v>
      </c>
      <c r="S763" t="s">
        <v>195</v>
      </c>
      <c r="T763" t="s">
        <v>4570</v>
      </c>
      <c r="U763" t="s">
        <v>4570</v>
      </c>
      <c r="V763" t="s">
        <v>4496</v>
      </c>
      <c r="W763" t="s">
        <v>4570</v>
      </c>
      <c r="X763" t="s">
        <v>5960</v>
      </c>
      <c r="Y763" t="s">
        <v>4568</v>
      </c>
      <c r="Z763" t="s">
        <v>8</v>
      </c>
      <c r="AA763">
        <v>0</v>
      </c>
      <c r="AB763" t="s">
        <v>195</v>
      </c>
      <c r="AC763">
        <v>0</v>
      </c>
      <c r="AD763" t="s">
        <v>195</v>
      </c>
      <c r="AE763">
        <v>0</v>
      </c>
      <c r="AF763" t="s">
        <v>195</v>
      </c>
      <c r="AG763">
        <v>0</v>
      </c>
      <c r="AH763" t="s">
        <v>195</v>
      </c>
      <c r="AI763">
        <v>6</v>
      </c>
      <c r="AJ763" t="s">
        <v>25</v>
      </c>
      <c r="AK763">
        <v>2910883</v>
      </c>
      <c r="AL763">
        <v>17465000</v>
      </c>
      <c r="AM763" t="s">
        <v>195</v>
      </c>
      <c r="AN763">
        <v>0</v>
      </c>
      <c r="AO763" t="s">
        <v>5011</v>
      </c>
      <c r="AP763">
        <v>0</v>
      </c>
      <c r="AQ763">
        <v>0</v>
      </c>
      <c r="AR763">
        <v>0</v>
      </c>
      <c r="AS763">
        <v>0</v>
      </c>
      <c r="AT763">
        <v>0</v>
      </c>
      <c r="AU763">
        <v>2769016</v>
      </c>
      <c r="AV763">
        <v>2769016</v>
      </c>
      <c r="AW763">
        <v>839102</v>
      </c>
      <c r="AX763">
        <v>2769016</v>
      </c>
      <c r="AY763">
        <v>2769016</v>
      </c>
      <c r="AZ763">
        <v>2769016</v>
      </c>
      <c r="BA763">
        <v>2780818</v>
      </c>
      <c r="BB763" t="s">
        <v>3771</v>
      </c>
      <c r="BC763" t="s">
        <v>3781</v>
      </c>
      <c r="BD763" t="s">
        <v>3782</v>
      </c>
      <c r="BE763" t="s">
        <v>3783</v>
      </c>
      <c r="BF763" t="s">
        <v>3784</v>
      </c>
      <c r="BG763" t="s">
        <v>3787</v>
      </c>
      <c r="BH763" t="s">
        <v>523</v>
      </c>
      <c r="BI763" t="s">
        <v>524</v>
      </c>
      <c r="BJ763" t="s">
        <v>525</v>
      </c>
      <c r="BK763" t="s">
        <v>3777</v>
      </c>
      <c r="BL763" t="s">
        <v>5961</v>
      </c>
      <c r="BM763" t="s">
        <v>4949</v>
      </c>
      <c r="BN763" t="s">
        <v>5186</v>
      </c>
      <c r="BO763" t="s">
        <v>4950</v>
      </c>
      <c r="BP763" s="441" t="str">
        <f t="shared" si="11"/>
        <v>DL.2376.AFA.001.051.B.524111</v>
      </c>
    </row>
    <row r="764" spans="1:68">
      <c r="A764" t="s">
        <v>5010</v>
      </c>
      <c r="B764" t="s">
        <v>4936</v>
      </c>
      <c r="C764" t="s">
        <v>4937</v>
      </c>
      <c r="D764" t="s">
        <v>3770</v>
      </c>
      <c r="E764" t="s">
        <v>196</v>
      </c>
      <c r="F764" t="s">
        <v>3772</v>
      </c>
      <c r="G764" t="s">
        <v>48</v>
      </c>
      <c r="H764" t="s">
        <v>4938</v>
      </c>
      <c r="I764">
        <v>4</v>
      </c>
      <c r="J764" t="s">
        <v>501</v>
      </c>
      <c r="K764">
        <v>4</v>
      </c>
      <c r="L764" t="s">
        <v>517</v>
      </c>
      <c r="M764" t="s">
        <v>8</v>
      </c>
      <c r="N764" t="s">
        <v>59</v>
      </c>
      <c r="O764" t="s">
        <v>510</v>
      </c>
      <c r="P764" t="s">
        <v>8</v>
      </c>
      <c r="Q764" t="s">
        <v>4570</v>
      </c>
      <c r="R764" t="s">
        <v>4940</v>
      </c>
      <c r="S764" t="s">
        <v>195</v>
      </c>
      <c r="T764" t="s">
        <v>4570</v>
      </c>
      <c r="U764" t="s">
        <v>4570</v>
      </c>
      <c r="V764" t="s">
        <v>4496</v>
      </c>
      <c r="W764" t="s">
        <v>4570</v>
      </c>
      <c r="X764" t="s">
        <v>5962</v>
      </c>
      <c r="Y764" t="s">
        <v>59</v>
      </c>
      <c r="Z764" t="s">
        <v>8</v>
      </c>
      <c r="AA764">
        <v>0</v>
      </c>
      <c r="AB764" t="s">
        <v>195</v>
      </c>
      <c r="AC764">
        <v>0</v>
      </c>
      <c r="AD764" t="s">
        <v>195</v>
      </c>
      <c r="AE764">
        <v>0</v>
      </c>
      <c r="AF764" t="s">
        <v>195</v>
      </c>
      <c r="AG764">
        <v>0</v>
      </c>
      <c r="AH764" t="s">
        <v>195</v>
      </c>
      <c r="AI764">
        <v>14</v>
      </c>
      <c r="AJ764" t="s">
        <v>25</v>
      </c>
      <c r="AK764">
        <v>2375000</v>
      </c>
      <c r="AL764">
        <v>33250000</v>
      </c>
      <c r="AM764" t="s">
        <v>195</v>
      </c>
      <c r="AN764">
        <v>0</v>
      </c>
      <c r="AO764" t="s">
        <v>5011</v>
      </c>
      <c r="AP764">
        <v>0</v>
      </c>
      <c r="AQ764">
        <v>0</v>
      </c>
      <c r="AR764">
        <v>2937857</v>
      </c>
      <c r="AS764">
        <v>2937857</v>
      </c>
      <c r="AT764">
        <v>912857</v>
      </c>
      <c r="AU764">
        <v>2937857</v>
      </c>
      <c r="AV764">
        <v>2937857</v>
      </c>
      <c r="AW764">
        <v>8813572</v>
      </c>
      <c r="AX764">
        <v>2937857</v>
      </c>
      <c r="AY764">
        <v>2937857</v>
      </c>
      <c r="AZ764">
        <v>2937857</v>
      </c>
      <c r="BA764">
        <v>2958572</v>
      </c>
      <c r="BB764" t="s">
        <v>3771</v>
      </c>
      <c r="BC764" t="s">
        <v>3781</v>
      </c>
      <c r="BD764" t="s">
        <v>3782</v>
      </c>
      <c r="BE764" t="s">
        <v>3783</v>
      </c>
      <c r="BF764" t="s">
        <v>3788</v>
      </c>
      <c r="BG764" t="s">
        <v>3805</v>
      </c>
      <c r="BH764" t="s">
        <v>523</v>
      </c>
      <c r="BI764" t="s">
        <v>524</v>
      </c>
      <c r="BJ764" t="s">
        <v>527</v>
      </c>
      <c r="BK764" t="s">
        <v>3777</v>
      </c>
      <c r="BL764" t="s">
        <v>5963</v>
      </c>
      <c r="BM764" t="s">
        <v>4949</v>
      </c>
      <c r="BN764" t="s">
        <v>5186</v>
      </c>
      <c r="BO764" t="s">
        <v>4950</v>
      </c>
      <c r="BP764" s="441" t="str">
        <f t="shared" si="11"/>
        <v>DL.2376.AFA.001.052.A.524111</v>
      </c>
    </row>
    <row r="765" spans="1:68">
      <c r="A765" t="s">
        <v>5010</v>
      </c>
      <c r="B765" t="s">
        <v>4936</v>
      </c>
      <c r="C765" t="s">
        <v>4937</v>
      </c>
      <c r="D765" t="s">
        <v>3770</v>
      </c>
      <c r="E765" t="s">
        <v>196</v>
      </c>
      <c r="F765" t="s">
        <v>3772</v>
      </c>
      <c r="G765" t="s">
        <v>48</v>
      </c>
      <c r="H765" t="s">
        <v>4938</v>
      </c>
      <c r="I765">
        <v>4</v>
      </c>
      <c r="J765" t="s">
        <v>501</v>
      </c>
      <c r="K765">
        <v>4</v>
      </c>
      <c r="L765" t="s">
        <v>519</v>
      </c>
      <c r="M765" t="s">
        <v>8</v>
      </c>
      <c r="N765" t="s">
        <v>62</v>
      </c>
      <c r="O765" t="s">
        <v>510</v>
      </c>
      <c r="P765" t="s">
        <v>8</v>
      </c>
      <c r="Q765" t="s">
        <v>4570</v>
      </c>
      <c r="R765" t="s">
        <v>4940</v>
      </c>
      <c r="S765" t="s">
        <v>195</v>
      </c>
      <c r="T765" t="s">
        <v>4570</v>
      </c>
      <c r="U765" t="s">
        <v>4570</v>
      </c>
      <c r="V765" t="s">
        <v>4496</v>
      </c>
      <c r="W765" t="s">
        <v>4570</v>
      </c>
      <c r="X765" t="s">
        <v>5964</v>
      </c>
      <c r="Y765" t="s">
        <v>4567</v>
      </c>
      <c r="Z765" t="s">
        <v>8</v>
      </c>
      <c r="AA765">
        <v>0</v>
      </c>
      <c r="AB765" t="s">
        <v>195</v>
      </c>
      <c r="AC765">
        <v>0</v>
      </c>
      <c r="AD765" t="s">
        <v>195</v>
      </c>
      <c r="AE765">
        <v>0</v>
      </c>
      <c r="AF765" t="s">
        <v>195</v>
      </c>
      <c r="AG765">
        <v>0</v>
      </c>
      <c r="AH765" t="s">
        <v>195</v>
      </c>
      <c r="AI765">
        <v>44</v>
      </c>
      <c r="AJ765" t="s">
        <v>25</v>
      </c>
      <c r="AK765">
        <v>5757364</v>
      </c>
      <c r="AL765">
        <v>253324000</v>
      </c>
      <c r="AM765" t="s">
        <v>195</v>
      </c>
      <c r="AN765">
        <v>0</v>
      </c>
      <c r="AO765" t="s">
        <v>5011</v>
      </c>
      <c r="AP765">
        <v>0</v>
      </c>
      <c r="AQ765">
        <v>0</v>
      </c>
      <c r="AR765">
        <v>21108241</v>
      </c>
      <c r="AS765">
        <v>21108241</v>
      </c>
      <c r="AT765">
        <v>21108241</v>
      </c>
      <c r="AU765">
        <v>21108241</v>
      </c>
      <c r="AV765">
        <v>27683666</v>
      </c>
      <c r="AW765">
        <v>21108241</v>
      </c>
      <c r="AX765">
        <v>21108241</v>
      </c>
      <c r="AY765">
        <v>21108241</v>
      </c>
      <c r="AZ765">
        <v>56749301</v>
      </c>
      <c r="BA765">
        <v>21133346</v>
      </c>
      <c r="BB765" t="s">
        <v>3771</v>
      </c>
      <c r="BC765" t="s">
        <v>3781</v>
      </c>
      <c r="BD765" t="s">
        <v>3782</v>
      </c>
      <c r="BE765" t="s">
        <v>3783</v>
      </c>
      <c r="BF765" t="s">
        <v>3789</v>
      </c>
      <c r="BG765" t="s">
        <v>3790</v>
      </c>
      <c r="BH765" t="s">
        <v>523</v>
      </c>
      <c r="BI765" t="s">
        <v>528</v>
      </c>
      <c r="BJ765" t="s">
        <v>529</v>
      </c>
      <c r="BK765" t="s">
        <v>3777</v>
      </c>
      <c r="BL765" t="s">
        <v>5965</v>
      </c>
      <c r="BM765" t="s">
        <v>4949</v>
      </c>
      <c r="BN765" t="s">
        <v>5186</v>
      </c>
      <c r="BO765" t="s">
        <v>4950</v>
      </c>
      <c r="BP765" s="441" t="str">
        <f t="shared" si="11"/>
        <v>DL.2376.AFA.001.053.A.524111</v>
      </c>
    </row>
    <row r="766" spans="1:68">
      <c r="A766" t="s">
        <v>5010</v>
      </c>
      <c r="B766" t="s">
        <v>4936</v>
      </c>
      <c r="C766" t="s">
        <v>4937</v>
      </c>
      <c r="D766" t="s">
        <v>3770</v>
      </c>
      <c r="E766" t="s">
        <v>196</v>
      </c>
      <c r="F766" t="s">
        <v>3772</v>
      </c>
      <c r="G766" t="s">
        <v>48</v>
      </c>
      <c r="H766" t="s">
        <v>4938</v>
      </c>
      <c r="I766">
        <v>4</v>
      </c>
      <c r="J766" t="s">
        <v>501</v>
      </c>
      <c r="K766">
        <v>4</v>
      </c>
      <c r="L766" t="s">
        <v>519</v>
      </c>
      <c r="M766" t="s">
        <v>508</v>
      </c>
      <c r="N766" t="s">
        <v>65</v>
      </c>
      <c r="O766" t="s">
        <v>510</v>
      </c>
      <c r="P766" t="s">
        <v>8</v>
      </c>
      <c r="Q766" t="s">
        <v>4570</v>
      </c>
      <c r="R766" t="s">
        <v>4940</v>
      </c>
      <c r="S766" t="s">
        <v>195</v>
      </c>
      <c r="T766" t="s">
        <v>4570</v>
      </c>
      <c r="U766" t="s">
        <v>4570</v>
      </c>
      <c r="V766" t="s">
        <v>4496</v>
      </c>
      <c r="W766" t="s">
        <v>4570</v>
      </c>
      <c r="X766" t="s">
        <v>2985</v>
      </c>
      <c r="Y766" t="s">
        <v>4492</v>
      </c>
      <c r="Z766" t="s">
        <v>8</v>
      </c>
      <c r="AA766">
        <v>0</v>
      </c>
      <c r="AB766" t="s">
        <v>195</v>
      </c>
      <c r="AC766">
        <v>0</v>
      </c>
      <c r="AD766" t="s">
        <v>195</v>
      </c>
      <c r="AE766">
        <v>0</v>
      </c>
      <c r="AF766" t="s">
        <v>195</v>
      </c>
      <c r="AG766">
        <v>0</v>
      </c>
      <c r="AH766" t="s">
        <v>195</v>
      </c>
      <c r="AI766">
        <v>22</v>
      </c>
      <c r="AJ766" t="s">
        <v>25</v>
      </c>
      <c r="AK766">
        <v>6280000</v>
      </c>
      <c r="AL766">
        <v>138160000</v>
      </c>
      <c r="AM766" t="s">
        <v>195</v>
      </c>
      <c r="AN766">
        <v>0</v>
      </c>
      <c r="AO766" t="s">
        <v>5011</v>
      </c>
      <c r="AP766">
        <v>0</v>
      </c>
      <c r="AQ766">
        <v>0</v>
      </c>
      <c r="AR766">
        <v>11512192</v>
      </c>
      <c r="AS766">
        <v>11512192</v>
      </c>
      <c r="AT766">
        <v>11512192</v>
      </c>
      <c r="AU766">
        <v>11512192</v>
      </c>
      <c r="AV766">
        <v>15098353</v>
      </c>
      <c r="AW766">
        <v>11512192</v>
      </c>
      <c r="AX766">
        <v>11512192</v>
      </c>
      <c r="AY766">
        <v>11512192</v>
      </c>
      <c r="AZ766">
        <v>30950417</v>
      </c>
      <c r="BA766">
        <v>11525886</v>
      </c>
      <c r="BB766" t="s">
        <v>3771</v>
      </c>
      <c r="BC766" t="s">
        <v>3781</v>
      </c>
      <c r="BD766" t="s">
        <v>3782</v>
      </c>
      <c r="BE766" t="s">
        <v>3783</v>
      </c>
      <c r="BF766" t="s">
        <v>3789</v>
      </c>
      <c r="BG766" t="s">
        <v>3792</v>
      </c>
      <c r="BH766" t="s">
        <v>523</v>
      </c>
      <c r="BI766" t="s">
        <v>528</v>
      </c>
      <c r="BJ766" t="s">
        <v>529</v>
      </c>
      <c r="BK766" t="s">
        <v>3777</v>
      </c>
      <c r="BL766" t="s">
        <v>5966</v>
      </c>
      <c r="BM766" t="s">
        <v>4949</v>
      </c>
      <c r="BN766" t="s">
        <v>5186</v>
      </c>
      <c r="BO766" t="s">
        <v>4950</v>
      </c>
      <c r="BP766" s="441" t="str">
        <f t="shared" si="11"/>
        <v>DL.2376.AFA.001.053.B.524111</v>
      </c>
    </row>
    <row r="767" spans="1:68">
      <c r="A767" t="s">
        <v>5010</v>
      </c>
      <c r="B767" t="s">
        <v>4936</v>
      </c>
      <c r="C767" t="s">
        <v>4937</v>
      </c>
      <c r="D767" t="s">
        <v>3770</v>
      </c>
      <c r="E767" t="s">
        <v>196</v>
      </c>
      <c r="F767" t="s">
        <v>3772</v>
      </c>
      <c r="G767" t="s">
        <v>48</v>
      </c>
      <c r="H767" t="s">
        <v>4938</v>
      </c>
      <c r="I767">
        <v>4</v>
      </c>
      <c r="J767" t="s">
        <v>501</v>
      </c>
      <c r="K767">
        <v>4</v>
      </c>
      <c r="L767" t="s">
        <v>519</v>
      </c>
      <c r="M767" t="s">
        <v>509</v>
      </c>
      <c r="N767" t="s">
        <v>774</v>
      </c>
      <c r="O767" t="s">
        <v>510</v>
      </c>
      <c r="P767" t="s">
        <v>8</v>
      </c>
      <c r="Q767" t="s">
        <v>4570</v>
      </c>
      <c r="R767" t="s">
        <v>4940</v>
      </c>
      <c r="S767" t="s">
        <v>195</v>
      </c>
      <c r="T767" t="s">
        <v>4570</v>
      </c>
      <c r="U767" t="s">
        <v>4570</v>
      </c>
      <c r="V767" t="s">
        <v>4496</v>
      </c>
      <c r="W767" t="s">
        <v>4570</v>
      </c>
      <c r="X767" t="s">
        <v>5967</v>
      </c>
      <c r="Y767" t="s">
        <v>4596</v>
      </c>
      <c r="Z767" t="s">
        <v>8</v>
      </c>
      <c r="AA767">
        <v>0</v>
      </c>
      <c r="AB767" t="s">
        <v>195</v>
      </c>
      <c r="AC767">
        <v>0</v>
      </c>
      <c r="AD767" t="s">
        <v>195</v>
      </c>
      <c r="AE767">
        <v>0</v>
      </c>
      <c r="AF767" t="s">
        <v>195</v>
      </c>
      <c r="AG767">
        <v>0</v>
      </c>
      <c r="AH767" t="s">
        <v>195</v>
      </c>
      <c r="AI767">
        <v>6</v>
      </c>
      <c r="AJ767" t="s">
        <v>25</v>
      </c>
      <c r="AK767">
        <v>3838335</v>
      </c>
      <c r="AL767">
        <v>23030000</v>
      </c>
      <c r="AM767" t="s">
        <v>195</v>
      </c>
      <c r="AN767">
        <v>0</v>
      </c>
      <c r="AO767" t="s">
        <v>5011</v>
      </c>
      <c r="AP767">
        <v>0</v>
      </c>
      <c r="AQ767">
        <v>0</v>
      </c>
      <c r="AR767">
        <v>1918976</v>
      </c>
      <c r="AS767">
        <v>1918976</v>
      </c>
      <c r="AT767">
        <v>1918976</v>
      </c>
      <c r="AU767">
        <v>1918976</v>
      </c>
      <c r="AV767">
        <v>2516756</v>
      </c>
      <c r="AW767">
        <v>1918976</v>
      </c>
      <c r="AX767">
        <v>1918976</v>
      </c>
      <c r="AY767">
        <v>1918976</v>
      </c>
      <c r="AZ767">
        <v>5159147</v>
      </c>
      <c r="BA767">
        <v>1921265</v>
      </c>
      <c r="BB767" t="s">
        <v>3771</v>
      </c>
      <c r="BC767" t="s">
        <v>3781</v>
      </c>
      <c r="BD767" t="s">
        <v>3782</v>
      </c>
      <c r="BE767" t="s">
        <v>3783</v>
      </c>
      <c r="BF767" t="s">
        <v>3789</v>
      </c>
      <c r="BG767" t="s">
        <v>3806</v>
      </c>
      <c r="BH767" t="s">
        <v>523</v>
      </c>
      <c r="BI767" t="s">
        <v>528</v>
      </c>
      <c r="BJ767" t="s">
        <v>529</v>
      </c>
      <c r="BK767" t="s">
        <v>3777</v>
      </c>
      <c r="BL767" t="s">
        <v>5968</v>
      </c>
      <c r="BM767" t="s">
        <v>4949</v>
      </c>
      <c r="BN767" t="s">
        <v>5186</v>
      </c>
      <c r="BO767" t="s">
        <v>4950</v>
      </c>
      <c r="BP767" s="441" t="str">
        <f t="shared" si="11"/>
        <v>DL.2376.AFA.001.053.C.524111</v>
      </c>
    </row>
    <row r="768" spans="1:68">
      <c r="A768" t="s">
        <v>5010</v>
      </c>
      <c r="B768" t="s">
        <v>4936</v>
      </c>
      <c r="C768" t="s">
        <v>4937</v>
      </c>
      <c r="D768" t="s">
        <v>3770</v>
      </c>
      <c r="E768" t="s">
        <v>196</v>
      </c>
      <c r="F768" t="s">
        <v>3772</v>
      </c>
      <c r="G768" t="s">
        <v>48</v>
      </c>
      <c r="H768" t="s">
        <v>4938</v>
      </c>
      <c r="I768">
        <v>4</v>
      </c>
      <c r="J768" t="s">
        <v>501</v>
      </c>
      <c r="K768">
        <v>4</v>
      </c>
      <c r="L768" t="s">
        <v>520</v>
      </c>
      <c r="M768" t="s">
        <v>8</v>
      </c>
      <c r="N768" t="s">
        <v>68</v>
      </c>
      <c r="O768" t="s">
        <v>510</v>
      </c>
      <c r="P768" t="s">
        <v>8</v>
      </c>
      <c r="Q768" t="s">
        <v>4570</v>
      </c>
      <c r="R768" t="s">
        <v>4940</v>
      </c>
      <c r="S768" t="s">
        <v>195</v>
      </c>
      <c r="T768" t="s">
        <v>4570</v>
      </c>
      <c r="U768" t="s">
        <v>4570</v>
      </c>
      <c r="V768" t="s">
        <v>4496</v>
      </c>
      <c r="W768" t="s">
        <v>4570</v>
      </c>
      <c r="X768" t="s">
        <v>5969</v>
      </c>
      <c r="Y768" t="s">
        <v>4562</v>
      </c>
      <c r="Z768" t="s">
        <v>8</v>
      </c>
      <c r="AA768">
        <v>0</v>
      </c>
      <c r="AB768" t="s">
        <v>195</v>
      </c>
      <c r="AC768">
        <v>0</v>
      </c>
      <c r="AD768" t="s">
        <v>195</v>
      </c>
      <c r="AE768">
        <v>0</v>
      </c>
      <c r="AF768" t="s">
        <v>195</v>
      </c>
      <c r="AG768">
        <v>0</v>
      </c>
      <c r="AH768" t="s">
        <v>195</v>
      </c>
      <c r="AI768">
        <v>36</v>
      </c>
      <c r="AJ768" t="s">
        <v>25</v>
      </c>
      <c r="AK768">
        <v>2706000</v>
      </c>
      <c r="AL768">
        <v>97416000</v>
      </c>
      <c r="AM768" t="s">
        <v>195</v>
      </c>
      <c r="AN768">
        <v>0</v>
      </c>
      <c r="AO768" t="s">
        <v>5011</v>
      </c>
      <c r="AP768">
        <v>0</v>
      </c>
      <c r="AQ768">
        <v>0</v>
      </c>
      <c r="AR768">
        <v>7683767</v>
      </c>
      <c r="AS768">
        <v>12875442</v>
      </c>
      <c r="AT768">
        <v>7683767</v>
      </c>
      <c r="AU768">
        <v>17065937</v>
      </c>
      <c r="AV768">
        <v>7683767</v>
      </c>
      <c r="AW768">
        <v>7683767</v>
      </c>
      <c r="AX768">
        <v>17065937</v>
      </c>
      <c r="AY768">
        <v>7683767</v>
      </c>
      <c r="AZ768">
        <v>4286963</v>
      </c>
      <c r="BA768">
        <v>7702886</v>
      </c>
      <c r="BB768" t="s">
        <v>3771</v>
      </c>
      <c r="BC768" t="s">
        <v>3781</v>
      </c>
      <c r="BD768" t="s">
        <v>3782</v>
      </c>
      <c r="BE768" t="s">
        <v>3783</v>
      </c>
      <c r="BF768" t="s">
        <v>3793</v>
      </c>
      <c r="BG768" t="s">
        <v>3794</v>
      </c>
      <c r="BH768" t="s">
        <v>523</v>
      </c>
      <c r="BI768" t="s">
        <v>528</v>
      </c>
      <c r="BJ768" t="s">
        <v>531</v>
      </c>
      <c r="BK768" t="s">
        <v>3777</v>
      </c>
      <c r="BL768" t="s">
        <v>5970</v>
      </c>
      <c r="BM768" t="s">
        <v>4949</v>
      </c>
      <c r="BN768" t="s">
        <v>5186</v>
      </c>
      <c r="BO768" t="s">
        <v>4950</v>
      </c>
      <c r="BP768" s="441" t="str">
        <f t="shared" si="11"/>
        <v>DL.2376.AFA.001.054.A.524111</v>
      </c>
    </row>
    <row r="769" spans="1:68">
      <c r="A769" t="s">
        <v>4935</v>
      </c>
      <c r="B769" t="s">
        <v>4936</v>
      </c>
      <c r="C769" t="s">
        <v>4937</v>
      </c>
      <c r="D769" t="s">
        <v>3795</v>
      </c>
      <c r="E769" t="s">
        <v>197</v>
      </c>
      <c r="F769" t="s">
        <v>3812</v>
      </c>
      <c r="G769" t="s">
        <v>820</v>
      </c>
      <c r="H769" t="s">
        <v>4938</v>
      </c>
      <c r="I769">
        <v>9</v>
      </c>
      <c r="J769" t="s">
        <v>4959</v>
      </c>
      <c r="K769">
        <v>2</v>
      </c>
      <c r="L769" t="s">
        <v>1164</v>
      </c>
      <c r="M769" t="s">
        <v>8</v>
      </c>
      <c r="N769" t="s">
        <v>75</v>
      </c>
      <c r="O769" t="s">
        <v>510</v>
      </c>
      <c r="P769" t="s">
        <v>8</v>
      </c>
      <c r="Q769" t="s">
        <v>4570</v>
      </c>
      <c r="R769" t="s">
        <v>4940</v>
      </c>
      <c r="S769" t="s">
        <v>195</v>
      </c>
      <c r="T769" t="s">
        <v>4570</v>
      </c>
      <c r="U769" t="s">
        <v>4570</v>
      </c>
      <c r="V769" t="s">
        <v>4496</v>
      </c>
      <c r="W769" t="s">
        <v>4570</v>
      </c>
      <c r="X769" t="s">
        <v>5971</v>
      </c>
      <c r="Y769" t="s">
        <v>4560</v>
      </c>
      <c r="Z769" t="s">
        <v>8</v>
      </c>
      <c r="AA769">
        <v>0</v>
      </c>
      <c r="AB769" t="s">
        <v>195</v>
      </c>
      <c r="AC769">
        <v>0</v>
      </c>
      <c r="AD769" t="s">
        <v>195</v>
      </c>
      <c r="AE769">
        <v>0</v>
      </c>
      <c r="AF769" t="s">
        <v>195</v>
      </c>
      <c r="AG769">
        <v>0</v>
      </c>
      <c r="AH769" t="s">
        <v>195</v>
      </c>
      <c r="AI769">
        <v>15</v>
      </c>
      <c r="AJ769" t="s">
        <v>25</v>
      </c>
      <c r="AK769">
        <v>6063067</v>
      </c>
      <c r="AL769">
        <v>90946000</v>
      </c>
      <c r="AM769" t="s">
        <v>195</v>
      </c>
      <c r="AN769">
        <v>0</v>
      </c>
      <c r="AO769" t="s">
        <v>4943</v>
      </c>
      <c r="AP769">
        <v>0</v>
      </c>
      <c r="AQ769">
        <v>0</v>
      </c>
      <c r="AR769">
        <v>3241037</v>
      </c>
      <c r="AS769">
        <v>3241037</v>
      </c>
      <c r="AT769">
        <v>4861556</v>
      </c>
      <c r="AU769">
        <v>6770173</v>
      </c>
      <c r="AV769">
        <v>8638268</v>
      </c>
      <c r="AW769">
        <v>8306130</v>
      </c>
      <c r="AX769">
        <v>8647121</v>
      </c>
      <c r="AY769">
        <v>8306130</v>
      </c>
      <c r="AZ769">
        <v>11924792</v>
      </c>
      <c r="BA769">
        <v>27009756</v>
      </c>
      <c r="BB769" t="s">
        <v>3796</v>
      </c>
      <c r="BC769" t="s">
        <v>3797</v>
      </c>
      <c r="BD769" t="s">
        <v>3813</v>
      </c>
      <c r="BE769" t="s">
        <v>3816</v>
      </c>
      <c r="BF769" t="s">
        <v>3815</v>
      </c>
      <c r="BG769" t="s">
        <v>3814</v>
      </c>
      <c r="BH769" t="s">
        <v>523</v>
      </c>
      <c r="BI769" t="s">
        <v>532</v>
      </c>
      <c r="BJ769" t="s">
        <v>533</v>
      </c>
      <c r="BK769" t="s">
        <v>3777</v>
      </c>
      <c r="BL769" t="s">
        <v>5972</v>
      </c>
      <c r="BM769" t="s">
        <v>4949</v>
      </c>
      <c r="BN769" t="s">
        <v>5186</v>
      </c>
      <c r="BO769" t="s">
        <v>4950</v>
      </c>
      <c r="BP769" s="441" t="str">
        <f t="shared" si="11"/>
        <v>WA.2378.EBA.958.311.A.524111</v>
      </c>
    </row>
    <row r="770" spans="1:68">
      <c r="A770" t="s">
        <v>5010</v>
      </c>
      <c r="B770" t="s">
        <v>4936</v>
      </c>
      <c r="C770" t="s">
        <v>4937</v>
      </c>
      <c r="D770" t="s">
        <v>3795</v>
      </c>
      <c r="E770" t="s">
        <v>197</v>
      </c>
      <c r="F770" t="s">
        <v>3812</v>
      </c>
      <c r="G770" t="s">
        <v>820</v>
      </c>
      <c r="H770" t="s">
        <v>4938</v>
      </c>
      <c r="I770">
        <v>9</v>
      </c>
      <c r="J770" t="s">
        <v>4959</v>
      </c>
      <c r="K770">
        <v>2</v>
      </c>
      <c r="L770" t="s">
        <v>1164</v>
      </c>
      <c r="M770" t="s">
        <v>8</v>
      </c>
      <c r="N770" t="s">
        <v>75</v>
      </c>
      <c r="O770" t="s">
        <v>510</v>
      </c>
      <c r="P770" t="s">
        <v>8</v>
      </c>
      <c r="Q770" t="s">
        <v>4570</v>
      </c>
      <c r="R770" t="s">
        <v>4940</v>
      </c>
      <c r="S770" t="s">
        <v>195</v>
      </c>
      <c r="T770" t="s">
        <v>4570</v>
      </c>
      <c r="U770" t="s">
        <v>4570</v>
      </c>
      <c r="V770" t="s">
        <v>4496</v>
      </c>
      <c r="W770" t="s">
        <v>4570</v>
      </c>
      <c r="X770" t="s">
        <v>5971</v>
      </c>
      <c r="Y770" t="s">
        <v>4560</v>
      </c>
      <c r="Z770" t="s">
        <v>8</v>
      </c>
      <c r="AA770">
        <v>0</v>
      </c>
      <c r="AB770" t="s">
        <v>195</v>
      </c>
      <c r="AC770">
        <v>0</v>
      </c>
      <c r="AD770" t="s">
        <v>195</v>
      </c>
      <c r="AE770">
        <v>0</v>
      </c>
      <c r="AF770" t="s">
        <v>195</v>
      </c>
      <c r="AG770">
        <v>0</v>
      </c>
      <c r="AH770" t="s">
        <v>195</v>
      </c>
      <c r="AI770">
        <v>15</v>
      </c>
      <c r="AJ770" t="s">
        <v>25</v>
      </c>
      <c r="AK770">
        <v>6063067</v>
      </c>
      <c r="AL770">
        <v>90946000</v>
      </c>
      <c r="AM770" t="s">
        <v>195</v>
      </c>
      <c r="AN770">
        <v>0</v>
      </c>
      <c r="AO770" t="s">
        <v>5011</v>
      </c>
      <c r="AP770">
        <v>0</v>
      </c>
      <c r="AQ770">
        <v>0</v>
      </c>
      <c r="AR770">
        <v>3241037</v>
      </c>
      <c r="AS770">
        <v>3241037</v>
      </c>
      <c r="AT770">
        <v>4861556</v>
      </c>
      <c r="AU770">
        <v>6770173</v>
      </c>
      <c r="AV770">
        <v>8638268</v>
      </c>
      <c r="AW770">
        <v>8306130</v>
      </c>
      <c r="AX770">
        <v>8647121</v>
      </c>
      <c r="AY770">
        <v>8306130</v>
      </c>
      <c r="AZ770">
        <v>11924792</v>
      </c>
      <c r="BA770">
        <v>27009756</v>
      </c>
      <c r="BB770" t="s">
        <v>3796</v>
      </c>
      <c r="BC770" t="s">
        <v>3797</v>
      </c>
      <c r="BD770" t="s">
        <v>3813</v>
      </c>
      <c r="BE770" t="s">
        <v>3816</v>
      </c>
      <c r="BF770" t="s">
        <v>3815</v>
      </c>
      <c r="BG770" t="s">
        <v>3814</v>
      </c>
      <c r="BH770" t="s">
        <v>523</v>
      </c>
      <c r="BI770" t="s">
        <v>532</v>
      </c>
      <c r="BJ770" t="s">
        <v>533</v>
      </c>
      <c r="BK770" t="s">
        <v>3777</v>
      </c>
      <c r="BL770" t="s">
        <v>5972</v>
      </c>
      <c r="BM770" t="s">
        <v>4949</v>
      </c>
      <c r="BN770" t="s">
        <v>5186</v>
      </c>
      <c r="BO770" t="s">
        <v>4950</v>
      </c>
      <c r="BP770" s="441" t="str">
        <f t="shared" ref="BP770:BP833" si="12">_xlfn.TEXTJOIN(".",TRUE,D770,E770,F770,J770,L770,M770,O770)</f>
        <v>WA.2378.EBA.958.311.A.524111</v>
      </c>
    </row>
    <row r="771" spans="1:68">
      <c r="A771" t="s">
        <v>4935</v>
      </c>
      <c r="B771" t="s">
        <v>4936</v>
      </c>
      <c r="C771" t="s">
        <v>4937</v>
      </c>
      <c r="D771" t="s">
        <v>3795</v>
      </c>
      <c r="E771" t="s">
        <v>197</v>
      </c>
      <c r="F771" t="s">
        <v>3842</v>
      </c>
      <c r="G771" t="s">
        <v>2445</v>
      </c>
      <c r="H771" t="s">
        <v>4938</v>
      </c>
      <c r="I771">
        <v>5</v>
      </c>
      <c r="J771" t="s">
        <v>5054</v>
      </c>
      <c r="K771">
        <v>2</v>
      </c>
      <c r="L771" t="s">
        <v>3069</v>
      </c>
      <c r="M771" t="s">
        <v>8</v>
      </c>
      <c r="N771" t="s">
        <v>178</v>
      </c>
      <c r="O771" t="s">
        <v>510</v>
      </c>
      <c r="P771" t="s">
        <v>8</v>
      </c>
      <c r="Q771" t="s">
        <v>4570</v>
      </c>
      <c r="R771" t="s">
        <v>4940</v>
      </c>
      <c r="S771" t="s">
        <v>195</v>
      </c>
      <c r="T771" t="s">
        <v>4570</v>
      </c>
      <c r="U771" t="s">
        <v>4570</v>
      </c>
      <c r="V771" t="s">
        <v>4496</v>
      </c>
      <c r="W771" t="s">
        <v>4570</v>
      </c>
      <c r="X771" t="s">
        <v>5973</v>
      </c>
      <c r="Y771" t="s">
        <v>4539</v>
      </c>
      <c r="Z771" t="s">
        <v>8</v>
      </c>
      <c r="AA771">
        <v>0</v>
      </c>
      <c r="AB771" t="s">
        <v>195</v>
      </c>
      <c r="AC771">
        <v>0</v>
      </c>
      <c r="AD771" t="s">
        <v>195</v>
      </c>
      <c r="AE771">
        <v>0</v>
      </c>
      <c r="AF771" t="s">
        <v>195</v>
      </c>
      <c r="AG771">
        <v>0</v>
      </c>
      <c r="AH771" t="s">
        <v>195</v>
      </c>
      <c r="AI771">
        <v>6</v>
      </c>
      <c r="AJ771" t="s">
        <v>25</v>
      </c>
      <c r="AK771">
        <v>5028317</v>
      </c>
      <c r="AL771">
        <v>30169000</v>
      </c>
      <c r="AM771" t="s">
        <v>195</v>
      </c>
      <c r="AN771">
        <v>0</v>
      </c>
      <c r="AO771" t="s">
        <v>4943</v>
      </c>
      <c r="AP771">
        <v>0</v>
      </c>
      <c r="AQ771">
        <v>0</v>
      </c>
      <c r="AR771">
        <v>1112180</v>
      </c>
      <c r="AS771">
        <v>1112180</v>
      </c>
      <c r="AT771">
        <v>889744</v>
      </c>
      <c r="AU771">
        <v>889744</v>
      </c>
      <c r="AV771">
        <v>4003850</v>
      </c>
      <c r="AW771">
        <v>1112180</v>
      </c>
      <c r="AX771">
        <v>513493</v>
      </c>
      <c r="AY771">
        <v>12782055</v>
      </c>
      <c r="AZ771">
        <v>3087191</v>
      </c>
      <c r="BA771">
        <v>4666383</v>
      </c>
      <c r="BB771" t="s">
        <v>3796</v>
      </c>
      <c r="BC771" t="s">
        <v>3797</v>
      </c>
      <c r="BD771" t="s">
        <v>3843</v>
      </c>
      <c r="BE771" t="s">
        <v>3850</v>
      </c>
      <c r="BF771" t="s">
        <v>3851</v>
      </c>
      <c r="BG771" t="s">
        <v>3852</v>
      </c>
      <c r="BH771" t="s">
        <v>523</v>
      </c>
      <c r="BI771" t="s">
        <v>532</v>
      </c>
      <c r="BJ771" t="s">
        <v>570</v>
      </c>
      <c r="BK771" t="s">
        <v>3777</v>
      </c>
      <c r="BL771" t="s">
        <v>5974</v>
      </c>
      <c r="BM771" t="s">
        <v>4949</v>
      </c>
      <c r="BN771" t="s">
        <v>5186</v>
      </c>
      <c r="BO771" t="s">
        <v>4950</v>
      </c>
      <c r="BP771" s="441" t="str">
        <f t="shared" si="12"/>
        <v>WA.2378.EBD.953.302.A.524111</v>
      </c>
    </row>
    <row r="772" spans="1:68">
      <c r="A772" t="s">
        <v>5010</v>
      </c>
      <c r="B772" t="s">
        <v>4936</v>
      </c>
      <c r="C772" t="s">
        <v>4937</v>
      </c>
      <c r="D772" t="s">
        <v>3795</v>
      </c>
      <c r="E772" t="s">
        <v>197</v>
      </c>
      <c r="F772" t="s">
        <v>3842</v>
      </c>
      <c r="G772" t="s">
        <v>2445</v>
      </c>
      <c r="H772" t="s">
        <v>4938</v>
      </c>
      <c r="I772">
        <v>5</v>
      </c>
      <c r="J772" t="s">
        <v>5054</v>
      </c>
      <c r="K772">
        <v>2</v>
      </c>
      <c r="L772" t="s">
        <v>3069</v>
      </c>
      <c r="M772" t="s">
        <v>8</v>
      </c>
      <c r="N772" t="s">
        <v>178</v>
      </c>
      <c r="O772" t="s">
        <v>510</v>
      </c>
      <c r="P772" t="s">
        <v>8</v>
      </c>
      <c r="Q772" t="s">
        <v>4570</v>
      </c>
      <c r="R772" t="s">
        <v>4940</v>
      </c>
      <c r="S772" t="s">
        <v>195</v>
      </c>
      <c r="T772" t="s">
        <v>4570</v>
      </c>
      <c r="U772" t="s">
        <v>4570</v>
      </c>
      <c r="V772" t="s">
        <v>4496</v>
      </c>
      <c r="W772" t="s">
        <v>4570</v>
      </c>
      <c r="X772" t="s">
        <v>5973</v>
      </c>
      <c r="Y772" t="s">
        <v>4539</v>
      </c>
      <c r="Z772" t="s">
        <v>8</v>
      </c>
      <c r="AA772">
        <v>0</v>
      </c>
      <c r="AB772" t="s">
        <v>195</v>
      </c>
      <c r="AC772">
        <v>0</v>
      </c>
      <c r="AD772" t="s">
        <v>195</v>
      </c>
      <c r="AE772">
        <v>0</v>
      </c>
      <c r="AF772" t="s">
        <v>195</v>
      </c>
      <c r="AG772">
        <v>0</v>
      </c>
      <c r="AH772" t="s">
        <v>195</v>
      </c>
      <c r="AI772">
        <v>6</v>
      </c>
      <c r="AJ772" t="s">
        <v>25</v>
      </c>
      <c r="AK772">
        <v>5028317</v>
      </c>
      <c r="AL772">
        <v>30169000</v>
      </c>
      <c r="AM772" t="s">
        <v>195</v>
      </c>
      <c r="AN772">
        <v>0</v>
      </c>
      <c r="AO772" t="s">
        <v>5011</v>
      </c>
      <c r="AP772">
        <v>0</v>
      </c>
      <c r="AQ772">
        <v>0</v>
      </c>
      <c r="AR772">
        <v>1112180</v>
      </c>
      <c r="AS772">
        <v>1112180</v>
      </c>
      <c r="AT772">
        <v>889744</v>
      </c>
      <c r="AU772">
        <v>889744</v>
      </c>
      <c r="AV772">
        <v>4003850</v>
      </c>
      <c r="AW772">
        <v>1112180</v>
      </c>
      <c r="AX772">
        <v>513493</v>
      </c>
      <c r="AY772">
        <v>12782055</v>
      </c>
      <c r="AZ772">
        <v>3087191</v>
      </c>
      <c r="BA772">
        <v>4666383</v>
      </c>
      <c r="BB772" t="s">
        <v>3796</v>
      </c>
      <c r="BC772" t="s">
        <v>3797</v>
      </c>
      <c r="BD772" t="s">
        <v>3843</v>
      </c>
      <c r="BE772" t="s">
        <v>3850</v>
      </c>
      <c r="BF772" t="s">
        <v>3851</v>
      </c>
      <c r="BG772" t="s">
        <v>3852</v>
      </c>
      <c r="BH772" t="s">
        <v>523</v>
      </c>
      <c r="BI772" t="s">
        <v>532</v>
      </c>
      <c r="BJ772" t="s">
        <v>570</v>
      </c>
      <c r="BK772" t="s">
        <v>3777</v>
      </c>
      <c r="BL772" t="s">
        <v>5974</v>
      </c>
      <c r="BM772" t="s">
        <v>4949</v>
      </c>
      <c r="BN772" t="s">
        <v>5186</v>
      </c>
      <c r="BO772" t="s">
        <v>4950</v>
      </c>
      <c r="BP772" s="441" t="str">
        <f t="shared" si="12"/>
        <v>WA.2378.EBD.953.302.A.524111</v>
      </c>
    </row>
    <row r="773" spans="1:68">
      <c r="A773" t="s">
        <v>4935</v>
      </c>
      <c r="B773" t="s">
        <v>4936</v>
      </c>
      <c r="C773" t="s">
        <v>4937</v>
      </c>
      <c r="D773" t="s">
        <v>3795</v>
      </c>
      <c r="E773" t="s">
        <v>198</v>
      </c>
      <c r="F773" t="s">
        <v>3861</v>
      </c>
      <c r="G773" t="s">
        <v>3453</v>
      </c>
      <c r="H773" t="s">
        <v>4938</v>
      </c>
      <c r="I773">
        <v>235</v>
      </c>
      <c r="J773" t="s">
        <v>5931</v>
      </c>
      <c r="K773">
        <v>235</v>
      </c>
      <c r="L773" t="s">
        <v>812</v>
      </c>
      <c r="M773" t="s">
        <v>8</v>
      </c>
      <c r="N773" t="s">
        <v>190</v>
      </c>
      <c r="O773" t="s">
        <v>510</v>
      </c>
      <c r="P773" t="s">
        <v>8</v>
      </c>
      <c r="Q773" t="s">
        <v>4570</v>
      </c>
      <c r="R773" t="s">
        <v>4940</v>
      </c>
      <c r="S773" t="s">
        <v>195</v>
      </c>
      <c r="T773" t="s">
        <v>4570</v>
      </c>
      <c r="U773" t="s">
        <v>4570</v>
      </c>
      <c r="V773" t="s">
        <v>4496</v>
      </c>
      <c r="W773" t="s">
        <v>4570</v>
      </c>
      <c r="X773" t="s">
        <v>5975</v>
      </c>
      <c r="Y773" t="s">
        <v>4486</v>
      </c>
      <c r="Z773" t="s">
        <v>8</v>
      </c>
      <c r="AA773">
        <v>0</v>
      </c>
      <c r="AB773" t="s">
        <v>195</v>
      </c>
      <c r="AC773">
        <v>0</v>
      </c>
      <c r="AD773" t="s">
        <v>195</v>
      </c>
      <c r="AE773">
        <v>0</v>
      </c>
      <c r="AF773" t="s">
        <v>195</v>
      </c>
      <c r="AG773">
        <v>0</v>
      </c>
      <c r="AH773" t="s">
        <v>195</v>
      </c>
      <c r="AI773">
        <v>12</v>
      </c>
      <c r="AJ773" t="s">
        <v>25</v>
      </c>
      <c r="AK773">
        <v>6500000</v>
      </c>
      <c r="AL773">
        <v>78000000</v>
      </c>
      <c r="AM773" t="s">
        <v>195</v>
      </c>
      <c r="AN773">
        <v>0</v>
      </c>
      <c r="AO773" t="s">
        <v>4943</v>
      </c>
      <c r="AP773">
        <v>0</v>
      </c>
      <c r="AQ773">
        <v>0</v>
      </c>
      <c r="AR773">
        <v>3622840</v>
      </c>
      <c r="AS773">
        <v>3622840</v>
      </c>
      <c r="AT773">
        <v>552061</v>
      </c>
      <c r="AU773">
        <v>5465378</v>
      </c>
      <c r="AV773">
        <v>5605760</v>
      </c>
      <c r="AW773">
        <v>3655859</v>
      </c>
      <c r="AX773">
        <v>11018207</v>
      </c>
      <c r="AY773">
        <v>14744728</v>
      </c>
      <c r="AZ773">
        <v>14232556</v>
      </c>
      <c r="BA773">
        <v>15479771</v>
      </c>
      <c r="BB773" t="s">
        <v>3796</v>
      </c>
      <c r="BC773" t="s">
        <v>3803</v>
      </c>
      <c r="BD773" t="s">
        <v>5933</v>
      </c>
      <c r="BE773" t="s">
        <v>3863</v>
      </c>
      <c r="BF773" t="s">
        <v>3864</v>
      </c>
      <c r="BG773" t="s">
        <v>5934</v>
      </c>
      <c r="BH773" t="s">
        <v>523</v>
      </c>
      <c r="BI773" t="s">
        <v>532</v>
      </c>
      <c r="BJ773" t="s">
        <v>533</v>
      </c>
      <c r="BK773" t="s">
        <v>3777</v>
      </c>
      <c r="BL773" t="s">
        <v>5976</v>
      </c>
      <c r="BM773" t="s">
        <v>4949</v>
      </c>
      <c r="BN773" t="s">
        <v>5186</v>
      </c>
      <c r="BO773" t="s">
        <v>4950</v>
      </c>
      <c r="BP773" s="441" t="str">
        <f t="shared" si="12"/>
        <v>WA.4345.EBC.996.301.A.524111</v>
      </c>
    </row>
    <row r="774" spans="1:68">
      <c r="A774" t="s">
        <v>4935</v>
      </c>
      <c r="B774" t="s">
        <v>4936</v>
      </c>
      <c r="C774" t="s">
        <v>4937</v>
      </c>
      <c r="D774" t="s">
        <v>3795</v>
      </c>
      <c r="E774" t="s">
        <v>198</v>
      </c>
      <c r="F774" t="s">
        <v>3861</v>
      </c>
      <c r="G774" t="s">
        <v>3453</v>
      </c>
      <c r="H774" t="s">
        <v>4938</v>
      </c>
      <c r="I774">
        <v>235</v>
      </c>
      <c r="J774" t="s">
        <v>5931</v>
      </c>
      <c r="K774">
        <v>235</v>
      </c>
      <c r="L774" t="s">
        <v>812</v>
      </c>
      <c r="M774" t="s">
        <v>8</v>
      </c>
      <c r="N774" t="s">
        <v>190</v>
      </c>
      <c r="O774" t="s">
        <v>510</v>
      </c>
      <c r="P774" t="s">
        <v>8</v>
      </c>
      <c r="Q774" t="s">
        <v>4570</v>
      </c>
      <c r="R774" t="s">
        <v>4940</v>
      </c>
      <c r="S774" t="s">
        <v>195</v>
      </c>
      <c r="T774" t="s">
        <v>4570</v>
      </c>
      <c r="U774" t="s">
        <v>4570</v>
      </c>
      <c r="V774" t="s">
        <v>4951</v>
      </c>
      <c r="W774" t="s">
        <v>4496</v>
      </c>
      <c r="X774" t="s">
        <v>5977</v>
      </c>
      <c r="Y774" t="s">
        <v>4574</v>
      </c>
      <c r="Z774" t="s">
        <v>8</v>
      </c>
      <c r="AA774">
        <v>0</v>
      </c>
      <c r="AB774" t="s">
        <v>195</v>
      </c>
      <c r="AC774">
        <v>0</v>
      </c>
      <c r="AD774" t="s">
        <v>195</v>
      </c>
      <c r="AE774">
        <v>0</v>
      </c>
      <c r="AF774" t="s">
        <v>195</v>
      </c>
      <c r="AG774">
        <v>0</v>
      </c>
      <c r="AH774" t="s">
        <v>195</v>
      </c>
      <c r="AI774">
        <v>50</v>
      </c>
      <c r="AJ774" t="s">
        <v>25</v>
      </c>
      <c r="AK774">
        <v>1200000</v>
      </c>
      <c r="AL774">
        <v>60000000</v>
      </c>
      <c r="AM774" t="s">
        <v>195</v>
      </c>
      <c r="AN774">
        <v>0</v>
      </c>
      <c r="AO774" t="s">
        <v>4943</v>
      </c>
      <c r="AP774">
        <v>0</v>
      </c>
      <c r="AQ774">
        <v>0</v>
      </c>
      <c r="AR774">
        <v>2786800</v>
      </c>
      <c r="AS774">
        <v>2786800</v>
      </c>
      <c r="AT774">
        <v>424662</v>
      </c>
      <c r="AU774">
        <v>4204137</v>
      </c>
      <c r="AV774">
        <v>4312123</v>
      </c>
      <c r="AW774">
        <v>2812199</v>
      </c>
      <c r="AX774">
        <v>8475544</v>
      </c>
      <c r="AY774">
        <v>11342099</v>
      </c>
      <c r="AZ774">
        <v>10948120</v>
      </c>
      <c r="BA774">
        <v>11907516</v>
      </c>
      <c r="BB774" t="s">
        <v>3796</v>
      </c>
      <c r="BC774" t="s">
        <v>3803</v>
      </c>
      <c r="BD774" t="s">
        <v>5933</v>
      </c>
      <c r="BE774" t="s">
        <v>3863</v>
      </c>
      <c r="BF774" t="s">
        <v>3864</v>
      </c>
      <c r="BG774" t="s">
        <v>5934</v>
      </c>
      <c r="BH774" t="s">
        <v>523</v>
      </c>
      <c r="BI774" t="s">
        <v>532</v>
      </c>
      <c r="BJ774" t="s">
        <v>533</v>
      </c>
      <c r="BK774" t="s">
        <v>3777</v>
      </c>
      <c r="BL774" t="s">
        <v>5978</v>
      </c>
      <c r="BM774" t="s">
        <v>4949</v>
      </c>
      <c r="BN774" t="s">
        <v>5186</v>
      </c>
      <c r="BO774" t="s">
        <v>4950</v>
      </c>
      <c r="BP774" s="441" t="str">
        <f t="shared" si="12"/>
        <v>WA.4345.EBC.996.301.A.524111</v>
      </c>
    </row>
    <row r="775" spans="1:68">
      <c r="A775" t="s">
        <v>4935</v>
      </c>
      <c r="B775" t="s">
        <v>4936</v>
      </c>
      <c r="C775" t="s">
        <v>4937</v>
      </c>
      <c r="D775" t="s">
        <v>3795</v>
      </c>
      <c r="E775" t="s">
        <v>198</v>
      </c>
      <c r="F775" t="s">
        <v>3861</v>
      </c>
      <c r="G775" t="s">
        <v>3453</v>
      </c>
      <c r="H775" t="s">
        <v>4938</v>
      </c>
      <c r="I775">
        <v>235</v>
      </c>
      <c r="J775" t="s">
        <v>5931</v>
      </c>
      <c r="K775">
        <v>235</v>
      </c>
      <c r="L775" t="s">
        <v>812</v>
      </c>
      <c r="M775" t="s">
        <v>508</v>
      </c>
      <c r="N775" t="s">
        <v>191</v>
      </c>
      <c r="O775" t="s">
        <v>510</v>
      </c>
      <c r="P775" t="s">
        <v>8</v>
      </c>
      <c r="Q775" t="s">
        <v>4570</v>
      </c>
      <c r="R775" t="s">
        <v>4940</v>
      </c>
      <c r="S775" t="s">
        <v>195</v>
      </c>
      <c r="T775" t="s">
        <v>4570</v>
      </c>
      <c r="U775" t="s">
        <v>4570</v>
      </c>
      <c r="V775" t="s">
        <v>4496</v>
      </c>
      <c r="W775" t="s">
        <v>4570</v>
      </c>
      <c r="X775" t="s">
        <v>5979</v>
      </c>
      <c r="Y775" t="s">
        <v>4486</v>
      </c>
      <c r="Z775" t="s">
        <v>8</v>
      </c>
      <c r="AA775">
        <v>0</v>
      </c>
      <c r="AB775" t="s">
        <v>195</v>
      </c>
      <c r="AC775">
        <v>0</v>
      </c>
      <c r="AD775" t="s">
        <v>195</v>
      </c>
      <c r="AE775">
        <v>0</v>
      </c>
      <c r="AF775" t="s">
        <v>195</v>
      </c>
      <c r="AG775">
        <v>0</v>
      </c>
      <c r="AH775" t="s">
        <v>195</v>
      </c>
      <c r="AI775">
        <v>24</v>
      </c>
      <c r="AJ775" t="s">
        <v>25</v>
      </c>
      <c r="AK775">
        <v>6500000</v>
      </c>
      <c r="AL775">
        <v>156000000</v>
      </c>
      <c r="AM775" t="s">
        <v>195</v>
      </c>
      <c r="AN775">
        <v>0</v>
      </c>
      <c r="AO775" t="s">
        <v>4943</v>
      </c>
      <c r="AP775">
        <v>0</v>
      </c>
      <c r="AQ775">
        <v>0</v>
      </c>
      <c r="AR775">
        <v>7245680</v>
      </c>
      <c r="AS775">
        <v>7245680</v>
      </c>
      <c r="AT775">
        <v>1104122</v>
      </c>
      <c r="AU775">
        <v>10930755</v>
      </c>
      <c r="AV775">
        <v>11211520</v>
      </c>
      <c r="AW775">
        <v>7311718</v>
      </c>
      <c r="AX775">
        <v>22036413</v>
      </c>
      <c r="AY775">
        <v>29489457</v>
      </c>
      <c r="AZ775">
        <v>28465113</v>
      </c>
      <c r="BA775">
        <v>30959542</v>
      </c>
      <c r="BB775" t="s">
        <v>3796</v>
      </c>
      <c r="BC775" t="s">
        <v>3803</v>
      </c>
      <c r="BD775" t="s">
        <v>5933</v>
      </c>
      <c r="BE775" t="s">
        <v>3863</v>
      </c>
      <c r="BF775" t="s">
        <v>3864</v>
      </c>
      <c r="BG775" t="s">
        <v>3867</v>
      </c>
      <c r="BH775" t="s">
        <v>523</v>
      </c>
      <c r="BI775" t="s">
        <v>532</v>
      </c>
      <c r="BJ775" t="s">
        <v>533</v>
      </c>
      <c r="BK775" t="s">
        <v>3777</v>
      </c>
      <c r="BL775" t="s">
        <v>5976</v>
      </c>
      <c r="BM775" t="s">
        <v>4949</v>
      </c>
      <c r="BN775" t="s">
        <v>5186</v>
      </c>
      <c r="BO775" t="s">
        <v>4950</v>
      </c>
      <c r="BP775" s="441" t="str">
        <f t="shared" si="12"/>
        <v>WA.4345.EBC.996.301.B.524111</v>
      </c>
    </row>
    <row r="776" spans="1:68">
      <c r="A776" t="s">
        <v>4935</v>
      </c>
      <c r="B776" t="s">
        <v>4936</v>
      </c>
      <c r="C776" t="s">
        <v>4937</v>
      </c>
      <c r="D776" t="s">
        <v>3795</v>
      </c>
      <c r="E776" t="s">
        <v>198</v>
      </c>
      <c r="F776" t="s">
        <v>3861</v>
      </c>
      <c r="G776" t="s">
        <v>3453</v>
      </c>
      <c r="H776" t="s">
        <v>4938</v>
      </c>
      <c r="I776">
        <v>235</v>
      </c>
      <c r="J776" t="s">
        <v>5931</v>
      </c>
      <c r="K776">
        <v>235</v>
      </c>
      <c r="L776" t="s">
        <v>812</v>
      </c>
      <c r="M776" t="s">
        <v>508</v>
      </c>
      <c r="N776" t="s">
        <v>191</v>
      </c>
      <c r="O776" t="s">
        <v>510</v>
      </c>
      <c r="P776" t="s">
        <v>8</v>
      </c>
      <c r="Q776" t="s">
        <v>4570</v>
      </c>
      <c r="R776" t="s">
        <v>4940</v>
      </c>
      <c r="S776" t="s">
        <v>195</v>
      </c>
      <c r="T776" t="s">
        <v>4570</v>
      </c>
      <c r="U776" t="s">
        <v>4570</v>
      </c>
      <c r="V776" t="s">
        <v>4951</v>
      </c>
      <c r="W776" t="s">
        <v>4496</v>
      </c>
      <c r="X776" t="s">
        <v>5980</v>
      </c>
      <c r="Y776" t="s">
        <v>4574</v>
      </c>
      <c r="Z776" t="s">
        <v>8</v>
      </c>
      <c r="AA776">
        <v>0</v>
      </c>
      <c r="AB776" t="s">
        <v>195</v>
      </c>
      <c r="AC776">
        <v>0</v>
      </c>
      <c r="AD776" t="s">
        <v>195</v>
      </c>
      <c r="AE776">
        <v>0</v>
      </c>
      <c r="AF776" t="s">
        <v>195</v>
      </c>
      <c r="AG776">
        <v>0</v>
      </c>
      <c r="AH776" t="s">
        <v>195</v>
      </c>
      <c r="AI776">
        <v>12</v>
      </c>
      <c r="AJ776" t="s">
        <v>25</v>
      </c>
      <c r="AK776">
        <v>5000000</v>
      </c>
      <c r="AL776">
        <v>60000000</v>
      </c>
      <c r="AM776" t="s">
        <v>195</v>
      </c>
      <c r="AN776">
        <v>0</v>
      </c>
      <c r="AO776" t="s">
        <v>4943</v>
      </c>
      <c r="AP776">
        <v>0</v>
      </c>
      <c r="AQ776">
        <v>0</v>
      </c>
      <c r="AR776">
        <v>2786800</v>
      </c>
      <c r="AS776">
        <v>2786800</v>
      </c>
      <c r="AT776">
        <v>424662</v>
      </c>
      <c r="AU776">
        <v>4204137</v>
      </c>
      <c r="AV776">
        <v>4312123</v>
      </c>
      <c r="AW776">
        <v>2812199</v>
      </c>
      <c r="AX776">
        <v>8475544</v>
      </c>
      <c r="AY776">
        <v>11342099</v>
      </c>
      <c r="AZ776">
        <v>10948120</v>
      </c>
      <c r="BA776">
        <v>11907516</v>
      </c>
      <c r="BB776" t="s">
        <v>3796</v>
      </c>
      <c r="BC776" t="s">
        <v>3803</v>
      </c>
      <c r="BD776" t="s">
        <v>5933</v>
      </c>
      <c r="BE776" t="s">
        <v>3863</v>
      </c>
      <c r="BF776" t="s">
        <v>3864</v>
      </c>
      <c r="BG776" t="s">
        <v>3867</v>
      </c>
      <c r="BH776" t="s">
        <v>523</v>
      </c>
      <c r="BI776" t="s">
        <v>532</v>
      </c>
      <c r="BJ776" t="s">
        <v>533</v>
      </c>
      <c r="BK776" t="s">
        <v>3777</v>
      </c>
      <c r="BL776" t="s">
        <v>5978</v>
      </c>
      <c r="BM776" t="s">
        <v>4949</v>
      </c>
      <c r="BN776" t="s">
        <v>5186</v>
      </c>
      <c r="BO776" t="s">
        <v>4950</v>
      </c>
      <c r="BP776" s="441" t="str">
        <f t="shared" si="12"/>
        <v>WA.4345.EBC.996.301.B.524111</v>
      </c>
    </row>
    <row r="777" spans="1:68">
      <c r="A777" t="s">
        <v>4935</v>
      </c>
      <c r="B777" t="s">
        <v>4936</v>
      </c>
      <c r="C777" t="s">
        <v>4937</v>
      </c>
      <c r="D777" t="s">
        <v>3795</v>
      </c>
      <c r="E777" t="s">
        <v>198</v>
      </c>
      <c r="F777" t="s">
        <v>3861</v>
      </c>
      <c r="G777" t="s">
        <v>3453</v>
      </c>
      <c r="H777" t="s">
        <v>4938</v>
      </c>
      <c r="I777">
        <v>235</v>
      </c>
      <c r="J777" t="s">
        <v>5931</v>
      </c>
      <c r="K777">
        <v>235</v>
      </c>
      <c r="L777" t="s">
        <v>3069</v>
      </c>
      <c r="M777" t="s">
        <v>8</v>
      </c>
      <c r="N777" t="s">
        <v>193</v>
      </c>
      <c r="O777" t="s">
        <v>510</v>
      </c>
      <c r="P777" t="s">
        <v>8</v>
      </c>
      <c r="Q777" t="s">
        <v>4570</v>
      </c>
      <c r="R777" t="s">
        <v>4940</v>
      </c>
      <c r="S777" t="s">
        <v>195</v>
      </c>
      <c r="T777" t="s">
        <v>4570</v>
      </c>
      <c r="U777" t="s">
        <v>4570</v>
      </c>
      <c r="V777" t="s">
        <v>4496</v>
      </c>
      <c r="W777" t="s">
        <v>4570</v>
      </c>
      <c r="X777" t="s">
        <v>5981</v>
      </c>
      <c r="Y777" t="s">
        <v>4571</v>
      </c>
      <c r="Z777" t="s">
        <v>8</v>
      </c>
      <c r="AA777">
        <v>0</v>
      </c>
      <c r="AB777" t="s">
        <v>195</v>
      </c>
      <c r="AC777">
        <v>0</v>
      </c>
      <c r="AD777" t="s">
        <v>195</v>
      </c>
      <c r="AE777">
        <v>0</v>
      </c>
      <c r="AF777" t="s">
        <v>195</v>
      </c>
      <c r="AG777">
        <v>0</v>
      </c>
      <c r="AH777" t="s">
        <v>195</v>
      </c>
      <c r="AI777">
        <v>10</v>
      </c>
      <c r="AJ777" t="s">
        <v>25</v>
      </c>
      <c r="AK777">
        <v>5420000</v>
      </c>
      <c r="AL777">
        <v>54200000</v>
      </c>
      <c r="AM777" t="s">
        <v>195</v>
      </c>
      <c r="AN777">
        <v>0</v>
      </c>
      <c r="AO777" t="s">
        <v>4943</v>
      </c>
      <c r="AP777">
        <v>0</v>
      </c>
      <c r="AQ777">
        <v>0</v>
      </c>
      <c r="AR777">
        <v>0</v>
      </c>
      <c r="AS777">
        <v>7445055</v>
      </c>
      <c r="AT777">
        <v>22335165</v>
      </c>
      <c r="AU777">
        <v>0</v>
      </c>
      <c r="AV777">
        <v>0</v>
      </c>
      <c r="AW777">
        <v>0</v>
      </c>
      <c r="AX777">
        <v>7445055</v>
      </c>
      <c r="AY777">
        <v>7445055</v>
      </c>
      <c r="AZ777">
        <v>0</v>
      </c>
      <c r="BA777">
        <v>9529670</v>
      </c>
      <c r="BB777" t="s">
        <v>3796</v>
      </c>
      <c r="BC777" t="s">
        <v>3803</v>
      </c>
      <c r="BD777" t="s">
        <v>5933</v>
      </c>
      <c r="BE777" t="s">
        <v>3863</v>
      </c>
      <c r="BF777" t="s">
        <v>3879</v>
      </c>
      <c r="BG777" t="s">
        <v>3880</v>
      </c>
      <c r="BH777" t="s">
        <v>523</v>
      </c>
      <c r="BI777" t="s">
        <v>532</v>
      </c>
      <c r="BJ777" t="s">
        <v>533</v>
      </c>
      <c r="BK777" t="s">
        <v>3777</v>
      </c>
      <c r="BL777" t="s">
        <v>5982</v>
      </c>
      <c r="BM777" t="s">
        <v>4949</v>
      </c>
      <c r="BN777" t="s">
        <v>5186</v>
      </c>
      <c r="BO777" t="s">
        <v>4950</v>
      </c>
      <c r="BP777" s="441" t="str">
        <f t="shared" si="12"/>
        <v>WA.4345.EBC.996.302.A.524111</v>
      </c>
    </row>
    <row r="778" spans="1:68">
      <c r="A778" t="s">
        <v>5010</v>
      </c>
      <c r="B778" t="s">
        <v>4936</v>
      </c>
      <c r="C778" t="s">
        <v>4937</v>
      </c>
      <c r="D778" t="s">
        <v>3795</v>
      </c>
      <c r="E778" t="s">
        <v>198</v>
      </c>
      <c r="F778" t="s">
        <v>3861</v>
      </c>
      <c r="G778" t="s">
        <v>3453</v>
      </c>
      <c r="H778" t="s">
        <v>4938</v>
      </c>
      <c r="I778">
        <v>235</v>
      </c>
      <c r="J778" t="s">
        <v>5931</v>
      </c>
      <c r="K778">
        <v>235</v>
      </c>
      <c r="L778" t="s">
        <v>812</v>
      </c>
      <c r="M778" t="s">
        <v>8</v>
      </c>
      <c r="N778" t="s">
        <v>190</v>
      </c>
      <c r="O778" t="s">
        <v>510</v>
      </c>
      <c r="P778" t="s">
        <v>8</v>
      </c>
      <c r="Q778" t="s">
        <v>4570</v>
      </c>
      <c r="R778" t="s">
        <v>4940</v>
      </c>
      <c r="S778" t="s">
        <v>195</v>
      </c>
      <c r="T778" t="s">
        <v>4570</v>
      </c>
      <c r="U778" t="s">
        <v>4570</v>
      </c>
      <c r="V778" t="s">
        <v>4496</v>
      </c>
      <c r="W778" t="s">
        <v>4570</v>
      </c>
      <c r="X778" t="s">
        <v>5975</v>
      </c>
      <c r="Y778" t="s">
        <v>4486</v>
      </c>
      <c r="Z778" t="s">
        <v>8</v>
      </c>
      <c r="AA778">
        <v>0</v>
      </c>
      <c r="AB778" t="s">
        <v>195</v>
      </c>
      <c r="AC778">
        <v>0</v>
      </c>
      <c r="AD778" t="s">
        <v>195</v>
      </c>
      <c r="AE778">
        <v>0</v>
      </c>
      <c r="AF778" t="s">
        <v>195</v>
      </c>
      <c r="AG778">
        <v>0</v>
      </c>
      <c r="AH778" t="s">
        <v>195</v>
      </c>
      <c r="AI778">
        <v>12</v>
      </c>
      <c r="AJ778" t="s">
        <v>25</v>
      </c>
      <c r="AK778">
        <v>6500000</v>
      </c>
      <c r="AL778">
        <v>78000000</v>
      </c>
      <c r="AM778" t="s">
        <v>195</v>
      </c>
      <c r="AN778">
        <v>0</v>
      </c>
      <c r="AO778" t="s">
        <v>5011</v>
      </c>
      <c r="AP778">
        <v>0</v>
      </c>
      <c r="AQ778">
        <v>0</v>
      </c>
      <c r="AR778">
        <v>3622840</v>
      </c>
      <c r="AS778">
        <v>3622840</v>
      </c>
      <c r="AT778">
        <v>552061</v>
      </c>
      <c r="AU778">
        <v>5465378</v>
      </c>
      <c r="AV778">
        <v>5605760</v>
      </c>
      <c r="AW778">
        <v>3655859</v>
      </c>
      <c r="AX778">
        <v>11018207</v>
      </c>
      <c r="AY778">
        <v>14744728</v>
      </c>
      <c r="AZ778">
        <v>14232556</v>
      </c>
      <c r="BA778">
        <v>15479771</v>
      </c>
      <c r="BB778" t="s">
        <v>3796</v>
      </c>
      <c r="BC778" t="s">
        <v>3803</v>
      </c>
      <c r="BD778" t="s">
        <v>5933</v>
      </c>
      <c r="BE778" t="s">
        <v>3863</v>
      </c>
      <c r="BF778" t="s">
        <v>3864</v>
      </c>
      <c r="BG778" t="s">
        <v>5934</v>
      </c>
      <c r="BH778" t="s">
        <v>523</v>
      </c>
      <c r="BI778" t="s">
        <v>532</v>
      </c>
      <c r="BJ778" t="s">
        <v>533</v>
      </c>
      <c r="BK778" t="s">
        <v>3777</v>
      </c>
      <c r="BL778" t="s">
        <v>5976</v>
      </c>
      <c r="BM778" t="s">
        <v>4949</v>
      </c>
      <c r="BN778" t="s">
        <v>5186</v>
      </c>
      <c r="BO778" t="s">
        <v>4950</v>
      </c>
      <c r="BP778" s="441" t="str">
        <f t="shared" si="12"/>
        <v>WA.4345.EBC.996.301.A.524111</v>
      </c>
    </row>
    <row r="779" spans="1:68">
      <c r="A779" t="s">
        <v>5010</v>
      </c>
      <c r="B779" t="s">
        <v>4936</v>
      </c>
      <c r="C779" t="s">
        <v>4937</v>
      </c>
      <c r="D779" t="s">
        <v>3795</v>
      </c>
      <c r="E779" t="s">
        <v>198</v>
      </c>
      <c r="F779" t="s">
        <v>3861</v>
      </c>
      <c r="G779" t="s">
        <v>3453</v>
      </c>
      <c r="H779" t="s">
        <v>4938</v>
      </c>
      <c r="I779">
        <v>235</v>
      </c>
      <c r="J779" t="s">
        <v>5931</v>
      </c>
      <c r="K779">
        <v>235</v>
      </c>
      <c r="L779" t="s">
        <v>812</v>
      </c>
      <c r="M779" t="s">
        <v>8</v>
      </c>
      <c r="N779" t="s">
        <v>190</v>
      </c>
      <c r="O779" t="s">
        <v>510</v>
      </c>
      <c r="P779" t="s">
        <v>8</v>
      </c>
      <c r="Q779" t="s">
        <v>4570</v>
      </c>
      <c r="R779" t="s">
        <v>4940</v>
      </c>
      <c r="S779" t="s">
        <v>195</v>
      </c>
      <c r="T779" t="s">
        <v>4570</v>
      </c>
      <c r="U779" t="s">
        <v>4570</v>
      </c>
      <c r="V779" t="s">
        <v>4951</v>
      </c>
      <c r="W779" t="s">
        <v>4496</v>
      </c>
      <c r="X779" t="s">
        <v>5977</v>
      </c>
      <c r="Y779" t="s">
        <v>4574</v>
      </c>
      <c r="Z779" t="s">
        <v>8</v>
      </c>
      <c r="AA779">
        <v>0</v>
      </c>
      <c r="AB779" t="s">
        <v>195</v>
      </c>
      <c r="AC779">
        <v>0</v>
      </c>
      <c r="AD779" t="s">
        <v>195</v>
      </c>
      <c r="AE779">
        <v>0</v>
      </c>
      <c r="AF779" t="s">
        <v>195</v>
      </c>
      <c r="AG779">
        <v>0</v>
      </c>
      <c r="AH779" t="s">
        <v>195</v>
      </c>
      <c r="AI779">
        <v>50</v>
      </c>
      <c r="AJ779" t="s">
        <v>25</v>
      </c>
      <c r="AK779">
        <v>1200000</v>
      </c>
      <c r="AL779">
        <v>60000000</v>
      </c>
      <c r="AM779" t="s">
        <v>195</v>
      </c>
      <c r="AN779">
        <v>0</v>
      </c>
      <c r="AO779" t="s">
        <v>5011</v>
      </c>
      <c r="AP779">
        <v>0</v>
      </c>
      <c r="AQ779">
        <v>0</v>
      </c>
      <c r="AR779">
        <v>2786800</v>
      </c>
      <c r="AS779">
        <v>2786800</v>
      </c>
      <c r="AT779">
        <v>424662</v>
      </c>
      <c r="AU779">
        <v>4204137</v>
      </c>
      <c r="AV779">
        <v>4312123</v>
      </c>
      <c r="AW779">
        <v>2812199</v>
      </c>
      <c r="AX779">
        <v>8475544</v>
      </c>
      <c r="AY779">
        <v>11342099</v>
      </c>
      <c r="AZ779">
        <v>10948120</v>
      </c>
      <c r="BA779">
        <v>11907516</v>
      </c>
      <c r="BB779" t="s">
        <v>3796</v>
      </c>
      <c r="BC779" t="s">
        <v>3803</v>
      </c>
      <c r="BD779" t="s">
        <v>5933</v>
      </c>
      <c r="BE779" t="s">
        <v>3863</v>
      </c>
      <c r="BF779" t="s">
        <v>3864</v>
      </c>
      <c r="BG779" t="s">
        <v>5934</v>
      </c>
      <c r="BH779" t="s">
        <v>523</v>
      </c>
      <c r="BI779" t="s">
        <v>532</v>
      </c>
      <c r="BJ779" t="s">
        <v>533</v>
      </c>
      <c r="BK779" t="s">
        <v>3777</v>
      </c>
      <c r="BL779" t="s">
        <v>5978</v>
      </c>
      <c r="BM779" t="s">
        <v>4949</v>
      </c>
      <c r="BN779" t="s">
        <v>5186</v>
      </c>
      <c r="BO779" t="s">
        <v>4950</v>
      </c>
      <c r="BP779" s="441" t="str">
        <f t="shared" si="12"/>
        <v>WA.4345.EBC.996.301.A.524111</v>
      </c>
    </row>
    <row r="780" spans="1:68">
      <c r="A780" t="s">
        <v>5010</v>
      </c>
      <c r="B780" t="s">
        <v>4936</v>
      </c>
      <c r="C780" t="s">
        <v>4937</v>
      </c>
      <c r="D780" t="s">
        <v>3795</v>
      </c>
      <c r="E780" t="s">
        <v>198</v>
      </c>
      <c r="F780" t="s">
        <v>3861</v>
      </c>
      <c r="G780" t="s">
        <v>3453</v>
      </c>
      <c r="H780" t="s">
        <v>4938</v>
      </c>
      <c r="I780">
        <v>235</v>
      </c>
      <c r="J780" t="s">
        <v>5931</v>
      </c>
      <c r="K780">
        <v>235</v>
      </c>
      <c r="L780" t="s">
        <v>812</v>
      </c>
      <c r="M780" t="s">
        <v>508</v>
      </c>
      <c r="N780" t="s">
        <v>191</v>
      </c>
      <c r="O780" t="s">
        <v>510</v>
      </c>
      <c r="P780" t="s">
        <v>8</v>
      </c>
      <c r="Q780" t="s">
        <v>4570</v>
      </c>
      <c r="R780" t="s">
        <v>4940</v>
      </c>
      <c r="S780" t="s">
        <v>195</v>
      </c>
      <c r="T780" t="s">
        <v>4570</v>
      </c>
      <c r="U780" t="s">
        <v>4570</v>
      </c>
      <c r="V780" t="s">
        <v>4496</v>
      </c>
      <c r="W780" t="s">
        <v>4570</v>
      </c>
      <c r="X780" t="s">
        <v>5979</v>
      </c>
      <c r="Y780" t="s">
        <v>4486</v>
      </c>
      <c r="Z780" t="s">
        <v>8</v>
      </c>
      <c r="AA780">
        <v>0</v>
      </c>
      <c r="AB780" t="s">
        <v>195</v>
      </c>
      <c r="AC780">
        <v>0</v>
      </c>
      <c r="AD780" t="s">
        <v>195</v>
      </c>
      <c r="AE780">
        <v>0</v>
      </c>
      <c r="AF780" t="s">
        <v>195</v>
      </c>
      <c r="AG780">
        <v>0</v>
      </c>
      <c r="AH780" t="s">
        <v>195</v>
      </c>
      <c r="AI780">
        <v>24</v>
      </c>
      <c r="AJ780" t="s">
        <v>25</v>
      </c>
      <c r="AK780">
        <v>6500000</v>
      </c>
      <c r="AL780">
        <v>156000000</v>
      </c>
      <c r="AM780" t="s">
        <v>195</v>
      </c>
      <c r="AN780">
        <v>0</v>
      </c>
      <c r="AO780" t="s">
        <v>5011</v>
      </c>
      <c r="AP780">
        <v>0</v>
      </c>
      <c r="AQ780">
        <v>0</v>
      </c>
      <c r="AR780">
        <v>7245680</v>
      </c>
      <c r="AS780">
        <v>7245680</v>
      </c>
      <c r="AT780">
        <v>1104122</v>
      </c>
      <c r="AU780">
        <v>10930755</v>
      </c>
      <c r="AV780">
        <v>11211520</v>
      </c>
      <c r="AW780">
        <v>7311718</v>
      </c>
      <c r="AX780">
        <v>22036413</v>
      </c>
      <c r="AY780">
        <v>29489457</v>
      </c>
      <c r="AZ780">
        <v>28465113</v>
      </c>
      <c r="BA780">
        <v>30959542</v>
      </c>
      <c r="BB780" t="s">
        <v>3796</v>
      </c>
      <c r="BC780" t="s">
        <v>3803</v>
      </c>
      <c r="BD780" t="s">
        <v>5933</v>
      </c>
      <c r="BE780" t="s">
        <v>3863</v>
      </c>
      <c r="BF780" t="s">
        <v>3864</v>
      </c>
      <c r="BG780" t="s">
        <v>3867</v>
      </c>
      <c r="BH780" t="s">
        <v>523</v>
      </c>
      <c r="BI780" t="s">
        <v>532</v>
      </c>
      <c r="BJ780" t="s">
        <v>533</v>
      </c>
      <c r="BK780" t="s">
        <v>3777</v>
      </c>
      <c r="BL780" t="s">
        <v>5976</v>
      </c>
      <c r="BM780" t="s">
        <v>4949</v>
      </c>
      <c r="BN780" t="s">
        <v>5186</v>
      </c>
      <c r="BO780" t="s">
        <v>4950</v>
      </c>
      <c r="BP780" s="441" t="str">
        <f t="shared" si="12"/>
        <v>WA.4345.EBC.996.301.B.524111</v>
      </c>
    </row>
    <row r="781" spans="1:68">
      <c r="A781" t="s">
        <v>5010</v>
      </c>
      <c r="B781" t="s">
        <v>4936</v>
      </c>
      <c r="C781" t="s">
        <v>4937</v>
      </c>
      <c r="D781" t="s">
        <v>3795</v>
      </c>
      <c r="E781" t="s">
        <v>198</v>
      </c>
      <c r="F781" t="s">
        <v>3861</v>
      </c>
      <c r="G781" t="s">
        <v>3453</v>
      </c>
      <c r="H781" t="s">
        <v>4938</v>
      </c>
      <c r="I781">
        <v>235</v>
      </c>
      <c r="J781" t="s">
        <v>5931</v>
      </c>
      <c r="K781">
        <v>235</v>
      </c>
      <c r="L781" t="s">
        <v>812</v>
      </c>
      <c r="M781" t="s">
        <v>508</v>
      </c>
      <c r="N781" t="s">
        <v>191</v>
      </c>
      <c r="O781" t="s">
        <v>510</v>
      </c>
      <c r="P781" t="s">
        <v>8</v>
      </c>
      <c r="Q781" t="s">
        <v>4570</v>
      </c>
      <c r="R781" t="s">
        <v>4940</v>
      </c>
      <c r="S781" t="s">
        <v>195</v>
      </c>
      <c r="T781" t="s">
        <v>4570</v>
      </c>
      <c r="U781" t="s">
        <v>4570</v>
      </c>
      <c r="V781" t="s">
        <v>4951</v>
      </c>
      <c r="W781" t="s">
        <v>4496</v>
      </c>
      <c r="X781" t="s">
        <v>5980</v>
      </c>
      <c r="Y781" t="s">
        <v>4574</v>
      </c>
      <c r="Z781" t="s">
        <v>8</v>
      </c>
      <c r="AA781">
        <v>0</v>
      </c>
      <c r="AB781" t="s">
        <v>195</v>
      </c>
      <c r="AC781">
        <v>0</v>
      </c>
      <c r="AD781" t="s">
        <v>195</v>
      </c>
      <c r="AE781">
        <v>0</v>
      </c>
      <c r="AF781" t="s">
        <v>195</v>
      </c>
      <c r="AG781">
        <v>0</v>
      </c>
      <c r="AH781" t="s">
        <v>195</v>
      </c>
      <c r="AI781">
        <v>12</v>
      </c>
      <c r="AJ781" t="s">
        <v>25</v>
      </c>
      <c r="AK781">
        <v>5000000</v>
      </c>
      <c r="AL781">
        <v>60000000</v>
      </c>
      <c r="AM781" t="s">
        <v>195</v>
      </c>
      <c r="AN781">
        <v>0</v>
      </c>
      <c r="AO781" t="s">
        <v>5011</v>
      </c>
      <c r="AP781">
        <v>0</v>
      </c>
      <c r="AQ781">
        <v>0</v>
      </c>
      <c r="AR781">
        <v>2786800</v>
      </c>
      <c r="AS781">
        <v>2786800</v>
      </c>
      <c r="AT781">
        <v>424662</v>
      </c>
      <c r="AU781">
        <v>4204137</v>
      </c>
      <c r="AV781">
        <v>4312123</v>
      </c>
      <c r="AW781">
        <v>2812199</v>
      </c>
      <c r="AX781">
        <v>8475544</v>
      </c>
      <c r="AY781">
        <v>11342099</v>
      </c>
      <c r="AZ781">
        <v>10948120</v>
      </c>
      <c r="BA781">
        <v>11907516</v>
      </c>
      <c r="BB781" t="s">
        <v>3796</v>
      </c>
      <c r="BC781" t="s">
        <v>3803</v>
      </c>
      <c r="BD781" t="s">
        <v>5933</v>
      </c>
      <c r="BE781" t="s">
        <v>3863</v>
      </c>
      <c r="BF781" t="s">
        <v>3864</v>
      </c>
      <c r="BG781" t="s">
        <v>3867</v>
      </c>
      <c r="BH781" t="s">
        <v>523</v>
      </c>
      <c r="BI781" t="s">
        <v>532</v>
      </c>
      <c r="BJ781" t="s">
        <v>533</v>
      </c>
      <c r="BK781" t="s">
        <v>3777</v>
      </c>
      <c r="BL781" t="s">
        <v>5978</v>
      </c>
      <c r="BM781" t="s">
        <v>4949</v>
      </c>
      <c r="BN781" t="s">
        <v>5186</v>
      </c>
      <c r="BO781" t="s">
        <v>4950</v>
      </c>
      <c r="BP781" s="441" t="str">
        <f t="shared" si="12"/>
        <v>WA.4345.EBC.996.301.B.524111</v>
      </c>
    </row>
    <row r="782" spans="1:68">
      <c r="A782" t="s">
        <v>5010</v>
      </c>
      <c r="B782" t="s">
        <v>4936</v>
      </c>
      <c r="C782" t="s">
        <v>4937</v>
      </c>
      <c r="D782" t="s">
        <v>3795</v>
      </c>
      <c r="E782" t="s">
        <v>198</v>
      </c>
      <c r="F782" t="s">
        <v>3861</v>
      </c>
      <c r="G782" t="s">
        <v>3453</v>
      </c>
      <c r="H782" t="s">
        <v>4938</v>
      </c>
      <c r="I782">
        <v>235</v>
      </c>
      <c r="J782" t="s">
        <v>5931</v>
      </c>
      <c r="K782">
        <v>235</v>
      </c>
      <c r="L782" t="s">
        <v>3069</v>
      </c>
      <c r="M782" t="s">
        <v>8</v>
      </c>
      <c r="N782" t="s">
        <v>193</v>
      </c>
      <c r="O782" t="s">
        <v>510</v>
      </c>
      <c r="P782" t="s">
        <v>8</v>
      </c>
      <c r="Q782" t="s">
        <v>4570</v>
      </c>
      <c r="R782" t="s">
        <v>4940</v>
      </c>
      <c r="S782" t="s">
        <v>195</v>
      </c>
      <c r="T782" t="s">
        <v>4570</v>
      </c>
      <c r="U782" t="s">
        <v>4570</v>
      </c>
      <c r="V782" t="s">
        <v>4496</v>
      </c>
      <c r="W782" t="s">
        <v>4570</v>
      </c>
      <c r="X782" t="s">
        <v>5981</v>
      </c>
      <c r="Y782" t="s">
        <v>4571</v>
      </c>
      <c r="Z782" t="s">
        <v>8</v>
      </c>
      <c r="AA782">
        <v>0</v>
      </c>
      <c r="AB782" t="s">
        <v>195</v>
      </c>
      <c r="AC782">
        <v>0</v>
      </c>
      <c r="AD782" t="s">
        <v>195</v>
      </c>
      <c r="AE782">
        <v>0</v>
      </c>
      <c r="AF782" t="s">
        <v>195</v>
      </c>
      <c r="AG782">
        <v>0</v>
      </c>
      <c r="AH782" t="s">
        <v>195</v>
      </c>
      <c r="AI782">
        <v>10</v>
      </c>
      <c r="AJ782" t="s">
        <v>25</v>
      </c>
      <c r="AK782">
        <v>5420000</v>
      </c>
      <c r="AL782">
        <v>54200000</v>
      </c>
      <c r="AM782" t="s">
        <v>195</v>
      </c>
      <c r="AN782">
        <v>0</v>
      </c>
      <c r="AO782" t="s">
        <v>5011</v>
      </c>
      <c r="AP782">
        <v>0</v>
      </c>
      <c r="AQ782">
        <v>0</v>
      </c>
      <c r="AR782">
        <v>0</v>
      </c>
      <c r="AS782">
        <v>7445055</v>
      </c>
      <c r="AT782">
        <v>22335165</v>
      </c>
      <c r="AU782">
        <v>0</v>
      </c>
      <c r="AV782">
        <v>0</v>
      </c>
      <c r="AW782">
        <v>0</v>
      </c>
      <c r="AX782">
        <v>7445055</v>
      </c>
      <c r="AY782">
        <v>7445055</v>
      </c>
      <c r="AZ782">
        <v>0</v>
      </c>
      <c r="BA782">
        <v>9529670</v>
      </c>
      <c r="BB782" t="s">
        <v>3796</v>
      </c>
      <c r="BC782" t="s">
        <v>3803</v>
      </c>
      <c r="BD782" t="s">
        <v>5933</v>
      </c>
      <c r="BE782" t="s">
        <v>3863</v>
      </c>
      <c r="BF782" t="s">
        <v>3879</v>
      </c>
      <c r="BG782" t="s">
        <v>3880</v>
      </c>
      <c r="BH782" t="s">
        <v>523</v>
      </c>
      <c r="BI782" t="s">
        <v>532</v>
      </c>
      <c r="BJ782" t="s">
        <v>533</v>
      </c>
      <c r="BK782" t="s">
        <v>3777</v>
      </c>
      <c r="BL782" t="s">
        <v>5982</v>
      </c>
      <c r="BM782" t="s">
        <v>4949</v>
      </c>
      <c r="BN782" t="s">
        <v>5186</v>
      </c>
      <c r="BO782" t="s">
        <v>4950</v>
      </c>
      <c r="BP782" s="441" t="str">
        <f t="shared" si="12"/>
        <v>WA.4345.EBC.996.302.A.524111</v>
      </c>
    </row>
    <row r="783" spans="1:68">
      <c r="A783" t="s">
        <v>4935</v>
      </c>
      <c r="B783" t="s">
        <v>4936</v>
      </c>
      <c r="C783" t="s">
        <v>4937</v>
      </c>
      <c r="D783" t="s">
        <v>3795</v>
      </c>
      <c r="E783" t="s">
        <v>197</v>
      </c>
      <c r="F783" t="s">
        <v>3812</v>
      </c>
      <c r="G783" t="s">
        <v>820</v>
      </c>
      <c r="H783" t="s">
        <v>4938</v>
      </c>
      <c r="I783">
        <v>9</v>
      </c>
      <c r="J783" t="s">
        <v>5469</v>
      </c>
      <c r="K783">
        <v>1</v>
      </c>
      <c r="L783" t="s">
        <v>812</v>
      </c>
      <c r="M783" t="s">
        <v>516</v>
      </c>
      <c r="N783" t="s">
        <v>152</v>
      </c>
      <c r="O783" t="s">
        <v>514</v>
      </c>
      <c r="P783" t="s">
        <v>8</v>
      </c>
      <c r="Q783" t="s">
        <v>4570</v>
      </c>
      <c r="R783" t="s">
        <v>4940</v>
      </c>
      <c r="S783" t="s">
        <v>195</v>
      </c>
      <c r="T783" t="s">
        <v>4570</v>
      </c>
      <c r="U783" t="s">
        <v>4570</v>
      </c>
      <c r="V783" t="s">
        <v>4496</v>
      </c>
      <c r="W783" t="s">
        <v>4570</v>
      </c>
      <c r="X783" t="s">
        <v>5983</v>
      </c>
      <c r="Y783" t="s">
        <v>4592</v>
      </c>
      <c r="Z783" t="s">
        <v>8</v>
      </c>
      <c r="AA783">
        <v>0</v>
      </c>
      <c r="AB783" t="s">
        <v>195</v>
      </c>
      <c r="AC783">
        <v>0</v>
      </c>
      <c r="AD783" t="s">
        <v>195</v>
      </c>
      <c r="AE783">
        <v>0</v>
      </c>
      <c r="AF783" t="s">
        <v>195</v>
      </c>
      <c r="AG783">
        <v>0</v>
      </c>
      <c r="AH783" t="s">
        <v>195</v>
      </c>
      <c r="AI783">
        <v>1</v>
      </c>
      <c r="AJ783" t="s">
        <v>153</v>
      </c>
      <c r="AK783">
        <v>1606500</v>
      </c>
      <c r="AL783">
        <v>1606000</v>
      </c>
      <c r="AM783" t="s">
        <v>195</v>
      </c>
      <c r="AN783">
        <v>0</v>
      </c>
      <c r="AO783" t="s">
        <v>4943</v>
      </c>
      <c r="AP783">
        <v>0</v>
      </c>
      <c r="AQ783">
        <v>0</v>
      </c>
      <c r="AR783">
        <v>0</v>
      </c>
      <c r="AS783">
        <v>0</v>
      </c>
      <c r="AT783">
        <v>0</v>
      </c>
      <c r="AU783">
        <v>0</v>
      </c>
      <c r="AV783">
        <v>0</v>
      </c>
      <c r="AW783">
        <v>0</v>
      </c>
      <c r="AX783">
        <v>0</v>
      </c>
      <c r="AY783">
        <v>0</v>
      </c>
      <c r="AZ783">
        <v>0</v>
      </c>
      <c r="BA783">
        <v>1606000</v>
      </c>
      <c r="BB783" t="s">
        <v>3796</v>
      </c>
      <c r="BC783" t="s">
        <v>3797</v>
      </c>
      <c r="BD783" t="s">
        <v>3813</v>
      </c>
      <c r="BE783" t="s">
        <v>3818</v>
      </c>
      <c r="BF783" t="s">
        <v>3817</v>
      </c>
      <c r="BG783" t="s">
        <v>3820</v>
      </c>
      <c r="BH783" t="s">
        <v>523</v>
      </c>
      <c r="BI783" t="s">
        <v>565</v>
      </c>
      <c r="BJ783" t="s">
        <v>549</v>
      </c>
      <c r="BK783" t="s">
        <v>3866</v>
      </c>
      <c r="BL783" t="s">
        <v>5984</v>
      </c>
      <c r="BM783" t="s">
        <v>4949</v>
      </c>
      <c r="BN783" t="s">
        <v>5121</v>
      </c>
      <c r="BO783" t="s">
        <v>4950</v>
      </c>
      <c r="BP783" s="441" t="str">
        <f t="shared" si="12"/>
        <v>WA.2378.EBA.962.301.E.522191</v>
      </c>
    </row>
    <row r="784" spans="1:68">
      <c r="A784" t="s">
        <v>5010</v>
      </c>
      <c r="B784" t="s">
        <v>4936</v>
      </c>
      <c r="C784" t="s">
        <v>4937</v>
      </c>
      <c r="D784" t="s">
        <v>3795</v>
      </c>
      <c r="E784" t="s">
        <v>197</v>
      </c>
      <c r="F784" t="s">
        <v>3812</v>
      </c>
      <c r="G784" t="s">
        <v>820</v>
      </c>
      <c r="H784" t="s">
        <v>4938</v>
      </c>
      <c r="I784">
        <v>9</v>
      </c>
      <c r="J784" t="s">
        <v>5469</v>
      </c>
      <c r="K784">
        <v>1</v>
      </c>
      <c r="L784" t="s">
        <v>812</v>
      </c>
      <c r="M784" t="s">
        <v>516</v>
      </c>
      <c r="N784" t="s">
        <v>152</v>
      </c>
      <c r="O784" t="s">
        <v>514</v>
      </c>
      <c r="P784" t="s">
        <v>8</v>
      </c>
      <c r="Q784" t="s">
        <v>4570</v>
      </c>
      <c r="R784" t="s">
        <v>4940</v>
      </c>
      <c r="S784" t="s">
        <v>195</v>
      </c>
      <c r="T784" t="s">
        <v>4570</v>
      </c>
      <c r="U784" t="s">
        <v>4570</v>
      </c>
      <c r="V784" t="s">
        <v>4496</v>
      </c>
      <c r="W784" t="s">
        <v>4570</v>
      </c>
      <c r="X784" t="s">
        <v>5983</v>
      </c>
      <c r="Y784" t="s">
        <v>4592</v>
      </c>
      <c r="Z784" t="s">
        <v>8</v>
      </c>
      <c r="AA784">
        <v>0</v>
      </c>
      <c r="AB784" t="s">
        <v>195</v>
      </c>
      <c r="AC784">
        <v>0</v>
      </c>
      <c r="AD784" t="s">
        <v>195</v>
      </c>
      <c r="AE784">
        <v>0</v>
      </c>
      <c r="AF784" t="s">
        <v>195</v>
      </c>
      <c r="AG784">
        <v>0</v>
      </c>
      <c r="AH784" t="s">
        <v>195</v>
      </c>
      <c r="AI784">
        <v>1</v>
      </c>
      <c r="AJ784" t="s">
        <v>153</v>
      </c>
      <c r="AK784">
        <v>1605500</v>
      </c>
      <c r="AL784">
        <v>1605000</v>
      </c>
      <c r="AM784" t="s">
        <v>195</v>
      </c>
      <c r="AN784">
        <v>0</v>
      </c>
      <c r="AO784" t="s">
        <v>5011</v>
      </c>
      <c r="AP784">
        <v>0</v>
      </c>
      <c r="AQ784">
        <v>0</v>
      </c>
      <c r="AR784">
        <v>0</v>
      </c>
      <c r="AS784">
        <v>0</v>
      </c>
      <c r="AT784">
        <v>0</v>
      </c>
      <c r="AU784">
        <v>0</v>
      </c>
      <c r="AV784">
        <v>0</v>
      </c>
      <c r="AW784">
        <v>0</v>
      </c>
      <c r="AX784">
        <v>0</v>
      </c>
      <c r="AY784">
        <v>0</v>
      </c>
      <c r="AZ784">
        <v>0</v>
      </c>
      <c r="BA784">
        <v>1605000</v>
      </c>
      <c r="BB784" t="s">
        <v>3796</v>
      </c>
      <c r="BC784" t="s">
        <v>3797</v>
      </c>
      <c r="BD784" t="s">
        <v>3813</v>
      </c>
      <c r="BE784" t="s">
        <v>3818</v>
      </c>
      <c r="BF784" t="s">
        <v>3817</v>
      </c>
      <c r="BG784" t="s">
        <v>3820</v>
      </c>
      <c r="BH784" t="s">
        <v>523</v>
      </c>
      <c r="BI784" t="s">
        <v>565</v>
      </c>
      <c r="BJ784" t="s">
        <v>549</v>
      </c>
      <c r="BK784" t="s">
        <v>3866</v>
      </c>
      <c r="BL784" t="s">
        <v>5984</v>
      </c>
      <c r="BM784" t="s">
        <v>4949</v>
      </c>
      <c r="BN784" t="s">
        <v>5121</v>
      </c>
      <c r="BO784" t="s">
        <v>4950</v>
      </c>
      <c r="BP784" s="441" t="str">
        <f t="shared" si="12"/>
        <v>WA.2378.EBA.962.301.E.522191</v>
      </c>
    </row>
    <row r="785" spans="1:68">
      <c r="A785" t="s">
        <v>4935</v>
      </c>
      <c r="B785" t="s">
        <v>4936</v>
      </c>
      <c r="C785" t="s">
        <v>4937</v>
      </c>
      <c r="D785" t="s">
        <v>3795</v>
      </c>
      <c r="E785" t="s">
        <v>198</v>
      </c>
      <c r="F785" t="s">
        <v>3861</v>
      </c>
      <c r="G785" t="s">
        <v>3453</v>
      </c>
      <c r="H785" t="s">
        <v>4938</v>
      </c>
      <c r="I785">
        <v>235</v>
      </c>
      <c r="J785" t="s">
        <v>5931</v>
      </c>
      <c r="K785">
        <v>235</v>
      </c>
      <c r="L785" t="s">
        <v>812</v>
      </c>
      <c r="M785" t="s">
        <v>8</v>
      </c>
      <c r="N785" t="s">
        <v>190</v>
      </c>
      <c r="O785" t="s">
        <v>514</v>
      </c>
      <c r="P785" t="s">
        <v>8</v>
      </c>
      <c r="Q785" t="s">
        <v>4570</v>
      </c>
      <c r="R785" t="s">
        <v>4940</v>
      </c>
      <c r="S785" t="s">
        <v>195</v>
      </c>
      <c r="T785" t="s">
        <v>4570</v>
      </c>
      <c r="U785" t="s">
        <v>4570</v>
      </c>
      <c r="V785" t="s">
        <v>4496</v>
      </c>
      <c r="W785" t="s">
        <v>4570</v>
      </c>
      <c r="X785" t="s">
        <v>5985</v>
      </c>
      <c r="Y785" t="s">
        <v>4576</v>
      </c>
      <c r="Z785" t="s">
        <v>8</v>
      </c>
      <c r="AA785">
        <v>0</v>
      </c>
      <c r="AB785" t="s">
        <v>195</v>
      </c>
      <c r="AC785">
        <v>0</v>
      </c>
      <c r="AD785" t="s">
        <v>195</v>
      </c>
      <c r="AE785">
        <v>0</v>
      </c>
      <c r="AF785" t="s">
        <v>195</v>
      </c>
      <c r="AG785">
        <v>0</v>
      </c>
      <c r="AH785" t="s">
        <v>195</v>
      </c>
      <c r="AI785">
        <v>120</v>
      </c>
      <c r="AJ785" t="s">
        <v>4862</v>
      </c>
      <c r="AK785">
        <v>855000</v>
      </c>
      <c r="AL785">
        <v>102600000</v>
      </c>
      <c r="AM785" t="s">
        <v>195</v>
      </c>
      <c r="AN785">
        <v>0</v>
      </c>
      <c r="AO785" t="s">
        <v>4943</v>
      </c>
      <c r="AP785">
        <v>0</v>
      </c>
      <c r="AQ785">
        <v>0</v>
      </c>
      <c r="AR785">
        <v>4765428</v>
      </c>
      <c r="AS785">
        <v>4765428</v>
      </c>
      <c r="AT785">
        <v>726173</v>
      </c>
      <c r="AU785">
        <v>7189074</v>
      </c>
      <c r="AV785">
        <v>7373730</v>
      </c>
      <c r="AW785">
        <v>4808861</v>
      </c>
      <c r="AX785">
        <v>14493179</v>
      </c>
      <c r="AY785">
        <v>19394989</v>
      </c>
      <c r="AZ785">
        <v>18721286</v>
      </c>
      <c r="BA785">
        <v>20361852</v>
      </c>
      <c r="BB785" t="s">
        <v>3796</v>
      </c>
      <c r="BC785" t="s">
        <v>3803</v>
      </c>
      <c r="BD785" t="s">
        <v>5933</v>
      </c>
      <c r="BE785" t="s">
        <v>3863</v>
      </c>
      <c r="BF785" t="s">
        <v>3864</v>
      </c>
      <c r="BG785" t="s">
        <v>5934</v>
      </c>
      <c r="BH785" t="s">
        <v>523</v>
      </c>
      <c r="BI785" t="s">
        <v>532</v>
      </c>
      <c r="BJ785" t="s">
        <v>533</v>
      </c>
      <c r="BK785" t="s">
        <v>3866</v>
      </c>
      <c r="BL785" t="s">
        <v>5986</v>
      </c>
      <c r="BM785" t="s">
        <v>4949</v>
      </c>
      <c r="BN785" t="s">
        <v>5121</v>
      </c>
      <c r="BO785" t="s">
        <v>4950</v>
      </c>
      <c r="BP785" s="441" t="str">
        <f t="shared" si="12"/>
        <v>WA.4345.EBC.996.301.A.522191</v>
      </c>
    </row>
    <row r="786" spans="1:68">
      <c r="A786" t="s">
        <v>5010</v>
      </c>
      <c r="B786" t="s">
        <v>4936</v>
      </c>
      <c r="C786" t="s">
        <v>4937</v>
      </c>
      <c r="D786" t="s">
        <v>3795</v>
      </c>
      <c r="E786" t="s">
        <v>198</v>
      </c>
      <c r="F786" t="s">
        <v>3861</v>
      </c>
      <c r="G786" t="s">
        <v>3453</v>
      </c>
      <c r="H786" t="s">
        <v>4938</v>
      </c>
      <c r="I786">
        <v>235</v>
      </c>
      <c r="J786" t="s">
        <v>5931</v>
      </c>
      <c r="K786">
        <v>235</v>
      </c>
      <c r="L786" t="s">
        <v>812</v>
      </c>
      <c r="M786" t="s">
        <v>8</v>
      </c>
      <c r="N786" t="s">
        <v>190</v>
      </c>
      <c r="O786" t="s">
        <v>514</v>
      </c>
      <c r="P786" t="s">
        <v>8</v>
      </c>
      <c r="Q786" t="s">
        <v>4570</v>
      </c>
      <c r="R786" t="s">
        <v>4940</v>
      </c>
      <c r="S786" t="s">
        <v>195</v>
      </c>
      <c r="T786" t="s">
        <v>4570</v>
      </c>
      <c r="U786" t="s">
        <v>4570</v>
      </c>
      <c r="V786" t="s">
        <v>4496</v>
      </c>
      <c r="W786" t="s">
        <v>4570</v>
      </c>
      <c r="X786" t="s">
        <v>5985</v>
      </c>
      <c r="Y786" t="s">
        <v>4576</v>
      </c>
      <c r="Z786" t="s">
        <v>8</v>
      </c>
      <c r="AA786">
        <v>0</v>
      </c>
      <c r="AB786" t="s">
        <v>195</v>
      </c>
      <c r="AC786">
        <v>0</v>
      </c>
      <c r="AD786" t="s">
        <v>195</v>
      </c>
      <c r="AE786">
        <v>0</v>
      </c>
      <c r="AF786" t="s">
        <v>195</v>
      </c>
      <c r="AG786">
        <v>0</v>
      </c>
      <c r="AH786" t="s">
        <v>195</v>
      </c>
      <c r="AI786">
        <v>120</v>
      </c>
      <c r="AJ786" t="s">
        <v>4862</v>
      </c>
      <c r="AK786">
        <v>855000</v>
      </c>
      <c r="AL786">
        <v>102600000</v>
      </c>
      <c r="AM786" t="s">
        <v>195</v>
      </c>
      <c r="AN786">
        <v>0</v>
      </c>
      <c r="AO786" t="s">
        <v>5011</v>
      </c>
      <c r="AP786">
        <v>0</v>
      </c>
      <c r="AQ786">
        <v>0</v>
      </c>
      <c r="AR786">
        <v>4765428</v>
      </c>
      <c r="AS786">
        <v>4765428</v>
      </c>
      <c r="AT786">
        <v>726173</v>
      </c>
      <c r="AU786">
        <v>7189074</v>
      </c>
      <c r="AV786">
        <v>7373730</v>
      </c>
      <c r="AW786">
        <v>4808861</v>
      </c>
      <c r="AX786">
        <v>14493179</v>
      </c>
      <c r="AY786">
        <v>19394989</v>
      </c>
      <c r="AZ786">
        <v>18721286</v>
      </c>
      <c r="BA786">
        <v>20361852</v>
      </c>
      <c r="BB786" t="s">
        <v>3796</v>
      </c>
      <c r="BC786" t="s">
        <v>3803</v>
      </c>
      <c r="BD786" t="s">
        <v>5933</v>
      </c>
      <c r="BE786" t="s">
        <v>3863</v>
      </c>
      <c r="BF786" t="s">
        <v>3864</v>
      </c>
      <c r="BG786" t="s">
        <v>5934</v>
      </c>
      <c r="BH786" t="s">
        <v>523</v>
      </c>
      <c r="BI786" t="s">
        <v>532</v>
      </c>
      <c r="BJ786" t="s">
        <v>533</v>
      </c>
      <c r="BK786" t="s">
        <v>3866</v>
      </c>
      <c r="BL786" t="s">
        <v>5986</v>
      </c>
      <c r="BM786" t="s">
        <v>4949</v>
      </c>
      <c r="BN786" t="s">
        <v>5121</v>
      </c>
      <c r="BO786" t="s">
        <v>4950</v>
      </c>
      <c r="BP786" s="441" t="str">
        <f t="shared" si="12"/>
        <v>WA.4345.EBC.996.301.A.522191</v>
      </c>
    </row>
    <row r="787" spans="1:68">
      <c r="A787" t="s">
        <v>4935</v>
      </c>
      <c r="B787" t="s">
        <v>4936</v>
      </c>
      <c r="C787" t="s">
        <v>4937</v>
      </c>
      <c r="D787" t="s">
        <v>3770</v>
      </c>
      <c r="E787" t="s">
        <v>196</v>
      </c>
      <c r="F787" t="s">
        <v>3772</v>
      </c>
      <c r="G787" t="s">
        <v>48</v>
      </c>
      <c r="H787" t="s">
        <v>4938</v>
      </c>
      <c r="I787">
        <v>4</v>
      </c>
      <c r="J787" t="s">
        <v>501</v>
      </c>
      <c r="K787">
        <v>4</v>
      </c>
      <c r="L787" t="s">
        <v>519</v>
      </c>
      <c r="M787" t="s">
        <v>8</v>
      </c>
      <c r="N787" t="s">
        <v>62</v>
      </c>
      <c r="O787" t="s">
        <v>515</v>
      </c>
      <c r="P787" t="s">
        <v>8</v>
      </c>
      <c r="Q787" t="s">
        <v>4570</v>
      </c>
      <c r="R787" t="s">
        <v>4940</v>
      </c>
      <c r="S787" t="s">
        <v>195</v>
      </c>
      <c r="T787" t="s">
        <v>4570</v>
      </c>
      <c r="U787" t="s">
        <v>4570</v>
      </c>
      <c r="V787" t="s">
        <v>4496</v>
      </c>
      <c r="W787" t="s">
        <v>4570</v>
      </c>
      <c r="X787" t="s">
        <v>5987</v>
      </c>
      <c r="Y787" t="s">
        <v>4565</v>
      </c>
      <c r="Z787" t="s">
        <v>8</v>
      </c>
      <c r="AA787">
        <v>0</v>
      </c>
      <c r="AB787" t="s">
        <v>195</v>
      </c>
      <c r="AC787">
        <v>0</v>
      </c>
      <c r="AD787" t="s">
        <v>195</v>
      </c>
      <c r="AE787">
        <v>0</v>
      </c>
      <c r="AF787" t="s">
        <v>195</v>
      </c>
      <c r="AG787">
        <v>0</v>
      </c>
      <c r="AH787" t="s">
        <v>195</v>
      </c>
      <c r="AI787">
        <v>1</v>
      </c>
      <c r="AJ787" t="s">
        <v>153</v>
      </c>
      <c r="AK787">
        <v>6000000</v>
      </c>
      <c r="AL787">
        <v>6000000</v>
      </c>
      <c r="AM787" t="s">
        <v>195</v>
      </c>
      <c r="AN787">
        <v>0</v>
      </c>
      <c r="AO787" t="s">
        <v>4943</v>
      </c>
      <c r="AP787">
        <v>0</v>
      </c>
      <c r="AQ787">
        <v>0</v>
      </c>
      <c r="AR787">
        <v>499950</v>
      </c>
      <c r="AS787">
        <v>499950</v>
      </c>
      <c r="AT787">
        <v>499950</v>
      </c>
      <c r="AU787">
        <v>499950</v>
      </c>
      <c r="AV787">
        <v>655690</v>
      </c>
      <c r="AW787">
        <v>499950</v>
      </c>
      <c r="AX787">
        <v>499950</v>
      </c>
      <c r="AY787">
        <v>499950</v>
      </c>
      <c r="AZ787">
        <v>1344112</v>
      </c>
      <c r="BA787">
        <v>500548</v>
      </c>
      <c r="BB787" t="s">
        <v>3771</v>
      </c>
      <c r="BC787" t="s">
        <v>3781</v>
      </c>
      <c r="BD787" t="s">
        <v>3782</v>
      </c>
      <c r="BE787" t="s">
        <v>3783</v>
      </c>
      <c r="BF787" t="s">
        <v>3789</v>
      </c>
      <c r="BG787" t="s">
        <v>3790</v>
      </c>
      <c r="BH787" t="s">
        <v>523</v>
      </c>
      <c r="BI787" t="s">
        <v>528</v>
      </c>
      <c r="BJ787" t="s">
        <v>529</v>
      </c>
      <c r="BK787" t="s">
        <v>3778</v>
      </c>
      <c r="BL787" t="s">
        <v>5988</v>
      </c>
      <c r="BM787" t="s">
        <v>4949</v>
      </c>
      <c r="BN787" t="s">
        <v>5121</v>
      </c>
      <c r="BO787" t="s">
        <v>5620</v>
      </c>
      <c r="BP787" s="441" t="str">
        <f t="shared" si="12"/>
        <v>DL.2376.AFA.001.053.A.522192</v>
      </c>
    </row>
    <row r="788" spans="1:68">
      <c r="A788" t="s">
        <v>4935</v>
      </c>
      <c r="B788" t="s">
        <v>4936</v>
      </c>
      <c r="C788" t="s">
        <v>4937</v>
      </c>
      <c r="D788" t="s">
        <v>3770</v>
      </c>
      <c r="E788" t="s">
        <v>196</v>
      </c>
      <c r="F788" t="s">
        <v>3772</v>
      </c>
      <c r="G788" t="s">
        <v>48</v>
      </c>
      <c r="H788" t="s">
        <v>4938</v>
      </c>
      <c r="I788">
        <v>4</v>
      </c>
      <c r="J788" t="s">
        <v>501</v>
      </c>
      <c r="K788">
        <v>4</v>
      </c>
      <c r="L788" t="s">
        <v>519</v>
      </c>
      <c r="M788" t="s">
        <v>508</v>
      </c>
      <c r="N788" t="s">
        <v>65</v>
      </c>
      <c r="O788" t="s">
        <v>515</v>
      </c>
      <c r="P788" t="s">
        <v>8</v>
      </c>
      <c r="Q788" t="s">
        <v>4570</v>
      </c>
      <c r="R788" t="s">
        <v>4940</v>
      </c>
      <c r="S788" t="s">
        <v>195</v>
      </c>
      <c r="T788" t="s">
        <v>4570</v>
      </c>
      <c r="U788" t="s">
        <v>4570</v>
      </c>
      <c r="V788" t="s">
        <v>4496</v>
      </c>
      <c r="W788" t="s">
        <v>4570</v>
      </c>
      <c r="X788" t="s">
        <v>1295</v>
      </c>
      <c r="Y788" t="s">
        <v>4565</v>
      </c>
      <c r="Z788" t="s">
        <v>8</v>
      </c>
      <c r="AA788">
        <v>0</v>
      </c>
      <c r="AB788" t="s">
        <v>195</v>
      </c>
      <c r="AC788">
        <v>0</v>
      </c>
      <c r="AD788" t="s">
        <v>195</v>
      </c>
      <c r="AE788">
        <v>0</v>
      </c>
      <c r="AF788" t="s">
        <v>195</v>
      </c>
      <c r="AG788">
        <v>0</v>
      </c>
      <c r="AH788" t="s">
        <v>195</v>
      </c>
      <c r="AI788">
        <v>1</v>
      </c>
      <c r="AJ788" t="s">
        <v>153</v>
      </c>
      <c r="AK788">
        <v>2000000</v>
      </c>
      <c r="AL788">
        <v>2000000</v>
      </c>
      <c r="AM788" t="s">
        <v>195</v>
      </c>
      <c r="AN788">
        <v>0</v>
      </c>
      <c r="AO788" t="s">
        <v>4943</v>
      </c>
      <c r="AP788">
        <v>0</v>
      </c>
      <c r="AQ788">
        <v>0</v>
      </c>
      <c r="AR788">
        <v>166650</v>
      </c>
      <c r="AS788">
        <v>166650</v>
      </c>
      <c r="AT788">
        <v>166650</v>
      </c>
      <c r="AU788">
        <v>166650</v>
      </c>
      <c r="AV788">
        <v>218563</v>
      </c>
      <c r="AW788">
        <v>166650</v>
      </c>
      <c r="AX788">
        <v>166650</v>
      </c>
      <c r="AY788">
        <v>166650</v>
      </c>
      <c r="AZ788">
        <v>448037</v>
      </c>
      <c r="BA788">
        <v>166850</v>
      </c>
      <c r="BB788" t="s">
        <v>3771</v>
      </c>
      <c r="BC788" t="s">
        <v>3781</v>
      </c>
      <c r="BD788" t="s">
        <v>3782</v>
      </c>
      <c r="BE788" t="s">
        <v>3783</v>
      </c>
      <c r="BF788" t="s">
        <v>3789</v>
      </c>
      <c r="BG788" t="s">
        <v>3792</v>
      </c>
      <c r="BH788" t="s">
        <v>523</v>
      </c>
      <c r="BI788" t="s">
        <v>528</v>
      </c>
      <c r="BJ788" t="s">
        <v>529</v>
      </c>
      <c r="BK788" t="s">
        <v>3778</v>
      </c>
      <c r="BL788" t="s">
        <v>5988</v>
      </c>
      <c r="BM788" t="s">
        <v>4949</v>
      </c>
      <c r="BN788" t="s">
        <v>5121</v>
      </c>
      <c r="BO788" t="s">
        <v>5620</v>
      </c>
      <c r="BP788" s="441" t="str">
        <f t="shared" si="12"/>
        <v>DL.2376.AFA.001.053.B.522192</v>
      </c>
    </row>
    <row r="789" spans="1:68">
      <c r="A789" t="s">
        <v>4935</v>
      </c>
      <c r="B789" t="s">
        <v>4936</v>
      </c>
      <c r="C789" t="s">
        <v>4937</v>
      </c>
      <c r="D789" t="s">
        <v>3770</v>
      </c>
      <c r="E789" t="s">
        <v>196</v>
      </c>
      <c r="F789" t="s">
        <v>3772</v>
      </c>
      <c r="G789" t="s">
        <v>48</v>
      </c>
      <c r="H789" t="s">
        <v>4938</v>
      </c>
      <c r="I789">
        <v>4</v>
      </c>
      <c r="J789" t="s">
        <v>501</v>
      </c>
      <c r="K789">
        <v>4</v>
      </c>
      <c r="L789" t="s">
        <v>520</v>
      </c>
      <c r="M789" t="s">
        <v>8</v>
      </c>
      <c r="N789" t="s">
        <v>68</v>
      </c>
      <c r="O789" t="s">
        <v>515</v>
      </c>
      <c r="P789" t="s">
        <v>8</v>
      </c>
      <c r="Q789" t="s">
        <v>4570</v>
      </c>
      <c r="R789" t="s">
        <v>4940</v>
      </c>
      <c r="S789" t="s">
        <v>195</v>
      </c>
      <c r="T789" t="s">
        <v>4570</v>
      </c>
      <c r="U789" t="s">
        <v>4570</v>
      </c>
      <c r="V789" t="s">
        <v>4496</v>
      </c>
      <c r="W789" t="s">
        <v>4570</v>
      </c>
      <c r="X789" t="s">
        <v>5989</v>
      </c>
      <c r="Y789" t="s">
        <v>4594</v>
      </c>
      <c r="Z789" t="s">
        <v>8</v>
      </c>
      <c r="AA789">
        <v>0</v>
      </c>
      <c r="AB789" t="s">
        <v>195</v>
      </c>
      <c r="AC789">
        <v>0</v>
      </c>
      <c r="AD789" t="s">
        <v>195</v>
      </c>
      <c r="AE789">
        <v>0</v>
      </c>
      <c r="AF789" t="s">
        <v>195</v>
      </c>
      <c r="AG789">
        <v>0</v>
      </c>
      <c r="AH789" t="s">
        <v>195</v>
      </c>
      <c r="AI789">
        <v>1</v>
      </c>
      <c r="AJ789" t="s">
        <v>153</v>
      </c>
      <c r="AK789">
        <v>5000000</v>
      </c>
      <c r="AL789">
        <v>5000000</v>
      </c>
      <c r="AM789" t="s">
        <v>195</v>
      </c>
      <c r="AN789">
        <v>0</v>
      </c>
      <c r="AO789" t="s">
        <v>4943</v>
      </c>
      <c r="AP789">
        <v>0</v>
      </c>
      <c r="AQ789">
        <v>0</v>
      </c>
      <c r="AR789">
        <v>394379</v>
      </c>
      <c r="AS789">
        <v>660848</v>
      </c>
      <c r="AT789">
        <v>394379</v>
      </c>
      <c r="AU789">
        <v>875931</v>
      </c>
      <c r="AV789">
        <v>394379</v>
      </c>
      <c r="AW789">
        <v>394379</v>
      </c>
      <c r="AX789">
        <v>875931</v>
      </c>
      <c r="AY789">
        <v>394379</v>
      </c>
      <c r="AZ789">
        <v>220034</v>
      </c>
      <c r="BA789">
        <v>395361</v>
      </c>
      <c r="BB789" t="s">
        <v>3771</v>
      </c>
      <c r="BC789" t="s">
        <v>3781</v>
      </c>
      <c r="BD789" t="s">
        <v>3782</v>
      </c>
      <c r="BE789" t="s">
        <v>3783</v>
      </c>
      <c r="BF789" t="s">
        <v>3793</v>
      </c>
      <c r="BG789" t="s">
        <v>3794</v>
      </c>
      <c r="BH789" t="s">
        <v>523</v>
      </c>
      <c r="BI789" t="s">
        <v>528</v>
      </c>
      <c r="BJ789" t="s">
        <v>531</v>
      </c>
      <c r="BK789" t="s">
        <v>3778</v>
      </c>
      <c r="BL789" t="s">
        <v>5990</v>
      </c>
      <c r="BM789" t="s">
        <v>4949</v>
      </c>
      <c r="BN789" t="s">
        <v>5121</v>
      </c>
      <c r="BO789" t="s">
        <v>5620</v>
      </c>
      <c r="BP789" s="441" t="str">
        <f t="shared" si="12"/>
        <v>DL.2376.AFA.001.054.A.522192</v>
      </c>
    </row>
    <row r="790" spans="1:68">
      <c r="A790" t="s">
        <v>5010</v>
      </c>
      <c r="B790" t="s">
        <v>4936</v>
      </c>
      <c r="C790" t="s">
        <v>4937</v>
      </c>
      <c r="D790" t="s">
        <v>3770</v>
      </c>
      <c r="E790" t="s">
        <v>196</v>
      </c>
      <c r="F790" t="s">
        <v>3772</v>
      </c>
      <c r="G790" t="s">
        <v>48</v>
      </c>
      <c r="H790" t="s">
        <v>4938</v>
      </c>
      <c r="I790">
        <v>4</v>
      </c>
      <c r="J790" t="s">
        <v>501</v>
      </c>
      <c r="K790">
        <v>4</v>
      </c>
      <c r="L790" t="s">
        <v>519</v>
      </c>
      <c r="M790" t="s">
        <v>8</v>
      </c>
      <c r="N790" t="s">
        <v>62</v>
      </c>
      <c r="O790" t="s">
        <v>515</v>
      </c>
      <c r="P790" t="s">
        <v>8</v>
      </c>
      <c r="Q790" t="s">
        <v>4570</v>
      </c>
      <c r="R790" t="s">
        <v>4940</v>
      </c>
      <c r="S790" t="s">
        <v>195</v>
      </c>
      <c r="T790" t="s">
        <v>4570</v>
      </c>
      <c r="U790" t="s">
        <v>4570</v>
      </c>
      <c r="V790" t="s">
        <v>4496</v>
      </c>
      <c r="W790" t="s">
        <v>4570</v>
      </c>
      <c r="X790" t="s">
        <v>5987</v>
      </c>
      <c r="Y790" t="s">
        <v>4565</v>
      </c>
      <c r="Z790" t="s">
        <v>8</v>
      </c>
      <c r="AA790">
        <v>0</v>
      </c>
      <c r="AB790" t="s">
        <v>195</v>
      </c>
      <c r="AC790">
        <v>0</v>
      </c>
      <c r="AD790" t="s">
        <v>195</v>
      </c>
      <c r="AE790">
        <v>0</v>
      </c>
      <c r="AF790" t="s">
        <v>195</v>
      </c>
      <c r="AG790">
        <v>0</v>
      </c>
      <c r="AH790" t="s">
        <v>195</v>
      </c>
      <c r="AI790">
        <v>1</v>
      </c>
      <c r="AJ790" t="s">
        <v>153</v>
      </c>
      <c r="AK790">
        <v>6000000</v>
      </c>
      <c r="AL790">
        <v>6000000</v>
      </c>
      <c r="AM790" t="s">
        <v>195</v>
      </c>
      <c r="AN790">
        <v>0</v>
      </c>
      <c r="AO790" t="s">
        <v>5011</v>
      </c>
      <c r="AP790">
        <v>0</v>
      </c>
      <c r="AQ790">
        <v>0</v>
      </c>
      <c r="AR790">
        <v>499950</v>
      </c>
      <c r="AS790">
        <v>499950</v>
      </c>
      <c r="AT790">
        <v>499950</v>
      </c>
      <c r="AU790">
        <v>499950</v>
      </c>
      <c r="AV790">
        <v>655690</v>
      </c>
      <c r="AW790">
        <v>499950</v>
      </c>
      <c r="AX790">
        <v>499950</v>
      </c>
      <c r="AY790">
        <v>499950</v>
      </c>
      <c r="AZ790">
        <v>1344112</v>
      </c>
      <c r="BA790">
        <v>500548</v>
      </c>
      <c r="BB790" t="s">
        <v>3771</v>
      </c>
      <c r="BC790" t="s">
        <v>3781</v>
      </c>
      <c r="BD790" t="s">
        <v>3782</v>
      </c>
      <c r="BE790" t="s">
        <v>3783</v>
      </c>
      <c r="BF790" t="s">
        <v>3789</v>
      </c>
      <c r="BG790" t="s">
        <v>3790</v>
      </c>
      <c r="BH790" t="s">
        <v>523</v>
      </c>
      <c r="BI790" t="s">
        <v>528</v>
      </c>
      <c r="BJ790" t="s">
        <v>529</v>
      </c>
      <c r="BK790" t="s">
        <v>3778</v>
      </c>
      <c r="BL790" t="s">
        <v>5988</v>
      </c>
      <c r="BM790" t="s">
        <v>4949</v>
      </c>
      <c r="BN790" t="s">
        <v>5121</v>
      </c>
      <c r="BO790" t="s">
        <v>5620</v>
      </c>
      <c r="BP790" s="441" t="str">
        <f t="shared" si="12"/>
        <v>DL.2376.AFA.001.053.A.522192</v>
      </c>
    </row>
    <row r="791" spans="1:68">
      <c r="A791" t="s">
        <v>5010</v>
      </c>
      <c r="B791" t="s">
        <v>4936</v>
      </c>
      <c r="C791" t="s">
        <v>4937</v>
      </c>
      <c r="D791" t="s">
        <v>3770</v>
      </c>
      <c r="E791" t="s">
        <v>196</v>
      </c>
      <c r="F791" t="s">
        <v>3772</v>
      </c>
      <c r="G791" t="s">
        <v>48</v>
      </c>
      <c r="H791" t="s">
        <v>4938</v>
      </c>
      <c r="I791">
        <v>4</v>
      </c>
      <c r="J791" t="s">
        <v>501</v>
      </c>
      <c r="K791">
        <v>4</v>
      </c>
      <c r="L791" t="s">
        <v>519</v>
      </c>
      <c r="M791" t="s">
        <v>508</v>
      </c>
      <c r="N791" t="s">
        <v>65</v>
      </c>
      <c r="O791" t="s">
        <v>515</v>
      </c>
      <c r="P791" t="s">
        <v>8</v>
      </c>
      <c r="Q791" t="s">
        <v>4570</v>
      </c>
      <c r="R791" t="s">
        <v>4940</v>
      </c>
      <c r="S791" t="s">
        <v>195</v>
      </c>
      <c r="T791" t="s">
        <v>4570</v>
      </c>
      <c r="U791" t="s">
        <v>4570</v>
      </c>
      <c r="V791" t="s">
        <v>4496</v>
      </c>
      <c r="W791" t="s">
        <v>4570</v>
      </c>
      <c r="X791" t="s">
        <v>1295</v>
      </c>
      <c r="Y791" t="s">
        <v>4565</v>
      </c>
      <c r="Z791" t="s">
        <v>8</v>
      </c>
      <c r="AA791">
        <v>0</v>
      </c>
      <c r="AB791" t="s">
        <v>195</v>
      </c>
      <c r="AC791">
        <v>0</v>
      </c>
      <c r="AD791" t="s">
        <v>195</v>
      </c>
      <c r="AE791">
        <v>0</v>
      </c>
      <c r="AF791" t="s">
        <v>195</v>
      </c>
      <c r="AG791">
        <v>0</v>
      </c>
      <c r="AH791" t="s">
        <v>195</v>
      </c>
      <c r="AI791">
        <v>1</v>
      </c>
      <c r="AJ791" t="s">
        <v>153</v>
      </c>
      <c r="AK791">
        <v>2000000</v>
      </c>
      <c r="AL791">
        <v>2000000</v>
      </c>
      <c r="AM791" t="s">
        <v>195</v>
      </c>
      <c r="AN791">
        <v>0</v>
      </c>
      <c r="AO791" t="s">
        <v>5011</v>
      </c>
      <c r="AP791">
        <v>0</v>
      </c>
      <c r="AQ791">
        <v>0</v>
      </c>
      <c r="AR791">
        <v>166650</v>
      </c>
      <c r="AS791">
        <v>166650</v>
      </c>
      <c r="AT791">
        <v>166650</v>
      </c>
      <c r="AU791">
        <v>166650</v>
      </c>
      <c r="AV791">
        <v>218563</v>
      </c>
      <c r="AW791">
        <v>166650</v>
      </c>
      <c r="AX791">
        <v>166650</v>
      </c>
      <c r="AY791">
        <v>166650</v>
      </c>
      <c r="AZ791">
        <v>448037</v>
      </c>
      <c r="BA791">
        <v>166850</v>
      </c>
      <c r="BB791" t="s">
        <v>3771</v>
      </c>
      <c r="BC791" t="s">
        <v>3781</v>
      </c>
      <c r="BD791" t="s">
        <v>3782</v>
      </c>
      <c r="BE791" t="s">
        <v>3783</v>
      </c>
      <c r="BF791" t="s">
        <v>3789</v>
      </c>
      <c r="BG791" t="s">
        <v>3792</v>
      </c>
      <c r="BH791" t="s">
        <v>523</v>
      </c>
      <c r="BI791" t="s">
        <v>528</v>
      </c>
      <c r="BJ791" t="s">
        <v>529</v>
      </c>
      <c r="BK791" t="s">
        <v>3778</v>
      </c>
      <c r="BL791" t="s">
        <v>5988</v>
      </c>
      <c r="BM791" t="s">
        <v>4949</v>
      </c>
      <c r="BN791" t="s">
        <v>5121</v>
      </c>
      <c r="BO791" t="s">
        <v>5620</v>
      </c>
      <c r="BP791" s="441" t="str">
        <f t="shared" si="12"/>
        <v>DL.2376.AFA.001.053.B.522192</v>
      </c>
    </row>
    <row r="792" spans="1:68">
      <c r="A792" t="s">
        <v>4935</v>
      </c>
      <c r="B792" t="s">
        <v>4936</v>
      </c>
      <c r="C792" t="s">
        <v>4937</v>
      </c>
      <c r="D792" t="s">
        <v>3770</v>
      </c>
      <c r="E792" t="s">
        <v>196</v>
      </c>
      <c r="F792" t="s">
        <v>3772</v>
      </c>
      <c r="G792" t="s">
        <v>48</v>
      </c>
      <c r="H792" t="s">
        <v>4938</v>
      </c>
      <c r="I792">
        <v>4</v>
      </c>
      <c r="J792" t="s">
        <v>501</v>
      </c>
      <c r="K792">
        <v>4</v>
      </c>
      <c r="L792" t="s">
        <v>519</v>
      </c>
      <c r="M792" t="s">
        <v>8</v>
      </c>
      <c r="N792" t="s">
        <v>62</v>
      </c>
      <c r="O792" t="s">
        <v>526</v>
      </c>
      <c r="P792" t="s">
        <v>8</v>
      </c>
      <c r="Q792" t="s">
        <v>4570</v>
      </c>
      <c r="R792" t="s">
        <v>4940</v>
      </c>
      <c r="S792" t="s">
        <v>195</v>
      </c>
      <c r="T792" t="s">
        <v>4570</v>
      </c>
      <c r="U792" t="s">
        <v>4570</v>
      </c>
      <c r="V792" t="s">
        <v>4496</v>
      </c>
      <c r="W792" t="s">
        <v>4570</v>
      </c>
      <c r="X792" t="s">
        <v>5991</v>
      </c>
      <c r="Y792" t="s">
        <v>4544</v>
      </c>
      <c r="Z792" t="s">
        <v>8</v>
      </c>
      <c r="AA792">
        <v>0</v>
      </c>
      <c r="AB792" t="s">
        <v>195</v>
      </c>
      <c r="AC792">
        <v>0</v>
      </c>
      <c r="AD792" t="s">
        <v>195</v>
      </c>
      <c r="AE792">
        <v>0</v>
      </c>
      <c r="AF792" t="s">
        <v>195</v>
      </c>
      <c r="AG792">
        <v>0</v>
      </c>
      <c r="AH792" t="s">
        <v>195</v>
      </c>
      <c r="AI792">
        <v>4</v>
      </c>
      <c r="AJ792" t="s">
        <v>106</v>
      </c>
      <c r="AK792">
        <v>250000</v>
      </c>
      <c r="AL792">
        <v>1000000</v>
      </c>
      <c r="AM792" t="s">
        <v>195</v>
      </c>
      <c r="AN792">
        <v>0</v>
      </c>
      <c r="AO792" t="s">
        <v>4943</v>
      </c>
      <c r="AP792">
        <v>0</v>
      </c>
      <c r="AQ792">
        <v>0</v>
      </c>
      <c r="AR792">
        <v>83325</v>
      </c>
      <c r="AS792">
        <v>83325</v>
      </c>
      <c r="AT792">
        <v>83325</v>
      </c>
      <c r="AU792">
        <v>83325</v>
      </c>
      <c r="AV792">
        <v>109282</v>
      </c>
      <c r="AW792">
        <v>83325</v>
      </c>
      <c r="AX792">
        <v>83325</v>
      </c>
      <c r="AY792">
        <v>83325</v>
      </c>
      <c r="AZ792">
        <v>224019</v>
      </c>
      <c r="BA792">
        <v>83424</v>
      </c>
      <c r="BB792" t="s">
        <v>3771</v>
      </c>
      <c r="BC792" t="s">
        <v>3781</v>
      </c>
      <c r="BD792" t="s">
        <v>3782</v>
      </c>
      <c r="BE792" t="s">
        <v>3783</v>
      </c>
      <c r="BF792" t="s">
        <v>3789</v>
      </c>
      <c r="BG792" t="s">
        <v>3790</v>
      </c>
      <c r="BH792" t="s">
        <v>523</v>
      </c>
      <c r="BI792" t="s">
        <v>528</v>
      </c>
      <c r="BJ792" t="s">
        <v>529</v>
      </c>
      <c r="BK792" t="s">
        <v>3786</v>
      </c>
      <c r="BL792" t="s">
        <v>5992</v>
      </c>
      <c r="BM792" t="s">
        <v>4949</v>
      </c>
      <c r="BN792" t="s">
        <v>5439</v>
      </c>
      <c r="BO792" t="s">
        <v>4950</v>
      </c>
      <c r="BP792" s="441" t="str">
        <f t="shared" si="12"/>
        <v>DL.2376.AFA.001.053.A.521219</v>
      </c>
    </row>
    <row r="793" spans="1:68">
      <c r="A793" t="s">
        <v>4935</v>
      </c>
      <c r="B793" t="s">
        <v>4936</v>
      </c>
      <c r="C793" t="s">
        <v>4937</v>
      </c>
      <c r="D793" t="s">
        <v>3770</v>
      </c>
      <c r="E793" t="s">
        <v>196</v>
      </c>
      <c r="F793" t="s">
        <v>3772</v>
      </c>
      <c r="G793" t="s">
        <v>48</v>
      </c>
      <c r="H793" t="s">
        <v>4938</v>
      </c>
      <c r="I793">
        <v>4</v>
      </c>
      <c r="J793" t="s">
        <v>501</v>
      </c>
      <c r="K793">
        <v>4</v>
      </c>
      <c r="L793" t="s">
        <v>519</v>
      </c>
      <c r="M793" t="s">
        <v>8</v>
      </c>
      <c r="N793" t="s">
        <v>62</v>
      </c>
      <c r="O793" t="s">
        <v>526</v>
      </c>
      <c r="P793" t="s">
        <v>8</v>
      </c>
      <c r="Q793" t="s">
        <v>4570</v>
      </c>
      <c r="R793" t="s">
        <v>4940</v>
      </c>
      <c r="S793" t="s">
        <v>195</v>
      </c>
      <c r="T793" t="s">
        <v>4570</v>
      </c>
      <c r="U793" t="s">
        <v>4570</v>
      </c>
      <c r="V793" t="s">
        <v>4951</v>
      </c>
      <c r="W793" t="s">
        <v>4496</v>
      </c>
      <c r="X793" t="s">
        <v>5993</v>
      </c>
      <c r="Y793" t="s">
        <v>4566</v>
      </c>
      <c r="Z793" t="s">
        <v>8</v>
      </c>
      <c r="AA793">
        <v>0</v>
      </c>
      <c r="AB793" t="s">
        <v>195</v>
      </c>
      <c r="AC793">
        <v>0</v>
      </c>
      <c r="AD793" t="s">
        <v>195</v>
      </c>
      <c r="AE793">
        <v>0</v>
      </c>
      <c r="AF793" t="s">
        <v>195</v>
      </c>
      <c r="AG793">
        <v>0</v>
      </c>
      <c r="AH793" t="s">
        <v>195</v>
      </c>
      <c r="AI793">
        <v>10</v>
      </c>
      <c r="AJ793" t="s">
        <v>106</v>
      </c>
      <c r="AK793">
        <v>500000</v>
      </c>
      <c r="AL793">
        <v>5000000</v>
      </c>
      <c r="AM793" t="s">
        <v>195</v>
      </c>
      <c r="AN793">
        <v>0</v>
      </c>
      <c r="AO793" t="s">
        <v>4943</v>
      </c>
      <c r="AP793">
        <v>0</v>
      </c>
      <c r="AQ793">
        <v>0</v>
      </c>
      <c r="AR793">
        <v>416625</v>
      </c>
      <c r="AS793">
        <v>416625</v>
      </c>
      <c r="AT793">
        <v>416625</v>
      </c>
      <c r="AU793">
        <v>416625</v>
      </c>
      <c r="AV793">
        <v>546408</v>
      </c>
      <c r="AW793">
        <v>416625</v>
      </c>
      <c r="AX793">
        <v>416625</v>
      </c>
      <c r="AY793">
        <v>416625</v>
      </c>
      <c r="AZ793">
        <v>1120093</v>
      </c>
      <c r="BA793">
        <v>417124</v>
      </c>
      <c r="BB793" t="s">
        <v>3771</v>
      </c>
      <c r="BC793" t="s">
        <v>3781</v>
      </c>
      <c r="BD793" t="s">
        <v>3782</v>
      </c>
      <c r="BE793" t="s">
        <v>3783</v>
      </c>
      <c r="BF793" t="s">
        <v>3789</v>
      </c>
      <c r="BG793" t="s">
        <v>3790</v>
      </c>
      <c r="BH793" t="s">
        <v>523</v>
      </c>
      <c r="BI793" t="s">
        <v>528</v>
      </c>
      <c r="BJ793" t="s">
        <v>529</v>
      </c>
      <c r="BK793" t="s">
        <v>3786</v>
      </c>
      <c r="BL793" t="s">
        <v>5994</v>
      </c>
      <c r="BM793" t="s">
        <v>4949</v>
      </c>
      <c r="BN793" t="s">
        <v>5439</v>
      </c>
      <c r="BO793" t="s">
        <v>4950</v>
      </c>
      <c r="BP793" s="441" t="str">
        <f t="shared" si="12"/>
        <v>DL.2376.AFA.001.053.A.521219</v>
      </c>
    </row>
    <row r="794" spans="1:68">
      <c r="A794" t="s">
        <v>4935</v>
      </c>
      <c r="B794" t="s">
        <v>4936</v>
      </c>
      <c r="C794" t="s">
        <v>4937</v>
      </c>
      <c r="D794" t="s">
        <v>3770</v>
      </c>
      <c r="E794" t="s">
        <v>196</v>
      </c>
      <c r="F794" t="s">
        <v>3772</v>
      </c>
      <c r="G794" t="s">
        <v>48</v>
      </c>
      <c r="H794" t="s">
        <v>4938</v>
      </c>
      <c r="I794">
        <v>4</v>
      </c>
      <c r="J794" t="s">
        <v>501</v>
      </c>
      <c r="K794">
        <v>4</v>
      </c>
      <c r="L794" t="s">
        <v>519</v>
      </c>
      <c r="M794" t="s">
        <v>508</v>
      </c>
      <c r="N794" t="s">
        <v>65</v>
      </c>
      <c r="O794" t="s">
        <v>526</v>
      </c>
      <c r="P794" t="s">
        <v>8</v>
      </c>
      <c r="Q794" t="s">
        <v>4570</v>
      </c>
      <c r="R794" t="s">
        <v>4940</v>
      </c>
      <c r="S794" t="s">
        <v>195</v>
      </c>
      <c r="T794" t="s">
        <v>4570</v>
      </c>
      <c r="U794" t="s">
        <v>4570</v>
      </c>
      <c r="V794" t="s">
        <v>4496</v>
      </c>
      <c r="W794" t="s">
        <v>4570</v>
      </c>
      <c r="X794" t="s">
        <v>5995</v>
      </c>
      <c r="Y794" t="s">
        <v>4544</v>
      </c>
      <c r="Z794" t="s">
        <v>8</v>
      </c>
      <c r="AA794">
        <v>0</v>
      </c>
      <c r="AB794" t="s">
        <v>195</v>
      </c>
      <c r="AC794">
        <v>0</v>
      </c>
      <c r="AD794" t="s">
        <v>195</v>
      </c>
      <c r="AE794">
        <v>0</v>
      </c>
      <c r="AF794" t="s">
        <v>195</v>
      </c>
      <c r="AG794">
        <v>0</v>
      </c>
      <c r="AH794" t="s">
        <v>195</v>
      </c>
      <c r="AI794">
        <v>4</v>
      </c>
      <c r="AJ794" t="s">
        <v>106</v>
      </c>
      <c r="AK794">
        <v>250000</v>
      </c>
      <c r="AL794">
        <v>1000000</v>
      </c>
      <c r="AM794" t="s">
        <v>195</v>
      </c>
      <c r="AN794">
        <v>0</v>
      </c>
      <c r="AO794" t="s">
        <v>4943</v>
      </c>
      <c r="AP794">
        <v>0</v>
      </c>
      <c r="AQ794">
        <v>0</v>
      </c>
      <c r="AR794">
        <v>83325</v>
      </c>
      <c r="AS794">
        <v>83325</v>
      </c>
      <c r="AT794">
        <v>83325</v>
      </c>
      <c r="AU794">
        <v>83325</v>
      </c>
      <c r="AV794">
        <v>109282</v>
      </c>
      <c r="AW794">
        <v>83325</v>
      </c>
      <c r="AX794">
        <v>83325</v>
      </c>
      <c r="AY794">
        <v>83325</v>
      </c>
      <c r="AZ794">
        <v>224019</v>
      </c>
      <c r="BA794">
        <v>83424</v>
      </c>
      <c r="BB794" t="s">
        <v>3771</v>
      </c>
      <c r="BC794" t="s">
        <v>3781</v>
      </c>
      <c r="BD794" t="s">
        <v>3782</v>
      </c>
      <c r="BE794" t="s">
        <v>3783</v>
      </c>
      <c r="BF794" t="s">
        <v>3789</v>
      </c>
      <c r="BG794" t="s">
        <v>3792</v>
      </c>
      <c r="BH794" t="s">
        <v>523</v>
      </c>
      <c r="BI794" t="s">
        <v>528</v>
      </c>
      <c r="BJ794" t="s">
        <v>529</v>
      </c>
      <c r="BK794" t="s">
        <v>3786</v>
      </c>
      <c r="BL794" t="s">
        <v>5992</v>
      </c>
      <c r="BM794" t="s">
        <v>4949</v>
      </c>
      <c r="BN794" t="s">
        <v>5439</v>
      </c>
      <c r="BO794" t="s">
        <v>4950</v>
      </c>
      <c r="BP794" s="441" t="str">
        <f t="shared" si="12"/>
        <v>DL.2376.AFA.001.053.B.521219</v>
      </c>
    </row>
    <row r="795" spans="1:68">
      <c r="A795" t="s">
        <v>4935</v>
      </c>
      <c r="B795" t="s">
        <v>4936</v>
      </c>
      <c r="C795" t="s">
        <v>4937</v>
      </c>
      <c r="D795" t="s">
        <v>3770</v>
      </c>
      <c r="E795" t="s">
        <v>196</v>
      </c>
      <c r="F795" t="s">
        <v>3772</v>
      </c>
      <c r="G795" t="s">
        <v>48</v>
      </c>
      <c r="H795" t="s">
        <v>4938</v>
      </c>
      <c r="I795">
        <v>4</v>
      </c>
      <c r="J795" t="s">
        <v>501</v>
      </c>
      <c r="K795">
        <v>4</v>
      </c>
      <c r="L795" t="s">
        <v>519</v>
      </c>
      <c r="M795" t="s">
        <v>508</v>
      </c>
      <c r="N795" t="s">
        <v>65</v>
      </c>
      <c r="O795" t="s">
        <v>526</v>
      </c>
      <c r="P795" t="s">
        <v>8</v>
      </c>
      <c r="Q795" t="s">
        <v>4570</v>
      </c>
      <c r="R795" t="s">
        <v>4940</v>
      </c>
      <c r="S795" t="s">
        <v>195</v>
      </c>
      <c r="T795" t="s">
        <v>4570</v>
      </c>
      <c r="U795" t="s">
        <v>4570</v>
      </c>
      <c r="V795" t="s">
        <v>4951</v>
      </c>
      <c r="W795" t="s">
        <v>4496</v>
      </c>
      <c r="X795" t="s">
        <v>5996</v>
      </c>
      <c r="Y795" t="s">
        <v>4566</v>
      </c>
      <c r="Z795" t="s">
        <v>8</v>
      </c>
      <c r="AA795">
        <v>0</v>
      </c>
      <c r="AB795" t="s">
        <v>195</v>
      </c>
      <c r="AC795">
        <v>0</v>
      </c>
      <c r="AD795" t="s">
        <v>195</v>
      </c>
      <c r="AE795">
        <v>0</v>
      </c>
      <c r="AF795" t="s">
        <v>195</v>
      </c>
      <c r="AG795">
        <v>0</v>
      </c>
      <c r="AH795" t="s">
        <v>195</v>
      </c>
      <c r="AI795">
        <v>8</v>
      </c>
      <c r="AJ795" t="s">
        <v>106</v>
      </c>
      <c r="AK795">
        <v>500000</v>
      </c>
      <c r="AL795">
        <v>4000000</v>
      </c>
      <c r="AM795" t="s">
        <v>195</v>
      </c>
      <c r="AN795">
        <v>0</v>
      </c>
      <c r="AO795" t="s">
        <v>4943</v>
      </c>
      <c r="AP795">
        <v>0</v>
      </c>
      <c r="AQ795">
        <v>0</v>
      </c>
      <c r="AR795">
        <v>333300</v>
      </c>
      <c r="AS795">
        <v>333300</v>
      </c>
      <c r="AT795">
        <v>333300</v>
      </c>
      <c r="AU795">
        <v>333300</v>
      </c>
      <c r="AV795">
        <v>437127</v>
      </c>
      <c r="AW795">
        <v>333300</v>
      </c>
      <c r="AX795">
        <v>333300</v>
      </c>
      <c r="AY795">
        <v>333300</v>
      </c>
      <c r="AZ795">
        <v>896075</v>
      </c>
      <c r="BA795">
        <v>333698</v>
      </c>
      <c r="BB795" t="s">
        <v>3771</v>
      </c>
      <c r="BC795" t="s">
        <v>3781</v>
      </c>
      <c r="BD795" t="s">
        <v>3782</v>
      </c>
      <c r="BE795" t="s">
        <v>3783</v>
      </c>
      <c r="BF795" t="s">
        <v>3789</v>
      </c>
      <c r="BG795" t="s">
        <v>3792</v>
      </c>
      <c r="BH795" t="s">
        <v>523</v>
      </c>
      <c r="BI795" t="s">
        <v>528</v>
      </c>
      <c r="BJ795" t="s">
        <v>529</v>
      </c>
      <c r="BK795" t="s">
        <v>3786</v>
      </c>
      <c r="BL795" t="s">
        <v>5994</v>
      </c>
      <c r="BM795" t="s">
        <v>4949</v>
      </c>
      <c r="BN795" t="s">
        <v>5439</v>
      </c>
      <c r="BO795" t="s">
        <v>4950</v>
      </c>
      <c r="BP795" s="441" t="str">
        <f t="shared" si="12"/>
        <v>DL.2376.AFA.001.053.B.521219</v>
      </c>
    </row>
    <row r="796" spans="1:68">
      <c r="A796" t="s">
        <v>4935</v>
      </c>
      <c r="B796" t="s">
        <v>4936</v>
      </c>
      <c r="C796" t="s">
        <v>4937</v>
      </c>
      <c r="D796" t="s">
        <v>3770</v>
      </c>
      <c r="E796" t="s">
        <v>196</v>
      </c>
      <c r="F796" t="s">
        <v>3772</v>
      </c>
      <c r="G796" t="s">
        <v>48</v>
      </c>
      <c r="H796" t="s">
        <v>4938</v>
      </c>
      <c r="I796">
        <v>4</v>
      </c>
      <c r="J796" t="s">
        <v>501</v>
      </c>
      <c r="K796">
        <v>4</v>
      </c>
      <c r="L796" t="s">
        <v>519</v>
      </c>
      <c r="M796" t="s">
        <v>509</v>
      </c>
      <c r="N796" t="s">
        <v>774</v>
      </c>
      <c r="O796" t="s">
        <v>526</v>
      </c>
      <c r="P796" t="s">
        <v>8</v>
      </c>
      <c r="Q796" t="s">
        <v>4570</v>
      </c>
      <c r="R796" t="s">
        <v>4940</v>
      </c>
      <c r="S796" t="s">
        <v>195</v>
      </c>
      <c r="T796" t="s">
        <v>4570</v>
      </c>
      <c r="U796" t="s">
        <v>4570</v>
      </c>
      <c r="V796" t="s">
        <v>4496</v>
      </c>
      <c r="W796" t="s">
        <v>4570</v>
      </c>
      <c r="X796" t="s">
        <v>5997</v>
      </c>
      <c r="Y796" t="s">
        <v>4544</v>
      </c>
      <c r="Z796" t="s">
        <v>8</v>
      </c>
      <c r="AA796">
        <v>0</v>
      </c>
      <c r="AB796" t="s">
        <v>195</v>
      </c>
      <c r="AC796">
        <v>0</v>
      </c>
      <c r="AD796" t="s">
        <v>195</v>
      </c>
      <c r="AE796">
        <v>0</v>
      </c>
      <c r="AF796" t="s">
        <v>195</v>
      </c>
      <c r="AG796">
        <v>0</v>
      </c>
      <c r="AH796" t="s">
        <v>195</v>
      </c>
      <c r="AI796">
        <v>2</v>
      </c>
      <c r="AJ796" t="s">
        <v>106</v>
      </c>
      <c r="AK796">
        <v>250000</v>
      </c>
      <c r="AL796">
        <v>500000</v>
      </c>
      <c r="AM796" t="s">
        <v>195</v>
      </c>
      <c r="AN796">
        <v>0</v>
      </c>
      <c r="AO796" t="s">
        <v>4943</v>
      </c>
      <c r="AP796">
        <v>0</v>
      </c>
      <c r="AQ796">
        <v>0</v>
      </c>
      <c r="AR796">
        <v>41663</v>
      </c>
      <c r="AS796">
        <v>41663</v>
      </c>
      <c r="AT796">
        <v>41663</v>
      </c>
      <c r="AU796">
        <v>41663</v>
      </c>
      <c r="AV796">
        <v>54641</v>
      </c>
      <c r="AW796">
        <v>41663</v>
      </c>
      <c r="AX796">
        <v>41663</v>
      </c>
      <c r="AY796">
        <v>41663</v>
      </c>
      <c r="AZ796">
        <v>112009</v>
      </c>
      <c r="BA796">
        <v>41709</v>
      </c>
      <c r="BB796" t="s">
        <v>3771</v>
      </c>
      <c r="BC796" t="s">
        <v>3781</v>
      </c>
      <c r="BD796" t="s">
        <v>3782</v>
      </c>
      <c r="BE796" t="s">
        <v>3783</v>
      </c>
      <c r="BF796" t="s">
        <v>3789</v>
      </c>
      <c r="BG796" t="s">
        <v>3806</v>
      </c>
      <c r="BH796" t="s">
        <v>523</v>
      </c>
      <c r="BI796" t="s">
        <v>528</v>
      </c>
      <c r="BJ796" t="s">
        <v>529</v>
      </c>
      <c r="BK796" t="s">
        <v>3786</v>
      </c>
      <c r="BL796" t="s">
        <v>5992</v>
      </c>
      <c r="BM796" t="s">
        <v>4949</v>
      </c>
      <c r="BN796" t="s">
        <v>5439</v>
      </c>
      <c r="BO796" t="s">
        <v>4950</v>
      </c>
      <c r="BP796" s="441" t="str">
        <f t="shared" si="12"/>
        <v>DL.2376.AFA.001.053.C.521219</v>
      </c>
    </row>
    <row r="797" spans="1:68">
      <c r="A797" t="s">
        <v>4935</v>
      </c>
      <c r="B797" t="s">
        <v>4936</v>
      </c>
      <c r="C797" t="s">
        <v>4937</v>
      </c>
      <c r="D797" t="s">
        <v>3770</v>
      </c>
      <c r="E797" t="s">
        <v>196</v>
      </c>
      <c r="F797" t="s">
        <v>3772</v>
      </c>
      <c r="G797" t="s">
        <v>48</v>
      </c>
      <c r="H797" t="s">
        <v>4938</v>
      </c>
      <c r="I797">
        <v>4</v>
      </c>
      <c r="J797" t="s">
        <v>501</v>
      </c>
      <c r="K797">
        <v>4</v>
      </c>
      <c r="L797" t="s">
        <v>520</v>
      </c>
      <c r="M797" t="s">
        <v>8</v>
      </c>
      <c r="N797" t="s">
        <v>68</v>
      </c>
      <c r="O797" t="s">
        <v>526</v>
      </c>
      <c r="P797" t="s">
        <v>8</v>
      </c>
      <c r="Q797" t="s">
        <v>4570</v>
      </c>
      <c r="R797" t="s">
        <v>4940</v>
      </c>
      <c r="S797" t="s">
        <v>195</v>
      </c>
      <c r="T797" t="s">
        <v>4570</v>
      </c>
      <c r="U797" t="s">
        <v>4570</v>
      </c>
      <c r="V797" t="s">
        <v>4496</v>
      </c>
      <c r="W797" t="s">
        <v>4570</v>
      </c>
      <c r="X797" t="s">
        <v>5998</v>
      </c>
      <c r="Y797" t="s">
        <v>4595</v>
      </c>
      <c r="Z797" t="s">
        <v>8</v>
      </c>
      <c r="AA797">
        <v>0</v>
      </c>
      <c r="AB797" t="s">
        <v>195</v>
      </c>
      <c r="AC797">
        <v>0</v>
      </c>
      <c r="AD797" t="s">
        <v>195</v>
      </c>
      <c r="AE797">
        <v>0</v>
      </c>
      <c r="AF797" t="s">
        <v>195</v>
      </c>
      <c r="AG797">
        <v>0</v>
      </c>
      <c r="AH797" t="s">
        <v>195</v>
      </c>
      <c r="AI797">
        <v>1</v>
      </c>
      <c r="AJ797" t="s">
        <v>153</v>
      </c>
      <c r="AK797">
        <v>8784000</v>
      </c>
      <c r="AL797">
        <v>8784000</v>
      </c>
      <c r="AM797" t="s">
        <v>195</v>
      </c>
      <c r="AN797">
        <v>0</v>
      </c>
      <c r="AO797" t="s">
        <v>4943</v>
      </c>
      <c r="AP797">
        <v>0</v>
      </c>
      <c r="AQ797">
        <v>0</v>
      </c>
      <c r="AR797">
        <v>692845</v>
      </c>
      <c r="AS797">
        <v>1160978</v>
      </c>
      <c r="AT797">
        <v>692845</v>
      </c>
      <c r="AU797">
        <v>1538835</v>
      </c>
      <c r="AV797">
        <v>692845</v>
      </c>
      <c r="AW797">
        <v>692845</v>
      </c>
      <c r="AX797">
        <v>1538835</v>
      </c>
      <c r="AY797">
        <v>692845</v>
      </c>
      <c r="AZ797">
        <v>386555</v>
      </c>
      <c r="BA797">
        <v>694572</v>
      </c>
      <c r="BB797" t="s">
        <v>3771</v>
      </c>
      <c r="BC797" t="s">
        <v>3781</v>
      </c>
      <c r="BD797" t="s">
        <v>3782</v>
      </c>
      <c r="BE797" t="s">
        <v>3783</v>
      </c>
      <c r="BF797" t="s">
        <v>3793</v>
      </c>
      <c r="BG797" t="s">
        <v>3794</v>
      </c>
      <c r="BH797" t="s">
        <v>523</v>
      </c>
      <c r="BI797" t="s">
        <v>528</v>
      </c>
      <c r="BJ797" t="s">
        <v>531</v>
      </c>
      <c r="BK797" t="s">
        <v>3786</v>
      </c>
      <c r="BL797" t="s">
        <v>5999</v>
      </c>
      <c r="BM797" t="s">
        <v>4949</v>
      </c>
      <c r="BN797" t="s">
        <v>5439</v>
      </c>
      <c r="BO797" t="s">
        <v>4950</v>
      </c>
      <c r="BP797" s="441" t="str">
        <f t="shared" si="12"/>
        <v>DL.2376.AFA.001.054.A.521219</v>
      </c>
    </row>
    <row r="798" spans="1:68">
      <c r="A798" t="s">
        <v>5010</v>
      </c>
      <c r="B798" t="s">
        <v>4936</v>
      </c>
      <c r="C798" t="s">
        <v>4937</v>
      </c>
      <c r="D798" t="s">
        <v>3770</v>
      </c>
      <c r="E798" t="s">
        <v>196</v>
      </c>
      <c r="F798" t="s">
        <v>3772</v>
      </c>
      <c r="G798" t="s">
        <v>48</v>
      </c>
      <c r="H798" t="s">
        <v>4938</v>
      </c>
      <c r="I798">
        <v>4</v>
      </c>
      <c r="J798" t="s">
        <v>501</v>
      </c>
      <c r="K798">
        <v>4</v>
      </c>
      <c r="L798" t="s">
        <v>519</v>
      </c>
      <c r="M798" t="s">
        <v>8</v>
      </c>
      <c r="N798" t="s">
        <v>62</v>
      </c>
      <c r="O798" t="s">
        <v>526</v>
      </c>
      <c r="P798" t="s">
        <v>8</v>
      </c>
      <c r="Q798" t="s">
        <v>4570</v>
      </c>
      <c r="R798" t="s">
        <v>4940</v>
      </c>
      <c r="S798" t="s">
        <v>195</v>
      </c>
      <c r="T798" t="s">
        <v>4570</v>
      </c>
      <c r="U798" t="s">
        <v>4570</v>
      </c>
      <c r="V798" t="s">
        <v>4496</v>
      </c>
      <c r="W798" t="s">
        <v>4570</v>
      </c>
      <c r="X798" t="s">
        <v>5991</v>
      </c>
      <c r="Y798" t="s">
        <v>4544</v>
      </c>
      <c r="Z798" t="s">
        <v>8</v>
      </c>
      <c r="AA798">
        <v>0</v>
      </c>
      <c r="AB798" t="s">
        <v>195</v>
      </c>
      <c r="AC798">
        <v>0</v>
      </c>
      <c r="AD798" t="s">
        <v>195</v>
      </c>
      <c r="AE798">
        <v>0</v>
      </c>
      <c r="AF798" t="s">
        <v>195</v>
      </c>
      <c r="AG798">
        <v>0</v>
      </c>
      <c r="AH798" t="s">
        <v>195</v>
      </c>
      <c r="AI798">
        <v>4</v>
      </c>
      <c r="AJ798" t="s">
        <v>106</v>
      </c>
      <c r="AK798">
        <v>250000</v>
      </c>
      <c r="AL798">
        <v>1000000</v>
      </c>
      <c r="AM798" t="s">
        <v>195</v>
      </c>
      <c r="AN798">
        <v>0</v>
      </c>
      <c r="AO798" t="s">
        <v>5011</v>
      </c>
      <c r="AP798">
        <v>0</v>
      </c>
      <c r="AQ798">
        <v>0</v>
      </c>
      <c r="AR798">
        <v>83325</v>
      </c>
      <c r="AS798">
        <v>83325</v>
      </c>
      <c r="AT798">
        <v>83325</v>
      </c>
      <c r="AU798">
        <v>83325</v>
      </c>
      <c r="AV798">
        <v>109282</v>
      </c>
      <c r="AW798">
        <v>83325</v>
      </c>
      <c r="AX798">
        <v>83325</v>
      </c>
      <c r="AY798">
        <v>83325</v>
      </c>
      <c r="AZ798">
        <v>224019</v>
      </c>
      <c r="BA798">
        <v>83424</v>
      </c>
      <c r="BB798" t="s">
        <v>3771</v>
      </c>
      <c r="BC798" t="s">
        <v>3781</v>
      </c>
      <c r="BD798" t="s">
        <v>3782</v>
      </c>
      <c r="BE798" t="s">
        <v>3783</v>
      </c>
      <c r="BF798" t="s">
        <v>3789</v>
      </c>
      <c r="BG798" t="s">
        <v>3790</v>
      </c>
      <c r="BH798" t="s">
        <v>523</v>
      </c>
      <c r="BI798" t="s">
        <v>528</v>
      </c>
      <c r="BJ798" t="s">
        <v>529</v>
      </c>
      <c r="BK798" t="s">
        <v>3786</v>
      </c>
      <c r="BL798" t="s">
        <v>5992</v>
      </c>
      <c r="BM798" t="s">
        <v>4949</v>
      </c>
      <c r="BN798" t="s">
        <v>5439</v>
      </c>
      <c r="BO798" t="s">
        <v>4950</v>
      </c>
      <c r="BP798" s="441" t="str">
        <f t="shared" si="12"/>
        <v>DL.2376.AFA.001.053.A.521219</v>
      </c>
    </row>
    <row r="799" spans="1:68">
      <c r="A799" t="s">
        <v>5010</v>
      </c>
      <c r="B799" t="s">
        <v>4936</v>
      </c>
      <c r="C799" t="s">
        <v>4937</v>
      </c>
      <c r="D799" t="s">
        <v>3770</v>
      </c>
      <c r="E799" t="s">
        <v>196</v>
      </c>
      <c r="F799" t="s">
        <v>3772</v>
      </c>
      <c r="G799" t="s">
        <v>48</v>
      </c>
      <c r="H799" t="s">
        <v>4938</v>
      </c>
      <c r="I799">
        <v>4</v>
      </c>
      <c r="J799" t="s">
        <v>501</v>
      </c>
      <c r="K799">
        <v>4</v>
      </c>
      <c r="L799" t="s">
        <v>519</v>
      </c>
      <c r="M799" t="s">
        <v>8</v>
      </c>
      <c r="N799" t="s">
        <v>62</v>
      </c>
      <c r="O799" t="s">
        <v>526</v>
      </c>
      <c r="P799" t="s">
        <v>8</v>
      </c>
      <c r="Q799" t="s">
        <v>4570</v>
      </c>
      <c r="R799" t="s">
        <v>4940</v>
      </c>
      <c r="S799" t="s">
        <v>195</v>
      </c>
      <c r="T799" t="s">
        <v>4570</v>
      </c>
      <c r="U799" t="s">
        <v>4570</v>
      </c>
      <c r="V799" t="s">
        <v>4951</v>
      </c>
      <c r="W799" t="s">
        <v>4496</v>
      </c>
      <c r="X799" t="s">
        <v>5993</v>
      </c>
      <c r="Y799" t="s">
        <v>4566</v>
      </c>
      <c r="Z799" t="s">
        <v>8</v>
      </c>
      <c r="AA799">
        <v>0</v>
      </c>
      <c r="AB799" t="s">
        <v>195</v>
      </c>
      <c r="AC799">
        <v>0</v>
      </c>
      <c r="AD799" t="s">
        <v>195</v>
      </c>
      <c r="AE799">
        <v>0</v>
      </c>
      <c r="AF799" t="s">
        <v>195</v>
      </c>
      <c r="AG799">
        <v>0</v>
      </c>
      <c r="AH799" t="s">
        <v>195</v>
      </c>
      <c r="AI799">
        <v>10</v>
      </c>
      <c r="AJ799" t="s">
        <v>106</v>
      </c>
      <c r="AK799">
        <v>500000</v>
      </c>
      <c r="AL799">
        <v>5000000</v>
      </c>
      <c r="AM799" t="s">
        <v>195</v>
      </c>
      <c r="AN799">
        <v>0</v>
      </c>
      <c r="AO799" t="s">
        <v>5011</v>
      </c>
      <c r="AP799">
        <v>0</v>
      </c>
      <c r="AQ799">
        <v>0</v>
      </c>
      <c r="AR799">
        <v>416625</v>
      </c>
      <c r="AS799">
        <v>416625</v>
      </c>
      <c r="AT799">
        <v>416625</v>
      </c>
      <c r="AU799">
        <v>416625</v>
      </c>
      <c r="AV799">
        <v>546408</v>
      </c>
      <c r="AW799">
        <v>416625</v>
      </c>
      <c r="AX799">
        <v>416625</v>
      </c>
      <c r="AY799">
        <v>416625</v>
      </c>
      <c r="AZ799">
        <v>1120093</v>
      </c>
      <c r="BA799">
        <v>417124</v>
      </c>
      <c r="BB799" t="s">
        <v>3771</v>
      </c>
      <c r="BC799" t="s">
        <v>3781</v>
      </c>
      <c r="BD799" t="s">
        <v>3782</v>
      </c>
      <c r="BE799" t="s">
        <v>3783</v>
      </c>
      <c r="BF799" t="s">
        <v>3789</v>
      </c>
      <c r="BG799" t="s">
        <v>3790</v>
      </c>
      <c r="BH799" t="s">
        <v>523</v>
      </c>
      <c r="BI799" t="s">
        <v>528</v>
      </c>
      <c r="BJ799" t="s">
        <v>529</v>
      </c>
      <c r="BK799" t="s">
        <v>3786</v>
      </c>
      <c r="BL799" t="s">
        <v>5994</v>
      </c>
      <c r="BM799" t="s">
        <v>4949</v>
      </c>
      <c r="BN799" t="s">
        <v>5439</v>
      </c>
      <c r="BO799" t="s">
        <v>4950</v>
      </c>
      <c r="BP799" s="441" t="str">
        <f t="shared" si="12"/>
        <v>DL.2376.AFA.001.053.A.521219</v>
      </c>
    </row>
    <row r="800" spans="1:68">
      <c r="A800" t="s">
        <v>5010</v>
      </c>
      <c r="B800" t="s">
        <v>4936</v>
      </c>
      <c r="C800" t="s">
        <v>4937</v>
      </c>
      <c r="D800" t="s">
        <v>3770</v>
      </c>
      <c r="E800" t="s">
        <v>196</v>
      </c>
      <c r="F800" t="s">
        <v>3772</v>
      </c>
      <c r="G800" t="s">
        <v>48</v>
      </c>
      <c r="H800" t="s">
        <v>4938</v>
      </c>
      <c r="I800">
        <v>4</v>
      </c>
      <c r="J800" t="s">
        <v>501</v>
      </c>
      <c r="K800">
        <v>4</v>
      </c>
      <c r="L800" t="s">
        <v>519</v>
      </c>
      <c r="M800" t="s">
        <v>508</v>
      </c>
      <c r="N800" t="s">
        <v>65</v>
      </c>
      <c r="O800" t="s">
        <v>526</v>
      </c>
      <c r="P800" t="s">
        <v>8</v>
      </c>
      <c r="Q800" t="s">
        <v>4570</v>
      </c>
      <c r="R800" t="s">
        <v>4940</v>
      </c>
      <c r="S800" t="s">
        <v>195</v>
      </c>
      <c r="T800" t="s">
        <v>4570</v>
      </c>
      <c r="U800" t="s">
        <v>4570</v>
      </c>
      <c r="V800" t="s">
        <v>4496</v>
      </c>
      <c r="W800" t="s">
        <v>4570</v>
      </c>
      <c r="X800" t="s">
        <v>5995</v>
      </c>
      <c r="Y800" t="s">
        <v>4544</v>
      </c>
      <c r="Z800" t="s">
        <v>8</v>
      </c>
      <c r="AA800">
        <v>0</v>
      </c>
      <c r="AB800" t="s">
        <v>195</v>
      </c>
      <c r="AC800">
        <v>0</v>
      </c>
      <c r="AD800" t="s">
        <v>195</v>
      </c>
      <c r="AE800">
        <v>0</v>
      </c>
      <c r="AF800" t="s">
        <v>195</v>
      </c>
      <c r="AG800">
        <v>0</v>
      </c>
      <c r="AH800" t="s">
        <v>195</v>
      </c>
      <c r="AI800">
        <v>4</v>
      </c>
      <c r="AJ800" t="s">
        <v>106</v>
      </c>
      <c r="AK800">
        <v>250000</v>
      </c>
      <c r="AL800">
        <v>1000000</v>
      </c>
      <c r="AM800" t="s">
        <v>195</v>
      </c>
      <c r="AN800">
        <v>0</v>
      </c>
      <c r="AO800" t="s">
        <v>5011</v>
      </c>
      <c r="AP800">
        <v>0</v>
      </c>
      <c r="AQ800">
        <v>0</v>
      </c>
      <c r="AR800">
        <v>83325</v>
      </c>
      <c r="AS800">
        <v>83325</v>
      </c>
      <c r="AT800">
        <v>83325</v>
      </c>
      <c r="AU800">
        <v>83325</v>
      </c>
      <c r="AV800">
        <v>109282</v>
      </c>
      <c r="AW800">
        <v>83325</v>
      </c>
      <c r="AX800">
        <v>83325</v>
      </c>
      <c r="AY800">
        <v>83325</v>
      </c>
      <c r="AZ800">
        <v>224019</v>
      </c>
      <c r="BA800">
        <v>83424</v>
      </c>
      <c r="BB800" t="s">
        <v>3771</v>
      </c>
      <c r="BC800" t="s">
        <v>3781</v>
      </c>
      <c r="BD800" t="s">
        <v>3782</v>
      </c>
      <c r="BE800" t="s">
        <v>3783</v>
      </c>
      <c r="BF800" t="s">
        <v>3789</v>
      </c>
      <c r="BG800" t="s">
        <v>3792</v>
      </c>
      <c r="BH800" t="s">
        <v>523</v>
      </c>
      <c r="BI800" t="s">
        <v>528</v>
      </c>
      <c r="BJ800" t="s">
        <v>529</v>
      </c>
      <c r="BK800" t="s">
        <v>3786</v>
      </c>
      <c r="BL800" t="s">
        <v>5992</v>
      </c>
      <c r="BM800" t="s">
        <v>4949</v>
      </c>
      <c r="BN800" t="s">
        <v>5439</v>
      </c>
      <c r="BO800" t="s">
        <v>4950</v>
      </c>
      <c r="BP800" s="441" t="str">
        <f t="shared" si="12"/>
        <v>DL.2376.AFA.001.053.B.521219</v>
      </c>
    </row>
    <row r="801" spans="1:68">
      <c r="A801" t="s">
        <v>5010</v>
      </c>
      <c r="B801" t="s">
        <v>4936</v>
      </c>
      <c r="C801" t="s">
        <v>4937</v>
      </c>
      <c r="D801" t="s">
        <v>3770</v>
      </c>
      <c r="E801" t="s">
        <v>196</v>
      </c>
      <c r="F801" t="s">
        <v>3772</v>
      </c>
      <c r="G801" t="s">
        <v>48</v>
      </c>
      <c r="H801" t="s">
        <v>4938</v>
      </c>
      <c r="I801">
        <v>4</v>
      </c>
      <c r="J801" t="s">
        <v>501</v>
      </c>
      <c r="K801">
        <v>4</v>
      </c>
      <c r="L801" t="s">
        <v>519</v>
      </c>
      <c r="M801" t="s">
        <v>508</v>
      </c>
      <c r="N801" t="s">
        <v>65</v>
      </c>
      <c r="O801" t="s">
        <v>526</v>
      </c>
      <c r="P801" t="s">
        <v>8</v>
      </c>
      <c r="Q801" t="s">
        <v>4570</v>
      </c>
      <c r="R801" t="s">
        <v>4940</v>
      </c>
      <c r="S801" t="s">
        <v>195</v>
      </c>
      <c r="T801" t="s">
        <v>4570</v>
      </c>
      <c r="U801" t="s">
        <v>4570</v>
      </c>
      <c r="V801" t="s">
        <v>4951</v>
      </c>
      <c r="W801" t="s">
        <v>4496</v>
      </c>
      <c r="X801" t="s">
        <v>5996</v>
      </c>
      <c r="Y801" t="s">
        <v>4566</v>
      </c>
      <c r="Z801" t="s">
        <v>8</v>
      </c>
      <c r="AA801">
        <v>0</v>
      </c>
      <c r="AB801" t="s">
        <v>195</v>
      </c>
      <c r="AC801">
        <v>0</v>
      </c>
      <c r="AD801" t="s">
        <v>195</v>
      </c>
      <c r="AE801">
        <v>0</v>
      </c>
      <c r="AF801" t="s">
        <v>195</v>
      </c>
      <c r="AG801">
        <v>0</v>
      </c>
      <c r="AH801" t="s">
        <v>195</v>
      </c>
      <c r="AI801">
        <v>8</v>
      </c>
      <c r="AJ801" t="s">
        <v>106</v>
      </c>
      <c r="AK801">
        <v>500000</v>
      </c>
      <c r="AL801">
        <v>4000000</v>
      </c>
      <c r="AM801" t="s">
        <v>195</v>
      </c>
      <c r="AN801">
        <v>0</v>
      </c>
      <c r="AO801" t="s">
        <v>5011</v>
      </c>
      <c r="AP801">
        <v>0</v>
      </c>
      <c r="AQ801">
        <v>0</v>
      </c>
      <c r="AR801">
        <v>333300</v>
      </c>
      <c r="AS801">
        <v>333300</v>
      </c>
      <c r="AT801">
        <v>333300</v>
      </c>
      <c r="AU801">
        <v>333300</v>
      </c>
      <c r="AV801">
        <v>437127</v>
      </c>
      <c r="AW801">
        <v>333300</v>
      </c>
      <c r="AX801">
        <v>333300</v>
      </c>
      <c r="AY801">
        <v>333300</v>
      </c>
      <c r="AZ801">
        <v>896075</v>
      </c>
      <c r="BA801">
        <v>333698</v>
      </c>
      <c r="BB801" t="s">
        <v>3771</v>
      </c>
      <c r="BC801" t="s">
        <v>3781</v>
      </c>
      <c r="BD801" t="s">
        <v>3782</v>
      </c>
      <c r="BE801" t="s">
        <v>3783</v>
      </c>
      <c r="BF801" t="s">
        <v>3789</v>
      </c>
      <c r="BG801" t="s">
        <v>3792</v>
      </c>
      <c r="BH801" t="s">
        <v>523</v>
      </c>
      <c r="BI801" t="s">
        <v>528</v>
      </c>
      <c r="BJ801" t="s">
        <v>529</v>
      </c>
      <c r="BK801" t="s">
        <v>3786</v>
      </c>
      <c r="BL801" t="s">
        <v>5994</v>
      </c>
      <c r="BM801" t="s">
        <v>4949</v>
      </c>
      <c r="BN801" t="s">
        <v>5439</v>
      </c>
      <c r="BO801" t="s">
        <v>4950</v>
      </c>
      <c r="BP801" s="441" t="str">
        <f t="shared" si="12"/>
        <v>DL.2376.AFA.001.053.B.521219</v>
      </c>
    </row>
    <row r="802" spans="1:68">
      <c r="A802" t="s">
        <v>5010</v>
      </c>
      <c r="B802" t="s">
        <v>4936</v>
      </c>
      <c r="C802" t="s">
        <v>4937</v>
      </c>
      <c r="D802" t="s">
        <v>3770</v>
      </c>
      <c r="E802" t="s">
        <v>196</v>
      </c>
      <c r="F802" t="s">
        <v>3772</v>
      </c>
      <c r="G802" t="s">
        <v>48</v>
      </c>
      <c r="H802" t="s">
        <v>4938</v>
      </c>
      <c r="I802">
        <v>4</v>
      </c>
      <c r="J802" t="s">
        <v>501</v>
      </c>
      <c r="K802">
        <v>4</v>
      </c>
      <c r="L802" t="s">
        <v>519</v>
      </c>
      <c r="M802" t="s">
        <v>509</v>
      </c>
      <c r="N802" t="s">
        <v>774</v>
      </c>
      <c r="O802" t="s">
        <v>526</v>
      </c>
      <c r="P802" t="s">
        <v>8</v>
      </c>
      <c r="Q802" t="s">
        <v>4570</v>
      </c>
      <c r="R802" t="s">
        <v>4940</v>
      </c>
      <c r="S802" t="s">
        <v>195</v>
      </c>
      <c r="T802" t="s">
        <v>4570</v>
      </c>
      <c r="U802" t="s">
        <v>4570</v>
      </c>
      <c r="V802" t="s">
        <v>4496</v>
      </c>
      <c r="W802" t="s">
        <v>4570</v>
      </c>
      <c r="X802" t="s">
        <v>5997</v>
      </c>
      <c r="Y802" t="s">
        <v>4544</v>
      </c>
      <c r="Z802" t="s">
        <v>8</v>
      </c>
      <c r="AA802">
        <v>0</v>
      </c>
      <c r="AB802" t="s">
        <v>195</v>
      </c>
      <c r="AC802">
        <v>0</v>
      </c>
      <c r="AD802" t="s">
        <v>195</v>
      </c>
      <c r="AE802">
        <v>0</v>
      </c>
      <c r="AF802" t="s">
        <v>195</v>
      </c>
      <c r="AG802">
        <v>0</v>
      </c>
      <c r="AH802" t="s">
        <v>195</v>
      </c>
      <c r="AI802">
        <v>2</v>
      </c>
      <c r="AJ802" t="s">
        <v>106</v>
      </c>
      <c r="AK802">
        <v>250000</v>
      </c>
      <c r="AL802">
        <v>500000</v>
      </c>
      <c r="AM802" t="s">
        <v>195</v>
      </c>
      <c r="AN802">
        <v>0</v>
      </c>
      <c r="AO802" t="s">
        <v>5011</v>
      </c>
      <c r="AP802">
        <v>0</v>
      </c>
      <c r="AQ802">
        <v>0</v>
      </c>
      <c r="AR802">
        <v>41663</v>
      </c>
      <c r="AS802">
        <v>41663</v>
      </c>
      <c r="AT802">
        <v>41663</v>
      </c>
      <c r="AU802">
        <v>41663</v>
      </c>
      <c r="AV802">
        <v>54641</v>
      </c>
      <c r="AW802">
        <v>41663</v>
      </c>
      <c r="AX802">
        <v>41663</v>
      </c>
      <c r="AY802">
        <v>41663</v>
      </c>
      <c r="AZ802">
        <v>112009</v>
      </c>
      <c r="BA802">
        <v>41709</v>
      </c>
      <c r="BB802" t="s">
        <v>3771</v>
      </c>
      <c r="BC802" t="s">
        <v>3781</v>
      </c>
      <c r="BD802" t="s">
        <v>3782</v>
      </c>
      <c r="BE802" t="s">
        <v>3783</v>
      </c>
      <c r="BF802" t="s">
        <v>3789</v>
      </c>
      <c r="BG802" t="s">
        <v>3806</v>
      </c>
      <c r="BH802" t="s">
        <v>523</v>
      </c>
      <c r="BI802" t="s">
        <v>528</v>
      </c>
      <c r="BJ802" t="s">
        <v>529</v>
      </c>
      <c r="BK802" t="s">
        <v>3786</v>
      </c>
      <c r="BL802" t="s">
        <v>5992</v>
      </c>
      <c r="BM802" t="s">
        <v>4949</v>
      </c>
      <c r="BN802" t="s">
        <v>5439</v>
      </c>
      <c r="BO802" t="s">
        <v>4950</v>
      </c>
      <c r="BP802" s="441" t="str">
        <f t="shared" si="12"/>
        <v>DL.2376.AFA.001.053.C.521219</v>
      </c>
    </row>
    <row r="803" spans="1:68">
      <c r="A803" t="s">
        <v>5010</v>
      </c>
      <c r="B803" t="s">
        <v>4936</v>
      </c>
      <c r="C803" t="s">
        <v>4937</v>
      </c>
      <c r="D803" t="s">
        <v>3770</v>
      </c>
      <c r="E803" t="s">
        <v>196</v>
      </c>
      <c r="F803" t="s">
        <v>3772</v>
      </c>
      <c r="G803" t="s">
        <v>48</v>
      </c>
      <c r="H803" t="s">
        <v>4938</v>
      </c>
      <c r="I803">
        <v>4</v>
      </c>
      <c r="J803" t="s">
        <v>501</v>
      </c>
      <c r="K803">
        <v>4</v>
      </c>
      <c r="L803" t="s">
        <v>520</v>
      </c>
      <c r="M803" t="s">
        <v>8</v>
      </c>
      <c r="N803" t="s">
        <v>68</v>
      </c>
      <c r="O803" t="s">
        <v>526</v>
      </c>
      <c r="P803" t="s">
        <v>8</v>
      </c>
      <c r="Q803" t="s">
        <v>4570</v>
      </c>
      <c r="R803" t="s">
        <v>4940</v>
      </c>
      <c r="S803" t="s">
        <v>195</v>
      </c>
      <c r="T803" t="s">
        <v>4570</v>
      </c>
      <c r="U803" t="s">
        <v>4570</v>
      </c>
      <c r="V803" t="s">
        <v>4496</v>
      </c>
      <c r="W803" t="s">
        <v>4570</v>
      </c>
      <c r="X803" t="s">
        <v>5998</v>
      </c>
      <c r="Y803" t="s">
        <v>4595</v>
      </c>
      <c r="Z803" t="s">
        <v>8</v>
      </c>
      <c r="AA803">
        <v>0</v>
      </c>
      <c r="AB803" t="s">
        <v>195</v>
      </c>
      <c r="AC803">
        <v>0</v>
      </c>
      <c r="AD803" t="s">
        <v>195</v>
      </c>
      <c r="AE803">
        <v>0</v>
      </c>
      <c r="AF803" t="s">
        <v>195</v>
      </c>
      <c r="AG803">
        <v>0</v>
      </c>
      <c r="AH803" t="s">
        <v>195</v>
      </c>
      <c r="AI803">
        <v>1</v>
      </c>
      <c r="AJ803" t="s">
        <v>153</v>
      </c>
      <c r="AK803">
        <v>8884000</v>
      </c>
      <c r="AL803">
        <v>8884000</v>
      </c>
      <c r="AM803" t="s">
        <v>195</v>
      </c>
      <c r="AN803">
        <v>0</v>
      </c>
      <c r="AO803" t="s">
        <v>5011</v>
      </c>
      <c r="AP803">
        <v>0</v>
      </c>
      <c r="AQ803">
        <v>0</v>
      </c>
      <c r="AR803">
        <v>692845</v>
      </c>
      <c r="AS803">
        <v>1160978</v>
      </c>
      <c r="AT803">
        <v>692845</v>
      </c>
      <c r="AU803">
        <v>1538835</v>
      </c>
      <c r="AV803">
        <v>692845</v>
      </c>
      <c r="AW803">
        <v>692845</v>
      </c>
      <c r="AX803">
        <v>1638835</v>
      </c>
      <c r="AY803">
        <v>692845</v>
      </c>
      <c r="AZ803">
        <v>386555</v>
      </c>
      <c r="BA803">
        <v>694572</v>
      </c>
      <c r="BB803" t="s">
        <v>3771</v>
      </c>
      <c r="BC803" t="s">
        <v>3781</v>
      </c>
      <c r="BD803" t="s">
        <v>3782</v>
      </c>
      <c r="BE803" t="s">
        <v>3783</v>
      </c>
      <c r="BF803" t="s">
        <v>3793</v>
      </c>
      <c r="BG803" t="s">
        <v>3794</v>
      </c>
      <c r="BH803" t="s">
        <v>523</v>
      </c>
      <c r="BI803" t="s">
        <v>528</v>
      </c>
      <c r="BJ803" t="s">
        <v>531</v>
      </c>
      <c r="BK803" t="s">
        <v>3786</v>
      </c>
      <c r="BL803" t="s">
        <v>5999</v>
      </c>
      <c r="BM803" t="s">
        <v>4949</v>
      </c>
      <c r="BN803" t="s">
        <v>5439</v>
      </c>
      <c r="BO803" t="s">
        <v>4950</v>
      </c>
      <c r="BP803" s="441" t="str">
        <f t="shared" si="12"/>
        <v>DL.2376.AFA.001.054.A.521219</v>
      </c>
    </row>
    <row r="804" spans="1:68">
      <c r="A804" t="s">
        <v>4935</v>
      </c>
      <c r="B804" t="s">
        <v>4936</v>
      </c>
      <c r="C804" t="s">
        <v>4937</v>
      </c>
      <c r="D804" t="s">
        <v>3795</v>
      </c>
      <c r="E804" t="s">
        <v>197</v>
      </c>
      <c r="F804" t="s">
        <v>3842</v>
      </c>
      <c r="G804" t="s">
        <v>2445</v>
      </c>
      <c r="H804" t="s">
        <v>4938</v>
      </c>
      <c r="I804">
        <v>5</v>
      </c>
      <c r="J804" t="s">
        <v>5054</v>
      </c>
      <c r="K804">
        <v>2</v>
      </c>
      <c r="L804" t="s">
        <v>3069</v>
      </c>
      <c r="M804" t="s">
        <v>8</v>
      </c>
      <c r="N804" t="s">
        <v>178</v>
      </c>
      <c r="O804" t="s">
        <v>526</v>
      </c>
      <c r="P804" t="s">
        <v>8</v>
      </c>
      <c r="Q804" t="s">
        <v>4570</v>
      </c>
      <c r="R804" t="s">
        <v>4940</v>
      </c>
      <c r="S804" t="s">
        <v>195</v>
      </c>
      <c r="T804" t="s">
        <v>4570</v>
      </c>
      <c r="U804" t="s">
        <v>4570</v>
      </c>
      <c r="V804" t="s">
        <v>4496</v>
      </c>
      <c r="W804" t="s">
        <v>4570</v>
      </c>
      <c r="X804" t="s">
        <v>6000</v>
      </c>
      <c r="Y804" t="s">
        <v>4540</v>
      </c>
      <c r="Z804" t="s">
        <v>8</v>
      </c>
      <c r="AA804">
        <v>0</v>
      </c>
      <c r="AB804" t="s">
        <v>195</v>
      </c>
      <c r="AC804">
        <v>0</v>
      </c>
      <c r="AD804" t="s">
        <v>195</v>
      </c>
      <c r="AE804">
        <v>0</v>
      </c>
      <c r="AF804" t="s">
        <v>195</v>
      </c>
      <c r="AG804">
        <v>0</v>
      </c>
      <c r="AH804" t="s">
        <v>195</v>
      </c>
      <c r="AI804">
        <v>1</v>
      </c>
      <c r="AJ804" t="s">
        <v>153</v>
      </c>
      <c r="AK804">
        <v>2000000</v>
      </c>
      <c r="AL804">
        <v>2000000</v>
      </c>
      <c r="AM804" t="s">
        <v>195</v>
      </c>
      <c r="AN804">
        <v>0</v>
      </c>
      <c r="AO804" t="s">
        <v>4943</v>
      </c>
      <c r="AP804">
        <v>0</v>
      </c>
      <c r="AQ804">
        <v>0</v>
      </c>
      <c r="AR804">
        <v>24984</v>
      </c>
      <c r="AS804">
        <v>24984</v>
      </c>
      <c r="AT804">
        <v>19987</v>
      </c>
      <c r="AU804">
        <v>19987</v>
      </c>
      <c r="AV804">
        <v>89942</v>
      </c>
      <c r="AW804">
        <v>24984</v>
      </c>
      <c r="AX804">
        <v>11535</v>
      </c>
      <c r="AY804">
        <v>1609423</v>
      </c>
      <c r="AZ804">
        <v>69350</v>
      </c>
      <c r="BA804">
        <v>104824</v>
      </c>
      <c r="BB804" t="s">
        <v>3796</v>
      </c>
      <c r="BC804" t="s">
        <v>3797</v>
      </c>
      <c r="BD804" t="s">
        <v>3843</v>
      </c>
      <c r="BE804" t="s">
        <v>3850</v>
      </c>
      <c r="BF804" t="s">
        <v>3851</v>
      </c>
      <c r="BG804" t="s">
        <v>3852</v>
      </c>
      <c r="BH804" t="s">
        <v>523</v>
      </c>
      <c r="BI804" t="s">
        <v>532</v>
      </c>
      <c r="BJ804" t="s">
        <v>570</v>
      </c>
      <c r="BK804" t="s">
        <v>3786</v>
      </c>
      <c r="BL804" t="s">
        <v>6001</v>
      </c>
      <c r="BM804" t="s">
        <v>4949</v>
      </c>
      <c r="BN804" t="s">
        <v>5439</v>
      </c>
      <c r="BO804" t="s">
        <v>4950</v>
      </c>
      <c r="BP804" s="441" t="str">
        <f t="shared" si="12"/>
        <v>WA.2378.EBD.953.302.A.521219</v>
      </c>
    </row>
    <row r="805" spans="1:68">
      <c r="A805" t="s">
        <v>5010</v>
      </c>
      <c r="B805" t="s">
        <v>4936</v>
      </c>
      <c r="C805" t="s">
        <v>4937</v>
      </c>
      <c r="D805" t="s">
        <v>3795</v>
      </c>
      <c r="E805" t="s">
        <v>197</v>
      </c>
      <c r="F805" t="s">
        <v>3842</v>
      </c>
      <c r="G805" t="s">
        <v>2445</v>
      </c>
      <c r="H805" t="s">
        <v>4938</v>
      </c>
      <c r="I805">
        <v>5</v>
      </c>
      <c r="J805" t="s">
        <v>5054</v>
      </c>
      <c r="K805">
        <v>2</v>
      </c>
      <c r="L805" t="s">
        <v>3069</v>
      </c>
      <c r="M805" t="s">
        <v>8</v>
      </c>
      <c r="N805" t="s">
        <v>178</v>
      </c>
      <c r="O805" t="s">
        <v>526</v>
      </c>
      <c r="P805" t="s">
        <v>8</v>
      </c>
      <c r="Q805" t="s">
        <v>4570</v>
      </c>
      <c r="R805" t="s">
        <v>4940</v>
      </c>
      <c r="S805" t="s">
        <v>195</v>
      </c>
      <c r="T805" t="s">
        <v>4570</v>
      </c>
      <c r="U805" t="s">
        <v>4570</v>
      </c>
      <c r="V805" t="s">
        <v>4496</v>
      </c>
      <c r="W805" t="s">
        <v>4570</v>
      </c>
      <c r="X805" t="s">
        <v>6000</v>
      </c>
      <c r="Y805" t="s">
        <v>4540</v>
      </c>
      <c r="Z805" t="s">
        <v>8</v>
      </c>
      <c r="AA805">
        <v>0</v>
      </c>
      <c r="AB805" t="s">
        <v>195</v>
      </c>
      <c r="AC805">
        <v>0</v>
      </c>
      <c r="AD805" t="s">
        <v>195</v>
      </c>
      <c r="AE805">
        <v>0</v>
      </c>
      <c r="AF805" t="s">
        <v>195</v>
      </c>
      <c r="AG805">
        <v>0</v>
      </c>
      <c r="AH805" t="s">
        <v>195</v>
      </c>
      <c r="AI805">
        <v>1</v>
      </c>
      <c r="AJ805" t="s">
        <v>153</v>
      </c>
      <c r="AK805">
        <v>2000000</v>
      </c>
      <c r="AL805">
        <v>2000000</v>
      </c>
      <c r="AM805" t="s">
        <v>195</v>
      </c>
      <c r="AN805">
        <v>0</v>
      </c>
      <c r="AO805" t="s">
        <v>5011</v>
      </c>
      <c r="AP805">
        <v>0</v>
      </c>
      <c r="AQ805">
        <v>0</v>
      </c>
      <c r="AR805">
        <v>24984</v>
      </c>
      <c r="AS805">
        <v>24984</v>
      </c>
      <c r="AT805">
        <v>19987</v>
      </c>
      <c r="AU805">
        <v>19987</v>
      </c>
      <c r="AV805">
        <v>89942</v>
      </c>
      <c r="AW805">
        <v>24984</v>
      </c>
      <c r="AX805">
        <v>11535</v>
      </c>
      <c r="AY805">
        <v>1609423</v>
      </c>
      <c r="AZ805">
        <v>69350</v>
      </c>
      <c r="BA805">
        <v>104824</v>
      </c>
      <c r="BB805" t="s">
        <v>3796</v>
      </c>
      <c r="BC805" t="s">
        <v>3797</v>
      </c>
      <c r="BD805" t="s">
        <v>3843</v>
      </c>
      <c r="BE805" t="s">
        <v>3850</v>
      </c>
      <c r="BF805" t="s">
        <v>3851</v>
      </c>
      <c r="BG805" t="s">
        <v>3852</v>
      </c>
      <c r="BH805" t="s">
        <v>523</v>
      </c>
      <c r="BI805" t="s">
        <v>532</v>
      </c>
      <c r="BJ805" t="s">
        <v>570</v>
      </c>
      <c r="BK805" t="s">
        <v>3786</v>
      </c>
      <c r="BL805" t="s">
        <v>6001</v>
      </c>
      <c r="BM805" t="s">
        <v>4949</v>
      </c>
      <c r="BN805" t="s">
        <v>5439</v>
      </c>
      <c r="BO805" t="s">
        <v>4950</v>
      </c>
      <c r="BP805" s="441" t="str">
        <f t="shared" si="12"/>
        <v>WA.2378.EBD.953.302.A.521219</v>
      </c>
    </row>
    <row r="806" spans="1:68">
      <c r="A806" t="s">
        <v>4935</v>
      </c>
      <c r="B806" t="s">
        <v>4936</v>
      </c>
      <c r="C806" t="s">
        <v>4937</v>
      </c>
      <c r="D806" t="s">
        <v>3795</v>
      </c>
      <c r="E806" t="s">
        <v>198</v>
      </c>
      <c r="F806" t="s">
        <v>3861</v>
      </c>
      <c r="G806" t="s">
        <v>3453</v>
      </c>
      <c r="H806" t="s">
        <v>4938</v>
      </c>
      <c r="I806">
        <v>235</v>
      </c>
      <c r="J806" t="s">
        <v>5931</v>
      </c>
      <c r="K806">
        <v>235</v>
      </c>
      <c r="L806" t="s">
        <v>812</v>
      </c>
      <c r="M806" t="s">
        <v>8</v>
      </c>
      <c r="N806" t="s">
        <v>190</v>
      </c>
      <c r="O806" t="s">
        <v>526</v>
      </c>
      <c r="P806" t="s">
        <v>8</v>
      </c>
      <c r="Q806" t="s">
        <v>4570</v>
      </c>
      <c r="R806" t="s">
        <v>4940</v>
      </c>
      <c r="S806" t="s">
        <v>195</v>
      </c>
      <c r="T806" t="s">
        <v>4570</v>
      </c>
      <c r="U806" t="s">
        <v>4570</v>
      </c>
      <c r="V806" t="s">
        <v>4496</v>
      </c>
      <c r="W806" t="s">
        <v>4570</v>
      </c>
      <c r="X806" t="s">
        <v>6002</v>
      </c>
      <c r="Y806" t="s">
        <v>4484</v>
      </c>
      <c r="Z806" t="s">
        <v>8</v>
      </c>
      <c r="AA806">
        <v>0</v>
      </c>
      <c r="AB806" t="s">
        <v>195</v>
      </c>
      <c r="AC806">
        <v>0</v>
      </c>
      <c r="AD806" t="s">
        <v>195</v>
      </c>
      <c r="AE806">
        <v>0</v>
      </c>
      <c r="AF806" t="s">
        <v>195</v>
      </c>
      <c r="AG806">
        <v>0</v>
      </c>
      <c r="AH806" t="s">
        <v>195</v>
      </c>
      <c r="AI806">
        <v>50</v>
      </c>
      <c r="AJ806" t="s">
        <v>4862</v>
      </c>
      <c r="AK806">
        <v>26672280</v>
      </c>
      <c r="AL806">
        <v>1333614000</v>
      </c>
      <c r="AM806" t="s">
        <v>195</v>
      </c>
      <c r="AN806">
        <v>0</v>
      </c>
      <c r="AO806" t="s">
        <v>4943</v>
      </c>
      <c r="AP806">
        <v>0</v>
      </c>
      <c r="AQ806">
        <v>0</v>
      </c>
      <c r="AR806">
        <v>61941922</v>
      </c>
      <c r="AS806">
        <v>61941922</v>
      </c>
      <c r="AT806">
        <v>9438927</v>
      </c>
      <c r="AU806">
        <v>93444926</v>
      </c>
      <c r="AV806">
        <v>95845126</v>
      </c>
      <c r="AW806">
        <v>62506471</v>
      </c>
      <c r="AX806">
        <v>188385059</v>
      </c>
      <c r="AY806">
        <v>252099693</v>
      </c>
      <c r="AZ806">
        <v>243342777</v>
      </c>
      <c r="BA806">
        <v>264667177</v>
      </c>
      <c r="BB806" t="s">
        <v>3796</v>
      </c>
      <c r="BC806" t="s">
        <v>3803</v>
      </c>
      <c r="BD806" t="s">
        <v>5933</v>
      </c>
      <c r="BE806" t="s">
        <v>3863</v>
      </c>
      <c r="BF806" t="s">
        <v>3864</v>
      </c>
      <c r="BG806" t="s">
        <v>5934</v>
      </c>
      <c r="BH806" t="s">
        <v>523</v>
      </c>
      <c r="BI806" t="s">
        <v>532</v>
      </c>
      <c r="BJ806" t="s">
        <v>533</v>
      </c>
      <c r="BK806" t="s">
        <v>3786</v>
      </c>
      <c r="BL806" t="s">
        <v>6003</v>
      </c>
      <c r="BM806" t="s">
        <v>4949</v>
      </c>
      <c r="BN806" t="s">
        <v>5439</v>
      </c>
      <c r="BO806" t="s">
        <v>4950</v>
      </c>
      <c r="BP806" s="441" t="str">
        <f t="shared" si="12"/>
        <v>WA.4345.EBC.996.301.A.521219</v>
      </c>
    </row>
    <row r="807" spans="1:68">
      <c r="A807" t="s">
        <v>4935</v>
      </c>
      <c r="B807" t="s">
        <v>4936</v>
      </c>
      <c r="C807" t="s">
        <v>4937</v>
      </c>
      <c r="D807" t="s">
        <v>3795</v>
      </c>
      <c r="E807" t="s">
        <v>198</v>
      </c>
      <c r="F807" t="s">
        <v>3861</v>
      </c>
      <c r="G807" t="s">
        <v>3453</v>
      </c>
      <c r="H807" t="s">
        <v>4938</v>
      </c>
      <c r="I807">
        <v>235</v>
      </c>
      <c r="J807" t="s">
        <v>5931</v>
      </c>
      <c r="K807">
        <v>235</v>
      </c>
      <c r="L807" t="s">
        <v>812</v>
      </c>
      <c r="M807" t="s">
        <v>8</v>
      </c>
      <c r="N807" t="s">
        <v>190</v>
      </c>
      <c r="O807" t="s">
        <v>526</v>
      </c>
      <c r="P807" t="s">
        <v>8</v>
      </c>
      <c r="Q807" t="s">
        <v>4570</v>
      </c>
      <c r="R807" t="s">
        <v>4940</v>
      </c>
      <c r="S807" t="s">
        <v>195</v>
      </c>
      <c r="T807" t="s">
        <v>4570</v>
      </c>
      <c r="U807" t="s">
        <v>4570</v>
      </c>
      <c r="V807" t="s">
        <v>4951</v>
      </c>
      <c r="W807" t="s">
        <v>4496</v>
      </c>
      <c r="X807" t="s">
        <v>6004</v>
      </c>
      <c r="Y807" t="s">
        <v>4544</v>
      </c>
      <c r="Z807" t="s">
        <v>8</v>
      </c>
      <c r="AA807">
        <v>0</v>
      </c>
      <c r="AB807" t="s">
        <v>195</v>
      </c>
      <c r="AC807">
        <v>0</v>
      </c>
      <c r="AD807" t="s">
        <v>195</v>
      </c>
      <c r="AE807">
        <v>0</v>
      </c>
      <c r="AF807" t="s">
        <v>195</v>
      </c>
      <c r="AG807">
        <v>0</v>
      </c>
      <c r="AH807" t="s">
        <v>195</v>
      </c>
      <c r="AI807">
        <v>1</v>
      </c>
      <c r="AJ807" t="s">
        <v>9</v>
      </c>
      <c r="AK807">
        <v>250000</v>
      </c>
      <c r="AL807">
        <v>250000</v>
      </c>
      <c r="AM807" t="s">
        <v>195</v>
      </c>
      <c r="AN807">
        <v>0</v>
      </c>
      <c r="AO807" t="s">
        <v>4943</v>
      </c>
      <c r="AP807">
        <v>0</v>
      </c>
      <c r="AQ807">
        <v>0</v>
      </c>
      <c r="AR807">
        <v>11612</v>
      </c>
      <c r="AS807">
        <v>11612</v>
      </c>
      <c r="AT807">
        <v>1769</v>
      </c>
      <c r="AU807">
        <v>17517</v>
      </c>
      <c r="AV807">
        <v>17967</v>
      </c>
      <c r="AW807">
        <v>11717</v>
      </c>
      <c r="AX807">
        <v>35315</v>
      </c>
      <c r="AY807">
        <v>47259</v>
      </c>
      <c r="AZ807">
        <v>45617</v>
      </c>
      <c r="BA807">
        <v>49615</v>
      </c>
      <c r="BB807" t="s">
        <v>3796</v>
      </c>
      <c r="BC807" t="s">
        <v>3803</v>
      </c>
      <c r="BD807" t="s">
        <v>5933</v>
      </c>
      <c r="BE807" t="s">
        <v>3863</v>
      </c>
      <c r="BF807" t="s">
        <v>3864</v>
      </c>
      <c r="BG807" t="s">
        <v>5934</v>
      </c>
      <c r="BH807" t="s">
        <v>523</v>
      </c>
      <c r="BI807" t="s">
        <v>532</v>
      </c>
      <c r="BJ807" t="s">
        <v>533</v>
      </c>
      <c r="BK807" t="s">
        <v>3786</v>
      </c>
      <c r="BL807" t="s">
        <v>6005</v>
      </c>
      <c r="BM807" t="s">
        <v>4949</v>
      </c>
      <c r="BN807" t="s">
        <v>5439</v>
      </c>
      <c r="BO807" t="s">
        <v>4950</v>
      </c>
      <c r="BP807" s="441" t="str">
        <f t="shared" si="12"/>
        <v>WA.4345.EBC.996.301.A.521219</v>
      </c>
    </row>
    <row r="808" spans="1:68">
      <c r="A808" t="s">
        <v>4935</v>
      </c>
      <c r="B808" t="s">
        <v>4936</v>
      </c>
      <c r="C808" t="s">
        <v>4937</v>
      </c>
      <c r="D808" t="s">
        <v>3795</v>
      </c>
      <c r="E808" t="s">
        <v>198</v>
      </c>
      <c r="F808" t="s">
        <v>3861</v>
      </c>
      <c r="G808" t="s">
        <v>3453</v>
      </c>
      <c r="H808" t="s">
        <v>4938</v>
      </c>
      <c r="I808">
        <v>235</v>
      </c>
      <c r="J808" t="s">
        <v>5931</v>
      </c>
      <c r="K808">
        <v>235</v>
      </c>
      <c r="L808" t="s">
        <v>812</v>
      </c>
      <c r="M808" t="s">
        <v>508</v>
      </c>
      <c r="N808" t="s">
        <v>191</v>
      </c>
      <c r="O808" t="s">
        <v>526</v>
      </c>
      <c r="P808" t="s">
        <v>8</v>
      </c>
      <c r="Q808" t="s">
        <v>4570</v>
      </c>
      <c r="R808" t="s">
        <v>4940</v>
      </c>
      <c r="S808" t="s">
        <v>195</v>
      </c>
      <c r="T808" t="s">
        <v>4570</v>
      </c>
      <c r="U808" t="s">
        <v>4570</v>
      </c>
      <c r="V808" t="s">
        <v>4951</v>
      </c>
      <c r="W808" t="s">
        <v>4496</v>
      </c>
      <c r="X808" t="s">
        <v>6006</v>
      </c>
      <c r="Y808" t="s">
        <v>4544</v>
      </c>
      <c r="Z808" t="s">
        <v>8</v>
      </c>
      <c r="AA808">
        <v>0</v>
      </c>
      <c r="AB808" t="s">
        <v>195</v>
      </c>
      <c r="AC808">
        <v>0</v>
      </c>
      <c r="AD808" t="s">
        <v>195</v>
      </c>
      <c r="AE808">
        <v>0</v>
      </c>
      <c r="AF808" t="s">
        <v>195</v>
      </c>
      <c r="AG808">
        <v>0</v>
      </c>
      <c r="AH808" t="s">
        <v>195</v>
      </c>
      <c r="AI808">
        <v>3</v>
      </c>
      <c r="AJ808" t="s">
        <v>4865</v>
      </c>
      <c r="AK808">
        <v>250000</v>
      </c>
      <c r="AL808">
        <v>750000</v>
      </c>
      <c r="AM808" t="s">
        <v>195</v>
      </c>
      <c r="AN808">
        <v>0</v>
      </c>
      <c r="AO808" t="s">
        <v>4943</v>
      </c>
      <c r="AP808">
        <v>0</v>
      </c>
      <c r="AQ808">
        <v>0</v>
      </c>
      <c r="AR808">
        <v>34835</v>
      </c>
      <c r="AS808">
        <v>34835</v>
      </c>
      <c r="AT808">
        <v>5308</v>
      </c>
      <c r="AU808">
        <v>52552</v>
      </c>
      <c r="AV808">
        <v>53902</v>
      </c>
      <c r="AW808">
        <v>35152</v>
      </c>
      <c r="AX808">
        <v>105944</v>
      </c>
      <c r="AY808">
        <v>141776</v>
      </c>
      <c r="AZ808">
        <v>136852</v>
      </c>
      <c r="BA808">
        <v>148844</v>
      </c>
      <c r="BB808" t="s">
        <v>3796</v>
      </c>
      <c r="BC808" t="s">
        <v>3803</v>
      </c>
      <c r="BD808" t="s">
        <v>5933</v>
      </c>
      <c r="BE808" t="s">
        <v>3863</v>
      </c>
      <c r="BF808" t="s">
        <v>3864</v>
      </c>
      <c r="BG808" t="s">
        <v>3867</v>
      </c>
      <c r="BH808" t="s">
        <v>523</v>
      </c>
      <c r="BI808" t="s">
        <v>532</v>
      </c>
      <c r="BJ808" t="s">
        <v>533</v>
      </c>
      <c r="BK808" t="s">
        <v>3786</v>
      </c>
      <c r="BL808" t="s">
        <v>6005</v>
      </c>
      <c r="BM808" t="s">
        <v>4949</v>
      </c>
      <c r="BN808" t="s">
        <v>5439</v>
      </c>
      <c r="BO808" t="s">
        <v>4950</v>
      </c>
      <c r="BP808" s="441" t="str">
        <f t="shared" si="12"/>
        <v>WA.4345.EBC.996.301.B.521219</v>
      </c>
    </row>
    <row r="809" spans="1:68">
      <c r="A809" t="s">
        <v>4935</v>
      </c>
      <c r="B809" t="s">
        <v>4936</v>
      </c>
      <c r="C809" t="s">
        <v>4937</v>
      </c>
      <c r="D809" t="s">
        <v>3795</v>
      </c>
      <c r="E809" t="s">
        <v>198</v>
      </c>
      <c r="F809" t="s">
        <v>3861</v>
      </c>
      <c r="G809" t="s">
        <v>3453</v>
      </c>
      <c r="H809" t="s">
        <v>4938</v>
      </c>
      <c r="I809">
        <v>235</v>
      </c>
      <c r="J809" t="s">
        <v>5931</v>
      </c>
      <c r="K809">
        <v>235</v>
      </c>
      <c r="L809" t="s">
        <v>812</v>
      </c>
      <c r="M809" t="s">
        <v>508</v>
      </c>
      <c r="N809" t="s">
        <v>191</v>
      </c>
      <c r="O809" t="s">
        <v>526</v>
      </c>
      <c r="P809" t="s">
        <v>8</v>
      </c>
      <c r="Q809" t="s">
        <v>4570</v>
      </c>
      <c r="R809" t="s">
        <v>4940</v>
      </c>
      <c r="S809" t="s">
        <v>195</v>
      </c>
      <c r="T809" t="s">
        <v>4570</v>
      </c>
      <c r="U809" t="s">
        <v>4570</v>
      </c>
      <c r="V809" t="s">
        <v>5001</v>
      </c>
      <c r="W809" t="s">
        <v>4951</v>
      </c>
      <c r="X809" t="s">
        <v>6007</v>
      </c>
      <c r="Y809" t="s">
        <v>4575</v>
      </c>
      <c r="Z809" t="s">
        <v>8</v>
      </c>
      <c r="AA809">
        <v>0</v>
      </c>
      <c r="AB809" t="s">
        <v>195</v>
      </c>
      <c r="AC809">
        <v>0</v>
      </c>
      <c r="AD809" t="s">
        <v>195</v>
      </c>
      <c r="AE809">
        <v>0</v>
      </c>
      <c r="AF809" t="s">
        <v>195</v>
      </c>
      <c r="AG809">
        <v>0</v>
      </c>
      <c r="AH809" t="s">
        <v>195</v>
      </c>
      <c r="AI809">
        <v>15</v>
      </c>
      <c r="AJ809" t="s">
        <v>9</v>
      </c>
      <c r="AK809">
        <v>500000</v>
      </c>
      <c r="AL809">
        <v>7500000</v>
      </c>
      <c r="AM809" t="s">
        <v>195</v>
      </c>
      <c r="AN809">
        <v>0</v>
      </c>
      <c r="AO809" t="s">
        <v>4943</v>
      </c>
      <c r="AP809">
        <v>0</v>
      </c>
      <c r="AQ809">
        <v>0</v>
      </c>
      <c r="AR809">
        <v>348350</v>
      </c>
      <c r="AS809">
        <v>348350</v>
      </c>
      <c r="AT809">
        <v>53083</v>
      </c>
      <c r="AU809">
        <v>525517</v>
      </c>
      <c r="AV809">
        <v>539015</v>
      </c>
      <c r="AW809">
        <v>351525</v>
      </c>
      <c r="AX809">
        <v>1059443</v>
      </c>
      <c r="AY809">
        <v>1417762</v>
      </c>
      <c r="AZ809">
        <v>1368515</v>
      </c>
      <c r="BA809">
        <v>1488440</v>
      </c>
      <c r="BB809" t="s">
        <v>3796</v>
      </c>
      <c r="BC809" t="s">
        <v>3803</v>
      </c>
      <c r="BD809" t="s">
        <v>5933</v>
      </c>
      <c r="BE809" t="s">
        <v>3863</v>
      </c>
      <c r="BF809" t="s">
        <v>3864</v>
      </c>
      <c r="BG809" t="s">
        <v>3867</v>
      </c>
      <c r="BH809" t="s">
        <v>523</v>
      </c>
      <c r="BI809" t="s">
        <v>532</v>
      </c>
      <c r="BJ809" t="s">
        <v>533</v>
      </c>
      <c r="BK809" t="s">
        <v>3786</v>
      </c>
      <c r="BL809" t="s">
        <v>6008</v>
      </c>
      <c r="BM809" t="s">
        <v>4949</v>
      </c>
      <c r="BN809" t="s">
        <v>5439</v>
      </c>
      <c r="BO809" t="s">
        <v>4950</v>
      </c>
      <c r="BP809" s="441" t="str">
        <f t="shared" si="12"/>
        <v>WA.4345.EBC.996.301.B.521219</v>
      </c>
    </row>
    <row r="810" spans="1:68">
      <c r="A810" t="s">
        <v>4935</v>
      </c>
      <c r="B810" t="s">
        <v>4936</v>
      </c>
      <c r="C810" t="s">
        <v>4937</v>
      </c>
      <c r="D810" t="s">
        <v>3795</v>
      </c>
      <c r="E810" t="s">
        <v>198</v>
      </c>
      <c r="F810" t="s">
        <v>3861</v>
      </c>
      <c r="G810" t="s">
        <v>3453</v>
      </c>
      <c r="H810" t="s">
        <v>4938</v>
      </c>
      <c r="I810">
        <v>235</v>
      </c>
      <c r="J810" t="s">
        <v>5931</v>
      </c>
      <c r="K810">
        <v>235</v>
      </c>
      <c r="L810" t="s">
        <v>812</v>
      </c>
      <c r="M810" t="s">
        <v>509</v>
      </c>
      <c r="N810" t="s">
        <v>192</v>
      </c>
      <c r="O810" t="s">
        <v>526</v>
      </c>
      <c r="P810" t="s">
        <v>8</v>
      </c>
      <c r="Q810" t="s">
        <v>4570</v>
      </c>
      <c r="R810" t="s">
        <v>4940</v>
      </c>
      <c r="S810" t="s">
        <v>195</v>
      </c>
      <c r="T810" t="s">
        <v>4570</v>
      </c>
      <c r="U810" t="s">
        <v>4570</v>
      </c>
      <c r="V810" t="s">
        <v>4496</v>
      </c>
      <c r="W810" t="s">
        <v>4570</v>
      </c>
      <c r="X810" t="s">
        <v>6009</v>
      </c>
      <c r="Y810" t="s">
        <v>4573</v>
      </c>
      <c r="Z810" t="s">
        <v>8</v>
      </c>
      <c r="AA810">
        <v>0</v>
      </c>
      <c r="AB810" t="s">
        <v>195</v>
      </c>
      <c r="AC810">
        <v>0</v>
      </c>
      <c r="AD810" t="s">
        <v>195</v>
      </c>
      <c r="AE810">
        <v>0</v>
      </c>
      <c r="AF810" t="s">
        <v>195</v>
      </c>
      <c r="AG810">
        <v>0</v>
      </c>
      <c r="AH810" t="s">
        <v>195</v>
      </c>
      <c r="AI810">
        <v>2</v>
      </c>
      <c r="AJ810" t="s">
        <v>25</v>
      </c>
      <c r="AK810">
        <v>10000000</v>
      </c>
      <c r="AL810">
        <v>20000000</v>
      </c>
      <c r="AM810" t="s">
        <v>195</v>
      </c>
      <c r="AN810">
        <v>0</v>
      </c>
      <c r="AO810" t="s">
        <v>4943</v>
      </c>
      <c r="AP810">
        <v>0</v>
      </c>
      <c r="AQ810">
        <v>0</v>
      </c>
      <c r="AR810">
        <v>928933</v>
      </c>
      <c r="AS810">
        <v>928933</v>
      </c>
      <c r="AT810">
        <v>141554</v>
      </c>
      <c r="AU810">
        <v>1401379</v>
      </c>
      <c r="AV810">
        <v>1437374</v>
      </c>
      <c r="AW810">
        <v>937400</v>
      </c>
      <c r="AX810">
        <v>2825181</v>
      </c>
      <c r="AY810">
        <v>3780700</v>
      </c>
      <c r="AZ810">
        <v>3649373</v>
      </c>
      <c r="BA810">
        <v>3969173</v>
      </c>
      <c r="BB810" t="s">
        <v>3796</v>
      </c>
      <c r="BC810" t="s">
        <v>3803</v>
      </c>
      <c r="BD810" t="s">
        <v>5933</v>
      </c>
      <c r="BE810" t="s">
        <v>3863</v>
      </c>
      <c r="BF810" t="s">
        <v>3864</v>
      </c>
      <c r="BG810" t="s">
        <v>3868</v>
      </c>
      <c r="BH810" t="s">
        <v>523</v>
      </c>
      <c r="BI810" t="s">
        <v>532</v>
      </c>
      <c r="BJ810" t="s">
        <v>533</v>
      </c>
      <c r="BK810" t="s">
        <v>3786</v>
      </c>
      <c r="BL810" t="s">
        <v>6010</v>
      </c>
      <c r="BM810" t="s">
        <v>4949</v>
      </c>
      <c r="BN810" t="s">
        <v>5439</v>
      </c>
      <c r="BO810" t="s">
        <v>4950</v>
      </c>
      <c r="BP810" s="441" t="str">
        <f t="shared" si="12"/>
        <v>WA.4345.EBC.996.301.C.521219</v>
      </c>
    </row>
    <row r="811" spans="1:68">
      <c r="A811" t="s">
        <v>5010</v>
      </c>
      <c r="B811" t="s">
        <v>4936</v>
      </c>
      <c r="C811" t="s">
        <v>4937</v>
      </c>
      <c r="D811" t="s">
        <v>3795</v>
      </c>
      <c r="E811" t="s">
        <v>198</v>
      </c>
      <c r="F811" t="s">
        <v>3861</v>
      </c>
      <c r="G811" t="s">
        <v>3453</v>
      </c>
      <c r="H811" t="s">
        <v>4938</v>
      </c>
      <c r="I811">
        <v>235</v>
      </c>
      <c r="J811" t="s">
        <v>5931</v>
      </c>
      <c r="K811">
        <v>235</v>
      </c>
      <c r="L811" t="s">
        <v>812</v>
      </c>
      <c r="M811" t="s">
        <v>8</v>
      </c>
      <c r="N811" t="s">
        <v>190</v>
      </c>
      <c r="O811" t="s">
        <v>526</v>
      </c>
      <c r="P811" t="s">
        <v>8</v>
      </c>
      <c r="Q811" t="s">
        <v>4570</v>
      </c>
      <c r="R811" t="s">
        <v>4940</v>
      </c>
      <c r="S811" t="s">
        <v>195</v>
      </c>
      <c r="T811" t="s">
        <v>4570</v>
      </c>
      <c r="U811" t="s">
        <v>4570</v>
      </c>
      <c r="V811" t="s">
        <v>4496</v>
      </c>
      <c r="W811" t="s">
        <v>4570</v>
      </c>
      <c r="X811" t="s">
        <v>6002</v>
      </c>
      <c r="Y811" t="s">
        <v>4484</v>
      </c>
      <c r="Z811" t="s">
        <v>8</v>
      </c>
      <c r="AA811">
        <v>0</v>
      </c>
      <c r="AB811" t="s">
        <v>195</v>
      </c>
      <c r="AC811">
        <v>0</v>
      </c>
      <c r="AD811" t="s">
        <v>195</v>
      </c>
      <c r="AE811">
        <v>0</v>
      </c>
      <c r="AF811" t="s">
        <v>195</v>
      </c>
      <c r="AG811">
        <v>0</v>
      </c>
      <c r="AH811" t="s">
        <v>195</v>
      </c>
      <c r="AI811">
        <v>50</v>
      </c>
      <c r="AJ811" t="s">
        <v>4862</v>
      </c>
      <c r="AK811">
        <v>26672280</v>
      </c>
      <c r="AL811">
        <v>1333614000</v>
      </c>
      <c r="AM811" t="s">
        <v>195</v>
      </c>
      <c r="AN811">
        <v>0</v>
      </c>
      <c r="AO811" t="s">
        <v>5011</v>
      </c>
      <c r="AP811">
        <v>0</v>
      </c>
      <c r="AQ811">
        <v>0</v>
      </c>
      <c r="AR811">
        <v>61941922</v>
      </c>
      <c r="AS811">
        <v>61941922</v>
      </c>
      <c r="AT811">
        <v>9438927</v>
      </c>
      <c r="AU811">
        <v>93444926</v>
      </c>
      <c r="AV811">
        <v>95845126</v>
      </c>
      <c r="AW811">
        <v>62506471</v>
      </c>
      <c r="AX811">
        <v>188385059</v>
      </c>
      <c r="AY811">
        <v>252099693</v>
      </c>
      <c r="AZ811">
        <v>243342777</v>
      </c>
      <c r="BA811">
        <v>264667177</v>
      </c>
      <c r="BB811" t="s">
        <v>3796</v>
      </c>
      <c r="BC811" t="s">
        <v>3803</v>
      </c>
      <c r="BD811" t="s">
        <v>5933</v>
      </c>
      <c r="BE811" t="s">
        <v>3863</v>
      </c>
      <c r="BF811" t="s">
        <v>3864</v>
      </c>
      <c r="BG811" t="s">
        <v>5934</v>
      </c>
      <c r="BH811" t="s">
        <v>523</v>
      </c>
      <c r="BI811" t="s">
        <v>532</v>
      </c>
      <c r="BJ811" t="s">
        <v>533</v>
      </c>
      <c r="BK811" t="s">
        <v>3786</v>
      </c>
      <c r="BL811" t="s">
        <v>6003</v>
      </c>
      <c r="BM811" t="s">
        <v>4949</v>
      </c>
      <c r="BN811" t="s">
        <v>5439</v>
      </c>
      <c r="BO811" t="s">
        <v>4950</v>
      </c>
      <c r="BP811" s="441" t="str">
        <f t="shared" si="12"/>
        <v>WA.4345.EBC.996.301.A.521219</v>
      </c>
    </row>
    <row r="812" spans="1:68">
      <c r="A812" t="s">
        <v>5010</v>
      </c>
      <c r="B812" t="s">
        <v>4936</v>
      </c>
      <c r="C812" t="s">
        <v>4937</v>
      </c>
      <c r="D812" t="s">
        <v>3795</v>
      </c>
      <c r="E812" t="s">
        <v>198</v>
      </c>
      <c r="F812" t="s">
        <v>3861</v>
      </c>
      <c r="G812" t="s">
        <v>3453</v>
      </c>
      <c r="H812" t="s">
        <v>4938</v>
      </c>
      <c r="I812">
        <v>235</v>
      </c>
      <c r="J812" t="s">
        <v>5931</v>
      </c>
      <c r="K812">
        <v>235</v>
      </c>
      <c r="L812" t="s">
        <v>812</v>
      </c>
      <c r="M812" t="s">
        <v>8</v>
      </c>
      <c r="N812" t="s">
        <v>190</v>
      </c>
      <c r="O812" t="s">
        <v>526</v>
      </c>
      <c r="P812" t="s">
        <v>8</v>
      </c>
      <c r="Q812" t="s">
        <v>4570</v>
      </c>
      <c r="R812" t="s">
        <v>4940</v>
      </c>
      <c r="S812" t="s">
        <v>195</v>
      </c>
      <c r="T812" t="s">
        <v>4570</v>
      </c>
      <c r="U812" t="s">
        <v>4570</v>
      </c>
      <c r="V812" t="s">
        <v>4951</v>
      </c>
      <c r="W812" t="s">
        <v>4496</v>
      </c>
      <c r="X812" t="s">
        <v>6004</v>
      </c>
      <c r="Y812" t="s">
        <v>4544</v>
      </c>
      <c r="Z812" t="s">
        <v>8</v>
      </c>
      <c r="AA812">
        <v>0</v>
      </c>
      <c r="AB812" t="s">
        <v>195</v>
      </c>
      <c r="AC812">
        <v>0</v>
      </c>
      <c r="AD812" t="s">
        <v>195</v>
      </c>
      <c r="AE812">
        <v>0</v>
      </c>
      <c r="AF812" t="s">
        <v>195</v>
      </c>
      <c r="AG812">
        <v>0</v>
      </c>
      <c r="AH812" t="s">
        <v>195</v>
      </c>
      <c r="AI812">
        <v>1</v>
      </c>
      <c r="AJ812" t="s">
        <v>9</v>
      </c>
      <c r="AK812">
        <v>250000</v>
      </c>
      <c r="AL812">
        <v>250000</v>
      </c>
      <c r="AM812" t="s">
        <v>195</v>
      </c>
      <c r="AN812">
        <v>0</v>
      </c>
      <c r="AO812" t="s">
        <v>5011</v>
      </c>
      <c r="AP812">
        <v>0</v>
      </c>
      <c r="AQ812">
        <v>0</v>
      </c>
      <c r="AR812">
        <v>11612</v>
      </c>
      <c r="AS812">
        <v>11612</v>
      </c>
      <c r="AT812">
        <v>1769</v>
      </c>
      <c r="AU812">
        <v>17517</v>
      </c>
      <c r="AV812">
        <v>17967</v>
      </c>
      <c r="AW812">
        <v>11717</v>
      </c>
      <c r="AX812">
        <v>35315</v>
      </c>
      <c r="AY812">
        <v>47259</v>
      </c>
      <c r="AZ812">
        <v>45617</v>
      </c>
      <c r="BA812">
        <v>49615</v>
      </c>
      <c r="BB812" t="s">
        <v>3796</v>
      </c>
      <c r="BC812" t="s">
        <v>3803</v>
      </c>
      <c r="BD812" t="s">
        <v>5933</v>
      </c>
      <c r="BE812" t="s">
        <v>3863</v>
      </c>
      <c r="BF812" t="s">
        <v>3864</v>
      </c>
      <c r="BG812" t="s">
        <v>5934</v>
      </c>
      <c r="BH812" t="s">
        <v>523</v>
      </c>
      <c r="BI812" t="s">
        <v>532</v>
      </c>
      <c r="BJ812" t="s">
        <v>533</v>
      </c>
      <c r="BK812" t="s">
        <v>3786</v>
      </c>
      <c r="BL812" t="s">
        <v>6005</v>
      </c>
      <c r="BM812" t="s">
        <v>4949</v>
      </c>
      <c r="BN812" t="s">
        <v>5439</v>
      </c>
      <c r="BO812" t="s">
        <v>4950</v>
      </c>
      <c r="BP812" s="441" t="str">
        <f t="shared" si="12"/>
        <v>WA.4345.EBC.996.301.A.521219</v>
      </c>
    </row>
    <row r="813" spans="1:68">
      <c r="A813" t="s">
        <v>5010</v>
      </c>
      <c r="B813" t="s">
        <v>4936</v>
      </c>
      <c r="C813" t="s">
        <v>4937</v>
      </c>
      <c r="D813" t="s">
        <v>3795</v>
      </c>
      <c r="E813" t="s">
        <v>198</v>
      </c>
      <c r="F813" t="s">
        <v>3861</v>
      </c>
      <c r="G813" t="s">
        <v>3453</v>
      </c>
      <c r="H813" t="s">
        <v>4938</v>
      </c>
      <c r="I813">
        <v>235</v>
      </c>
      <c r="J813" t="s">
        <v>5931</v>
      </c>
      <c r="K813">
        <v>235</v>
      </c>
      <c r="L813" t="s">
        <v>812</v>
      </c>
      <c r="M813" t="s">
        <v>508</v>
      </c>
      <c r="N813" t="s">
        <v>191</v>
      </c>
      <c r="O813" t="s">
        <v>526</v>
      </c>
      <c r="P813" t="s">
        <v>8</v>
      </c>
      <c r="Q813" t="s">
        <v>4570</v>
      </c>
      <c r="R813" t="s">
        <v>4940</v>
      </c>
      <c r="S813" t="s">
        <v>195</v>
      </c>
      <c r="T813" t="s">
        <v>4570</v>
      </c>
      <c r="U813" t="s">
        <v>4570</v>
      </c>
      <c r="V813" t="s">
        <v>4496</v>
      </c>
      <c r="W813" t="s">
        <v>4570</v>
      </c>
      <c r="X813" t="s">
        <v>6011</v>
      </c>
      <c r="Y813" t="s">
        <v>4484</v>
      </c>
      <c r="Z813" t="s">
        <v>8</v>
      </c>
      <c r="AA813">
        <v>0</v>
      </c>
      <c r="AB813" t="s">
        <v>195</v>
      </c>
      <c r="AC813">
        <v>0</v>
      </c>
      <c r="AD813" t="s">
        <v>195</v>
      </c>
      <c r="AE813">
        <v>0</v>
      </c>
      <c r="AF813" t="s">
        <v>195</v>
      </c>
      <c r="AG813">
        <v>0</v>
      </c>
      <c r="AH813" t="s">
        <v>195</v>
      </c>
      <c r="AI813">
        <v>140</v>
      </c>
      <c r="AJ813" t="s">
        <v>4862</v>
      </c>
      <c r="AK813">
        <v>45003179</v>
      </c>
      <c r="AL813">
        <v>6300445000</v>
      </c>
      <c r="AM813" t="s">
        <v>195</v>
      </c>
      <c r="AN813">
        <v>0</v>
      </c>
      <c r="AO813" t="s">
        <v>5011</v>
      </c>
      <c r="AP813">
        <v>0</v>
      </c>
      <c r="AQ813">
        <v>0</v>
      </c>
      <c r="AR813">
        <v>292634656</v>
      </c>
      <c r="AS813">
        <v>292634656</v>
      </c>
      <c r="AT813">
        <v>44592692</v>
      </c>
      <c r="AU813">
        <v>441465535</v>
      </c>
      <c r="AV813">
        <v>452804894</v>
      </c>
      <c r="AW813">
        <v>295301776</v>
      </c>
      <c r="AX813">
        <v>889994934</v>
      </c>
      <c r="AY813">
        <v>1191004480</v>
      </c>
      <c r="AZ813">
        <v>1149633838</v>
      </c>
      <c r="BA813">
        <v>1250377539</v>
      </c>
      <c r="BB813" t="s">
        <v>3796</v>
      </c>
      <c r="BC813" t="s">
        <v>3803</v>
      </c>
      <c r="BD813" t="s">
        <v>5933</v>
      </c>
      <c r="BE813" t="s">
        <v>3863</v>
      </c>
      <c r="BF813" t="s">
        <v>3864</v>
      </c>
      <c r="BG813" t="s">
        <v>3867</v>
      </c>
      <c r="BH813" t="s">
        <v>523</v>
      </c>
      <c r="BI813" t="s">
        <v>532</v>
      </c>
      <c r="BJ813" t="s">
        <v>533</v>
      </c>
      <c r="BK813" t="s">
        <v>3786</v>
      </c>
      <c r="BL813" t="s">
        <v>6003</v>
      </c>
      <c r="BM813" t="s">
        <v>4949</v>
      </c>
      <c r="BN813" t="s">
        <v>5439</v>
      </c>
      <c r="BO813" t="s">
        <v>4950</v>
      </c>
      <c r="BP813" s="441" t="str">
        <f t="shared" si="12"/>
        <v>WA.4345.EBC.996.301.B.521219</v>
      </c>
    </row>
    <row r="814" spans="1:68">
      <c r="A814" t="s">
        <v>5010</v>
      </c>
      <c r="B814" t="s">
        <v>4936</v>
      </c>
      <c r="C814" t="s">
        <v>4937</v>
      </c>
      <c r="D814" t="s">
        <v>3795</v>
      </c>
      <c r="E814" t="s">
        <v>198</v>
      </c>
      <c r="F814" t="s">
        <v>3861</v>
      </c>
      <c r="G814" t="s">
        <v>3453</v>
      </c>
      <c r="H814" t="s">
        <v>4938</v>
      </c>
      <c r="I814">
        <v>235</v>
      </c>
      <c r="J814" t="s">
        <v>5931</v>
      </c>
      <c r="K814">
        <v>235</v>
      </c>
      <c r="L814" t="s">
        <v>812</v>
      </c>
      <c r="M814" t="s">
        <v>508</v>
      </c>
      <c r="N814" t="s">
        <v>191</v>
      </c>
      <c r="O814" t="s">
        <v>526</v>
      </c>
      <c r="P814" t="s">
        <v>8</v>
      </c>
      <c r="Q814" t="s">
        <v>4570</v>
      </c>
      <c r="R814" t="s">
        <v>4940</v>
      </c>
      <c r="S814" t="s">
        <v>195</v>
      </c>
      <c r="T814" t="s">
        <v>4570</v>
      </c>
      <c r="U814" t="s">
        <v>4570</v>
      </c>
      <c r="V814" t="s">
        <v>4951</v>
      </c>
      <c r="W814" t="s">
        <v>4496</v>
      </c>
      <c r="X814" t="s">
        <v>6006</v>
      </c>
      <c r="Y814" t="s">
        <v>4544</v>
      </c>
      <c r="Z814" t="s">
        <v>8</v>
      </c>
      <c r="AA814">
        <v>0</v>
      </c>
      <c r="AB814" t="s">
        <v>195</v>
      </c>
      <c r="AC814">
        <v>0</v>
      </c>
      <c r="AD814" t="s">
        <v>195</v>
      </c>
      <c r="AE814">
        <v>0</v>
      </c>
      <c r="AF814" t="s">
        <v>195</v>
      </c>
      <c r="AG814">
        <v>0</v>
      </c>
      <c r="AH814" t="s">
        <v>195</v>
      </c>
      <c r="AI814">
        <v>3</v>
      </c>
      <c r="AJ814" t="s">
        <v>4865</v>
      </c>
      <c r="AK814">
        <v>250000</v>
      </c>
      <c r="AL814">
        <v>750000</v>
      </c>
      <c r="AM814" t="s">
        <v>195</v>
      </c>
      <c r="AN814">
        <v>0</v>
      </c>
      <c r="AO814" t="s">
        <v>5011</v>
      </c>
      <c r="AP814">
        <v>0</v>
      </c>
      <c r="AQ814">
        <v>0</v>
      </c>
      <c r="AR814">
        <v>34835</v>
      </c>
      <c r="AS814">
        <v>34835</v>
      </c>
      <c r="AT814">
        <v>5308</v>
      </c>
      <c r="AU814">
        <v>52552</v>
      </c>
      <c r="AV814">
        <v>53902</v>
      </c>
      <c r="AW814">
        <v>35152</v>
      </c>
      <c r="AX814">
        <v>105944</v>
      </c>
      <c r="AY814">
        <v>141776</v>
      </c>
      <c r="AZ814">
        <v>136852</v>
      </c>
      <c r="BA814">
        <v>148844</v>
      </c>
      <c r="BB814" t="s">
        <v>3796</v>
      </c>
      <c r="BC814" t="s">
        <v>3803</v>
      </c>
      <c r="BD814" t="s">
        <v>5933</v>
      </c>
      <c r="BE814" t="s">
        <v>3863</v>
      </c>
      <c r="BF814" t="s">
        <v>3864</v>
      </c>
      <c r="BG814" t="s">
        <v>3867</v>
      </c>
      <c r="BH814" t="s">
        <v>523</v>
      </c>
      <c r="BI814" t="s">
        <v>532</v>
      </c>
      <c r="BJ814" t="s">
        <v>533</v>
      </c>
      <c r="BK814" t="s">
        <v>3786</v>
      </c>
      <c r="BL814" t="s">
        <v>6005</v>
      </c>
      <c r="BM814" t="s">
        <v>4949</v>
      </c>
      <c r="BN814" t="s">
        <v>5439</v>
      </c>
      <c r="BO814" t="s">
        <v>4950</v>
      </c>
      <c r="BP814" s="441" t="str">
        <f t="shared" si="12"/>
        <v>WA.4345.EBC.996.301.B.521219</v>
      </c>
    </row>
    <row r="815" spans="1:68">
      <c r="A815" t="s">
        <v>5010</v>
      </c>
      <c r="B815" t="s">
        <v>4936</v>
      </c>
      <c r="C815" t="s">
        <v>4937</v>
      </c>
      <c r="D815" t="s">
        <v>3795</v>
      </c>
      <c r="E815" t="s">
        <v>198</v>
      </c>
      <c r="F815" t="s">
        <v>3861</v>
      </c>
      <c r="G815" t="s">
        <v>3453</v>
      </c>
      <c r="H815" t="s">
        <v>4938</v>
      </c>
      <c r="I815">
        <v>235</v>
      </c>
      <c r="J815" t="s">
        <v>5931</v>
      </c>
      <c r="K815">
        <v>235</v>
      </c>
      <c r="L815" t="s">
        <v>812</v>
      </c>
      <c r="M815" t="s">
        <v>508</v>
      </c>
      <c r="N815" t="s">
        <v>191</v>
      </c>
      <c r="O815" t="s">
        <v>526</v>
      </c>
      <c r="P815" t="s">
        <v>8</v>
      </c>
      <c r="Q815" t="s">
        <v>4570</v>
      </c>
      <c r="R815" t="s">
        <v>4940</v>
      </c>
      <c r="S815" t="s">
        <v>195</v>
      </c>
      <c r="T815" t="s">
        <v>4570</v>
      </c>
      <c r="U815" t="s">
        <v>4570</v>
      </c>
      <c r="V815" t="s">
        <v>5001</v>
      </c>
      <c r="W815" t="s">
        <v>4951</v>
      </c>
      <c r="X815" t="s">
        <v>6007</v>
      </c>
      <c r="Y815" t="s">
        <v>4575</v>
      </c>
      <c r="Z815" t="s">
        <v>8</v>
      </c>
      <c r="AA815">
        <v>0</v>
      </c>
      <c r="AB815" t="s">
        <v>195</v>
      </c>
      <c r="AC815">
        <v>0</v>
      </c>
      <c r="AD815" t="s">
        <v>195</v>
      </c>
      <c r="AE815">
        <v>0</v>
      </c>
      <c r="AF815" t="s">
        <v>195</v>
      </c>
      <c r="AG815">
        <v>0</v>
      </c>
      <c r="AH815" t="s">
        <v>195</v>
      </c>
      <c r="AI815">
        <v>15</v>
      </c>
      <c r="AJ815" t="s">
        <v>9</v>
      </c>
      <c r="AK815">
        <v>500000</v>
      </c>
      <c r="AL815">
        <v>7500000</v>
      </c>
      <c r="AM815" t="s">
        <v>195</v>
      </c>
      <c r="AN815">
        <v>0</v>
      </c>
      <c r="AO815" t="s">
        <v>5011</v>
      </c>
      <c r="AP815">
        <v>0</v>
      </c>
      <c r="AQ815">
        <v>0</v>
      </c>
      <c r="AR815">
        <v>348350</v>
      </c>
      <c r="AS815">
        <v>348350</v>
      </c>
      <c r="AT815">
        <v>53083</v>
      </c>
      <c r="AU815">
        <v>525517</v>
      </c>
      <c r="AV815">
        <v>539015</v>
      </c>
      <c r="AW815">
        <v>351525</v>
      </c>
      <c r="AX815">
        <v>1059443</v>
      </c>
      <c r="AY815">
        <v>1417762</v>
      </c>
      <c r="AZ815">
        <v>1368515</v>
      </c>
      <c r="BA815">
        <v>1488440</v>
      </c>
      <c r="BB815" t="s">
        <v>3796</v>
      </c>
      <c r="BC815" t="s">
        <v>3803</v>
      </c>
      <c r="BD815" t="s">
        <v>5933</v>
      </c>
      <c r="BE815" t="s">
        <v>3863</v>
      </c>
      <c r="BF815" t="s">
        <v>3864</v>
      </c>
      <c r="BG815" t="s">
        <v>3867</v>
      </c>
      <c r="BH815" t="s">
        <v>523</v>
      </c>
      <c r="BI815" t="s">
        <v>532</v>
      </c>
      <c r="BJ815" t="s">
        <v>533</v>
      </c>
      <c r="BK815" t="s">
        <v>3786</v>
      </c>
      <c r="BL815" t="s">
        <v>6008</v>
      </c>
      <c r="BM815" t="s">
        <v>4949</v>
      </c>
      <c r="BN815" t="s">
        <v>5439</v>
      </c>
      <c r="BO815" t="s">
        <v>4950</v>
      </c>
      <c r="BP815" s="441" t="str">
        <f t="shared" si="12"/>
        <v>WA.4345.EBC.996.301.B.521219</v>
      </c>
    </row>
    <row r="816" spans="1:68">
      <c r="A816" t="s">
        <v>5010</v>
      </c>
      <c r="B816" t="s">
        <v>4936</v>
      </c>
      <c r="C816" t="s">
        <v>4937</v>
      </c>
      <c r="D816" t="s">
        <v>3795</v>
      </c>
      <c r="E816" t="s">
        <v>198</v>
      </c>
      <c r="F816" t="s">
        <v>3861</v>
      </c>
      <c r="G816" t="s">
        <v>3453</v>
      </c>
      <c r="H816" t="s">
        <v>4938</v>
      </c>
      <c r="I816">
        <v>235</v>
      </c>
      <c r="J816" t="s">
        <v>5931</v>
      </c>
      <c r="K816">
        <v>235</v>
      </c>
      <c r="L816" t="s">
        <v>812</v>
      </c>
      <c r="M816" t="s">
        <v>509</v>
      </c>
      <c r="N816" t="s">
        <v>192</v>
      </c>
      <c r="O816" t="s">
        <v>526</v>
      </c>
      <c r="P816" t="s">
        <v>8</v>
      </c>
      <c r="Q816" t="s">
        <v>4570</v>
      </c>
      <c r="R816" t="s">
        <v>4940</v>
      </c>
      <c r="S816" t="s">
        <v>195</v>
      </c>
      <c r="T816" t="s">
        <v>4570</v>
      </c>
      <c r="U816" t="s">
        <v>4570</v>
      </c>
      <c r="V816" t="s">
        <v>4496</v>
      </c>
      <c r="W816" t="s">
        <v>4570</v>
      </c>
      <c r="X816" t="s">
        <v>6009</v>
      </c>
      <c r="Y816" t="s">
        <v>4573</v>
      </c>
      <c r="Z816" t="s">
        <v>8</v>
      </c>
      <c r="AA816">
        <v>0</v>
      </c>
      <c r="AB816" t="s">
        <v>195</v>
      </c>
      <c r="AC816">
        <v>0</v>
      </c>
      <c r="AD816" t="s">
        <v>195</v>
      </c>
      <c r="AE816">
        <v>0</v>
      </c>
      <c r="AF816" t="s">
        <v>195</v>
      </c>
      <c r="AG816">
        <v>0</v>
      </c>
      <c r="AH816" t="s">
        <v>195</v>
      </c>
      <c r="AI816">
        <v>2</v>
      </c>
      <c r="AJ816" t="s">
        <v>25</v>
      </c>
      <c r="AK816">
        <v>10000000</v>
      </c>
      <c r="AL816">
        <v>20000000</v>
      </c>
      <c r="AM816" t="s">
        <v>195</v>
      </c>
      <c r="AN816">
        <v>0</v>
      </c>
      <c r="AO816" t="s">
        <v>5011</v>
      </c>
      <c r="AP816">
        <v>0</v>
      </c>
      <c r="AQ816">
        <v>0</v>
      </c>
      <c r="AR816">
        <v>928933</v>
      </c>
      <c r="AS816">
        <v>928933</v>
      </c>
      <c r="AT816">
        <v>141554</v>
      </c>
      <c r="AU816">
        <v>1401379</v>
      </c>
      <c r="AV816">
        <v>1437374</v>
      </c>
      <c r="AW816">
        <v>937400</v>
      </c>
      <c r="AX816">
        <v>2825181</v>
      </c>
      <c r="AY816">
        <v>3780700</v>
      </c>
      <c r="AZ816">
        <v>3649373</v>
      </c>
      <c r="BA816">
        <v>3969173</v>
      </c>
      <c r="BB816" t="s">
        <v>3796</v>
      </c>
      <c r="BC816" t="s">
        <v>3803</v>
      </c>
      <c r="BD816" t="s">
        <v>5933</v>
      </c>
      <c r="BE816" t="s">
        <v>3863</v>
      </c>
      <c r="BF816" t="s">
        <v>3864</v>
      </c>
      <c r="BG816" t="s">
        <v>3868</v>
      </c>
      <c r="BH816" t="s">
        <v>523</v>
      </c>
      <c r="BI816" t="s">
        <v>532</v>
      </c>
      <c r="BJ816" t="s">
        <v>533</v>
      </c>
      <c r="BK816" t="s">
        <v>3786</v>
      </c>
      <c r="BL816" t="s">
        <v>6010</v>
      </c>
      <c r="BM816" t="s">
        <v>4949</v>
      </c>
      <c r="BN816" t="s">
        <v>5439</v>
      </c>
      <c r="BO816" t="s">
        <v>4950</v>
      </c>
      <c r="BP816" s="441" t="str">
        <f t="shared" si="12"/>
        <v>WA.4345.EBC.996.301.C.521219</v>
      </c>
    </row>
    <row r="817" spans="1:68">
      <c r="A817" t="s">
        <v>4935</v>
      </c>
      <c r="B817" t="s">
        <v>4936</v>
      </c>
      <c r="C817" t="s">
        <v>4937</v>
      </c>
      <c r="D817" t="s">
        <v>3770</v>
      </c>
      <c r="E817" t="s">
        <v>196</v>
      </c>
      <c r="F817" t="s">
        <v>3772</v>
      </c>
      <c r="G817" t="s">
        <v>48</v>
      </c>
      <c r="H817" t="s">
        <v>4938</v>
      </c>
      <c r="I817">
        <v>4</v>
      </c>
      <c r="J817" t="s">
        <v>501</v>
      </c>
      <c r="K817">
        <v>4</v>
      </c>
      <c r="L817" t="s">
        <v>519</v>
      </c>
      <c r="M817" t="s">
        <v>8</v>
      </c>
      <c r="N817" t="s">
        <v>62</v>
      </c>
      <c r="O817" t="s">
        <v>530</v>
      </c>
      <c r="P817" t="s">
        <v>8</v>
      </c>
      <c r="Q817" t="s">
        <v>4570</v>
      </c>
      <c r="R817" t="s">
        <v>4940</v>
      </c>
      <c r="S817" t="s">
        <v>195</v>
      </c>
      <c r="T817" t="s">
        <v>4570</v>
      </c>
      <c r="U817" t="s">
        <v>4570</v>
      </c>
      <c r="V817" t="s">
        <v>4496</v>
      </c>
      <c r="W817" t="s">
        <v>4570</v>
      </c>
      <c r="X817" t="s">
        <v>6012</v>
      </c>
      <c r="Y817" t="s">
        <v>4483</v>
      </c>
      <c r="Z817" t="s">
        <v>8</v>
      </c>
      <c r="AA817">
        <v>0</v>
      </c>
      <c r="AB817" t="s">
        <v>195</v>
      </c>
      <c r="AC817">
        <v>0</v>
      </c>
      <c r="AD817" t="s">
        <v>195</v>
      </c>
      <c r="AE817">
        <v>0</v>
      </c>
      <c r="AF817" t="s">
        <v>195</v>
      </c>
      <c r="AG817">
        <v>0</v>
      </c>
      <c r="AH817" t="s">
        <v>195</v>
      </c>
      <c r="AI817">
        <v>12</v>
      </c>
      <c r="AJ817" t="s">
        <v>106</v>
      </c>
      <c r="AK817">
        <v>1000000</v>
      </c>
      <c r="AL817">
        <v>12000000</v>
      </c>
      <c r="AM817" t="s">
        <v>195</v>
      </c>
      <c r="AN817">
        <v>0</v>
      </c>
      <c r="AO817" t="s">
        <v>4943</v>
      </c>
      <c r="AP817">
        <v>0</v>
      </c>
      <c r="AQ817">
        <v>0</v>
      </c>
      <c r="AR817">
        <v>999901</v>
      </c>
      <c r="AS817">
        <v>999901</v>
      </c>
      <c r="AT817">
        <v>999901</v>
      </c>
      <c r="AU817">
        <v>999901</v>
      </c>
      <c r="AV817">
        <v>1311380</v>
      </c>
      <c r="AW817">
        <v>999901</v>
      </c>
      <c r="AX817">
        <v>999901</v>
      </c>
      <c r="AY817">
        <v>999901</v>
      </c>
      <c r="AZ817">
        <v>2688224</v>
      </c>
      <c r="BA817">
        <v>1001089</v>
      </c>
      <c r="BB817" t="s">
        <v>3771</v>
      </c>
      <c r="BC817" t="s">
        <v>3781</v>
      </c>
      <c r="BD817" t="s">
        <v>3782</v>
      </c>
      <c r="BE817" t="s">
        <v>3783</v>
      </c>
      <c r="BF817" t="s">
        <v>3789</v>
      </c>
      <c r="BG817" t="s">
        <v>3790</v>
      </c>
      <c r="BH817" t="s">
        <v>523</v>
      </c>
      <c r="BI817" t="s">
        <v>528</v>
      </c>
      <c r="BJ817" t="s">
        <v>529</v>
      </c>
      <c r="BK817" t="s">
        <v>3791</v>
      </c>
      <c r="BL817" t="s">
        <v>5049</v>
      </c>
      <c r="BM817" t="s">
        <v>4949</v>
      </c>
      <c r="BN817" t="s">
        <v>5444</v>
      </c>
      <c r="BO817" t="s">
        <v>4950</v>
      </c>
      <c r="BP817" s="441" t="str">
        <f t="shared" si="12"/>
        <v>DL.2376.AFA.001.053.A.521811</v>
      </c>
    </row>
    <row r="818" spans="1:68">
      <c r="A818" t="s">
        <v>4935</v>
      </c>
      <c r="B818" t="s">
        <v>4936</v>
      </c>
      <c r="C818" t="s">
        <v>4937</v>
      </c>
      <c r="D818" t="s">
        <v>3770</v>
      </c>
      <c r="E818" t="s">
        <v>196</v>
      </c>
      <c r="F818" t="s">
        <v>3772</v>
      </c>
      <c r="G818" t="s">
        <v>48</v>
      </c>
      <c r="H818" t="s">
        <v>4938</v>
      </c>
      <c r="I818">
        <v>4</v>
      </c>
      <c r="J818" t="s">
        <v>501</v>
      </c>
      <c r="K818">
        <v>4</v>
      </c>
      <c r="L818" t="s">
        <v>519</v>
      </c>
      <c r="M818" t="s">
        <v>8</v>
      </c>
      <c r="N818" t="s">
        <v>62</v>
      </c>
      <c r="O818" t="s">
        <v>530</v>
      </c>
      <c r="P818" t="s">
        <v>8</v>
      </c>
      <c r="Q818" t="s">
        <v>4570</v>
      </c>
      <c r="R818" t="s">
        <v>4940</v>
      </c>
      <c r="S818" t="s">
        <v>195</v>
      </c>
      <c r="T818" t="s">
        <v>4570</v>
      </c>
      <c r="U818" t="s">
        <v>4570</v>
      </c>
      <c r="V818" t="s">
        <v>4951</v>
      </c>
      <c r="W818" t="s">
        <v>4496</v>
      </c>
      <c r="X818" t="s">
        <v>6013</v>
      </c>
      <c r="Y818" t="s">
        <v>4493</v>
      </c>
      <c r="Z818" t="s">
        <v>8</v>
      </c>
      <c r="AA818">
        <v>0</v>
      </c>
      <c r="AB818" t="s">
        <v>195</v>
      </c>
      <c r="AC818">
        <v>0</v>
      </c>
      <c r="AD818" t="s">
        <v>195</v>
      </c>
      <c r="AE818">
        <v>0</v>
      </c>
      <c r="AF818" t="s">
        <v>195</v>
      </c>
      <c r="AG818">
        <v>0</v>
      </c>
      <c r="AH818" t="s">
        <v>195</v>
      </c>
      <c r="AI818">
        <v>12</v>
      </c>
      <c r="AJ818" t="s">
        <v>106</v>
      </c>
      <c r="AK818">
        <v>1500000</v>
      </c>
      <c r="AL818">
        <v>18000000</v>
      </c>
      <c r="AM818" t="s">
        <v>195</v>
      </c>
      <c r="AN818">
        <v>0</v>
      </c>
      <c r="AO818" t="s">
        <v>4943</v>
      </c>
      <c r="AP818">
        <v>0</v>
      </c>
      <c r="AQ818">
        <v>0</v>
      </c>
      <c r="AR818">
        <v>1499851</v>
      </c>
      <c r="AS818">
        <v>1499851</v>
      </c>
      <c r="AT818">
        <v>1499851</v>
      </c>
      <c r="AU818">
        <v>1499851</v>
      </c>
      <c r="AV818">
        <v>1967070</v>
      </c>
      <c r="AW818">
        <v>1499851</v>
      </c>
      <c r="AX818">
        <v>1499851</v>
      </c>
      <c r="AY818">
        <v>1499851</v>
      </c>
      <c r="AZ818">
        <v>4032336</v>
      </c>
      <c r="BA818">
        <v>1501637</v>
      </c>
      <c r="BB818" t="s">
        <v>3771</v>
      </c>
      <c r="BC818" t="s">
        <v>3781</v>
      </c>
      <c r="BD818" t="s">
        <v>3782</v>
      </c>
      <c r="BE818" t="s">
        <v>3783</v>
      </c>
      <c r="BF818" t="s">
        <v>3789</v>
      </c>
      <c r="BG818" t="s">
        <v>3790</v>
      </c>
      <c r="BH818" t="s">
        <v>523</v>
      </c>
      <c r="BI818" t="s">
        <v>528</v>
      </c>
      <c r="BJ818" t="s">
        <v>529</v>
      </c>
      <c r="BK818" t="s">
        <v>3791</v>
      </c>
      <c r="BL818" t="s">
        <v>5450</v>
      </c>
      <c r="BM818" t="s">
        <v>4949</v>
      </c>
      <c r="BN818" t="s">
        <v>5444</v>
      </c>
      <c r="BO818" t="s">
        <v>4950</v>
      </c>
      <c r="BP818" s="441" t="str">
        <f t="shared" si="12"/>
        <v>DL.2376.AFA.001.053.A.521811</v>
      </c>
    </row>
    <row r="819" spans="1:68">
      <c r="A819" t="s">
        <v>4935</v>
      </c>
      <c r="B819" t="s">
        <v>4936</v>
      </c>
      <c r="C819" t="s">
        <v>4937</v>
      </c>
      <c r="D819" t="s">
        <v>3770</v>
      </c>
      <c r="E819" t="s">
        <v>196</v>
      </c>
      <c r="F819" t="s">
        <v>3772</v>
      </c>
      <c r="G819" t="s">
        <v>48</v>
      </c>
      <c r="H819" t="s">
        <v>4938</v>
      </c>
      <c r="I819">
        <v>4</v>
      </c>
      <c r="J819" t="s">
        <v>501</v>
      </c>
      <c r="K819">
        <v>4</v>
      </c>
      <c r="L819" t="s">
        <v>519</v>
      </c>
      <c r="M819" t="s">
        <v>508</v>
      </c>
      <c r="N819" t="s">
        <v>65</v>
      </c>
      <c r="O819" t="s">
        <v>530</v>
      </c>
      <c r="P819" t="s">
        <v>8</v>
      </c>
      <c r="Q819" t="s">
        <v>4570</v>
      </c>
      <c r="R819" t="s">
        <v>4940</v>
      </c>
      <c r="S819" t="s">
        <v>195</v>
      </c>
      <c r="T819" t="s">
        <v>4570</v>
      </c>
      <c r="U819" t="s">
        <v>4570</v>
      </c>
      <c r="V819" t="s">
        <v>4496</v>
      </c>
      <c r="W819" t="s">
        <v>4570</v>
      </c>
      <c r="X819" t="s">
        <v>6014</v>
      </c>
      <c r="Y819" t="s">
        <v>4483</v>
      </c>
      <c r="Z819" t="s">
        <v>8</v>
      </c>
      <c r="AA819">
        <v>0</v>
      </c>
      <c r="AB819" t="s">
        <v>195</v>
      </c>
      <c r="AC819">
        <v>0</v>
      </c>
      <c r="AD819" t="s">
        <v>195</v>
      </c>
      <c r="AE819">
        <v>0</v>
      </c>
      <c r="AF819" t="s">
        <v>195</v>
      </c>
      <c r="AG819">
        <v>0</v>
      </c>
      <c r="AH819" t="s">
        <v>195</v>
      </c>
      <c r="AI819">
        <v>6</v>
      </c>
      <c r="AJ819" t="s">
        <v>106</v>
      </c>
      <c r="AK819">
        <v>1000000</v>
      </c>
      <c r="AL819">
        <v>6000000</v>
      </c>
      <c r="AM819" t="s">
        <v>195</v>
      </c>
      <c r="AN819">
        <v>0</v>
      </c>
      <c r="AO819" t="s">
        <v>4943</v>
      </c>
      <c r="AP819">
        <v>0</v>
      </c>
      <c r="AQ819">
        <v>0</v>
      </c>
      <c r="AR819">
        <v>499950</v>
      </c>
      <c r="AS819">
        <v>499950</v>
      </c>
      <c r="AT819">
        <v>499950</v>
      </c>
      <c r="AU819">
        <v>499950</v>
      </c>
      <c r="AV819">
        <v>655690</v>
      </c>
      <c r="AW819">
        <v>499950</v>
      </c>
      <c r="AX819">
        <v>499950</v>
      </c>
      <c r="AY819">
        <v>499950</v>
      </c>
      <c r="AZ819">
        <v>1344112</v>
      </c>
      <c r="BA819">
        <v>500548</v>
      </c>
      <c r="BB819" t="s">
        <v>3771</v>
      </c>
      <c r="BC819" t="s">
        <v>3781</v>
      </c>
      <c r="BD819" t="s">
        <v>3782</v>
      </c>
      <c r="BE819" t="s">
        <v>3783</v>
      </c>
      <c r="BF819" t="s">
        <v>3789</v>
      </c>
      <c r="BG819" t="s">
        <v>3792</v>
      </c>
      <c r="BH819" t="s">
        <v>523</v>
      </c>
      <c r="BI819" t="s">
        <v>528</v>
      </c>
      <c r="BJ819" t="s">
        <v>529</v>
      </c>
      <c r="BK819" t="s">
        <v>3791</v>
      </c>
      <c r="BL819" t="s">
        <v>5049</v>
      </c>
      <c r="BM819" t="s">
        <v>4949</v>
      </c>
      <c r="BN819" t="s">
        <v>5444</v>
      </c>
      <c r="BO819" t="s">
        <v>4950</v>
      </c>
      <c r="BP819" s="441" t="str">
        <f t="shared" si="12"/>
        <v>DL.2376.AFA.001.053.B.521811</v>
      </c>
    </row>
    <row r="820" spans="1:68">
      <c r="A820" t="s">
        <v>4935</v>
      </c>
      <c r="B820" t="s">
        <v>4936</v>
      </c>
      <c r="C820" t="s">
        <v>4937</v>
      </c>
      <c r="D820" t="s">
        <v>3770</v>
      </c>
      <c r="E820" t="s">
        <v>196</v>
      </c>
      <c r="F820" t="s">
        <v>3772</v>
      </c>
      <c r="G820" t="s">
        <v>48</v>
      </c>
      <c r="H820" t="s">
        <v>4938</v>
      </c>
      <c r="I820">
        <v>4</v>
      </c>
      <c r="J820" t="s">
        <v>501</v>
      </c>
      <c r="K820">
        <v>4</v>
      </c>
      <c r="L820" t="s">
        <v>519</v>
      </c>
      <c r="M820" t="s">
        <v>508</v>
      </c>
      <c r="N820" t="s">
        <v>65</v>
      </c>
      <c r="O820" t="s">
        <v>530</v>
      </c>
      <c r="P820" t="s">
        <v>8</v>
      </c>
      <c r="Q820" t="s">
        <v>4570</v>
      </c>
      <c r="R820" t="s">
        <v>4940</v>
      </c>
      <c r="S820" t="s">
        <v>195</v>
      </c>
      <c r="T820" t="s">
        <v>4570</v>
      </c>
      <c r="U820" t="s">
        <v>4570</v>
      </c>
      <c r="V820" t="s">
        <v>4951</v>
      </c>
      <c r="W820" t="s">
        <v>4496</v>
      </c>
      <c r="X820" t="s">
        <v>6015</v>
      </c>
      <c r="Y820" t="s">
        <v>4493</v>
      </c>
      <c r="Z820" t="s">
        <v>8</v>
      </c>
      <c r="AA820">
        <v>0</v>
      </c>
      <c r="AB820" t="s">
        <v>195</v>
      </c>
      <c r="AC820">
        <v>0</v>
      </c>
      <c r="AD820" t="s">
        <v>195</v>
      </c>
      <c r="AE820">
        <v>0</v>
      </c>
      <c r="AF820" t="s">
        <v>195</v>
      </c>
      <c r="AG820">
        <v>0</v>
      </c>
      <c r="AH820" t="s">
        <v>195</v>
      </c>
      <c r="AI820">
        <v>6</v>
      </c>
      <c r="AJ820" t="s">
        <v>106</v>
      </c>
      <c r="AK820">
        <v>1500000</v>
      </c>
      <c r="AL820">
        <v>9000000</v>
      </c>
      <c r="AM820" t="s">
        <v>195</v>
      </c>
      <c r="AN820">
        <v>0</v>
      </c>
      <c r="AO820" t="s">
        <v>4943</v>
      </c>
      <c r="AP820">
        <v>0</v>
      </c>
      <c r="AQ820">
        <v>0</v>
      </c>
      <c r="AR820">
        <v>749926</v>
      </c>
      <c r="AS820">
        <v>749926</v>
      </c>
      <c r="AT820">
        <v>749926</v>
      </c>
      <c r="AU820">
        <v>749926</v>
      </c>
      <c r="AV820">
        <v>983535</v>
      </c>
      <c r="AW820">
        <v>749926</v>
      </c>
      <c r="AX820">
        <v>749926</v>
      </c>
      <c r="AY820">
        <v>749926</v>
      </c>
      <c r="AZ820">
        <v>2016168</v>
      </c>
      <c r="BA820">
        <v>750815</v>
      </c>
      <c r="BB820" t="s">
        <v>3771</v>
      </c>
      <c r="BC820" t="s">
        <v>3781</v>
      </c>
      <c r="BD820" t="s">
        <v>3782</v>
      </c>
      <c r="BE820" t="s">
        <v>3783</v>
      </c>
      <c r="BF820" t="s">
        <v>3789</v>
      </c>
      <c r="BG820" t="s">
        <v>3792</v>
      </c>
      <c r="BH820" t="s">
        <v>523</v>
      </c>
      <c r="BI820" t="s">
        <v>528</v>
      </c>
      <c r="BJ820" t="s">
        <v>529</v>
      </c>
      <c r="BK820" t="s">
        <v>3791</v>
      </c>
      <c r="BL820" t="s">
        <v>5450</v>
      </c>
      <c r="BM820" t="s">
        <v>4949</v>
      </c>
      <c r="BN820" t="s">
        <v>5444</v>
      </c>
      <c r="BO820" t="s">
        <v>4950</v>
      </c>
      <c r="BP820" s="441" t="str">
        <f t="shared" si="12"/>
        <v>DL.2376.AFA.001.053.B.521811</v>
      </c>
    </row>
    <row r="821" spans="1:68">
      <c r="A821" t="s">
        <v>5010</v>
      </c>
      <c r="B821" t="s">
        <v>4936</v>
      </c>
      <c r="C821" t="s">
        <v>4937</v>
      </c>
      <c r="D821" t="s">
        <v>3770</v>
      </c>
      <c r="E821" t="s">
        <v>196</v>
      </c>
      <c r="F821" t="s">
        <v>3772</v>
      </c>
      <c r="G821" t="s">
        <v>48</v>
      </c>
      <c r="H821" t="s">
        <v>4938</v>
      </c>
      <c r="I821">
        <v>4</v>
      </c>
      <c r="J821" t="s">
        <v>501</v>
      </c>
      <c r="K821">
        <v>4</v>
      </c>
      <c r="L821" t="s">
        <v>519</v>
      </c>
      <c r="M821" t="s">
        <v>8</v>
      </c>
      <c r="N821" t="s">
        <v>62</v>
      </c>
      <c r="O821" t="s">
        <v>530</v>
      </c>
      <c r="P821" t="s">
        <v>8</v>
      </c>
      <c r="Q821" t="s">
        <v>4570</v>
      </c>
      <c r="R821" t="s">
        <v>4940</v>
      </c>
      <c r="S821" t="s">
        <v>195</v>
      </c>
      <c r="T821" t="s">
        <v>4570</v>
      </c>
      <c r="U821" t="s">
        <v>4570</v>
      </c>
      <c r="V821" t="s">
        <v>4496</v>
      </c>
      <c r="W821" t="s">
        <v>4570</v>
      </c>
      <c r="X821" t="s">
        <v>6012</v>
      </c>
      <c r="Y821" t="s">
        <v>4483</v>
      </c>
      <c r="Z821" t="s">
        <v>8</v>
      </c>
      <c r="AA821">
        <v>0</v>
      </c>
      <c r="AB821" t="s">
        <v>195</v>
      </c>
      <c r="AC821">
        <v>0</v>
      </c>
      <c r="AD821" t="s">
        <v>195</v>
      </c>
      <c r="AE821">
        <v>0</v>
      </c>
      <c r="AF821" t="s">
        <v>195</v>
      </c>
      <c r="AG821">
        <v>0</v>
      </c>
      <c r="AH821" t="s">
        <v>195</v>
      </c>
      <c r="AI821">
        <v>12</v>
      </c>
      <c r="AJ821" t="s">
        <v>106</v>
      </c>
      <c r="AK821">
        <v>1000000</v>
      </c>
      <c r="AL821">
        <v>12000000</v>
      </c>
      <c r="AM821" t="s">
        <v>195</v>
      </c>
      <c r="AN821">
        <v>0</v>
      </c>
      <c r="AO821" t="s">
        <v>5011</v>
      </c>
      <c r="AP821">
        <v>0</v>
      </c>
      <c r="AQ821">
        <v>0</v>
      </c>
      <c r="AR821">
        <v>999901</v>
      </c>
      <c r="AS821">
        <v>999901</v>
      </c>
      <c r="AT821">
        <v>999901</v>
      </c>
      <c r="AU821">
        <v>999901</v>
      </c>
      <c r="AV821">
        <v>1311380</v>
      </c>
      <c r="AW821">
        <v>999901</v>
      </c>
      <c r="AX821">
        <v>999901</v>
      </c>
      <c r="AY821">
        <v>999901</v>
      </c>
      <c r="AZ821">
        <v>2688224</v>
      </c>
      <c r="BA821">
        <v>1001089</v>
      </c>
      <c r="BB821" t="s">
        <v>3771</v>
      </c>
      <c r="BC821" t="s">
        <v>3781</v>
      </c>
      <c r="BD821" t="s">
        <v>3782</v>
      </c>
      <c r="BE821" t="s">
        <v>3783</v>
      </c>
      <c r="BF821" t="s">
        <v>3789</v>
      </c>
      <c r="BG821" t="s">
        <v>3790</v>
      </c>
      <c r="BH821" t="s">
        <v>523</v>
      </c>
      <c r="BI821" t="s">
        <v>528</v>
      </c>
      <c r="BJ821" t="s">
        <v>529</v>
      </c>
      <c r="BK821" t="s">
        <v>3791</v>
      </c>
      <c r="BL821" t="s">
        <v>5049</v>
      </c>
      <c r="BM821" t="s">
        <v>4949</v>
      </c>
      <c r="BN821" t="s">
        <v>5444</v>
      </c>
      <c r="BO821" t="s">
        <v>4950</v>
      </c>
      <c r="BP821" s="441" t="str">
        <f t="shared" si="12"/>
        <v>DL.2376.AFA.001.053.A.521811</v>
      </c>
    </row>
    <row r="822" spans="1:68">
      <c r="A822" t="s">
        <v>5010</v>
      </c>
      <c r="B822" t="s">
        <v>4936</v>
      </c>
      <c r="C822" t="s">
        <v>4937</v>
      </c>
      <c r="D822" t="s">
        <v>3770</v>
      </c>
      <c r="E822" t="s">
        <v>196</v>
      </c>
      <c r="F822" t="s">
        <v>3772</v>
      </c>
      <c r="G822" t="s">
        <v>48</v>
      </c>
      <c r="H822" t="s">
        <v>4938</v>
      </c>
      <c r="I822">
        <v>4</v>
      </c>
      <c r="J822" t="s">
        <v>501</v>
      </c>
      <c r="K822">
        <v>4</v>
      </c>
      <c r="L822" t="s">
        <v>519</v>
      </c>
      <c r="M822" t="s">
        <v>8</v>
      </c>
      <c r="N822" t="s">
        <v>62</v>
      </c>
      <c r="O822" t="s">
        <v>530</v>
      </c>
      <c r="P822" t="s">
        <v>8</v>
      </c>
      <c r="Q822" t="s">
        <v>4570</v>
      </c>
      <c r="R822" t="s">
        <v>4940</v>
      </c>
      <c r="S822" t="s">
        <v>195</v>
      </c>
      <c r="T822" t="s">
        <v>4570</v>
      </c>
      <c r="U822" t="s">
        <v>4570</v>
      </c>
      <c r="V822" t="s">
        <v>4951</v>
      </c>
      <c r="W822" t="s">
        <v>4496</v>
      </c>
      <c r="X822" t="s">
        <v>6013</v>
      </c>
      <c r="Y822" t="s">
        <v>4493</v>
      </c>
      <c r="Z822" t="s">
        <v>8</v>
      </c>
      <c r="AA822">
        <v>0</v>
      </c>
      <c r="AB822" t="s">
        <v>195</v>
      </c>
      <c r="AC822">
        <v>0</v>
      </c>
      <c r="AD822" t="s">
        <v>195</v>
      </c>
      <c r="AE822">
        <v>0</v>
      </c>
      <c r="AF822" t="s">
        <v>195</v>
      </c>
      <c r="AG822">
        <v>0</v>
      </c>
      <c r="AH822" t="s">
        <v>195</v>
      </c>
      <c r="AI822">
        <v>12</v>
      </c>
      <c r="AJ822" t="s">
        <v>106</v>
      </c>
      <c r="AK822">
        <v>1500000</v>
      </c>
      <c r="AL822">
        <v>18000000</v>
      </c>
      <c r="AM822" t="s">
        <v>195</v>
      </c>
      <c r="AN822">
        <v>0</v>
      </c>
      <c r="AO822" t="s">
        <v>5011</v>
      </c>
      <c r="AP822">
        <v>0</v>
      </c>
      <c r="AQ822">
        <v>0</v>
      </c>
      <c r="AR822">
        <v>1499851</v>
      </c>
      <c r="AS822">
        <v>1499851</v>
      </c>
      <c r="AT822">
        <v>1499851</v>
      </c>
      <c r="AU822">
        <v>1499851</v>
      </c>
      <c r="AV822">
        <v>1967070</v>
      </c>
      <c r="AW822">
        <v>1499851</v>
      </c>
      <c r="AX822">
        <v>1499851</v>
      </c>
      <c r="AY822">
        <v>1499851</v>
      </c>
      <c r="AZ822">
        <v>4032336</v>
      </c>
      <c r="BA822">
        <v>1501637</v>
      </c>
      <c r="BB822" t="s">
        <v>3771</v>
      </c>
      <c r="BC822" t="s">
        <v>3781</v>
      </c>
      <c r="BD822" t="s">
        <v>3782</v>
      </c>
      <c r="BE822" t="s">
        <v>3783</v>
      </c>
      <c r="BF822" t="s">
        <v>3789</v>
      </c>
      <c r="BG822" t="s">
        <v>3790</v>
      </c>
      <c r="BH822" t="s">
        <v>523</v>
      </c>
      <c r="BI822" t="s">
        <v>528</v>
      </c>
      <c r="BJ822" t="s">
        <v>529</v>
      </c>
      <c r="BK822" t="s">
        <v>3791</v>
      </c>
      <c r="BL822" t="s">
        <v>5450</v>
      </c>
      <c r="BM822" t="s">
        <v>4949</v>
      </c>
      <c r="BN822" t="s">
        <v>5444</v>
      </c>
      <c r="BO822" t="s">
        <v>4950</v>
      </c>
      <c r="BP822" s="441" t="str">
        <f t="shared" si="12"/>
        <v>DL.2376.AFA.001.053.A.521811</v>
      </c>
    </row>
    <row r="823" spans="1:68">
      <c r="A823" t="s">
        <v>5010</v>
      </c>
      <c r="B823" t="s">
        <v>4936</v>
      </c>
      <c r="C823" t="s">
        <v>4937</v>
      </c>
      <c r="D823" t="s">
        <v>3770</v>
      </c>
      <c r="E823" t="s">
        <v>196</v>
      </c>
      <c r="F823" t="s">
        <v>3772</v>
      </c>
      <c r="G823" t="s">
        <v>48</v>
      </c>
      <c r="H823" t="s">
        <v>4938</v>
      </c>
      <c r="I823">
        <v>4</v>
      </c>
      <c r="J823" t="s">
        <v>501</v>
      </c>
      <c r="K823">
        <v>4</v>
      </c>
      <c r="L823" t="s">
        <v>519</v>
      </c>
      <c r="M823" t="s">
        <v>508</v>
      </c>
      <c r="N823" t="s">
        <v>65</v>
      </c>
      <c r="O823" t="s">
        <v>530</v>
      </c>
      <c r="P823" t="s">
        <v>8</v>
      </c>
      <c r="Q823" t="s">
        <v>4570</v>
      </c>
      <c r="R823" t="s">
        <v>4940</v>
      </c>
      <c r="S823" t="s">
        <v>195</v>
      </c>
      <c r="T823" t="s">
        <v>4570</v>
      </c>
      <c r="U823" t="s">
        <v>4570</v>
      </c>
      <c r="V823" t="s">
        <v>4496</v>
      </c>
      <c r="W823" t="s">
        <v>4570</v>
      </c>
      <c r="X823" t="s">
        <v>6014</v>
      </c>
      <c r="Y823" t="s">
        <v>4483</v>
      </c>
      <c r="Z823" t="s">
        <v>8</v>
      </c>
      <c r="AA823">
        <v>0</v>
      </c>
      <c r="AB823" t="s">
        <v>195</v>
      </c>
      <c r="AC823">
        <v>0</v>
      </c>
      <c r="AD823" t="s">
        <v>195</v>
      </c>
      <c r="AE823">
        <v>0</v>
      </c>
      <c r="AF823" t="s">
        <v>195</v>
      </c>
      <c r="AG823">
        <v>0</v>
      </c>
      <c r="AH823" t="s">
        <v>195</v>
      </c>
      <c r="AI823">
        <v>6</v>
      </c>
      <c r="AJ823" t="s">
        <v>106</v>
      </c>
      <c r="AK823">
        <v>1000000</v>
      </c>
      <c r="AL823">
        <v>6000000</v>
      </c>
      <c r="AM823" t="s">
        <v>195</v>
      </c>
      <c r="AN823">
        <v>0</v>
      </c>
      <c r="AO823" t="s">
        <v>5011</v>
      </c>
      <c r="AP823">
        <v>0</v>
      </c>
      <c r="AQ823">
        <v>0</v>
      </c>
      <c r="AR823">
        <v>499950</v>
      </c>
      <c r="AS823">
        <v>499950</v>
      </c>
      <c r="AT823">
        <v>499950</v>
      </c>
      <c r="AU823">
        <v>499950</v>
      </c>
      <c r="AV823">
        <v>655690</v>
      </c>
      <c r="AW823">
        <v>499950</v>
      </c>
      <c r="AX823">
        <v>499950</v>
      </c>
      <c r="AY823">
        <v>499950</v>
      </c>
      <c r="AZ823">
        <v>1344112</v>
      </c>
      <c r="BA823">
        <v>500548</v>
      </c>
      <c r="BB823" t="s">
        <v>3771</v>
      </c>
      <c r="BC823" t="s">
        <v>3781</v>
      </c>
      <c r="BD823" t="s">
        <v>3782</v>
      </c>
      <c r="BE823" t="s">
        <v>3783</v>
      </c>
      <c r="BF823" t="s">
        <v>3789</v>
      </c>
      <c r="BG823" t="s">
        <v>3792</v>
      </c>
      <c r="BH823" t="s">
        <v>523</v>
      </c>
      <c r="BI823" t="s">
        <v>528</v>
      </c>
      <c r="BJ823" t="s">
        <v>529</v>
      </c>
      <c r="BK823" t="s">
        <v>3791</v>
      </c>
      <c r="BL823" t="s">
        <v>5049</v>
      </c>
      <c r="BM823" t="s">
        <v>4949</v>
      </c>
      <c r="BN823" t="s">
        <v>5444</v>
      </c>
      <c r="BO823" t="s">
        <v>4950</v>
      </c>
      <c r="BP823" s="441" t="str">
        <f t="shared" si="12"/>
        <v>DL.2376.AFA.001.053.B.521811</v>
      </c>
    </row>
    <row r="824" spans="1:68">
      <c r="A824" t="s">
        <v>5010</v>
      </c>
      <c r="B824" t="s">
        <v>4936</v>
      </c>
      <c r="C824" t="s">
        <v>4937</v>
      </c>
      <c r="D824" t="s">
        <v>3770</v>
      </c>
      <c r="E824" t="s">
        <v>196</v>
      </c>
      <c r="F824" t="s">
        <v>3772</v>
      </c>
      <c r="G824" t="s">
        <v>48</v>
      </c>
      <c r="H824" t="s">
        <v>4938</v>
      </c>
      <c r="I824">
        <v>4</v>
      </c>
      <c r="J824" t="s">
        <v>501</v>
      </c>
      <c r="K824">
        <v>4</v>
      </c>
      <c r="L824" t="s">
        <v>519</v>
      </c>
      <c r="M824" t="s">
        <v>508</v>
      </c>
      <c r="N824" t="s">
        <v>65</v>
      </c>
      <c r="O824" t="s">
        <v>530</v>
      </c>
      <c r="P824" t="s">
        <v>8</v>
      </c>
      <c r="Q824" t="s">
        <v>4570</v>
      </c>
      <c r="R824" t="s">
        <v>4940</v>
      </c>
      <c r="S824" t="s">
        <v>195</v>
      </c>
      <c r="T824" t="s">
        <v>4570</v>
      </c>
      <c r="U824" t="s">
        <v>4570</v>
      </c>
      <c r="V824" t="s">
        <v>4951</v>
      </c>
      <c r="W824" t="s">
        <v>4496</v>
      </c>
      <c r="X824" t="s">
        <v>6015</v>
      </c>
      <c r="Y824" t="s">
        <v>4493</v>
      </c>
      <c r="Z824" t="s">
        <v>8</v>
      </c>
      <c r="AA824">
        <v>0</v>
      </c>
      <c r="AB824" t="s">
        <v>195</v>
      </c>
      <c r="AC824">
        <v>0</v>
      </c>
      <c r="AD824" t="s">
        <v>195</v>
      </c>
      <c r="AE824">
        <v>0</v>
      </c>
      <c r="AF824" t="s">
        <v>195</v>
      </c>
      <c r="AG824">
        <v>0</v>
      </c>
      <c r="AH824" t="s">
        <v>195</v>
      </c>
      <c r="AI824">
        <v>6</v>
      </c>
      <c r="AJ824" t="s">
        <v>106</v>
      </c>
      <c r="AK824">
        <v>1500000</v>
      </c>
      <c r="AL824">
        <v>9000000</v>
      </c>
      <c r="AM824" t="s">
        <v>195</v>
      </c>
      <c r="AN824">
        <v>0</v>
      </c>
      <c r="AO824" t="s">
        <v>5011</v>
      </c>
      <c r="AP824">
        <v>0</v>
      </c>
      <c r="AQ824">
        <v>0</v>
      </c>
      <c r="AR824">
        <v>749926</v>
      </c>
      <c r="AS824">
        <v>749926</v>
      </c>
      <c r="AT824">
        <v>749926</v>
      </c>
      <c r="AU824">
        <v>749926</v>
      </c>
      <c r="AV824">
        <v>983535</v>
      </c>
      <c r="AW824">
        <v>749926</v>
      </c>
      <c r="AX824">
        <v>749926</v>
      </c>
      <c r="AY824">
        <v>749926</v>
      </c>
      <c r="AZ824">
        <v>2016168</v>
      </c>
      <c r="BA824">
        <v>750815</v>
      </c>
      <c r="BB824" t="s">
        <v>3771</v>
      </c>
      <c r="BC824" t="s">
        <v>3781</v>
      </c>
      <c r="BD824" t="s">
        <v>3782</v>
      </c>
      <c r="BE824" t="s">
        <v>3783</v>
      </c>
      <c r="BF824" t="s">
        <v>3789</v>
      </c>
      <c r="BG824" t="s">
        <v>3792</v>
      </c>
      <c r="BH824" t="s">
        <v>523</v>
      </c>
      <c r="BI824" t="s">
        <v>528</v>
      </c>
      <c r="BJ824" t="s">
        <v>529</v>
      </c>
      <c r="BK824" t="s">
        <v>3791</v>
      </c>
      <c r="BL824" t="s">
        <v>5450</v>
      </c>
      <c r="BM824" t="s">
        <v>4949</v>
      </c>
      <c r="BN824" t="s">
        <v>5444</v>
      </c>
      <c r="BO824" t="s">
        <v>4950</v>
      </c>
      <c r="BP824" s="441" t="str">
        <f t="shared" si="12"/>
        <v>DL.2376.AFA.001.053.B.521811</v>
      </c>
    </row>
    <row r="825" spans="1:68">
      <c r="A825" t="s">
        <v>4935</v>
      </c>
      <c r="B825" t="s">
        <v>4936</v>
      </c>
      <c r="C825" t="s">
        <v>4937</v>
      </c>
      <c r="D825" t="s">
        <v>3795</v>
      </c>
      <c r="E825" t="s">
        <v>197</v>
      </c>
      <c r="F825" t="s">
        <v>3812</v>
      </c>
      <c r="G825" t="s">
        <v>820</v>
      </c>
      <c r="H825" t="s">
        <v>4938</v>
      </c>
      <c r="I825">
        <v>9</v>
      </c>
      <c r="J825" t="s">
        <v>4959</v>
      </c>
      <c r="K825">
        <v>2</v>
      </c>
      <c r="L825" t="s">
        <v>1164</v>
      </c>
      <c r="M825" t="s">
        <v>8</v>
      </c>
      <c r="N825" t="s">
        <v>75</v>
      </c>
      <c r="O825" t="s">
        <v>530</v>
      </c>
      <c r="P825" t="s">
        <v>8</v>
      </c>
      <c r="Q825" t="s">
        <v>4570</v>
      </c>
      <c r="R825" t="s">
        <v>4940</v>
      </c>
      <c r="S825" t="s">
        <v>195</v>
      </c>
      <c r="T825" t="s">
        <v>4570</v>
      </c>
      <c r="U825" t="s">
        <v>4570</v>
      </c>
      <c r="V825" t="s">
        <v>4496</v>
      </c>
      <c r="W825" t="s">
        <v>4570</v>
      </c>
      <c r="X825" t="s">
        <v>6016</v>
      </c>
      <c r="Y825" t="s">
        <v>4483</v>
      </c>
      <c r="Z825" t="s">
        <v>8</v>
      </c>
      <c r="AA825">
        <v>0</v>
      </c>
      <c r="AB825" t="s">
        <v>195</v>
      </c>
      <c r="AC825">
        <v>0</v>
      </c>
      <c r="AD825" t="s">
        <v>195</v>
      </c>
      <c r="AE825">
        <v>0</v>
      </c>
      <c r="AF825" t="s">
        <v>195</v>
      </c>
      <c r="AG825">
        <v>0</v>
      </c>
      <c r="AH825" t="s">
        <v>195</v>
      </c>
      <c r="AI825">
        <v>4</v>
      </c>
      <c r="AJ825" t="s">
        <v>106</v>
      </c>
      <c r="AK825">
        <v>1000000</v>
      </c>
      <c r="AL825">
        <v>4000000</v>
      </c>
      <c r="AM825" t="s">
        <v>195</v>
      </c>
      <c r="AN825">
        <v>0</v>
      </c>
      <c r="AO825" t="s">
        <v>4943</v>
      </c>
      <c r="AP825">
        <v>0</v>
      </c>
      <c r="AQ825">
        <v>0</v>
      </c>
      <c r="AR825">
        <v>150932</v>
      </c>
      <c r="AS825">
        <v>150932</v>
      </c>
      <c r="AT825">
        <v>226398</v>
      </c>
      <c r="AU825">
        <v>315280</v>
      </c>
      <c r="AV825">
        <v>402276</v>
      </c>
      <c r="AW825">
        <v>386808</v>
      </c>
      <c r="AX825">
        <v>402688</v>
      </c>
      <c r="AY825">
        <v>386808</v>
      </c>
      <c r="AZ825">
        <v>555326</v>
      </c>
      <c r="BA825">
        <v>1022552</v>
      </c>
      <c r="BB825" t="s">
        <v>3796</v>
      </c>
      <c r="BC825" t="s">
        <v>3797</v>
      </c>
      <c r="BD825" t="s">
        <v>3813</v>
      </c>
      <c r="BE825" t="s">
        <v>3816</v>
      </c>
      <c r="BF825" t="s">
        <v>3815</v>
      </c>
      <c r="BG825" t="s">
        <v>3814</v>
      </c>
      <c r="BH825" t="s">
        <v>523</v>
      </c>
      <c r="BI825" t="s">
        <v>532</v>
      </c>
      <c r="BJ825" t="s">
        <v>533</v>
      </c>
      <c r="BK825" t="s">
        <v>3791</v>
      </c>
      <c r="BL825" t="s">
        <v>5049</v>
      </c>
      <c r="BM825" t="s">
        <v>4949</v>
      </c>
      <c r="BN825" t="s">
        <v>5444</v>
      </c>
      <c r="BO825" t="s">
        <v>4950</v>
      </c>
      <c r="BP825" s="441" t="str">
        <f t="shared" si="12"/>
        <v>WA.2378.EBA.958.311.A.521811</v>
      </c>
    </row>
    <row r="826" spans="1:68">
      <c r="A826" t="s">
        <v>4935</v>
      </c>
      <c r="B826" t="s">
        <v>4936</v>
      </c>
      <c r="C826" t="s">
        <v>4937</v>
      </c>
      <c r="D826" t="s">
        <v>3795</v>
      </c>
      <c r="E826" t="s">
        <v>197</v>
      </c>
      <c r="F826" t="s">
        <v>3812</v>
      </c>
      <c r="G826" t="s">
        <v>820</v>
      </c>
      <c r="H826" t="s">
        <v>4938</v>
      </c>
      <c r="I826">
        <v>9</v>
      </c>
      <c r="J826" t="s">
        <v>4959</v>
      </c>
      <c r="K826">
        <v>2</v>
      </c>
      <c r="L826" t="s">
        <v>1164</v>
      </c>
      <c r="M826" t="s">
        <v>8</v>
      </c>
      <c r="N826" t="s">
        <v>75</v>
      </c>
      <c r="O826" t="s">
        <v>530</v>
      </c>
      <c r="P826" t="s">
        <v>8</v>
      </c>
      <c r="Q826" t="s">
        <v>4570</v>
      </c>
      <c r="R826" t="s">
        <v>4940</v>
      </c>
      <c r="S826" t="s">
        <v>195</v>
      </c>
      <c r="T826" t="s">
        <v>4570</v>
      </c>
      <c r="U826" t="s">
        <v>4570</v>
      </c>
      <c r="V826" t="s">
        <v>4951</v>
      </c>
      <c r="W826" t="s">
        <v>4496</v>
      </c>
      <c r="X826" t="s">
        <v>6017</v>
      </c>
      <c r="Y826" t="s">
        <v>4510</v>
      </c>
      <c r="Z826" t="s">
        <v>8</v>
      </c>
      <c r="AA826">
        <v>0</v>
      </c>
      <c r="AB826" t="s">
        <v>195</v>
      </c>
      <c r="AC826">
        <v>0</v>
      </c>
      <c r="AD826" t="s">
        <v>195</v>
      </c>
      <c r="AE826">
        <v>0</v>
      </c>
      <c r="AF826" t="s">
        <v>195</v>
      </c>
      <c r="AG826">
        <v>0</v>
      </c>
      <c r="AH826" t="s">
        <v>195</v>
      </c>
      <c r="AI826">
        <v>4</v>
      </c>
      <c r="AJ826" t="s">
        <v>106</v>
      </c>
      <c r="AK826">
        <v>1500000</v>
      </c>
      <c r="AL826">
        <v>6000000</v>
      </c>
      <c r="AM826" t="s">
        <v>195</v>
      </c>
      <c r="AN826">
        <v>0</v>
      </c>
      <c r="AO826" t="s">
        <v>4943</v>
      </c>
      <c r="AP826">
        <v>0</v>
      </c>
      <c r="AQ826">
        <v>0</v>
      </c>
      <c r="AR826">
        <v>226398</v>
      </c>
      <c r="AS826">
        <v>226398</v>
      </c>
      <c r="AT826">
        <v>339597</v>
      </c>
      <c r="AU826">
        <v>472921</v>
      </c>
      <c r="AV826">
        <v>603414</v>
      </c>
      <c r="AW826">
        <v>580213</v>
      </c>
      <c r="AX826">
        <v>604032</v>
      </c>
      <c r="AY826">
        <v>580213</v>
      </c>
      <c r="AZ826">
        <v>832989</v>
      </c>
      <c r="BA826">
        <v>1533825</v>
      </c>
      <c r="BB826" t="s">
        <v>3796</v>
      </c>
      <c r="BC826" t="s">
        <v>3797</v>
      </c>
      <c r="BD826" t="s">
        <v>3813</v>
      </c>
      <c r="BE826" t="s">
        <v>3816</v>
      </c>
      <c r="BF826" t="s">
        <v>3815</v>
      </c>
      <c r="BG826" t="s">
        <v>3814</v>
      </c>
      <c r="BH826" t="s">
        <v>523</v>
      </c>
      <c r="BI826" t="s">
        <v>532</v>
      </c>
      <c r="BJ826" t="s">
        <v>533</v>
      </c>
      <c r="BK826" t="s">
        <v>3791</v>
      </c>
      <c r="BL826" t="s">
        <v>5446</v>
      </c>
      <c r="BM826" t="s">
        <v>4949</v>
      </c>
      <c r="BN826" t="s">
        <v>5444</v>
      </c>
      <c r="BO826" t="s">
        <v>4950</v>
      </c>
      <c r="BP826" s="441" t="str">
        <f t="shared" si="12"/>
        <v>WA.2378.EBA.958.311.A.521811</v>
      </c>
    </row>
    <row r="827" spans="1:68">
      <c r="A827" t="s">
        <v>5010</v>
      </c>
      <c r="B827" t="s">
        <v>4936</v>
      </c>
      <c r="C827" t="s">
        <v>4937</v>
      </c>
      <c r="D827" t="s">
        <v>3795</v>
      </c>
      <c r="E827" t="s">
        <v>197</v>
      </c>
      <c r="F827" t="s">
        <v>3812</v>
      </c>
      <c r="G827" t="s">
        <v>820</v>
      </c>
      <c r="H827" t="s">
        <v>4938</v>
      </c>
      <c r="I827">
        <v>9</v>
      </c>
      <c r="J827" t="s">
        <v>4959</v>
      </c>
      <c r="K827">
        <v>2</v>
      </c>
      <c r="L827" t="s">
        <v>1164</v>
      </c>
      <c r="M827" t="s">
        <v>8</v>
      </c>
      <c r="N827" t="s">
        <v>75</v>
      </c>
      <c r="O827" t="s">
        <v>530</v>
      </c>
      <c r="P827" t="s">
        <v>8</v>
      </c>
      <c r="Q827" t="s">
        <v>4570</v>
      </c>
      <c r="R827" t="s">
        <v>4940</v>
      </c>
      <c r="S827" t="s">
        <v>195</v>
      </c>
      <c r="T827" t="s">
        <v>4570</v>
      </c>
      <c r="U827" t="s">
        <v>4570</v>
      </c>
      <c r="V827" t="s">
        <v>4496</v>
      </c>
      <c r="W827" t="s">
        <v>4570</v>
      </c>
      <c r="X827" t="s">
        <v>6016</v>
      </c>
      <c r="Y827" t="s">
        <v>4483</v>
      </c>
      <c r="Z827" t="s">
        <v>8</v>
      </c>
      <c r="AA827">
        <v>0</v>
      </c>
      <c r="AB827" t="s">
        <v>195</v>
      </c>
      <c r="AC827">
        <v>0</v>
      </c>
      <c r="AD827" t="s">
        <v>195</v>
      </c>
      <c r="AE827">
        <v>0</v>
      </c>
      <c r="AF827" t="s">
        <v>195</v>
      </c>
      <c r="AG827">
        <v>0</v>
      </c>
      <c r="AH827" t="s">
        <v>195</v>
      </c>
      <c r="AI827">
        <v>4</v>
      </c>
      <c r="AJ827" t="s">
        <v>106</v>
      </c>
      <c r="AK827">
        <v>1000000</v>
      </c>
      <c r="AL827">
        <v>4000000</v>
      </c>
      <c r="AM827" t="s">
        <v>195</v>
      </c>
      <c r="AN827">
        <v>0</v>
      </c>
      <c r="AO827" t="s">
        <v>5011</v>
      </c>
      <c r="AP827">
        <v>0</v>
      </c>
      <c r="AQ827">
        <v>0</v>
      </c>
      <c r="AR827">
        <v>150932</v>
      </c>
      <c r="AS827">
        <v>150932</v>
      </c>
      <c r="AT827">
        <v>226398</v>
      </c>
      <c r="AU827">
        <v>315280</v>
      </c>
      <c r="AV827">
        <v>402276</v>
      </c>
      <c r="AW827">
        <v>386808</v>
      </c>
      <c r="AX827">
        <v>402688</v>
      </c>
      <c r="AY827">
        <v>386808</v>
      </c>
      <c r="AZ827">
        <v>555326</v>
      </c>
      <c r="BA827">
        <v>1022552</v>
      </c>
      <c r="BB827" t="s">
        <v>3796</v>
      </c>
      <c r="BC827" t="s">
        <v>3797</v>
      </c>
      <c r="BD827" t="s">
        <v>3813</v>
      </c>
      <c r="BE827" t="s">
        <v>3816</v>
      </c>
      <c r="BF827" t="s">
        <v>3815</v>
      </c>
      <c r="BG827" t="s">
        <v>3814</v>
      </c>
      <c r="BH827" t="s">
        <v>523</v>
      </c>
      <c r="BI827" t="s">
        <v>532</v>
      </c>
      <c r="BJ827" t="s">
        <v>533</v>
      </c>
      <c r="BK827" t="s">
        <v>3791</v>
      </c>
      <c r="BL827" t="s">
        <v>5049</v>
      </c>
      <c r="BM827" t="s">
        <v>4949</v>
      </c>
      <c r="BN827" t="s">
        <v>5444</v>
      </c>
      <c r="BO827" t="s">
        <v>4950</v>
      </c>
      <c r="BP827" s="441" t="str">
        <f t="shared" si="12"/>
        <v>WA.2378.EBA.958.311.A.521811</v>
      </c>
    </row>
    <row r="828" spans="1:68">
      <c r="A828" t="s">
        <v>5010</v>
      </c>
      <c r="B828" t="s">
        <v>4936</v>
      </c>
      <c r="C828" t="s">
        <v>4937</v>
      </c>
      <c r="D828" t="s">
        <v>3795</v>
      </c>
      <c r="E828" t="s">
        <v>197</v>
      </c>
      <c r="F828" t="s">
        <v>3812</v>
      </c>
      <c r="G828" t="s">
        <v>820</v>
      </c>
      <c r="H828" t="s">
        <v>4938</v>
      </c>
      <c r="I828">
        <v>9</v>
      </c>
      <c r="J828" t="s">
        <v>4959</v>
      </c>
      <c r="K828">
        <v>2</v>
      </c>
      <c r="L828" t="s">
        <v>1164</v>
      </c>
      <c r="M828" t="s">
        <v>8</v>
      </c>
      <c r="N828" t="s">
        <v>75</v>
      </c>
      <c r="O828" t="s">
        <v>530</v>
      </c>
      <c r="P828" t="s">
        <v>8</v>
      </c>
      <c r="Q828" t="s">
        <v>4570</v>
      </c>
      <c r="R828" t="s">
        <v>4940</v>
      </c>
      <c r="S828" t="s">
        <v>195</v>
      </c>
      <c r="T828" t="s">
        <v>4570</v>
      </c>
      <c r="U828" t="s">
        <v>4570</v>
      </c>
      <c r="V828" t="s">
        <v>4951</v>
      </c>
      <c r="W828" t="s">
        <v>4496</v>
      </c>
      <c r="X828" t="s">
        <v>6017</v>
      </c>
      <c r="Y828" t="s">
        <v>4510</v>
      </c>
      <c r="Z828" t="s">
        <v>8</v>
      </c>
      <c r="AA828">
        <v>0</v>
      </c>
      <c r="AB828" t="s">
        <v>195</v>
      </c>
      <c r="AC828">
        <v>0</v>
      </c>
      <c r="AD828" t="s">
        <v>195</v>
      </c>
      <c r="AE828">
        <v>0</v>
      </c>
      <c r="AF828" t="s">
        <v>195</v>
      </c>
      <c r="AG828">
        <v>0</v>
      </c>
      <c r="AH828" t="s">
        <v>195</v>
      </c>
      <c r="AI828">
        <v>4</v>
      </c>
      <c r="AJ828" t="s">
        <v>106</v>
      </c>
      <c r="AK828">
        <v>1500000</v>
      </c>
      <c r="AL828">
        <v>6000000</v>
      </c>
      <c r="AM828" t="s">
        <v>195</v>
      </c>
      <c r="AN828">
        <v>0</v>
      </c>
      <c r="AO828" t="s">
        <v>5011</v>
      </c>
      <c r="AP828">
        <v>0</v>
      </c>
      <c r="AQ828">
        <v>0</v>
      </c>
      <c r="AR828">
        <v>226398</v>
      </c>
      <c r="AS828">
        <v>226398</v>
      </c>
      <c r="AT828">
        <v>339597</v>
      </c>
      <c r="AU828">
        <v>472921</v>
      </c>
      <c r="AV828">
        <v>603414</v>
      </c>
      <c r="AW828">
        <v>580213</v>
      </c>
      <c r="AX828">
        <v>604032</v>
      </c>
      <c r="AY828">
        <v>580213</v>
      </c>
      <c r="AZ828">
        <v>832989</v>
      </c>
      <c r="BA828">
        <v>1533825</v>
      </c>
      <c r="BB828" t="s">
        <v>3796</v>
      </c>
      <c r="BC828" t="s">
        <v>3797</v>
      </c>
      <c r="BD828" t="s">
        <v>3813</v>
      </c>
      <c r="BE828" t="s">
        <v>3816</v>
      </c>
      <c r="BF828" t="s">
        <v>3815</v>
      </c>
      <c r="BG828" t="s">
        <v>3814</v>
      </c>
      <c r="BH828" t="s">
        <v>523</v>
      </c>
      <c r="BI828" t="s">
        <v>532</v>
      </c>
      <c r="BJ828" t="s">
        <v>533</v>
      </c>
      <c r="BK828" t="s">
        <v>3791</v>
      </c>
      <c r="BL828" t="s">
        <v>5446</v>
      </c>
      <c r="BM828" t="s">
        <v>4949</v>
      </c>
      <c r="BN828" t="s">
        <v>5444</v>
      </c>
      <c r="BO828" t="s">
        <v>4950</v>
      </c>
      <c r="BP828" s="441" t="str">
        <f t="shared" si="12"/>
        <v>WA.2378.EBA.958.311.A.521811</v>
      </c>
    </row>
    <row r="829" spans="1:68">
      <c r="A829" t="s">
        <v>4935</v>
      </c>
      <c r="B829" t="s">
        <v>4936</v>
      </c>
      <c r="C829" t="s">
        <v>4937</v>
      </c>
      <c r="D829" t="s">
        <v>3795</v>
      </c>
      <c r="E829" t="s">
        <v>198</v>
      </c>
      <c r="F829" t="s">
        <v>3861</v>
      </c>
      <c r="G829" t="s">
        <v>3453</v>
      </c>
      <c r="H829" t="s">
        <v>4938</v>
      </c>
      <c r="I829">
        <v>235</v>
      </c>
      <c r="J829" t="s">
        <v>5931</v>
      </c>
      <c r="K829">
        <v>235</v>
      </c>
      <c r="L829" t="s">
        <v>812</v>
      </c>
      <c r="M829" t="s">
        <v>8</v>
      </c>
      <c r="N829" t="s">
        <v>190</v>
      </c>
      <c r="O829" t="s">
        <v>530</v>
      </c>
      <c r="P829" t="s">
        <v>8</v>
      </c>
      <c r="Q829" t="s">
        <v>4570</v>
      </c>
      <c r="R829" t="s">
        <v>4940</v>
      </c>
      <c r="S829" t="s">
        <v>195</v>
      </c>
      <c r="T829" t="s">
        <v>4570</v>
      </c>
      <c r="U829" t="s">
        <v>4570</v>
      </c>
      <c r="V829" t="s">
        <v>4496</v>
      </c>
      <c r="W829" t="s">
        <v>4570</v>
      </c>
      <c r="X829" t="s">
        <v>6018</v>
      </c>
      <c r="Y829" t="s">
        <v>4493</v>
      </c>
      <c r="Z829" t="s">
        <v>8</v>
      </c>
      <c r="AA829">
        <v>0</v>
      </c>
      <c r="AB829" t="s">
        <v>195</v>
      </c>
      <c r="AC829">
        <v>0</v>
      </c>
      <c r="AD829" t="s">
        <v>195</v>
      </c>
      <c r="AE829">
        <v>0</v>
      </c>
      <c r="AF829" t="s">
        <v>195</v>
      </c>
      <c r="AG829">
        <v>0</v>
      </c>
      <c r="AH829" t="s">
        <v>195</v>
      </c>
      <c r="AI829">
        <v>10</v>
      </c>
      <c r="AJ829" t="s">
        <v>9</v>
      </c>
      <c r="AK829">
        <v>1000000</v>
      </c>
      <c r="AL829">
        <v>10000000</v>
      </c>
      <c r="AM829" t="s">
        <v>195</v>
      </c>
      <c r="AN829">
        <v>0</v>
      </c>
      <c r="AO829" t="s">
        <v>4943</v>
      </c>
      <c r="AP829">
        <v>0</v>
      </c>
      <c r="AQ829">
        <v>0</v>
      </c>
      <c r="AR829">
        <v>464467</v>
      </c>
      <c r="AS829">
        <v>464467</v>
      </c>
      <c r="AT829">
        <v>70777</v>
      </c>
      <c r="AU829">
        <v>700689</v>
      </c>
      <c r="AV829">
        <v>718687</v>
      </c>
      <c r="AW829">
        <v>468700</v>
      </c>
      <c r="AX829">
        <v>1412591</v>
      </c>
      <c r="AY829">
        <v>1890350</v>
      </c>
      <c r="AZ829">
        <v>1824687</v>
      </c>
      <c r="BA829">
        <v>1984585</v>
      </c>
      <c r="BB829" t="s">
        <v>3796</v>
      </c>
      <c r="BC829" t="s">
        <v>3803</v>
      </c>
      <c r="BD829" t="s">
        <v>5933</v>
      </c>
      <c r="BE829" t="s">
        <v>3863</v>
      </c>
      <c r="BF829" t="s">
        <v>3864</v>
      </c>
      <c r="BG829" t="s">
        <v>5934</v>
      </c>
      <c r="BH829" t="s">
        <v>523</v>
      </c>
      <c r="BI829" t="s">
        <v>532</v>
      </c>
      <c r="BJ829" t="s">
        <v>533</v>
      </c>
      <c r="BK829" t="s">
        <v>3791</v>
      </c>
      <c r="BL829" t="s">
        <v>5476</v>
      </c>
      <c r="BM829" t="s">
        <v>4949</v>
      </c>
      <c r="BN829" t="s">
        <v>5444</v>
      </c>
      <c r="BO829" t="s">
        <v>4950</v>
      </c>
      <c r="BP829" s="441" t="str">
        <f t="shared" si="12"/>
        <v>WA.4345.EBC.996.301.A.521811</v>
      </c>
    </row>
    <row r="830" spans="1:68">
      <c r="A830" t="s">
        <v>4935</v>
      </c>
      <c r="B830" t="s">
        <v>4936</v>
      </c>
      <c r="C830" t="s">
        <v>4937</v>
      </c>
      <c r="D830" t="s">
        <v>3795</v>
      </c>
      <c r="E830" t="s">
        <v>198</v>
      </c>
      <c r="F830" t="s">
        <v>3861</v>
      </c>
      <c r="G830" t="s">
        <v>3453</v>
      </c>
      <c r="H830" t="s">
        <v>4938</v>
      </c>
      <c r="I830">
        <v>235</v>
      </c>
      <c r="J830" t="s">
        <v>5931</v>
      </c>
      <c r="K830">
        <v>235</v>
      </c>
      <c r="L830" t="s">
        <v>812</v>
      </c>
      <c r="M830" t="s">
        <v>8</v>
      </c>
      <c r="N830" t="s">
        <v>190</v>
      </c>
      <c r="O830" t="s">
        <v>530</v>
      </c>
      <c r="P830" t="s">
        <v>8</v>
      </c>
      <c r="Q830" t="s">
        <v>4570</v>
      </c>
      <c r="R830" t="s">
        <v>4940</v>
      </c>
      <c r="S830" t="s">
        <v>195</v>
      </c>
      <c r="T830" t="s">
        <v>4570</v>
      </c>
      <c r="U830" t="s">
        <v>4570</v>
      </c>
      <c r="V830" t="s">
        <v>4951</v>
      </c>
      <c r="W830" t="s">
        <v>4496</v>
      </c>
      <c r="X830" t="s">
        <v>6019</v>
      </c>
      <c r="Y830" t="s">
        <v>4483</v>
      </c>
      <c r="Z830" t="s">
        <v>8</v>
      </c>
      <c r="AA830">
        <v>0</v>
      </c>
      <c r="AB830" t="s">
        <v>195</v>
      </c>
      <c r="AC830">
        <v>0</v>
      </c>
      <c r="AD830" t="s">
        <v>195</v>
      </c>
      <c r="AE830">
        <v>0</v>
      </c>
      <c r="AF830" t="s">
        <v>195</v>
      </c>
      <c r="AG830">
        <v>0</v>
      </c>
      <c r="AH830" t="s">
        <v>195</v>
      </c>
      <c r="AI830">
        <v>10</v>
      </c>
      <c r="AJ830" t="s">
        <v>9</v>
      </c>
      <c r="AK830">
        <v>1500000</v>
      </c>
      <c r="AL830">
        <v>15000000</v>
      </c>
      <c r="AM830" t="s">
        <v>195</v>
      </c>
      <c r="AN830">
        <v>0</v>
      </c>
      <c r="AO830" t="s">
        <v>4943</v>
      </c>
      <c r="AP830">
        <v>0</v>
      </c>
      <c r="AQ830">
        <v>0</v>
      </c>
      <c r="AR830">
        <v>696700</v>
      </c>
      <c r="AS830">
        <v>696700</v>
      </c>
      <c r="AT830">
        <v>106166</v>
      </c>
      <c r="AU830">
        <v>1051034</v>
      </c>
      <c r="AV830">
        <v>1078031</v>
      </c>
      <c r="AW830">
        <v>703050</v>
      </c>
      <c r="AX830">
        <v>2118886</v>
      </c>
      <c r="AY830">
        <v>2835525</v>
      </c>
      <c r="AZ830">
        <v>2737030</v>
      </c>
      <c r="BA830">
        <v>2976878</v>
      </c>
      <c r="BB830" t="s">
        <v>3796</v>
      </c>
      <c r="BC830" t="s">
        <v>3803</v>
      </c>
      <c r="BD830" t="s">
        <v>5933</v>
      </c>
      <c r="BE830" t="s">
        <v>3863</v>
      </c>
      <c r="BF830" t="s">
        <v>3864</v>
      </c>
      <c r="BG830" t="s">
        <v>5934</v>
      </c>
      <c r="BH830" t="s">
        <v>523</v>
      </c>
      <c r="BI830" t="s">
        <v>532</v>
      </c>
      <c r="BJ830" t="s">
        <v>533</v>
      </c>
      <c r="BK830" t="s">
        <v>3791</v>
      </c>
      <c r="BL830" t="s">
        <v>5113</v>
      </c>
      <c r="BM830" t="s">
        <v>4949</v>
      </c>
      <c r="BN830" t="s">
        <v>5444</v>
      </c>
      <c r="BO830" t="s">
        <v>4950</v>
      </c>
      <c r="BP830" s="441" t="str">
        <f t="shared" si="12"/>
        <v>WA.4345.EBC.996.301.A.521811</v>
      </c>
    </row>
    <row r="831" spans="1:68">
      <c r="A831" t="s">
        <v>4935</v>
      </c>
      <c r="B831" t="s">
        <v>4936</v>
      </c>
      <c r="C831" t="s">
        <v>4937</v>
      </c>
      <c r="D831" t="s">
        <v>3795</v>
      </c>
      <c r="E831" t="s">
        <v>198</v>
      </c>
      <c r="F831" t="s">
        <v>3861</v>
      </c>
      <c r="G831" t="s">
        <v>3453</v>
      </c>
      <c r="H831" t="s">
        <v>4938</v>
      </c>
      <c r="I831">
        <v>235</v>
      </c>
      <c r="J831" t="s">
        <v>5931</v>
      </c>
      <c r="K831">
        <v>235</v>
      </c>
      <c r="L831" t="s">
        <v>812</v>
      </c>
      <c r="M831" t="s">
        <v>508</v>
      </c>
      <c r="N831" t="s">
        <v>191</v>
      </c>
      <c r="O831" t="s">
        <v>530</v>
      </c>
      <c r="P831" t="s">
        <v>8</v>
      </c>
      <c r="Q831" t="s">
        <v>4570</v>
      </c>
      <c r="R831" t="s">
        <v>4940</v>
      </c>
      <c r="S831" t="s">
        <v>195</v>
      </c>
      <c r="T831" t="s">
        <v>4570</v>
      </c>
      <c r="U831" t="s">
        <v>4570</v>
      </c>
      <c r="V831" t="s">
        <v>4496</v>
      </c>
      <c r="W831" t="s">
        <v>4570</v>
      </c>
      <c r="X831" t="s">
        <v>6020</v>
      </c>
      <c r="Y831" t="s">
        <v>4493</v>
      </c>
      <c r="Z831" t="s">
        <v>8</v>
      </c>
      <c r="AA831">
        <v>0</v>
      </c>
      <c r="AB831" t="s">
        <v>195</v>
      </c>
      <c r="AC831">
        <v>0</v>
      </c>
      <c r="AD831" t="s">
        <v>195</v>
      </c>
      <c r="AE831">
        <v>0</v>
      </c>
      <c r="AF831" t="s">
        <v>195</v>
      </c>
      <c r="AG831">
        <v>0</v>
      </c>
      <c r="AH831" t="s">
        <v>195</v>
      </c>
      <c r="AI831">
        <v>12</v>
      </c>
      <c r="AJ831" t="s">
        <v>9</v>
      </c>
      <c r="AK831">
        <v>1000000</v>
      </c>
      <c r="AL831">
        <v>12000000</v>
      </c>
      <c r="AM831" t="s">
        <v>195</v>
      </c>
      <c r="AN831">
        <v>0</v>
      </c>
      <c r="AO831" t="s">
        <v>4943</v>
      </c>
      <c r="AP831">
        <v>0</v>
      </c>
      <c r="AQ831">
        <v>0</v>
      </c>
      <c r="AR831">
        <v>557360</v>
      </c>
      <c r="AS831">
        <v>557360</v>
      </c>
      <c r="AT831">
        <v>84932</v>
      </c>
      <c r="AU831">
        <v>840827</v>
      </c>
      <c r="AV831">
        <v>862425</v>
      </c>
      <c r="AW831">
        <v>562440</v>
      </c>
      <c r="AX831">
        <v>1695109</v>
      </c>
      <c r="AY831">
        <v>2268420</v>
      </c>
      <c r="AZ831">
        <v>2189624</v>
      </c>
      <c r="BA831">
        <v>2381503</v>
      </c>
      <c r="BB831" t="s">
        <v>3796</v>
      </c>
      <c r="BC831" t="s">
        <v>3803</v>
      </c>
      <c r="BD831" t="s">
        <v>5933</v>
      </c>
      <c r="BE831" t="s">
        <v>3863</v>
      </c>
      <c r="BF831" t="s">
        <v>3864</v>
      </c>
      <c r="BG831" t="s">
        <v>3867</v>
      </c>
      <c r="BH831" t="s">
        <v>523</v>
      </c>
      <c r="BI831" t="s">
        <v>532</v>
      </c>
      <c r="BJ831" t="s">
        <v>533</v>
      </c>
      <c r="BK831" t="s">
        <v>3791</v>
      </c>
      <c r="BL831" t="s">
        <v>5476</v>
      </c>
      <c r="BM831" t="s">
        <v>4949</v>
      </c>
      <c r="BN831" t="s">
        <v>5444</v>
      </c>
      <c r="BO831" t="s">
        <v>4950</v>
      </c>
      <c r="BP831" s="441" t="str">
        <f t="shared" si="12"/>
        <v>WA.4345.EBC.996.301.B.521811</v>
      </c>
    </row>
    <row r="832" spans="1:68">
      <c r="A832" t="s">
        <v>4935</v>
      </c>
      <c r="B832" t="s">
        <v>4936</v>
      </c>
      <c r="C832" t="s">
        <v>4937</v>
      </c>
      <c r="D832" t="s">
        <v>3795</v>
      </c>
      <c r="E832" t="s">
        <v>198</v>
      </c>
      <c r="F832" t="s">
        <v>3861</v>
      </c>
      <c r="G832" t="s">
        <v>3453</v>
      </c>
      <c r="H832" t="s">
        <v>4938</v>
      </c>
      <c r="I832">
        <v>235</v>
      </c>
      <c r="J832" t="s">
        <v>5931</v>
      </c>
      <c r="K832">
        <v>235</v>
      </c>
      <c r="L832" t="s">
        <v>812</v>
      </c>
      <c r="M832" t="s">
        <v>508</v>
      </c>
      <c r="N832" t="s">
        <v>191</v>
      </c>
      <c r="O832" t="s">
        <v>530</v>
      </c>
      <c r="P832" t="s">
        <v>8</v>
      </c>
      <c r="Q832" t="s">
        <v>4570</v>
      </c>
      <c r="R832" t="s">
        <v>4940</v>
      </c>
      <c r="S832" t="s">
        <v>195</v>
      </c>
      <c r="T832" t="s">
        <v>4570</v>
      </c>
      <c r="U832" t="s">
        <v>4570</v>
      </c>
      <c r="V832" t="s">
        <v>4951</v>
      </c>
      <c r="W832" t="s">
        <v>4496</v>
      </c>
      <c r="X832" t="s">
        <v>6021</v>
      </c>
      <c r="Y832" t="s">
        <v>4483</v>
      </c>
      <c r="Z832" t="s">
        <v>8</v>
      </c>
      <c r="AA832">
        <v>0</v>
      </c>
      <c r="AB832" t="s">
        <v>195</v>
      </c>
      <c r="AC832">
        <v>0</v>
      </c>
      <c r="AD832" t="s">
        <v>195</v>
      </c>
      <c r="AE832">
        <v>0</v>
      </c>
      <c r="AF832" t="s">
        <v>195</v>
      </c>
      <c r="AG832">
        <v>0</v>
      </c>
      <c r="AH832" t="s">
        <v>195</v>
      </c>
      <c r="AI832">
        <v>12</v>
      </c>
      <c r="AJ832" t="s">
        <v>9</v>
      </c>
      <c r="AK832">
        <v>1500000</v>
      </c>
      <c r="AL832">
        <v>18000000</v>
      </c>
      <c r="AM832" t="s">
        <v>195</v>
      </c>
      <c r="AN832">
        <v>0</v>
      </c>
      <c r="AO832" t="s">
        <v>4943</v>
      </c>
      <c r="AP832">
        <v>0</v>
      </c>
      <c r="AQ832">
        <v>0</v>
      </c>
      <c r="AR832">
        <v>836040</v>
      </c>
      <c r="AS832">
        <v>836040</v>
      </c>
      <c r="AT832">
        <v>127399</v>
      </c>
      <c r="AU832">
        <v>1261241</v>
      </c>
      <c r="AV832">
        <v>1293637</v>
      </c>
      <c r="AW832">
        <v>843660</v>
      </c>
      <c r="AX832">
        <v>2542663</v>
      </c>
      <c r="AY832">
        <v>3402630</v>
      </c>
      <c r="AZ832">
        <v>3284436</v>
      </c>
      <c r="BA832">
        <v>3572254</v>
      </c>
      <c r="BB832" t="s">
        <v>3796</v>
      </c>
      <c r="BC832" t="s">
        <v>3803</v>
      </c>
      <c r="BD832" t="s">
        <v>5933</v>
      </c>
      <c r="BE832" t="s">
        <v>3863</v>
      </c>
      <c r="BF832" t="s">
        <v>3864</v>
      </c>
      <c r="BG832" t="s">
        <v>3867</v>
      </c>
      <c r="BH832" t="s">
        <v>523</v>
      </c>
      <c r="BI832" t="s">
        <v>532</v>
      </c>
      <c r="BJ832" t="s">
        <v>533</v>
      </c>
      <c r="BK832" t="s">
        <v>3791</v>
      </c>
      <c r="BL832" t="s">
        <v>5113</v>
      </c>
      <c r="BM832" t="s">
        <v>4949</v>
      </c>
      <c r="BN832" t="s">
        <v>5444</v>
      </c>
      <c r="BO832" t="s">
        <v>4950</v>
      </c>
      <c r="BP832" s="441" t="str">
        <f t="shared" si="12"/>
        <v>WA.4345.EBC.996.301.B.521811</v>
      </c>
    </row>
    <row r="833" spans="1:68">
      <c r="A833" t="s">
        <v>4935</v>
      </c>
      <c r="B833" t="s">
        <v>4936</v>
      </c>
      <c r="C833" t="s">
        <v>4937</v>
      </c>
      <c r="D833" t="s">
        <v>3795</v>
      </c>
      <c r="E833" t="s">
        <v>198</v>
      </c>
      <c r="F833" t="s">
        <v>3861</v>
      </c>
      <c r="G833" t="s">
        <v>3453</v>
      </c>
      <c r="H833" t="s">
        <v>4938</v>
      </c>
      <c r="I833">
        <v>235</v>
      </c>
      <c r="J833" t="s">
        <v>5931</v>
      </c>
      <c r="K833">
        <v>235</v>
      </c>
      <c r="L833" t="s">
        <v>3069</v>
      </c>
      <c r="M833" t="s">
        <v>8</v>
      </c>
      <c r="N833" t="s">
        <v>193</v>
      </c>
      <c r="O833" t="s">
        <v>530</v>
      </c>
      <c r="P833" t="s">
        <v>8</v>
      </c>
      <c r="Q833" t="s">
        <v>4570</v>
      </c>
      <c r="R833" t="s">
        <v>4940</v>
      </c>
      <c r="S833" t="s">
        <v>195</v>
      </c>
      <c r="T833" t="s">
        <v>4570</v>
      </c>
      <c r="U833" t="s">
        <v>4570</v>
      </c>
      <c r="V833" t="s">
        <v>4496</v>
      </c>
      <c r="W833" t="s">
        <v>4570</v>
      </c>
      <c r="X833" t="s">
        <v>6022</v>
      </c>
      <c r="Y833" t="s">
        <v>4493</v>
      </c>
      <c r="Z833" t="s">
        <v>8</v>
      </c>
      <c r="AA833">
        <v>0</v>
      </c>
      <c r="AB833" t="s">
        <v>195</v>
      </c>
      <c r="AC833">
        <v>0</v>
      </c>
      <c r="AD833" t="s">
        <v>195</v>
      </c>
      <c r="AE833">
        <v>0</v>
      </c>
      <c r="AF833" t="s">
        <v>195</v>
      </c>
      <c r="AG833">
        <v>0</v>
      </c>
      <c r="AH833" t="s">
        <v>195</v>
      </c>
      <c r="AI833">
        <v>12</v>
      </c>
      <c r="AJ833" t="s">
        <v>9</v>
      </c>
      <c r="AK833">
        <v>1000000</v>
      </c>
      <c r="AL833">
        <v>12000000</v>
      </c>
      <c r="AM833" t="s">
        <v>195</v>
      </c>
      <c r="AN833">
        <v>0</v>
      </c>
      <c r="AO833" t="s">
        <v>4943</v>
      </c>
      <c r="AP833">
        <v>0</v>
      </c>
      <c r="AQ833">
        <v>0</v>
      </c>
      <c r="AR833">
        <v>0</v>
      </c>
      <c r="AS833">
        <v>1648352</v>
      </c>
      <c r="AT833">
        <v>4945055</v>
      </c>
      <c r="AU833">
        <v>0</v>
      </c>
      <c r="AV833">
        <v>0</v>
      </c>
      <c r="AW833">
        <v>0</v>
      </c>
      <c r="AX833">
        <v>1648352</v>
      </c>
      <c r="AY833">
        <v>1648352</v>
      </c>
      <c r="AZ833">
        <v>0</v>
      </c>
      <c r="BA833">
        <v>2109889</v>
      </c>
      <c r="BB833" t="s">
        <v>3796</v>
      </c>
      <c r="BC833" t="s">
        <v>3803</v>
      </c>
      <c r="BD833" t="s">
        <v>5933</v>
      </c>
      <c r="BE833" t="s">
        <v>3863</v>
      </c>
      <c r="BF833" t="s">
        <v>3879</v>
      </c>
      <c r="BG833" t="s">
        <v>3880</v>
      </c>
      <c r="BH833" t="s">
        <v>523</v>
      </c>
      <c r="BI833" t="s">
        <v>532</v>
      </c>
      <c r="BJ833" t="s">
        <v>533</v>
      </c>
      <c r="BK833" t="s">
        <v>3791</v>
      </c>
      <c r="BL833" t="s">
        <v>5476</v>
      </c>
      <c r="BM833" t="s">
        <v>4949</v>
      </c>
      <c r="BN833" t="s">
        <v>5444</v>
      </c>
      <c r="BO833" t="s">
        <v>4950</v>
      </c>
      <c r="BP833" s="441" t="str">
        <f t="shared" si="12"/>
        <v>WA.4345.EBC.996.302.A.521811</v>
      </c>
    </row>
    <row r="834" spans="1:68">
      <c r="A834" t="s">
        <v>4935</v>
      </c>
      <c r="B834" t="s">
        <v>4936</v>
      </c>
      <c r="C834" t="s">
        <v>4937</v>
      </c>
      <c r="D834" t="s">
        <v>3795</v>
      </c>
      <c r="E834" t="s">
        <v>198</v>
      </c>
      <c r="F834" t="s">
        <v>3861</v>
      </c>
      <c r="G834" t="s">
        <v>3453</v>
      </c>
      <c r="H834" t="s">
        <v>4938</v>
      </c>
      <c r="I834">
        <v>235</v>
      </c>
      <c r="J834" t="s">
        <v>5931</v>
      </c>
      <c r="K834">
        <v>235</v>
      </c>
      <c r="L834" t="s">
        <v>3069</v>
      </c>
      <c r="M834" t="s">
        <v>8</v>
      </c>
      <c r="N834" t="s">
        <v>193</v>
      </c>
      <c r="O834" t="s">
        <v>530</v>
      </c>
      <c r="P834" t="s">
        <v>8</v>
      </c>
      <c r="Q834" t="s">
        <v>4570</v>
      </c>
      <c r="R834" t="s">
        <v>4940</v>
      </c>
      <c r="S834" t="s">
        <v>195</v>
      </c>
      <c r="T834" t="s">
        <v>4570</v>
      </c>
      <c r="U834" t="s">
        <v>4570</v>
      </c>
      <c r="V834" t="s">
        <v>4951</v>
      </c>
      <c r="W834" t="s">
        <v>4496</v>
      </c>
      <c r="X834" t="s">
        <v>6023</v>
      </c>
      <c r="Y834" t="s">
        <v>4483</v>
      </c>
      <c r="Z834" t="s">
        <v>8</v>
      </c>
      <c r="AA834">
        <v>0</v>
      </c>
      <c r="AB834" t="s">
        <v>195</v>
      </c>
      <c r="AC834">
        <v>0</v>
      </c>
      <c r="AD834" t="s">
        <v>195</v>
      </c>
      <c r="AE834">
        <v>0</v>
      </c>
      <c r="AF834" t="s">
        <v>195</v>
      </c>
      <c r="AG834">
        <v>0</v>
      </c>
      <c r="AH834" t="s">
        <v>195</v>
      </c>
      <c r="AI834">
        <v>12</v>
      </c>
      <c r="AJ834" t="s">
        <v>9</v>
      </c>
      <c r="AK834">
        <v>1500000</v>
      </c>
      <c r="AL834">
        <v>18000000</v>
      </c>
      <c r="AM834" t="s">
        <v>195</v>
      </c>
      <c r="AN834">
        <v>0</v>
      </c>
      <c r="AO834" t="s">
        <v>4943</v>
      </c>
      <c r="AP834">
        <v>0</v>
      </c>
      <c r="AQ834">
        <v>0</v>
      </c>
      <c r="AR834">
        <v>0</v>
      </c>
      <c r="AS834">
        <v>2472527</v>
      </c>
      <c r="AT834">
        <v>7417582</v>
      </c>
      <c r="AU834">
        <v>0</v>
      </c>
      <c r="AV834">
        <v>0</v>
      </c>
      <c r="AW834">
        <v>0</v>
      </c>
      <c r="AX834">
        <v>2472527</v>
      </c>
      <c r="AY834">
        <v>2472527</v>
      </c>
      <c r="AZ834">
        <v>0</v>
      </c>
      <c r="BA834">
        <v>3164837</v>
      </c>
      <c r="BB834" t="s">
        <v>3796</v>
      </c>
      <c r="BC834" t="s">
        <v>3803</v>
      </c>
      <c r="BD834" t="s">
        <v>5933</v>
      </c>
      <c r="BE834" t="s">
        <v>3863</v>
      </c>
      <c r="BF834" t="s">
        <v>3879</v>
      </c>
      <c r="BG834" t="s">
        <v>3880</v>
      </c>
      <c r="BH834" t="s">
        <v>523</v>
      </c>
      <c r="BI834" t="s">
        <v>532</v>
      </c>
      <c r="BJ834" t="s">
        <v>533</v>
      </c>
      <c r="BK834" t="s">
        <v>3791</v>
      </c>
      <c r="BL834" t="s">
        <v>5113</v>
      </c>
      <c r="BM834" t="s">
        <v>4949</v>
      </c>
      <c r="BN834" t="s">
        <v>5444</v>
      </c>
      <c r="BO834" t="s">
        <v>4950</v>
      </c>
      <c r="BP834" s="441" t="str">
        <f t="shared" ref="BP834:BP897" si="13">_xlfn.TEXTJOIN(".",TRUE,D834,E834,F834,J834,L834,M834,O834)</f>
        <v>WA.4345.EBC.996.302.A.521811</v>
      </c>
    </row>
    <row r="835" spans="1:68">
      <c r="A835" t="s">
        <v>5010</v>
      </c>
      <c r="B835" t="s">
        <v>4936</v>
      </c>
      <c r="C835" t="s">
        <v>4937</v>
      </c>
      <c r="D835" t="s">
        <v>3795</v>
      </c>
      <c r="E835" t="s">
        <v>198</v>
      </c>
      <c r="F835" t="s">
        <v>3861</v>
      </c>
      <c r="G835" t="s">
        <v>3453</v>
      </c>
      <c r="H835" t="s">
        <v>4938</v>
      </c>
      <c r="I835">
        <v>235</v>
      </c>
      <c r="J835" t="s">
        <v>5931</v>
      </c>
      <c r="K835">
        <v>235</v>
      </c>
      <c r="L835" t="s">
        <v>812</v>
      </c>
      <c r="M835" t="s">
        <v>8</v>
      </c>
      <c r="N835" t="s">
        <v>190</v>
      </c>
      <c r="O835" t="s">
        <v>530</v>
      </c>
      <c r="P835" t="s">
        <v>8</v>
      </c>
      <c r="Q835" t="s">
        <v>4570</v>
      </c>
      <c r="R835" t="s">
        <v>4940</v>
      </c>
      <c r="S835" t="s">
        <v>195</v>
      </c>
      <c r="T835" t="s">
        <v>4570</v>
      </c>
      <c r="U835" t="s">
        <v>4570</v>
      </c>
      <c r="V835" t="s">
        <v>4496</v>
      </c>
      <c r="W835" t="s">
        <v>4570</v>
      </c>
      <c r="X835" t="s">
        <v>6018</v>
      </c>
      <c r="Y835" t="s">
        <v>4493</v>
      </c>
      <c r="Z835" t="s">
        <v>8</v>
      </c>
      <c r="AA835">
        <v>0</v>
      </c>
      <c r="AB835" t="s">
        <v>195</v>
      </c>
      <c r="AC835">
        <v>0</v>
      </c>
      <c r="AD835" t="s">
        <v>195</v>
      </c>
      <c r="AE835">
        <v>0</v>
      </c>
      <c r="AF835" t="s">
        <v>195</v>
      </c>
      <c r="AG835">
        <v>0</v>
      </c>
      <c r="AH835" t="s">
        <v>195</v>
      </c>
      <c r="AI835">
        <v>10</v>
      </c>
      <c r="AJ835" t="s">
        <v>9</v>
      </c>
      <c r="AK835">
        <v>1000000</v>
      </c>
      <c r="AL835">
        <v>10000000</v>
      </c>
      <c r="AM835" t="s">
        <v>195</v>
      </c>
      <c r="AN835">
        <v>0</v>
      </c>
      <c r="AO835" t="s">
        <v>5011</v>
      </c>
      <c r="AP835">
        <v>0</v>
      </c>
      <c r="AQ835">
        <v>0</v>
      </c>
      <c r="AR835">
        <v>464467</v>
      </c>
      <c r="AS835">
        <v>464467</v>
      </c>
      <c r="AT835">
        <v>70777</v>
      </c>
      <c r="AU835">
        <v>700689</v>
      </c>
      <c r="AV835">
        <v>718687</v>
      </c>
      <c r="AW835">
        <v>468700</v>
      </c>
      <c r="AX835">
        <v>1412591</v>
      </c>
      <c r="AY835">
        <v>1890350</v>
      </c>
      <c r="AZ835">
        <v>1824687</v>
      </c>
      <c r="BA835">
        <v>1984585</v>
      </c>
      <c r="BB835" t="s">
        <v>3796</v>
      </c>
      <c r="BC835" t="s">
        <v>3803</v>
      </c>
      <c r="BD835" t="s">
        <v>5933</v>
      </c>
      <c r="BE835" t="s">
        <v>3863</v>
      </c>
      <c r="BF835" t="s">
        <v>3864</v>
      </c>
      <c r="BG835" t="s">
        <v>5934</v>
      </c>
      <c r="BH835" t="s">
        <v>523</v>
      </c>
      <c r="BI835" t="s">
        <v>532</v>
      </c>
      <c r="BJ835" t="s">
        <v>533</v>
      </c>
      <c r="BK835" t="s">
        <v>3791</v>
      </c>
      <c r="BL835" t="s">
        <v>5476</v>
      </c>
      <c r="BM835" t="s">
        <v>4949</v>
      </c>
      <c r="BN835" t="s">
        <v>5444</v>
      </c>
      <c r="BO835" t="s">
        <v>4950</v>
      </c>
      <c r="BP835" s="441" t="str">
        <f t="shared" si="13"/>
        <v>WA.4345.EBC.996.301.A.521811</v>
      </c>
    </row>
    <row r="836" spans="1:68">
      <c r="A836" t="s">
        <v>5010</v>
      </c>
      <c r="B836" t="s">
        <v>4936</v>
      </c>
      <c r="C836" t="s">
        <v>4937</v>
      </c>
      <c r="D836" t="s">
        <v>3795</v>
      </c>
      <c r="E836" t="s">
        <v>198</v>
      </c>
      <c r="F836" t="s">
        <v>3861</v>
      </c>
      <c r="G836" t="s">
        <v>3453</v>
      </c>
      <c r="H836" t="s">
        <v>4938</v>
      </c>
      <c r="I836">
        <v>235</v>
      </c>
      <c r="J836" t="s">
        <v>5931</v>
      </c>
      <c r="K836">
        <v>235</v>
      </c>
      <c r="L836" t="s">
        <v>812</v>
      </c>
      <c r="M836" t="s">
        <v>8</v>
      </c>
      <c r="N836" t="s">
        <v>190</v>
      </c>
      <c r="O836" t="s">
        <v>530</v>
      </c>
      <c r="P836" t="s">
        <v>8</v>
      </c>
      <c r="Q836" t="s">
        <v>4570</v>
      </c>
      <c r="R836" t="s">
        <v>4940</v>
      </c>
      <c r="S836" t="s">
        <v>195</v>
      </c>
      <c r="T836" t="s">
        <v>4570</v>
      </c>
      <c r="U836" t="s">
        <v>4570</v>
      </c>
      <c r="V836" t="s">
        <v>4951</v>
      </c>
      <c r="W836" t="s">
        <v>4496</v>
      </c>
      <c r="X836" t="s">
        <v>6019</v>
      </c>
      <c r="Y836" t="s">
        <v>4483</v>
      </c>
      <c r="Z836" t="s">
        <v>8</v>
      </c>
      <c r="AA836">
        <v>0</v>
      </c>
      <c r="AB836" t="s">
        <v>195</v>
      </c>
      <c r="AC836">
        <v>0</v>
      </c>
      <c r="AD836" t="s">
        <v>195</v>
      </c>
      <c r="AE836">
        <v>0</v>
      </c>
      <c r="AF836" t="s">
        <v>195</v>
      </c>
      <c r="AG836">
        <v>0</v>
      </c>
      <c r="AH836" t="s">
        <v>195</v>
      </c>
      <c r="AI836">
        <v>10</v>
      </c>
      <c r="AJ836" t="s">
        <v>9</v>
      </c>
      <c r="AK836">
        <v>1500000</v>
      </c>
      <c r="AL836">
        <v>15000000</v>
      </c>
      <c r="AM836" t="s">
        <v>195</v>
      </c>
      <c r="AN836">
        <v>0</v>
      </c>
      <c r="AO836" t="s">
        <v>5011</v>
      </c>
      <c r="AP836">
        <v>0</v>
      </c>
      <c r="AQ836">
        <v>0</v>
      </c>
      <c r="AR836">
        <v>696700</v>
      </c>
      <c r="AS836">
        <v>696700</v>
      </c>
      <c r="AT836">
        <v>106166</v>
      </c>
      <c r="AU836">
        <v>1051034</v>
      </c>
      <c r="AV836">
        <v>1078031</v>
      </c>
      <c r="AW836">
        <v>703050</v>
      </c>
      <c r="AX836">
        <v>2118886</v>
      </c>
      <c r="AY836">
        <v>2835525</v>
      </c>
      <c r="AZ836">
        <v>2737030</v>
      </c>
      <c r="BA836">
        <v>2976878</v>
      </c>
      <c r="BB836" t="s">
        <v>3796</v>
      </c>
      <c r="BC836" t="s">
        <v>3803</v>
      </c>
      <c r="BD836" t="s">
        <v>5933</v>
      </c>
      <c r="BE836" t="s">
        <v>3863</v>
      </c>
      <c r="BF836" t="s">
        <v>3864</v>
      </c>
      <c r="BG836" t="s">
        <v>5934</v>
      </c>
      <c r="BH836" t="s">
        <v>523</v>
      </c>
      <c r="BI836" t="s">
        <v>532</v>
      </c>
      <c r="BJ836" t="s">
        <v>533</v>
      </c>
      <c r="BK836" t="s">
        <v>3791</v>
      </c>
      <c r="BL836" t="s">
        <v>5113</v>
      </c>
      <c r="BM836" t="s">
        <v>4949</v>
      </c>
      <c r="BN836" t="s">
        <v>5444</v>
      </c>
      <c r="BO836" t="s">
        <v>4950</v>
      </c>
      <c r="BP836" s="441" t="str">
        <f t="shared" si="13"/>
        <v>WA.4345.EBC.996.301.A.521811</v>
      </c>
    </row>
    <row r="837" spans="1:68">
      <c r="A837" t="s">
        <v>5010</v>
      </c>
      <c r="B837" t="s">
        <v>4936</v>
      </c>
      <c r="C837" t="s">
        <v>4937</v>
      </c>
      <c r="D837" t="s">
        <v>3795</v>
      </c>
      <c r="E837" t="s">
        <v>198</v>
      </c>
      <c r="F837" t="s">
        <v>3861</v>
      </c>
      <c r="G837" t="s">
        <v>3453</v>
      </c>
      <c r="H837" t="s">
        <v>4938</v>
      </c>
      <c r="I837">
        <v>235</v>
      </c>
      <c r="J837" t="s">
        <v>5931</v>
      </c>
      <c r="K837">
        <v>235</v>
      </c>
      <c r="L837" t="s">
        <v>812</v>
      </c>
      <c r="M837" t="s">
        <v>508</v>
      </c>
      <c r="N837" t="s">
        <v>191</v>
      </c>
      <c r="O837" t="s">
        <v>530</v>
      </c>
      <c r="P837" t="s">
        <v>8</v>
      </c>
      <c r="Q837" t="s">
        <v>4570</v>
      </c>
      <c r="R837" t="s">
        <v>4940</v>
      </c>
      <c r="S837" t="s">
        <v>195</v>
      </c>
      <c r="T837" t="s">
        <v>4570</v>
      </c>
      <c r="U837" t="s">
        <v>4570</v>
      </c>
      <c r="V837" t="s">
        <v>4496</v>
      </c>
      <c r="W837" t="s">
        <v>4570</v>
      </c>
      <c r="X837" t="s">
        <v>6020</v>
      </c>
      <c r="Y837" t="s">
        <v>4493</v>
      </c>
      <c r="Z837" t="s">
        <v>8</v>
      </c>
      <c r="AA837">
        <v>0</v>
      </c>
      <c r="AB837" t="s">
        <v>195</v>
      </c>
      <c r="AC837">
        <v>0</v>
      </c>
      <c r="AD837" t="s">
        <v>195</v>
      </c>
      <c r="AE837">
        <v>0</v>
      </c>
      <c r="AF837" t="s">
        <v>195</v>
      </c>
      <c r="AG837">
        <v>0</v>
      </c>
      <c r="AH837" t="s">
        <v>195</v>
      </c>
      <c r="AI837">
        <v>12</v>
      </c>
      <c r="AJ837" t="s">
        <v>9</v>
      </c>
      <c r="AK837">
        <v>1000000</v>
      </c>
      <c r="AL837">
        <v>12000000</v>
      </c>
      <c r="AM837" t="s">
        <v>195</v>
      </c>
      <c r="AN837">
        <v>0</v>
      </c>
      <c r="AO837" t="s">
        <v>5011</v>
      </c>
      <c r="AP837">
        <v>0</v>
      </c>
      <c r="AQ837">
        <v>0</v>
      </c>
      <c r="AR837">
        <v>557360</v>
      </c>
      <c r="AS837">
        <v>557360</v>
      </c>
      <c r="AT837">
        <v>84932</v>
      </c>
      <c r="AU837">
        <v>840827</v>
      </c>
      <c r="AV837">
        <v>862425</v>
      </c>
      <c r="AW837">
        <v>562440</v>
      </c>
      <c r="AX837">
        <v>1695109</v>
      </c>
      <c r="AY837">
        <v>2268420</v>
      </c>
      <c r="AZ837">
        <v>2189624</v>
      </c>
      <c r="BA837">
        <v>2381503</v>
      </c>
      <c r="BB837" t="s">
        <v>3796</v>
      </c>
      <c r="BC837" t="s">
        <v>3803</v>
      </c>
      <c r="BD837" t="s">
        <v>5933</v>
      </c>
      <c r="BE837" t="s">
        <v>3863</v>
      </c>
      <c r="BF837" t="s">
        <v>3864</v>
      </c>
      <c r="BG837" t="s">
        <v>3867</v>
      </c>
      <c r="BH837" t="s">
        <v>523</v>
      </c>
      <c r="BI837" t="s">
        <v>532</v>
      </c>
      <c r="BJ837" t="s">
        <v>533</v>
      </c>
      <c r="BK837" t="s">
        <v>3791</v>
      </c>
      <c r="BL837" t="s">
        <v>5476</v>
      </c>
      <c r="BM837" t="s">
        <v>4949</v>
      </c>
      <c r="BN837" t="s">
        <v>5444</v>
      </c>
      <c r="BO837" t="s">
        <v>4950</v>
      </c>
      <c r="BP837" s="441" t="str">
        <f t="shared" si="13"/>
        <v>WA.4345.EBC.996.301.B.521811</v>
      </c>
    </row>
    <row r="838" spans="1:68">
      <c r="A838" t="s">
        <v>5010</v>
      </c>
      <c r="B838" t="s">
        <v>4936</v>
      </c>
      <c r="C838" t="s">
        <v>4937</v>
      </c>
      <c r="D838" t="s">
        <v>3795</v>
      </c>
      <c r="E838" t="s">
        <v>198</v>
      </c>
      <c r="F838" t="s">
        <v>3861</v>
      </c>
      <c r="G838" t="s">
        <v>3453</v>
      </c>
      <c r="H838" t="s">
        <v>4938</v>
      </c>
      <c r="I838">
        <v>235</v>
      </c>
      <c r="J838" t="s">
        <v>5931</v>
      </c>
      <c r="K838">
        <v>235</v>
      </c>
      <c r="L838" t="s">
        <v>812</v>
      </c>
      <c r="M838" t="s">
        <v>508</v>
      </c>
      <c r="N838" t="s">
        <v>191</v>
      </c>
      <c r="O838" t="s">
        <v>530</v>
      </c>
      <c r="P838" t="s">
        <v>8</v>
      </c>
      <c r="Q838" t="s">
        <v>4570</v>
      </c>
      <c r="R838" t="s">
        <v>4940</v>
      </c>
      <c r="S838" t="s">
        <v>195</v>
      </c>
      <c r="T838" t="s">
        <v>4570</v>
      </c>
      <c r="U838" t="s">
        <v>4570</v>
      </c>
      <c r="V838" t="s">
        <v>4951</v>
      </c>
      <c r="W838" t="s">
        <v>4496</v>
      </c>
      <c r="X838" t="s">
        <v>6021</v>
      </c>
      <c r="Y838" t="s">
        <v>4483</v>
      </c>
      <c r="Z838" t="s">
        <v>8</v>
      </c>
      <c r="AA838">
        <v>0</v>
      </c>
      <c r="AB838" t="s">
        <v>195</v>
      </c>
      <c r="AC838">
        <v>0</v>
      </c>
      <c r="AD838" t="s">
        <v>195</v>
      </c>
      <c r="AE838">
        <v>0</v>
      </c>
      <c r="AF838" t="s">
        <v>195</v>
      </c>
      <c r="AG838">
        <v>0</v>
      </c>
      <c r="AH838" t="s">
        <v>195</v>
      </c>
      <c r="AI838">
        <v>12</v>
      </c>
      <c r="AJ838" t="s">
        <v>9</v>
      </c>
      <c r="AK838">
        <v>1500000</v>
      </c>
      <c r="AL838">
        <v>18000000</v>
      </c>
      <c r="AM838" t="s">
        <v>195</v>
      </c>
      <c r="AN838">
        <v>0</v>
      </c>
      <c r="AO838" t="s">
        <v>5011</v>
      </c>
      <c r="AP838">
        <v>0</v>
      </c>
      <c r="AQ838">
        <v>0</v>
      </c>
      <c r="AR838">
        <v>836040</v>
      </c>
      <c r="AS838">
        <v>836040</v>
      </c>
      <c r="AT838">
        <v>127399</v>
      </c>
      <c r="AU838">
        <v>1261241</v>
      </c>
      <c r="AV838">
        <v>1293637</v>
      </c>
      <c r="AW838">
        <v>843660</v>
      </c>
      <c r="AX838">
        <v>2542663</v>
      </c>
      <c r="AY838">
        <v>3402630</v>
      </c>
      <c r="AZ838">
        <v>3284436</v>
      </c>
      <c r="BA838">
        <v>3572254</v>
      </c>
      <c r="BB838" t="s">
        <v>3796</v>
      </c>
      <c r="BC838" t="s">
        <v>3803</v>
      </c>
      <c r="BD838" t="s">
        <v>5933</v>
      </c>
      <c r="BE838" t="s">
        <v>3863</v>
      </c>
      <c r="BF838" t="s">
        <v>3864</v>
      </c>
      <c r="BG838" t="s">
        <v>3867</v>
      </c>
      <c r="BH838" t="s">
        <v>523</v>
      </c>
      <c r="BI838" t="s">
        <v>532</v>
      </c>
      <c r="BJ838" t="s">
        <v>533</v>
      </c>
      <c r="BK838" t="s">
        <v>3791</v>
      </c>
      <c r="BL838" t="s">
        <v>5113</v>
      </c>
      <c r="BM838" t="s">
        <v>4949</v>
      </c>
      <c r="BN838" t="s">
        <v>5444</v>
      </c>
      <c r="BO838" t="s">
        <v>4950</v>
      </c>
      <c r="BP838" s="441" t="str">
        <f t="shared" si="13"/>
        <v>WA.4345.EBC.996.301.B.521811</v>
      </c>
    </row>
    <row r="839" spans="1:68">
      <c r="A839" t="s">
        <v>5010</v>
      </c>
      <c r="B839" t="s">
        <v>4936</v>
      </c>
      <c r="C839" t="s">
        <v>4937</v>
      </c>
      <c r="D839" t="s">
        <v>3795</v>
      </c>
      <c r="E839" t="s">
        <v>198</v>
      </c>
      <c r="F839" t="s">
        <v>3861</v>
      </c>
      <c r="G839" t="s">
        <v>3453</v>
      </c>
      <c r="H839" t="s">
        <v>4938</v>
      </c>
      <c r="I839">
        <v>235</v>
      </c>
      <c r="J839" t="s">
        <v>5931</v>
      </c>
      <c r="K839">
        <v>235</v>
      </c>
      <c r="L839" t="s">
        <v>3069</v>
      </c>
      <c r="M839" t="s">
        <v>8</v>
      </c>
      <c r="N839" t="s">
        <v>193</v>
      </c>
      <c r="O839" t="s">
        <v>530</v>
      </c>
      <c r="P839" t="s">
        <v>8</v>
      </c>
      <c r="Q839" t="s">
        <v>4570</v>
      </c>
      <c r="R839" t="s">
        <v>4940</v>
      </c>
      <c r="S839" t="s">
        <v>195</v>
      </c>
      <c r="T839" t="s">
        <v>4570</v>
      </c>
      <c r="U839" t="s">
        <v>4570</v>
      </c>
      <c r="V839" t="s">
        <v>4496</v>
      </c>
      <c r="W839" t="s">
        <v>4570</v>
      </c>
      <c r="X839" t="s">
        <v>6022</v>
      </c>
      <c r="Y839" t="s">
        <v>4493</v>
      </c>
      <c r="Z839" t="s">
        <v>8</v>
      </c>
      <c r="AA839">
        <v>0</v>
      </c>
      <c r="AB839" t="s">
        <v>195</v>
      </c>
      <c r="AC839">
        <v>0</v>
      </c>
      <c r="AD839" t="s">
        <v>195</v>
      </c>
      <c r="AE839">
        <v>0</v>
      </c>
      <c r="AF839" t="s">
        <v>195</v>
      </c>
      <c r="AG839">
        <v>0</v>
      </c>
      <c r="AH839" t="s">
        <v>195</v>
      </c>
      <c r="AI839">
        <v>12</v>
      </c>
      <c r="AJ839" t="s">
        <v>9</v>
      </c>
      <c r="AK839">
        <v>1000000</v>
      </c>
      <c r="AL839">
        <v>12000000</v>
      </c>
      <c r="AM839" t="s">
        <v>195</v>
      </c>
      <c r="AN839">
        <v>0</v>
      </c>
      <c r="AO839" t="s">
        <v>5011</v>
      </c>
      <c r="AP839">
        <v>0</v>
      </c>
      <c r="AQ839">
        <v>0</v>
      </c>
      <c r="AR839">
        <v>0</v>
      </c>
      <c r="AS839">
        <v>1648352</v>
      </c>
      <c r="AT839">
        <v>4945055</v>
      </c>
      <c r="AU839">
        <v>0</v>
      </c>
      <c r="AV839">
        <v>0</v>
      </c>
      <c r="AW839">
        <v>0</v>
      </c>
      <c r="AX839">
        <v>1648352</v>
      </c>
      <c r="AY839">
        <v>1648352</v>
      </c>
      <c r="AZ839">
        <v>0</v>
      </c>
      <c r="BA839">
        <v>2109889</v>
      </c>
      <c r="BB839" t="s">
        <v>3796</v>
      </c>
      <c r="BC839" t="s">
        <v>3803</v>
      </c>
      <c r="BD839" t="s">
        <v>5933</v>
      </c>
      <c r="BE839" t="s">
        <v>3863</v>
      </c>
      <c r="BF839" t="s">
        <v>3879</v>
      </c>
      <c r="BG839" t="s">
        <v>3880</v>
      </c>
      <c r="BH839" t="s">
        <v>523</v>
      </c>
      <c r="BI839" t="s">
        <v>532</v>
      </c>
      <c r="BJ839" t="s">
        <v>533</v>
      </c>
      <c r="BK839" t="s">
        <v>3791</v>
      </c>
      <c r="BL839" t="s">
        <v>5476</v>
      </c>
      <c r="BM839" t="s">
        <v>4949</v>
      </c>
      <c r="BN839" t="s">
        <v>5444</v>
      </c>
      <c r="BO839" t="s">
        <v>4950</v>
      </c>
      <c r="BP839" s="441" t="str">
        <f t="shared" si="13"/>
        <v>WA.4345.EBC.996.302.A.521811</v>
      </c>
    </row>
    <row r="840" spans="1:68">
      <c r="A840" t="s">
        <v>5010</v>
      </c>
      <c r="B840" t="s">
        <v>4936</v>
      </c>
      <c r="C840" t="s">
        <v>4937</v>
      </c>
      <c r="D840" t="s">
        <v>3795</v>
      </c>
      <c r="E840" t="s">
        <v>198</v>
      </c>
      <c r="F840" t="s">
        <v>3861</v>
      </c>
      <c r="G840" t="s">
        <v>3453</v>
      </c>
      <c r="H840" t="s">
        <v>4938</v>
      </c>
      <c r="I840">
        <v>235</v>
      </c>
      <c r="J840" t="s">
        <v>5931</v>
      </c>
      <c r="K840">
        <v>235</v>
      </c>
      <c r="L840" t="s">
        <v>3069</v>
      </c>
      <c r="M840" t="s">
        <v>8</v>
      </c>
      <c r="N840" t="s">
        <v>193</v>
      </c>
      <c r="O840" t="s">
        <v>530</v>
      </c>
      <c r="P840" t="s">
        <v>8</v>
      </c>
      <c r="Q840" t="s">
        <v>4570</v>
      </c>
      <c r="R840" t="s">
        <v>4940</v>
      </c>
      <c r="S840" t="s">
        <v>195</v>
      </c>
      <c r="T840" t="s">
        <v>4570</v>
      </c>
      <c r="U840" t="s">
        <v>4570</v>
      </c>
      <c r="V840" t="s">
        <v>4951</v>
      </c>
      <c r="W840" t="s">
        <v>4496</v>
      </c>
      <c r="X840" t="s">
        <v>6023</v>
      </c>
      <c r="Y840" t="s">
        <v>4483</v>
      </c>
      <c r="Z840" t="s">
        <v>8</v>
      </c>
      <c r="AA840">
        <v>0</v>
      </c>
      <c r="AB840" t="s">
        <v>195</v>
      </c>
      <c r="AC840">
        <v>0</v>
      </c>
      <c r="AD840" t="s">
        <v>195</v>
      </c>
      <c r="AE840">
        <v>0</v>
      </c>
      <c r="AF840" t="s">
        <v>195</v>
      </c>
      <c r="AG840">
        <v>0</v>
      </c>
      <c r="AH840" t="s">
        <v>195</v>
      </c>
      <c r="AI840">
        <v>12</v>
      </c>
      <c r="AJ840" t="s">
        <v>9</v>
      </c>
      <c r="AK840">
        <v>1500000</v>
      </c>
      <c r="AL840">
        <v>18000000</v>
      </c>
      <c r="AM840" t="s">
        <v>195</v>
      </c>
      <c r="AN840">
        <v>0</v>
      </c>
      <c r="AO840" t="s">
        <v>5011</v>
      </c>
      <c r="AP840">
        <v>0</v>
      </c>
      <c r="AQ840">
        <v>0</v>
      </c>
      <c r="AR840">
        <v>0</v>
      </c>
      <c r="AS840">
        <v>2472527</v>
      </c>
      <c r="AT840">
        <v>7417582</v>
      </c>
      <c r="AU840">
        <v>0</v>
      </c>
      <c r="AV840">
        <v>0</v>
      </c>
      <c r="AW840">
        <v>0</v>
      </c>
      <c r="AX840">
        <v>2472527</v>
      </c>
      <c r="AY840">
        <v>2472527</v>
      </c>
      <c r="AZ840">
        <v>0</v>
      </c>
      <c r="BA840">
        <v>3164837</v>
      </c>
      <c r="BB840" t="s">
        <v>3796</v>
      </c>
      <c r="BC840" t="s">
        <v>3803</v>
      </c>
      <c r="BD840" t="s">
        <v>5933</v>
      </c>
      <c r="BE840" t="s">
        <v>3863</v>
      </c>
      <c r="BF840" t="s">
        <v>3879</v>
      </c>
      <c r="BG840" t="s">
        <v>3880</v>
      </c>
      <c r="BH840" t="s">
        <v>523</v>
      </c>
      <c r="BI840" t="s">
        <v>532</v>
      </c>
      <c r="BJ840" t="s">
        <v>533</v>
      </c>
      <c r="BK840" t="s">
        <v>3791</v>
      </c>
      <c r="BL840" t="s">
        <v>5113</v>
      </c>
      <c r="BM840" t="s">
        <v>4949</v>
      </c>
      <c r="BN840" t="s">
        <v>5444</v>
      </c>
      <c r="BO840" t="s">
        <v>4950</v>
      </c>
      <c r="BP840" s="441" t="str">
        <f t="shared" si="13"/>
        <v>WA.4345.EBC.996.302.A.521811</v>
      </c>
    </row>
    <row r="841" spans="1:68">
      <c r="A841" t="s">
        <v>4935</v>
      </c>
      <c r="B841" t="s">
        <v>4936</v>
      </c>
      <c r="C841" t="s">
        <v>4937</v>
      </c>
      <c r="D841" t="s">
        <v>3770</v>
      </c>
      <c r="E841" t="s">
        <v>196</v>
      </c>
      <c r="F841" t="s">
        <v>3772</v>
      </c>
      <c r="G841" t="s">
        <v>48</v>
      </c>
      <c r="H841" t="s">
        <v>4938</v>
      </c>
      <c r="I841">
        <v>4</v>
      </c>
      <c r="J841" t="s">
        <v>501</v>
      </c>
      <c r="K841">
        <v>4</v>
      </c>
      <c r="L841" t="s">
        <v>519</v>
      </c>
      <c r="M841" t="s">
        <v>8</v>
      </c>
      <c r="N841" t="s">
        <v>62</v>
      </c>
      <c r="O841" t="s">
        <v>504</v>
      </c>
      <c r="P841" t="s">
        <v>8</v>
      </c>
      <c r="Q841" t="s">
        <v>4570</v>
      </c>
      <c r="R841" t="s">
        <v>4940</v>
      </c>
      <c r="S841" t="s">
        <v>195</v>
      </c>
      <c r="T841" t="s">
        <v>4570</v>
      </c>
      <c r="U841" t="s">
        <v>4570</v>
      </c>
      <c r="V841" t="s">
        <v>4496</v>
      </c>
      <c r="W841" t="s">
        <v>4570</v>
      </c>
      <c r="X841" t="s">
        <v>6024</v>
      </c>
      <c r="Y841" t="s">
        <v>4598</v>
      </c>
      <c r="Z841" t="s">
        <v>8</v>
      </c>
      <c r="AA841">
        <v>0</v>
      </c>
      <c r="AB841" t="s">
        <v>195</v>
      </c>
      <c r="AC841">
        <v>0</v>
      </c>
      <c r="AD841" t="s">
        <v>195</v>
      </c>
      <c r="AE841">
        <v>0</v>
      </c>
      <c r="AF841" t="s">
        <v>195</v>
      </c>
      <c r="AG841">
        <v>0</v>
      </c>
      <c r="AH841" t="s">
        <v>195</v>
      </c>
      <c r="AI841">
        <v>10</v>
      </c>
      <c r="AJ841" t="s">
        <v>25</v>
      </c>
      <c r="AK841">
        <v>150000</v>
      </c>
      <c r="AL841">
        <v>1500000</v>
      </c>
      <c r="AM841" t="s">
        <v>195</v>
      </c>
      <c r="AN841">
        <v>0</v>
      </c>
      <c r="AO841" t="s">
        <v>4943</v>
      </c>
      <c r="AP841">
        <v>0</v>
      </c>
      <c r="AQ841">
        <v>0</v>
      </c>
      <c r="AR841">
        <v>124988</v>
      </c>
      <c r="AS841">
        <v>124988</v>
      </c>
      <c r="AT841">
        <v>124988</v>
      </c>
      <c r="AU841">
        <v>124988</v>
      </c>
      <c r="AV841">
        <v>163922</v>
      </c>
      <c r="AW841">
        <v>124988</v>
      </c>
      <c r="AX841">
        <v>124988</v>
      </c>
      <c r="AY841">
        <v>124988</v>
      </c>
      <c r="AZ841">
        <v>336028</v>
      </c>
      <c r="BA841">
        <v>125134</v>
      </c>
      <c r="BB841" t="s">
        <v>3771</v>
      </c>
      <c r="BC841" t="s">
        <v>3781</v>
      </c>
      <c r="BD841" t="s">
        <v>3782</v>
      </c>
      <c r="BE841" t="s">
        <v>3783</v>
      </c>
      <c r="BF841" t="s">
        <v>3789</v>
      </c>
      <c r="BG841" t="s">
        <v>3790</v>
      </c>
      <c r="BH841" t="s">
        <v>523</v>
      </c>
      <c r="BI841" t="s">
        <v>528</v>
      </c>
      <c r="BJ841" t="s">
        <v>529</v>
      </c>
      <c r="BK841" t="s">
        <v>505</v>
      </c>
      <c r="BL841" t="s">
        <v>5520</v>
      </c>
      <c r="BM841" t="s">
        <v>4949</v>
      </c>
      <c r="BN841" t="s">
        <v>5509</v>
      </c>
      <c r="BO841" t="s">
        <v>4950</v>
      </c>
      <c r="BP841" s="441" t="str">
        <f t="shared" si="13"/>
        <v>DL.2376.AFA.001.053.A.524113</v>
      </c>
    </row>
    <row r="842" spans="1:68">
      <c r="A842" t="s">
        <v>5010</v>
      </c>
      <c r="B842" t="s">
        <v>4936</v>
      </c>
      <c r="C842" t="s">
        <v>4937</v>
      </c>
      <c r="D842" t="s">
        <v>3770</v>
      </c>
      <c r="E842" t="s">
        <v>196</v>
      </c>
      <c r="F842" t="s">
        <v>3772</v>
      </c>
      <c r="G842" t="s">
        <v>48</v>
      </c>
      <c r="H842" t="s">
        <v>4938</v>
      </c>
      <c r="I842">
        <v>4</v>
      </c>
      <c r="J842" t="s">
        <v>501</v>
      </c>
      <c r="K842">
        <v>4</v>
      </c>
      <c r="L842" t="s">
        <v>519</v>
      </c>
      <c r="M842" t="s">
        <v>8</v>
      </c>
      <c r="N842" t="s">
        <v>62</v>
      </c>
      <c r="O842" t="s">
        <v>504</v>
      </c>
      <c r="P842" t="s">
        <v>8</v>
      </c>
      <c r="Q842" t="s">
        <v>4570</v>
      </c>
      <c r="R842" t="s">
        <v>4940</v>
      </c>
      <c r="S842" t="s">
        <v>195</v>
      </c>
      <c r="T842" t="s">
        <v>4570</v>
      </c>
      <c r="U842" t="s">
        <v>4570</v>
      </c>
      <c r="V842" t="s">
        <v>4496</v>
      </c>
      <c r="W842" t="s">
        <v>4570</v>
      </c>
      <c r="X842" t="s">
        <v>6024</v>
      </c>
      <c r="Y842" t="s">
        <v>4598</v>
      </c>
      <c r="Z842" t="s">
        <v>8</v>
      </c>
      <c r="AA842">
        <v>0</v>
      </c>
      <c r="AB842" t="s">
        <v>195</v>
      </c>
      <c r="AC842">
        <v>0</v>
      </c>
      <c r="AD842" t="s">
        <v>195</v>
      </c>
      <c r="AE842">
        <v>0</v>
      </c>
      <c r="AF842" t="s">
        <v>195</v>
      </c>
      <c r="AG842">
        <v>0</v>
      </c>
      <c r="AH842" t="s">
        <v>195</v>
      </c>
      <c r="AI842">
        <v>10</v>
      </c>
      <c r="AJ842" t="s">
        <v>25</v>
      </c>
      <c r="AK842">
        <v>150000</v>
      </c>
      <c r="AL842">
        <v>1500000</v>
      </c>
      <c r="AM842" t="s">
        <v>195</v>
      </c>
      <c r="AN842">
        <v>0</v>
      </c>
      <c r="AO842" t="s">
        <v>5011</v>
      </c>
      <c r="AP842">
        <v>0</v>
      </c>
      <c r="AQ842">
        <v>0</v>
      </c>
      <c r="AR842">
        <v>124988</v>
      </c>
      <c r="AS842">
        <v>124988</v>
      </c>
      <c r="AT842">
        <v>124988</v>
      </c>
      <c r="AU842">
        <v>124988</v>
      </c>
      <c r="AV842">
        <v>163922</v>
      </c>
      <c r="AW842">
        <v>124988</v>
      </c>
      <c r="AX842">
        <v>124988</v>
      </c>
      <c r="AY842">
        <v>124988</v>
      </c>
      <c r="AZ842">
        <v>336028</v>
      </c>
      <c r="BA842">
        <v>125134</v>
      </c>
      <c r="BB842" t="s">
        <v>3771</v>
      </c>
      <c r="BC842" t="s">
        <v>3781</v>
      </c>
      <c r="BD842" t="s">
        <v>3782</v>
      </c>
      <c r="BE842" t="s">
        <v>3783</v>
      </c>
      <c r="BF842" t="s">
        <v>3789</v>
      </c>
      <c r="BG842" t="s">
        <v>3790</v>
      </c>
      <c r="BH842" t="s">
        <v>523</v>
      </c>
      <c r="BI842" t="s">
        <v>528</v>
      </c>
      <c r="BJ842" t="s">
        <v>529</v>
      </c>
      <c r="BK842" t="s">
        <v>505</v>
      </c>
      <c r="BL842" t="s">
        <v>5520</v>
      </c>
      <c r="BM842" t="s">
        <v>4949</v>
      </c>
      <c r="BN842" t="s">
        <v>5509</v>
      </c>
      <c r="BO842" t="s">
        <v>4950</v>
      </c>
      <c r="BP842" s="441" t="str">
        <f t="shared" si="13"/>
        <v>DL.2376.AFA.001.053.A.524113</v>
      </c>
    </row>
    <row r="843" spans="1:68">
      <c r="A843" t="s">
        <v>4935</v>
      </c>
      <c r="B843" t="s">
        <v>4936</v>
      </c>
      <c r="C843" t="s">
        <v>4937</v>
      </c>
      <c r="D843" t="s">
        <v>3795</v>
      </c>
      <c r="E843" t="s">
        <v>197</v>
      </c>
      <c r="F843" t="s">
        <v>3807</v>
      </c>
      <c r="G843" t="s">
        <v>799</v>
      </c>
      <c r="H843" t="s">
        <v>4938</v>
      </c>
      <c r="I843">
        <v>1</v>
      </c>
      <c r="J843" t="s">
        <v>501</v>
      </c>
      <c r="K843">
        <v>1</v>
      </c>
      <c r="L843" t="s">
        <v>812</v>
      </c>
      <c r="M843" t="s">
        <v>8</v>
      </c>
      <c r="N843" t="s">
        <v>815</v>
      </c>
      <c r="O843" t="s">
        <v>521</v>
      </c>
      <c r="P843" t="s">
        <v>8</v>
      </c>
      <c r="Q843" t="s">
        <v>4570</v>
      </c>
      <c r="R843" t="s">
        <v>4940</v>
      </c>
      <c r="S843" t="s">
        <v>195</v>
      </c>
      <c r="T843" t="s">
        <v>4570</v>
      </c>
      <c r="U843" t="s">
        <v>4570</v>
      </c>
      <c r="V843" t="s">
        <v>4496</v>
      </c>
      <c r="W843" t="s">
        <v>4570</v>
      </c>
      <c r="X843" t="s">
        <v>6025</v>
      </c>
      <c r="Y843" t="s">
        <v>4561</v>
      </c>
      <c r="Z843" t="s">
        <v>8</v>
      </c>
      <c r="AA843">
        <v>0</v>
      </c>
      <c r="AB843" t="s">
        <v>195</v>
      </c>
      <c r="AC843">
        <v>0</v>
      </c>
      <c r="AD843" t="s">
        <v>195</v>
      </c>
      <c r="AE843">
        <v>0</v>
      </c>
      <c r="AF843" t="s">
        <v>195</v>
      </c>
      <c r="AG843">
        <v>0</v>
      </c>
      <c r="AH843" t="s">
        <v>195</v>
      </c>
      <c r="AI843">
        <v>1</v>
      </c>
      <c r="AJ843" t="s">
        <v>9</v>
      </c>
      <c r="AK843">
        <v>114200000</v>
      </c>
      <c r="AL843">
        <v>114200000</v>
      </c>
      <c r="AM843" t="s">
        <v>195</v>
      </c>
      <c r="AN843">
        <v>0</v>
      </c>
      <c r="AO843" t="s">
        <v>4943</v>
      </c>
      <c r="AP843">
        <v>0</v>
      </c>
      <c r="AQ843">
        <v>0</v>
      </c>
      <c r="AR843">
        <v>0</v>
      </c>
      <c r="AS843">
        <v>0</v>
      </c>
      <c r="AT843">
        <v>0</v>
      </c>
      <c r="AU843">
        <v>0</v>
      </c>
      <c r="AV843">
        <v>0</v>
      </c>
      <c r="AW843">
        <v>0</v>
      </c>
      <c r="AX843">
        <v>0</v>
      </c>
      <c r="AY843">
        <v>0</v>
      </c>
      <c r="AZ843">
        <v>0</v>
      </c>
      <c r="BA843">
        <v>114200000</v>
      </c>
      <c r="BB843" t="s">
        <v>3796</v>
      </c>
      <c r="BC843" t="s">
        <v>3797</v>
      </c>
      <c r="BD843" t="s">
        <v>3808</v>
      </c>
      <c r="BE843" t="s">
        <v>5849</v>
      </c>
      <c r="BF843" t="s">
        <v>3811</v>
      </c>
      <c r="BG843" t="s">
        <v>3810</v>
      </c>
      <c r="BH843" t="s">
        <v>523</v>
      </c>
      <c r="BI843" t="s">
        <v>565</v>
      </c>
      <c r="BJ843" t="s">
        <v>549</v>
      </c>
      <c r="BK843" t="s">
        <v>3780</v>
      </c>
      <c r="BL843" t="s">
        <v>6026</v>
      </c>
      <c r="BM843" t="s">
        <v>3881</v>
      </c>
      <c r="BN843" t="s">
        <v>4409</v>
      </c>
      <c r="BO843" t="s">
        <v>4950</v>
      </c>
      <c r="BP843" s="441" t="str">
        <f t="shared" si="13"/>
        <v>WA.2378.CAN.001.301.A.532111</v>
      </c>
    </row>
    <row r="844" spans="1:68">
      <c r="A844" t="s">
        <v>5010</v>
      </c>
      <c r="B844" t="s">
        <v>4936</v>
      </c>
      <c r="C844" t="s">
        <v>4937</v>
      </c>
      <c r="D844" t="s">
        <v>3795</v>
      </c>
      <c r="E844" t="s">
        <v>197</v>
      </c>
      <c r="F844" t="s">
        <v>3807</v>
      </c>
      <c r="G844" t="s">
        <v>799</v>
      </c>
      <c r="H844" t="s">
        <v>4938</v>
      </c>
      <c r="I844">
        <v>1</v>
      </c>
      <c r="J844" t="s">
        <v>501</v>
      </c>
      <c r="K844">
        <v>1</v>
      </c>
      <c r="L844" t="s">
        <v>812</v>
      </c>
      <c r="M844" t="s">
        <v>8</v>
      </c>
      <c r="N844" t="s">
        <v>815</v>
      </c>
      <c r="O844" t="s">
        <v>521</v>
      </c>
      <c r="P844" t="s">
        <v>8</v>
      </c>
      <c r="Q844" t="s">
        <v>4570</v>
      </c>
      <c r="R844" t="s">
        <v>4940</v>
      </c>
      <c r="S844" t="s">
        <v>195</v>
      </c>
      <c r="T844" t="s">
        <v>4570</v>
      </c>
      <c r="U844" t="s">
        <v>4570</v>
      </c>
      <c r="V844" t="s">
        <v>4496</v>
      </c>
      <c r="W844" t="s">
        <v>4570</v>
      </c>
      <c r="X844" t="s">
        <v>6025</v>
      </c>
      <c r="Y844" t="s">
        <v>4561</v>
      </c>
      <c r="Z844" t="s">
        <v>8</v>
      </c>
      <c r="AA844">
        <v>0</v>
      </c>
      <c r="AB844" t="s">
        <v>195</v>
      </c>
      <c r="AC844">
        <v>0</v>
      </c>
      <c r="AD844" t="s">
        <v>195</v>
      </c>
      <c r="AE844">
        <v>0</v>
      </c>
      <c r="AF844" t="s">
        <v>195</v>
      </c>
      <c r="AG844">
        <v>0</v>
      </c>
      <c r="AH844" t="s">
        <v>195</v>
      </c>
      <c r="AI844">
        <v>1</v>
      </c>
      <c r="AJ844" t="s">
        <v>9</v>
      </c>
      <c r="AK844">
        <v>114200000</v>
      </c>
      <c r="AL844">
        <v>114200000</v>
      </c>
      <c r="AM844" t="s">
        <v>195</v>
      </c>
      <c r="AN844">
        <v>0</v>
      </c>
      <c r="AO844" t="s">
        <v>5011</v>
      </c>
      <c r="AP844">
        <v>0</v>
      </c>
      <c r="AQ844">
        <v>0</v>
      </c>
      <c r="AR844">
        <v>0</v>
      </c>
      <c r="AS844">
        <v>0</v>
      </c>
      <c r="AT844">
        <v>0</v>
      </c>
      <c r="AU844">
        <v>0</v>
      </c>
      <c r="AV844">
        <v>0</v>
      </c>
      <c r="AW844">
        <v>0</v>
      </c>
      <c r="AX844">
        <v>0</v>
      </c>
      <c r="AY844">
        <v>0</v>
      </c>
      <c r="AZ844">
        <v>0</v>
      </c>
      <c r="BA844">
        <v>114200000</v>
      </c>
      <c r="BB844" t="s">
        <v>3796</v>
      </c>
      <c r="BC844" t="s">
        <v>3797</v>
      </c>
      <c r="BD844" t="s">
        <v>3808</v>
      </c>
      <c r="BE844" t="s">
        <v>5849</v>
      </c>
      <c r="BF844" t="s">
        <v>3811</v>
      </c>
      <c r="BG844" t="s">
        <v>3810</v>
      </c>
      <c r="BH844" t="s">
        <v>523</v>
      </c>
      <c r="BI844" t="s">
        <v>565</v>
      </c>
      <c r="BJ844" t="s">
        <v>549</v>
      </c>
      <c r="BK844" t="s">
        <v>3780</v>
      </c>
      <c r="BL844" t="s">
        <v>6026</v>
      </c>
      <c r="BM844" t="s">
        <v>3881</v>
      </c>
      <c r="BN844" t="s">
        <v>4409</v>
      </c>
      <c r="BO844" t="s">
        <v>4950</v>
      </c>
      <c r="BP844" s="441" t="str">
        <f t="shared" si="13"/>
        <v>WA.2378.CAN.001.301.A.532111</v>
      </c>
    </row>
    <row r="845" spans="1:68">
      <c r="A845" t="s">
        <v>4935</v>
      </c>
      <c r="B845" t="s">
        <v>4936</v>
      </c>
      <c r="C845" t="s">
        <v>4937</v>
      </c>
      <c r="D845" t="s">
        <v>3795</v>
      </c>
      <c r="E845" t="s">
        <v>197</v>
      </c>
      <c r="F845" t="s">
        <v>3837</v>
      </c>
      <c r="G845" t="s">
        <v>2248</v>
      </c>
      <c r="H845" t="s">
        <v>4938</v>
      </c>
      <c r="I845">
        <v>2</v>
      </c>
      <c r="J845" t="s">
        <v>5853</v>
      </c>
      <c r="K845">
        <v>1</v>
      </c>
      <c r="L845" t="s">
        <v>812</v>
      </c>
      <c r="M845" t="s">
        <v>8</v>
      </c>
      <c r="N845" t="s">
        <v>2271</v>
      </c>
      <c r="O845" t="s">
        <v>521</v>
      </c>
      <c r="P845" t="s">
        <v>8</v>
      </c>
      <c r="Q845" t="s">
        <v>4570</v>
      </c>
      <c r="R845" t="s">
        <v>4940</v>
      </c>
      <c r="S845" t="s">
        <v>195</v>
      </c>
      <c r="T845" t="s">
        <v>4570</v>
      </c>
      <c r="U845" t="s">
        <v>4570</v>
      </c>
      <c r="V845" t="s">
        <v>4496</v>
      </c>
      <c r="W845" t="s">
        <v>4570</v>
      </c>
      <c r="X845" t="s">
        <v>6027</v>
      </c>
      <c r="Y845" t="s">
        <v>4545</v>
      </c>
      <c r="Z845" t="s">
        <v>8</v>
      </c>
      <c r="AA845">
        <v>0</v>
      </c>
      <c r="AB845" t="s">
        <v>195</v>
      </c>
      <c r="AC845">
        <v>0</v>
      </c>
      <c r="AD845" t="s">
        <v>195</v>
      </c>
      <c r="AE845">
        <v>0</v>
      </c>
      <c r="AF845" t="s">
        <v>195</v>
      </c>
      <c r="AG845">
        <v>0</v>
      </c>
      <c r="AH845" t="s">
        <v>195</v>
      </c>
      <c r="AI845">
        <v>1</v>
      </c>
      <c r="AJ845" t="s">
        <v>42</v>
      </c>
      <c r="AK845">
        <v>540000000</v>
      </c>
      <c r="AL845">
        <v>540000000</v>
      </c>
      <c r="AM845" t="s">
        <v>195</v>
      </c>
      <c r="AN845">
        <v>0</v>
      </c>
      <c r="AO845" t="s">
        <v>4943</v>
      </c>
      <c r="AP845">
        <v>0</v>
      </c>
      <c r="AQ845">
        <v>0</v>
      </c>
      <c r="AR845">
        <v>0</v>
      </c>
      <c r="AS845">
        <v>0</v>
      </c>
      <c r="AT845">
        <v>251433114</v>
      </c>
      <c r="AU845">
        <v>0</v>
      </c>
      <c r="AV845">
        <v>0</v>
      </c>
      <c r="AW845">
        <v>0</v>
      </c>
      <c r="AX845">
        <v>0</v>
      </c>
      <c r="AY845">
        <v>288566886</v>
      </c>
      <c r="AZ845">
        <v>0</v>
      </c>
      <c r="BA845">
        <v>0</v>
      </c>
      <c r="BB845" t="s">
        <v>3796</v>
      </c>
      <c r="BC845" t="s">
        <v>3797</v>
      </c>
      <c r="BD845" t="s">
        <v>3838</v>
      </c>
      <c r="BE845" t="s">
        <v>3839</v>
      </c>
      <c r="BF845" t="s">
        <v>3840</v>
      </c>
      <c r="BG845" t="s">
        <v>3841</v>
      </c>
      <c r="BH845" t="s">
        <v>523</v>
      </c>
      <c r="BI845" t="s">
        <v>565</v>
      </c>
      <c r="BJ845" t="s">
        <v>549</v>
      </c>
      <c r="BK845" t="s">
        <v>3780</v>
      </c>
      <c r="BL845" t="s">
        <v>6028</v>
      </c>
      <c r="BM845" t="s">
        <v>3881</v>
      </c>
      <c r="BN845" t="s">
        <v>4409</v>
      </c>
      <c r="BO845" t="s">
        <v>4950</v>
      </c>
      <c r="BP845" s="441" t="str">
        <f t="shared" si="13"/>
        <v>WA.2378.EBB.951.301.A.532111</v>
      </c>
    </row>
    <row r="846" spans="1:68">
      <c r="A846" t="s">
        <v>5010</v>
      </c>
      <c r="B846" t="s">
        <v>4936</v>
      </c>
      <c r="C846" t="s">
        <v>4937</v>
      </c>
      <c r="D846" t="s">
        <v>3795</v>
      </c>
      <c r="E846" t="s">
        <v>197</v>
      </c>
      <c r="F846" t="s">
        <v>3837</v>
      </c>
      <c r="G846" t="s">
        <v>2248</v>
      </c>
      <c r="H846" t="s">
        <v>4938</v>
      </c>
      <c r="I846">
        <v>2</v>
      </c>
      <c r="J846" t="s">
        <v>5853</v>
      </c>
      <c r="K846">
        <v>1</v>
      </c>
      <c r="L846" t="s">
        <v>812</v>
      </c>
      <c r="M846" t="s">
        <v>8</v>
      </c>
      <c r="N846" t="s">
        <v>2271</v>
      </c>
      <c r="O846" t="s">
        <v>521</v>
      </c>
      <c r="P846" t="s">
        <v>8</v>
      </c>
      <c r="Q846" t="s">
        <v>4570</v>
      </c>
      <c r="R846" t="s">
        <v>4940</v>
      </c>
      <c r="S846" t="s">
        <v>195</v>
      </c>
      <c r="T846" t="s">
        <v>4570</v>
      </c>
      <c r="U846" t="s">
        <v>4570</v>
      </c>
      <c r="V846" t="s">
        <v>4496</v>
      </c>
      <c r="W846" t="s">
        <v>4570</v>
      </c>
      <c r="X846" t="s">
        <v>6027</v>
      </c>
      <c r="Y846" t="s">
        <v>4545</v>
      </c>
      <c r="Z846" t="s">
        <v>8</v>
      </c>
      <c r="AA846">
        <v>0</v>
      </c>
      <c r="AB846" t="s">
        <v>195</v>
      </c>
      <c r="AC846">
        <v>0</v>
      </c>
      <c r="AD846" t="s">
        <v>195</v>
      </c>
      <c r="AE846">
        <v>0</v>
      </c>
      <c r="AF846" t="s">
        <v>195</v>
      </c>
      <c r="AG846">
        <v>0</v>
      </c>
      <c r="AH846" t="s">
        <v>195</v>
      </c>
      <c r="AI846">
        <v>1</v>
      </c>
      <c r="AJ846" t="s">
        <v>42</v>
      </c>
      <c r="AK846">
        <v>540000000</v>
      </c>
      <c r="AL846">
        <v>540000000</v>
      </c>
      <c r="AM846" t="s">
        <v>195</v>
      </c>
      <c r="AN846">
        <v>0</v>
      </c>
      <c r="AO846" t="s">
        <v>5011</v>
      </c>
      <c r="AP846">
        <v>0</v>
      </c>
      <c r="AQ846">
        <v>0</v>
      </c>
      <c r="AR846">
        <v>0</v>
      </c>
      <c r="AS846">
        <v>0</v>
      </c>
      <c r="AT846">
        <v>251433114</v>
      </c>
      <c r="AU846">
        <v>0</v>
      </c>
      <c r="AV846">
        <v>0</v>
      </c>
      <c r="AW846">
        <v>0</v>
      </c>
      <c r="AX846">
        <v>0</v>
      </c>
      <c r="AY846">
        <v>288566886</v>
      </c>
      <c r="AZ846">
        <v>0</v>
      </c>
      <c r="BA846">
        <v>0</v>
      </c>
      <c r="BB846" t="s">
        <v>3796</v>
      </c>
      <c r="BC846" t="s">
        <v>3797</v>
      </c>
      <c r="BD846" t="s">
        <v>3838</v>
      </c>
      <c r="BE846" t="s">
        <v>3839</v>
      </c>
      <c r="BF846" t="s">
        <v>3840</v>
      </c>
      <c r="BG846" t="s">
        <v>3841</v>
      </c>
      <c r="BH846" t="s">
        <v>523</v>
      </c>
      <c r="BI846" t="s">
        <v>565</v>
      </c>
      <c r="BJ846" t="s">
        <v>549</v>
      </c>
      <c r="BK846" t="s">
        <v>3780</v>
      </c>
      <c r="BL846" t="s">
        <v>6028</v>
      </c>
      <c r="BM846" t="s">
        <v>3881</v>
      </c>
      <c r="BN846" t="s">
        <v>4409</v>
      </c>
      <c r="BO846" t="s">
        <v>4950</v>
      </c>
      <c r="BP846" s="441" t="str">
        <f t="shared" si="13"/>
        <v>WA.2378.EBB.951.301.A.532111</v>
      </c>
    </row>
    <row r="847" spans="1:68">
      <c r="A847" t="s">
        <v>4935</v>
      </c>
      <c r="B847" t="s">
        <v>4936</v>
      </c>
      <c r="C847" t="s">
        <v>4937</v>
      </c>
      <c r="D847" t="s">
        <v>3795</v>
      </c>
      <c r="E847" t="s">
        <v>198</v>
      </c>
      <c r="F847" t="s">
        <v>3861</v>
      </c>
      <c r="G847" t="s">
        <v>3453</v>
      </c>
      <c r="H847" t="s">
        <v>4938</v>
      </c>
      <c r="I847">
        <v>235</v>
      </c>
      <c r="J847" t="s">
        <v>5931</v>
      </c>
      <c r="K847">
        <v>235</v>
      </c>
      <c r="L847" t="s">
        <v>812</v>
      </c>
      <c r="M847" t="s">
        <v>509</v>
      </c>
      <c r="N847" t="s">
        <v>192</v>
      </c>
      <c r="O847" t="s">
        <v>1129</v>
      </c>
      <c r="P847" t="s">
        <v>8</v>
      </c>
      <c r="Q847" t="s">
        <v>4570</v>
      </c>
      <c r="R847" t="s">
        <v>4940</v>
      </c>
      <c r="S847" t="s">
        <v>195</v>
      </c>
      <c r="T847" t="s">
        <v>4570</v>
      </c>
      <c r="U847" t="s">
        <v>4570</v>
      </c>
      <c r="V847" t="s">
        <v>4496</v>
      </c>
      <c r="W847" t="s">
        <v>4570</v>
      </c>
      <c r="X847" t="s">
        <v>6029</v>
      </c>
      <c r="Y847" t="s">
        <v>4572</v>
      </c>
      <c r="Z847" t="s">
        <v>8</v>
      </c>
      <c r="AA847">
        <v>0</v>
      </c>
      <c r="AB847" t="s">
        <v>195</v>
      </c>
      <c r="AC847">
        <v>0</v>
      </c>
      <c r="AD847" t="s">
        <v>195</v>
      </c>
      <c r="AE847">
        <v>0</v>
      </c>
      <c r="AF847" t="s">
        <v>195</v>
      </c>
      <c r="AG847">
        <v>0</v>
      </c>
      <c r="AH847" t="s">
        <v>195</v>
      </c>
      <c r="AI847">
        <v>3</v>
      </c>
      <c r="AJ847" t="s">
        <v>25</v>
      </c>
      <c r="AK847">
        <v>47347000</v>
      </c>
      <c r="AL847">
        <v>142041000</v>
      </c>
      <c r="AM847" t="s">
        <v>195</v>
      </c>
      <c r="AN847">
        <v>0</v>
      </c>
      <c r="AO847" t="s">
        <v>4943</v>
      </c>
      <c r="AP847">
        <v>0</v>
      </c>
      <c r="AQ847">
        <v>0</v>
      </c>
      <c r="AR847">
        <v>6597329</v>
      </c>
      <c r="AS847">
        <v>6597329</v>
      </c>
      <c r="AT847">
        <v>1005323</v>
      </c>
      <c r="AU847">
        <v>9952663</v>
      </c>
      <c r="AV847">
        <v>10208304</v>
      </c>
      <c r="AW847">
        <v>6657458</v>
      </c>
      <c r="AX847">
        <v>20064578</v>
      </c>
      <c r="AY847">
        <v>26850715</v>
      </c>
      <c r="AZ847">
        <v>25918033</v>
      </c>
      <c r="BA847">
        <v>28189268</v>
      </c>
      <c r="BB847" t="s">
        <v>3796</v>
      </c>
      <c r="BC847" t="s">
        <v>3803</v>
      </c>
      <c r="BD847" t="s">
        <v>5933</v>
      </c>
      <c r="BE847" t="s">
        <v>3863</v>
      </c>
      <c r="BF847" t="s">
        <v>3864</v>
      </c>
      <c r="BG847" t="s">
        <v>3868</v>
      </c>
      <c r="BH847" t="s">
        <v>523</v>
      </c>
      <c r="BI847" t="s">
        <v>532</v>
      </c>
      <c r="BJ847" t="s">
        <v>533</v>
      </c>
      <c r="BK847" t="s">
        <v>3870</v>
      </c>
      <c r="BL847" t="s">
        <v>6030</v>
      </c>
      <c r="BM847" t="s">
        <v>4949</v>
      </c>
      <c r="BN847" t="s">
        <v>5186</v>
      </c>
      <c r="BO847" t="s">
        <v>4950</v>
      </c>
      <c r="BP847" s="441" t="str">
        <f t="shared" si="13"/>
        <v>WA.4345.EBC.996.301.C.524211</v>
      </c>
    </row>
    <row r="848" spans="1:68">
      <c r="A848" t="s">
        <v>5010</v>
      </c>
      <c r="B848" t="s">
        <v>4936</v>
      </c>
      <c r="C848" t="s">
        <v>4937</v>
      </c>
      <c r="D848" t="s">
        <v>3795</v>
      </c>
      <c r="E848" t="s">
        <v>198</v>
      </c>
      <c r="F848" t="s">
        <v>3861</v>
      </c>
      <c r="G848" t="s">
        <v>3453</v>
      </c>
      <c r="H848" t="s">
        <v>4938</v>
      </c>
      <c r="I848">
        <v>235</v>
      </c>
      <c r="J848" t="s">
        <v>5931</v>
      </c>
      <c r="K848">
        <v>235</v>
      </c>
      <c r="L848" t="s">
        <v>812</v>
      </c>
      <c r="M848" t="s">
        <v>509</v>
      </c>
      <c r="N848" t="s">
        <v>192</v>
      </c>
      <c r="O848" t="s">
        <v>1129</v>
      </c>
      <c r="P848" t="s">
        <v>8</v>
      </c>
      <c r="Q848" t="s">
        <v>4570</v>
      </c>
      <c r="R848" t="s">
        <v>4940</v>
      </c>
      <c r="S848" t="s">
        <v>195</v>
      </c>
      <c r="T848" t="s">
        <v>4570</v>
      </c>
      <c r="U848" t="s">
        <v>4570</v>
      </c>
      <c r="V848" t="s">
        <v>4496</v>
      </c>
      <c r="W848" t="s">
        <v>4570</v>
      </c>
      <c r="X848" t="s">
        <v>6029</v>
      </c>
      <c r="Y848" t="s">
        <v>4572</v>
      </c>
      <c r="Z848" t="s">
        <v>8</v>
      </c>
      <c r="AA848">
        <v>0</v>
      </c>
      <c r="AB848" t="s">
        <v>195</v>
      </c>
      <c r="AC848">
        <v>0</v>
      </c>
      <c r="AD848" t="s">
        <v>195</v>
      </c>
      <c r="AE848">
        <v>0</v>
      </c>
      <c r="AF848" t="s">
        <v>195</v>
      </c>
      <c r="AG848">
        <v>0</v>
      </c>
      <c r="AH848" t="s">
        <v>195</v>
      </c>
      <c r="AI848">
        <v>3</v>
      </c>
      <c r="AJ848" t="s">
        <v>25</v>
      </c>
      <c r="AK848">
        <v>47347000</v>
      </c>
      <c r="AL848">
        <v>142041000</v>
      </c>
      <c r="AM848" t="s">
        <v>195</v>
      </c>
      <c r="AN848">
        <v>0</v>
      </c>
      <c r="AO848" t="s">
        <v>5011</v>
      </c>
      <c r="AP848">
        <v>0</v>
      </c>
      <c r="AQ848">
        <v>0</v>
      </c>
      <c r="AR848">
        <v>6597329</v>
      </c>
      <c r="AS848">
        <v>6597329</v>
      </c>
      <c r="AT848">
        <v>1005323</v>
      </c>
      <c r="AU848">
        <v>9952663</v>
      </c>
      <c r="AV848">
        <v>10208304</v>
      </c>
      <c r="AW848">
        <v>6657458</v>
      </c>
      <c r="AX848">
        <v>20064578</v>
      </c>
      <c r="AY848">
        <v>26850715</v>
      </c>
      <c r="AZ848">
        <v>25918033</v>
      </c>
      <c r="BA848">
        <v>28189268</v>
      </c>
      <c r="BB848" t="s">
        <v>3796</v>
      </c>
      <c r="BC848" t="s">
        <v>3803</v>
      </c>
      <c r="BD848" t="s">
        <v>5933</v>
      </c>
      <c r="BE848" t="s">
        <v>3863</v>
      </c>
      <c r="BF848" t="s">
        <v>3864</v>
      </c>
      <c r="BG848" t="s">
        <v>3868</v>
      </c>
      <c r="BH848" t="s">
        <v>523</v>
      </c>
      <c r="BI848" t="s">
        <v>532</v>
      </c>
      <c r="BJ848" t="s">
        <v>533</v>
      </c>
      <c r="BK848" t="s">
        <v>3870</v>
      </c>
      <c r="BL848" t="s">
        <v>6030</v>
      </c>
      <c r="BM848" t="s">
        <v>4949</v>
      </c>
      <c r="BN848" t="s">
        <v>5186</v>
      </c>
      <c r="BO848" t="s">
        <v>4950</v>
      </c>
      <c r="BP848" s="441" t="str">
        <f t="shared" si="13"/>
        <v>WA.4345.EBC.996.301.C.524211</v>
      </c>
    </row>
    <row r="849" spans="1:68">
      <c r="A849" t="s">
        <v>4935</v>
      </c>
      <c r="B849" t="s">
        <v>4936</v>
      </c>
      <c r="C849" t="s">
        <v>4937</v>
      </c>
      <c r="D849" t="s">
        <v>3795</v>
      </c>
      <c r="E849" t="s">
        <v>197</v>
      </c>
      <c r="F849" t="s">
        <v>3812</v>
      </c>
      <c r="G849" t="s">
        <v>820</v>
      </c>
      <c r="H849" t="s">
        <v>4938</v>
      </c>
      <c r="I849">
        <v>9</v>
      </c>
      <c r="J849" t="s">
        <v>4959</v>
      </c>
      <c r="K849">
        <v>2</v>
      </c>
      <c r="L849" t="s">
        <v>805</v>
      </c>
      <c r="M849" t="s">
        <v>508</v>
      </c>
      <c r="N849" t="s">
        <v>6031</v>
      </c>
      <c r="O849" t="s">
        <v>503</v>
      </c>
      <c r="P849" t="s">
        <v>8</v>
      </c>
      <c r="Q849" t="s">
        <v>4570</v>
      </c>
      <c r="R849" t="s">
        <v>4940</v>
      </c>
      <c r="S849" t="s">
        <v>195</v>
      </c>
      <c r="T849" t="s">
        <v>4570</v>
      </c>
      <c r="U849" t="s">
        <v>4570</v>
      </c>
      <c r="V849" t="s">
        <v>4496</v>
      </c>
      <c r="W849" t="s">
        <v>4570</v>
      </c>
      <c r="X849" t="s">
        <v>6032</v>
      </c>
      <c r="Y849" t="s">
        <v>5687</v>
      </c>
      <c r="Z849" t="s">
        <v>8</v>
      </c>
      <c r="AA849">
        <v>0</v>
      </c>
      <c r="AB849" t="s">
        <v>195</v>
      </c>
      <c r="AC849">
        <v>0</v>
      </c>
      <c r="AD849" t="s">
        <v>195</v>
      </c>
      <c r="AE849">
        <v>0</v>
      </c>
      <c r="AF849" t="s">
        <v>195</v>
      </c>
      <c r="AG849">
        <v>0</v>
      </c>
      <c r="AH849" t="s">
        <v>195</v>
      </c>
      <c r="AI849">
        <v>10</v>
      </c>
      <c r="AJ849" t="s">
        <v>106</v>
      </c>
      <c r="AK849">
        <v>10000000</v>
      </c>
      <c r="AL849">
        <v>100000000</v>
      </c>
      <c r="AM849" t="s">
        <v>5417</v>
      </c>
      <c r="AN849">
        <v>100000000</v>
      </c>
      <c r="AO849" t="s">
        <v>4943</v>
      </c>
      <c r="AP849">
        <v>0</v>
      </c>
      <c r="AQ849">
        <v>0</v>
      </c>
      <c r="AR849">
        <v>3461224</v>
      </c>
      <c r="AS849">
        <v>2004572</v>
      </c>
      <c r="AT849">
        <v>1431931</v>
      </c>
      <c r="AU849">
        <v>2239139</v>
      </c>
      <c r="AV849">
        <v>2774825</v>
      </c>
      <c r="AW849">
        <v>1836369</v>
      </c>
      <c r="AX849">
        <v>2699227</v>
      </c>
      <c r="AY849">
        <v>3162084</v>
      </c>
      <c r="AZ849">
        <v>5150481</v>
      </c>
      <c r="BA849">
        <v>75240148</v>
      </c>
      <c r="BB849" t="s">
        <v>3796</v>
      </c>
      <c r="BC849" t="s">
        <v>3797</v>
      </c>
      <c r="BD849" t="s">
        <v>3813</v>
      </c>
      <c r="BE849" t="s">
        <v>3816</v>
      </c>
      <c r="BF849" t="s">
        <v>4962</v>
      </c>
      <c r="BG849" t="s">
        <v>6033</v>
      </c>
      <c r="BH849" t="s">
        <v>4947</v>
      </c>
      <c r="BI849" t="s">
        <v>195</v>
      </c>
      <c r="BJ849" t="s">
        <v>195</v>
      </c>
      <c r="BK849" t="s">
        <v>3773</v>
      </c>
      <c r="BL849" t="s">
        <v>5688</v>
      </c>
      <c r="BM849" t="s">
        <v>4949</v>
      </c>
      <c r="BN849" t="s">
        <v>7</v>
      </c>
      <c r="BO849" t="s">
        <v>4950</v>
      </c>
      <c r="BP849" s="441" t="str">
        <f t="shared" si="13"/>
        <v>WA.2378.EBA.958.101.B.521211</v>
      </c>
    </row>
    <row r="850" spans="1:68">
      <c r="A850" t="s">
        <v>4935</v>
      </c>
      <c r="B850" t="s">
        <v>4936</v>
      </c>
      <c r="C850" t="s">
        <v>4937</v>
      </c>
      <c r="D850" t="s">
        <v>3795</v>
      </c>
      <c r="E850" t="s">
        <v>197</v>
      </c>
      <c r="F850" t="s">
        <v>3812</v>
      </c>
      <c r="G850" t="s">
        <v>820</v>
      </c>
      <c r="H850" t="s">
        <v>4938</v>
      </c>
      <c r="I850">
        <v>9</v>
      </c>
      <c r="J850" t="s">
        <v>4994</v>
      </c>
      <c r="K850">
        <v>2</v>
      </c>
      <c r="L850" t="s">
        <v>805</v>
      </c>
      <c r="M850" t="s">
        <v>509</v>
      </c>
      <c r="N850" t="s">
        <v>6034</v>
      </c>
      <c r="O850" t="s">
        <v>503</v>
      </c>
      <c r="P850" t="s">
        <v>8</v>
      </c>
      <c r="Q850" t="s">
        <v>4570</v>
      </c>
      <c r="R850" t="s">
        <v>4940</v>
      </c>
      <c r="S850" t="s">
        <v>195</v>
      </c>
      <c r="T850" t="s">
        <v>4570</v>
      </c>
      <c r="U850" t="s">
        <v>4570</v>
      </c>
      <c r="V850" t="s">
        <v>4496</v>
      </c>
      <c r="W850" t="s">
        <v>4570</v>
      </c>
      <c r="X850" t="s">
        <v>6035</v>
      </c>
      <c r="Y850" t="s">
        <v>6036</v>
      </c>
      <c r="Z850" t="s">
        <v>8</v>
      </c>
      <c r="AA850">
        <v>0</v>
      </c>
      <c r="AB850" t="s">
        <v>195</v>
      </c>
      <c r="AC850">
        <v>0</v>
      </c>
      <c r="AD850" t="s">
        <v>195</v>
      </c>
      <c r="AE850">
        <v>0</v>
      </c>
      <c r="AF850" t="s">
        <v>195</v>
      </c>
      <c r="AG850">
        <v>0</v>
      </c>
      <c r="AH850" t="s">
        <v>195</v>
      </c>
      <c r="AI850">
        <v>1</v>
      </c>
      <c r="AJ850" t="s">
        <v>106</v>
      </c>
      <c r="AK850">
        <v>2000000</v>
      </c>
      <c r="AL850">
        <v>2000000</v>
      </c>
      <c r="AM850" t="s">
        <v>5417</v>
      </c>
      <c r="AN850">
        <v>2000000</v>
      </c>
      <c r="AO850" t="s">
        <v>4943</v>
      </c>
      <c r="AP850">
        <v>0</v>
      </c>
      <c r="AQ850">
        <v>0</v>
      </c>
      <c r="AR850">
        <v>0</v>
      </c>
      <c r="AS850">
        <v>0</v>
      </c>
      <c r="AT850">
        <v>0</v>
      </c>
      <c r="AU850">
        <v>0</v>
      </c>
      <c r="AV850">
        <v>0</v>
      </c>
      <c r="AW850">
        <v>0</v>
      </c>
      <c r="AX850">
        <v>0</v>
      </c>
      <c r="AY850">
        <v>0</v>
      </c>
      <c r="AZ850">
        <v>0</v>
      </c>
      <c r="BA850">
        <v>2000000</v>
      </c>
      <c r="BB850" t="s">
        <v>3796</v>
      </c>
      <c r="BC850" t="s">
        <v>3797</v>
      </c>
      <c r="BD850" t="s">
        <v>3813</v>
      </c>
      <c r="BE850" t="s">
        <v>4997</v>
      </c>
      <c r="BF850" t="s">
        <v>4998</v>
      </c>
      <c r="BG850" t="s">
        <v>6037</v>
      </c>
      <c r="BH850" t="s">
        <v>4947</v>
      </c>
      <c r="BI850" t="s">
        <v>195</v>
      </c>
      <c r="BJ850" t="s">
        <v>195</v>
      </c>
      <c r="BK850" t="s">
        <v>3773</v>
      </c>
      <c r="BL850" t="s">
        <v>6038</v>
      </c>
      <c r="BM850" t="s">
        <v>4949</v>
      </c>
      <c r="BN850" t="s">
        <v>7</v>
      </c>
      <c r="BO850" t="s">
        <v>4950</v>
      </c>
      <c r="BP850" s="441" t="str">
        <f t="shared" si="13"/>
        <v>WA.2378.EBA.963.101.C.521211</v>
      </c>
    </row>
    <row r="851" spans="1:68">
      <c r="A851" t="s">
        <v>4935</v>
      </c>
      <c r="B851" t="s">
        <v>4936</v>
      </c>
      <c r="C851" t="s">
        <v>4937</v>
      </c>
      <c r="D851" t="s">
        <v>3795</v>
      </c>
      <c r="E851" t="s">
        <v>197</v>
      </c>
      <c r="F851" t="s">
        <v>3812</v>
      </c>
      <c r="G851" t="s">
        <v>820</v>
      </c>
      <c r="H851" t="s">
        <v>4938</v>
      </c>
      <c r="I851">
        <v>9</v>
      </c>
      <c r="J851" t="s">
        <v>4994</v>
      </c>
      <c r="K851">
        <v>2</v>
      </c>
      <c r="L851" t="s">
        <v>805</v>
      </c>
      <c r="M851" t="s">
        <v>509</v>
      </c>
      <c r="N851" t="s">
        <v>6034</v>
      </c>
      <c r="O851" t="s">
        <v>503</v>
      </c>
      <c r="P851" t="s">
        <v>8</v>
      </c>
      <c r="Q851" t="s">
        <v>4570</v>
      </c>
      <c r="R851" t="s">
        <v>4940</v>
      </c>
      <c r="S851" t="s">
        <v>195</v>
      </c>
      <c r="T851" t="s">
        <v>4570</v>
      </c>
      <c r="U851" t="s">
        <v>4570</v>
      </c>
      <c r="V851" t="s">
        <v>4951</v>
      </c>
      <c r="W851" t="s">
        <v>4496</v>
      </c>
      <c r="X851" t="s">
        <v>6039</v>
      </c>
      <c r="Y851" t="s">
        <v>6040</v>
      </c>
      <c r="Z851" t="s">
        <v>8</v>
      </c>
      <c r="AA851">
        <v>0</v>
      </c>
      <c r="AB851" t="s">
        <v>195</v>
      </c>
      <c r="AC851">
        <v>0</v>
      </c>
      <c r="AD851" t="s">
        <v>195</v>
      </c>
      <c r="AE851">
        <v>0</v>
      </c>
      <c r="AF851" t="s">
        <v>195</v>
      </c>
      <c r="AG851">
        <v>0</v>
      </c>
      <c r="AH851" t="s">
        <v>195</v>
      </c>
      <c r="AI851">
        <v>1</v>
      </c>
      <c r="AJ851" t="s">
        <v>106</v>
      </c>
      <c r="AK851">
        <v>2500000</v>
      </c>
      <c r="AL851">
        <v>2500000</v>
      </c>
      <c r="AM851" t="s">
        <v>5417</v>
      </c>
      <c r="AN851">
        <v>2500000</v>
      </c>
      <c r="AO851" t="s">
        <v>4943</v>
      </c>
      <c r="AP851">
        <v>0</v>
      </c>
      <c r="AQ851">
        <v>0</v>
      </c>
      <c r="AR851">
        <v>0</v>
      </c>
      <c r="AS851">
        <v>0</v>
      </c>
      <c r="AT851">
        <v>0</v>
      </c>
      <c r="AU851">
        <v>0</v>
      </c>
      <c r="AV851">
        <v>0</v>
      </c>
      <c r="AW851">
        <v>0</v>
      </c>
      <c r="AX851">
        <v>0</v>
      </c>
      <c r="AY851">
        <v>0</v>
      </c>
      <c r="AZ851">
        <v>0</v>
      </c>
      <c r="BA851">
        <v>2500000</v>
      </c>
      <c r="BB851" t="s">
        <v>3796</v>
      </c>
      <c r="BC851" t="s">
        <v>3797</v>
      </c>
      <c r="BD851" t="s">
        <v>3813</v>
      </c>
      <c r="BE851" t="s">
        <v>4997</v>
      </c>
      <c r="BF851" t="s">
        <v>4998</v>
      </c>
      <c r="BG851" t="s">
        <v>6037</v>
      </c>
      <c r="BH851" t="s">
        <v>4947</v>
      </c>
      <c r="BI851" t="s">
        <v>195</v>
      </c>
      <c r="BJ851" t="s">
        <v>195</v>
      </c>
      <c r="BK851" t="s">
        <v>3773</v>
      </c>
      <c r="BL851" t="s">
        <v>6041</v>
      </c>
      <c r="BM851" t="s">
        <v>4949</v>
      </c>
      <c r="BN851" t="s">
        <v>7</v>
      </c>
      <c r="BO851" t="s">
        <v>4950</v>
      </c>
      <c r="BP851" s="441" t="str">
        <f t="shared" si="13"/>
        <v>WA.2378.EBA.963.101.C.521211</v>
      </c>
    </row>
    <row r="852" spans="1:68">
      <c r="A852" t="s">
        <v>4935</v>
      </c>
      <c r="B852" t="s">
        <v>4936</v>
      </c>
      <c r="C852" t="s">
        <v>4937</v>
      </c>
      <c r="D852" t="s">
        <v>3795</v>
      </c>
      <c r="E852" t="s">
        <v>197</v>
      </c>
      <c r="F852" t="s">
        <v>3812</v>
      </c>
      <c r="G852" t="s">
        <v>820</v>
      </c>
      <c r="H852" t="s">
        <v>4938</v>
      </c>
      <c r="I852">
        <v>9</v>
      </c>
      <c r="J852" t="s">
        <v>4994</v>
      </c>
      <c r="K852">
        <v>2</v>
      </c>
      <c r="L852" t="s">
        <v>805</v>
      </c>
      <c r="M852" t="s">
        <v>509</v>
      </c>
      <c r="N852" t="s">
        <v>6034</v>
      </c>
      <c r="O852" t="s">
        <v>503</v>
      </c>
      <c r="P852" t="s">
        <v>8</v>
      </c>
      <c r="Q852" t="s">
        <v>4570</v>
      </c>
      <c r="R852" t="s">
        <v>4940</v>
      </c>
      <c r="S852" t="s">
        <v>195</v>
      </c>
      <c r="T852" t="s">
        <v>4570</v>
      </c>
      <c r="U852" t="s">
        <v>4570</v>
      </c>
      <c r="V852" t="s">
        <v>5001</v>
      </c>
      <c r="W852" t="s">
        <v>4951</v>
      </c>
      <c r="X852" t="s">
        <v>6042</v>
      </c>
      <c r="Y852" t="s">
        <v>4483</v>
      </c>
      <c r="Z852" t="s">
        <v>8</v>
      </c>
      <c r="AA852">
        <v>0</v>
      </c>
      <c r="AB852" t="s">
        <v>195</v>
      </c>
      <c r="AC852">
        <v>0</v>
      </c>
      <c r="AD852" t="s">
        <v>195</v>
      </c>
      <c r="AE852">
        <v>0</v>
      </c>
      <c r="AF852" t="s">
        <v>195</v>
      </c>
      <c r="AG852">
        <v>0</v>
      </c>
      <c r="AH852" t="s">
        <v>195</v>
      </c>
      <c r="AI852">
        <v>1</v>
      </c>
      <c r="AJ852" t="s">
        <v>106</v>
      </c>
      <c r="AK852">
        <v>2500000</v>
      </c>
      <c r="AL852">
        <v>2500000</v>
      </c>
      <c r="AM852" t="s">
        <v>5417</v>
      </c>
      <c r="AN852">
        <v>2500000</v>
      </c>
      <c r="AO852" t="s">
        <v>4943</v>
      </c>
      <c r="AP852">
        <v>0</v>
      </c>
      <c r="AQ852">
        <v>0</v>
      </c>
      <c r="AR852">
        <v>0</v>
      </c>
      <c r="AS852">
        <v>0</v>
      </c>
      <c r="AT852">
        <v>0</v>
      </c>
      <c r="AU852">
        <v>0</v>
      </c>
      <c r="AV852">
        <v>0</v>
      </c>
      <c r="AW852">
        <v>0</v>
      </c>
      <c r="AX852">
        <v>0</v>
      </c>
      <c r="AY852">
        <v>0</v>
      </c>
      <c r="AZ852">
        <v>0</v>
      </c>
      <c r="BA852">
        <v>2500000</v>
      </c>
      <c r="BB852" t="s">
        <v>3796</v>
      </c>
      <c r="BC852" t="s">
        <v>3797</v>
      </c>
      <c r="BD852" t="s">
        <v>3813</v>
      </c>
      <c r="BE852" t="s">
        <v>4997</v>
      </c>
      <c r="BF852" t="s">
        <v>4998</v>
      </c>
      <c r="BG852" t="s">
        <v>6037</v>
      </c>
      <c r="BH852" t="s">
        <v>4947</v>
      </c>
      <c r="BI852" t="s">
        <v>195</v>
      </c>
      <c r="BJ852" t="s">
        <v>195</v>
      </c>
      <c r="BK852" t="s">
        <v>3773</v>
      </c>
      <c r="BL852" t="s">
        <v>5887</v>
      </c>
      <c r="BM852" t="s">
        <v>4949</v>
      </c>
      <c r="BN852" t="s">
        <v>7</v>
      </c>
      <c r="BO852" t="s">
        <v>4950</v>
      </c>
      <c r="BP852" s="441" t="str">
        <f t="shared" si="13"/>
        <v>WA.2378.EBA.963.101.C.521211</v>
      </c>
    </row>
    <row r="853" spans="1:68">
      <c r="A853" t="s">
        <v>5010</v>
      </c>
      <c r="B853" t="s">
        <v>4936</v>
      </c>
      <c r="C853" t="s">
        <v>4937</v>
      </c>
      <c r="D853" t="s">
        <v>3795</v>
      </c>
      <c r="E853" t="s">
        <v>197</v>
      </c>
      <c r="F853" t="s">
        <v>3812</v>
      </c>
      <c r="G853" t="s">
        <v>820</v>
      </c>
      <c r="H853" t="s">
        <v>4938</v>
      </c>
      <c r="I853">
        <v>9</v>
      </c>
      <c r="J853" t="s">
        <v>4994</v>
      </c>
      <c r="K853">
        <v>2</v>
      </c>
      <c r="L853" t="s">
        <v>805</v>
      </c>
      <c r="M853" t="s">
        <v>509</v>
      </c>
      <c r="N853" t="s">
        <v>6034</v>
      </c>
      <c r="O853" t="s">
        <v>503</v>
      </c>
      <c r="P853" t="s">
        <v>8</v>
      </c>
      <c r="Q853" t="s">
        <v>4570</v>
      </c>
      <c r="R853" t="s">
        <v>4940</v>
      </c>
      <c r="S853" t="s">
        <v>195</v>
      </c>
      <c r="T853" t="s">
        <v>4570</v>
      </c>
      <c r="U853" t="s">
        <v>4570</v>
      </c>
      <c r="V853" t="s">
        <v>4496</v>
      </c>
      <c r="W853" t="s">
        <v>4570</v>
      </c>
      <c r="X853" t="s">
        <v>6035</v>
      </c>
      <c r="Y853" t="s">
        <v>6036</v>
      </c>
      <c r="Z853" t="s">
        <v>8</v>
      </c>
      <c r="AA853">
        <v>0</v>
      </c>
      <c r="AB853" t="s">
        <v>195</v>
      </c>
      <c r="AC853">
        <v>0</v>
      </c>
      <c r="AD853" t="s">
        <v>195</v>
      </c>
      <c r="AE853">
        <v>0</v>
      </c>
      <c r="AF853" t="s">
        <v>195</v>
      </c>
      <c r="AG853">
        <v>0</v>
      </c>
      <c r="AH853" t="s">
        <v>195</v>
      </c>
      <c r="AI853">
        <v>1</v>
      </c>
      <c r="AJ853" t="s">
        <v>106</v>
      </c>
      <c r="AK853">
        <v>2000000</v>
      </c>
      <c r="AL853">
        <v>2000000</v>
      </c>
      <c r="AM853" t="s">
        <v>5417</v>
      </c>
      <c r="AN853">
        <v>2000000</v>
      </c>
      <c r="AO853" t="s">
        <v>5011</v>
      </c>
      <c r="AP853">
        <v>0</v>
      </c>
      <c r="AQ853">
        <v>0</v>
      </c>
      <c r="AR853">
        <v>78132</v>
      </c>
      <c r="AS853">
        <v>37451</v>
      </c>
      <c r="AT853">
        <v>44200</v>
      </c>
      <c r="AU853">
        <v>31742</v>
      </c>
      <c r="AV853">
        <v>4250</v>
      </c>
      <c r="AW853">
        <v>4250</v>
      </c>
      <c r="AX853">
        <v>4250</v>
      </c>
      <c r="AY853">
        <v>4582</v>
      </c>
      <c r="AZ853">
        <v>40526</v>
      </c>
      <c r="BA853">
        <v>1750617</v>
      </c>
      <c r="BB853" t="s">
        <v>3796</v>
      </c>
      <c r="BC853" t="s">
        <v>3797</v>
      </c>
      <c r="BD853" t="s">
        <v>3813</v>
      </c>
      <c r="BE853" t="s">
        <v>4997</v>
      </c>
      <c r="BF853" t="s">
        <v>4998</v>
      </c>
      <c r="BG853" t="s">
        <v>6037</v>
      </c>
      <c r="BH853" t="s">
        <v>4947</v>
      </c>
      <c r="BI853" t="s">
        <v>195</v>
      </c>
      <c r="BJ853" t="s">
        <v>195</v>
      </c>
      <c r="BK853" t="s">
        <v>3773</v>
      </c>
      <c r="BL853" t="s">
        <v>6038</v>
      </c>
      <c r="BM853" t="s">
        <v>4949</v>
      </c>
      <c r="BN853" t="s">
        <v>7</v>
      </c>
      <c r="BO853" t="s">
        <v>4950</v>
      </c>
      <c r="BP853" s="441" t="str">
        <f t="shared" si="13"/>
        <v>WA.2378.EBA.963.101.C.521211</v>
      </c>
    </row>
    <row r="854" spans="1:68">
      <c r="A854" t="s">
        <v>5010</v>
      </c>
      <c r="B854" t="s">
        <v>4936</v>
      </c>
      <c r="C854" t="s">
        <v>4937</v>
      </c>
      <c r="D854" t="s">
        <v>3795</v>
      </c>
      <c r="E854" t="s">
        <v>197</v>
      </c>
      <c r="F854" t="s">
        <v>3812</v>
      </c>
      <c r="G854" t="s">
        <v>820</v>
      </c>
      <c r="H854" t="s">
        <v>4938</v>
      </c>
      <c r="I854">
        <v>9</v>
      </c>
      <c r="J854" t="s">
        <v>4994</v>
      </c>
      <c r="K854">
        <v>2</v>
      </c>
      <c r="L854" t="s">
        <v>805</v>
      </c>
      <c r="M854" t="s">
        <v>509</v>
      </c>
      <c r="N854" t="s">
        <v>6034</v>
      </c>
      <c r="O854" t="s">
        <v>503</v>
      </c>
      <c r="P854" t="s">
        <v>8</v>
      </c>
      <c r="Q854" t="s">
        <v>4570</v>
      </c>
      <c r="R854" t="s">
        <v>4940</v>
      </c>
      <c r="S854" t="s">
        <v>195</v>
      </c>
      <c r="T854" t="s">
        <v>4570</v>
      </c>
      <c r="U854" t="s">
        <v>4570</v>
      </c>
      <c r="V854" t="s">
        <v>4951</v>
      </c>
      <c r="W854" t="s">
        <v>4496</v>
      </c>
      <c r="X854" t="s">
        <v>6039</v>
      </c>
      <c r="Y854" t="s">
        <v>6040</v>
      </c>
      <c r="Z854" t="s">
        <v>8</v>
      </c>
      <c r="AA854">
        <v>0</v>
      </c>
      <c r="AB854" t="s">
        <v>195</v>
      </c>
      <c r="AC854">
        <v>0</v>
      </c>
      <c r="AD854" t="s">
        <v>195</v>
      </c>
      <c r="AE854">
        <v>0</v>
      </c>
      <c r="AF854" t="s">
        <v>195</v>
      </c>
      <c r="AG854">
        <v>0</v>
      </c>
      <c r="AH854" t="s">
        <v>195</v>
      </c>
      <c r="AI854">
        <v>1</v>
      </c>
      <c r="AJ854" t="s">
        <v>106</v>
      </c>
      <c r="AK854">
        <v>2500000</v>
      </c>
      <c r="AL854">
        <v>2500000</v>
      </c>
      <c r="AM854" t="s">
        <v>5417</v>
      </c>
      <c r="AN854">
        <v>2500000</v>
      </c>
      <c r="AO854" t="s">
        <v>5011</v>
      </c>
      <c r="AP854">
        <v>0</v>
      </c>
      <c r="AQ854">
        <v>0</v>
      </c>
      <c r="AR854">
        <v>97665</v>
      </c>
      <c r="AS854">
        <v>46814</v>
      </c>
      <c r="AT854">
        <v>55250</v>
      </c>
      <c r="AU854">
        <v>39678</v>
      </c>
      <c r="AV854">
        <v>5312</v>
      </c>
      <c r="AW854">
        <v>5312</v>
      </c>
      <c r="AX854">
        <v>5312</v>
      </c>
      <c r="AY854">
        <v>5728</v>
      </c>
      <c r="AZ854">
        <v>50658</v>
      </c>
      <c r="BA854">
        <v>2188271</v>
      </c>
      <c r="BB854" t="s">
        <v>3796</v>
      </c>
      <c r="BC854" t="s">
        <v>3797</v>
      </c>
      <c r="BD854" t="s">
        <v>3813</v>
      </c>
      <c r="BE854" t="s">
        <v>4997</v>
      </c>
      <c r="BF854" t="s">
        <v>4998</v>
      </c>
      <c r="BG854" t="s">
        <v>6037</v>
      </c>
      <c r="BH854" t="s">
        <v>4947</v>
      </c>
      <c r="BI854" t="s">
        <v>195</v>
      </c>
      <c r="BJ854" t="s">
        <v>195</v>
      </c>
      <c r="BK854" t="s">
        <v>3773</v>
      </c>
      <c r="BL854" t="s">
        <v>6041</v>
      </c>
      <c r="BM854" t="s">
        <v>4949</v>
      </c>
      <c r="BN854" t="s">
        <v>7</v>
      </c>
      <c r="BO854" t="s">
        <v>4950</v>
      </c>
      <c r="BP854" s="441" t="str">
        <f t="shared" si="13"/>
        <v>WA.2378.EBA.963.101.C.521211</v>
      </c>
    </row>
    <row r="855" spans="1:68">
      <c r="A855" t="s">
        <v>5010</v>
      </c>
      <c r="B855" t="s">
        <v>4936</v>
      </c>
      <c r="C855" t="s">
        <v>4937</v>
      </c>
      <c r="D855" t="s">
        <v>3795</v>
      </c>
      <c r="E855" t="s">
        <v>197</v>
      </c>
      <c r="F855" t="s">
        <v>3812</v>
      </c>
      <c r="G855" t="s">
        <v>820</v>
      </c>
      <c r="H855" t="s">
        <v>4938</v>
      </c>
      <c r="I855">
        <v>9</v>
      </c>
      <c r="J855" t="s">
        <v>4994</v>
      </c>
      <c r="K855">
        <v>2</v>
      </c>
      <c r="L855" t="s">
        <v>805</v>
      </c>
      <c r="M855" t="s">
        <v>509</v>
      </c>
      <c r="N855" t="s">
        <v>6034</v>
      </c>
      <c r="O855" t="s">
        <v>503</v>
      </c>
      <c r="P855" t="s">
        <v>8</v>
      </c>
      <c r="Q855" t="s">
        <v>4570</v>
      </c>
      <c r="R855" t="s">
        <v>4940</v>
      </c>
      <c r="S855" t="s">
        <v>195</v>
      </c>
      <c r="T855" t="s">
        <v>4570</v>
      </c>
      <c r="U855" t="s">
        <v>4570</v>
      </c>
      <c r="V855" t="s">
        <v>5001</v>
      </c>
      <c r="W855" t="s">
        <v>4951</v>
      </c>
      <c r="X855" t="s">
        <v>6042</v>
      </c>
      <c r="Y855" t="s">
        <v>4483</v>
      </c>
      <c r="Z855" t="s">
        <v>8</v>
      </c>
      <c r="AA855">
        <v>0</v>
      </c>
      <c r="AB855" t="s">
        <v>195</v>
      </c>
      <c r="AC855">
        <v>0</v>
      </c>
      <c r="AD855" t="s">
        <v>195</v>
      </c>
      <c r="AE855">
        <v>0</v>
      </c>
      <c r="AF855" t="s">
        <v>195</v>
      </c>
      <c r="AG855">
        <v>0</v>
      </c>
      <c r="AH855" t="s">
        <v>195</v>
      </c>
      <c r="AI855">
        <v>1</v>
      </c>
      <c r="AJ855" t="s">
        <v>106</v>
      </c>
      <c r="AK855">
        <v>2500000</v>
      </c>
      <c r="AL855">
        <v>2500000</v>
      </c>
      <c r="AM855" t="s">
        <v>5417</v>
      </c>
      <c r="AN855">
        <v>2500000</v>
      </c>
      <c r="AO855" t="s">
        <v>5011</v>
      </c>
      <c r="AP855">
        <v>0</v>
      </c>
      <c r="AQ855">
        <v>0</v>
      </c>
      <c r="AR855">
        <v>97665</v>
      </c>
      <c r="AS855">
        <v>46814</v>
      </c>
      <c r="AT855">
        <v>55250</v>
      </c>
      <c r="AU855">
        <v>39678</v>
      </c>
      <c r="AV855">
        <v>5312</v>
      </c>
      <c r="AW855">
        <v>5312</v>
      </c>
      <c r="AX855">
        <v>5312</v>
      </c>
      <c r="AY855">
        <v>5728</v>
      </c>
      <c r="AZ855">
        <v>50658</v>
      </c>
      <c r="BA855">
        <v>2188271</v>
      </c>
      <c r="BB855" t="s">
        <v>3796</v>
      </c>
      <c r="BC855" t="s">
        <v>3797</v>
      </c>
      <c r="BD855" t="s">
        <v>3813</v>
      </c>
      <c r="BE855" t="s">
        <v>4997</v>
      </c>
      <c r="BF855" t="s">
        <v>4998</v>
      </c>
      <c r="BG855" t="s">
        <v>6037</v>
      </c>
      <c r="BH855" t="s">
        <v>4947</v>
      </c>
      <c r="BI855" t="s">
        <v>195</v>
      </c>
      <c r="BJ855" t="s">
        <v>195</v>
      </c>
      <c r="BK855" t="s">
        <v>3773</v>
      </c>
      <c r="BL855" t="s">
        <v>5887</v>
      </c>
      <c r="BM855" t="s">
        <v>4949</v>
      </c>
      <c r="BN855" t="s">
        <v>7</v>
      </c>
      <c r="BO855" t="s">
        <v>4950</v>
      </c>
      <c r="BP855" s="441" t="str">
        <f t="shared" si="13"/>
        <v>WA.2378.EBA.963.101.C.521211</v>
      </c>
    </row>
    <row r="856" spans="1:68">
      <c r="A856" t="s">
        <v>4935</v>
      </c>
      <c r="B856" t="s">
        <v>4936</v>
      </c>
      <c r="C856" t="s">
        <v>4937</v>
      </c>
      <c r="D856" t="s">
        <v>3795</v>
      </c>
      <c r="E856" t="s">
        <v>197</v>
      </c>
      <c r="F856" t="s">
        <v>3812</v>
      </c>
      <c r="G856" t="s">
        <v>820</v>
      </c>
      <c r="H856" t="s">
        <v>4938</v>
      </c>
      <c r="I856">
        <v>9</v>
      </c>
      <c r="J856" t="s">
        <v>5050</v>
      </c>
      <c r="K856">
        <v>1</v>
      </c>
      <c r="L856" t="s">
        <v>805</v>
      </c>
      <c r="M856" t="s">
        <v>568</v>
      </c>
      <c r="N856" t="s">
        <v>4820</v>
      </c>
      <c r="O856" t="s">
        <v>510</v>
      </c>
      <c r="P856" t="s">
        <v>8</v>
      </c>
      <c r="Q856" t="s">
        <v>4570</v>
      </c>
      <c r="R856" t="s">
        <v>4940</v>
      </c>
      <c r="S856" t="s">
        <v>195</v>
      </c>
      <c r="T856" t="s">
        <v>4570</v>
      </c>
      <c r="U856" t="s">
        <v>4570</v>
      </c>
      <c r="V856" t="s">
        <v>4496</v>
      </c>
      <c r="W856" t="s">
        <v>4570</v>
      </c>
      <c r="X856" t="s">
        <v>6043</v>
      </c>
      <c r="Y856" t="s">
        <v>6044</v>
      </c>
      <c r="Z856" t="s">
        <v>8</v>
      </c>
      <c r="AA856">
        <v>0</v>
      </c>
      <c r="AB856" t="s">
        <v>195</v>
      </c>
      <c r="AC856">
        <v>0</v>
      </c>
      <c r="AD856" t="s">
        <v>195</v>
      </c>
      <c r="AE856">
        <v>0</v>
      </c>
      <c r="AF856" t="s">
        <v>195</v>
      </c>
      <c r="AG856">
        <v>0</v>
      </c>
      <c r="AH856" t="s">
        <v>195</v>
      </c>
      <c r="AI856">
        <v>180</v>
      </c>
      <c r="AJ856" t="s">
        <v>195</v>
      </c>
      <c r="AK856">
        <v>5000000</v>
      </c>
      <c r="AL856">
        <v>900000000</v>
      </c>
      <c r="AM856" t="s">
        <v>5417</v>
      </c>
      <c r="AN856">
        <v>900000000</v>
      </c>
      <c r="AO856" t="s">
        <v>4943</v>
      </c>
      <c r="AP856">
        <v>0</v>
      </c>
      <c r="AQ856">
        <v>0</v>
      </c>
      <c r="AR856">
        <v>0</v>
      </c>
      <c r="AS856">
        <v>0</v>
      </c>
      <c r="AT856">
        <v>0</v>
      </c>
      <c r="AU856">
        <v>0</v>
      </c>
      <c r="AV856">
        <v>0</v>
      </c>
      <c r="AW856">
        <v>0</v>
      </c>
      <c r="AX856">
        <v>0</v>
      </c>
      <c r="AY856">
        <v>0</v>
      </c>
      <c r="AZ856">
        <v>0</v>
      </c>
      <c r="BA856">
        <v>900000000</v>
      </c>
      <c r="BB856" t="s">
        <v>3796</v>
      </c>
      <c r="BC856" t="s">
        <v>3797</v>
      </c>
      <c r="BD856" t="s">
        <v>3813</v>
      </c>
      <c r="BE856" t="s">
        <v>6045</v>
      </c>
      <c r="BF856" t="s">
        <v>6046</v>
      </c>
      <c r="BG856" t="s">
        <v>6047</v>
      </c>
      <c r="BH856" t="s">
        <v>4947</v>
      </c>
      <c r="BI856" t="s">
        <v>195</v>
      </c>
      <c r="BJ856" t="s">
        <v>195</v>
      </c>
      <c r="BK856" t="s">
        <v>3777</v>
      </c>
      <c r="BL856" t="s">
        <v>6048</v>
      </c>
      <c r="BM856" t="s">
        <v>4949</v>
      </c>
      <c r="BN856" t="s">
        <v>5186</v>
      </c>
      <c r="BO856" t="s">
        <v>4950</v>
      </c>
      <c r="BP856" s="441" t="str">
        <f t="shared" si="13"/>
        <v>WA.2378.EBA.956.101.H.524111</v>
      </c>
    </row>
    <row r="857" spans="1:68">
      <c r="A857" t="s">
        <v>4935</v>
      </c>
      <c r="B857" t="s">
        <v>4936</v>
      </c>
      <c r="C857" t="s">
        <v>4937</v>
      </c>
      <c r="D857" t="s">
        <v>3795</v>
      </c>
      <c r="E857" t="s">
        <v>197</v>
      </c>
      <c r="F857" t="s">
        <v>3812</v>
      </c>
      <c r="G857" t="s">
        <v>820</v>
      </c>
      <c r="H857" t="s">
        <v>4938</v>
      </c>
      <c r="I857">
        <v>9</v>
      </c>
      <c r="J857" t="s">
        <v>4939</v>
      </c>
      <c r="K857">
        <v>1</v>
      </c>
      <c r="L857" t="s">
        <v>805</v>
      </c>
      <c r="M857" t="s">
        <v>509</v>
      </c>
      <c r="N857" t="s">
        <v>6049</v>
      </c>
      <c r="O857" t="s">
        <v>510</v>
      </c>
      <c r="P857" t="s">
        <v>8</v>
      </c>
      <c r="Q857" t="s">
        <v>4570</v>
      </c>
      <c r="R857" t="s">
        <v>4940</v>
      </c>
      <c r="S857" t="s">
        <v>195</v>
      </c>
      <c r="T857" t="s">
        <v>4570</v>
      </c>
      <c r="U857" t="s">
        <v>4570</v>
      </c>
      <c r="V857" t="s">
        <v>4496</v>
      </c>
      <c r="W857" t="s">
        <v>4570</v>
      </c>
      <c r="X857" t="s">
        <v>6050</v>
      </c>
      <c r="Y857" t="s">
        <v>6051</v>
      </c>
      <c r="Z857" t="s">
        <v>8</v>
      </c>
      <c r="AA857">
        <v>0</v>
      </c>
      <c r="AB857" t="s">
        <v>195</v>
      </c>
      <c r="AC857">
        <v>0</v>
      </c>
      <c r="AD857" t="s">
        <v>195</v>
      </c>
      <c r="AE857">
        <v>0</v>
      </c>
      <c r="AF857" t="s">
        <v>195</v>
      </c>
      <c r="AG857">
        <v>0</v>
      </c>
      <c r="AH857" t="s">
        <v>195</v>
      </c>
      <c r="AI857">
        <v>40</v>
      </c>
      <c r="AJ857" t="s">
        <v>25</v>
      </c>
      <c r="AK857">
        <v>8961250</v>
      </c>
      <c r="AL857">
        <v>358450000</v>
      </c>
      <c r="AM857" t="s">
        <v>5417</v>
      </c>
      <c r="AN857">
        <v>358450000</v>
      </c>
      <c r="AO857" t="s">
        <v>4943</v>
      </c>
      <c r="AP857">
        <v>0</v>
      </c>
      <c r="AQ857">
        <v>0</v>
      </c>
      <c r="AR857">
        <v>0</v>
      </c>
      <c r="AS857">
        <v>0</v>
      </c>
      <c r="AT857">
        <v>0</v>
      </c>
      <c r="AU857">
        <v>0</v>
      </c>
      <c r="AV857">
        <v>0</v>
      </c>
      <c r="AW857">
        <v>0</v>
      </c>
      <c r="AX857">
        <v>0</v>
      </c>
      <c r="AY857">
        <v>0</v>
      </c>
      <c r="AZ857">
        <v>0</v>
      </c>
      <c r="BA857">
        <v>358450000</v>
      </c>
      <c r="BB857" t="s">
        <v>3796</v>
      </c>
      <c r="BC857" t="s">
        <v>3797</v>
      </c>
      <c r="BD857" t="s">
        <v>3813</v>
      </c>
      <c r="BE857" t="s">
        <v>4944</v>
      </c>
      <c r="BF857" t="s">
        <v>4945</v>
      </c>
      <c r="BG857" t="s">
        <v>6052</v>
      </c>
      <c r="BH857" t="s">
        <v>4947</v>
      </c>
      <c r="BI857" t="s">
        <v>195</v>
      </c>
      <c r="BJ857" t="s">
        <v>195</v>
      </c>
      <c r="BK857" t="s">
        <v>3777</v>
      </c>
      <c r="BL857" t="s">
        <v>6053</v>
      </c>
      <c r="BM857" t="s">
        <v>4949</v>
      </c>
      <c r="BN857" t="s">
        <v>5186</v>
      </c>
      <c r="BO857" t="s">
        <v>4950</v>
      </c>
      <c r="BP857" s="441" t="str">
        <f t="shared" si="13"/>
        <v>WA.2378.EBA.957.101.C.524111</v>
      </c>
    </row>
    <row r="858" spans="1:68">
      <c r="A858" t="s">
        <v>4935</v>
      </c>
      <c r="B858" t="s">
        <v>4936</v>
      </c>
      <c r="C858" t="s">
        <v>4937</v>
      </c>
      <c r="D858" t="s">
        <v>3795</v>
      </c>
      <c r="E858" t="s">
        <v>197</v>
      </c>
      <c r="F858" t="s">
        <v>3812</v>
      </c>
      <c r="G858" t="s">
        <v>820</v>
      </c>
      <c r="H858" t="s">
        <v>4938</v>
      </c>
      <c r="I858">
        <v>9</v>
      </c>
      <c r="J858" t="s">
        <v>4959</v>
      </c>
      <c r="K858">
        <v>2</v>
      </c>
      <c r="L858" t="s">
        <v>805</v>
      </c>
      <c r="M858" t="s">
        <v>508</v>
      </c>
      <c r="N858" t="s">
        <v>6031</v>
      </c>
      <c r="O858" t="s">
        <v>510</v>
      </c>
      <c r="P858" t="s">
        <v>8</v>
      </c>
      <c r="Q858" t="s">
        <v>4570</v>
      </c>
      <c r="R858" t="s">
        <v>4940</v>
      </c>
      <c r="S858" t="s">
        <v>195</v>
      </c>
      <c r="T858" t="s">
        <v>4570</v>
      </c>
      <c r="U858" t="s">
        <v>4570</v>
      </c>
      <c r="V858" t="s">
        <v>4496</v>
      </c>
      <c r="W858" t="s">
        <v>4570</v>
      </c>
      <c r="X858" t="s">
        <v>6054</v>
      </c>
      <c r="Y858" t="s">
        <v>5221</v>
      </c>
      <c r="Z858" t="s">
        <v>8</v>
      </c>
      <c r="AA858">
        <v>0</v>
      </c>
      <c r="AB858" t="s">
        <v>195</v>
      </c>
      <c r="AC858">
        <v>0</v>
      </c>
      <c r="AD858" t="s">
        <v>195</v>
      </c>
      <c r="AE858">
        <v>0</v>
      </c>
      <c r="AF858" t="s">
        <v>195</v>
      </c>
      <c r="AG858">
        <v>0</v>
      </c>
      <c r="AH858" t="s">
        <v>195</v>
      </c>
      <c r="AI858">
        <v>200</v>
      </c>
      <c r="AJ858" t="s">
        <v>25</v>
      </c>
      <c r="AK858">
        <v>5000000</v>
      </c>
      <c r="AL858">
        <v>1000000000</v>
      </c>
      <c r="AM858" t="s">
        <v>5417</v>
      </c>
      <c r="AN858">
        <v>1000000000</v>
      </c>
      <c r="AO858" t="s">
        <v>4943</v>
      </c>
      <c r="AP858">
        <v>0</v>
      </c>
      <c r="AQ858">
        <v>0</v>
      </c>
      <c r="AR858">
        <v>34612242</v>
      </c>
      <c r="AS858">
        <v>20045718</v>
      </c>
      <c r="AT858">
        <v>14319305</v>
      </c>
      <c r="AU858">
        <v>22391394</v>
      </c>
      <c r="AV858">
        <v>27748251</v>
      </c>
      <c r="AW858">
        <v>18363694</v>
      </c>
      <c r="AX858">
        <v>26992267</v>
      </c>
      <c r="AY858">
        <v>31620835</v>
      </c>
      <c r="AZ858">
        <v>51504806</v>
      </c>
      <c r="BA858">
        <v>752401488</v>
      </c>
      <c r="BB858" t="s">
        <v>3796</v>
      </c>
      <c r="BC858" t="s">
        <v>3797</v>
      </c>
      <c r="BD858" t="s">
        <v>3813</v>
      </c>
      <c r="BE858" t="s">
        <v>3816</v>
      </c>
      <c r="BF858" t="s">
        <v>4962</v>
      </c>
      <c r="BG858" t="s">
        <v>6033</v>
      </c>
      <c r="BH858" t="s">
        <v>4947</v>
      </c>
      <c r="BI858" t="s">
        <v>195</v>
      </c>
      <c r="BJ858" t="s">
        <v>195</v>
      </c>
      <c r="BK858" t="s">
        <v>3777</v>
      </c>
      <c r="BL858" t="s">
        <v>5222</v>
      </c>
      <c r="BM858" t="s">
        <v>4949</v>
      </c>
      <c r="BN858" t="s">
        <v>5186</v>
      </c>
      <c r="BO858" t="s">
        <v>4950</v>
      </c>
      <c r="BP858" s="441" t="str">
        <f t="shared" si="13"/>
        <v>WA.2378.EBA.958.101.B.524111</v>
      </c>
    </row>
    <row r="859" spans="1:68">
      <c r="A859" t="s">
        <v>4935</v>
      </c>
      <c r="B859" t="s">
        <v>4936</v>
      </c>
      <c r="C859" t="s">
        <v>4937</v>
      </c>
      <c r="D859" t="s">
        <v>3795</v>
      </c>
      <c r="E859" t="s">
        <v>197</v>
      </c>
      <c r="F859" t="s">
        <v>3812</v>
      </c>
      <c r="G859" t="s">
        <v>820</v>
      </c>
      <c r="H859" t="s">
        <v>4938</v>
      </c>
      <c r="I859">
        <v>9</v>
      </c>
      <c r="J859" t="s">
        <v>4974</v>
      </c>
      <c r="K859">
        <v>1</v>
      </c>
      <c r="L859" t="s">
        <v>1081</v>
      </c>
      <c r="M859" t="s">
        <v>509</v>
      </c>
      <c r="N859" t="s">
        <v>6055</v>
      </c>
      <c r="O859" t="s">
        <v>510</v>
      </c>
      <c r="P859" t="s">
        <v>8</v>
      </c>
      <c r="Q859" t="s">
        <v>4570</v>
      </c>
      <c r="R859" t="s">
        <v>4940</v>
      </c>
      <c r="S859" t="s">
        <v>195</v>
      </c>
      <c r="T859" t="s">
        <v>4570</v>
      </c>
      <c r="U859" t="s">
        <v>4570</v>
      </c>
      <c r="V859" t="s">
        <v>4496</v>
      </c>
      <c r="W859" t="s">
        <v>4570</v>
      </c>
      <c r="X859" t="s">
        <v>6056</v>
      </c>
      <c r="Y859" t="s">
        <v>6057</v>
      </c>
      <c r="Z859" t="s">
        <v>8</v>
      </c>
      <c r="AA859">
        <v>0</v>
      </c>
      <c r="AB859" t="s">
        <v>195</v>
      </c>
      <c r="AC859">
        <v>0</v>
      </c>
      <c r="AD859" t="s">
        <v>195</v>
      </c>
      <c r="AE859">
        <v>0</v>
      </c>
      <c r="AF859" t="s">
        <v>195</v>
      </c>
      <c r="AG859">
        <v>0</v>
      </c>
      <c r="AH859" t="s">
        <v>195</v>
      </c>
      <c r="AI859">
        <v>40</v>
      </c>
      <c r="AJ859" t="s">
        <v>25</v>
      </c>
      <c r="AK859">
        <v>6038750</v>
      </c>
      <c r="AL859">
        <v>241550000</v>
      </c>
      <c r="AM859" t="s">
        <v>5417</v>
      </c>
      <c r="AN859">
        <v>241550000</v>
      </c>
      <c r="AO859" t="s">
        <v>4943</v>
      </c>
      <c r="AP859">
        <v>0</v>
      </c>
      <c r="AQ859">
        <v>0</v>
      </c>
      <c r="AR859">
        <v>0</v>
      </c>
      <c r="AS859">
        <v>0</v>
      </c>
      <c r="AT859">
        <v>0</v>
      </c>
      <c r="AU859">
        <v>0</v>
      </c>
      <c r="AV859">
        <v>0</v>
      </c>
      <c r="AW859">
        <v>0</v>
      </c>
      <c r="AX859">
        <v>0</v>
      </c>
      <c r="AY859">
        <v>0</v>
      </c>
      <c r="AZ859">
        <v>0</v>
      </c>
      <c r="BA859">
        <v>241550000</v>
      </c>
      <c r="BB859" t="s">
        <v>3796</v>
      </c>
      <c r="BC859" t="s">
        <v>3797</v>
      </c>
      <c r="BD859" t="s">
        <v>3813</v>
      </c>
      <c r="BE859" t="s">
        <v>4977</v>
      </c>
      <c r="BF859" t="s">
        <v>4987</v>
      </c>
      <c r="BG859" t="s">
        <v>6058</v>
      </c>
      <c r="BH859" t="s">
        <v>4947</v>
      </c>
      <c r="BI859" t="s">
        <v>195</v>
      </c>
      <c r="BJ859" t="s">
        <v>195</v>
      </c>
      <c r="BK859" t="s">
        <v>3777</v>
      </c>
      <c r="BL859" t="s">
        <v>6059</v>
      </c>
      <c r="BM859" t="s">
        <v>4949</v>
      </c>
      <c r="BN859" t="s">
        <v>5186</v>
      </c>
      <c r="BO859" t="s">
        <v>4950</v>
      </c>
      <c r="BP859" s="441" t="str">
        <f t="shared" si="13"/>
        <v>WA.2378.EBA.960.102.C.524111</v>
      </c>
    </row>
    <row r="860" spans="1:68">
      <c r="A860" t="s">
        <v>4935</v>
      </c>
      <c r="B860" t="s">
        <v>4936</v>
      </c>
      <c r="C860" t="s">
        <v>4937</v>
      </c>
      <c r="D860" t="s">
        <v>3795</v>
      </c>
      <c r="E860" t="s">
        <v>197</v>
      </c>
      <c r="F860" t="s">
        <v>3812</v>
      </c>
      <c r="G860" t="s">
        <v>820</v>
      </c>
      <c r="H860" t="s">
        <v>4938</v>
      </c>
      <c r="I860">
        <v>9</v>
      </c>
      <c r="J860" t="s">
        <v>5469</v>
      </c>
      <c r="K860">
        <v>1</v>
      </c>
      <c r="L860" t="s">
        <v>805</v>
      </c>
      <c r="M860" t="s">
        <v>509</v>
      </c>
      <c r="N860" t="s">
        <v>4820</v>
      </c>
      <c r="O860" t="s">
        <v>510</v>
      </c>
      <c r="P860" t="s">
        <v>8</v>
      </c>
      <c r="Q860" t="s">
        <v>4570</v>
      </c>
      <c r="R860" t="s">
        <v>4940</v>
      </c>
      <c r="S860" t="s">
        <v>195</v>
      </c>
      <c r="T860" t="s">
        <v>4570</v>
      </c>
      <c r="U860" t="s">
        <v>4570</v>
      </c>
      <c r="V860" t="s">
        <v>4496</v>
      </c>
      <c r="W860" t="s">
        <v>4570</v>
      </c>
      <c r="X860" t="s">
        <v>6060</v>
      </c>
      <c r="Y860" t="s">
        <v>6044</v>
      </c>
      <c r="Z860" t="s">
        <v>8</v>
      </c>
      <c r="AA860">
        <v>0</v>
      </c>
      <c r="AB860" t="s">
        <v>195</v>
      </c>
      <c r="AC860">
        <v>0</v>
      </c>
      <c r="AD860" t="s">
        <v>195</v>
      </c>
      <c r="AE860">
        <v>0</v>
      </c>
      <c r="AF860" t="s">
        <v>195</v>
      </c>
      <c r="AG860">
        <v>0</v>
      </c>
      <c r="AH860" t="s">
        <v>195</v>
      </c>
      <c r="AI860">
        <v>54</v>
      </c>
      <c r="AJ860" t="s">
        <v>6061</v>
      </c>
      <c r="AK860">
        <v>5000000</v>
      </c>
      <c r="AL860">
        <v>270000000</v>
      </c>
      <c r="AM860" t="s">
        <v>5417</v>
      </c>
      <c r="AN860">
        <v>270000000</v>
      </c>
      <c r="AO860" t="s">
        <v>4943</v>
      </c>
      <c r="AP860">
        <v>0</v>
      </c>
      <c r="AQ860">
        <v>0</v>
      </c>
      <c r="AR860">
        <v>0</v>
      </c>
      <c r="AS860">
        <v>0</v>
      </c>
      <c r="AT860">
        <v>0</v>
      </c>
      <c r="AU860">
        <v>0</v>
      </c>
      <c r="AV860">
        <v>0</v>
      </c>
      <c r="AW860">
        <v>0</v>
      </c>
      <c r="AX860">
        <v>0</v>
      </c>
      <c r="AY860">
        <v>0</v>
      </c>
      <c r="AZ860">
        <v>0</v>
      </c>
      <c r="BA860">
        <v>270000000</v>
      </c>
      <c r="BB860" t="s">
        <v>3796</v>
      </c>
      <c r="BC860" t="s">
        <v>3797</v>
      </c>
      <c r="BD860" t="s">
        <v>3813</v>
      </c>
      <c r="BE860" t="s">
        <v>3818</v>
      </c>
      <c r="BF860" t="s">
        <v>5472</v>
      </c>
      <c r="BG860" t="s">
        <v>4872</v>
      </c>
      <c r="BH860" t="s">
        <v>4947</v>
      </c>
      <c r="BI860" t="s">
        <v>195</v>
      </c>
      <c r="BJ860" t="s">
        <v>195</v>
      </c>
      <c r="BK860" t="s">
        <v>3777</v>
      </c>
      <c r="BL860" t="s">
        <v>6048</v>
      </c>
      <c r="BM860" t="s">
        <v>4949</v>
      </c>
      <c r="BN860" t="s">
        <v>5186</v>
      </c>
      <c r="BO860" t="s">
        <v>4950</v>
      </c>
      <c r="BP860" s="441" t="str">
        <f t="shared" si="13"/>
        <v>WA.2378.EBA.962.101.C.524111</v>
      </c>
    </row>
    <row r="861" spans="1:68">
      <c r="A861" t="s">
        <v>4935</v>
      </c>
      <c r="B861" t="s">
        <v>4936</v>
      </c>
      <c r="C861" t="s">
        <v>4937</v>
      </c>
      <c r="D861" t="s">
        <v>3795</v>
      </c>
      <c r="E861" t="s">
        <v>197</v>
      </c>
      <c r="F861" t="s">
        <v>3812</v>
      </c>
      <c r="G861" t="s">
        <v>820</v>
      </c>
      <c r="H861" t="s">
        <v>4938</v>
      </c>
      <c r="I861">
        <v>9</v>
      </c>
      <c r="J861" t="s">
        <v>4994</v>
      </c>
      <c r="K861">
        <v>2</v>
      </c>
      <c r="L861" t="s">
        <v>805</v>
      </c>
      <c r="M861" t="s">
        <v>509</v>
      </c>
      <c r="N861" t="s">
        <v>6034</v>
      </c>
      <c r="O861" t="s">
        <v>510</v>
      </c>
      <c r="P861" t="s">
        <v>8</v>
      </c>
      <c r="Q861" t="s">
        <v>4570</v>
      </c>
      <c r="R861" t="s">
        <v>4940</v>
      </c>
      <c r="S861" t="s">
        <v>195</v>
      </c>
      <c r="T861" t="s">
        <v>4570</v>
      </c>
      <c r="U861" t="s">
        <v>4570</v>
      </c>
      <c r="V861" t="s">
        <v>4496</v>
      </c>
      <c r="W861" t="s">
        <v>4570</v>
      </c>
      <c r="X861" t="s">
        <v>6062</v>
      </c>
      <c r="Y861" t="s">
        <v>6063</v>
      </c>
      <c r="Z861" t="s">
        <v>8</v>
      </c>
      <c r="AA861">
        <v>0</v>
      </c>
      <c r="AB861" t="s">
        <v>195</v>
      </c>
      <c r="AC861">
        <v>0</v>
      </c>
      <c r="AD861" t="s">
        <v>195</v>
      </c>
      <c r="AE861">
        <v>0</v>
      </c>
      <c r="AF861" t="s">
        <v>195</v>
      </c>
      <c r="AG861">
        <v>0</v>
      </c>
      <c r="AH861" t="s">
        <v>195</v>
      </c>
      <c r="AI861">
        <v>104</v>
      </c>
      <c r="AJ861" t="s">
        <v>25</v>
      </c>
      <c r="AK861">
        <v>5000000</v>
      </c>
      <c r="AL861">
        <v>520000000</v>
      </c>
      <c r="AM861" t="s">
        <v>5417</v>
      </c>
      <c r="AN861">
        <v>520000000</v>
      </c>
      <c r="AO861" t="s">
        <v>4943</v>
      </c>
      <c r="AP861">
        <v>0</v>
      </c>
      <c r="AQ861">
        <v>0</v>
      </c>
      <c r="AR861">
        <v>0</v>
      </c>
      <c r="AS861">
        <v>0</v>
      </c>
      <c r="AT861">
        <v>0</v>
      </c>
      <c r="AU861">
        <v>0</v>
      </c>
      <c r="AV861">
        <v>0</v>
      </c>
      <c r="AW861">
        <v>0</v>
      </c>
      <c r="AX861">
        <v>0</v>
      </c>
      <c r="AY861">
        <v>0</v>
      </c>
      <c r="AZ861">
        <v>0</v>
      </c>
      <c r="BA861">
        <v>520000000</v>
      </c>
      <c r="BB861" t="s">
        <v>3796</v>
      </c>
      <c r="BC861" t="s">
        <v>3797</v>
      </c>
      <c r="BD861" t="s">
        <v>3813</v>
      </c>
      <c r="BE861" t="s">
        <v>4997</v>
      </c>
      <c r="BF861" t="s">
        <v>4998</v>
      </c>
      <c r="BG861" t="s">
        <v>6037</v>
      </c>
      <c r="BH861" t="s">
        <v>4947</v>
      </c>
      <c r="BI861" t="s">
        <v>195</v>
      </c>
      <c r="BJ861" t="s">
        <v>195</v>
      </c>
      <c r="BK861" t="s">
        <v>3777</v>
      </c>
      <c r="BL861" t="s">
        <v>6064</v>
      </c>
      <c r="BM861" t="s">
        <v>4949</v>
      </c>
      <c r="BN861" t="s">
        <v>5186</v>
      </c>
      <c r="BO861" t="s">
        <v>4950</v>
      </c>
      <c r="BP861" s="441" t="str">
        <f t="shared" si="13"/>
        <v>WA.2378.EBA.963.101.C.524111</v>
      </c>
    </row>
    <row r="862" spans="1:68">
      <c r="A862" t="s">
        <v>5010</v>
      </c>
      <c r="B862" t="s">
        <v>4936</v>
      </c>
      <c r="C862" t="s">
        <v>4937</v>
      </c>
      <c r="D862" t="s">
        <v>3795</v>
      </c>
      <c r="E862" t="s">
        <v>197</v>
      </c>
      <c r="F862" t="s">
        <v>3812</v>
      </c>
      <c r="G862" t="s">
        <v>820</v>
      </c>
      <c r="H862" t="s">
        <v>4938</v>
      </c>
      <c r="I862">
        <v>9</v>
      </c>
      <c r="J862" t="s">
        <v>4939</v>
      </c>
      <c r="K862">
        <v>1</v>
      </c>
      <c r="L862" t="s">
        <v>805</v>
      </c>
      <c r="M862" t="s">
        <v>509</v>
      </c>
      <c r="N862" t="s">
        <v>6049</v>
      </c>
      <c r="O862" t="s">
        <v>510</v>
      </c>
      <c r="P862" t="s">
        <v>8</v>
      </c>
      <c r="Q862" t="s">
        <v>4570</v>
      </c>
      <c r="R862" t="s">
        <v>4940</v>
      </c>
      <c r="S862" t="s">
        <v>195</v>
      </c>
      <c r="T862" t="s">
        <v>4570</v>
      </c>
      <c r="U862" t="s">
        <v>4570</v>
      </c>
      <c r="V862" t="s">
        <v>4496</v>
      </c>
      <c r="W862" t="s">
        <v>4570</v>
      </c>
      <c r="X862" t="s">
        <v>6050</v>
      </c>
      <c r="Y862" t="s">
        <v>6051</v>
      </c>
      <c r="Z862" t="s">
        <v>8</v>
      </c>
      <c r="AA862">
        <v>0</v>
      </c>
      <c r="AB862" t="s">
        <v>195</v>
      </c>
      <c r="AC862">
        <v>0</v>
      </c>
      <c r="AD862" t="s">
        <v>195</v>
      </c>
      <c r="AE862">
        <v>0</v>
      </c>
      <c r="AF862" t="s">
        <v>195</v>
      </c>
      <c r="AG862">
        <v>0</v>
      </c>
      <c r="AH862" t="s">
        <v>195</v>
      </c>
      <c r="AI862">
        <v>40</v>
      </c>
      <c r="AJ862" t="s">
        <v>25</v>
      </c>
      <c r="AK862">
        <v>8961250</v>
      </c>
      <c r="AL862">
        <v>358450000</v>
      </c>
      <c r="AM862" t="s">
        <v>5417</v>
      </c>
      <c r="AN862">
        <v>358450000</v>
      </c>
      <c r="AO862" t="s">
        <v>5011</v>
      </c>
      <c r="AP862">
        <v>0</v>
      </c>
      <c r="AQ862">
        <v>0</v>
      </c>
      <c r="AR862">
        <v>6115789</v>
      </c>
      <c r="AS862">
        <v>15222702</v>
      </c>
      <c r="AT862">
        <v>0</v>
      </c>
      <c r="AU862">
        <v>8205815</v>
      </c>
      <c r="AV862">
        <v>2405100</v>
      </c>
      <c r="AW862">
        <v>1683570</v>
      </c>
      <c r="AX862">
        <v>1746172</v>
      </c>
      <c r="AY862">
        <v>6526542</v>
      </c>
      <c r="AZ862">
        <v>23588994</v>
      </c>
      <c r="BA862">
        <v>292955316</v>
      </c>
      <c r="BB862" t="s">
        <v>3796</v>
      </c>
      <c r="BC862" t="s">
        <v>3797</v>
      </c>
      <c r="BD862" t="s">
        <v>3813</v>
      </c>
      <c r="BE862" t="s">
        <v>4944</v>
      </c>
      <c r="BF862" t="s">
        <v>4945</v>
      </c>
      <c r="BG862" t="s">
        <v>6052</v>
      </c>
      <c r="BH862" t="s">
        <v>4947</v>
      </c>
      <c r="BI862" t="s">
        <v>195</v>
      </c>
      <c r="BJ862" t="s">
        <v>195</v>
      </c>
      <c r="BK862" t="s">
        <v>3777</v>
      </c>
      <c r="BL862" t="s">
        <v>6053</v>
      </c>
      <c r="BM862" t="s">
        <v>4949</v>
      </c>
      <c r="BN862" t="s">
        <v>5186</v>
      </c>
      <c r="BO862" t="s">
        <v>4950</v>
      </c>
      <c r="BP862" s="441" t="str">
        <f t="shared" si="13"/>
        <v>WA.2378.EBA.957.101.C.524111</v>
      </c>
    </row>
    <row r="863" spans="1:68">
      <c r="A863" t="s">
        <v>5010</v>
      </c>
      <c r="B863" t="s">
        <v>4936</v>
      </c>
      <c r="C863" t="s">
        <v>4937</v>
      </c>
      <c r="D863" t="s">
        <v>3795</v>
      </c>
      <c r="E863" t="s">
        <v>197</v>
      </c>
      <c r="F863" t="s">
        <v>3812</v>
      </c>
      <c r="G863" t="s">
        <v>820</v>
      </c>
      <c r="H863" t="s">
        <v>4938</v>
      </c>
      <c r="I863">
        <v>9</v>
      </c>
      <c r="J863" t="s">
        <v>4959</v>
      </c>
      <c r="K863">
        <v>2</v>
      </c>
      <c r="L863" t="s">
        <v>805</v>
      </c>
      <c r="M863" t="s">
        <v>508</v>
      </c>
      <c r="N863" t="s">
        <v>6031</v>
      </c>
      <c r="O863" t="s">
        <v>510</v>
      </c>
      <c r="P863" t="s">
        <v>8</v>
      </c>
      <c r="Q863" t="s">
        <v>4570</v>
      </c>
      <c r="R863" t="s">
        <v>4940</v>
      </c>
      <c r="S863" t="s">
        <v>195</v>
      </c>
      <c r="T863" t="s">
        <v>4570</v>
      </c>
      <c r="U863" t="s">
        <v>4570</v>
      </c>
      <c r="V863" t="s">
        <v>4496</v>
      </c>
      <c r="W863" t="s">
        <v>4570</v>
      </c>
      <c r="X863" t="s">
        <v>6054</v>
      </c>
      <c r="Y863" t="s">
        <v>5221</v>
      </c>
      <c r="Z863" t="s">
        <v>8</v>
      </c>
      <c r="AA863">
        <v>0</v>
      </c>
      <c r="AB863" t="s">
        <v>195</v>
      </c>
      <c r="AC863">
        <v>0</v>
      </c>
      <c r="AD863" t="s">
        <v>195</v>
      </c>
      <c r="AE863">
        <v>0</v>
      </c>
      <c r="AF863" t="s">
        <v>195</v>
      </c>
      <c r="AG863">
        <v>0</v>
      </c>
      <c r="AH863" t="s">
        <v>195</v>
      </c>
      <c r="AI863">
        <v>190</v>
      </c>
      <c r="AJ863" t="s">
        <v>25</v>
      </c>
      <c r="AK863">
        <v>5000000</v>
      </c>
      <c r="AL863">
        <v>950000000</v>
      </c>
      <c r="AM863" t="s">
        <v>5417</v>
      </c>
      <c r="AN863">
        <v>950000000</v>
      </c>
      <c r="AO863" t="s">
        <v>5011</v>
      </c>
      <c r="AP863">
        <v>0</v>
      </c>
      <c r="AQ863">
        <v>0</v>
      </c>
      <c r="AR863">
        <v>31368787</v>
      </c>
      <c r="AS863">
        <v>42137942</v>
      </c>
      <c r="AT863">
        <v>58017295</v>
      </c>
      <c r="AU863">
        <v>39772133</v>
      </c>
      <c r="AV863">
        <v>23809695</v>
      </c>
      <c r="AW863">
        <v>18440462</v>
      </c>
      <c r="AX863">
        <v>24913436</v>
      </c>
      <c r="AY863">
        <v>23203651</v>
      </c>
      <c r="AZ863">
        <v>24925527</v>
      </c>
      <c r="BA863">
        <v>663411072</v>
      </c>
      <c r="BB863" t="s">
        <v>3796</v>
      </c>
      <c r="BC863" t="s">
        <v>3797</v>
      </c>
      <c r="BD863" t="s">
        <v>3813</v>
      </c>
      <c r="BE863" t="s">
        <v>3816</v>
      </c>
      <c r="BF863" t="s">
        <v>4962</v>
      </c>
      <c r="BG863" t="s">
        <v>6033</v>
      </c>
      <c r="BH863" t="s">
        <v>4947</v>
      </c>
      <c r="BI863" t="s">
        <v>195</v>
      </c>
      <c r="BJ863" t="s">
        <v>195</v>
      </c>
      <c r="BK863" t="s">
        <v>3777</v>
      </c>
      <c r="BL863" t="s">
        <v>5222</v>
      </c>
      <c r="BM863" t="s">
        <v>4949</v>
      </c>
      <c r="BN863" t="s">
        <v>5186</v>
      </c>
      <c r="BO863" t="s">
        <v>4950</v>
      </c>
      <c r="BP863" s="441" t="str">
        <f t="shared" si="13"/>
        <v>WA.2378.EBA.958.101.B.524111</v>
      </c>
    </row>
    <row r="864" spans="1:68">
      <c r="A864" t="s">
        <v>5010</v>
      </c>
      <c r="B864" t="s">
        <v>4936</v>
      </c>
      <c r="C864" t="s">
        <v>4937</v>
      </c>
      <c r="D864" t="s">
        <v>3795</v>
      </c>
      <c r="E864" t="s">
        <v>197</v>
      </c>
      <c r="F864" t="s">
        <v>3812</v>
      </c>
      <c r="G864" t="s">
        <v>820</v>
      </c>
      <c r="H864" t="s">
        <v>4938</v>
      </c>
      <c r="I864">
        <v>9</v>
      </c>
      <c r="J864" t="s">
        <v>4959</v>
      </c>
      <c r="K864">
        <v>2</v>
      </c>
      <c r="L864" t="s">
        <v>1111</v>
      </c>
      <c r="M864" t="s">
        <v>509</v>
      </c>
      <c r="N864" t="s">
        <v>6065</v>
      </c>
      <c r="O864" t="s">
        <v>510</v>
      </c>
      <c r="P864" t="s">
        <v>8</v>
      </c>
      <c r="Q864" t="s">
        <v>4570</v>
      </c>
      <c r="R864" t="s">
        <v>4940</v>
      </c>
      <c r="S864" t="s">
        <v>195</v>
      </c>
      <c r="T864" t="s">
        <v>4570</v>
      </c>
      <c r="U864" t="s">
        <v>4570</v>
      </c>
      <c r="V864" t="s">
        <v>4496</v>
      </c>
      <c r="W864" t="s">
        <v>4570</v>
      </c>
      <c r="X864" t="s">
        <v>6066</v>
      </c>
      <c r="Y864" t="s">
        <v>4820</v>
      </c>
      <c r="Z864" t="s">
        <v>8</v>
      </c>
      <c r="AA864">
        <v>0</v>
      </c>
      <c r="AB864" t="s">
        <v>195</v>
      </c>
      <c r="AC864">
        <v>0</v>
      </c>
      <c r="AD864" t="s">
        <v>195</v>
      </c>
      <c r="AE864">
        <v>0</v>
      </c>
      <c r="AF864" t="s">
        <v>195</v>
      </c>
      <c r="AG864">
        <v>0</v>
      </c>
      <c r="AH864" t="s">
        <v>195</v>
      </c>
      <c r="AI864">
        <v>10</v>
      </c>
      <c r="AJ864" t="s">
        <v>25</v>
      </c>
      <c r="AK864">
        <v>5000000</v>
      </c>
      <c r="AL864">
        <v>50000000</v>
      </c>
      <c r="AM864" t="s">
        <v>5417</v>
      </c>
      <c r="AN864">
        <v>50000000</v>
      </c>
      <c r="AO864" t="s">
        <v>5011</v>
      </c>
      <c r="AP864">
        <v>0</v>
      </c>
      <c r="AQ864">
        <v>0</v>
      </c>
      <c r="AR864">
        <v>0</v>
      </c>
      <c r="AS864">
        <v>0</v>
      </c>
      <c r="AT864">
        <v>0</v>
      </c>
      <c r="AU864">
        <v>0</v>
      </c>
      <c r="AV864">
        <v>0</v>
      </c>
      <c r="AW864">
        <v>0</v>
      </c>
      <c r="AX864">
        <v>0</v>
      </c>
      <c r="AY864">
        <v>0</v>
      </c>
      <c r="AZ864">
        <v>0</v>
      </c>
      <c r="BA864">
        <v>50000000</v>
      </c>
      <c r="BB864" t="s">
        <v>3796</v>
      </c>
      <c r="BC864" t="s">
        <v>3797</v>
      </c>
      <c r="BD864" t="s">
        <v>3813</v>
      </c>
      <c r="BE864" t="s">
        <v>3816</v>
      </c>
      <c r="BF864" t="s">
        <v>4967</v>
      </c>
      <c r="BG864" t="s">
        <v>6067</v>
      </c>
      <c r="BH864" t="s">
        <v>4947</v>
      </c>
      <c r="BI864" t="s">
        <v>195</v>
      </c>
      <c r="BJ864" t="s">
        <v>195</v>
      </c>
      <c r="BK864" t="s">
        <v>3777</v>
      </c>
      <c r="BL864" t="s">
        <v>6068</v>
      </c>
      <c r="BM864" t="s">
        <v>4949</v>
      </c>
      <c r="BN864" t="s">
        <v>5186</v>
      </c>
      <c r="BO864" t="s">
        <v>4950</v>
      </c>
      <c r="BP864" s="441" t="str">
        <f t="shared" si="13"/>
        <v>WA.2378.EBA.958.111.C.524111</v>
      </c>
    </row>
    <row r="865" spans="1:68">
      <c r="A865" t="s">
        <v>5010</v>
      </c>
      <c r="B865" t="s">
        <v>4936</v>
      </c>
      <c r="C865" t="s">
        <v>4937</v>
      </c>
      <c r="D865" t="s">
        <v>3795</v>
      </c>
      <c r="E865" t="s">
        <v>197</v>
      </c>
      <c r="F865" t="s">
        <v>3812</v>
      </c>
      <c r="G865" t="s">
        <v>820</v>
      </c>
      <c r="H865" t="s">
        <v>4938</v>
      </c>
      <c r="I865">
        <v>9</v>
      </c>
      <c r="J865" t="s">
        <v>4974</v>
      </c>
      <c r="K865">
        <v>1</v>
      </c>
      <c r="L865" t="s">
        <v>1081</v>
      </c>
      <c r="M865" t="s">
        <v>509</v>
      </c>
      <c r="N865" t="s">
        <v>6055</v>
      </c>
      <c r="O865" t="s">
        <v>510</v>
      </c>
      <c r="P865" t="s">
        <v>8</v>
      </c>
      <c r="Q865" t="s">
        <v>4570</v>
      </c>
      <c r="R865" t="s">
        <v>4940</v>
      </c>
      <c r="S865" t="s">
        <v>195</v>
      </c>
      <c r="T865" t="s">
        <v>4570</v>
      </c>
      <c r="U865" t="s">
        <v>4570</v>
      </c>
      <c r="V865" t="s">
        <v>4496</v>
      </c>
      <c r="W865" t="s">
        <v>4570</v>
      </c>
      <c r="X865" t="s">
        <v>6056</v>
      </c>
      <c r="Y865" t="s">
        <v>6057</v>
      </c>
      <c r="Z865" t="s">
        <v>8</v>
      </c>
      <c r="AA865">
        <v>0</v>
      </c>
      <c r="AB865" t="s">
        <v>195</v>
      </c>
      <c r="AC865">
        <v>0</v>
      </c>
      <c r="AD865" t="s">
        <v>195</v>
      </c>
      <c r="AE865">
        <v>0</v>
      </c>
      <c r="AF865" t="s">
        <v>195</v>
      </c>
      <c r="AG865">
        <v>0</v>
      </c>
      <c r="AH865" t="s">
        <v>195</v>
      </c>
      <c r="AI865">
        <v>40</v>
      </c>
      <c r="AJ865" t="s">
        <v>25</v>
      </c>
      <c r="AK865">
        <v>6038750</v>
      </c>
      <c r="AL865">
        <v>241550000</v>
      </c>
      <c r="AM865" t="s">
        <v>5417</v>
      </c>
      <c r="AN865">
        <v>241550000</v>
      </c>
      <c r="AO865" t="s">
        <v>5011</v>
      </c>
      <c r="AP865">
        <v>0</v>
      </c>
      <c r="AQ865">
        <v>0</v>
      </c>
      <c r="AR865">
        <v>12175529</v>
      </c>
      <c r="AS865">
        <v>10678707</v>
      </c>
      <c r="AT865">
        <v>0</v>
      </c>
      <c r="AU865">
        <v>6382389</v>
      </c>
      <c r="AV865">
        <v>1751564</v>
      </c>
      <c r="AW865">
        <v>5457453</v>
      </c>
      <c r="AX865">
        <v>3047671</v>
      </c>
      <c r="AY865">
        <v>3510529</v>
      </c>
      <c r="AZ865">
        <v>2711196</v>
      </c>
      <c r="BA865">
        <v>195834962</v>
      </c>
      <c r="BB865" t="s">
        <v>3796</v>
      </c>
      <c r="BC865" t="s">
        <v>3797</v>
      </c>
      <c r="BD865" t="s">
        <v>3813</v>
      </c>
      <c r="BE865" t="s">
        <v>4977</v>
      </c>
      <c r="BF865" t="s">
        <v>4987</v>
      </c>
      <c r="BG865" t="s">
        <v>6058</v>
      </c>
      <c r="BH865" t="s">
        <v>4947</v>
      </c>
      <c r="BI865" t="s">
        <v>195</v>
      </c>
      <c r="BJ865" t="s">
        <v>195</v>
      </c>
      <c r="BK865" t="s">
        <v>3777</v>
      </c>
      <c r="BL865" t="s">
        <v>6059</v>
      </c>
      <c r="BM865" t="s">
        <v>4949</v>
      </c>
      <c r="BN865" t="s">
        <v>5186</v>
      </c>
      <c r="BO865" t="s">
        <v>4950</v>
      </c>
      <c r="BP865" s="441" t="str">
        <f t="shared" si="13"/>
        <v>WA.2378.EBA.960.102.C.524111</v>
      </c>
    </row>
    <row r="866" spans="1:68">
      <c r="A866" t="s">
        <v>5010</v>
      </c>
      <c r="B866" t="s">
        <v>4936</v>
      </c>
      <c r="C866" t="s">
        <v>4937</v>
      </c>
      <c r="D866" t="s">
        <v>3795</v>
      </c>
      <c r="E866" t="s">
        <v>197</v>
      </c>
      <c r="F866" t="s">
        <v>3812</v>
      </c>
      <c r="G866" t="s">
        <v>820</v>
      </c>
      <c r="H866" t="s">
        <v>4938</v>
      </c>
      <c r="I866">
        <v>9</v>
      </c>
      <c r="J866" t="s">
        <v>4994</v>
      </c>
      <c r="K866">
        <v>2</v>
      </c>
      <c r="L866" t="s">
        <v>805</v>
      </c>
      <c r="M866" t="s">
        <v>509</v>
      </c>
      <c r="N866" t="s">
        <v>6034</v>
      </c>
      <c r="O866" t="s">
        <v>510</v>
      </c>
      <c r="P866" t="s">
        <v>8</v>
      </c>
      <c r="Q866" t="s">
        <v>4570</v>
      </c>
      <c r="R866" t="s">
        <v>4940</v>
      </c>
      <c r="S866" t="s">
        <v>195</v>
      </c>
      <c r="T866" t="s">
        <v>4570</v>
      </c>
      <c r="U866" t="s">
        <v>4570</v>
      </c>
      <c r="V866" t="s">
        <v>4496</v>
      </c>
      <c r="W866" t="s">
        <v>4570</v>
      </c>
      <c r="X866" t="s">
        <v>6062</v>
      </c>
      <c r="Y866" t="s">
        <v>6063</v>
      </c>
      <c r="Z866" t="s">
        <v>8</v>
      </c>
      <c r="AA866">
        <v>0</v>
      </c>
      <c r="AB866" t="s">
        <v>195</v>
      </c>
      <c r="AC866">
        <v>0</v>
      </c>
      <c r="AD866" t="s">
        <v>195</v>
      </c>
      <c r="AE866">
        <v>0</v>
      </c>
      <c r="AF866" t="s">
        <v>195</v>
      </c>
      <c r="AG866">
        <v>0</v>
      </c>
      <c r="AH866" t="s">
        <v>195</v>
      </c>
      <c r="AI866">
        <v>104</v>
      </c>
      <c r="AJ866" t="s">
        <v>25</v>
      </c>
      <c r="AK866">
        <v>5000000</v>
      </c>
      <c r="AL866">
        <v>520000000</v>
      </c>
      <c r="AM866" t="s">
        <v>5417</v>
      </c>
      <c r="AN866">
        <v>520000000</v>
      </c>
      <c r="AO866" t="s">
        <v>5011</v>
      </c>
      <c r="AP866">
        <v>0</v>
      </c>
      <c r="AQ866">
        <v>0</v>
      </c>
      <c r="AR866">
        <v>20314244</v>
      </c>
      <c r="AS866">
        <v>9737295</v>
      </c>
      <c r="AT866">
        <v>11492019</v>
      </c>
      <c r="AU866">
        <v>8252936</v>
      </c>
      <c r="AV866">
        <v>1104992</v>
      </c>
      <c r="AW866">
        <v>1104992</v>
      </c>
      <c r="AX866">
        <v>1104992</v>
      </c>
      <c r="AY866">
        <v>1191365</v>
      </c>
      <c r="AZ866">
        <v>10536763</v>
      </c>
      <c r="BA866">
        <v>455160402</v>
      </c>
      <c r="BB866" t="s">
        <v>3796</v>
      </c>
      <c r="BC866" t="s">
        <v>3797</v>
      </c>
      <c r="BD866" t="s">
        <v>3813</v>
      </c>
      <c r="BE866" t="s">
        <v>4997</v>
      </c>
      <c r="BF866" t="s">
        <v>4998</v>
      </c>
      <c r="BG866" t="s">
        <v>6037</v>
      </c>
      <c r="BH866" t="s">
        <v>4947</v>
      </c>
      <c r="BI866" t="s">
        <v>195</v>
      </c>
      <c r="BJ866" t="s">
        <v>195</v>
      </c>
      <c r="BK866" t="s">
        <v>3777</v>
      </c>
      <c r="BL866" t="s">
        <v>6064</v>
      </c>
      <c r="BM866" t="s">
        <v>4949</v>
      </c>
      <c r="BN866" t="s">
        <v>5186</v>
      </c>
      <c r="BO866" t="s">
        <v>4950</v>
      </c>
      <c r="BP866" s="441" t="str">
        <f t="shared" si="13"/>
        <v>WA.2378.EBA.963.101.C.524111</v>
      </c>
    </row>
    <row r="867" spans="1:68">
      <c r="A867" t="s">
        <v>4935</v>
      </c>
      <c r="B867" t="s">
        <v>4936</v>
      </c>
      <c r="C867" t="s">
        <v>4937</v>
      </c>
      <c r="D867" t="s">
        <v>3795</v>
      </c>
      <c r="E867" t="s">
        <v>197</v>
      </c>
      <c r="F867" t="s">
        <v>3861</v>
      </c>
      <c r="G867" t="s">
        <v>2290</v>
      </c>
      <c r="H867" t="s">
        <v>4938</v>
      </c>
      <c r="I867">
        <v>78</v>
      </c>
      <c r="J867" t="s">
        <v>5012</v>
      </c>
      <c r="K867">
        <v>78</v>
      </c>
      <c r="L867" t="s">
        <v>1081</v>
      </c>
      <c r="M867" t="s">
        <v>509</v>
      </c>
      <c r="N867" t="s">
        <v>6069</v>
      </c>
      <c r="O867" t="s">
        <v>510</v>
      </c>
      <c r="P867" t="s">
        <v>8</v>
      </c>
      <c r="Q867" t="s">
        <v>4570</v>
      </c>
      <c r="R867" t="s">
        <v>4940</v>
      </c>
      <c r="S867" t="s">
        <v>195</v>
      </c>
      <c r="T867" t="s">
        <v>4570</v>
      </c>
      <c r="U867" t="s">
        <v>4570</v>
      </c>
      <c r="V867" t="s">
        <v>4496</v>
      </c>
      <c r="W867" t="s">
        <v>4570</v>
      </c>
      <c r="X867" t="s">
        <v>6070</v>
      </c>
      <c r="Y867" t="s">
        <v>6071</v>
      </c>
      <c r="Z867" t="s">
        <v>8</v>
      </c>
      <c r="AA867">
        <v>0</v>
      </c>
      <c r="AB867" t="s">
        <v>195</v>
      </c>
      <c r="AC867">
        <v>0</v>
      </c>
      <c r="AD867" t="s">
        <v>195</v>
      </c>
      <c r="AE867">
        <v>0</v>
      </c>
      <c r="AF867" t="s">
        <v>195</v>
      </c>
      <c r="AG867">
        <v>0</v>
      </c>
      <c r="AH867" t="s">
        <v>195</v>
      </c>
      <c r="AI867">
        <v>120</v>
      </c>
      <c r="AJ867" t="s">
        <v>25</v>
      </c>
      <c r="AK867">
        <v>5000000</v>
      </c>
      <c r="AL867">
        <v>600000000</v>
      </c>
      <c r="AM867" t="s">
        <v>5417</v>
      </c>
      <c r="AN867">
        <v>600000000</v>
      </c>
      <c r="AO867" t="s">
        <v>4943</v>
      </c>
      <c r="AP867">
        <v>0</v>
      </c>
      <c r="AQ867">
        <v>0</v>
      </c>
      <c r="AR867">
        <v>0</v>
      </c>
      <c r="AS867">
        <v>0</v>
      </c>
      <c r="AT867">
        <v>0</v>
      </c>
      <c r="AU867">
        <v>0</v>
      </c>
      <c r="AV867">
        <v>0</v>
      </c>
      <c r="AW867">
        <v>0</v>
      </c>
      <c r="AX867">
        <v>0</v>
      </c>
      <c r="AY867">
        <v>0</v>
      </c>
      <c r="AZ867">
        <v>0</v>
      </c>
      <c r="BA867">
        <v>600000000</v>
      </c>
      <c r="BB867" t="s">
        <v>3796</v>
      </c>
      <c r="BC867" t="s">
        <v>3797</v>
      </c>
      <c r="BD867" t="s">
        <v>5014</v>
      </c>
      <c r="BE867" t="s">
        <v>5015</v>
      </c>
      <c r="BF867" t="s">
        <v>5021</v>
      </c>
      <c r="BG867" t="s">
        <v>6072</v>
      </c>
      <c r="BH867" t="s">
        <v>4947</v>
      </c>
      <c r="BI867" t="s">
        <v>195</v>
      </c>
      <c r="BJ867" t="s">
        <v>195</v>
      </c>
      <c r="BK867" t="s">
        <v>3777</v>
      </c>
      <c r="BL867" t="s">
        <v>6073</v>
      </c>
      <c r="BM867" t="s">
        <v>4949</v>
      </c>
      <c r="BN867" t="s">
        <v>5186</v>
      </c>
      <c r="BO867" t="s">
        <v>4950</v>
      </c>
      <c r="BP867" s="441" t="str">
        <f t="shared" si="13"/>
        <v>WA.2378.EBC.954.102.C.524111</v>
      </c>
    </row>
    <row r="868" spans="1:68">
      <c r="A868" t="s">
        <v>4935</v>
      </c>
      <c r="B868" t="s">
        <v>4936</v>
      </c>
      <c r="C868" t="s">
        <v>4937</v>
      </c>
      <c r="D868" t="s">
        <v>3795</v>
      </c>
      <c r="E868" t="s">
        <v>197</v>
      </c>
      <c r="F868" t="s">
        <v>3861</v>
      </c>
      <c r="G868" t="s">
        <v>2290</v>
      </c>
      <c r="H868" t="s">
        <v>4938</v>
      </c>
      <c r="I868">
        <v>78</v>
      </c>
      <c r="J868" t="s">
        <v>5012</v>
      </c>
      <c r="K868">
        <v>78</v>
      </c>
      <c r="L868" t="s">
        <v>1098</v>
      </c>
      <c r="M868" t="s">
        <v>509</v>
      </c>
      <c r="N868" t="s">
        <v>6074</v>
      </c>
      <c r="O868" t="s">
        <v>510</v>
      </c>
      <c r="P868" t="s">
        <v>8</v>
      </c>
      <c r="Q868" t="s">
        <v>4570</v>
      </c>
      <c r="R868" t="s">
        <v>4940</v>
      </c>
      <c r="S868" t="s">
        <v>195</v>
      </c>
      <c r="T868" t="s">
        <v>4570</v>
      </c>
      <c r="U868" t="s">
        <v>4570</v>
      </c>
      <c r="V868" t="s">
        <v>4496</v>
      </c>
      <c r="W868" t="s">
        <v>4570</v>
      </c>
      <c r="X868" t="s">
        <v>6075</v>
      </c>
      <c r="Y868" t="s">
        <v>6076</v>
      </c>
      <c r="Z868" t="s">
        <v>8</v>
      </c>
      <c r="AA868">
        <v>0</v>
      </c>
      <c r="AB868" t="s">
        <v>195</v>
      </c>
      <c r="AC868">
        <v>0</v>
      </c>
      <c r="AD868" t="s">
        <v>195</v>
      </c>
      <c r="AE868">
        <v>0</v>
      </c>
      <c r="AF868" t="s">
        <v>195</v>
      </c>
      <c r="AG868">
        <v>0</v>
      </c>
      <c r="AH868" t="s">
        <v>195</v>
      </c>
      <c r="AI868">
        <v>40</v>
      </c>
      <c r="AJ868" t="s">
        <v>25</v>
      </c>
      <c r="AK868">
        <v>7775000</v>
      </c>
      <c r="AL868">
        <v>311000000</v>
      </c>
      <c r="AM868" t="s">
        <v>5417</v>
      </c>
      <c r="AN868">
        <v>311000000</v>
      </c>
      <c r="AO868" t="s">
        <v>4943</v>
      </c>
      <c r="AP868">
        <v>0</v>
      </c>
      <c r="AQ868">
        <v>0</v>
      </c>
      <c r="AR868">
        <v>0</v>
      </c>
      <c r="AS868">
        <v>0</v>
      </c>
      <c r="AT868">
        <v>0</v>
      </c>
      <c r="AU868">
        <v>0</v>
      </c>
      <c r="AV868">
        <v>0</v>
      </c>
      <c r="AW868">
        <v>0</v>
      </c>
      <c r="AX868">
        <v>0</v>
      </c>
      <c r="AY868">
        <v>0</v>
      </c>
      <c r="AZ868">
        <v>0</v>
      </c>
      <c r="BA868">
        <v>311000000</v>
      </c>
      <c r="BB868" t="s">
        <v>3796</v>
      </c>
      <c r="BC868" t="s">
        <v>3797</v>
      </c>
      <c r="BD868" t="s">
        <v>5014</v>
      </c>
      <c r="BE868" t="s">
        <v>5015</v>
      </c>
      <c r="BF868" t="s">
        <v>5027</v>
      </c>
      <c r="BG868" t="s">
        <v>6077</v>
      </c>
      <c r="BH868" t="s">
        <v>4947</v>
      </c>
      <c r="BI868" t="s">
        <v>195</v>
      </c>
      <c r="BJ868" t="s">
        <v>195</v>
      </c>
      <c r="BK868" t="s">
        <v>3777</v>
      </c>
      <c r="BL868" t="s">
        <v>6078</v>
      </c>
      <c r="BM868" t="s">
        <v>4949</v>
      </c>
      <c r="BN868" t="s">
        <v>5186</v>
      </c>
      <c r="BO868" t="s">
        <v>4950</v>
      </c>
      <c r="BP868" s="441" t="str">
        <f t="shared" si="13"/>
        <v>WA.2378.EBC.954.103.C.524111</v>
      </c>
    </row>
    <row r="869" spans="1:68">
      <c r="A869" t="s">
        <v>5010</v>
      </c>
      <c r="B869" t="s">
        <v>4936</v>
      </c>
      <c r="C869" t="s">
        <v>4937</v>
      </c>
      <c r="D869" t="s">
        <v>3795</v>
      </c>
      <c r="E869" t="s">
        <v>197</v>
      </c>
      <c r="F869" t="s">
        <v>3861</v>
      </c>
      <c r="G869" t="s">
        <v>2290</v>
      </c>
      <c r="H869" t="s">
        <v>4938</v>
      </c>
      <c r="I869">
        <v>78</v>
      </c>
      <c r="J869" t="s">
        <v>5012</v>
      </c>
      <c r="K869">
        <v>78</v>
      </c>
      <c r="L869" t="s">
        <v>1081</v>
      </c>
      <c r="M869" t="s">
        <v>509</v>
      </c>
      <c r="N869" t="s">
        <v>6069</v>
      </c>
      <c r="O869" t="s">
        <v>510</v>
      </c>
      <c r="P869" t="s">
        <v>8</v>
      </c>
      <c r="Q869" t="s">
        <v>4570</v>
      </c>
      <c r="R869" t="s">
        <v>4940</v>
      </c>
      <c r="S869" t="s">
        <v>195</v>
      </c>
      <c r="T869" t="s">
        <v>4570</v>
      </c>
      <c r="U869" t="s">
        <v>4570</v>
      </c>
      <c r="V869" t="s">
        <v>4496</v>
      </c>
      <c r="W869" t="s">
        <v>4570</v>
      </c>
      <c r="X869" t="s">
        <v>6070</v>
      </c>
      <c r="Y869" t="s">
        <v>6071</v>
      </c>
      <c r="Z869" t="s">
        <v>8</v>
      </c>
      <c r="AA869">
        <v>0</v>
      </c>
      <c r="AB869" t="s">
        <v>195</v>
      </c>
      <c r="AC869">
        <v>0</v>
      </c>
      <c r="AD869" t="s">
        <v>195</v>
      </c>
      <c r="AE869">
        <v>0</v>
      </c>
      <c r="AF869" t="s">
        <v>195</v>
      </c>
      <c r="AG869">
        <v>0</v>
      </c>
      <c r="AH869" t="s">
        <v>195</v>
      </c>
      <c r="AI869">
        <v>120</v>
      </c>
      <c r="AJ869" t="s">
        <v>25</v>
      </c>
      <c r="AK869">
        <v>5000000</v>
      </c>
      <c r="AL869">
        <v>600000000</v>
      </c>
      <c r="AM869" t="s">
        <v>5417</v>
      </c>
      <c r="AN869">
        <v>600000000</v>
      </c>
      <c r="AO869" t="s">
        <v>5011</v>
      </c>
      <c r="AP869">
        <v>0</v>
      </c>
      <c r="AQ869">
        <v>0</v>
      </c>
      <c r="AR869">
        <v>47430717</v>
      </c>
      <c r="AS869">
        <v>57210272</v>
      </c>
      <c r="AT869">
        <v>0</v>
      </c>
      <c r="AU869">
        <v>8528999</v>
      </c>
      <c r="AV869">
        <v>4999998</v>
      </c>
      <c r="AW869">
        <v>4999998</v>
      </c>
      <c r="AX869">
        <v>4999998</v>
      </c>
      <c r="AY869">
        <v>7500000</v>
      </c>
      <c r="AZ869">
        <v>14330010</v>
      </c>
      <c r="BA869">
        <v>450000008</v>
      </c>
      <c r="BB869" t="s">
        <v>3796</v>
      </c>
      <c r="BC869" t="s">
        <v>3797</v>
      </c>
      <c r="BD869" t="s">
        <v>5014</v>
      </c>
      <c r="BE869" t="s">
        <v>5015</v>
      </c>
      <c r="BF869" t="s">
        <v>5021</v>
      </c>
      <c r="BG869" t="s">
        <v>6072</v>
      </c>
      <c r="BH869" t="s">
        <v>4947</v>
      </c>
      <c r="BI869" t="s">
        <v>195</v>
      </c>
      <c r="BJ869" t="s">
        <v>195</v>
      </c>
      <c r="BK869" t="s">
        <v>3777</v>
      </c>
      <c r="BL869" t="s">
        <v>6073</v>
      </c>
      <c r="BM869" t="s">
        <v>4949</v>
      </c>
      <c r="BN869" t="s">
        <v>5186</v>
      </c>
      <c r="BO869" t="s">
        <v>4950</v>
      </c>
      <c r="BP869" s="441" t="str">
        <f t="shared" si="13"/>
        <v>WA.2378.EBC.954.102.C.524111</v>
      </c>
    </row>
    <row r="870" spans="1:68">
      <c r="A870" t="s">
        <v>5010</v>
      </c>
      <c r="B870" t="s">
        <v>4936</v>
      </c>
      <c r="C870" t="s">
        <v>4937</v>
      </c>
      <c r="D870" t="s">
        <v>3795</v>
      </c>
      <c r="E870" t="s">
        <v>197</v>
      </c>
      <c r="F870" t="s">
        <v>3861</v>
      </c>
      <c r="G870" t="s">
        <v>2290</v>
      </c>
      <c r="H870" t="s">
        <v>4938</v>
      </c>
      <c r="I870">
        <v>78</v>
      </c>
      <c r="J870" t="s">
        <v>5012</v>
      </c>
      <c r="K870">
        <v>78</v>
      </c>
      <c r="L870" t="s">
        <v>1098</v>
      </c>
      <c r="M870" t="s">
        <v>509</v>
      </c>
      <c r="N870" t="s">
        <v>6074</v>
      </c>
      <c r="O870" t="s">
        <v>510</v>
      </c>
      <c r="P870" t="s">
        <v>8</v>
      </c>
      <c r="Q870" t="s">
        <v>4570</v>
      </c>
      <c r="R870" t="s">
        <v>4940</v>
      </c>
      <c r="S870" t="s">
        <v>195</v>
      </c>
      <c r="T870" t="s">
        <v>4570</v>
      </c>
      <c r="U870" t="s">
        <v>4570</v>
      </c>
      <c r="V870" t="s">
        <v>4496</v>
      </c>
      <c r="W870" t="s">
        <v>4570</v>
      </c>
      <c r="X870" t="s">
        <v>6075</v>
      </c>
      <c r="Y870" t="s">
        <v>6076</v>
      </c>
      <c r="Z870" t="s">
        <v>8</v>
      </c>
      <c r="AA870">
        <v>0</v>
      </c>
      <c r="AB870" t="s">
        <v>195</v>
      </c>
      <c r="AC870">
        <v>0</v>
      </c>
      <c r="AD870" t="s">
        <v>195</v>
      </c>
      <c r="AE870">
        <v>0</v>
      </c>
      <c r="AF870" t="s">
        <v>195</v>
      </c>
      <c r="AG870">
        <v>0</v>
      </c>
      <c r="AH870" t="s">
        <v>195</v>
      </c>
      <c r="AI870">
        <v>40</v>
      </c>
      <c r="AJ870" t="s">
        <v>25</v>
      </c>
      <c r="AK870">
        <v>7775000</v>
      </c>
      <c r="AL870">
        <v>311000000</v>
      </c>
      <c r="AM870" t="s">
        <v>5417</v>
      </c>
      <c r="AN870">
        <v>311000000</v>
      </c>
      <c r="AO870" t="s">
        <v>5011</v>
      </c>
      <c r="AP870">
        <v>0</v>
      </c>
      <c r="AQ870">
        <v>0</v>
      </c>
      <c r="AR870">
        <v>14434642</v>
      </c>
      <c r="AS870">
        <v>8114405</v>
      </c>
      <c r="AT870">
        <v>0</v>
      </c>
      <c r="AU870">
        <v>1157696</v>
      </c>
      <c r="AV870">
        <v>9351598</v>
      </c>
      <c r="AW870">
        <v>9351598</v>
      </c>
      <c r="AX870">
        <v>9576334</v>
      </c>
      <c r="AY870">
        <v>9666579</v>
      </c>
      <c r="AZ870">
        <v>10500008</v>
      </c>
      <c r="BA870">
        <v>238847140</v>
      </c>
      <c r="BB870" t="s">
        <v>3796</v>
      </c>
      <c r="BC870" t="s">
        <v>3797</v>
      </c>
      <c r="BD870" t="s">
        <v>5014</v>
      </c>
      <c r="BE870" t="s">
        <v>5015</v>
      </c>
      <c r="BF870" t="s">
        <v>5027</v>
      </c>
      <c r="BG870" t="s">
        <v>6077</v>
      </c>
      <c r="BH870" t="s">
        <v>4947</v>
      </c>
      <c r="BI870" t="s">
        <v>195</v>
      </c>
      <c r="BJ870" t="s">
        <v>195</v>
      </c>
      <c r="BK870" t="s">
        <v>3777</v>
      </c>
      <c r="BL870" t="s">
        <v>6078</v>
      </c>
      <c r="BM870" t="s">
        <v>4949</v>
      </c>
      <c r="BN870" t="s">
        <v>5186</v>
      </c>
      <c r="BO870" t="s">
        <v>4950</v>
      </c>
      <c r="BP870" s="441" t="str">
        <f t="shared" si="13"/>
        <v>WA.2378.EBC.954.103.C.524111</v>
      </c>
    </row>
    <row r="871" spans="1:68">
      <c r="A871" t="s">
        <v>4935</v>
      </c>
      <c r="B871" t="s">
        <v>4936</v>
      </c>
      <c r="C871" t="s">
        <v>4937</v>
      </c>
      <c r="D871" t="s">
        <v>3795</v>
      </c>
      <c r="E871" t="s">
        <v>197</v>
      </c>
      <c r="F871" t="s">
        <v>3842</v>
      </c>
      <c r="G871" t="s">
        <v>2445</v>
      </c>
      <c r="H871" t="s">
        <v>4938</v>
      </c>
      <c r="I871">
        <v>5</v>
      </c>
      <c r="J871" t="s">
        <v>5031</v>
      </c>
      <c r="K871">
        <v>1</v>
      </c>
      <c r="L871" t="s">
        <v>805</v>
      </c>
      <c r="M871" t="s">
        <v>516</v>
      </c>
      <c r="N871" t="s">
        <v>4820</v>
      </c>
      <c r="O871" t="s">
        <v>510</v>
      </c>
      <c r="P871" t="s">
        <v>8</v>
      </c>
      <c r="Q871" t="s">
        <v>4570</v>
      </c>
      <c r="R871" t="s">
        <v>4940</v>
      </c>
      <c r="S871" t="s">
        <v>195</v>
      </c>
      <c r="T871" t="s">
        <v>4570</v>
      </c>
      <c r="U871" t="s">
        <v>4570</v>
      </c>
      <c r="V871" t="s">
        <v>4496</v>
      </c>
      <c r="W871" t="s">
        <v>4570</v>
      </c>
      <c r="X871" t="s">
        <v>6079</v>
      </c>
      <c r="Y871" t="s">
        <v>6044</v>
      </c>
      <c r="Z871" t="s">
        <v>8</v>
      </c>
      <c r="AA871">
        <v>0</v>
      </c>
      <c r="AB871" t="s">
        <v>195</v>
      </c>
      <c r="AC871">
        <v>0</v>
      </c>
      <c r="AD871" t="s">
        <v>195</v>
      </c>
      <c r="AE871">
        <v>0</v>
      </c>
      <c r="AF871" t="s">
        <v>195</v>
      </c>
      <c r="AG871">
        <v>0</v>
      </c>
      <c r="AH871" t="s">
        <v>195</v>
      </c>
      <c r="AI871">
        <v>200</v>
      </c>
      <c r="AJ871" t="s">
        <v>6061</v>
      </c>
      <c r="AK871">
        <v>5000000</v>
      </c>
      <c r="AL871">
        <v>1000000000</v>
      </c>
      <c r="AM871" t="s">
        <v>5417</v>
      </c>
      <c r="AN871">
        <v>1000000000</v>
      </c>
      <c r="AO871" t="s">
        <v>4943</v>
      </c>
      <c r="AP871">
        <v>0</v>
      </c>
      <c r="AQ871">
        <v>0</v>
      </c>
      <c r="AR871">
        <v>45152946</v>
      </c>
      <c r="AS871">
        <v>4839152</v>
      </c>
      <c r="AT871">
        <v>64639418</v>
      </c>
      <c r="AU871">
        <v>22320000</v>
      </c>
      <c r="AV871">
        <v>22320000</v>
      </c>
      <c r="AW871">
        <v>22320000</v>
      </c>
      <c r="AX871">
        <v>26320000</v>
      </c>
      <c r="AY871">
        <v>22320000</v>
      </c>
      <c r="AZ871">
        <v>21768475</v>
      </c>
      <c r="BA871">
        <v>748000009</v>
      </c>
      <c r="BB871" t="s">
        <v>3796</v>
      </c>
      <c r="BC871" t="s">
        <v>3797</v>
      </c>
      <c r="BD871" t="s">
        <v>3843</v>
      </c>
      <c r="BE871" t="s">
        <v>3844</v>
      </c>
      <c r="BF871" t="s">
        <v>5034</v>
      </c>
      <c r="BG871" t="s">
        <v>6080</v>
      </c>
      <c r="BH871" t="s">
        <v>4947</v>
      </c>
      <c r="BI871" t="s">
        <v>195</v>
      </c>
      <c r="BJ871" t="s">
        <v>195</v>
      </c>
      <c r="BK871" t="s">
        <v>3777</v>
      </c>
      <c r="BL871" t="s">
        <v>6048</v>
      </c>
      <c r="BM871" t="s">
        <v>4949</v>
      </c>
      <c r="BN871" t="s">
        <v>5186</v>
      </c>
      <c r="BO871" t="s">
        <v>4950</v>
      </c>
      <c r="BP871" s="441" t="str">
        <f t="shared" si="13"/>
        <v>WA.2378.EBD.952.101.E.524111</v>
      </c>
    </row>
    <row r="872" spans="1:68">
      <c r="A872" t="s">
        <v>4935</v>
      </c>
      <c r="B872" t="s">
        <v>4936</v>
      </c>
      <c r="C872" t="s">
        <v>4937</v>
      </c>
      <c r="D872" t="s">
        <v>3795</v>
      </c>
      <c r="E872" t="s">
        <v>197</v>
      </c>
      <c r="F872" t="s">
        <v>3842</v>
      </c>
      <c r="G872" t="s">
        <v>2445</v>
      </c>
      <c r="H872" t="s">
        <v>4938</v>
      </c>
      <c r="I872">
        <v>5</v>
      </c>
      <c r="J872" t="s">
        <v>5054</v>
      </c>
      <c r="K872">
        <v>2</v>
      </c>
      <c r="L872" t="s">
        <v>805</v>
      </c>
      <c r="M872" t="s">
        <v>509</v>
      </c>
      <c r="N872" t="s">
        <v>4820</v>
      </c>
      <c r="O872" t="s">
        <v>510</v>
      </c>
      <c r="P872" t="s">
        <v>8</v>
      </c>
      <c r="Q872" t="s">
        <v>4570</v>
      </c>
      <c r="R872" t="s">
        <v>4940</v>
      </c>
      <c r="S872" t="s">
        <v>195</v>
      </c>
      <c r="T872" t="s">
        <v>4570</v>
      </c>
      <c r="U872" t="s">
        <v>4570</v>
      </c>
      <c r="V872" t="s">
        <v>4496</v>
      </c>
      <c r="W872" t="s">
        <v>4570</v>
      </c>
      <c r="X872" t="s">
        <v>6081</v>
      </c>
      <c r="Y872" t="s">
        <v>6044</v>
      </c>
      <c r="Z872" t="s">
        <v>8</v>
      </c>
      <c r="AA872">
        <v>0</v>
      </c>
      <c r="AB872" t="s">
        <v>195</v>
      </c>
      <c r="AC872">
        <v>0</v>
      </c>
      <c r="AD872" t="s">
        <v>195</v>
      </c>
      <c r="AE872">
        <v>0</v>
      </c>
      <c r="AF872" t="s">
        <v>195</v>
      </c>
      <c r="AG872">
        <v>0</v>
      </c>
      <c r="AH872" t="s">
        <v>195</v>
      </c>
      <c r="AI872">
        <v>260</v>
      </c>
      <c r="AJ872" t="s">
        <v>4862</v>
      </c>
      <c r="AK872">
        <v>5000000</v>
      </c>
      <c r="AL872">
        <v>1300000000</v>
      </c>
      <c r="AM872" t="s">
        <v>5417</v>
      </c>
      <c r="AN872">
        <v>1300000000</v>
      </c>
      <c r="AO872" t="s">
        <v>4943</v>
      </c>
      <c r="AP872">
        <v>0</v>
      </c>
      <c r="AQ872">
        <v>0</v>
      </c>
      <c r="AR872">
        <v>0</v>
      </c>
      <c r="AS872">
        <v>0</v>
      </c>
      <c r="AT872">
        <v>0</v>
      </c>
      <c r="AU872">
        <v>0</v>
      </c>
      <c r="AV872">
        <v>0</v>
      </c>
      <c r="AW872">
        <v>0</v>
      </c>
      <c r="AX872">
        <v>0</v>
      </c>
      <c r="AY872">
        <v>0</v>
      </c>
      <c r="AZ872">
        <v>0</v>
      </c>
      <c r="BA872">
        <v>1300000000</v>
      </c>
      <c r="BB872" t="s">
        <v>3796</v>
      </c>
      <c r="BC872" t="s">
        <v>3797</v>
      </c>
      <c r="BD872" t="s">
        <v>3843</v>
      </c>
      <c r="BE872" t="s">
        <v>3850</v>
      </c>
      <c r="BF872" t="s">
        <v>5057</v>
      </c>
      <c r="BG872" t="s">
        <v>4872</v>
      </c>
      <c r="BH872" t="s">
        <v>4947</v>
      </c>
      <c r="BI872" t="s">
        <v>195</v>
      </c>
      <c r="BJ872" t="s">
        <v>195</v>
      </c>
      <c r="BK872" t="s">
        <v>3777</v>
      </c>
      <c r="BL872" t="s">
        <v>6048</v>
      </c>
      <c r="BM872" t="s">
        <v>4949</v>
      </c>
      <c r="BN872" t="s">
        <v>5186</v>
      </c>
      <c r="BO872" t="s">
        <v>4950</v>
      </c>
      <c r="BP872" s="441" t="str">
        <f t="shared" si="13"/>
        <v>WA.2378.EBD.953.101.C.524111</v>
      </c>
    </row>
    <row r="873" spans="1:68">
      <c r="A873" t="s">
        <v>4935</v>
      </c>
      <c r="B873" t="s">
        <v>4936</v>
      </c>
      <c r="C873" t="s">
        <v>4937</v>
      </c>
      <c r="D873" t="s">
        <v>3795</v>
      </c>
      <c r="E873" t="s">
        <v>197</v>
      </c>
      <c r="F873" t="s">
        <v>3842</v>
      </c>
      <c r="G873" t="s">
        <v>2445</v>
      </c>
      <c r="H873" t="s">
        <v>4938</v>
      </c>
      <c r="I873">
        <v>5</v>
      </c>
      <c r="J873" t="s">
        <v>5054</v>
      </c>
      <c r="K873">
        <v>2</v>
      </c>
      <c r="L873" t="s">
        <v>1081</v>
      </c>
      <c r="M873" t="s">
        <v>516</v>
      </c>
      <c r="N873" t="s">
        <v>4820</v>
      </c>
      <c r="O873" t="s">
        <v>510</v>
      </c>
      <c r="P873" t="s">
        <v>8</v>
      </c>
      <c r="Q873" t="s">
        <v>4570</v>
      </c>
      <c r="R873" t="s">
        <v>4940</v>
      </c>
      <c r="S873" t="s">
        <v>195</v>
      </c>
      <c r="T873" t="s">
        <v>4570</v>
      </c>
      <c r="U873" t="s">
        <v>4570</v>
      </c>
      <c r="V873" t="s">
        <v>4496</v>
      </c>
      <c r="W873" t="s">
        <v>4570</v>
      </c>
      <c r="X873" t="s">
        <v>6082</v>
      </c>
      <c r="Y873" t="s">
        <v>6044</v>
      </c>
      <c r="Z873" t="s">
        <v>8</v>
      </c>
      <c r="AA873">
        <v>0</v>
      </c>
      <c r="AB873" t="s">
        <v>195</v>
      </c>
      <c r="AC873">
        <v>0</v>
      </c>
      <c r="AD873" t="s">
        <v>195</v>
      </c>
      <c r="AE873">
        <v>0</v>
      </c>
      <c r="AF873" t="s">
        <v>195</v>
      </c>
      <c r="AG873">
        <v>0</v>
      </c>
      <c r="AH873" t="s">
        <v>195</v>
      </c>
      <c r="AI873">
        <v>120</v>
      </c>
      <c r="AJ873" t="s">
        <v>6061</v>
      </c>
      <c r="AK873">
        <v>5000000</v>
      </c>
      <c r="AL873">
        <v>600000000</v>
      </c>
      <c r="AM873" t="s">
        <v>5417</v>
      </c>
      <c r="AN873">
        <v>600000000</v>
      </c>
      <c r="AO873" t="s">
        <v>4943</v>
      </c>
      <c r="AP873">
        <v>0</v>
      </c>
      <c r="AQ873">
        <v>0</v>
      </c>
      <c r="AR873">
        <v>0</v>
      </c>
      <c r="AS873">
        <v>0</v>
      </c>
      <c r="AT873">
        <v>0</v>
      </c>
      <c r="AU873">
        <v>0</v>
      </c>
      <c r="AV873">
        <v>0</v>
      </c>
      <c r="AW873">
        <v>0</v>
      </c>
      <c r="AX873">
        <v>0</v>
      </c>
      <c r="AY873">
        <v>0</v>
      </c>
      <c r="AZ873">
        <v>0</v>
      </c>
      <c r="BA873">
        <v>600000000</v>
      </c>
      <c r="BB873" t="s">
        <v>3796</v>
      </c>
      <c r="BC873" t="s">
        <v>3797</v>
      </c>
      <c r="BD873" t="s">
        <v>3843</v>
      </c>
      <c r="BE873" t="s">
        <v>3850</v>
      </c>
      <c r="BF873" t="s">
        <v>5073</v>
      </c>
      <c r="BG873" t="s">
        <v>6080</v>
      </c>
      <c r="BH873" t="s">
        <v>4947</v>
      </c>
      <c r="BI873" t="s">
        <v>195</v>
      </c>
      <c r="BJ873" t="s">
        <v>195</v>
      </c>
      <c r="BK873" t="s">
        <v>3777</v>
      </c>
      <c r="BL873" t="s">
        <v>6048</v>
      </c>
      <c r="BM873" t="s">
        <v>4949</v>
      </c>
      <c r="BN873" t="s">
        <v>5186</v>
      </c>
      <c r="BO873" t="s">
        <v>4950</v>
      </c>
      <c r="BP873" s="441" t="str">
        <f t="shared" si="13"/>
        <v>WA.2378.EBD.953.102.E.524111</v>
      </c>
    </row>
    <row r="874" spans="1:68">
      <c r="A874" t="s">
        <v>4935</v>
      </c>
      <c r="B874" t="s">
        <v>4936</v>
      </c>
      <c r="C874" t="s">
        <v>4937</v>
      </c>
      <c r="D874" t="s">
        <v>3795</v>
      </c>
      <c r="E874" t="s">
        <v>197</v>
      </c>
      <c r="F874" t="s">
        <v>3842</v>
      </c>
      <c r="G874" t="s">
        <v>2445</v>
      </c>
      <c r="H874" t="s">
        <v>4938</v>
      </c>
      <c r="I874">
        <v>5</v>
      </c>
      <c r="J874" t="s">
        <v>5047</v>
      </c>
      <c r="K874">
        <v>1</v>
      </c>
      <c r="L874" t="s">
        <v>805</v>
      </c>
      <c r="M874" t="s">
        <v>567</v>
      </c>
      <c r="N874" t="s">
        <v>4820</v>
      </c>
      <c r="O874" t="s">
        <v>510</v>
      </c>
      <c r="P874" t="s">
        <v>8</v>
      </c>
      <c r="Q874" t="s">
        <v>4570</v>
      </c>
      <c r="R874" t="s">
        <v>4940</v>
      </c>
      <c r="S874" t="s">
        <v>195</v>
      </c>
      <c r="T874" t="s">
        <v>4570</v>
      </c>
      <c r="U874" t="s">
        <v>4570</v>
      </c>
      <c r="V874" t="s">
        <v>4496</v>
      </c>
      <c r="W874" t="s">
        <v>4570</v>
      </c>
      <c r="X874" t="s">
        <v>6083</v>
      </c>
      <c r="Y874" t="s">
        <v>6044</v>
      </c>
      <c r="Z874" t="s">
        <v>8</v>
      </c>
      <c r="AA874">
        <v>0</v>
      </c>
      <c r="AB874" t="s">
        <v>195</v>
      </c>
      <c r="AC874">
        <v>0</v>
      </c>
      <c r="AD874" t="s">
        <v>195</v>
      </c>
      <c r="AE874">
        <v>0</v>
      </c>
      <c r="AF874" t="s">
        <v>195</v>
      </c>
      <c r="AG874">
        <v>0</v>
      </c>
      <c r="AH874" t="s">
        <v>195</v>
      </c>
      <c r="AI874">
        <v>250</v>
      </c>
      <c r="AJ874" t="s">
        <v>195</v>
      </c>
      <c r="AK874">
        <v>5000000</v>
      </c>
      <c r="AL874">
        <v>1250000000</v>
      </c>
      <c r="AM874" t="s">
        <v>5417</v>
      </c>
      <c r="AN874">
        <v>1250000000</v>
      </c>
      <c r="AO874" t="s">
        <v>4943</v>
      </c>
      <c r="AP874">
        <v>0</v>
      </c>
      <c r="AQ874">
        <v>0</v>
      </c>
      <c r="AR874">
        <v>0</v>
      </c>
      <c r="AS874">
        <v>0</v>
      </c>
      <c r="AT874">
        <v>0</v>
      </c>
      <c r="AU874">
        <v>0</v>
      </c>
      <c r="AV874">
        <v>0</v>
      </c>
      <c r="AW874">
        <v>0</v>
      </c>
      <c r="AX874">
        <v>0</v>
      </c>
      <c r="AY874">
        <v>0</v>
      </c>
      <c r="AZ874">
        <v>0</v>
      </c>
      <c r="BA874">
        <v>1250000000</v>
      </c>
      <c r="BB874" t="s">
        <v>3796</v>
      </c>
      <c r="BC874" t="s">
        <v>3797</v>
      </c>
      <c r="BD874" t="s">
        <v>3843</v>
      </c>
      <c r="BE874" t="s">
        <v>3853</v>
      </c>
      <c r="BF874" t="s">
        <v>6084</v>
      </c>
      <c r="BG874" t="s">
        <v>4873</v>
      </c>
      <c r="BH874" t="s">
        <v>4947</v>
      </c>
      <c r="BI874" t="s">
        <v>195</v>
      </c>
      <c r="BJ874" t="s">
        <v>195</v>
      </c>
      <c r="BK874" t="s">
        <v>3777</v>
      </c>
      <c r="BL874" t="s">
        <v>6048</v>
      </c>
      <c r="BM874" t="s">
        <v>4949</v>
      </c>
      <c r="BN874" t="s">
        <v>5186</v>
      </c>
      <c r="BO874" t="s">
        <v>4950</v>
      </c>
      <c r="BP874" s="441" t="str">
        <f t="shared" si="13"/>
        <v>WA.2378.EBD.955.101.G.524111</v>
      </c>
    </row>
    <row r="875" spans="1:68">
      <c r="A875" t="s">
        <v>4935</v>
      </c>
      <c r="B875" t="s">
        <v>4936</v>
      </c>
      <c r="C875" t="s">
        <v>4937</v>
      </c>
      <c r="D875" t="s">
        <v>3795</v>
      </c>
      <c r="E875" t="s">
        <v>197</v>
      </c>
      <c r="F875" t="s">
        <v>3842</v>
      </c>
      <c r="G875" t="s">
        <v>2445</v>
      </c>
      <c r="H875" t="s">
        <v>4938</v>
      </c>
      <c r="I875">
        <v>5</v>
      </c>
      <c r="J875" t="s">
        <v>6085</v>
      </c>
      <c r="K875">
        <v>1</v>
      </c>
      <c r="L875" t="s">
        <v>805</v>
      </c>
      <c r="M875" t="s">
        <v>516</v>
      </c>
      <c r="N875" t="s">
        <v>4820</v>
      </c>
      <c r="O875" t="s">
        <v>510</v>
      </c>
      <c r="P875" t="s">
        <v>8</v>
      </c>
      <c r="Q875" t="s">
        <v>4570</v>
      </c>
      <c r="R875" t="s">
        <v>4940</v>
      </c>
      <c r="S875" t="s">
        <v>195</v>
      </c>
      <c r="T875" t="s">
        <v>4570</v>
      </c>
      <c r="U875" t="s">
        <v>4570</v>
      </c>
      <c r="V875" t="s">
        <v>4496</v>
      </c>
      <c r="W875" t="s">
        <v>4570</v>
      </c>
      <c r="X875" t="s">
        <v>6086</v>
      </c>
      <c r="Y875" t="s">
        <v>6044</v>
      </c>
      <c r="Z875" t="s">
        <v>8</v>
      </c>
      <c r="AA875">
        <v>0</v>
      </c>
      <c r="AB875" t="s">
        <v>195</v>
      </c>
      <c r="AC875">
        <v>0</v>
      </c>
      <c r="AD875" t="s">
        <v>195</v>
      </c>
      <c r="AE875">
        <v>0</v>
      </c>
      <c r="AF875" t="s">
        <v>195</v>
      </c>
      <c r="AG875">
        <v>0</v>
      </c>
      <c r="AH875" t="s">
        <v>195</v>
      </c>
      <c r="AI875">
        <v>100</v>
      </c>
      <c r="AJ875" t="s">
        <v>195</v>
      </c>
      <c r="AK875">
        <v>5000000</v>
      </c>
      <c r="AL875">
        <v>500000000</v>
      </c>
      <c r="AM875" t="s">
        <v>5417</v>
      </c>
      <c r="AN875">
        <v>500000000</v>
      </c>
      <c r="AO875" t="s">
        <v>4943</v>
      </c>
      <c r="AP875">
        <v>0</v>
      </c>
      <c r="AQ875">
        <v>0</v>
      </c>
      <c r="AR875">
        <v>0</v>
      </c>
      <c r="AS875">
        <v>0</v>
      </c>
      <c r="AT875">
        <v>0</v>
      </c>
      <c r="AU875">
        <v>0</v>
      </c>
      <c r="AV875">
        <v>0</v>
      </c>
      <c r="AW875">
        <v>0</v>
      </c>
      <c r="AX875">
        <v>0</v>
      </c>
      <c r="AY875">
        <v>0</v>
      </c>
      <c r="AZ875">
        <v>0</v>
      </c>
      <c r="BA875">
        <v>500000000</v>
      </c>
      <c r="BB875" t="s">
        <v>3796</v>
      </c>
      <c r="BC875" t="s">
        <v>3797</v>
      </c>
      <c r="BD875" t="s">
        <v>3843</v>
      </c>
      <c r="BE875" t="s">
        <v>6087</v>
      </c>
      <c r="BF875" t="s">
        <v>6088</v>
      </c>
      <c r="BG875" t="s">
        <v>6080</v>
      </c>
      <c r="BH875" t="s">
        <v>4947</v>
      </c>
      <c r="BI875" t="s">
        <v>195</v>
      </c>
      <c r="BJ875" t="s">
        <v>195</v>
      </c>
      <c r="BK875" t="s">
        <v>3777</v>
      </c>
      <c r="BL875" t="s">
        <v>6048</v>
      </c>
      <c r="BM875" t="s">
        <v>4949</v>
      </c>
      <c r="BN875" t="s">
        <v>5186</v>
      </c>
      <c r="BO875" t="s">
        <v>4950</v>
      </c>
      <c r="BP875" s="441" t="str">
        <f t="shared" si="13"/>
        <v>WA.2378.EBD.974.101.E.524111</v>
      </c>
    </row>
    <row r="876" spans="1:68">
      <c r="A876" t="s">
        <v>5010</v>
      </c>
      <c r="B876" t="s">
        <v>4936</v>
      </c>
      <c r="C876" t="s">
        <v>4937</v>
      </c>
      <c r="D876" t="s">
        <v>3795</v>
      </c>
      <c r="E876" t="s">
        <v>197</v>
      </c>
      <c r="F876" t="s">
        <v>3842</v>
      </c>
      <c r="G876" t="s">
        <v>2445</v>
      </c>
      <c r="H876" t="s">
        <v>4938</v>
      </c>
      <c r="I876">
        <v>5</v>
      </c>
      <c r="J876" t="s">
        <v>5031</v>
      </c>
      <c r="K876">
        <v>1</v>
      </c>
      <c r="L876" t="s">
        <v>805</v>
      </c>
      <c r="M876" t="s">
        <v>516</v>
      </c>
      <c r="N876" t="s">
        <v>4820</v>
      </c>
      <c r="O876" t="s">
        <v>510</v>
      </c>
      <c r="P876" t="s">
        <v>8</v>
      </c>
      <c r="Q876" t="s">
        <v>4570</v>
      </c>
      <c r="R876" t="s">
        <v>4940</v>
      </c>
      <c r="S876" t="s">
        <v>195</v>
      </c>
      <c r="T876" t="s">
        <v>4570</v>
      </c>
      <c r="U876" t="s">
        <v>4570</v>
      </c>
      <c r="V876" t="s">
        <v>4496</v>
      </c>
      <c r="W876" t="s">
        <v>4570</v>
      </c>
      <c r="X876" t="s">
        <v>6079</v>
      </c>
      <c r="Y876" t="s">
        <v>6044</v>
      </c>
      <c r="Z876" t="s">
        <v>8</v>
      </c>
      <c r="AA876">
        <v>0</v>
      </c>
      <c r="AB876" t="s">
        <v>195</v>
      </c>
      <c r="AC876">
        <v>0</v>
      </c>
      <c r="AD876" t="s">
        <v>195</v>
      </c>
      <c r="AE876">
        <v>0</v>
      </c>
      <c r="AF876" t="s">
        <v>195</v>
      </c>
      <c r="AG876">
        <v>0</v>
      </c>
      <c r="AH876" t="s">
        <v>195</v>
      </c>
      <c r="AI876">
        <v>126</v>
      </c>
      <c r="AJ876" t="s">
        <v>6061</v>
      </c>
      <c r="AK876">
        <v>5000000</v>
      </c>
      <c r="AL876">
        <v>630000000</v>
      </c>
      <c r="AM876" t="s">
        <v>5417</v>
      </c>
      <c r="AN876">
        <v>630000000</v>
      </c>
      <c r="AO876" t="s">
        <v>5011</v>
      </c>
      <c r="AP876">
        <v>0</v>
      </c>
      <c r="AQ876">
        <v>0</v>
      </c>
      <c r="AR876">
        <v>28909174</v>
      </c>
      <c r="AS876">
        <v>7040472</v>
      </c>
      <c r="AT876">
        <v>17586873</v>
      </c>
      <c r="AU876">
        <v>21468216</v>
      </c>
      <c r="AV876">
        <v>139177277</v>
      </c>
      <c r="AW876">
        <v>18628277</v>
      </c>
      <c r="AX876">
        <v>21048453</v>
      </c>
      <c r="AY876">
        <v>17970065</v>
      </c>
      <c r="AZ876">
        <v>18355928</v>
      </c>
      <c r="BA876">
        <v>339815265</v>
      </c>
      <c r="BB876" t="s">
        <v>3796</v>
      </c>
      <c r="BC876" t="s">
        <v>3797</v>
      </c>
      <c r="BD876" t="s">
        <v>3843</v>
      </c>
      <c r="BE876" t="s">
        <v>3844</v>
      </c>
      <c r="BF876" t="s">
        <v>5034</v>
      </c>
      <c r="BG876" t="s">
        <v>6080</v>
      </c>
      <c r="BH876" t="s">
        <v>4947</v>
      </c>
      <c r="BI876" t="s">
        <v>195</v>
      </c>
      <c r="BJ876" t="s">
        <v>195</v>
      </c>
      <c r="BK876" t="s">
        <v>3777</v>
      </c>
      <c r="BL876" t="s">
        <v>6048</v>
      </c>
      <c r="BM876" t="s">
        <v>4949</v>
      </c>
      <c r="BN876" t="s">
        <v>5186</v>
      </c>
      <c r="BO876" t="s">
        <v>4950</v>
      </c>
      <c r="BP876" s="441" t="str">
        <f t="shared" si="13"/>
        <v>WA.2378.EBD.952.101.E.524111</v>
      </c>
    </row>
    <row r="877" spans="1:68">
      <c r="A877" t="s">
        <v>5010</v>
      </c>
      <c r="B877" t="s">
        <v>4936</v>
      </c>
      <c r="C877" t="s">
        <v>4937</v>
      </c>
      <c r="D877" t="s">
        <v>3795</v>
      </c>
      <c r="E877" t="s">
        <v>197</v>
      </c>
      <c r="F877" t="s">
        <v>3842</v>
      </c>
      <c r="G877" t="s">
        <v>2445</v>
      </c>
      <c r="H877" t="s">
        <v>4938</v>
      </c>
      <c r="I877">
        <v>5</v>
      </c>
      <c r="J877" t="s">
        <v>5054</v>
      </c>
      <c r="K877">
        <v>2</v>
      </c>
      <c r="L877" t="s">
        <v>805</v>
      </c>
      <c r="M877" t="s">
        <v>509</v>
      </c>
      <c r="N877" t="s">
        <v>4820</v>
      </c>
      <c r="O877" t="s">
        <v>510</v>
      </c>
      <c r="P877" t="s">
        <v>8</v>
      </c>
      <c r="Q877" t="s">
        <v>4570</v>
      </c>
      <c r="R877" t="s">
        <v>4940</v>
      </c>
      <c r="S877" t="s">
        <v>195</v>
      </c>
      <c r="T877" t="s">
        <v>4570</v>
      </c>
      <c r="U877" t="s">
        <v>4570</v>
      </c>
      <c r="V877" t="s">
        <v>4496</v>
      </c>
      <c r="W877" t="s">
        <v>4570</v>
      </c>
      <c r="X877" t="s">
        <v>6081</v>
      </c>
      <c r="Y877" t="s">
        <v>6044</v>
      </c>
      <c r="Z877" t="s">
        <v>8</v>
      </c>
      <c r="AA877">
        <v>0</v>
      </c>
      <c r="AB877" t="s">
        <v>195</v>
      </c>
      <c r="AC877">
        <v>0</v>
      </c>
      <c r="AD877" t="s">
        <v>195</v>
      </c>
      <c r="AE877">
        <v>0</v>
      </c>
      <c r="AF877" t="s">
        <v>195</v>
      </c>
      <c r="AG877">
        <v>0</v>
      </c>
      <c r="AH877" t="s">
        <v>195</v>
      </c>
      <c r="AI877">
        <v>317</v>
      </c>
      <c r="AJ877" t="s">
        <v>4862</v>
      </c>
      <c r="AK877">
        <v>5000000</v>
      </c>
      <c r="AL877">
        <v>1585000000</v>
      </c>
      <c r="AM877" t="s">
        <v>5417</v>
      </c>
      <c r="AN877">
        <v>1585000000</v>
      </c>
      <c r="AO877" t="s">
        <v>5011</v>
      </c>
      <c r="AP877">
        <v>0</v>
      </c>
      <c r="AQ877">
        <v>0</v>
      </c>
      <c r="AR877">
        <v>15427235</v>
      </c>
      <c r="AS877">
        <v>77274845</v>
      </c>
      <c r="AT877">
        <v>22425583</v>
      </c>
      <c r="AU877">
        <v>64648384</v>
      </c>
      <c r="AV877">
        <v>40603714</v>
      </c>
      <c r="AW877">
        <v>54390449</v>
      </c>
      <c r="AX877">
        <v>47604065</v>
      </c>
      <c r="AY877">
        <v>62029350</v>
      </c>
      <c r="AZ877">
        <v>46491650</v>
      </c>
      <c r="BA877">
        <v>1154104725</v>
      </c>
      <c r="BB877" t="s">
        <v>3796</v>
      </c>
      <c r="BC877" t="s">
        <v>3797</v>
      </c>
      <c r="BD877" t="s">
        <v>3843</v>
      </c>
      <c r="BE877" t="s">
        <v>3850</v>
      </c>
      <c r="BF877" t="s">
        <v>5057</v>
      </c>
      <c r="BG877" t="s">
        <v>4872</v>
      </c>
      <c r="BH877" t="s">
        <v>4947</v>
      </c>
      <c r="BI877" t="s">
        <v>195</v>
      </c>
      <c r="BJ877" t="s">
        <v>195</v>
      </c>
      <c r="BK877" t="s">
        <v>3777</v>
      </c>
      <c r="BL877" t="s">
        <v>6048</v>
      </c>
      <c r="BM877" t="s">
        <v>4949</v>
      </c>
      <c r="BN877" t="s">
        <v>5186</v>
      </c>
      <c r="BO877" t="s">
        <v>4950</v>
      </c>
      <c r="BP877" s="441" t="str">
        <f t="shared" si="13"/>
        <v>WA.2378.EBD.953.101.C.524111</v>
      </c>
    </row>
    <row r="878" spans="1:68">
      <c r="A878" t="s">
        <v>5010</v>
      </c>
      <c r="B878" t="s">
        <v>4936</v>
      </c>
      <c r="C878" t="s">
        <v>4937</v>
      </c>
      <c r="D878" t="s">
        <v>3795</v>
      </c>
      <c r="E878" t="s">
        <v>197</v>
      </c>
      <c r="F878" t="s">
        <v>3842</v>
      </c>
      <c r="G878" t="s">
        <v>2445</v>
      </c>
      <c r="H878" t="s">
        <v>4938</v>
      </c>
      <c r="I878">
        <v>5</v>
      </c>
      <c r="J878" t="s">
        <v>5054</v>
      </c>
      <c r="K878">
        <v>2</v>
      </c>
      <c r="L878" t="s">
        <v>1081</v>
      </c>
      <c r="M878" t="s">
        <v>516</v>
      </c>
      <c r="N878" t="s">
        <v>4820</v>
      </c>
      <c r="O878" t="s">
        <v>510</v>
      </c>
      <c r="P878" t="s">
        <v>8</v>
      </c>
      <c r="Q878" t="s">
        <v>4570</v>
      </c>
      <c r="R878" t="s">
        <v>4940</v>
      </c>
      <c r="S878" t="s">
        <v>195</v>
      </c>
      <c r="T878" t="s">
        <v>4570</v>
      </c>
      <c r="U878" t="s">
        <v>4570</v>
      </c>
      <c r="V878" t="s">
        <v>4496</v>
      </c>
      <c r="W878" t="s">
        <v>4570</v>
      </c>
      <c r="X878" t="s">
        <v>6082</v>
      </c>
      <c r="Y878" t="s">
        <v>6044</v>
      </c>
      <c r="Z878" t="s">
        <v>8</v>
      </c>
      <c r="AA878">
        <v>0</v>
      </c>
      <c r="AB878" t="s">
        <v>195</v>
      </c>
      <c r="AC878">
        <v>0</v>
      </c>
      <c r="AD878" t="s">
        <v>195</v>
      </c>
      <c r="AE878">
        <v>0</v>
      </c>
      <c r="AF878" t="s">
        <v>195</v>
      </c>
      <c r="AG878">
        <v>0</v>
      </c>
      <c r="AH878" t="s">
        <v>195</v>
      </c>
      <c r="AI878">
        <v>120</v>
      </c>
      <c r="AJ878" t="s">
        <v>6061</v>
      </c>
      <c r="AK878">
        <v>5000000</v>
      </c>
      <c r="AL878">
        <v>600000000</v>
      </c>
      <c r="AM878" t="s">
        <v>5417</v>
      </c>
      <c r="AN878">
        <v>600000000</v>
      </c>
      <c r="AO878" t="s">
        <v>5011</v>
      </c>
      <c r="AP878">
        <v>0</v>
      </c>
      <c r="AQ878">
        <v>0</v>
      </c>
      <c r="AR878">
        <v>56060772</v>
      </c>
      <c r="AS878">
        <v>14224396</v>
      </c>
      <c r="AT878">
        <v>8396997</v>
      </c>
      <c r="AU878">
        <v>37768148</v>
      </c>
      <c r="AV878">
        <v>29893838</v>
      </c>
      <c r="AW878">
        <v>28177301</v>
      </c>
      <c r="AX878">
        <v>28192104</v>
      </c>
      <c r="AY878">
        <v>29038461</v>
      </c>
      <c r="AZ878">
        <v>27759146</v>
      </c>
      <c r="BA878">
        <v>340488837</v>
      </c>
      <c r="BB878" t="s">
        <v>3796</v>
      </c>
      <c r="BC878" t="s">
        <v>3797</v>
      </c>
      <c r="BD878" t="s">
        <v>3843</v>
      </c>
      <c r="BE878" t="s">
        <v>3850</v>
      </c>
      <c r="BF878" t="s">
        <v>5073</v>
      </c>
      <c r="BG878" t="s">
        <v>6080</v>
      </c>
      <c r="BH878" t="s">
        <v>4947</v>
      </c>
      <c r="BI878" t="s">
        <v>195</v>
      </c>
      <c r="BJ878" t="s">
        <v>195</v>
      </c>
      <c r="BK878" t="s">
        <v>3777</v>
      </c>
      <c r="BL878" t="s">
        <v>6048</v>
      </c>
      <c r="BM878" t="s">
        <v>4949</v>
      </c>
      <c r="BN878" t="s">
        <v>5186</v>
      </c>
      <c r="BO878" t="s">
        <v>4950</v>
      </c>
      <c r="BP878" s="441" t="str">
        <f t="shared" si="13"/>
        <v>WA.2378.EBD.953.102.E.524111</v>
      </c>
    </row>
    <row r="879" spans="1:68">
      <c r="A879" t="s">
        <v>4935</v>
      </c>
      <c r="B879" t="s">
        <v>4936</v>
      </c>
      <c r="C879" t="s">
        <v>4937</v>
      </c>
      <c r="D879" t="s">
        <v>3795</v>
      </c>
      <c r="E879" t="s">
        <v>197</v>
      </c>
      <c r="F879" t="s">
        <v>3861</v>
      </c>
      <c r="G879" t="s">
        <v>2290</v>
      </c>
      <c r="H879" t="s">
        <v>4938</v>
      </c>
      <c r="I879">
        <v>78</v>
      </c>
      <c r="J879" t="s">
        <v>5012</v>
      </c>
      <c r="K879">
        <v>78</v>
      </c>
      <c r="L879" t="s">
        <v>805</v>
      </c>
      <c r="M879" t="s">
        <v>508</v>
      </c>
      <c r="N879" t="s">
        <v>6089</v>
      </c>
      <c r="O879" t="s">
        <v>514</v>
      </c>
      <c r="P879" t="s">
        <v>8</v>
      </c>
      <c r="Q879" t="s">
        <v>4570</v>
      </c>
      <c r="R879" t="s">
        <v>4940</v>
      </c>
      <c r="S879" t="s">
        <v>195</v>
      </c>
      <c r="T879" t="s">
        <v>4570</v>
      </c>
      <c r="U879" t="s">
        <v>4570</v>
      </c>
      <c r="V879" t="s">
        <v>4496</v>
      </c>
      <c r="W879" t="s">
        <v>4570</v>
      </c>
      <c r="X879" t="s">
        <v>6090</v>
      </c>
      <c r="Y879" t="s">
        <v>6091</v>
      </c>
      <c r="Z879" t="s">
        <v>8</v>
      </c>
      <c r="AA879">
        <v>0</v>
      </c>
      <c r="AB879" t="s">
        <v>195</v>
      </c>
      <c r="AC879">
        <v>0</v>
      </c>
      <c r="AD879" t="s">
        <v>195</v>
      </c>
      <c r="AE879">
        <v>0</v>
      </c>
      <c r="AF879" t="s">
        <v>195</v>
      </c>
      <c r="AG879">
        <v>0</v>
      </c>
      <c r="AH879" t="s">
        <v>195</v>
      </c>
      <c r="AI879">
        <v>68</v>
      </c>
      <c r="AJ879" t="s">
        <v>106</v>
      </c>
      <c r="AK879">
        <v>4250000</v>
      </c>
      <c r="AL879">
        <v>289000000</v>
      </c>
      <c r="AM879" t="s">
        <v>5417</v>
      </c>
      <c r="AN879">
        <v>289000000</v>
      </c>
      <c r="AO879" t="s">
        <v>4943</v>
      </c>
      <c r="AP879">
        <v>0</v>
      </c>
      <c r="AQ879">
        <v>0</v>
      </c>
      <c r="AR879">
        <v>0</v>
      </c>
      <c r="AS879">
        <v>0</v>
      </c>
      <c r="AT879">
        <v>0</v>
      </c>
      <c r="AU879">
        <v>0</v>
      </c>
      <c r="AV879">
        <v>0</v>
      </c>
      <c r="AW879">
        <v>0</v>
      </c>
      <c r="AX879">
        <v>0</v>
      </c>
      <c r="AY879">
        <v>0</v>
      </c>
      <c r="AZ879">
        <v>0</v>
      </c>
      <c r="BA879">
        <v>289000000</v>
      </c>
      <c r="BB879" t="s">
        <v>3796</v>
      </c>
      <c r="BC879" t="s">
        <v>3797</v>
      </c>
      <c r="BD879" t="s">
        <v>5014</v>
      </c>
      <c r="BE879" t="s">
        <v>5015</v>
      </c>
      <c r="BF879" t="s">
        <v>5016</v>
      </c>
      <c r="BG879" t="s">
        <v>6092</v>
      </c>
      <c r="BH879" t="s">
        <v>4947</v>
      </c>
      <c r="BI879" t="s">
        <v>195</v>
      </c>
      <c r="BJ879" t="s">
        <v>195</v>
      </c>
      <c r="BK879" t="s">
        <v>3866</v>
      </c>
      <c r="BL879" t="s">
        <v>6093</v>
      </c>
      <c r="BM879" t="s">
        <v>4949</v>
      </c>
      <c r="BN879" t="s">
        <v>5121</v>
      </c>
      <c r="BO879" t="s">
        <v>4950</v>
      </c>
      <c r="BP879" s="441" t="str">
        <f t="shared" si="13"/>
        <v>WA.2378.EBC.954.101.B.522191</v>
      </c>
    </row>
    <row r="880" spans="1:68">
      <c r="A880" t="s">
        <v>5010</v>
      </c>
      <c r="B880" t="s">
        <v>4936</v>
      </c>
      <c r="C880" t="s">
        <v>4937</v>
      </c>
      <c r="D880" t="s">
        <v>3795</v>
      </c>
      <c r="E880" t="s">
        <v>197</v>
      </c>
      <c r="F880" t="s">
        <v>3861</v>
      </c>
      <c r="G880" t="s">
        <v>2290</v>
      </c>
      <c r="H880" t="s">
        <v>4938</v>
      </c>
      <c r="I880">
        <v>78</v>
      </c>
      <c r="J880" t="s">
        <v>5012</v>
      </c>
      <c r="K880">
        <v>78</v>
      </c>
      <c r="L880" t="s">
        <v>805</v>
      </c>
      <c r="M880" t="s">
        <v>508</v>
      </c>
      <c r="N880" t="s">
        <v>6089</v>
      </c>
      <c r="O880" t="s">
        <v>514</v>
      </c>
      <c r="P880" t="s">
        <v>8</v>
      </c>
      <c r="Q880" t="s">
        <v>4570</v>
      </c>
      <c r="R880" t="s">
        <v>4940</v>
      </c>
      <c r="S880" t="s">
        <v>195</v>
      </c>
      <c r="T880" t="s">
        <v>4570</v>
      </c>
      <c r="U880" t="s">
        <v>4570</v>
      </c>
      <c r="V880" t="s">
        <v>4496</v>
      </c>
      <c r="W880" t="s">
        <v>4570</v>
      </c>
      <c r="X880" t="s">
        <v>6090</v>
      </c>
      <c r="Y880" t="s">
        <v>6091</v>
      </c>
      <c r="Z880" t="s">
        <v>8</v>
      </c>
      <c r="AA880">
        <v>0</v>
      </c>
      <c r="AB880" t="s">
        <v>195</v>
      </c>
      <c r="AC880">
        <v>0</v>
      </c>
      <c r="AD880" t="s">
        <v>195</v>
      </c>
      <c r="AE880">
        <v>0</v>
      </c>
      <c r="AF880" t="s">
        <v>195</v>
      </c>
      <c r="AG880">
        <v>0</v>
      </c>
      <c r="AH880" t="s">
        <v>195</v>
      </c>
      <c r="AI880">
        <v>68</v>
      </c>
      <c r="AJ880" t="s">
        <v>106</v>
      </c>
      <c r="AK880">
        <v>4250000</v>
      </c>
      <c r="AL880">
        <v>289000000</v>
      </c>
      <c r="AM880" t="s">
        <v>5417</v>
      </c>
      <c r="AN880">
        <v>289000000</v>
      </c>
      <c r="AO880" t="s">
        <v>5011</v>
      </c>
      <c r="AP880">
        <v>0</v>
      </c>
      <c r="AQ880">
        <v>0</v>
      </c>
      <c r="AR880">
        <v>4810144</v>
      </c>
      <c r="AS880">
        <v>1291348</v>
      </c>
      <c r="AT880">
        <v>0</v>
      </c>
      <c r="AU880">
        <v>18445022</v>
      </c>
      <c r="AV880">
        <v>4777939</v>
      </c>
      <c r="AW880">
        <v>2866766</v>
      </c>
      <c r="AX880">
        <v>17476473</v>
      </c>
      <c r="AY880">
        <v>13643947</v>
      </c>
      <c r="AZ880">
        <v>14333829</v>
      </c>
      <c r="BA880">
        <v>211354532</v>
      </c>
      <c r="BB880" t="s">
        <v>3796</v>
      </c>
      <c r="BC880" t="s">
        <v>3797</v>
      </c>
      <c r="BD880" t="s">
        <v>5014</v>
      </c>
      <c r="BE880" t="s">
        <v>5015</v>
      </c>
      <c r="BF880" t="s">
        <v>5016</v>
      </c>
      <c r="BG880" t="s">
        <v>6092</v>
      </c>
      <c r="BH880" t="s">
        <v>4947</v>
      </c>
      <c r="BI880" t="s">
        <v>195</v>
      </c>
      <c r="BJ880" t="s">
        <v>195</v>
      </c>
      <c r="BK880" t="s">
        <v>3866</v>
      </c>
      <c r="BL880" t="s">
        <v>6093</v>
      </c>
      <c r="BM880" t="s">
        <v>4949</v>
      </c>
      <c r="BN880" t="s">
        <v>5121</v>
      </c>
      <c r="BO880" t="s">
        <v>4950</v>
      </c>
      <c r="BP880" s="441" t="str">
        <f t="shared" si="13"/>
        <v>WA.2378.EBC.954.101.B.522191</v>
      </c>
    </row>
    <row r="881" spans="1:68">
      <c r="A881" t="s">
        <v>4935</v>
      </c>
      <c r="B881" t="s">
        <v>4936</v>
      </c>
      <c r="C881" t="s">
        <v>4937</v>
      </c>
      <c r="D881" t="s">
        <v>3795</v>
      </c>
      <c r="E881" t="s">
        <v>197</v>
      </c>
      <c r="F881" t="s">
        <v>3812</v>
      </c>
      <c r="G881" t="s">
        <v>820</v>
      </c>
      <c r="H881" t="s">
        <v>4938</v>
      </c>
      <c r="I881">
        <v>9</v>
      </c>
      <c r="J881" t="s">
        <v>4959</v>
      </c>
      <c r="K881">
        <v>2</v>
      </c>
      <c r="L881" t="s">
        <v>1164</v>
      </c>
      <c r="M881" t="s">
        <v>508</v>
      </c>
      <c r="N881" t="s">
        <v>4820</v>
      </c>
      <c r="O881" t="s">
        <v>526</v>
      </c>
      <c r="P881" t="s">
        <v>8</v>
      </c>
      <c r="Q881" t="s">
        <v>4570</v>
      </c>
      <c r="R881" t="s">
        <v>4940</v>
      </c>
      <c r="S881" t="s">
        <v>195</v>
      </c>
      <c r="T881" t="s">
        <v>4570</v>
      </c>
      <c r="U881" t="s">
        <v>4570</v>
      </c>
      <c r="V881" t="s">
        <v>4496</v>
      </c>
      <c r="W881" t="s">
        <v>4570</v>
      </c>
      <c r="X881" t="s">
        <v>6094</v>
      </c>
      <c r="Y881" t="s">
        <v>4820</v>
      </c>
      <c r="Z881" t="s">
        <v>8</v>
      </c>
      <c r="AA881">
        <v>0</v>
      </c>
      <c r="AB881" t="s">
        <v>195</v>
      </c>
      <c r="AC881">
        <v>0</v>
      </c>
      <c r="AD881" t="s">
        <v>195</v>
      </c>
      <c r="AE881">
        <v>0</v>
      </c>
      <c r="AF881" t="s">
        <v>195</v>
      </c>
      <c r="AG881">
        <v>0</v>
      </c>
      <c r="AH881" t="s">
        <v>195</v>
      </c>
      <c r="AI881">
        <v>1</v>
      </c>
      <c r="AJ881" t="s">
        <v>9</v>
      </c>
      <c r="AK881">
        <v>40434000</v>
      </c>
      <c r="AL881">
        <v>40434000</v>
      </c>
      <c r="AM881" t="s">
        <v>5417</v>
      </c>
      <c r="AN881">
        <v>40434000</v>
      </c>
      <c r="AO881" t="s">
        <v>4943</v>
      </c>
      <c r="AP881">
        <v>0</v>
      </c>
      <c r="AQ881">
        <v>0</v>
      </c>
      <c r="AR881">
        <v>1716323</v>
      </c>
      <c r="AS881">
        <v>1716323</v>
      </c>
      <c r="AT881">
        <v>2574483</v>
      </c>
      <c r="AU881">
        <v>3585210</v>
      </c>
      <c r="AV881">
        <v>4574478</v>
      </c>
      <c r="AW881">
        <v>4398592</v>
      </c>
      <c r="AX881">
        <v>4579166</v>
      </c>
      <c r="AY881">
        <v>4398592</v>
      </c>
      <c r="AZ881">
        <v>12890833</v>
      </c>
      <c r="BA881">
        <v>0</v>
      </c>
      <c r="BB881" t="s">
        <v>3796</v>
      </c>
      <c r="BC881" t="s">
        <v>3797</v>
      </c>
      <c r="BD881" t="s">
        <v>3813</v>
      </c>
      <c r="BE881" t="s">
        <v>3816</v>
      </c>
      <c r="BF881" t="s">
        <v>3815</v>
      </c>
      <c r="BG881" t="s">
        <v>4870</v>
      </c>
      <c r="BH881" t="s">
        <v>523</v>
      </c>
      <c r="BI881" t="s">
        <v>532</v>
      </c>
      <c r="BJ881" t="s">
        <v>533</v>
      </c>
      <c r="BK881" t="s">
        <v>3786</v>
      </c>
      <c r="BL881" t="s">
        <v>6068</v>
      </c>
      <c r="BM881" t="s">
        <v>4949</v>
      </c>
      <c r="BN881" t="s">
        <v>5439</v>
      </c>
      <c r="BO881" t="s">
        <v>4950</v>
      </c>
      <c r="BP881" s="441" t="str">
        <f t="shared" si="13"/>
        <v>WA.2378.EBA.958.311.B.521219</v>
      </c>
    </row>
    <row r="882" spans="1:68">
      <c r="A882" t="s">
        <v>4935</v>
      </c>
      <c r="B882" t="s">
        <v>4936</v>
      </c>
      <c r="C882" t="s">
        <v>4937</v>
      </c>
      <c r="D882" t="s">
        <v>3795</v>
      </c>
      <c r="E882" t="s">
        <v>197</v>
      </c>
      <c r="F882" t="s">
        <v>3812</v>
      </c>
      <c r="G882" t="s">
        <v>820</v>
      </c>
      <c r="H882" t="s">
        <v>4938</v>
      </c>
      <c r="I882">
        <v>9</v>
      </c>
      <c r="J882" t="s">
        <v>5469</v>
      </c>
      <c r="K882">
        <v>1</v>
      </c>
      <c r="L882" t="s">
        <v>1295</v>
      </c>
      <c r="M882" t="s">
        <v>567</v>
      </c>
      <c r="N882" t="s">
        <v>6095</v>
      </c>
      <c r="O882" t="s">
        <v>526</v>
      </c>
      <c r="P882" t="s">
        <v>8</v>
      </c>
      <c r="Q882" t="s">
        <v>4570</v>
      </c>
      <c r="R882" t="s">
        <v>4940</v>
      </c>
      <c r="S882" t="s">
        <v>195</v>
      </c>
      <c r="T882" t="s">
        <v>4570</v>
      </c>
      <c r="U882" t="s">
        <v>4570</v>
      </c>
      <c r="V882" t="s">
        <v>4496</v>
      </c>
      <c r="W882" t="s">
        <v>4570</v>
      </c>
      <c r="X882" t="s">
        <v>6096</v>
      </c>
      <c r="Y882" t="s">
        <v>6095</v>
      </c>
      <c r="Z882" t="s">
        <v>8</v>
      </c>
      <c r="AA882">
        <v>0</v>
      </c>
      <c r="AB882" t="s">
        <v>195</v>
      </c>
      <c r="AC882">
        <v>0</v>
      </c>
      <c r="AD882" t="s">
        <v>195</v>
      </c>
      <c r="AE882">
        <v>0</v>
      </c>
      <c r="AF882" t="s">
        <v>195</v>
      </c>
      <c r="AG882">
        <v>0</v>
      </c>
      <c r="AH882" t="s">
        <v>195</v>
      </c>
      <c r="AI882">
        <v>1</v>
      </c>
      <c r="AJ882" t="s">
        <v>9</v>
      </c>
      <c r="AK882">
        <v>302384000</v>
      </c>
      <c r="AL882">
        <v>302384000</v>
      </c>
      <c r="AM882" t="s">
        <v>5417</v>
      </c>
      <c r="AN882">
        <v>302384000</v>
      </c>
      <c r="AO882" t="s">
        <v>4943</v>
      </c>
      <c r="AP882">
        <v>0</v>
      </c>
      <c r="AQ882">
        <v>0</v>
      </c>
      <c r="AR882">
        <v>0</v>
      </c>
      <c r="AS882">
        <v>0</v>
      </c>
      <c r="AT882">
        <v>0</v>
      </c>
      <c r="AU882">
        <v>0</v>
      </c>
      <c r="AV882">
        <v>0</v>
      </c>
      <c r="AW882">
        <v>0</v>
      </c>
      <c r="AX882">
        <v>0</v>
      </c>
      <c r="AY882">
        <v>0</v>
      </c>
      <c r="AZ882">
        <v>0</v>
      </c>
      <c r="BA882">
        <v>302384000</v>
      </c>
      <c r="BB882" t="s">
        <v>3796</v>
      </c>
      <c r="BC882" t="s">
        <v>3797</v>
      </c>
      <c r="BD882" t="s">
        <v>3813</v>
      </c>
      <c r="BE882" t="s">
        <v>3818</v>
      </c>
      <c r="BF882" t="s">
        <v>5762</v>
      </c>
      <c r="BG882" t="s">
        <v>6097</v>
      </c>
      <c r="BH882" t="s">
        <v>5764</v>
      </c>
      <c r="BI882" t="s">
        <v>195</v>
      </c>
      <c r="BJ882" t="s">
        <v>195</v>
      </c>
      <c r="BK882" t="s">
        <v>3786</v>
      </c>
      <c r="BL882" t="s">
        <v>6098</v>
      </c>
      <c r="BM882" t="s">
        <v>4949</v>
      </c>
      <c r="BN882" t="s">
        <v>5439</v>
      </c>
      <c r="BO882" t="s">
        <v>4950</v>
      </c>
      <c r="BP882" s="441" t="str">
        <f t="shared" si="13"/>
        <v>WA.2378.EBA.962.201.G.521219</v>
      </c>
    </row>
    <row r="883" spans="1:68">
      <c r="A883" t="s">
        <v>5010</v>
      </c>
      <c r="B883" t="s">
        <v>4936</v>
      </c>
      <c r="C883" t="s">
        <v>4937</v>
      </c>
      <c r="D883" t="s">
        <v>3795</v>
      </c>
      <c r="E883" t="s">
        <v>197</v>
      </c>
      <c r="F883" t="s">
        <v>3812</v>
      </c>
      <c r="G883" t="s">
        <v>820</v>
      </c>
      <c r="H883" t="s">
        <v>4938</v>
      </c>
      <c r="I883">
        <v>9</v>
      </c>
      <c r="J883" t="s">
        <v>4959</v>
      </c>
      <c r="K883">
        <v>2</v>
      </c>
      <c r="L883" t="s">
        <v>1164</v>
      </c>
      <c r="M883" t="s">
        <v>508</v>
      </c>
      <c r="N883" t="s">
        <v>4820</v>
      </c>
      <c r="O883" t="s">
        <v>526</v>
      </c>
      <c r="P883" t="s">
        <v>8</v>
      </c>
      <c r="Q883" t="s">
        <v>4570</v>
      </c>
      <c r="R883" t="s">
        <v>4940</v>
      </c>
      <c r="S883" t="s">
        <v>195</v>
      </c>
      <c r="T883" t="s">
        <v>4570</v>
      </c>
      <c r="U883" t="s">
        <v>4570</v>
      </c>
      <c r="V883" t="s">
        <v>4496</v>
      </c>
      <c r="W883" t="s">
        <v>4570</v>
      </c>
      <c r="X883" t="s">
        <v>6094</v>
      </c>
      <c r="Y883" t="s">
        <v>4820</v>
      </c>
      <c r="Z883" t="s">
        <v>8</v>
      </c>
      <c r="AA883">
        <v>0</v>
      </c>
      <c r="AB883" t="s">
        <v>195</v>
      </c>
      <c r="AC883">
        <v>0</v>
      </c>
      <c r="AD883" t="s">
        <v>195</v>
      </c>
      <c r="AE883">
        <v>0</v>
      </c>
      <c r="AF883" t="s">
        <v>195</v>
      </c>
      <c r="AG883">
        <v>0</v>
      </c>
      <c r="AH883" t="s">
        <v>195</v>
      </c>
      <c r="AI883">
        <v>1</v>
      </c>
      <c r="AJ883" t="s">
        <v>9</v>
      </c>
      <c r="AK883">
        <v>40434000</v>
      </c>
      <c r="AL883">
        <v>40434000</v>
      </c>
      <c r="AM883" t="s">
        <v>5417</v>
      </c>
      <c r="AN883">
        <v>40434000</v>
      </c>
      <c r="AO883" t="s">
        <v>5011</v>
      </c>
      <c r="AP883">
        <v>0</v>
      </c>
      <c r="AQ883">
        <v>0</v>
      </c>
      <c r="AR883">
        <v>1716323</v>
      </c>
      <c r="AS883">
        <v>1716323</v>
      </c>
      <c r="AT883">
        <v>2574483</v>
      </c>
      <c r="AU883">
        <v>3585210</v>
      </c>
      <c r="AV883">
        <v>4574478</v>
      </c>
      <c r="AW883">
        <v>4398592</v>
      </c>
      <c r="AX883">
        <v>4579166</v>
      </c>
      <c r="AY883">
        <v>4398592</v>
      </c>
      <c r="AZ883">
        <v>12890833</v>
      </c>
      <c r="BA883">
        <v>0</v>
      </c>
      <c r="BB883" t="s">
        <v>3796</v>
      </c>
      <c r="BC883" t="s">
        <v>3797</v>
      </c>
      <c r="BD883" t="s">
        <v>3813</v>
      </c>
      <c r="BE883" t="s">
        <v>3816</v>
      </c>
      <c r="BF883" t="s">
        <v>3815</v>
      </c>
      <c r="BG883" t="s">
        <v>4870</v>
      </c>
      <c r="BH883" t="s">
        <v>523</v>
      </c>
      <c r="BI883" t="s">
        <v>532</v>
      </c>
      <c r="BJ883" t="s">
        <v>533</v>
      </c>
      <c r="BK883" t="s">
        <v>3786</v>
      </c>
      <c r="BL883" t="s">
        <v>6068</v>
      </c>
      <c r="BM883" t="s">
        <v>4949</v>
      </c>
      <c r="BN883" t="s">
        <v>5439</v>
      </c>
      <c r="BO883" t="s">
        <v>4950</v>
      </c>
      <c r="BP883" s="441" t="str">
        <f t="shared" si="13"/>
        <v>WA.2378.EBA.958.311.B.521219</v>
      </c>
    </row>
    <row r="884" spans="1:68">
      <c r="A884" t="s">
        <v>5010</v>
      </c>
      <c r="B884" t="s">
        <v>4936</v>
      </c>
      <c r="C884" t="s">
        <v>4937</v>
      </c>
      <c r="D884" t="s">
        <v>3795</v>
      </c>
      <c r="E884" t="s">
        <v>197</v>
      </c>
      <c r="F884" t="s">
        <v>3812</v>
      </c>
      <c r="G884" t="s">
        <v>820</v>
      </c>
      <c r="H884" t="s">
        <v>4938</v>
      </c>
      <c r="I884">
        <v>9</v>
      </c>
      <c r="J884" t="s">
        <v>5469</v>
      </c>
      <c r="K884">
        <v>1</v>
      </c>
      <c r="L884" t="s">
        <v>1295</v>
      </c>
      <c r="M884" t="s">
        <v>567</v>
      </c>
      <c r="N884" t="s">
        <v>6095</v>
      </c>
      <c r="O884" t="s">
        <v>526</v>
      </c>
      <c r="P884" t="s">
        <v>8</v>
      </c>
      <c r="Q884" t="s">
        <v>4570</v>
      </c>
      <c r="R884" t="s">
        <v>4940</v>
      </c>
      <c r="S884" t="s">
        <v>195</v>
      </c>
      <c r="T884" t="s">
        <v>4570</v>
      </c>
      <c r="U884" t="s">
        <v>4570</v>
      </c>
      <c r="V884" t="s">
        <v>4496</v>
      </c>
      <c r="W884" t="s">
        <v>4570</v>
      </c>
      <c r="X884" t="s">
        <v>6096</v>
      </c>
      <c r="Y884" t="s">
        <v>6095</v>
      </c>
      <c r="Z884" t="s">
        <v>8</v>
      </c>
      <c r="AA884">
        <v>0</v>
      </c>
      <c r="AB884" t="s">
        <v>195</v>
      </c>
      <c r="AC884">
        <v>0</v>
      </c>
      <c r="AD884" t="s">
        <v>195</v>
      </c>
      <c r="AE884">
        <v>0</v>
      </c>
      <c r="AF884" t="s">
        <v>195</v>
      </c>
      <c r="AG884">
        <v>0</v>
      </c>
      <c r="AH884" t="s">
        <v>195</v>
      </c>
      <c r="AI884">
        <v>1</v>
      </c>
      <c r="AJ884" t="s">
        <v>9</v>
      </c>
      <c r="AK884">
        <v>302384000</v>
      </c>
      <c r="AL884">
        <v>302384000</v>
      </c>
      <c r="AM884" t="s">
        <v>5417</v>
      </c>
      <c r="AN884">
        <v>302384000</v>
      </c>
      <c r="AO884" t="s">
        <v>5011</v>
      </c>
      <c r="AP884">
        <v>0</v>
      </c>
      <c r="AQ884">
        <v>0</v>
      </c>
      <c r="AR884">
        <v>0</v>
      </c>
      <c r="AS884">
        <v>0</v>
      </c>
      <c r="AT884">
        <v>0</v>
      </c>
      <c r="AU884">
        <v>0</v>
      </c>
      <c r="AV884">
        <v>0</v>
      </c>
      <c r="AW884">
        <v>0</v>
      </c>
      <c r="AX884">
        <v>0</v>
      </c>
      <c r="AY884">
        <v>0</v>
      </c>
      <c r="AZ884">
        <v>0</v>
      </c>
      <c r="BA884">
        <v>302384000</v>
      </c>
      <c r="BB884" t="s">
        <v>3796</v>
      </c>
      <c r="BC884" t="s">
        <v>3797</v>
      </c>
      <c r="BD884" t="s">
        <v>3813</v>
      </c>
      <c r="BE884" t="s">
        <v>3818</v>
      </c>
      <c r="BF884" t="s">
        <v>5762</v>
      </c>
      <c r="BG884" t="s">
        <v>6097</v>
      </c>
      <c r="BH884" t="s">
        <v>5764</v>
      </c>
      <c r="BI884" t="s">
        <v>195</v>
      </c>
      <c r="BJ884" t="s">
        <v>195</v>
      </c>
      <c r="BK884" t="s">
        <v>3786</v>
      </c>
      <c r="BL884" t="s">
        <v>6098</v>
      </c>
      <c r="BM884" t="s">
        <v>4949</v>
      </c>
      <c r="BN884" t="s">
        <v>5439</v>
      </c>
      <c r="BO884" t="s">
        <v>4950</v>
      </c>
      <c r="BP884" s="441" t="str">
        <f t="shared" si="13"/>
        <v>WA.2378.EBA.962.201.G.521219</v>
      </c>
    </row>
    <row r="885" spans="1:68">
      <c r="A885" t="s">
        <v>4935</v>
      </c>
      <c r="B885" t="s">
        <v>4936</v>
      </c>
      <c r="C885" t="s">
        <v>4937</v>
      </c>
      <c r="D885" t="s">
        <v>3795</v>
      </c>
      <c r="E885" t="s">
        <v>197</v>
      </c>
      <c r="F885" t="s">
        <v>3842</v>
      </c>
      <c r="G885" t="s">
        <v>2445</v>
      </c>
      <c r="H885" t="s">
        <v>4938</v>
      </c>
      <c r="I885">
        <v>5</v>
      </c>
      <c r="J885" t="s">
        <v>5054</v>
      </c>
      <c r="K885">
        <v>2</v>
      </c>
      <c r="L885" t="s">
        <v>1295</v>
      </c>
      <c r="M885" t="s">
        <v>509</v>
      </c>
      <c r="N885" t="s">
        <v>6099</v>
      </c>
      <c r="O885" t="s">
        <v>526</v>
      </c>
      <c r="P885" t="s">
        <v>8</v>
      </c>
      <c r="Q885" t="s">
        <v>4570</v>
      </c>
      <c r="R885" t="s">
        <v>4940</v>
      </c>
      <c r="S885" t="s">
        <v>195</v>
      </c>
      <c r="T885" t="s">
        <v>4570</v>
      </c>
      <c r="U885" t="s">
        <v>4570</v>
      </c>
      <c r="V885" t="s">
        <v>4496</v>
      </c>
      <c r="W885" t="s">
        <v>4570</v>
      </c>
      <c r="X885" t="s">
        <v>6100</v>
      </c>
      <c r="Y885" t="s">
        <v>6099</v>
      </c>
      <c r="Z885" t="s">
        <v>8</v>
      </c>
      <c r="AA885">
        <v>0</v>
      </c>
      <c r="AB885" t="s">
        <v>195</v>
      </c>
      <c r="AC885">
        <v>0</v>
      </c>
      <c r="AD885" t="s">
        <v>195</v>
      </c>
      <c r="AE885">
        <v>0</v>
      </c>
      <c r="AF885" t="s">
        <v>195</v>
      </c>
      <c r="AG885">
        <v>0</v>
      </c>
      <c r="AH885" t="s">
        <v>195</v>
      </c>
      <c r="AI885">
        <v>1</v>
      </c>
      <c r="AJ885" t="s">
        <v>9</v>
      </c>
      <c r="AK885">
        <v>377300000</v>
      </c>
      <c r="AL885">
        <v>377300000</v>
      </c>
      <c r="AM885" t="s">
        <v>5417</v>
      </c>
      <c r="AN885">
        <v>377300000</v>
      </c>
      <c r="AO885" t="s">
        <v>4943</v>
      </c>
      <c r="AP885">
        <v>0</v>
      </c>
      <c r="AQ885">
        <v>0</v>
      </c>
      <c r="AR885">
        <v>2511987</v>
      </c>
      <c r="AS885">
        <v>3472983</v>
      </c>
      <c r="AT885">
        <v>9769921</v>
      </c>
      <c r="AU885">
        <v>45189642</v>
      </c>
      <c r="AV885">
        <v>45595379</v>
      </c>
      <c r="AW885">
        <v>39525694</v>
      </c>
      <c r="AX885">
        <v>7431450</v>
      </c>
      <c r="AY885">
        <v>4848046</v>
      </c>
      <c r="AZ885">
        <v>4040708</v>
      </c>
      <c r="BA885">
        <v>214914190</v>
      </c>
      <c r="BB885" t="s">
        <v>3796</v>
      </c>
      <c r="BC885" t="s">
        <v>3797</v>
      </c>
      <c r="BD885" t="s">
        <v>3843</v>
      </c>
      <c r="BE885" t="s">
        <v>3850</v>
      </c>
      <c r="BF885" t="s">
        <v>5778</v>
      </c>
      <c r="BG885" t="s">
        <v>6101</v>
      </c>
      <c r="BH885" t="s">
        <v>5764</v>
      </c>
      <c r="BI885" t="s">
        <v>195</v>
      </c>
      <c r="BJ885" t="s">
        <v>195</v>
      </c>
      <c r="BK885" t="s">
        <v>3786</v>
      </c>
      <c r="BL885" t="s">
        <v>6102</v>
      </c>
      <c r="BM885" t="s">
        <v>4949</v>
      </c>
      <c r="BN885" t="s">
        <v>5439</v>
      </c>
      <c r="BO885" t="s">
        <v>4950</v>
      </c>
      <c r="BP885" s="441" t="str">
        <f t="shared" si="13"/>
        <v>WA.2378.EBD.953.201.C.521219</v>
      </c>
    </row>
    <row r="886" spans="1:68">
      <c r="A886" t="s">
        <v>4935</v>
      </c>
      <c r="B886" t="s">
        <v>4936</v>
      </c>
      <c r="C886" t="s">
        <v>4937</v>
      </c>
      <c r="D886" t="s">
        <v>3795</v>
      </c>
      <c r="E886" t="s">
        <v>197</v>
      </c>
      <c r="F886" t="s">
        <v>3842</v>
      </c>
      <c r="G886" t="s">
        <v>2445</v>
      </c>
      <c r="H886" t="s">
        <v>4938</v>
      </c>
      <c r="I886">
        <v>5</v>
      </c>
      <c r="J886" t="s">
        <v>5054</v>
      </c>
      <c r="K886">
        <v>2</v>
      </c>
      <c r="L886" t="s">
        <v>3069</v>
      </c>
      <c r="M886" t="s">
        <v>508</v>
      </c>
      <c r="N886" t="s">
        <v>4820</v>
      </c>
      <c r="O886" t="s">
        <v>526</v>
      </c>
      <c r="P886" t="s">
        <v>8</v>
      </c>
      <c r="Q886" t="s">
        <v>4570</v>
      </c>
      <c r="R886" t="s">
        <v>4940</v>
      </c>
      <c r="S886" t="s">
        <v>195</v>
      </c>
      <c r="T886" t="s">
        <v>4570</v>
      </c>
      <c r="U886" t="s">
        <v>4570</v>
      </c>
      <c r="V886" t="s">
        <v>4496</v>
      </c>
      <c r="W886" t="s">
        <v>4570</v>
      </c>
      <c r="X886" t="s">
        <v>6103</v>
      </c>
      <c r="Y886" t="s">
        <v>4820</v>
      </c>
      <c r="Z886" t="s">
        <v>8</v>
      </c>
      <c r="AA886">
        <v>0</v>
      </c>
      <c r="AB886" t="s">
        <v>195</v>
      </c>
      <c r="AC886">
        <v>0</v>
      </c>
      <c r="AD886" t="s">
        <v>195</v>
      </c>
      <c r="AE886">
        <v>0</v>
      </c>
      <c r="AF886" t="s">
        <v>195</v>
      </c>
      <c r="AG886">
        <v>0</v>
      </c>
      <c r="AH886" t="s">
        <v>195</v>
      </c>
      <c r="AI886">
        <v>1</v>
      </c>
      <c r="AJ886" t="s">
        <v>9</v>
      </c>
      <c r="AK886">
        <v>76463900</v>
      </c>
      <c r="AL886">
        <v>76463000</v>
      </c>
      <c r="AM886" t="s">
        <v>5417</v>
      </c>
      <c r="AN886">
        <v>76463000</v>
      </c>
      <c r="AO886" t="s">
        <v>4943</v>
      </c>
      <c r="AP886">
        <v>0</v>
      </c>
      <c r="AQ886">
        <v>0</v>
      </c>
      <c r="AR886">
        <v>0</v>
      </c>
      <c r="AS886">
        <v>0</v>
      </c>
      <c r="AT886">
        <v>0</v>
      </c>
      <c r="AU886">
        <v>0</v>
      </c>
      <c r="AV886">
        <v>0</v>
      </c>
      <c r="AW886">
        <v>0</v>
      </c>
      <c r="AX886">
        <v>0</v>
      </c>
      <c r="AY886">
        <v>0</v>
      </c>
      <c r="AZ886">
        <v>0</v>
      </c>
      <c r="BA886">
        <v>76463000</v>
      </c>
      <c r="BB886" t="s">
        <v>3796</v>
      </c>
      <c r="BC886" t="s">
        <v>3797</v>
      </c>
      <c r="BD886" t="s">
        <v>3843</v>
      </c>
      <c r="BE886" t="s">
        <v>3850</v>
      </c>
      <c r="BF886" t="s">
        <v>3851</v>
      </c>
      <c r="BG886" t="s">
        <v>4870</v>
      </c>
      <c r="BH886" t="s">
        <v>523</v>
      </c>
      <c r="BI886" t="s">
        <v>532</v>
      </c>
      <c r="BJ886" t="s">
        <v>570</v>
      </c>
      <c r="BK886" t="s">
        <v>3786</v>
      </c>
      <c r="BL886" t="s">
        <v>6068</v>
      </c>
      <c r="BM886" t="s">
        <v>4949</v>
      </c>
      <c r="BN886" t="s">
        <v>5439</v>
      </c>
      <c r="BO886" t="s">
        <v>4950</v>
      </c>
      <c r="BP886" s="441" t="str">
        <f t="shared" si="13"/>
        <v>WA.2378.EBD.953.302.B.521219</v>
      </c>
    </row>
    <row r="887" spans="1:68">
      <c r="A887" t="s">
        <v>4935</v>
      </c>
      <c r="B887" t="s">
        <v>4936</v>
      </c>
      <c r="C887" t="s">
        <v>4937</v>
      </c>
      <c r="D887" t="s">
        <v>3795</v>
      </c>
      <c r="E887" t="s">
        <v>197</v>
      </c>
      <c r="F887" t="s">
        <v>3842</v>
      </c>
      <c r="G887" t="s">
        <v>2445</v>
      </c>
      <c r="H887" t="s">
        <v>4938</v>
      </c>
      <c r="I887">
        <v>5</v>
      </c>
      <c r="J887" t="s">
        <v>5047</v>
      </c>
      <c r="K887">
        <v>1</v>
      </c>
      <c r="L887" t="s">
        <v>1295</v>
      </c>
      <c r="M887" t="s">
        <v>516</v>
      </c>
      <c r="N887" t="s">
        <v>6104</v>
      </c>
      <c r="O887" t="s">
        <v>526</v>
      </c>
      <c r="P887" t="s">
        <v>8</v>
      </c>
      <c r="Q887" t="s">
        <v>4570</v>
      </c>
      <c r="R887" t="s">
        <v>4940</v>
      </c>
      <c r="S887" t="s">
        <v>195</v>
      </c>
      <c r="T887" t="s">
        <v>4570</v>
      </c>
      <c r="U887" t="s">
        <v>4570</v>
      </c>
      <c r="V887" t="s">
        <v>4496</v>
      </c>
      <c r="W887" t="s">
        <v>4570</v>
      </c>
      <c r="X887" t="s">
        <v>6105</v>
      </c>
      <c r="Y887" t="s">
        <v>6106</v>
      </c>
      <c r="Z887" t="s">
        <v>8</v>
      </c>
      <c r="AA887">
        <v>0</v>
      </c>
      <c r="AB887" t="s">
        <v>195</v>
      </c>
      <c r="AC887">
        <v>0</v>
      </c>
      <c r="AD887" t="s">
        <v>195</v>
      </c>
      <c r="AE887">
        <v>0</v>
      </c>
      <c r="AF887" t="s">
        <v>195</v>
      </c>
      <c r="AG887">
        <v>0</v>
      </c>
      <c r="AH887" t="s">
        <v>195</v>
      </c>
      <c r="AI887">
        <v>1</v>
      </c>
      <c r="AJ887" t="s">
        <v>9</v>
      </c>
      <c r="AK887">
        <v>328449000</v>
      </c>
      <c r="AL887">
        <v>328449000</v>
      </c>
      <c r="AM887" t="s">
        <v>5417</v>
      </c>
      <c r="AN887">
        <v>328449000</v>
      </c>
      <c r="AO887" t="s">
        <v>4943</v>
      </c>
      <c r="AP887">
        <v>0</v>
      </c>
      <c r="AQ887">
        <v>0</v>
      </c>
      <c r="AR887">
        <v>7973444</v>
      </c>
      <c r="AS887">
        <v>1024748</v>
      </c>
      <c r="AT887">
        <v>79028561</v>
      </c>
      <c r="AU887">
        <v>1024748</v>
      </c>
      <c r="AV887">
        <v>21842621</v>
      </c>
      <c r="AW887">
        <v>1084496</v>
      </c>
      <c r="AX887">
        <v>409899</v>
      </c>
      <c r="AY887">
        <v>327912</v>
      </c>
      <c r="AZ887">
        <v>327912</v>
      </c>
      <c r="BA887">
        <v>215404659</v>
      </c>
      <c r="BB887" t="s">
        <v>3796</v>
      </c>
      <c r="BC887" t="s">
        <v>3797</v>
      </c>
      <c r="BD887" t="s">
        <v>3843</v>
      </c>
      <c r="BE887" t="s">
        <v>3853</v>
      </c>
      <c r="BF887" t="s">
        <v>5796</v>
      </c>
      <c r="BG887" t="s">
        <v>6107</v>
      </c>
      <c r="BH887" t="s">
        <v>5764</v>
      </c>
      <c r="BI887" t="s">
        <v>195</v>
      </c>
      <c r="BJ887" t="s">
        <v>195</v>
      </c>
      <c r="BK887" t="s">
        <v>3786</v>
      </c>
      <c r="BL887" t="s">
        <v>6108</v>
      </c>
      <c r="BM887" t="s">
        <v>4949</v>
      </c>
      <c r="BN887" t="s">
        <v>5439</v>
      </c>
      <c r="BO887" t="s">
        <v>4950</v>
      </c>
      <c r="BP887" s="441" t="str">
        <f t="shared" si="13"/>
        <v>WA.2378.EBD.955.201.E.521219</v>
      </c>
    </row>
    <row r="888" spans="1:68">
      <c r="A888" t="s">
        <v>5010</v>
      </c>
      <c r="B888" t="s">
        <v>4936</v>
      </c>
      <c r="C888" t="s">
        <v>4937</v>
      </c>
      <c r="D888" t="s">
        <v>3795</v>
      </c>
      <c r="E888" t="s">
        <v>197</v>
      </c>
      <c r="F888" t="s">
        <v>3842</v>
      </c>
      <c r="G888" t="s">
        <v>2445</v>
      </c>
      <c r="H888" t="s">
        <v>4938</v>
      </c>
      <c r="I888">
        <v>5</v>
      </c>
      <c r="J888" t="s">
        <v>5054</v>
      </c>
      <c r="K888">
        <v>2</v>
      </c>
      <c r="L888" t="s">
        <v>1295</v>
      </c>
      <c r="M888" t="s">
        <v>509</v>
      </c>
      <c r="N888" t="s">
        <v>6099</v>
      </c>
      <c r="O888" t="s">
        <v>526</v>
      </c>
      <c r="P888" t="s">
        <v>8</v>
      </c>
      <c r="Q888" t="s">
        <v>4570</v>
      </c>
      <c r="R888" t="s">
        <v>4940</v>
      </c>
      <c r="S888" t="s">
        <v>195</v>
      </c>
      <c r="T888" t="s">
        <v>4570</v>
      </c>
      <c r="U888" t="s">
        <v>4570</v>
      </c>
      <c r="V888" t="s">
        <v>4496</v>
      </c>
      <c r="W888" t="s">
        <v>4570</v>
      </c>
      <c r="X888" t="s">
        <v>6100</v>
      </c>
      <c r="Y888" t="s">
        <v>6099</v>
      </c>
      <c r="Z888" t="s">
        <v>8</v>
      </c>
      <c r="AA888">
        <v>0</v>
      </c>
      <c r="AB888" t="s">
        <v>195</v>
      </c>
      <c r="AC888">
        <v>0</v>
      </c>
      <c r="AD888" t="s">
        <v>195</v>
      </c>
      <c r="AE888">
        <v>0</v>
      </c>
      <c r="AF888" t="s">
        <v>195</v>
      </c>
      <c r="AG888">
        <v>0</v>
      </c>
      <c r="AH888" t="s">
        <v>195</v>
      </c>
      <c r="AI888">
        <v>1</v>
      </c>
      <c r="AJ888" t="s">
        <v>9</v>
      </c>
      <c r="AK888">
        <v>377300000</v>
      </c>
      <c r="AL888">
        <v>377300000</v>
      </c>
      <c r="AM888" t="s">
        <v>5417</v>
      </c>
      <c r="AN888">
        <v>377300000</v>
      </c>
      <c r="AO888" t="s">
        <v>5011</v>
      </c>
      <c r="AP888">
        <v>0</v>
      </c>
      <c r="AQ888">
        <v>0</v>
      </c>
      <c r="AR888">
        <v>2511987</v>
      </c>
      <c r="AS888">
        <v>3472983</v>
      </c>
      <c r="AT888">
        <v>9769921</v>
      </c>
      <c r="AU888">
        <v>45189642</v>
      </c>
      <c r="AV888">
        <v>45595379</v>
      </c>
      <c r="AW888">
        <v>39525694</v>
      </c>
      <c r="AX888">
        <v>7431450</v>
      </c>
      <c r="AY888">
        <v>4848046</v>
      </c>
      <c r="AZ888">
        <v>4040708</v>
      </c>
      <c r="BA888">
        <v>214914190</v>
      </c>
      <c r="BB888" t="s">
        <v>3796</v>
      </c>
      <c r="BC888" t="s">
        <v>3797</v>
      </c>
      <c r="BD888" t="s">
        <v>3843</v>
      </c>
      <c r="BE888" t="s">
        <v>3850</v>
      </c>
      <c r="BF888" t="s">
        <v>5778</v>
      </c>
      <c r="BG888" t="s">
        <v>6101</v>
      </c>
      <c r="BH888" t="s">
        <v>5764</v>
      </c>
      <c r="BI888" t="s">
        <v>195</v>
      </c>
      <c r="BJ888" t="s">
        <v>195</v>
      </c>
      <c r="BK888" t="s">
        <v>3786</v>
      </c>
      <c r="BL888" t="s">
        <v>6102</v>
      </c>
      <c r="BM888" t="s">
        <v>4949</v>
      </c>
      <c r="BN888" t="s">
        <v>5439</v>
      </c>
      <c r="BO888" t="s">
        <v>4950</v>
      </c>
      <c r="BP888" s="441" t="str">
        <f t="shared" si="13"/>
        <v>WA.2378.EBD.953.201.C.521219</v>
      </c>
    </row>
    <row r="889" spans="1:68">
      <c r="A889" t="s">
        <v>5010</v>
      </c>
      <c r="B889" t="s">
        <v>4936</v>
      </c>
      <c r="C889" t="s">
        <v>4937</v>
      </c>
      <c r="D889" t="s">
        <v>3795</v>
      </c>
      <c r="E889" t="s">
        <v>197</v>
      </c>
      <c r="F889" t="s">
        <v>3842</v>
      </c>
      <c r="G889" t="s">
        <v>2445</v>
      </c>
      <c r="H889" t="s">
        <v>4938</v>
      </c>
      <c r="I889">
        <v>5</v>
      </c>
      <c r="J889" t="s">
        <v>5054</v>
      </c>
      <c r="K889">
        <v>2</v>
      </c>
      <c r="L889" t="s">
        <v>3069</v>
      </c>
      <c r="M889" t="s">
        <v>508</v>
      </c>
      <c r="N889" t="s">
        <v>4820</v>
      </c>
      <c r="O889" t="s">
        <v>526</v>
      </c>
      <c r="P889" t="s">
        <v>8</v>
      </c>
      <c r="Q889" t="s">
        <v>4570</v>
      </c>
      <c r="R889" t="s">
        <v>4940</v>
      </c>
      <c r="S889" t="s">
        <v>195</v>
      </c>
      <c r="T889" t="s">
        <v>4570</v>
      </c>
      <c r="U889" t="s">
        <v>4570</v>
      </c>
      <c r="V889" t="s">
        <v>4496</v>
      </c>
      <c r="W889" t="s">
        <v>4570</v>
      </c>
      <c r="X889" t="s">
        <v>6103</v>
      </c>
      <c r="Y889" t="s">
        <v>4820</v>
      </c>
      <c r="Z889" t="s">
        <v>8</v>
      </c>
      <c r="AA889">
        <v>0</v>
      </c>
      <c r="AB889" t="s">
        <v>195</v>
      </c>
      <c r="AC889">
        <v>0</v>
      </c>
      <c r="AD889" t="s">
        <v>195</v>
      </c>
      <c r="AE889">
        <v>0</v>
      </c>
      <c r="AF889" t="s">
        <v>195</v>
      </c>
      <c r="AG889">
        <v>0</v>
      </c>
      <c r="AH889" t="s">
        <v>195</v>
      </c>
      <c r="AI889">
        <v>1</v>
      </c>
      <c r="AJ889" t="s">
        <v>9</v>
      </c>
      <c r="AK889">
        <v>76463900</v>
      </c>
      <c r="AL889">
        <v>76463000</v>
      </c>
      <c r="AM889" t="s">
        <v>5417</v>
      </c>
      <c r="AN889">
        <v>76463000</v>
      </c>
      <c r="AO889" t="s">
        <v>5011</v>
      </c>
      <c r="AP889">
        <v>0</v>
      </c>
      <c r="AQ889">
        <v>0</v>
      </c>
      <c r="AR889">
        <v>0</v>
      </c>
      <c r="AS889">
        <v>0</v>
      </c>
      <c r="AT889">
        <v>0</v>
      </c>
      <c r="AU889">
        <v>0</v>
      </c>
      <c r="AV889">
        <v>0</v>
      </c>
      <c r="AW889">
        <v>0</v>
      </c>
      <c r="AX889">
        <v>0</v>
      </c>
      <c r="AY889">
        <v>0</v>
      </c>
      <c r="AZ889">
        <v>0</v>
      </c>
      <c r="BA889">
        <v>76463000</v>
      </c>
      <c r="BB889" t="s">
        <v>3796</v>
      </c>
      <c r="BC889" t="s">
        <v>3797</v>
      </c>
      <c r="BD889" t="s">
        <v>3843</v>
      </c>
      <c r="BE889" t="s">
        <v>3850</v>
      </c>
      <c r="BF889" t="s">
        <v>3851</v>
      </c>
      <c r="BG889" t="s">
        <v>4870</v>
      </c>
      <c r="BH889" t="s">
        <v>523</v>
      </c>
      <c r="BI889" t="s">
        <v>532</v>
      </c>
      <c r="BJ889" t="s">
        <v>570</v>
      </c>
      <c r="BK889" t="s">
        <v>3786</v>
      </c>
      <c r="BL889" t="s">
        <v>6068</v>
      </c>
      <c r="BM889" t="s">
        <v>4949</v>
      </c>
      <c r="BN889" t="s">
        <v>5439</v>
      </c>
      <c r="BO889" t="s">
        <v>4950</v>
      </c>
      <c r="BP889" s="441" t="str">
        <f t="shared" si="13"/>
        <v>WA.2378.EBD.953.302.B.521219</v>
      </c>
    </row>
    <row r="890" spans="1:68">
      <c r="A890" t="s">
        <v>5010</v>
      </c>
      <c r="B890" t="s">
        <v>4936</v>
      </c>
      <c r="C890" t="s">
        <v>4937</v>
      </c>
      <c r="D890" t="s">
        <v>3795</v>
      </c>
      <c r="E890" t="s">
        <v>197</v>
      </c>
      <c r="F890" t="s">
        <v>3842</v>
      </c>
      <c r="G890" t="s">
        <v>2445</v>
      </c>
      <c r="H890" t="s">
        <v>4938</v>
      </c>
      <c r="I890">
        <v>5</v>
      </c>
      <c r="J890" t="s">
        <v>5047</v>
      </c>
      <c r="K890">
        <v>1</v>
      </c>
      <c r="L890" t="s">
        <v>1295</v>
      </c>
      <c r="M890" t="s">
        <v>516</v>
      </c>
      <c r="N890" t="s">
        <v>6104</v>
      </c>
      <c r="O890" t="s">
        <v>526</v>
      </c>
      <c r="P890" t="s">
        <v>8</v>
      </c>
      <c r="Q890" t="s">
        <v>4570</v>
      </c>
      <c r="R890" t="s">
        <v>4940</v>
      </c>
      <c r="S890" t="s">
        <v>195</v>
      </c>
      <c r="T890" t="s">
        <v>4570</v>
      </c>
      <c r="U890" t="s">
        <v>4570</v>
      </c>
      <c r="V890" t="s">
        <v>4496</v>
      </c>
      <c r="W890" t="s">
        <v>4570</v>
      </c>
      <c r="X890" t="s">
        <v>6105</v>
      </c>
      <c r="Y890" t="s">
        <v>6106</v>
      </c>
      <c r="Z890" t="s">
        <v>8</v>
      </c>
      <c r="AA890">
        <v>0</v>
      </c>
      <c r="AB890" t="s">
        <v>195</v>
      </c>
      <c r="AC890">
        <v>0</v>
      </c>
      <c r="AD890" t="s">
        <v>195</v>
      </c>
      <c r="AE890">
        <v>0</v>
      </c>
      <c r="AF890" t="s">
        <v>195</v>
      </c>
      <c r="AG890">
        <v>0</v>
      </c>
      <c r="AH890" t="s">
        <v>195</v>
      </c>
      <c r="AI890">
        <v>1</v>
      </c>
      <c r="AJ890" t="s">
        <v>9</v>
      </c>
      <c r="AK890">
        <v>328449000</v>
      </c>
      <c r="AL890">
        <v>328449000</v>
      </c>
      <c r="AM890" t="s">
        <v>5417</v>
      </c>
      <c r="AN890">
        <v>328449000</v>
      </c>
      <c r="AO890" t="s">
        <v>5011</v>
      </c>
      <c r="AP890">
        <v>0</v>
      </c>
      <c r="AQ890">
        <v>0</v>
      </c>
      <c r="AR890">
        <v>7973444</v>
      </c>
      <c r="AS890">
        <v>1024748</v>
      </c>
      <c r="AT890">
        <v>79028561</v>
      </c>
      <c r="AU890">
        <v>1024748</v>
      </c>
      <c r="AV890">
        <v>21842621</v>
      </c>
      <c r="AW890">
        <v>1084496</v>
      </c>
      <c r="AX890">
        <v>409899</v>
      </c>
      <c r="AY890">
        <v>327912</v>
      </c>
      <c r="AZ890">
        <v>327912</v>
      </c>
      <c r="BA890">
        <v>215404659</v>
      </c>
      <c r="BB890" t="s">
        <v>3796</v>
      </c>
      <c r="BC890" t="s">
        <v>3797</v>
      </c>
      <c r="BD890" t="s">
        <v>3843</v>
      </c>
      <c r="BE890" t="s">
        <v>3853</v>
      </c>
      <c r="BF890" t="s">
        <v>5796</v>
      </c>
      <c r="BG890" t="s">
        <v>6107</v>
      </c>
      <c r="BH890" t="s">
        <v>5764</v>
      </c>
      <c r="BI890" t="s">
        <v>195</v>
      </c>
      <c r="BJ890" t="s">
        <v>195</v>
      </c>
      <c r="BK890" t="s">
        <v>3786</v>
      </c>
      <c r="BL890" t="s">
        <v>6108</v>
      </c>
      <c r="BM890" t="s">
        <v>4949</v>
      </c>
      <c r="BN890" t="s">
        <v>5439</v>
      </c>
      <c r="BO890" t="s">
        <v>4950</v>
      </c>
      <c r="BP890" s="441" t="str">
        <f t="shared" si="13"/>
        <v>WA.2378.EBD.955.201.E.521219</v>
      </c>
    </row>
    <row r="891" spans="1:68">
      <c r="A891" t="s">
        <v>4935</v>
      </c>
      <c r="B891" t="s">
        <v>4936</v>
      </c>
      <c r="C891" t="s">
        <v>4937</v>
      </c>
      <c r="D891" t="s">
        <v>3795</v>
      </c>
      <c r="E891" t="s">
        <v>198</v>
      </c>
      <c r="F891" t="s">
        <v>3861</v>
      </c>
      <c r="G891" t="s">
        <v>3453</v>
      </c>
      <c r="H891" t="s">
        <v>4938</v>
      </c>
      <c r="I891">
        <v>235</v>
      </c>
      <c r="J891" t="s">
        <v>5931</v>
      </c>
      <c r="K891">
        <v>235</v>
      </c>
      <c r="L891" t="s">
        <v>812</v>
      </c>
      <c r="M891" t="s">
        <v>508</v>
      </c>
      <c r="N891" t="s">
        <v>191</v>
      </c>
      <c r="O891" t="s">
        <v>526</v>
      </c>
      <c r="P891" t="s">
        <v>8</v>
      </c>
      <c r="Q891" t="s">
        <v>4570</v>
      </c>
      <c r="R891" t="s">
        <v>4940</v>
      </c>
      <c r="S891" t="s">
        <v>195</v>
      </c>
      <c r="T891" t="s">
        <v>4570</v>
      </c>
      <c r="U891" t="s">
        <v>4570</v>
      </c>
      <c r="V891" t="s">
        <v>4496</v>
      </c>
      <c r="W891" t="s">
        <v>4570</v>
      </c>
      <c r="X891" t="s">
        <v>6011</v>
      </c>
      <c r="Y891" t="s">
        <v>4484</v>
      </c>
      <c r="Z891" t="s">
        <v>8</v>
      </c>
      <c r="AA891">
        <v>0</v>
      </c>
      <c r="AB891" t="s">
        <v>195</v>
      </c>
      <c r="AC891">
        <v>0</v>
      </c>
      <c r="AD891" t="s">
        <v>195</v>
      </c>
      <c r="AE891">
        <v>0</v>
      </c>
      <c r="AF891" t="s">
        <v>195</v>
      </c>
      <c r="AG891">
        <v>0</v>
      </c>
      <c r="AH891" t="s">
        <v>195</v>
      </c>
      <c r="AI891">
        <v>140</v>
      </c>
      <c r="AJ891" t="s">
        <v>4862</v>
      </c>
      <c r="AK891">
        <v>45003179</v>
      </c>
      <c r="AL891">
        <v>6300445000</v>
      </c>
      <c r="AM891" t="s">
        <v>5417</v>
      </c>
      <c r="AN891">
        <v>2500000000</v>
      </c>
      <c r="AO891" t="s">
        <v>4943</v>
      </c>
      <c r="AP891">
        <v>0</v>
      </c>
      <c r="AQ891">
        <v>0</v>
      </c>
      <c r="AR891">
        <v>292634656</v>
      </c>
      <c r="AS891">
        <v>292634656</v>
      </c>
      <c r="AT891">
        <v>44592692</v>
      </c>
      <c r="AU891">
        <v>441465535</v>
      </c>
      <c r="AV891">
        <v>452804894</v>
      </c>
      <c r="AW891">
        <v>295301776</v>
      </c>
      <c r="AX891">
        <v>889994934</v>
      </c>
      <c r="AY891">
        <v>1191004480</v>
      </c>
      <c r="AZ891">
        <v>1149633838</v>
      </c>
      <c r="BA891">
        <v>1250377539</v>
      </c>
      <c r="BB891" t="s">
        <v>3796</v>
      </c>
      <c r="BC891" t="s">
        <v>3803</v>
      </c>
      <c r="BD891" t="s">
        <v>5933</v>
      </c>
      <c r="BE891" t="s">
        <v>3863</v>
      </c>
      <c r="BF891" t="s">
        <v>3864</v>
      </c>
      <c r="BG891" t="s">
        <v>3867</v>
      </c>
      <c r="BH891" t="s">
        <v>523</v>
      </c>
      <c r="BI891" t="s">
        <v>532</v>
      </c>
      <c r="BJ891" t="s">
        <v>533</v>
      </c>
      <c r="BK891" t="s">
        <v>3786</v>
      </c>
      <c r="BL891" t="s">
        <v>6003</v>
      </c>
      <c r="BM891" t="s">
        <v>4949</v>
      </c>
      <c r="BN891" t="s">
        <v>5439</v>
      </c>
      <c r="BO891" t="s">
        <v>4950</v>
      </c>
      <c r="BP891" s="441" t="str">
        <f t="shared" si="13"/>
        <v>WA.4345.EBC.996.301.B.521219</v>
      </c>
    </row>
    <row r="892" spans="1:68">
      <c r="A892" t="s">
        <v>4935</v>
      </c>
      <c r="B892" t="s">
        <v>4936</v>
      </c>
      <c r="C892" t="s">
        <v>4937</v>
      </c>
      <c r="D892" t="s">
        <v>3795</v>
      </c>
      <c r="E892" t="s">
        <v>197</v>
      </c>
      <c r="F892" t="s">
        <v>3812</v>
      </c>
      <c r="G892" t="s">
        <v>820</v>
      </c>
      <c r="H892" t="s">
        <v>4938</v>
      </c>
      <c r="I892">
        <v>9</v>
      </c>
      <c r="J892" t="s">
        <v>5469</v>
      </c>
      <c r="K892">
        <v>1</v>
      </c>
      <c r="L892" t="s">
        <v>805</v>
      </c>
      <c r="M892" t="s">
        <v>509</v>
      </c>
      <c r="N892" t="s">
        <v>4820</v>
      </c>
      <c r="O892" t="s">
        <v>530</v>
      </c>
      <c r="P892" t="s">
        <v>8</v>
      </c>
      <c r="Q892" t="s">
        <v>4570</v>
      </c>
      <c r="R892" t="s">
        <v>4940</v>
      </c>
      <c r="S892" t="s">
        <v>195</v>
      </c>
      <c r="T892" t="s">
        <v>4570</v>
      </c>
      <c r="U892" t="s">
        <v>4570</v>
      </c>
      <c r="V892" t="s">
        <v>4496</v>
      </c>
      <c r="W892" t="s">
        <v>4570</v>
      </c>
      <c r="X892" t="s">
        <v>6109</v>
      </c>
      <c r="Y892" t="s">
        <v>4483</v>
      </c>
      <c r="Z892" t="s">
        <v>8</v>
      </c>
      <c r="AA892">
        <v>0</v>
      </c>
      <c r="AB892" t="s">
        <v>195</v>
      </c>
      <c r="AC892">
        <v>0</v>
      </c>
      <c r="AD892" t="s">
        <v>195</v>
      </c>
      <c r="AE892">
        <v>0</v>
      </c>
      <c r="AF892" t="s">
        <v>195</v>
      </c>
      <c r="AG892">
        <v>0</v>
      </c>
      <c r="AH892" t="s">
        <v>195</v>
      </c>
      <c r="AI892">
        <v>3</v>
      </c>
      <c r="AJ892" t="s">
        <v>106</v>
      </c>
      <c r="AK892">
        <v>1000000</v>
      </c>
      <c r="AL892">
        <v>3000000</v>
      </c>
      <c r="AM892" t="s">
        <v>5417</v>
      </c>
      <c r="AN892">
        <v>3000000</v>
      </c>
      <c r="AO892" t="s">
        <v>4943</v>
      </c>
      <c r="AP892">
        <v>0</v>
      </c>
      <c r="AQ892">
        <v>0</v>
      </c>
      <c r="AR892">
        <v>0</v>
      </c>
      <c r="AS892">
        <v>0</v>
      </c>
      <c r="AT892">
        <v>0</v>
      </c>
      <c r="AU892">
        <v>0</v>
      </c>
      <c r="AV892">
        <v>0</v>
      </c>
      <c r="AW892">
        <v>0</v>
      </c>
      <c r="AX892">
        <v>0</v>
      </c>
      <c r="AY892">
        <v>0</v>
      </c>
      <c r="AZ892">
        <v>0</v>
      </c>
      <c r="BA892">
        <v>3000000</v>
      </c>
      <c r="BB892" t="s">
        <v>3796</v>
      </c>
      <c r="BC892" t="s">
        <v>3797</v>
      </c>
      <c r="BD892" t="s">
        <v>3813</v>
      </c>
      <c r="BE892" t="s">
        <v>3818</v>
      </c>
      <c r="BF892" t="s">
        <v>5472</v>
      </c>
      <c r="BG892" t="s">
        <v>4872</v>
      </c>
      <c r="BH892" t="s">
        <v>4947</v>
      </c>
      <c r="BI892" t="s">
        <v>195</v>
      </c>
      <c r="BJ892" t="s">
        <v>195</v>
      </c>
      <c r="BK892" t="s">
        <v>3791</v>
      </c>
      <c r="BL892" t="s">
        <v>5049</v>
      </c>
      <c r="BM892" t="s">
        <v>4949</v>
      </c>
      <c r="BN892" t="s">
        <v>5444</v>
      </c>
      <c r="BO892" t="s">
        <v>4950</v>
      </c>
      <c r="BP892" s="441" t="str">
        <f t="shared" si="13"/>
        <v>WA.2378.EBA.962.101.C.521811</v>
      </c>
    </row>
    <row r="893" spans="1:68">
      <c r="A893" t="s">
        <v>4935</v>
      </c>
      <c r="B893" t="s">
        <v>4936</v>
      </c>
      <c r="C893" t="s">
        <v>4937</v>
      </c>
      <c r="D893" t="s">
        <v>3795</v>
      </c>
      <c r="E893" t="s">
        <v>197</v>
      </c>
      <c r="F893" t="s">
        <v>3812</v>
      </c>
      <c r="G893" t="s">
        <v>820</v>
      </c>
      <c r="H893" t="s">
        <v>4938</v>
      </c>
      <c r="I893">
        <v>9</v>
      </c>
      <c r="J893" t="s">
        <v>5716</v>
      </c>
      <c r="K893">
        <v>1</v>
      </c>
      <c r="L893" t="s">
        <v>546</v>
      </c>
      <c r="M893" t="s">
        <v>3649</v>
      </c>
      <c r="N893" t="s">
        <v>3650</v>
      </c>
      <c r="O893" t="s">
        <v>530</v>
      </c>
      <c r="P893" t="s">
        <v>8</v>
      </c>
      <c r="Q893" t="s">
        <v>4570</v>
      </c>
      <c r="R893" t="s">
        <v>4940</v>
      </c>
      <c r="S893" t="s">
        <v>195</v>
      </c>
      <c r="T893" t="s">
        <v>4570</v>
      </c>
      <c r="U893" t="s">
        <v>4570</v>
      </c>
      <c r="V893" t="s">
        <v>4496</v>
      </c>
      <c r="W893" t="s">
        <v>4570</v>
      </c>
      <c r="X893" t="s">
        <v>6110</v>
      </c>
      <c r="Y893" t="s">
        <v>4483</v>
      </c>
      <c r="Z893" t="s">
        <v>8</v>
      </c>
      <c r="AA893">
        <v>0</v>
      </c>
      <c r="AB893" t="s">
        <v>195</v>
      </c>
      <c r="AC893">
        <v>0</v>
      </c>
      <c r="AD893" t="s">
        <v>195</v>
      </c>
      <c r="AE893">
        <v>0</v>
      </c>
      <c r="AF893" t="s">
        <v>195</v>
      </c>
      <c r="AG893">
        <v>0</v>
      </c>
      <c r="AH893" t="s">
        <v>195</v>
      </c>
      <c r="AI893">
        <v>8</v>
      </c>
      <c r="AJ893" t="s">
        <v>9</v>
      </c>
      <c r="AK893">
        <v>1000000</v>
      </c>
      <c r="AL893">
        <v>8000000</v>
      </c>
      <c r="AM893" t="s">
        <v>5417</v>
      </c>
      <c r="AN893">
        <v>8000000</v>
      </c>
      <c r="AO893" t="s">
        <v>4943</v>
      </c>
      <c r="AP893">
        <v>0</v>
      </c>
      <c r="AQ893">
        <v>0</v>
      </c>
      <c r="AR893">
        <v>0</v>
      </c>
      <c r="AS893">
        <v>0</v>
      </c>
      <c r="AT893">
        <v>0</v>
      </c>
      <c r="AU893">
        <v>0</v>
      </c>
      <c r="AV893">
        <v>0</v>
      </c>
      <c r="AW893">
        <v>0</v>
      </c>
      <c r="AX893">
        <v>0</v>
      </c>
      <c r="AY893">
        <v>0</v>
      </c>
      <c r="AZ893">
        <v>0</v>
      </c>
      <c r="BA893">
        <v>8000000</v>
      </c>
      <c r="BB893" t="s">
        <v>3796</v>
      </c>
      <c r="BC893" t="s">
        <v>3797</v>
      </c>
      <c r="BD893" t="s">
        <v>3813</v>
      </c>
      <c r="BE893" t="s">
        <v>4605</v>
      </c>
      <c r="BF893" t="s">
        <v>3734</v>
      </c>
      <c r="BG893" t="s">
        <v>3836</v>
      </c>
      <c r="BH893" t="s">
        <v>523</v>
      </c>
      <c r="BI893" t="s">
        <v>565</v>
      </c>
      <c r="BJ893" t="s">
        <v>549</v>
      </c>
      <c r="BK893" t="s">
        <v>3791</v>
      </c>
      <c r="BL893" t="s">
        <v>5049</v>
      </c>
      <c r="BM893" t="s">
        <v>4949</v>
      </c>
      <c r="BN893" t="s">
        <v>5444</v>
      </c>
      <c r="BO893" t="s">
        <v>4950</v>
      </c>
      <c r="BP893" s="441" t="str">
        <f t="shared" si="13"/>
        <v>WA.2378.EBA.994.002.GE.521811</v>
      </c>
    </row>
    <row r="894" spans="1:68">
      <c r="A894" t="s">
        <v>4935</v>
      </c>
      <c r="B894" t="s">
        <v>4936</v>
      </c>
      <c r="C894" t="s">
        <v>4937</v>
      </c>
      <c r="D894" t="s">
        <v>3795</v>
      </c>
      <c r="E894" t="s">
        <v>197</v>
      </c>
      <c r="F894" t="s">
        <v>3812</v>
      </c>
      <c r="G894" t="s">
        <v>820</v>
      </c>
      <c r="H894" t="s">
        <v>4938</v>
      </c>
      <c r="I894">
        <v>9</v>
      </c>
      <c r="J894" t="s">
        <v>5716</v>
      </c>
      <c r="K894">
        <v>1</v>
      </c>
      <c r="L894" t="s">
        <v>546</v>
      </c>
      <c r="M894" t="s">
        <v>3649</v>
      </c>
      <c r="N894" t="s">
        <v>3650</v>
      </c>
      <c r="O894" t="s">
        <v>530</v>
      </c>
      <c r="P894" t="s">
        <v>8</v>
      </c>
      <c r="Q894" t="s">
        <v>4570</v>
      </c>
      <c r="R894" t="s">
        <v>4940</v>
      </c>
      <c r="S894" t="s">
        <v>195</v>
      </c>
      <c r="T894" t="s">
        <v>4570</v>
      </c>
      <c r="U894" t="s">
        <v>4570</v>
      </c>
      <c r="V894" t="s">
        <v>4951</v>
      </c>
      <c r="W894" t="s">
        <v>4496</v>
      </c>
      <c r="X894" t="s">
        <v>6111</v>
      </c>
      <c r="Y894" t="s">
        <v>4493</v>
      </c>
      <c r="Z894" t="s">
        <v>8</v>
      </c>
      <c r="AA894">
        <v>0</v>
      </c>
      <c r="AB894" t="s">
        <v>195</v>
      </c>
      <c r="AC894">
        <v>0</v>
      </c>
      <c r="AD894" t="s">
        <v>195</v>
      </c>
      <c r="AE894">
        <v>0</v>
      </c>
      <c r="AF894" t="s">
        <v>195</v>
      </c>
      <c r="AG894">
        <v>0</v>
      </c>
      <c r="AH894" t="s">
        <v>195</v>
      </c>
      <c r="AI894">
        <v>8</v>
      </c>
      <c r="AJ894" t="s">
        <v>9</v>
      </c>
      <c r="AK894">
        <v>1500000</v>
      </c>
      <c r="AL894">
        <v>12000000</v>
      </c>
      <c r="AM894" t="s">
        <v>5417</v>
      </c>
      <c r="AN894">
        <v>12000000</v>
      </c>
      <c r="AO894" t="s">
        <v>4943</v>
      </c>
      <c r="AP894">
        <v>0</v>
      </c>
      <c r="AQ894">
        <v>0</v>
      </c>
      <c r="AR894">
        <v>0</v>
      </c>
      <c r="AS894">
        <v>0</v>
      </c>
      <c r="AT894">
        <v>0</v>
      </c>
      <c r="AU894">
        <v>0</v>
      </c>
      <c r="AV894">
        <v>0</v>
      </c>
      <c r="AW894">
        <v>0</v>
      </c>
      <c r="AX894">
        <v>0</v>
      </c>
      <c r="AY894">
        <v>0</v>
      </c>
      <c r="AZ894">
        <v>0</v>
      </c>
      <c r="BA894">
        <v>12000000</v>
      </c>
      <c r="BB894" t="s">
        <v>3796</v>
      </c>
      <c r="BC894" t="s">
        <v>3797</v>
      </c>
      <c r="BD894" t="s">
        <v>3813</v>
      </c>
      <c r="BE894" t="s">
        <v>4605</v>
      </c>
      <c r="BF894" t="s">
        <v>3734</v>
      </c>
      <c r="BG894" t="s">
        <v>3836</v>
      </c>
      <c r="BH894" t="s">
        <v>523</v>
      </c>
      <c r="BI894" t="s">
        <v>565</v>
      </c>
      <c r="BJ894" t="s">
        <v>549</v>
      </c>
      <c r="BK894" t="s">
        <v>3791</v>
      </c>
      <c r="BL894" t="s">
        <v>5450</v>
      </c>
      <c r="BM894" t="s">
        <v>4949</v>
      </c>
      <c r="BN894" t="s">
        <v>5444</v>
      </c>
      <c r="BO894" t="s">
        <v>4950</v>
      </c>
      <c r="BP894" s="441" t="str">
        <f t="shared" si="13"/>
        <v>WA.2378.EBA.994.002.GE.521811</v>
      </c>
    </row>
    <row r="895" spans="1:68">
      <c r="A895" t="s">
        <v>4935</v>
      </c>
      <c r="B895" t="s">
        <v>4936</v>
      </c>
      <c r="C895" t="s">
        <v>4937</v>
      </c>
      <c r="D895" t="s">
        <v>3795</v>
      </c>
      <c r="E895" t="s">
        <v>197</v>
      </c>
      <c r="F895" t="s">
        <v>3812</v>
      </c>
      <c r="G895" t="s">
        <v>820</v>
      </c>
      <c r="H895" t="s">
        <v>4938</v>
      </c>
      <c r="I895">
        <v>9</v>
      </c>
      <c r="J895" t="s">
        <v>5716</v>
      </c>
      <c r="K895">
        <v>1</v>
      </c>
      <c r="L895" t="s">
        <v>546</v>
      </c>
      <c r="M895" t="s">
        <v>3649</v>
      </c>
      <c r="N895" t="s">
        <v>3650</v>
      </c>
      <c r="O895" t="s">
        <v>530</v>
      </c>
      <c r="P895" t="s">
        <v>8</v>
      </c>
      <c r="Q895" t="s">
        <v>4570</v>
      </c>
      <c r="R895" t="s">
        <v>4940</v>
      </c>
      <c r="S895" t="s">
        <v>195</v>
      </c>
      <c r="T895" t="s">
        <v>4570</v>
      </c>
      <c r="U895" t="s">
        <v>4570</v>
      </c>
      <c r="V895" t="s">
        <v>5001</v>
      </c>
      <c r="W895" t="s">
        <v>4951</v>
      </c>
      <c r="X895" t="s">
        <v>6112</v>
      </c>
      <c r="Y895" t="s">
        <v>4505</v>
      </c>
      <c r="Z895" t="s">
        <v>8</v>
      </c>
      <c r="AA895">
        <v>0</v>
      </c>
      <c r="AB895" t="s">
        <v>195</v>
      </c>
      <c r="AC895">
        <v>0</v>
      </c>
      <c r="AD895" t="s">
        <v>195</v>
      </c>
      <c r="AE895">
        <v>0</v>
      </c>
      <c r="AF895" t="s">
        <v>195</v>
      </c>
      <c r="AG895">
        <v>0</v>
      </c>
      <c r="AH895" t="s">
        <v>195</v>
      </c>
      <c r="AI895">
        <v>200</v>
      </c>
      <c r="AJ895" t="s">
        <v>120</v>
      </c>
      <c r="AK895">
        <v>5000</v>
      </c>
      <c r="AL895">
        <v>1000000</v>
      </c>
      <c r="AM895" t="s">
        <v>5417</v>
      </c>
      <c r="AN895">
        <v>1000000</v>
      </c>
      <c r="AO895" t="s">
        <v>4943</v>
      </c>
      <c r="AP895">
        <v>0</v>
      </c>
      <c r="AQ895">
        <v>0</v>
      </c>
      <c r="AR895">
        <v>0</v>
      </c>
      <c r="AS895">
        <v>0</v>
      </c>
      <c r="AT895">
        <v>0</v>
      </c>
      <c r="AU895">
        <v>0</v>
      </c>
      <c r="AV895">
        <v>0</v>
      </c>
      <c r="AW895">
        <v>0</v>
      </c>
      <c r="AX895">
        <v>0</v>
      </c>
      <c r="AY895">
        <v>0</v>
      </c>
      <c r="AZ895">
        <v>0</v>
      </c>
      <c r="BA895">
        <v>1000000</v>
      </c>
      <c r="BB895" t="s">
        <v>3796</v>
      </c>
      <c r="BC895" t="s">
        <v>3797</v>
      </c>
      <c r="BD895" t="s">
        <v>3813</v>
      </c>
      <c r="BE895" t="s">
        <v>4605</v>
      </c>
      <c r="BF895" t="s">
        <v>3734</v>
      </c>
      <c r="BG895" t="s">
        <v>3836</v>
      </c>
      <c r="BH895" t="s">
        <v>523</v>
      </c>
      <c r="BI895" t="s">
        <v>565</v>
      </c>
      <c r="BJ895" t="s">
        <v>549</v>
      </c>
      <c r="BK895" t="s">
        <v>3791</v>
      </c>
      <c r="BL895" t="s">
        <v>6113</v>
      </c>
      <c r="BM895" t="s">
        <v>4949</v>
      </c>
      <c r="BN895" t="s">
        <v>5444</v>
      </c>
      <c r="BO895" t="s">
        <v>4950</v>
      </c>
      <c r="BP895" s="441" t="str">
        <f t="shared" si="13"/>
        <v>WA.2378.EBA.994.002.GE.521811</v>
      </c>
    </row>
    <row r="896" spans="1:68">
      <c r="A896" t="s">
        <v>4935</v>
      </c>
      <c r="B896" t="s">
        <v>4936</v>
      </c>
      <c r="C896" t="s">
        <v>4937</v>
      </c>
      <c r="D896" t="s">
        <v>3795</v>
      </c>
      <c r="E896" t="s">
        <v>197</v>
      </c>
      <c r="F896" t="s">
        <v>3812</v>
      </c>
      <c r="G896" t="s">
        <v>820</v>
      </c>
      <c r="H896" t="s">
        <v>4938</v>
      </c>
      <c r="I896">
        <v>9</v>
      </c>
      <c r="J896" t="s">
        <v>5716</v>
      </c>
      <c r="K896">
        <v>1</v>
      </c>
      <c r="L896" t="s">
        <v>546</v>
      </c>
      <c r="M896" t="s">
        <v>3649</v>
      </c>
      <c r="N896" t="s">
        <v>3650</v>
      </c>
      <c r="O896" t="s">
        <v>530</v>
      </c>
      <c r="P896" t="s">
        <v>8</v>
      </c>
      <c r="Q896" t="s">
        <v>4570</v>
      </c>
      <c r="R896" t="s">
        <v>4940</v>
      </c>
      <c r="S896" t="s">
        <v>195</v>
      </c>
      <c r="T896" t="s">
        <v>4570</v>
      </c>
      <c r="U896" t="s">
        <v>4570</v>
      </c>
      <c r="V896" t="s">
        <v>5092</v>
      </c>
      <c r="W896" t="s">
        <v>5001</v>
      </c>
      <c r="X896" t="s">
        <v>6114</v>
      </c>
      <c r="Y896" t="s">
        <v>4588</v>
      </c>
      <c r="Z896" t="s">
        <v>8</v>
      </c>
      <c r="AA896">
        <v>0</v>
      </c>
      <c r="AB896" t="s">
        <v>195</v>
      </c>
      <c r="AC896">
        <v>0</v>
      </c>
      <c r="AD896" t="s">
        <v>195</v>
      </c>
      <c r="AE896">
        <v>0</v>
      </c>
      <c r="AF896" t="s">
        <v>195</v>
      </c>
      <c r="AG896">
        <v>0</v>
      </c>
      <c r="AH896" t="s">
        <v>195</v>
      </c>
      <c r="AI896">
        <v>200</v>
      </c>
      <c r="AJ896" t="s">
        <v>120</v>
      </c>
      <c r="AK896">
        <v>25000</v>
      </c>
      <c r="AL896">
        <v>5000000</v>
      </c>
      <c r="AM896" t="s">
        <v>5417</v>
      </c>
      <c r="AN896">
        <v>5000000</v>
      </c>
      <c r="AO896" t="s">
        <v>4943</v>
      </c>
      <c r="AP896">
        <v>0</v>
      </c>
      <c r="AQ896">
        <v>0</v>
      </c>
      <c r="AR896">
        <v>0</v>
      </c>
      <c r="AS896">
        <v>0</v>
      </c>
      <c r="AT896">
        <v>0</v>
      </c>
      <c r="AU896">
        <v>0</v>
      </c>
      <c r="AV896">
        <v>0</v>
      </c>
      <c r="AW896">
        <v>0</v>
      </c>
      <c r="AX896">
        <v>0</v>
      </c>
      <c r="AY896">
        <v>0</v>
      </c>
      <c r="AZ896">
        <v>0</v>
      </c>
      <c r="BA896">
        <v>5000000</v>
      </c>
      <c r="BB896" t="s">
        <v>3796</v>
      </c>
      <c r="BC896" t="s">
        <v>3797</v>
      </c>
      <c r="BD896" t="s">
        <v>3813</v>
      </c>
      <c r="BE896" t="s">
        <v>4605</v>
      </c>
      <c r="BF896" t="s">
        <v>3734</v>
      </c>
      <c r="BG896" t="s">
        <v>3836</v>
      </c>
      <c r="BH896" t="s">
        <v>523</v>
      </c>
      <c r="BI896" t="s">
        <v>565</v>
      </c>
      <c r="BJ896" t="s">
        <v>549</v>
      </c>
      <c r="BK896" t="s">
        <v>3791</v>
      </c>
      <c r="BL896" t="s">
        <v>6115</v>
      </c>
      <c r="BM896" t="s">
        <v>4949</v>
      </c>
      <c r="BN896" t="s">
        <v>5444</v>
      </c>
      <c r="BO896" t="s">
        <v>4950</v>
      </c>
      <c r="BP896" s="441" t="str">
        <f t="shared" si="13"/>
        <v>WA.2378.EBA.994.002.GE.521811</v>
      </c>
    </row>
    <row r="897" spans="1:68">
      <c r="A897" t="s">
        <v>5010</v>
      </c>
      <c r="B897" t="s">
        <v>4936</v>
      </c>
      <c r="C897" t="s">
        <v>4937</v>
      </c>
      <c r="D897" t="s">
        <v>3795</v>
      </c>
      <c r="E897" t="s">
        <v>197</v>
      </c>
      <c r="F897" t="s">
        <v>3812</v>
      </c>
      <c r="G897" t="s">
        <v>820</v>
      </c>
      <c r="H897" t="s">
        <v>4938</v>
      </c>
      <c r="I897">
        <v>9</v>
      </c>
      <c r="J897" t="s">
        <v>5469</v>
      </c>
      <c r="K897">
        <v>1</v>
      </c>
      <c r="L897" t="s">
        <v>805</v>
      </c>
      <c r="M897" t="s">
        <v>509</v>
      </c>
      <c r="N897" t="s">
        <v>4820</v>
      </c>
      <c r="O897" t="s">
        <v>530</v>
      </c>
      <c r="P897" t="s">
        <v>8</v>
      </c>
      <c r="Q897" t="s">
        <v>4570</v>
      </c>
      <c r="R897" t="s">
        <v>4940</v>
      </c>
      <c r="S897" t="s">
        <v>195</v>
      </c>
      <c r="T897" t="s">
        <v>4570</v>
      </c>
      <c r="U897" t="s">
        <v>4570</v>
      </c>
      <c r="V897" t="s">
        <v>4496</v>
      </c>
      <c r="W897" t="s">
        <v>4570</v>
      </c>
      <c r="X897" t="s">
        <v>6109</v>
      </c>
      <c r="Y897" t="s">
        <v>4483</v>
      </c>
      <c r="Z897" t="s">
        <v>8</v>
      </c>
      <c r="AA897">
        <v>0</v>
      </c>
      <c r="AB897" t="s">
        <v>195</v>
      </c>
      <c r="AC897">
        <v>0</v>
      </c>
      <c r="AD897" t="s">
        <v>195</v>
      </c>
      <c r="AE897">
        <v>0</v>
      </c>
      <c r="AF897" t="s">
        <v>195</v>
      </c>
      <c r="AG897">
        <v>0</v>
      </c>
      <c r="AH897" t="s">
        <v>195</v>
      </c>
      <c r="AI897">
        <v>1</v>
      </c>
      <c r="AJ897" t="s">
        <v>106</v>
      </c>
      <c r="AK897">
        <v>30000</v>
      </c>
      <c r="AL897">
        <v>30000</v>
      </c>
      <c r="AM897" t="s">
        <v>5417</v>
      </c>
      <c r="AN897">
        <v>30000</v>
      </c>
      <c r="AO897" t="s">
        <v>5011</v>
      </c>
      <c r="AP897">
        <v>0</v>
      </c>
      <c r="AQ897">
        <v>0</v>
      </c>
      <c r="AR897">
        <v>0</v>
      </c>
      <c r="AS897">
        <v>0</v>
      </c>
      <c r="AT897">
        <v>0</v>
      </c>
      <c r="AU897">
        <v>0</v>
      </c>
      <c r="AV897">
        <v>0</v>
      </c>
      <c r="AW897">
        <v>0</v>
      </c>
      <c r="AX897">
        <v>0</v>
      </c>
      <c r="AY897">
        <v>0</v>
      </c>
      <c r="AZ897">
        <v>0</v>
      </c>
      <c r="BA897">
        <v>30000</v>
      </c>
      <c r="BB897" t="s">
        <v>3796</v>
      </c>
      <c r="BC897" t="s">
        <v>3797</v>
      </c>
      <c r="BD897" t="s">
        <v>3813</v>
      </c>
      <c r="BE897" t="s">
        <v>3818</v>
      </c>
      <c r="BF897" t="s">
        <v>5472</v>
      </c>
      <c r="BG897" t="s">
        <v>4872</v>
      </c>
      <c r="BH897" t="s">
        <v>4947</v>
      </c>
      <c r="BI897" t="s">
        <v>195</v>
      </c>
      <c r="BJ897" t="s">
        <v>195</v>
      </c>
      <c r="BK897" t="s">
        <v>3791</v>
      </c>
      <c r="BL897" t="s">
        <v>5049</v>
      </c>
      <c r="BM897" t="s">
        <v>4949</v>
      </c>
      <c r="BN897" t="s">
        <v>5444</v>
      </c>
      <c r="BO897" t="s">
        <v>4950</v>
      </c>
      <c r="BP897" s="441" t="str">
        <f t="shared" si="13"/>
        <v>WA.2378.EBA.962.101.C.521811</v>
      </c>
    </row>
    <row r="898" spans="1:68">
      <c r="A898" t="s">
        <v>5010</v>
      </c>
      <c r="B898" t="s">
        <v>4936</v>
      </c>
      <c r="C898" t="s">
        <v>4937</v>
      </c>
      <c r="D898" t="s">
        <v>3795</v>
      </c>
      <c r="E898" t="s">
        <v>197</v>
      </c>
      <c r="F898" t="s">
        <v>3842</v>
      </c>
      <c r="G898" t="s">
        <v>2445</v>
      </c>
      <c r="H898" t="s">
        <v>4938</v>
      </c>
      <c r="I898">
        <v>5</v>
      </c>
      <c r="J898" t="s">
        <v>5031</v>
      </c>
      <c r="K898">
        <v>1</v>
      </c>
      <c r="L898" t="s">
        <v>805</v>
      </c>
      <c r="M898" t="s">
        <v>516</v>
      </c>
      <c r="N898" t="s">
        <v>4820</v>
      </c>
      <c r="O898" t="s">
        <v>530</v>
      </c>
      <c r="P898" t="s">
        <v>8</v>
      </c>
      <c r="Q898" t="s">
        <v>4570</v>
      </c>
      <c r="R898" t="s">
        <v>4940</v>
      </c>
      <c r="S898" t="s">
        <v>195</v>
      </c>
      <c r="T898" t="s">
        <v>4570</v>
      </c>
      <c r="U898" t="s">
        <v>4570</v>
      </c>
      <c r="V898" t="s">
        <v>4496</v>
      </c>
      <c r="W898" t="s">
        <v>4570</v>
      </c>
      <c r="X898" t="s">
        <v>6116</v>
      </c>
      <c r="Y898" t="s">
        <v>7</v>
      </c>
      <c r="Z898" t="s">
        <v>8</v>
      </c>
      <c r="AA898">
        <v>0</v>
      </c>
      <c r="AB898" t="s">
        <v>195</v>
      </c>
      <c r="AC898">
        <v>0</v>
      </c>
      <c r="AD898" t="s">
        <v>195</v>
      </c>
      <c r="AE898">
        <v>0</v>
      </c>
      <c r="AF898" t="s">
        <v>195</v>
      </c>
      <c r="AG898">
        <v>0</v>
      </c>
      <c r="AH898" t="s">
        <v>195</v>
      </c>
      <c r="AI898">
        <v>2</v>
      </c>
      <c r="AJ898" t="s">
        <v>106</v>
      </c>
      <c r="AK898">
        <v>1000000</v>
      </c>
      <c r="AL898">
        <v>2000000</v>
      </c>
      <c r="AM898" t="s">
        <v>5417</v>
      </c>
      <c r="AN898">
        <v>2000000</v>
      </c>
      <c r="AO898" t="s">
        <v>5011</v>
      </c>
      <c r="AP898">
        <v>0</v>
      </c>
      <c r="AQ898">
        <v>0</v>
      </c>
      <c r="AR898">
        <v>88951</v>
      </c>
      <c r="AS898">
        <v>21663</v>
      </c>
      <c r="AT898">
        <v>54113</v>
      </c>
      <c r="AU898">
        <v>66056</v>
      </c>
      <c r="AV898">
        <v>428238</v>
      </c>
      <c r="AW898">
        <v>57318</v>
      </c>
      <c r="AX898">
        <v>64764</v>
      </c>
      <c r="AY898">
        <v>55293</v>
      </c>
      <c r="AZ898">
        <v>56480</v>
      </c>
      <c r="BA898">
        <v>1107124</v>
      </c>
      <c r="BB898" t="s">
        <v>3796</v>
      </c>
      <c r="BC898" t="s">
        <v>3797</v>
      </c>
      <c r="BD898" t="s">
        <v>3843</v>
      </c>
      <c r="BE898" t="s">
        <v>3844</v>
      </c>
      <c r="BF898" t="s">
        <v>5034</v>
      </c>
      <c r="BG898" t="s">
        <v>6080</v>
      </c>
      <c r="BH898" t="s">
        <v>4947</v>
      </c>
      <c r="BI898" t="s">
        <v>195</v>
      </c>
      <c r="BJ898" t="s">
        <v>195</v>
      </c>
      <c r="BK898" t="s">
        <v>3791</v>
      </c>
      <c r="BL898" t="s">
        <v>6117</v>
      </c>
      <c r="BM898" t="s">
        <v>4949</v>
      </c>
      <c r="BN898" t="s">
        <v>5444</v>
      </c>
      <c r="BO898" t="s">
        <v>4950</v>
      </c>
      <c r="BP898" s="441" t="str">
        <f t="shared" ref="BP898:BP961" si="14">_xlfn.TEXTJOIN(".",TRUE,D898,E898,F898,J898,L898,M898,O898)</f>
        <v>WA.2378.EBD.952.101.E.521811</v>
      </c>
    </row>
    <row r="899" spans="1:68">
      <c r="A899" t="s">
        <v>5010</v>
      </c>
      <c r="B899" t="s">
        <v>4936</v>
      </c>
      <c r="C899" t="s">
        <v>4937</v>
      </c>
      <c r="D899" t="s">
        <v>3795</v>
      </c>
      <c r="E899" t="s">
        <v>197</v>
      </c>
      <c r="F899" t="s">
        <v>3842</v>
      </c>
      <c r="G899" t="s">
        <v>2445</v>
      </c>
      <c r="H899" t="s">
        <v>4938</v>
      </c>
      <c r="I899">
        <v>5</v>
      </c>
      <c r="J899" t="s">
        <v>5031</v>
      </c>
      <c r="K899">
        <v>1</v>
      </c>
      <c r="L899" t="s">
        <v>805</v>
      </c>
      <c r="M899" t="s">
        <v>516</v>
      </c>
      <c r="N899" t="s">
        <v>4820</v>
      </c>
      <c r="O899" t="s">
        <v>530</v>
      </c>
      <c r="P899" t="s">
        <v>8</v>
      </c>
      <c r="Q899" t="s">
        <v>4570</v>
      </c>
      <c r="R899" t="s">
        <v>4940</v>
      </c>
      <c r="S899" t="s">
        <v>195</v>
      </c>
      <c r="T899" t="s">
        <v>4570</v>
      </c>
      <c r="U899" t="s">
        <v>4570</v>
      </c>
      <c r="V899" t="s">
        <v>4951</v>
      </c>
      <c r="W899" t="s">
        <v>4496</v>
      </c>
      <c r="X899" t="s">
        <v>6118</v>
      </c>
      <c r="Y899" t="s">
        <v>4483</v>
      </c>
      <c r="Z899" t="s">
        <v>8</v>
      </c>
      <c r="AA899">
        <v>0</v>
      </c>
      <c r="AB899" t="s">
        <v>195</v>
      </c>
      <c r="AC899">
        <v>0</v>
      </c>
      <c r="AD899" t="s">
        <v>195</v>
      </c>
      <c r="AE899">
        <v>0</v>
      </c>
      <c r="AF899" t="s">
        <v>195</v>
      </c>
      <c r="AG899">
        <v>0</v>
      </c>
      <c r="AH899" t="s">
        <v>195</v>
      </c>
      <c r="AI899">
        <v>3</v>
      </c>
      <c r="AJ899" t="s">
        <v>106</v>
      </c>
      <c r="AK899">
        <v>1000000</v>
      </c>
      <c r="AL899">
        <v>3000000</v>
      </c>
      <c r="AM899" t="s">
        <v>5417</v>
      </c>
      <c r="AN899">
        <v>3000000</v>
      </c>
      <c r="AO899" t="s">
        <v>5011</v>
      </c>
      <c r="AP899">
        <v>0</v>
      </c>
      <c r="AQ899">
        <v>0</v>
      </c>
      <c r="AR899">
        <v>133427</v>
      </c>
      <c r="AS899">
        <v>32495</v>
      </c>
      <c r="AT899">
        <v>81170</v>
      </c>
      <c r="AU899">
        <v>99084</v>
      </c>
      <c r="AV899">
        <v>642357</v>
      </c>
      <c r="AW899">
        <v>85977</v>
      </c>
      <c r="AX899">
        <v>97147</v>
      </c>
      <c r="AY899">
        <v>82939</v>
      </c>
      <c r="AZ899">
        <v>84720</v>
      </c>
      <c r="BA899">
        <v>1660684</v>
      </c>
      <c r="BB899" t="s">
        <v>3796</v>
      </c>
      <c r="BC899" t="s">
        <v>3797</v>
      </c>
      <c r="BD899" t="s">
        <v>3843</v>
      </c>
      <c r="BE899" t="s">
        <v>3844</v>
      </c>
      <c r="BF899" t="s">
        <v>5034</v>
      </c>
      <c r="BG899" t="s">
        <v>6080</v>
      </c>
      <c r="BH899" t="s">
        <v>4947</v>
      </c>
      <c r="BI899" t="s">
        <v>195</v>
      </c>
      <c r="BJ899" t="s">
        <v>195</v>
      </c>
      <c r="BK899" t="s">
        <v>3791</v>
      </c>
      <c r="BL899" t="s">
        <v>5113</v>
      </c>
      <c r="BM899" t="s">
        <v>4949</v>
      </c>
      <c r="BN899" t="s">
        <v>5444</v>
      </c>
      <c r="BO899" t="s">
        <v>4950</v>
      </c>
      <c r="BP899" s="441" t="str">
        <f t="shared" si="14"/>
        <v>WA.2378.EBD.952.101.E.521811</v>
      </c>
    </row>
    <row r="900" spans="1:68">
      <c r="A900" t="s">
        <v>4935</v>
      </c>
      <c r="B900" t="s">
        <v>4936</v>
      </c>
      <c r="C900" t="s">
        <v>4937</v>
      </c>
      <c r="D900" t="s">
        <v>3795</v>
      </c>
      <c r="E900" t="s">
        <v>197</v>
      </c>
      <c r="F900" t="s">
        <v>3807</v>
      </c>
      <c r="G900" t="s">
        <v>799</v>
      </c>
      <c r="H900" t="s">
        <v>4938</v>
      </c>
      <c r="I900">
        <v>1</v>
      </c>
      <c r="J900" t="s">
        <v>501</v>
      </c>
      <c r="K900">
        <v>1</v>
      </c>
      <c r="L900" t="s">
        <v>812</v>
      </c>
      <c r="M900" t="s">
        <v>508</v>
      </c>
      <c r="N900" t="s">
        <v>4820</v>
      </c>
      <c r="O900" t="s">
        <v>521</v>
      </c>
      <c r="P900" t="s">
        <v>8</v>
      </c>
      <c r="Q900" t="s">
        <v>4570</v>
      </c>
      <c r="R900" t="s">
        <v>4940</v>
      </c>
      <c r="S900" t="s">
        <v>195</v>
      </c>
      <c r="T900" t="s">
        <v>4570</v>
      </c>
      <c r="U900" t="s">
        <v>4570</v>
      </c>
      <c r="V900" t="s">
        <v>4496</v>
      </c>
      <c r="W900" t="s">
        <v>4570</v>
      </c>
      <c r="X900" t="s">
        <v>6119</v>
      </c>
      <c r="Y900" t="s">
        <v>4561</v>
      </c>
      <c r="Z900" t="s">
        <v>8</v>
      </c>
      <c r="AA900">
        <v>0</v>
      </c>
      <c r="AB900" t="s">
        <v>195</v>
      </c>
      <c r="AC900">
        <v>0</v>
      </c>
      <c r="AD900" t="s">
        <v>195</v>
      </c>
      <c r="AE900">
        <v>0</v>
      </c>
      <c r="AF900" t="s">
        <v>195</v>
      </c>
      <c r="AG900">
        <v>0</v>
      </c>
      <c r="AH900" t="s">
        <v>195</v>
      </c>
      <c r="AI900">
        <v>1</v>
      </c>
      <c r="AJ900" t="s">
        <v>9</v>
      </c>
      <c r="AK900">
        <v>800000</v>
      </c>
      <c r="AL900">
        <v>800000</v>
      </c>
      <c r="AM900" t="s">
        <v>5417</v>
      </c>
      <c r="AN900">
        <v>800000</v>
      </c>
      <c r="AO900" t="s">
        <v>4943</v>
      </c>
      <c r="AP900">
        <v>0</v>
      </c>
      <c r="AQ900">
        <v>0</v>
      </c>
      <c r="AR900">
        <v>0</v>
      </c>
      <c r="AS900">
        <v>0</v>
      </c>
      <c r="AT900">
        <v>0</v>
      </c>
      <c r="AU900">
        <v>0</v>
      </c>
      <c r="AV900">
        <v>0</v>
      </c>
      <c r="AW900">
        <v>0</v>
      </c>
      <c r="AX900">
        <v>0</v>
      </c>
      <c r="AY900">
        <v>0</v>
      </c>
      <c r="AZ900">
        <v>0</v>
      </c>
      <c r="BA900">
        <v>800000</v>
      </c>
      <c r="BB900" t="s">
        <v>3796</v>
      </c>
      <c r="BC900" t="s">
        <v>3797</v>
      </c>
      <c r="BD900" t="s">
        <v>3808</v>
      </c>
      <c r="BE900" t="s">
        <v>5849</v>
      </c>
      <c r="BF900" t="s">
        <v>3811</v>
      </c>
      <c r="BG900" t="s">
        <v>4870</v>
      </c>
      <c r="BH900" t="s">
        <v>523</v>
      </c>
      <c r="BI900" t="s">
        <v>565</v>
      </c>
      <c r="BJ900" t="s">
        <v>549</v>
      </c>
      <c r="BK900" t="s">
        <v>3780</v>
      </c>
      <c r="BL900" t="s">
        <v>6026</v>
      </c>
      <c r="BM900" t="s">
        <v>3881</v>
      </c>
      <c r="BN900" t="s">
        <v>4409</v>
      </c>
      <c r="BO900" t="s">
        <v>4950</v>
      </c>
      <c r="BP900" s="441" t="str">
        <f t="shared" si="14"/>
        <v>WA.2378.CAN.001.301.B.532111</v>
      </c>
    </row>
    <row r="901" spans="1:68">
      <c r="A901" t="s">
        <v>5010</v>
      </c>
      <c r="B901" t="s">
        <v>4936</v>
      </c>
      <c r="C901" t="s">
        <v>4937</v>
      </c>
      <c r="D901" t="s">
        <v>3795</v>
      </c>
      <c r="E901" t="s">
        <v>197</v>
      </c>
      <c r="F901" t="s">
        <v>3807</v>
      </c>
      <c r="G901" t="s">
        <v>799</v>
      </c>
      <c r="H901" t="s">
        <v>4938</v>
      </c>
      <c r="I901">
        <v>1</v>
      </c>
      <c r="J901" t="s">
        <v>501</v>
      </c>
      <c r="K901">
        <v>1</v>
      </c>
      <c r="L901" t="s">
        <v>812</v>
      </c>
      <c r="M901" t="s">
        <v>508</v>
      </c>
      <c r="N901" t="s">
        <v>4820</v>
      </c>
      <c r="O901" t="s">
        <v>521</v>
      </c>
      <c r="P901" t="s">
        <v>8</v>
      </c>
      <c r="Q901" t="s">
        <v>4570</v>
      </c>
      <c r="R901" t="s">
        <v>4940</v>
      </c>
      <c r="S901" t="s">
        <v>195</v>
      </c>
      <c r="T901" t="s">
        <v>4570</v>
      </c>
      <c r="U901" t="s">
        <v>4570</v>
      </c>
      <c r="V901" t="s">
        <v>4496</v>
      </c>
      <c r="W901" t="s">
        <v>4570</v>
      </c>
      <c r="X901" t="s">
        <v>6119</v>
      </c>
      <c r="Y901" t="s">
        <v>4561</v>
      </c>
      <c r="Z901" t="s">
        <v>8</v>
      </c>
      <c r="AA901">
        <v>0</v>
      </c>
      <c r="AB901" t="s">
        <v>195</v>
      </c>
      <c r="AC901">
        <v>0</v>
      </c>
      <c r="AD901" t="s">
        <v>195</v>
      </c>
      <c r="AE901">
        <v>0</v>
      </c>
      <c r="AF901" t="s">
        <v>195</v>
      </c>
      <c r="AG901">
        <v>0</v>
      </c>
      <c r="AH901" t="s">
        <v>195</v>
      </c>
      <c r="AI901">
        <v>1</v>
      </c>
      <c r="AJ901" t="s">
        <v>9</v>
      </c>
      <c r="AK901">
        <v>800000</v>
      </c>
      <c r="AL901">
        <v>800000</v>
      </c>
      <c r="AM901" t="s">
        <v>5417</v>
      </c>
      <c r="AN901">
        <v>800000</v>
      </c>
      <c r="AO901" t="s">
        <v>5011</v>
      </c>
      <c r="AP901">
        <v>0</v>
      </c>
      <c r="AQ901">
        <v>0</v>
      </c>
      <c r="AR901">
        <v>0</v>
      </c>
      <c r="AS901">
        <v>0</v>
      </c>
      <c r="AT901">
        <v>0</v>
      </c>
      <c r="AU901">
        <v>0</v>
      </c>
      <c r="AV901">
        <v>0</v>
      </c>
      <c r="AW901">
        <v>0</v>
      </c>
      <c r="AX901">
        <v>0</v>
      </c>
      <c r="AY901">
        <v>0</v>
      </c>
      <c r="AZ901">
        <v>0</v>
      </c>
      <c r="BA901">
        <v>800000</v>
      </c>
      <c r="BB901" t="s">
        <v>3796</v>
      </c>
      <c r="BC901" t="s">
        <v>3797</v>
      </c>
      <c r="BD901" t="s">
        <v>3808</v>
      </c>
      <c r="BE901" t="s">
        <v>5849</v>
      </c>
      <c r="BF901" t="s">
        <v>3811</v>
      </c>
      <c r="BG901" t="s">
        <v>4870</v>
      </c>
      <c r="BH901" t="s">
        <v>523</v>
      </c>
      <c r="BI901" t="s">
        <v>565</v>
      </c>
      <c r="BJ901" t="s">
        <v>549</v>
      </c>
      <c r="BK901" t="s">
        <v>3780</v>
      </c>
      <c r="BL901" t="s">
        <v>6026</v>
      </c>
      <c r="BM901" t="s">
        <v>3881</v>
      </c>
      <c r="BN901" t="s">
        <v>4409</v>
      </c>
      <c r="BO901" t="s">
        <v>4950</v>
      </c>
      <c r="BP901" s="441" t="str">
        <f t="shared" si="14"/>
        <v>WA.2378.CAN.001.301.B.532111</v>
      </c>
    </row>
    <row r="902" spans="1:68">
      <c r="A902" t="s">
        <v>4935</v>
      </c>
      <c r="B902" t="s">
        <v>4936</v>
      </c>
      <c r="C902" t="s">
        <v>4937</v>
      </c>
      <c r="D902" t="s">
        <v>3795</v>
      </c>
      <c r="E902" t="s">
        <v>197</v>
      </c>
      <c r="F902" t="s">
        <v>3837</v>
      </c>
      <c r="G902" t="s">
        <v>2248</v>
      </c>
      <c r="H902" t="s">
        <v>4938</v>
      </c>
      <c r="I902">
        <v>2</v>
      </c>
      <c r="J902" t="s">
        <v>5853</v>
      </c>
      <c r="K902">
        <v>1</v>
      </c>
      <c r="L902" t="s">
        <v>805</v>
      </c>
      <c r="M902" t="s">
        <v>8</v>
      </c>
      <c r="N902" t="s">
        <v>6120</v>
      </c>
      <c r="O902" t="s">
        <v>521</v>
      </c>
      <c r="P902" t="s">
        <v>8</v>
      </c>
      <c r="Q902" t="s">
        <v>4570</v>
      </c>
      <c r="R902" t="s">
        <v>4940</v>
      </c>
      <c r="S902" t="s">
        <v>195</v>
      </c>
      <c r="T902" t="s">
        <v>4570</v>
      </c>
      <c r="U902" t="s">
        <v>4570</v>
      </c>
      <c r="V902" t="s">
        <v>4496</v>
      </c>
      <c r="W902" t="s">
        <v>4570</v>
      </c>
      <c r="X902" t="s">
        <v>6121</v>
      </c>
      <c r="Y902" t="s">
        <v>6122</v>
      </c>
      <c r="Z902" t="s">
        <v>8</v>
      </c>
      <c r="AA902">
        <v>0</v>
      </c>
      <c r="AB902" t="s">
        <v>195</v>
      </c>
      <c r="AC902">
        <v>0</v>
      </c>
      <c r="AD902" t="s">
        <v>195</v>
      </c>
      <c r="AE902">
        <v>0</v>
      </c>
      <c r="AF902" t="s">
        <v>195</v>
      </c>
      <c r="AG902">
        <v>0</v>
      </c>
      <c r="AH902" t="s">
        <v>195</v>
      </c>
      <c r="AI902">
        <v>1</v>
      </c>
      <c r="AJ902" t="s">
        <v>42</v>
      </c>
      <c r="AK902">
        <v>700000000</v>
      </c>
      <c r="AL902">
        <v>700000000</v>
      </c>
      <c r="AM902" t="s">
        <v>5417</v>
      </c>
      <c r="AN902">
        <v>700000000</v>
      </c>
      <c r="AO902" t="s">
        <v>4943</v>
      </c>
      <c r="AP902">
        <v>0</v>
      </c>
      <c r="AQ902">
        <v>0</v>
      </c>
      <c r="AR902">
        <v>0</v>
      </c>
      <c r="AS902">
        <v>0</v>
      </c>
      <c r="AT902">
        <v>0</v>
      </c>
      <c r="AU902">
        <v>25168500</v>
      </c>
      <c r="AV902">
        <v>0</v>
      </c>
      <c r="AW902">
        <v>0</v>
      </c>
      <c r="AX902">
        <v>674831500</v>
      </c>
      <c r="AY902">
        <v>0</v>
      </c>
      <c r="AZ902">
        <v>0</v>
      </c>
      <c r="BA902">
        <v>0</v>
      </c>
      <c r="BB902" t="s">
        <v>3796</v>
      </c>
      <c r="BC902" t="s">
        <v>3797</v>
      </c>
      <c r="BD902" t="s">
        <v>3838</v>
      </c>
      <c r="BE902" t="s">
        <v>3839</v>
      </c>
      <c r="BF902" t="s">
        <v>6123</v>
      </c>
      <c r="BG902" t="s">
        <v>6124</v>
      </c>
      <c r="BH902" t="s">
        <v>4947</v>
      </c>
      <c r="BI902" t="s">
        <v>195</v>
      </c>
      <c r="BJ902" t="s">
        <v>195</v>
      </c>
      <c r="BK902" t="s">
        <v>3780</v>
      </c>
      <c r="BL902" t="s">
        <v>6125</v>
      </c>
      <c r="BM902" t="s">
        <v>3881</v>
      </c>
      <c r="BN902" t="s">
        <v>4409</v>
      </c>
      <c r="BO902" t="s">
        <v>4950</v>
      </c>
      <c r="BP902" s="441" t="str">
        <f t="shared" si="14"/>
        <v>WA.2378.EBB.951.101.A.532111</v>
      </c>
    </row>
    <row r="903" spans="1:68">
      <c r="A903" t="s">
        <v>4935</v>
      </c>
      <c r="B903" t="s">
        <v>4936</v>
      </c>
      <c r="C903" t="s">
        <v>4937</v>
      </c>
      <c r="D903" t="s">
        <v>3795</v>
      </c>
      <c r="E903" t="s">
        <v>197</v>
      </c>
      <c r="F903" t="s">
        <v>3837</v>
      </c>
      <c r="G903" t="s">
        <v>2248</v>
      </c>
      <c r="H903" t="s">
        <v>4938</v>
      </c>
      <c r="I903">
        <v>2</v>
      </c>
      <c r="J903" t="s">
        <v>5853</v>
      </c>
      <c r="K903">
        <v>1</v>
      </c>
      <c r="L903" t="s">
        <v>812</v>
      </c>
      <c r="M903" t="s">
        <v>508</v>
      </c>
      <c r="N903" t="s">
        <v>4820</v>
      </c>
      <c r="O903" t="s">
        <v>521</v>
      </c>
      <c r="P903" t="s">
        <v>8</v>
      </c>
      <c r="Q903" t="s">
        <v>4570</v>
      </c>
      <c r="R903" t="s">
        <v>4940</v>
      </c>
      <c r="S903" t="s">
        <v>195</v>
      </c>
      <c r="T903" t="s">
        <v>4570</v>
      </c>
      <c r="U903" t="s">
        <v>4570</v>
      </c>
      <c r="V903" t="s">
        <v>4496</v>
      </c>
      <c r="W903" t="s">
        <v>4570</v>
      </c>
      <c r="X903" t="s">
        <v>6126</v>
      </c>
      <c r="Y903" t="s">
        <v>6127</v>
      </c>
      <c r="Z903" t="s">
        <v>8</v>
      </c>
      <c r="AA903">
        <v>0</v>
      </c>
      <c r="AB903" t="s">
        <v>195</v>
      </c>
      <c r="AC903">
        <v>0</v>
      </c>
      <c r="AD903" t="s">
        <v>195</v>
      </c>
      <c r="AE903">
        <v>0</v>
      </c>
      <c r="AF903" t="s">
        <v>195</v>
      </c>
      <c r="AG903">
        <v>0</v>
      </c>
      <c r="AH903" t="s">
        <v>195</v>
      </c>
      <c r="AI903">
        <v>1</v>
      </c>
      <c r="AJ903" t="s">
        <v>9</v>
      </c>
      <c r="AK903">
        <v>934000</v>
      </c>
      <c r="AL903">
        <v>934000</v>
      </c>
      <c r="AM903" t="s">
        <v>5417</v>
      </c>
      <c r="AN903">
        <v>934000</v>
      </c>
      <c r="AO903" t="s">
        <v>4943</v>
      </c>
      <c r="AP903">
        <v>0</v>
      </c>
      <c r="AQ903">
        <v>0</v>
      </c>
      <c r="AR903">
        <v>0</v>
      </c>
      <c r="AS903">
        <v>0</v>
      </c>
      <c r="AT903">
        <v>434886</v>
      </c>
      <c r="AU903">
        <v>0</v>
      </c>
      <c r="AV903">
        <v>0</v>
      </c>
      <c r="AW903">
        <v>0</v>
      </c>
      <c r="AX903">
        <v>0</v>
      </c>
      <c r="AY903">
        <v>499114</v>
      </c>
      <c r="AZ903">
        <v>0</v>
      </c>
      <c r="BA903">
        <v>0</v>
      </c>
      <c r="BB903" t="s">
        <v>3796</v>
      </c>
      <c r="BC903" t="s">
        <v>3797</v>
      </c>
      <c r="BD903" t="s">
        <v>3838</v>
      </c>
      <c r="BE903" t="s">
        <v>3839</v>
      </c>
      <c r="BF903" t="s">
        <v>3840</v>
      </c>
      <c r="BG903" t="s">
        <v>4870</v>
      </c>
      <c r="BH903" t="s">
        <v>523</v>
      </c>
      <c r="BI903" t="s">
        <v>565</v>
      </c>
      <c r="BJ903" t="s">
        <v>549</v>
      </c>
      <c r="BK903" t="s">
        <v>3780</v>
      </c>
      <c r="BL903" t="s">
        <v>6128</v>
      </c>
      <c r="BM903" t="s">
        <v>3881</v>
      </c>
      <c r="BN903" t="s">
        <v>4409</v>
      </c>
      <c r="BO903" t="s">
        <v>4950</v>
      </c>
      <c r="BP903" s="441" t="str">
        <f t="shared" si="14"/>
        <v>WA.2378.EBB.951.301.B.532111</v>
      </c>
    </row>
    <row r="904" spans="1:68">
      <c r="A904" t="s">
        <v>5010</v>
      </c>
      <c r="B904" t="s">
        <v>4936</v>
      </c>
      <c r="C904" t="s">
        <v>4937</v>
      </c>
      <c r="D904" t="s">
        <v>3795</v>
      </c>
      <c r="E904" t="s">
        <v>197</v>
      </c>
      <c r="F904" t="s">
        <v>3837</v>
      </c>
      <c r="G904" t="s">
        <v>2248</v>
      </c>
      <c r="H904" t="s">
        <v>4938</v>
      </c>
      <c r="I904">
        <v>2</v>
      </c>
      <c r="J904" t="s">
        <v>5853</v>
      </c>
      <c r="K904">
        <v>1</v>
      </c>
      <c r="L904" t="s">
        <v>805</v>
      </c>
      <c r="M904" t="s">
        <v>8</v>
      </c>
      <c r="N904" t="s">
        <v>6120</v>
      </c>
      <c r="O904" t="s">
        <v>521</v>
      </c>
      <c r="P904" t="s">
        <v>8</v>
      </c>
      <c r="Q904" t="s">
        <v>4570</v>
      </c>
      <c r="R904" t="s">
        <v>4940</v>
      </c>
      <c r="S904" t="s">
        <v>195</v>
      </c>
      <c r="T904" t="s">
        <v>4570</v>
      </c>
      <c r="U904" t="s">
        <v>4570</v>
      </c>
      <c r="V904" t="s">
        <v>4496</v>
      </c>
      <c r="W904" t="s">
        <v>4570</v>
      </c>
      <c r="X904" t="s">
        <v>6121</v>
      </c>
      <c r="Y904" t="s">
        <v>6122</v>
      </c>
      <c r="Z904" t="s">
        <v>8</v>
      </c>
      <c r="AA904">
        <v>0</v>
      </c>
      <c r="AB904" t="s">
        <v>195</v>
      </c>
      <c r="AC904">
        <v>0</v>
      </c>
      <c r="AD904" t="s">
        <v>195</v>
      </c>
      <c r="AE904">
        <v>0</v>
      </c>
      <c r="AF904" t="s">
        <v>195</v>
      </c>
      <c r="AG904">
        <v>0</v>
      </c>
      <c r="AH904" t="s">
        <v>195</v>
      </c>
      <c r="AI904">
        <v>1</v>
      </c>
      <c r="AJ904" t="s">
        <v>42</v>
      </c>
      <c r="AK904">
        <v>702970000</v>
      </c>
      <c r="AL904">
        <v>702970000</v>
      </c>
      <c r="AM904" t="s">
        <v>4951</v>
      </c>
      <c r="AN904">
        <v>702970000</v>
      </c>
      <c r="AO904" t="s">
        <v>5011</v>
      </c>
      <c r="AP904">
        <v>0</v>
      </c>
      <c r="AQ904">
        <v>0</v>
      </c>
      <c r="AR904">
        <v>0</v>
      </c>
      <c r="AS904">
        <v>0</v>
      </c>
      <c r="AT904">
        <v>0</v>
      </c>
      <c r="AU904">
        <v>0</v>
      </c>
      <c r="AV904">
        <v>702970000</v>
      </c>
      <c r="AW904">
        <v>0</v>
      </c>
      <c r="AX904">
        <v>0</v>
      </c>
      <c r="AY904">
        <v>0</v>
      </c>
      <c r="AZ904">
        <v>0</v>
      </c>
      <c r="BA904">
        <v>0</v>
      </c>
      <c r="BB904" t="s">
        <v>3796</v>
      </c>
      <c r="BC904" t="s">
        <v>3797</v>
      </c>
      <c r="BD904" t="s">
        <v>3838</v>
      </c>
      <c r="BE904" t="s">
        <v>3839</v>
      </c>
      <c r="BF904" t="s">
        <v>6123</v>
      </c>
      <c r="BG904" t="s">
        <v>6124</v>
      </c>
      <c r="BH904" t="s">
        <v>4947</v>
      </c>
      <c r="BI904" t="s">
        <v>195</v>
      </c>
      <c r="BJ904" t="s">
        <v>195</v>
      </c>
      <c r="BK904" t="s">
        <v>3780</v>
      </c>
      <c r="BL904" t="s">
        <v>6125</v>
      </c>
      <c r="BM904" t="s">
        <v>3881</v>
      </c>
      <c r="BN904" t="s">
        <v>4409</v>
      </c>
      <c r="BO904" t="s">
        <v>4950</v>
      </c>
      <c r="BP904" s="441" t="str">
        <f t="shared" si="14"/>
        <v>WA.2378.EBB.951.101.A.532111</v>
      </c>
    </row>
    <row r="905" spans="1:68">
      <c r="A905" t="s">
        <v>5010</v>
      </c>
      <c r="B905" t="s">
        <v>4936</v>
      </c>
      <c r="C905" t="s">
        <v>4937</v>
      </c>
      <c r="D905" t="s">
        <v>3795</v>
      </c>
      <c r="E905" t="s">
        <v>197</v>
      </c>
      <c r="F905" t="s">
        <v>3837</v>
      </c>
      <c r="G905" t="s">
        <v>2248</v>
      </c>
      <c r="H905" t="s">
        <v>4938</v>
      </c>
      <c r="I905">
        <v>2</v>
      </c>
      <c r="J905" t="s">
        <v>5853</v>
      </c>
      <c r="K905">
        <v>1</v>
      </c>
      <c r="L905" t="s">
        <v>812</v>
      </c>
      <c r="M905" t="s">
        <v>508</v>
      </c>
      <c r="N905" t="s">
        <v>4820</v>
      </c>
      <c r="O905" t="s">
        <v>521</v>
      </c>
      <c r="P905" t="s">
        <v>8</v>
      </c>
      <c r="Q905" t="s">
        <v>4570</v>
      </c>
      <c r="R905" t="s">
        <v>4940</v>
      </c>
      <c r="S905" t="s">
        <v>195</v>
      </c>
      <c r="T905" t="s">
        <v>4570</v>
      </c>
      <c r="U905" t="s">
        <v>4570</v>
      </c>
      <c r="V905" t="s">
        <v>4496</v>
      </c>
      <c r="W905" t="s">
        <v>4570</v>
      </c>
      <c r="X905" t="s">
        <v>6126</v>
      </c>
      <c r="Y905" t="s">
        <v>6127</v>
      </c>
      <c r="Z905" t="s">
        <v>8</v>
      </c>
      <c r="AA905">
        <v>0</v>
      </c>
      <c r="AB905" t="s">
        <v>195</v>
      </c>
      <c r="AC905">
        <v>0</v>
      </c>
      <c r="AD905" t="s">
        <v>195</v>
      </c>
      <c r="AE905">
        <v>0</v>
      </c>
      <c r="AF905" t="s">
        <v>195</v>
      </c>
      <c r="AG905">
        <v>0</v>
      </c>
      <c r="AH905" t="s">
        <v>195</v>
      </c>
      <c r="AI905">
        <v>1</v>
      </c>
      <c r="AJ905" t="s">
        <v>9</v>
      </c>
      <c r="AK905">
        <v>934000</v>
      </c>
      <c r="AL905">
        <v>934000</v>
      </c>
      <c r="AM905" t="s">
        <v>5417</v>
      </c>
      <c r="AN905">
        <v>934000</v>
      </c>
      <c r="AO905" t="s">
        <v>5011</v>
      </c>
      <c r="AP905">
        <v>0</v>
      </c>
      <c r="AQ905">
        <v>0</v>
      </c>
      <c r="AR905">
        <v>0</v>
      </c>
      <c r="AS905">
        <v>0</v>
      </c>
      <c r="AT905">
        <v>434886</v>
      </c>
      <c r="AU905">
        <v>0</v>
      </c>
      <c r="AV905">
        <v>0</v>
      </c>
      <c r="AW905">
        <v>0</v>
      </c>
      <c r="AX905">
        <v>0</v>
      </c>
      <c r="AY905">
        <v>499114</v>
      </c>
      <c r="AZ905">
        <v>0</v>
      </c>
      <c r="BA905">
        <v>0</v>
      </c>
      <c r="BB905" t="s">
        <v>3796</v>
      </c>
      <c r="BC905" t="s">
        <v>3797</v>
      </c>
      <c r="BD905" t="s">
        <v>3838</v>
      </c>
      <c r="BE905" t="s">
        <v>3839</v>
      </c>
      <c r="BF905" t="s">
        <v>3840</v>
      </c>
      <c r="BG905" t="s">
        <v>4870</v>
      </c>
      <c r="BH905" t="s">
        <v>523</v>
      </c>
      <c r="BI905" t="s">
        <v>565</v>
      </c>
      <c r="BJ905" t="s">
        <v>549</v>
      </c>
      <c r="BK905" t="s">
        <v>3780</v>
      </c>
      <c r="BL905" t="s">
        <v>6128</v>
      </c>
      <c r="BM905" t="s">
        <v>3881</v>
      </c>
      <c r="BN905" t="s">
        <v>4409</v>
      </c>
      <c r="BO905" t="s">
        <v>4950</v>
      </c>
      <c r="BP905" s="441" t="str">
        <f t="shared" si="14"/>
        <v>WA.2378.EBB.951.301.B.532111</v>
      </c>
    </row>
    <row r="906" spans="1:68">
      <c r="A906" t="s">
        <v>4935</v>
      </c>
      <c r="B906" t="s">
        <v>4936</v>
      </c>
      <c r="C906" t="s">
        <v>4937</v>
      </c>
      <c r="D906" t="s">
        <v>3795</v>
      </c>
      <c r="E906" t="s">
        <v>197</v>
      </c>
      <c r="F906" t="s">
        <v>3812</v>
      </c>
      <c r="G906" t="s">
        <v>820</v>
      </c>
      <c r="H906" t="s">
        <v>4938</v>
      </c>
      <c r="I906">
        <v>9</v>
      </c>
      <c r="J906" t="s">
        <v>4959</v>
      </c>
      <c r="K906">
        <v>2</v>
      </c>
      <c r="L906" t="s">
        <v>1111</v>
      </c>
      <c r="M906" t="s">
        <v>8</v>
      </c>
      <c r="N906" t="s">
        <v>72</v>
      </c>
      <c r="O906" t="s">
        <v>1129</v>
      </c>
      <c r="P906" t="s">
        <v>8</v>
      </c>
      <c r="Q906" t="s">
        <v>4570</v>
      </c>
      <c r="R906" t="s">
        <v>4940</v>
      </c>
      <c r="S906" t="s">
        <v>195</v>
      </c>
      <c r="T906" t="s">
        <v>4570</v>
      </c>
      <c r="U906" t="s">
        <v>4570</v>
      </c>
      <c r="V906" t="s">
        <v>4951</v>
      </c>
      <c r="W906" t="s">
        <v>4496</v>
      </c>
      <c r="X906" t="s">
        <v>6129</v>
      </c>
      <c r="Y906" t="s">
        <v>6130</v>
      </c>
      <c r="Z906" t="s">
        <v>8</v>
      </c>
      <c r="AA906">
        <v>0</v>
      </c>
      <c r="AB906" t="s">
        <v>195</v>
      </c>
      <c r="AC906">
        <v>0</v>
      </c>
      <c r="AD906" t="s">
        <v>195</v>
      </c>
      <c r="AE906">
        <v>0</v>
      </c>
      <c r="AF906" t="s">
        <v>195</v>
      </c>
      <c r="AG906">
        <v>0</v>
      </c>
      <c r="AH906" t="s">
        <v>195</v>
      </c>
      <c r="AI906">
        <v>15</v>
      </c>
      <c r="AJ906" t="s">
        <v>25</v>
      </c>
      <c r="AK906">
        <v>100000000</v>
      </c>
      <c r="AL906">
        <v>1500000000</v>
      </c>
      <c r="AM906" t="s">
        <v>5417</v>
      </c>
      <c r="AN906">
        <v>1500000000</v>
      </c>
      <c r="AO906" t="s">
        <v>4943</v>
      </c>
      <c r="AP906">
        <v>0</v>
      </c>
      <c r="AQ906">
        <v>0</v>
      </c>
      <c r="AR906">
        <v>47683087</v>
      </c>
      <c r="AS906">
        <v>1000000</v>
      </c>
      <c r="AT906">
        <v>16301250</v>
      </c>
      <c r="AU906">
        <v>21393422</v>
      </c>
      <c r="AV906">
        <v>100000000</v>
      </c>
      <c r="AW906">
        <v>155022754</v>
      </c>
      <c r="AX906">
        <v>64716965</v>
      </c>
      <c r="AY906">
        <v>243882523</v>
      </c>
      <c r="AZ906">
        <v>100000000</v>
      </c>
      <c r="BA906">
        <v>749999999</v>
      </c>
      <c r="BB906" t="s">
        <v>3796</v>
      </c>
      <c r="BC906" t="s">
        <v>3797</v>
      </c>
      <c r="BD906" t="s">
        <v>3813</v>
      </c>
      <c r="BE906" t="s">
        <v>3816</v>
      </c>
      <c r="BF906" t="s">
        <v>4967</v>
      </c>
      <c r="BG906" t="s">
        <v>4968</v>
      </c>
      <c r="BH906" t="s">
        <v>4947</v>
      </c>
      <c r="BI906" t="s">
        <v>195</v>
      </c>
      <c r="BJ906" t="s">
        <v>195</v>
      </c>
      <c r="BK906" t="s">
        <v>3870</v>
      </c>
      <c r="BL906" t="s">
        <v>6131</v>
      </c>
      <c r="BM906" t="s">
        <v>4949</v>
      </c>
      <c r="BN906" t="s">
        <v>5186</v>
      </c>
      <c r="BO906" t="s">
        <v>4950</v>
      </c>
      <c r="BP906" s="441" t="str">
        <f t="shared" si="14"/>
        <v>WA.2378.EBA.958.111.A.524211</v>
      </c>
    </row>
    <row r="907" spans="1:68">
      <c r="A907" t="s">
        <v>5010</v>
      </c>
      <c r="B907" t="s">
        <v>4936</v>
      </c>
      <c r="C907" t="s">
        <v>4937</v>
      </c>
      <c r="D907" t="s">
        <v>3795</v>
      </c>
      <c r="E907" t="s">
        <v>197</v>
      </c>
      <c r="F907" t="s">
        <v>3812</v>
      </c>
      <c r="G907" t="s">
        <v>820</v>
      </c>
      <c r="H907" t="s">
        <v>4938</v>
      </c>
      <c r="I907">
        <v>9</v>
      </c>
      <c r="J907" t="s">
        <v>4959</v>
      </c>
      <c r="K907">
        <v>2</v>
      </c>
      <c r="L907" t="s">
        <v>1111</v>
      </c>
      <c r="M907" t="s">
        <v>8</v>
      </c>
      <c r="N907" t="s">
        <v>72</v>
      </c>
      <c r="O907" t="s">
        <v>1129</v>
      </c>
      <c r="P907" t="s">
        <v>8</v>
      </c>
      <c r="Q907" t="s">
        <v>4570</v>
      </c>
      <c r="R907" t="s">
        <v>4940</v>
      </c>
      <c r="S907" t="s">
        <v>195</v>
      </c>
      <c r="T907" t="s">
        <v>4570</v>
      </c>
      <c r="U907" t="s">
        <v>4570</v>
      </c>
      <c r="V907" t="s">
        <v>4951</v>
      </c>
      <c r="W907" t="s">
        <v>4496</v>
      </c>
      <c r="X907" t="s">
        <v>6129</v>
      </c>
      <c r="Y907" t="s">
        <v>6130</v>
      </c>
      <c r="Z907" t="s">
        <v>8</v>
      </c>
      <c r="AA907">
        <v>0</v>
      </c>
      <c r="AB907" t="s">
        <v>195</v>
      </c>
      <c r="AC907">
        <v>0</v>
      </c>
      <c r="AD907" t="s">
        <v>195</v>
      </c>
      <c r="AE907">
        <v>0</v>
      </c>
      <c r="AF907" t="s">
        <v>195</v>
      </c>
      <c r="AG907">
        <v>0</v>
      </c>
      <c r="AH907" t="s">
        <v>195</v>
      </c>
      <c r="AI907">
        <v>15</v>
      </c>
      <c r="AJ907" t="s">
        <v>25</v>
      </c>
      <c r="AK907">
        <v>100000000</v>
      </c>
      <c r="AL907">
        <v>1500000000</v>
      </c>
      <c r="AM907" t="s">
        <v>5417</v>
      </c>
      <c r="AN907">
        <v>1500000000</v>
      </c>
      <c r="AO907" t="s">
        <v>5011</v>
      </c>
      <c r="AP907">
        <v>0</v>
      </c>
      <c r="AQ907">
        <v>0</v>
      </c>
      <c r="AR907">
        <v>47683087</v>
      </c>
      <c r="AS907">
        <v>1000000</v>
      </c>
      <c r="AT907">
        <v>16301250</v>
      </c>
      <c r="AU907">
        <v>21393422</v>
      </c>
      <c r="AV907">
        <v>100000000</v>
      </c>
      <c r="AW907">
        <v>155022754</v>
      </c>
      <c r="AX907">
        <v>64716965</v>
      </c>
      <c r="AY907">
        <v>243882523</v>
      </c>
      <c r="AZ907">
        <v>100000000</v>
      </c>
      <c r="BA907">
        <v>749999999</v>
      </c>
      <c r="BB907" t="s">
        <v>3796</v>
      </c>
      <c r="BC907" t="s">
        <v>3797</v>
      </c>
      <c r="BD907" t="s">
        <v>3813</v>
      </c>
      <c r="BE907" t="s">
        <v>3816</v>
      </c>
      <c r="BF907" t="s">
        <v>4967</v>
      </c>
      <c r="BG907" t="s">
        <v>4968</v>
      </c>
      <c r="BH907" t="s">
        <v>4947</v>
      </c>
      <c r="BI907" t="s">
        <v>195</v>
      </c>
      <c r="BJ907" t="s">
        <v>195</v>
      </c>
      <c r="BK907" t="s">
        <v>3870</v>
      </c>
      <c r="BL907" t="s">
        <v>6131</v>
      </c>
      <c r="BM907" t="s">
        <v>4949</v>
      </c>
      <c r="BN907" t="s">
        <v>5186</v>
      </c>
      <c r="BO907" t="s">
        <v>4950</v>
      </c>
      <c r="BP907" s="441" t="str">
        <f t="shared" si="14"/>
        <v>WA.2378.EBA.958.111.A.524211</v>
      </c>
    </row>
    <row r="908" spans="1:68">
      <c r="A908" t="s">
        <v>4935</v>
      </c>
      <c r="B908" t="s">
        <v>4936</v>
      </c>
      <c r="C908" t="s">
        <v>4937</v>
      </c>
      <c r="D908" t="s">
        <v>3795</v>
      </c>
      <c r="E908" t="s">
        <v>197</v>
      </c>
      <c r="F908" t="s">
        <v>3812</v>
      </c>
      <c r="G908" t="s">
        <v>820</v>
      </c>
      <c r="H908" t="s">
        <v>4938</v>
      </c>
      <c r="I908">
        <v>9</v>
      </c>
      <c r="J908" t="s">
        <v>5716</v>
      </c>
      <c r="K908">
        <v>1</v>
      </c>
      <c r="L908" t="s">
        <v>501</v>
      </c>
      <c r="M908" t="s">
        <v>551</v>
      </c>
      <c r="N908" t="s">
        <v>6132</v>
      </c>
      <c r="O908" t="s">
        <v>534</v>
      </c>
      <c r="P908" t="s">
        <v>8</v>
      </c>
      <c r="Q908" t="s">
        <v>4570</v>
      </c>
      <c r="R908" t="s">
        <v>4940</v>
      </c>
      <c r="S908" t="s">
        <v>195</v>
      </c>
      <c r="T908" t="s">
        <v>4570</v>
      </c>
      <c r="U908" t="s">
        <v>4570</v>
      </c>
      <c r="V908" t="s">
        <v>4496</v>
      </c>
      <c r="W908" t="s">
        <v>4570</v>
      </c>
      <c r="X908" t="s">
        <v>6133</v>
      </c>
      <c r="Y908" t="s">
        <v>4616</v>
      </c>
      <c r="Z908" t="s">
        <v>8</v>
      </c>
      <c r="AA908">
        <v>0</v>
      </c>
      <c r="AB908" t="s">
        <v>195</v>
      </c>
      <c r="AC908">
        <v>0</v>
      </c>
      <c r="AD908" t="s">
        <v>195</v>
      </c>
      <c r="AE908">
        <v>0</v>
      </c>
      <c r="AF908" t="s">
        <v>195</v>
      </c>
      <c r="AG908">
        <v>0</v>
      </c>
      <c r="AH908" t="s">
        <v>195</v>
      </c>
      <c r="AI908">
        <v>12</v>
      </c>
      <c r="AJ908" t="s">
        <v>97</v>
      </c>
      <c r="AK908">
        <v>12500000</v>
      </c>
      <c r="AL908">
        <v>150000000</v>
      </c>
      <c r="AM908" t="s">
        <v>5417</v>
      </c>
      <c r="AN908">
        <v>150000000</v>
      </c>
      <c r="AO908" t="s">
        <v>4943</v>
      </c>
      <c r="AP908">
        <v>0</v>
      </c>
      <c r="AQ908">
        <v>0</v>
      </c>
      <c r="AR908">
        <v>0</v>
      </c>
      <c r="AS908">
        <v>0</v>
      </c>
      <c r="AT908">
        <v>0</v>
      </c>
      <c r="AU908">
        <v>0</v>
      </c>
      <c r="AV908">
        <v>0</v>
      </c>
      <c r="AW908">
        <v>0</v>
      </c>
      <c r="AX908">
        <v>0</v>
      </c>
      <c r="AY908">
        <v>0</v>
      </c>
      <c r="AZ908">
        <v>0</v>
      </c>
      <c r="BA908">
        <v>150000000</v>
      </c>
      <c r="BB908" t="s">
        <v>3796</v>
      </c>
      <c r="BC908" t="s">
        <v>3797</v>
      </c>
      <c r="BD908" t="s">
        <v>3813</v>
      </c>
      <c r="BE908" t="s">
        <v>4605</v>
      </c>
      <c r="BF908" t="s">
        <v>6134</v>
      </c>
      <c r="BG908" t="s">
        <v>6135</v>
      </c>
      <c r="BH908" t="s">
        <v>4947</v>
      </c>
      <c r="BK908" t="s">
        <v>4633</v>
      </c>
      <c r="BL908" t="s">
        <v>6136</v>
      </c>
      <c r="BM908" t="s">
        <v>6137</v>
      </c>
      <c r="BN908" t="s">
        <v>76</v>
      </c>
      <c r="BO908" t="s">
        <v>4950</v>
      </c>
      <c r="BP908" s="441" t="str">
        <f t="shared" si="14"/>
        <v>WA.2378.EBA.994.001.AB.511111</v>
      </c>
    </row>
    <row r="909" spans="1:68">
      <c r="A909" t="s">
        <v>4935</v>
      </c>
      <c r="B909" t="s">
        <v>4936</v>
      </c>
      <c r="C909" t="s">
        <v>4937</v>
      </c>
      <c r="D909" t="s">
        <v>3795</v>
      </c>
      <c r="E909" t="s">
        <v>197</v>
      </c>
      <c r="F909" t="s">
        <v>3812</v>
      </c>
      <c r="G909" t="s">
        <v>820</v>
      </c>
      <c r="H909" t="s">
        <v>4938</v>
      </c>
      <c r="I909">
        <v>9</v>
      </c>
      <c r="J909" t="s">
        <v>5716</v>
      </c>
      <c r="K909">
        <v>1</v>
      </c>
      <c r="L909" t="s">
        <v>501</v>
      </c>
      <c r="M909" t="s">
        <v>551</v>
      </c>
      <c r="N909" t="s">
        <v>6132</v>
      </c>
      <c r="O909" t="s">
        <v>537</v>
      </c>
      <c r="P909" t="s">
        <v>8</v>
      </c>
      <c r="Q909" t="s">
        <v>4570</v>
      </c>
      <c r="R909" t="s">
        <v>4940</v>
      </c>
      <c r="S909" t="s">
        <v>195</v>
      </c>
      <c r="T909" t="s">
        <v>4570</v>
      </c>
      <c r="U909" t="s">
        <v>4570</v>
      </c>
      <c r="V909" t="s">
        <v>4496</v>
      </c>
      <c r="W909" t="s">
        <v>4570</v>
      </c>
      <c r="X909" t="s">
        <v>6138</v>
      </c>
      <c r="Y909" t="s">
        <v>4614</v>
      </c>
      <c r="Z909" t="s">
        <v>8</v>
      </c>
      <c r="AA909">
        <v>0</v>
      </c>
      <c r="AB909" t="s">
        <v>195</v>
      </c>
      <c r="AC909">
        <v>0</v>
      </c>
      <c r="AD909" t="s">
        <v>195</v>
      </c>
      <c r="AE909">
        <v>0</v>
      </c>
      <c r="AF909" t="s">
        <v>195</v>
      </c>
      <c r="AG909">
        <v>0</v>
      </c>
      <c r="AH909" t="s">
        <v>195</v>
      </c>
      <c r="AI909">
        <v>12</v>
      </c>
      <c r="AJ909" t="s">
        <v>97</v>
      </c>
      <c r="AK909">
        <v>10398667</v>
      </c>
      <c r="AL909">
        <v>124784000</v>
      </c>
      <c r="AM909" t="s">
        <v>5417</v>
      </c>
      <c r="AN909">
        <v>124784000</v>
      </c>
      <c r="AO909" t="s">
        <v>4943</v>
      </c>
      <c r="AP909">
        <v>0</v>
      </c>
      <c r="AQ909">
        <v>0</v>
      </c>
      <c r="AR909">
        <v>0</v>
      </c>
      <c r="AS909">
        <v>0</v>
      </c>
      <c r="AT909">
        <v>0</v>
      </c>
      <c r="AU909">
        <v>0</v>
      </c>
      <c r="AV909">
        <v>0</v>
      </c>
      <c r="AW909">
        <v>0</v>
      </c>
      <c r="AX909">
        <v>0</v>
      </c>
      <c r="AY909">
        <v>0</v>
      </c>
      <c r="AZ909">
        <v>0</v>
      </c>
      <c r="BA909">
        <v>124784000</v>
      </c>
      <c r="BB909" t="s">
        <v>3796</v>
      </c>
      <c r="BC909" t="s">
        <v>3797</v>
      </c>
      <c r="BD909" t="s">
        <v>3813</v>
      </c>
      <c r="BE909" t="s">
        <v>4605</v>
      </c>
      <c r="BF909" t="s">
        <v>6134</v>
      </c>
      <c r="BG909" t="s">
        <v>6135</v>
      </c>
      <c r="BH909" t="s">
        <v>4947</v>
      </c>
      <c r="BK909" t="s">
        <v>4635</v>
      </c>
      <c r="BL909" t="s">
        <v>6139</v>
      </c>
      <c r="BM909" t="s">
        <v>6137</v>
      </c>
      <c r="BN909" t="s">
        <v>76</v>
      </c>
      <c r="BO909" t="s">
        <v>4950</v>
      </c>
      <c r="BP909" s="441" t="str">
        <f t="shared" si="14"/>
        <v>WA.2378.EBA.994.001.AB.511121</v>
      </c>
    </row>
    <row r="910" spans="1:68">
      <c r="A910" t="s">
        <v>4935</v>
      </c>
      <c r="B910" t="s">
        <v>4936</v>
      </c>
      <c r="C910" t="s">
        <v>4937</v>
      </c>
      <c r="D910" t="s">
        <v>3795</v>
      </c>
      <c r="E910" t="s">
        <v>197</v>
      </c>
      <c r="F910" t="s">
        <v>3812</v>
      </c>
      <c r="G910" t="s">
        <v>820</v>
      </c>
      <c r="H910" t="s">
        <v>4938</v>
      </c>
      <c r="I910">
        <v>9</v>
      </c>
      <c r="J910" t="s">
        <v>5716</v>
      </c>
      <c r="K910">
        <v>1</v>
      </c>
      <c r="L910" t="s">
        <v>501</v>
      </c>
      <c r="M910" t="s">
        <v>551</v>
      </c>
      <c r="N910" t="s">
        <v>6132</v>
      </c>
      <c r="O910" t="s">
        <v>538</v>
      </c>
      <c r="P910" t="s">
        <v>8</v>
      </c>
      <c r="Q910" t="s">
        <v>4570</v>
      </c>
      <c r="R910" t="s">
        <v>4940</v>
      </c>
      <c r="S910" t="s">
        <v>195</v>
      </c>
      <c r="T910" t="s">
        <v>4570</v>
      </c>
      <c r="U910" t="s">
        <v>4570</v>
      </c>
      <c r="V910" t="s">
        <v>4496</v>
      </c>
      <c r="W910" t="s">
        <v>4570</v>
      </c>
      <c r="X910" t="s">
        <v>6140</v>
      </c>
      <c r="Y910" t="s">
        <v>4621</v>
      </c>
      <c r="Z910" t="s">
        <v>8</v>
      </c>
      <c r="AA910">
        <v>0</v>
      </c>
      <c r="AB910" t="s">
        <v>195</v>
      </c>
      <c r="AC910">
        <v>0</v>
      </c>
      <c r="AD910" t="s">
        <v>195</v>
      </c>
      <c r="AE910">
        <v>0</v>
      </c>
      <c r="AF910" t="s">
        <v>195</v>
      </c>
      <c r="AG910">
        <v>0</v>
      </c>
      <c r="AH910" t="s">
        <v>195</v>
      </c>
      <c r="AI910">
        <v>12</v>
      </c>
      <c r="AJ910" t="s">
        <v>97</v>
      </c>
      <c r="AK910">
        <v>312083</v>
      </c>
      <c r="AL910">
        <v>3744000</v>
      </c>
      <c r="AM910" t="s">
        <v>5417</v>
      </c>
      <c r="AN910">
        <v>3744000</v>
      </c>
      <c r="AO910" t="s">
        <v>4943</v>
      </c>
      <c r="AP910">
        <v>0</v>
      </c>
      <c r="AQ910">
        <v>0</v>
      </c>
      <c r="AR910">
        <v>0</v>
      </c>
      <c r="AS910">
        <v>0</v>
      </c>
      <c r="AT910">
        <v>0</v>
      </c>
      <c r="AU910">
        <v>0</v>
      </c>
      <c r="AV910">
        <v>0</v>
      </c>
      <c r="AW910">
        <v>0</v>
      </c>
      <c r="AX910">
        <v>0</v>
      </c>
      <c r="AY910">
        <v>0</v>
      </c>
      <c r="AZ910">
        <v>0</v>
      </c>
      <c r="BA910">
        <v>3744000</v>
      </c>
      <c r="BB910" t="s">
        <v>3796</v>
      </c>
      <c r="BC910" t="s">
        <v>3797</v>
      </c>
      <c r="BD910" t="s">
        <v>3813</v>
      </c>
      <c r="BE910" t="s">
        <v>4605</v>
      </c>
      <c r="BF910" t="s">
        <v>6134</v>
      </c>
      <c r="BG910" t="s">
        <v>6135</v>
      </c>
      <c r="BH910" t="s">
        <v>4947</v>
      </c>
      <c r="BK910" t="s">
        <v>4636</v>
      </c>
      <c r="BL910" t="s">
        <v>6141</v>
      </c>
      <c r="BM910" t="s">
        <v>6137</v>
      </c>
      <c r="BN910" t="s">
        <v>76</v>
      </c>
      <c r="BO910" t="s">
        <v>4950</v>
      </c>
      <c r="BP910" s="441" t="str">
        <f t="shared" si="14"/>
        <v>WA.2378.EBA.994.001.AB.511122</v>
      </c>
    </row>
    <row r="911" spans="1:68">
      <c r="A911" t="s">
        <v>4935</v>
      </c>
      <c r="B911" t="s">
        <v>4936</v>
      </c>
      <c r="C911" t="s">
        <v>4937</v>
      </c>
      <c r="D911" t="s">
        <v>3795</v>
      </c>
      <c r="E911" t="s">
        <v>197</v>
      </c>
      <c r="F911" t="s">
        <v>3812</v>
      </c>
      <c r="G911" t="s">
        <v>820</v>
      </c>
      <c r="H911" t="s">
        <v>4938</v>
      </c>
      <c r="I911">
        <v>9</v>
      </c>
      <c r="J911" t="s">
        <v>5716</v>
      </c>
      <c r="K911">
        <v>1</v>
      </c>
      <c r="L911" t="s">
        <v>501</v>
      </c>
      <c r="M911" t="s">
        <v>551</v>
      </c>
      <c r="N911" t="s">
        <v>6132</v>
      </c>
      <c r="O911" t="s">
        <v>545</v>
      </c>
      <c r="P911" t="s">
        <v>8</v>
      </c>
      <c r="Q911" t="s">
        <v>4570</v>
      </c>
      <c r="R911" t="s">
        <v>4940</v>
      </c>
      <c r="S911" t="s">
        <v>195</v>
      </c>
      <c r="T911" t="s">
        <v>4570</v>
      </c>
      <c r="U911" t="s">
        <v>4570</v>
      </c>
      <c r="V911" t="s">
        <v>4496</v>
      </c>
      <c r="W911" t="s">
        <v>4570</v>
      </c>
      <c r="X911" t="s">
        <v>6142</v>
      </c>
      <c r="Y911" t="s">
        <v>4606</v>
      </c>
      <c r="Z911" t="s">
        <v>8</v>
      </c>
      <c r="AA911">
        <v>0</v>
      </c>
      <c r="AB911" t="s">
        <v>195</v>
      </c>
      <c r="AC911">
        <v>0</v>
      </c>
      <c r="AD911" t="s">
        <v>195</v>
      </c>
      <c r="AE911">
        <v>0</v>
      </c>
      <c r="AF911" t="s">
        <v>195</v>
      </c>
      <c r="AG911">
        <v>0</v>
      </c>
      <c r="AH911" t="s">
        <v>195</v>
      </c>
      <c r="AI911">
        <v>1</v>
      </c>
      <c r="AJ911" t="s">
        <v>153</v>
      </c>
      <c r="AK911">
        <v>266472000</v>
      </c>
      <c r="AL911">
        <v>266472000</v>
      </c>
      <c r="AM911" t="s">
        <v>5417</v>
      </c>
      <c r="AN911">
        <v>266472000</v>
      </c>
      <c r="AO911" t="s">
        <v>4943</v>
      </c>
      <c r="AP911">
        <v>0</v>
      </c>
      <c r="AQ911">
        <v>0</v>
      </c>
      <c r="AR911">
        <v>0</v>
      </c>
      <c r="AS911">
        <v>0</v>
      </c>
      <c r="AT911">
        <v>0</v>
      </c>
      <c r="AU911">
        <v>0</v>
      </c>
      <c r="AV911">
        <v>0</v>
      </c>
      <c r="AW911">
        <v>0</v>
      </c>
      <c r="AX911">
        <v>0</v>
      </c>
      <c r="AY911">
        <v>0</v>
      </c>
      <c r="AZ911">
        <v>0</v>
      </c>
      <c r="BA911">
        <v>266472000</v>
      </c>
      <c r="BB911" t="s">
        <v>3796</v>
      </c>
      <c r="BC911" t="s">
        <v>3797</v>
      </c>
      <c r="BD911" t="s">
        <v>3813</v>
      </c>
      <c r="BE911" t="s">
        <v>4605</v>
      </c>
      <c r="BF911" t="s">
        <v>6134</v>
      </c>
      <c r="BG911" t="s">
        <v>6135</v>
      </c>
      <c r="BH911" t="s">
        <v>4947</v>
      </c>
      <c r="BK911" t="s">
        <v>4643</v>
      </c>
      <c r="BL911" t="s">
        <v>6143</v>
      </c>
      <c r="BM911" t="s">
        <v>6137</v>
      </c>
      <c r="BN911" t="s">
        <v>76</v>
      </c>
      <c r="BO911" t="s">
        <v>4950</v>
      </c>
      <c r="BP911" s="441" t="str">
        <f t="shared" si="14"/>
        <v>WA.2378.EBA.994.001.AB.512411</v>
      </c>
    </row>
    <row r="912" spans="1:68">
      <c r="A912" t="s">
        <v>4935</v>
      </c>
      <c r="B912" t="s">
        <v>4936</v>
      </c>
      <c r="C912" t="s">
        <v>4937</v>
      </c>
      <c r="D912" t="s">
        <v>3795</v>
      </c>
      <c r="E912" t="s">
        <v>197</v>
      </c>
      <c r="F912" t="s">
        <v>3812</v>
      </c>
      <c r="G912" t="s">
        <v>820</v>
      </c>
      <c r="H912" t="s">
        <v>4938</v>
      </c>
      <c r="I912">
        <v>9</v>
      </c>
      <c r="J912" t="s">
        <v>5716</v>
      </c>
      <c r="K912">
        <v>1</v>
      </c>
      <c r="L912" t="s">
        <v>501</v>
      </c>
      <c r="M912" t="s">
        <v>2095</v>
      </c>
      <c r="N912" t="s">
        <v>6144</v>
      </c>
      <c r="O912" t="s">
        <v>545</v>
      </c>
      <c r="P912" t="s">
        <v>8</v>
      </c>
      <c r="Q912" t="s">
        <v>4570</v>
      </c>
      <c r="R912" t="s">
        <v>4940</v>
      </c>
      <c r="S912" t="s">
        <v>195</v>
      </c>
      <c r="T912" t="s">
        <v>4570</v>
      </c>
      <c r="U912" t="s">
        <v>4570</v>
      </c>
      <c r="V912" t="s">
        <v>4496</v>
      </c>
      <c r="W912" t="s">
        <v>4570</v>
      </c>
      <c r="X912" t="s">
        <v>6145</v>
      </c>
      <c r="Y912" t="s">
        <v>88</v>
      </c>
      <c r="Z912" t="s">
        <v>8</v>
      </c>
      <c r="AA912">
        <v>0</v>
      </c>
      <c r="AB912" t="s">
        <v>195</v>
      </c>
      <c r="AC912">
        <v>0</v>
      </c>
      <c r="AD912" t="s">
        <v>195</v>
      </c>
      <c r="AE912">
        <v>0</v>
      </c>
      <c r="AF912" t="s">
        <v>195</v>
      </c>
      <c r="AG912">
        <v>0</v>
      </c>
      <c r="AH912" t="s">
        <v>195</v>
      </c>
      <c r="AI912">
        <v>10</v>
      </c>
      <c r="AJ912" t="s">
        <v>97</v>
      </c>
      <c r="AK912">
        <v>28347700</v>
      </c>
      <c r="AL912">
        <v>283477000</v>
      </c>
      <c r="AM912" t="s">
        <v>5417</v>
      </c>
      <c r="AN912">
        <v>283477000</v>
      </c>
      <c r="AO912" t="s">
        <v>4943</v>
      </c>
      <c r="AP912">
        <v>0</v>
      </c>
      <c r="AQ912">
        <v>0</v>
      </c>
      <c r="AR912">
        <v>0</v>
      </c>
      <c r="AS912">
        <v>0</v>
      </c>
      <c r="AT912">
        <v>0</v>
      </c>
      <c r="AU912">
        <v>0</v>
      </c>
      <c r="AV912">
        <v>0</v>
      </c>
      <c r="AW912">
        <v>0</v>
      </c>
      <c r="AX912">
        <v>0</v>
      </c>
      <c r="AY912">
        <v>0</v>
      </c>
      <c r="AZ912">
        <v>0</v>
      </c>
      <c r="BA912">
        <v>283477000</v>
      </c>
      <c r="BB912" t="s">
        <v>3796</v>
      </c>
      <c r="BC912" t="s">
        <v>3797</v>
      </c>
      <c r="BD912" t="s">
        <v>3813</v>
      </c>
      <c r="BE912" t="s">
        <v>4605</v>
      </c>
      <c r="BF912" t="s">
        <v>6134</v>
      </c>
      <c r="BG912" t="s">
        <v>6146</v>
      </c>
      <c r="BH912" t="s">
        <v>4947</v>
      </c>
      <c r="BK912" t="s">
        <v>4643</v>
      </c>
      <c r="BL912" t="s">
        <v>6147</v>
      </c>
      <c r="BM912" t="s">
        <v>6137</v>
      </c>
      <c r="BN912" t="s">
        <v>76</v>
      </c>
      <c r="BO912" t="s">
        <v>4950</v>
      </c>
      <c r="BP912" s="441" t="str">
        <f t="shared" si="14"/>
        <v>WA.2378.EBA.994.001.DB.512411</v>
      </c>
    </row>
    <row r="913" spans="1:68">
      <c r="A913" t="s">
        <v>4935</v>
      </c>
      <c r="B913" t="s">
        <v>4936</v>
      </c>
      <c r="C913" t="s">
        <v>4937</v>
      </c>
      <c r="D913" t="s">
        <v>3795</v>
      </c>
      <c r="E913" t="s">
        <v>197</v>
      </c>
      <c r="F913" t="s">
        <v>3812</v>
      </c>
      <c r="G913" t="s">
        <v>820</v>
      </c>
      <c r="H913" t="s">
        <v>4938</v>
      </c>
      <c r="I913">
        <v>9</v>
      </c>
      <c r="J913" t="s">
        <v>5716</v>
      </c>
      <c r="K913">
        <v>1</v>
      </c>
      <c r="L913" t="s">
        <v>501</v>
      </c>
      <c r="M913" t="s">
        <v>2187</v>
      </c>
      <c r="N913" t="s">
        <v>3604</v>
      </c>
      <c r="O913" t="s">
        <v>545</v>
      </c>
      <c r="P913" t="s">
        <v>8</v>
      </c>
      <c r="Q913" t="s">
        <v>4570</v>
      </c>
      <c r="R913" t="s">
        <v>4940</v>
      </c>
      <c r="S913" t="s">
        <v>195</v>
      </c>
      <c r="T913" t="s">
        <v>4570</v>
      </c>
      <c r="U913" t="s">
        <v>4570</v>
      </c>
      <c r="V913" t="s">
        <v>4496</v>
      </c>
      <c r="W913" t="s">
        <v>4570</v>
      </c>
      <c r="X913" t="s">
        <v>6148</v>
      </c>
      <c r="Y913" t="s">
        <v>6149</v>
      </c>
      <c r="Z913" t="s">
        <v>8</v>
      </c>
      <c r="AA913">
        <v>0</v>
      </c>
      <c r="AB913" t="s">
        <v>195</v>
      </c>
      <c r="AC913">
        <v>0</v>
      </c>
      <c r="AD913" t="s">
        <v>195</v>
      </c>
      <c r="AE913">
        <v>0</v>
      </c>
      <c r="AF913" t="s">
        <v>195</v>
      </c>
      <c r="AG913">
        <v>0</v>
      </c>
      <c r="AH913" t="s">
        <v>195</v>
      </c>
      <c r="AI913">
        <v>1</v>
      </c>
      <c r="AJ913" t="s">
        <v>153</v>
      </c>
      <c r="AK913">
        <v>323949000</v>
      </c>
      <c r="AL913">
        <v>323949000</v>
      </c>
      <c r="AM913" t="s">
        <v>5417</v>
      </c>
      <c r="AN913">
        <v>323949000</v>
      </c>
      <c r="AO913" t="s">
        <v>4943</v>
      </c>
      <c r="AP913">
        <v>0</v>
      </c>
      <c r="AQ913">
        <v>0</v>
      </c>
      <c r="AR913">
        <v>0</v>
      </c>
      <c r="AS913">
        <v>0</v>
      </c>
      <c r="AT913">
        <v>0</v>
      </c>
      <c r="AU913">
        <v>0</v>
      </c>
      <c r="AV913">
        <v>0</v>
      </c>
      <c r="AW913">
        <v>0</v>
      </c>
      <c r="AX913">
        <v>0</v>
      </c>
      <c r="AY913">
        <v>0</v>
      </c>
      <c r="AZ913">
        <v>0</v>
      </c>
      <c r="BA913">
        <v>323949000</v>
      </c>
      <c r="BB913" t="s">
        <v>3796</v>
      </c>
      <c r="BC913" t="s">
        <v>3797</v>
      </c>
      <c r="BD913" t="s">
        <v>3813</v>
      </c>
      <c r="BE913" t="s">
        <v>4605</v>
      </c>
      <c r="BF913" t="s">
        <v>6134</v>
      </c>
      <c r="BG913" t="s">
        <v>4680</v>
      </c>
      <c r="BH913" t="s">
        <v>4947</v>
      </c>
      <c r="BK913" t="s">
        <v>4643</v>
      </c>
      <c r="BL913" t="s">
        <v>6150</v>
      </c>
      <c r="BM913" t="s">
        <v>6137</v>
      </c>
      <c r="BN913" t="s">
        <v>76</v>
      </c>
      <c r="BO913" t="s">
        <v>4950</v>
      </c>
      <c r="BP913" s="441" t="str">
        <f t="shared" si="14"/>
        <v>WA.2378.EBA.994.001.GB.512411</v>
      </c>
    </row>
    <row r="914" spans="1:68">
      <c r="A914" t="s">
        <v>4935</v>
      </c>
      <c r="B914" t="s">
        <v>4936</v>
      </c>
      <c r="C914" t="s">
        <v>4937</v>
      </c>
      <c r="D914" t="s">
        <v>3795</v>
      </c>
      <c r="E914" t="s">
        <v>197</v>
      </c>
      <c r="F914" t="s">
        <v>3812</v>
      </c>
      <c r="G914" t="s">
        <v>820</v>
      </c>
      <c r="H914" t="s">
        <v>4938</v>
      </c>
      <c r="I914">
        <v>9</v>
      </c>
      <c r="J914" t="s">
        <v>5716</v>
      </c>
      <c r="K914">
        <v>1</v>
      </c>
      <c r="L914" t="s">
        <v>546</v>
      </c>
      <c r="M914" t="s">
        <v>3649</v>
      </c>
      <c r="N914" t="s">
        <v>3650</v>
      </c>
      <c r="O914" t="s">
        <v>548</v>
      </c>
      <c r="P914" t="s">
        <v>8</v>
      </c>
      <c r="Q914" t="s">
        <v>4570</v>
      </c>
      <c r="R914" t="s">
        <v>4940</v>
      </c>
      <c r="S914" t="s">
        <v>195</v>
      </c>
      <c r="T914" t="s">
        <v>4570</v>
      </c>
      <c r="U914" t="s">
        <v>4570</v>
      </c>
      <c r="V914" t="s">
        <v>4496</v>
      </c>
      <c r="W914" t="s">
        <v>4570</v>
      </c>
      <c r="X914" t="s">
        <v>6151</v>
      </c>
      <c r="Y914" t="s">
        <v>4535</v>
      </c>
      <c r="Z914" t="s">
        <v>8</v>
      </c>
      <c r="AA914">
        <v>0</v>
      </c>
      <c r="AB914" t="s">
        <v>195</v>
      </c>
      <c r="AC914">
        <v>0</v>
      </c>
      <c r="AD914" t="s">
        <v>195</v>
      </c>
      <c r="AE914">
        <v>0</v>
      </c>
      <c r="AF914" t="s">
        <v>195</v>
      </c>
      <c r="AG914">
        <v>0</v>
      </c>
      <c r="AH914" t="s">
        <v>195</v>
      </c>
      <c r="AI914">
        <v>1</v>
      </c>
      <c r="AJ914" t="s">
        <v>153</v>
      </c>
      <c r="AK914">
        <v>3000000</v>
      </c>
      <c r="AL914">
        <v>3000000</v>
      </c>
      <c r="AM914" t="s">
        <v>5417</v>
      </c>
      <c r="AN914">
        <v>3000000</v>
      </c>
      <c r="AO914" t="s">
        <v>4943</v>
      </c>
      <c r="AP914">
        <v>0</v>
      </c>
      <c r="AQ914">
        <v>0</v>
      </c>
      <c r="AR914">
        <v>0</v>
      </c>
      <c r="AS914">
        <v>0</v>
      </c>
      <c r="AT914">
        <v>0</v>
      </c>
      <c r="AU914">
        <v>0</v>
      </c>
      <c r="AV914">
        <v>0</v>
      </c>
      <c r="AW914">
        <v>0</v>
      </c>
      <c r="AX914">
        <v>0</v>
      </c>
      <c r="AY914">
        <v>0</v>
      </c>
      <c r="AZ914">
        <v>0</v>
      </c>
      <c r="BA914">
        <v>3000000</v>
      </c>
      <c r="BB914" t="s">
        <v>3796</v>
      </c>
      <c r="BC914" t="s">
        <v>3797</v>
      </c>
      <c r="BD914" t="s">
        <v>3813</v>
      </c>
      <c r="BE914" t="s">
        <v>4605</v>
      </c>
      <c r="BF914" t="s">
        <v>3734</v>
      </c>
      <c r="BG914" t="s">
        <v>3836</v>
      </c>
      <c r="BH914" t="s">
        <v>523</v>
      </c>
      <c r="BI914" t="s">
        <v>565</v>
      </c>
      <c r="BJ914" t="s">
        <v>549</v>
      </c>
      <c r="BK914" t="s">
        <v>3828</v>
      </c>
      <c r="BL914" t="s">
        <v>6152</v>
      </c>
      <c r="BM914" t="s">
        <v>4949</v>
      </c>
      <c r="BN914" t="s">
        <v>6153</v>
      </c>
      <c r="BO914" t="s">
        <v>4950</v>
      </c>
      <c r="BP914" s="441" t="str">
        <f t="shared" si="14"/>
        <v>WA.2378.EBA.994.002.GE.521111</v>
      </c>
    </row>
    <row r="915" spans="1:68">
      <c r="A915" t="s">
        <v>4935</v>
      </c>
      <c r="B915" t="s">
        <v>4936</v>
      </c>
      <c r="C915" t="s">
        <v>4937</v>
      </c>
      <c r="D915" t="s">
        <v>3795</v>
      </c>
      <c r="E915" t="s">
        <v>197</v>
      </c>
      <c r="F915" t="s">
        <v>3812</v>
      </c>
      <c r="G915" t="s">
        <v>820</v>
      </c>
      <c r="H915" t="s">
        <v>4938</v>
      </c>
      <c r="I915">
        <v>9</v>
      </c>
      <c r="J915" t="s">
        <v>5716</v>
      </c>
      <c r="K915">
        <v>1</v>
      </c>
      <c r="L915" t="s">
        <v>546</v>
      </c>
      <c r="M915" t="s">
        <v>3649</v>
      </c>
      <c r="N915" t="s">
        <v>3650</v>
      </c>
      <c r="O915" t="s">
        <v>548</v>
      </c>
      <c r="P915" t="s">
        <v>8</v>
      </c>
      <c r="Q915" t="s">
        <v>4570</v>
      </c>
      <c r="R915" t="s">
        <v>4940</v>
      </c>
      <c r="S915" t="s">
        <v>195</v>
      </c>
      <c r="T915" t="s">
        <v>4570</v>
      </c>
      <c r="U915" t="s">
        <v>4570</v>
      </c>
      <c r="V915" t="s">
        <v>4951</v>
      </c>
      <c r="W915" t="s">
        <v>4496</v>
      </c>
      <c r="X915" t="s">
        <v>6154</v>
      </c>
      <c r="Y915" t="s">
        <v>4589</v>
      </c>
      <c r="Z915" t="s">
        <v>8</v>
      </c>
      <c r="AA915">
        <v>0</v>
      </c>
      <c r="AB915" t="s">
        <v>195</v>
      </c>
      <c r="AC915">
        <v>0</v>
      </c>
      <c r="AD915" t="s">
        <v>195</v>
      </c>
      <c r="AE915">
        <v>0</v>
      </c>
      <c r="AF915" t="s">
        <v>195</v>
      </c>
      <c r="AG915">
        <v>0</v>
      </c>
      <c r="AH915" t="s">
        <v>195</v>
      </c>
      <c r="AI915">
        <v>48</v>
      </c>
      <c r="AJ915" t="s">
        <v>176</v>
      </c>
      <c r="AK915">
        <v>500000</v>
      </c>
      <c r="AL915">
        <v>24000000</v>
      </c>
      <c r="AM915" t="s">
        <v>5417</v>
      </c>
      <c r="AN915">
        <v>24000000</v>
      </c>
      <c r="AO915" t="s">
        <v>4943</v>
      </c>
      <c r="AP915">
        <v>0</v>
      </c>
      <c r="AQ915">
        <v>0</v>
      </c>
      <c r="AR915">
        <v>0</v>
      </c>
      <c r="AS915">
        <v>0</v>
      </c>
      <c r="AT915">
        <v>0</v>
      </c>
      <c r="AU915">
        <v>0</v>
      </c>
      <c r="AV915">
        <v>0</v>
      </c>
      <c r="AW915">
        <v>0</v>
      </c>
      <c r="AX915">
        <v>0</v>
      </c>
      <c r="AY915">
        <v>0</v>
      </c>
      <c r="AZ915">
        <v>0</v>
      </c>
      <c r="BA915">
        <v>24000000</v>
      </c>
      <c r="BB915" t="s">
        <v>3796</v>
      </c>
      <c r="BC915" t="s">
        <v>3797</v>
      </c>
      <c r="BD915" t="s">
        <v>3813</v>
      </c>
      <c r="BE915" t="s">
        <v>4605</v>
      </c>
      <c r="BF915" t="s">
        <v>3734</v>
      </c>
      <c r="BG915" t="s">
        <v>3836</v>
      </c>
      <c r="BH915" t="s">
        <v>523</v>
      </c>
      <c r="BI915" t="s">
        <v>565</v>
      </c>
      <c r="BJ915" t="s">
        <v>549</v>
      </c>
      <c r="BK915" t="s">
        <v>3828</v>
      </c>
      <c r="BL915" t="s">
        <v>6155</v>
      </c>
      <c r="BM915" t="s">
        <v>4949</v>
      </c>
      <c r="BN915" t="s">
        <v>6153</v>
      </c>
      <c r="BO915" t="s">
        <v>4950</v>
      </c>
      <c r="BP915" s="441" t="str">
        <f t="shared" si="14"/>
        <v>WA.2378.EBA.994.002.GE.521111</v>
      </c>
    </row>
    <row r="916" spans="1:68">
      <c r="A916" t="s">
        <v>4935</v>
      </c>
      <c r="B916" t="s">
        <v>4936</v>
      </c>
      <c r="C916" t="s">
        <v>4937</v>
      </c>
      <c r="D916" t="s">
        <v>3795</v>
      </c>
      <c r="E916" t="s">
        <v>197</v>
      </c>
      <c r="F916" t="s">
        <v>3812</v>
      </c>
      <c r="G916" t="s">
        <v>820</v>
      </c>
      <c r="H916" t="s">
        <v>4938</v>
      </c>
      <c r="I916">
        <v>9</v>
      </c>
      <c r="J916" t="s">
        <v>5716</v>
      </c>
      <c r="K916">
        <v>1</v>
      </c>
      <c r="L916" t="s">
        <v>546</v>
      </c>
      <c r="M916" t="s">
        <v>3649</v>
      </c>
      <c r="N916" t="s">
        <v>3650</v>
      </c>
      <c r="O916" t="s">
        <v>548</v>
      </c>
      <c r="P916" t="s">
        <v>8</v>
      </c>
      <c r="Q916" t="s">
        <v>4570</v>
      </c>
      <c r="R916" t="s">
        <v>4940</v>
      </c>
      <c r="S916" t="s">
        <v>195</v>
      </c>
      <c r="T916" t="s">
        <v>4570</v>
      </c>
      <c r="U916" t="s">
        <v>4570</v>
      </c>
      <c r="V916" t="s">
        <v>5001</v>
      </c>
      <c r="W916" t="s">
        <v>4951</v>
      </c>
      <c r="X916" t="s">
        <v>6156</v>
      </c>
      <c r="Y916" t="s">
        <v>4529</v>
      </c>
      <c r="Z916" t="s">
        <v>8</v>
      </c>
      <c r="AA916">
        <v>0</v>
      </c>
      <c r="AB916" t="s">
        <v>195</v>
      </c>
      <c r="AC916">
        <v>0</v>
      </c>
      <c r="AD916" t="s">
        <v>195</v>
      </c>
      <c r="AE916">
        <v>0</v>
      </c>
      <c r="AF916" t="s">
        <v>195</v>
      </c>
      <c r="AG916">
        <v>0</v>
      </c>
      <c r="AH916" t="s">
        <v>195</v>
      </c>
      <c r="AI916">
        <v>12</v>
      </c>
      <c r="AJ916" t="s">
        <v>78</v>
      </c>
      <c r="AK916">
        <v>500000</v>
      </c>
      <c r="AL916">
        <v>6000000</v>
      </c>
      <c r="AM916" t="s">
        <v>5417</v>
      </c>
      <c r="AN916">
        <v>6000000</v>
      </c>
      <c r="AO916" t="s">
        <v>4943</v>
      </c>
      <c r="AP916">
        <v>0</v>
      </c>
      <c r="AQ916">
        <v>0</v>
      </c>
      <c r="AR916">
        <v>0</v>
      </c>
      <c r="AS916">
        <v>0</v>
      </c>
      <c r="AT916">
        <v>0</v>
      </c>
      <c r="AU916">
        <v>0</v>
      </c>
      <c r="AV916">
        <v>0</v>
      </c>
      <c r="AW916">
        <v>0</v>
      </c>
      <c r="AX916">
        <v>0</v>
      </c>
      <c r="AY916">
        <v>0</v>
      </c>
      <c r="AZ916">
        <v>0</v>
      </c>
      <c r="BA916">
        <v>6000000</v>
      </c>
      <c r="BB916" t="s">
        <v>3796</v>
      </c>
      <c r="BC916" t="s">
        <v>3797</v>
      </c>
      <c r="BD916" t="s">
        <v>3813</v>
      </c>
      <c r="BE916" t="s">
        <v>4605</v>
      </c>
      <c r="BF916" t="s">
        <v>3734</v>
      </c>
      <c r="BG916" t="s">
        <v>3836</v>
      </c>
      <c r="BH916" t="s">
        <v>523</v>
      </c>
      <c r="BI916" t="s">
        <v>565</v>
      </c>
      <c r="BJ916" t="s">
        <v>549</v>
      </c>
      <c r="BK916" t="s">
        <v>3828</v>
      </c>
      <c r="BL916" t="s">
        <v>6157</v>
      </c>
      <c r="BM916" t="s">
        <v>4949</v>
      </c>
      <c r="BN916" t="s">
        <v>6153</v>
      </c>
      <c r="BO916" t="s">
        <v>4950</v>
      </c>
      <c r="BP916" s="441" t="str">
        <f t="shared" si="14"/>
        <v>WA.2378.EBA.994.002.GE.521111</v>
      </c>
    </row>
    <row r="917" spans="1:68">
      <c r="A917" t="s">
        <v>4935</v>
      </c>
      <c r="B917" t="s">
        <v>4936</v>
      </c>
      <c r="C917" t="s">
        <v>4937</v>
      </c>
      <c r="D917" t="s">
        <v>3795</v>
      </c>
      <c r="E917" t="s">
        <v>197</v>
      </c>
      <c r="F917" t="s">
        <v>3812</v>
      </c>
      <c r="G917" t="s">
        <v>820</v>
      </c>
      <c r="H917" t="s">
        <v>4938</v>
      </c>
      <c r="I917">
        <v>9</v>
      </c>
      <c r="J917" t="s">
        <v>5716</v>
      </c>
      <c r="K917">
        <v>1</v>
      </c>
      <c r="L917" t="s">
        <v>546</v>
      </c>
      <c r="M917" t="s">
        <v>3649</v>
      </c>
      <c r="N917" t="s">
        <v>3650</v>
      </c>
      <c r="O917" t="s">
        <v>548</v>
      </c>
      <c r="P917" t="s">
        <v>8</v>
      </c>
      <c r="Q917" t="s">
        <v>4570</v>
      </c>
      <c r="R917" t="s">
        <v>4940</v>
      </c>
      <c r="S917" t="s">
        <v>195</v>
      </c>
      <c r="T917" t="s">
        <v>4570</v>
      </c>
      <c r="U917" t="s">
        <v>4570</v>
      </c>
      <c r="V917" t="s">
        <v>5092</v>
      </c>
      <c r="W917" t="s">
        <v>5001</v>
      </c>
      <c r="X917" t="s">
        <v>6158</v>
      </c>
      <c r="Y917" t="s">
        <v>4536</v>
      </c>
      <c r="Z917" t="s">
        <v>8</v>
      </c>
      <c r="AA917">
        <v>0</v>
      </c>
      <c r="AB917" t="s">
        <v>195</v>
      </c>
      <c r="AC917">
        <v>0</v>
      </c>
      <c r="AD917" t="s">
        <v>195</v>
      </c>
      <c r="AE917">
        <v>0</v>
      </c>
      <c r="AF917" t="s">
        <v>195</v>
      </c>
      <c r="AG917">
        <v>0</v>
      </c>
      <c r="AH917" t="s">
        <v>195</v>
      </c>
      <c r="AI917">
        <v>60</v>
      </c>
      <c r="AJ917" t="s">
        <v>91</v>
      </c>
      <c r="AK917">
        <v>200000</v>
      </c>
      <c r="AL917">
        <v>12000000</v>
      </c>
      <c r="AM917" t="s">
        <v>5417</v>
      </c>
      <c r="AN917">
        <v>12000000</v>
      </c>
      <c r="AO917" t="s">
        <v>4943</v>
      </c>
      <c r="AP917">
        <v>0</v>
      </c>
      <c r="AQ917">
        <v>0</v>
      </c>
      <c r="AR917">
        <v>0</v>
      </c>
      <c r="AS917">
        <v>0</v>
      </c>
      <c r="AT917">
        <v>0</v>
      </c>
      <c r="AU917">
        <v>0</v>
      </c>
      <c r="AV917">
        <v>0</v>
      </c>
      <c r="AW917">
        <v>0</v>
      </c>
      <c r="AX917">
        <v>0</v>
      </c>
      <c r="AY917">
        <v>0</v>
      </c>
      <c r="AZ917">
        <v>0</v>
      </c>
      <c r="BA917">
        <v>12000000</v>
      </c>
      <c r="BB917" t="s">
        <v>3796</v>
      </c>
      <c r="BC917" t="s">
        <v>3797</v>
      </c>
      <c r="BD917" t="s">
        <v>3813</v>
      </c>
      <c r="BE917" t="s">
        <v>4605</v>
      </c>
      <c r="BF917" t="s">
        <v>3734</v>
      </c>
      <c r="BG917" t="s">
        <v>3836</v>
      </c>
      <c r="BH917" t="s">
        <v>523</v>
      </c>
      <c r="BI917" t="s">
        <v>565</v>
      </c>
      <c r="BJ917" t="s">
        <v>549</v>
      </c>
      <c r="BK917" t="s">
        <v>3828</v>
      </c>
      <c r="BL917" t="s">
        <v>6159</v>
      </c>
      <c r="BM917" t="s">
        <v>4949</v>
      </c>
      <c r="BN917" t="s">
        <v>6153</v>
      </c>
      <c r="BO917" t="s">
        <v>4950</v>
      </c>
      <c r="BP917" s="441" t="str">
        <f t="shared" si="14"/>
        <v>WA.2378.EBA.994.002.GE.521111</v>
      </c>
    </row>
    <row r="918" spans="1:68">
      <c r="A918" t="s">
        <v>4935</v>
      </c>
      <c r="B918" t="s">
        <v>4936</v>
      </c>
      <c r="C918" t="s">
        <v>4937</v>
      </c>
      <c r="D918" t="s">
        <v>3795</v>
      </c>
      <c r="E918" t="s">
        <v>197</v>
      </c>
      <c r="F918" t="s">
        <v>3812</v>
      </c>
      <c r="G918" t="s">
        <v>820</v>
      </c>
      <c r="H918" t="s">
        <v>4938</v>
      </c>
      <c r="I918">
        <v>9</v>
      </c>
      <c r="J918" t="s">
        <v>5716</v>
      </c>
      <c r="K918">
        <v>1</v>
      </c>
      <c r="L918" t="s">
        <v>546</v>
      </c>
      <c r="M918" t="s">
        <v>3649</v>
      </c>
      <c r="N918" t="s">
        <v>3650</v>
      </c>
      <c r="O918" t="s">
        <v>556</v>
      </c>
      <c r="P918" t="s">
        <v>8</v>
      </c>
      <c r="Q918" t="s">
        <v>4570</v>
      </c>
      <c r="R918" t="s">
        <v>4940</v>
      </c>
      <c r="S918" t="s">
        <v>195</v>
      </c>
      <c r="T918" t="s">
        <v>4570</v>
      </c>
      <c r="U918" t="s">
        <v>4570</v>
      </c>
      <c r="V918" t="s">
        <v>4496</v>
      </c>
      <c r="W918" t="s">
        <v>4570</v>
      </c>
      <c r="X918" t="s">
        <v>6160</v>
      </c>
      <c r="Y918" t="s">
        <v>4525</v>
      </c>
      <c r="Z918" t="s">
        <v>8</v>
      </c>
      <c r="AA918">
        <v>0</v>
      </c>
      <c r="AB918" t="s">
        <v>195</v>
      </c>
      <c r="AC918">
        <v>0</v>
      </c>
      <c r="AD918" t="s">
        <v>195</v>
      </c>
      <c r="AE918">
        <v>0</v>
      </c>
      <c r="AF918" t="s">
        <v>195</v>
      </c>
      <c r="AG918">
        <v>0</v>
      </c>
      <c r="AH918" t="s">
        <v>195</v>
      </c>
      <c r="AI918">
        <v>1</v>
      </c>
      <c r="AJ918" t="s">
        <v>6161</v>
      </c>
      <c r="AK918">
        <v>7200000</v>
      </c>
      <c r="AL918">
        <v>7200000</v>
      </c>
      <c r="AM918" t="s">
        <v>5417</v>
      </c>
      <c r="AN918">
        <v>7200000</v>
      </c>
      <c r="AO918" t="s">
        <v>4943</v>
      </c>
      <c r="AP918">
        <v>0</v>
      </c>
      <c r="AQ918">
        <v>0</v>
      </c>
      <c r="AR918">
        <v>0</v>
      </c>
      <c r="AS918">
        <v>0</v>
      </c>
      <c r="AT918">
        <v>0</v>
      </c>
      <c r="AU918">
        <v>0</v>
      </c>
      <c r="AV918">
        <v>0</v>
      </c>
      <c r="AW918">
        <v>0</v>
      </c>
      <c r="AX918">
        <v>0</v>
      </c>
      <c r="AY918">
        <v>0</v>
      </c>
      <c r="AZ918">
        <v>0</v>
      </c>
      <c r="BA918">
        <v>7200000</v>
      </c>
      <c r="BB918" t="s">
        <v>3796</v>
      </c>
      <c r="BC918" t="s">
        <v>3797</v>
      </c>
      <c r="BD918" t="s">
        <v>3813</v>
      </c>
      <c r="BE918" t="s">
        <v>4605</v>
      </c>
      <c r="BF918" t="s">
        <v>3734</v>
      </c>
      <c r="BG918" t="s">
        <v>3836</v>
      </c>
      <c r="BH918" t="s">
        <v>523</v>
      </c>
      <c r="BI918" t="s">
        <v>565</v>
      </c>
      <c r="BJ918" t="s">
        <v>549</v>
      </c>
      <c r="BK918" t="s">
        <v>3832</v>
      </c>
      <c r="BL918" t="s">
        <v>6162</v>
      </c>
      <c r="BM918" t="s">
        <v>4949</v>
      </c>
      <c r="BN918" t="s">
        <v>5740</v>
      </c>
      <c r="BO918" t="s">
        <v>4950</v>
      </c>
      <c r="BP918" s="441" t="str">
        <f t="shared" si="14"/>
        <v>WA.2378.EBA.994.002.GE.523121</v>
      </c>
    </row>
    <row r="919" spans="1:68">
      <c r="A919" t="s">
        <v>4935</v>
      </c>
      <c r="B919" t="s">
        <v>4936</v>
      </c>
      <c r="C919" t="s">
        <v>4937</v>
      </c>
      <c r="D919" t="s">
        <v>3795</v>
      </c>
      <c r="E919" t="s">
        <v>197</v>
      </c>
      <c r="F919" t="s">
        <v>3812</v>
      </c>
      <c r="G919" t="s">
        <v>820</v>
      </c>
      <c r="H919" t="s">
        <v>4938</v>
      </c>
      <c r="I919">
        <v>9</v>
      </c>
      <c r="J919" t="s">
        <v>5716</v>
      </c>
      <c r="K919">
        <v>1</v>
      </c>
      <c r="L919" t="s">
        <v>546</v>
      </c>
      <c r="M919" t="s">
        <v>3649</v>
      </c>
      <c r="N919" t="s">
        <v>3650</v>
      </c>
      <c r="O919" t="s">
        <v>556</v>
      </c>
      <c r="P919" t="s">
        <v>8</v>
      </c>
      <c r="Q919" t="s">
        <v>4570</v>
      </c>
      <c r="R919" t="s">
        <v>4940</v>
      </c>
      <c r="S919" t="s">
        <v>195</v>
      </c>
      <c r="T919" t="s">
        <v>4570</v>
      </c>
      <c r="U919" t="s">
        <v>4570</v>
      </c>
      <c r="V919" t="s">
        <v>4951</v>
      </c>
      <c r="W919" t="s">
        <v>4496</v>
      </c>
      <c r="X919" t="s">
        <v>6163</v>
      </c>
      <c r="Y919" t="s">
        <v>4586</v>
      </c>
      <c r="Z919" t="s">
        <v>8</v>
      </c>
      <c r="AA919">
        <v>0</v>
      </c>
      <c r="AB919" t="s">
        <v>195</v>
      </c>
      <c r="AC919">
        <v>0</v>
      </c>
      <c r="AD919" t="s">
        <v>195</v>
      </c>
      <c r="AE919">
        <v>0</v>
      </c>
      <c r="AF919" t="s">
        <v>195</v>
      </c>
      <c r="AG919">
        <v>0</v>
      </c>
      <c r="AH919" t="s">
        <v>195</v>
      </c>
      <c r="AI919">
        <v>10</v>
      </c>
      <c r="AJ919" t="s">
        <v>42</v>
      </c>
      <c r="AK919">
        <v>730000</v>
      </c>
      <c r="AL919">
        <v>7300000</v>
      </c>
      <c r="AM919" t="s">
        <v>5417</v>
      </c>
      <c r="AN919">
        <v>7300000</v>
      </c>
      <c r="AO919" t="s">
        <v>4943</v>
      </c>
      <c r="AP919">
        <v>0</v>
      </c>
      <c r="AQ919">
        <v>0</v>
      </c>
      <c r="AR919">
        <v>0</v>
      </c>
      <c r="AS919">
        <v>0</v>
      </c>
      <c r="AT919">
        <v>0</v>
      </c>
      <c r="AU919">
        <v>0</v>
      </c>
      <c r="AV919">
        <v>0</v>
      </c>
      <c r="AW919">
        <v>0</v>
      </c>
      <c r="AX919">
        <v>0</v>
      </c>
      <c r="AY919">
        <v>0</v>
      </c>
      <c r="AZ919">
        <v>0</v>
      </c>
      <c r="BA919">
        <v>7300000</v>
      </c>
      <c r="BB919" t="s">
        <v>3796</v>
      </c>
      <c r="BC919" t="s">
        <v>3797</v>
      </c>
      <c r="BD919" t="s">
        <v>3813</v>
      </c>
      <c r="BE919" t="s">
        <v>4605</v>
      </c>
      <c r="BF919" t="s">
        <v>3734</v>
      </c>
      <c r="BG919" t="s">
        <v>3836</v>
      </c>
      <c r="BH919" t="s">
        <v>523</v>
      </c>
      <c r="BI919" t="s">
        <v>565</v>
      </c>
      <c r="BJ919" t="s">
        <v>549</v>
      </c>
      <c r="BK919" t="s">
        <v>3832</v>
      </c>
      <c r="BL919" t="s">
        <v>6164</v>
      </c>
      <c r="BM919" t="s">
        <v>4949</v>
      </c>
      <c r="BN919" t="s">
        <v>5740</v>
      </c>
      <c r="BO919" t="s">
        <v>4950</v>
      </c>
      <c r="BP919" s="441" t="str">
        <f t="shared" si="14"/>
        <v>WA.2378.EBA.994.002.GE.523121</v>
      </c>
    </row>
    <row r="920" spans="1:68">
      <c r="A920" t="s">
        <v>4935</v>
      </c>
      <c r="B920" t="s">
        <v>4936</v>
      </c>
      <c r="C920" t="s">
        <v>4937</v>
      </c>
      <c r="D920" t="s">
        <v>3795</v>
      </c>
      <c r="E920" t="s">
        <v>197</v>
      </c>
      <c r="F920" t="s">
        <v>3812</v>
      </c>
      <c r="G920" t="s">
        <v>820</v>
      </c>
      <c r="H920" t="s">
        <v>4938</v>
      </c>
      <c r="I920">
        <v>9</v>
      </c>
      <c r="J920" t="s">
        <v>5716</v>
      </c>
      <c r="K920">
        <v>1</v>
      </c>
      <c r="L920" t="s">
        <v>546</v>
      </c>
      <c r="M920" t="s">
        <v>3649</v>
      </c>
      <c r="N920" t="s">
        <v>3650</v>
      </c>
      <c r="O920" t="s">
        <v>556</v>
      </c>
      <c r="P920" t="s">
        <v>8</v>
      </c>
      <c r="Q920" t="s">
        <v>4570</v>
      </c>
      <c r="R920" t="s">
        <v>4940</v>
      </c>
      <c r="S920" t="s">
        <v>195</v>
      </c>
      <c r="T920" t="s">
        <v>4570</v>
      </c>
      <c r="U920" t="s">
        <v>4570</v>
      </c>
      <c r="V920" t="s">
        <v>5001</v>
      </c>
      <c r="W920" t="s">
        <v>4951</v>
      </c>
      <c r="X920" t="s">
        <v>6165</v>
      </c>
      <c r="Y920" t="s">
        <v>4523</v>
      </c>
      <c r="Z920" t="s">
        <v>8</v>
      </c>
      <c r="AA920">
        <v>0</v>
      </c>
      <c r="AB920" t="s">
        <v>195</v>
      </c>
      <c r="AC920">
        <v>0</v>
      </c>
      <c r="AD920" t="s">
        <v>195</v>
      </c>
      <c r="AE920">
        <v>0</v>
      </c>
      <c r="AF920" t="s">
        <v>195</v>
      </c>
      <c r="AG920">
        <v>0</v>
      </c>
      <c r="AH920" t="s">
        <v>195</v>
      </c>
      <c r="AI920">
        <v>10</v>
      </c>
      <c r="AJ920" t="s">
        <v>42</v>
      </c>
      <c r="AK920">
        <v>730000</v>
      </c>
      <c r="AL920">
        <v>7300000</v>
      </c>
      <c r="AM920" t="s">
        <v>5417</v>
      </c>
      <c r="AN920">
        <v>7300000</v>
      </c>
      <c r="AO920" t="s">
        <v>4943</v>
      </c>
      <c r="AP920">
        <v>0</v>
      </c>
      <c r="AQ920">
        <v>0</v>
      </c>
      <c r="AR920">
        <v>0</v>
      </c>
      <c r="AS920">
        <v>0</v>
      </c>
      <c r="AT920">
        <v>0</v>
      </c>
      <c r="AU920">
        <v>0</v>
      </c>
      <c r="AV920">
        <v>0</v>
      </c>
      <c r="AW920">
        <v>0</v>
      </c>
      <c r="AX920">
        <v>0</v>
      </c>
      <c r="AY920">
        <v>0</v>
      </c>
      <c r="AZ920">
        <v>0</v>
      </c>
      <c r="BA920">
        <v>7300000</v>
      </c>
      <c r="BB920" t="s">
        <v>3796</v>
      </c>
      <c r="BC920" t="s">
        <v>3797</v>
      </c>
      <c r="BD920" t="s">
        <v>3813</v>
      </c>
      <c r="BE920" t="s">
        <v>4605</v>
      </c>
      <c r="BF920" t="s">
        <v>3734</v>
      </c>
      <c r="BG920" t="s">
        <v>3836</v>
      </c>
      <c r="BH920" t="s">
        <v>523</v>
      </c>
      <c r="BI920" t="s">
        <v>565</v>
      </c>
      <c r="BJ920" t="s">
        <v>549</v>
      </c>
      <c r="BK920" t="s">
        <v>3832</v>
      </c>
      <c r="BL920" t="s">
        <v>6166</v>
      </c>
      <c r="BM920" t="s">
        <v>4949</v>
      </c>
      <c r="BN920" t="s">
        <v>5740</v>
      </c>
      <c r="BO920" t="s">
        <v>4950</v>
      </c>
      <c r="BP920" s="441" t="str">
        <f t="shared" si="14"/>
        <v>WA.2378.EBA.994.002.GE.523121</v>
      </c>
    </row>
    <row r="921" spans="1:68">
      <c r="A921" t="s">
        <v>4935</v>
      </c>
      <c r="B921" t="s">
        <v>4936</v>
      </c>
      <c r="C921" t="s">
        <v>4937</v>
      </c>
      <c r="D921" t="s">
        <v>3795</v>
      </c>
      <c r="E921" t="s">
        <v>197</v>
      </c>
      <c r="F921" t="s">
        <v>3812</v>
      </c>
      <c r="G921" t="s">
        <v>820</v>
      </c>
      <c r="H921" t="s">
        <v>4938</v>
      </c>
      <c r="I921">
        <v>9</v>
      </c>
      <c r="J921" t="s">
        <v>5716</v>
      </c>
      <c r="K921">
        <v>1</v>
      </c>
      <c r="L921" t="s">
        <v>546</v>
      </c>
      <c r="M921" t="s">
        <v>3649</v>
      </c>
      <c r="N921" t="s">
        <v>3650</v>
      </c>
      <c r="O921" t="s">
        <v>556</v>
      </c>
      <c r="P921" t="s">
        <v>8</v>
      </c>
      <c r="Q921" t="s">
        <v>4570</v>
      </c>
      <c r="R921" t="s">
        <v>4940</v>
      </c>
      <c r="S921" t="s">
        <v>195</v>
      </c>
      <c r="T921" t="s">
        <v>4570</v>
      </c>
      <c r="U921" t="s">
        <v>4570</v>
      </c>
      <c r="V921" t="s">
        <v>5092</v>
      </c>
      <c r="W921" t="s">
        <v>5001</v>
      </c>
      <c r="X921" t="s">
        <v>6167</v>
      </c>
      <c r="Y921" t="s">
        <v>4522</v>
      </c>
      <c r="Z921" t="s">
        <v>8</v>
      </c>
      <c r="AA921">
        <v>0</v>
      </c>
      <c r="AB921" t="s">
        <v>195</v>
      </c>
      <c r="AC921">
        <v>0</v>
      </c>
      <c r="AD921" t="s">
        <v>195</v>
      </c>
      <c r="AE921">
        <v>0</v>
      </c>
      <c r="AF921" t="s">
        <v>195</v>
      </c>
      <c r="AG921">
        <v>0</v>
      </c>
      <c r="AH921" t="s">
        <v>195</v>
      </c>
      <c r="AI921">
        <v>10</v>
      </c>
      <c r="AJ921" t="s">
        <v>42</v>
      </c>
      <c r="AK921">
        <v>690000</v>
      </c>
      <c r="AL921">
        <v>6900000</v>
      </c>
      <c r="AM921" t="s">
        <v>5417</v>
      </c>
      <c r="AN921">
        <v>6900000</v>
      </c>
      <c r="AO921" t="s">
        <v>4943</v>
      </c>
      <c r="AP921">
        <v>0</v>
      </c>
      <c r="AQ921">
        <v>0</v>
      </c>
      <c r="AR921">
        <v>0</v>
      </c>
      <c r="AS921">
        <v>0</v>
      </c>
      <c r="AT921">
        <v>0</v>
      </c>
      <c r="AU921">
        <v>0</v>
      </c>
      <c r="AV921">
        <v>0</v>
      </c>
      <c r="AW921">
        <v>0</v>
      </c>
      <c r="AX921">
        <v>0</v>
      </c>
      <c r="AY921">
        <v>0</v>
      </c>
      <c r="AZ921">
        <v>0</v>
      </c>
      <c r="BA921">
        <v>6900000</v>
      </c>
      <c r="BB921" t="s">
        <v>3796</v>
      </c>
      <c r="BC921" t="s">
        <v>3797</v>
      </c>
      <c r="BD921" t="s">
        <v>3813</v>
      </c>
      <c r="BE921" t="s">
        <v>4605</v>
      </c>
      <c r="BF921" t="s">
        <v>3734</v>
      </c>
      <c r="BG921" t="s">
        <v>3836</v>
      </c>
      <c r="BH921" t="s">
        <v>523</v>
      </c>
      <c r="BI921" t="s">
        <v>565</v>
      </c>
      <c r="BJ921" t="s">
        <v>549</v>
      </c>
      <c r="BK921" t="s">
        <v>3832</v>
      </c>
      <c r="BL921" t="s">
        <v>6168</v>
      </c>
      <c r="BM921" t="s">
        <v>4949</v>
      </c>
      <c r="BN921" t="s">
        <v>5740</v>
      </c>
      <c r="BO921" t="s">
        <v>4950</v>
      </c>
      <c r="BP921" s="441" t="str">
        <f t="shared" si="14"/>
        <v>WA.2378.EBA.994.002.GE.523121</v>
      </c>
    </row>
    <row r="922" spans="1:68">
      <c r="A922" t="s">
        <v>4935</v>
      </c>
      <c r="B922" t="s">
        <v>4936</v>
      </c>
      <c r="C922" t="s">
        <v>4937</v>
      </c>
      <c r="D922" t="s">
        <v>3795</v>
      </c>
      <c r="E922" t="s">
        <v>197</v>
      </c>
      <c r="F922" t="s">
        <v>3812</v>
      </c>
      <c r="G922" t="s">
        <v>820</v>
      </c>
      <c r="H922" t="s">
        <v>4938</v>
      </c>
      <c r="I922">
        <v>9</v>
      </c>
      <c r="J922" t="s">
        <v>5716</v>
      </c>
      <c r="K922">
        <v>1</v>
      </c>
      <c r="L922" t="s">
        <v>546</v>
      </c>
      <c r="M922" t="s">
        <v>3649</v>
      </c>
      <c r="N922" t="s">
        <v>3650</v>
      </c>
      <c r="O922" t="s">
        <v>556</v>
      </c>
      <c r="P922" t="s">
        <v>8</v>
      </c>
      <c r="Q922" t="s">
        <v>4570</v>
      </c>
      <c r="R922" t="s">
        <v>4940</v>
      </c>
      <c r="S922" t="s">
        <v>195</v>
      </c>
      <c r="T922" t="s">
        <v>4570</v>
      </c>
      <c r="U922" t="s">
        <v>4570</v>
      </c>
      <c r="V922" t="s">
        <v>5096</v>
      </c>
      <c r="W922" t="s">
        <v>5092</v>
      </c>
      <c r="X922" t="s">
        <v>6169</v>
      </c>
      <c r="Y922" t="s">
        <v>4585</v>
      </c>
      <c r="Z922" t="s">
        <v>8</v>
      </c>
      <c r="AA922">
        <v>0</v>
      </c>
      <c r="AB922" t="s">
        <v>195</v>
      </c>
      <c r="AC922">
        <v>0</v>
      </c>
      <c r="AD922" t="s">
        <v>195</v>
      </c>
      <c r="AE922">
        <v>0</v>
      </c>
      <c r="AF922" t="s">
        <v>195</v>
      </c>
      <c r="AG922">
        <v>0</v>
      </c>
      <c r="AH922" t="s">
        <v>195</v>
      </c>
      <c r="AI922">
        <v>1</v>
      </c>
      <c r="AJ922" t="s">
        <v>153</v>
      </c>
      <c r="AK922">
        <v>300000</v>
      </c>
      <c r="AL922">
        <v>300000</v>
      </c>
      <c r="AM922" t="s">
        <v>5417</v>
      </c>
      <c r="AN922">
        <v>300000</v>
      </c>
      <c r="AO922" t="s">
        <v>4943</v>
      </c>
      <c r="AP922">
        <v>0</v>
      </c>
      <c r="AQ922">
        <v>0</v>
      </c>
      <c r="AR922">
        <v>0</v>
      </c>
      <c r="AS922">
        <v>0</v>
      </c>
      <c r="AT922">
        <v>0</v>
      </c>
      <c r="AU922">
        <v>0</v>
      </c>
      <c r="AV922">
        <v>0</v>
      </c>
      <c r="AW922">
        <v>0</v>
      </c>
      <c r="AX922">
        <v>0</v>
      </c>
      <c r="AY922">
        <v>0</v>
      </c>
      <c r="AZ922">
        <v>0</v>
      </c>
      <c r="BA922">
        <v>300000</v>
      </c>
      <c r="BB922" t="s">
        <v>3796</v>
      </c>
      <c r="BC922" t="s">
        <v>3797</v>
      </c>
      <c r="BD922" t="s">
        <v>3813</v>
      </c>
      <c r="BE922" t="s">
        <v>4605</v>
      </c>
      <c r="BF922" t="s">
        <v>3734</v>
      </c>
      <c r="BG922" t="s">
        <v>3836</v>
      </c>
      <c r="BH922" t="s">
        <v>523</v>
      </c>
      <c r="BI922" t="s">
        <v>565</v>
      </c>
      <c r="BJ922" t="s">
        <v>549</v>
      </c>
      <c r="BK922" t="s">
        <v>3832</v>
      </c>
      <c r="BL922" t="s">
        <v>6170</v>
      </c>
      <c r="BM922" t="s">
        <v>4949</v>
      </c>
      <c r="BN922" t="s">
        <v>5740</v>
      </c>
      <c r="BO922" t="s">
        <v>4950</v>
      </c>
      <c r="BP922" s="441" t="str">
        <f t="shared" si="14"/>
        <v>WA.2378.EBA.994.002.GE.523121</v>
      </c>
    </row>
    <row r="923" spans="1:68">
      <c r="A923" t="s">
        <v>4935</v>
      </c>
      <c r="B923" t="s">
        <v>4936</v>
      </c>
      <c r="C923" t="s">
        <v>4937</v>
      </c>
      <c r="D923" t="s">
        <v>3795</v>
      </c>
      <c r="E923" t="s">
        <v>197</v>
      </c>
      <c r="F923" t="s">
        <v>3812</v>
      </c>
      <c r="G923" t="s">
        <v>820</v>
      </c>
      <c r="H923" t="s">
        <v>4938</v>
      </c>
      <c r="I923">
        <v>9</v>
      </c>
      <c r="J923" t="s">
        <v>5469</v>
      </c>
      <c r="K923">
        <v>1</v>
      </c>
      <c r="L923" t="s">
        <v>812</v>
      </c>
      <c r="M923" t="s">
        <v>568</v>
      </c>
      <c r="N923" t="s">
        <v>1484</v>
      </c>
      <c r="O923" t="s">
        <v>503</v>
      </c>
      <c r="P923" t="s">
        <v>8</v>
      </c>
      <c r="Q923" t="s">
        <v>4570</v>
      </c>
      <c r="R923" t="s">
        <v>4940</v>
      </c>
      <c r="S923" t="s">
        <v>195</v>
      </c>
      <c r="T923" t="s">
        <v>4570</v>
      </c>
      <c r="U923" t="s">
        <v>4570</v>
      </c>
      <c r="V923" t="s">
        <v>4496</v>
      </c>
      <c r="W923" t="s">
        <v>4570</v>
      </c>
      <c r="X923" t="s">
        <v>6171</v>
      </c>
      <c r="Y923" t="s">
        <v>4489</v>
      </c>
      <c r="Z923" t="s">
        <v>8</v>
      </c>
      <c r="AA923">
        <v>0</v>
      </c>
      <c r="AB923" t="s">
        <v>195</v>
      </c>
      <c r="AC923">
        <v>0</v>
      </c>
      <c r="AD923" t="s">
        <v>195</v>
      </c>
      <c r="AE923">
        <v>0</v>
      </c>
      <c r="AF923" t="s">
        <v>195</v>
      </c>
      <c r="AG923">
        <v>0</v>
      </c>
      <c r="AH923" t="s">
        <v>195</v>
      </c>
      <c r="AI923">
        <v>569</v>
      </c>
      <c r="AJ923" t="s">
        <v>25</v>
      </c>
      <c r="AK923">
        <v>75000</v>
      </c>
      <c r="AL923">
        <v>42675000</v>
      </c>
      <c r="AM923" t="s">
        <v>5417</v>
      </c>
      <c r="AN923">
        <v>42675000</v>
      </c>
      <c r="AO923" t="s">
        <v>4943</v>
      </c>
      <c r="AP923">
        <v>0</v>
      </c>
      <c r="AQ923">
        <v>25672</v>
      </c>
      <c r="AR923">
        <v>199669</v>
      </c>
      <c r="AS923">
        <v>1711451</v>
      </c>
      <c r="AT923">
        <v>2392916</v>
      </c>
      <c r="AU923">
        <v>7175621</v>
      </c>
      <c r="AV923">
        <v>6525455</v>
      </c>
      <c r="AW923">
        <v>6525455</v>
      </c>
      <c r="AX923">
        <v>6410354</v>
      </c>
      <c r="AY923">
        <v>7034468</v>
      </c>
      <c r="AZ923">
        <v>2018750</v>
      </c>
      <c r="BA923">
        <v>2655189</v>
      </c>
      <c r="BB923" t="s">
        <v>3796</v>
      </c>
      <c r="BC923" t="s">
        <v>3797</v>
      </c>
      <c r="BD923" t="s">
        <v>3813</v>
      </c>
      <c r="BE923" t="s">
        <v>3818</v>
      </c>
      <c r="BF923" t="s">
        <v>3817</v>
      </c>
      <c r="BG923" t="s">
        <v>3824</v>
      </c>
      <c r="BH923" t="s">
        <v>523</v>
      </c>
      <c r="BI923" t="s">
        <v>524</v>
      </c>
      <c r="BJ923" t="s">
        <v>527</v>
      </c>
      <c r="BK923" t="s">
        <v>3773</v>
      </c>
      <c r="BL923" t="s">
        <v>5883</v>
      </c>
      <c r="BM923" t="s">
        <v>4949</v>
      </c>
      <c r="BN923" t="s">
        <v>7</v>
      </c>
      <c r="BO923" t="s">
        <v>4950</v>
      </c>
      <c r="BP923" s="441" t="str">
        <f t="shared" si="14"/>
        <v>WA.2378.EBA.962.301.H.521211</v>
      </c>
    </row>
    <row r="924" spans="1:68">
      <c r="A924" t="s">
        <v>4935</v>
      </c>
      <c r="B924" t="s">
        <v>4936</v>
      </c>
      <c r="C924" t="s">
        <v>4937</v>
      </c>
      <c r="D924" t="s">
        <v>3795</v>
      </c>
      <c r="E924" t="s">
        <v>197</v>
      </c>
      <c r="F924" t="s">
        <v>3812</v>
      </c>
      <c r="G924" t="s">
        <v>820</v>
      </c>
      <c r="H924" t="s">
        <v>4938</v>
      </c>
      <c r="I924">
        <v>9</v>
      </c>
      <c r="J924" t="s">
        <v>5469</v>
      </c>
      <c r="K924">
        <v>1</v>
      </c>
      <c r="L924" t="s">
        <v>812</v>
      </c>
      <c r="M924" t="s">
        <v>568</v>
      </c>
      <c r="N924" t="s">
        <v>1484</v>
      </c>
      <c r="O924" t="s">
        <v>503</v>
      </c>
      <c r="P924" t="s">
        <v>8</v>
      </c>
      <c r="Q924" t="s">
        <v>4570</v>
      </c>
      <c r="R924" t="s">
        <v>4940</v>
      </c>
      <c r="S924" t="s">
        <v>195</v>
      </c>
      <c r="T924" t="s">
        <v>4570</v>
      </c>
      <c r="U924" t="s">
        <v>4570</v>
      </c>
      <c r="V924" t="s">
        <v>4951</v>
      </c>
      <c r="W924" t="s">
        <v>4496</v>
      </c>
      <c r="X924" t="s">
        <v>6172</v>
      </c>
      <c r="Y924" t="s">
        <v>4495</v>
      </c>
      <c r="Z924" t="s">
        <v>8</v>
      </c>
      <c r="AA924">
        <v>0</v>
      </c>
      <c r="AB924" t="s">
        <v>195</v>
      </c>
      <c r="AC924">
        <v>0</v>
      </c>
      <c r="AD924" t="s">
        <v>195</v>
      </c>
      <c r="AE924">
        <v>0</v>
      </c>
      <c r="AF924" t="s">
        <v>195</v>
      </c>
      <c r="AG924">
        <v>0</v>
      </c>
      <c r="AH924" t="s">
        <v>195</v>
      </c>
      <c r="AI924">
        <v>2</v>
      </c>
      <c r="AJ924" t="s">
        <v>9</v>
      </c>
      <c r="AK924">
        <v>1000000</v>
      </c>
      <c r="AL924">
        <v>2000000</v>
      </c>
      <c r="AM924" t="s">
        <v>5417</v>
      </c>
      <c r="AN924">
        <v>2000000</v>
      </c>
      <c r="AO924" t="s">
        <v>4943</v>
      </c>
      <c r="AP924">
        <v>0</v>
      </c>
      <c r="AQ924">
        <v>1203</v>
      </c>
      <c r="AR924">
        <v>9358</v>
      </c>
      <c r="AS924">
        <v>80209</v>
      </c>
      <c r="AT924">
        <v>112146</v>
      </c>
      <c r="AU924">
        <v>336292</v>
      </c>
      <c r="AV924">
        <v>305821</v>
      </c>
      <c r="AW924">
        <v>305821</v>
      </c>
      <c r="AX924">
        <v>300427</v>
      </c>
      <c r="AY924">
        <v>329676</v>
      </c>
      <c r="AZ924">
        <v>94610</v>
      </c>
      <c r="BA924">
        <v>124437</v>
      </c>
      <c r="BB924" t="s">
        <v>3796</v>
      </c>
      <c r="BC924" t="s">
        <v>3797</v>
      </c>
      <c r="BD924" t="s">
        <v>3813</v>
      </c>
      <c r="BE924" t="s">
        <v>3818</v>
      </c>
      <c r="BF924" t="s">
        <v>3817</v>
      </c>
      <c r="BG924" t="s">
        <v>3824</v>
      </c>
      <c r="BH924" t="s">
        <v>523</v>
      </c>
      <c r="BI924" t="s">
        <v>524</v>
      </c>
      <c r="BJ924" t="s">
        <v>527</v>
      </c>
      <c r="BK924" t="s">
        <v>3773</v>
      </c>
      <c r="BL924" t="s">
        <v>5885</v>
      </c>
      <c r="BM924" t="s">
        <v>4949</v>
      </c>
      <c r="BN924" t="s">
        <v>7</v>
      </c>
      <c r="BO924" t="s">
        <v>4950</v>
      </c>
      <c r="BP924" s="441" t="str">
        <f t="shared" si="14"/>
        <v>WA.2378.EBA.962.301.H.521211</v>
      </c>
    </row>
    <row r="925" spans="1:68">
      <c r="A925" t="s">
        <v>4935</v>
      </c>
      <c r="B925" t="s">
        <v>4936</v>
      </c>
      <c r="C925" t="s">
        <v>4937</v>
      </c>
      <c r="D925" t="s">
        <v>3795</v>
      </c>
      <c r="E925" t="s">
        <v>197</v>
      </c>
      <c r="F925" t="s">
        <v>3812</v>
      </c>
      <c r="G925" t="s">
        <v>820</v>
      </c>
      <c r="H925" t="s">
        <v>4938</v>
      </c>
      <c r="I925">
        <v>9</v>
      </c>
      <c r="J925" t="s">
        <v>5469</v>
      </c>
      <c r="K925">
        <v>1</v>
      </c>
      <c r="L925" t="s">
        <v>812</v>
      </c>
      <c r="M925" t="s">
        <v>568</v>
      </c>
      <c r="N925" t="s">
        <v>1484</v>
      </c>
      <c r="O925" t="s">
        <v>503</v>
      </c>
      <c r="P925" t="s">
        <v>8</v>
      </c>
      <c r="Q925" t="s">
        <v>4570</v>
      </c>
      <c r="R925" t="s">
        <v>4940</v>
      </c>
      <c r="S925" t="s">
        <v>195</v>
      </c>
      <c r="T925" t="s">
        <v>4570</v>
      </c>
      <c r="U925" t="s">
        <v>4570</v>
      </c>
      <c r="V925" t="s">
        <v>5001</v>
      </c>
      <c r="W925" t="s">
        <v>4951</v>
      </c>
      <c r="X925" t="s">
        <v>6173</v>
      </c>
      <c r="Y925" t="s">
        <v>4483</v>
      </c>
      <c r="Z925" t="s">
        <v>8</v>
      </c>
      <c r="AA925">
        <v>0</v>
      </c>
      <c r="AB925" t="s">
        <v>195</v>
      </c>
      <c r="AC925">
        <v>0</v>
      </c>
      <c r="AD925" t="s">
        <v>195</v>
      </c>
      <c r="AE925">
        <v>0</v>
      </c>
      <c r="AF925" t="s">
        <v>195</v>
      </c>
      <c r="AG925">
        <v>0</v>
      </c>
      <c r="AH925" t="s">
        <v>195</v>
      </c>
      <c r="AI925">
        <v>2</v>
      </c>
      <c r="AJ925" t="s">
        <v>9</v>
      </c>
      <c r="AK925">
        <v>1000000</v>
      </c>
      <c r="AL925">
        <v>2000000</v>
      </c>
      <c r="AM925" t="s">
        <v>5417</v>
      </c>
      <c r="AN925">
        <v>2000000</v>
      </c>
      <c r="AO925" t="s">
        <v>4943</v>
      </c>
      <c r="AP925">
        <v>0</v>
      </c>
      <c r="AQ925">
        <v>1203</v>
      </c>
      <c r="AR925">
        <v>9358</v>
      </c>
      <c r="AS925">
        <v>80209</v>
      </c>
      <c r="AT925">
        <v>112146</v>
      </c>
      <c r="AU925">
        <v>336292</v>
      </c>
      <c r="AV925">
        <v>305821</v>
      </c>
      <c r="AW925">
        <v>305821</v>
      </c>
      <c r="AX925">
        <v>300427</v>
      </c>
      <c r="AY925">
        <v>329676</v>
      </c>
      <c r="AZ925">
        <v>94610</v>
      </c>
      <c r="BA925">
        <v>124437</v>
      </c>
      <c r="BB925" t="s">
        <v>3796</v>
      </c>
      <c r="BC925" t="s">
        <v>3797</v>
      </c>
      <c r="BD925" t="s">
        <v>3813</v>
      </c>
      <c r="BE925" t="s">
        <v>3818</v>
      </c>
      <c r="BF925" t="s">
        <v>3817</v>
      </c>
      <c r="BG925" t="s">
        <v>3824</v>
      </c>
      <c r="BH925" t="s">
        <v>523</v>
      </c>
      <c r="BI925" t="s">
        <v>524</v>
      </c>
      <c r="BJ925" t="s">
        <v>527</v>
      </c>
      <c r="BK925" t="s">
        <v>3773</v>
      </c>
      <c r="BL925" t="s">
        <v>5887</v>
      </c>
      <c r="BM925" t="s">
        <v>4949</v>
      </c>
      <c r="BN925" t="s">
        <v>7</v>
      </c>
      <c r="BO925" t="s">
        <v>4950</v>
      </c>
      <c r="BP925" s="441" t="str">
        <f t="shared" si="14"/>
        <v>WA.2378.EBA.962.301.H.521211</v>
      </c>
    </row>
    <row r="926" spans="1:68">
      <c r="A926" t="s">
        <v>4935</v>
      </c>
      <c r="B926" t="s">
        <v>4936</v>
      </c>
      <c r="C926" t="s">
        <v>4937</v>
      </c>
      <c r="D926" t="s">
        <v>3795</v>
      </c>
      <c r="E926" t="s">
        <v>197</v>
      </c>
      <c r="F926" t="s">
        <v>3812</v>
      </c>
      <c r="G926" t="s">
        <v>820</v>
      </c>
      <c r="H926" t="s">
        <v>4938</v>
      </c>
      <c r="I926">
        <v>9</v>
      </c>
      <c r="J926" t="s">
        <v>5469</v>
      </c>
      <c r="K926">
        <v>1</v>
      </c>
      <c r="L926" t="s">
        <v>812</v>
      </c>
      <c r="M926" t="s">
        <v>568</v>
      </c>
      <c r="N926" t="s">
        <v>1484</v>
      </c>
      <c r="O926" t="s">
        <v>503</v>
      </c>
      <c r="P926" t="s">
        <v>8</v>
      </c>
      <c r="Q926" t="s">
        <v>4570</v>
      </c>
      <c r="R926" t="s">
        <v>4940</v>
      </c>
      <c r="S926" t="s">
        <v>195</v>
      </c>
      <c r="T926" t="s">
        <v>4570</v>
      </c>
      <c r="U926" t="s">
        <v>4570</v>
      </c>
      <c r="V926" t="s">
        <v>5092</v>
      </c>
      <c r="W926" t="s">
        <v>5001</v>
      </c>
      <c r="X926" t="s">
        <v>6174</v>
      </c>
      <c r="Y926" t="s">
        <v>4493</v>
      </c>
      <c r="Z926" t="s">
        <v>8</v>
      </c>
      <c r="AA926">
        <v>0</v>
      </c>
      <c r="AB926" t="s">
        <v>195</v>
      </c>
      <c r="AC926">
        <v>0</v>
      </c>
      <c r="AD926" t="s">
        <v>195</v>
      </c>
      <c r="AE926">
        <v>0</v>
      </c>
      <c r="AF926" t="s">
        <v>195</v>
      </c>
      <c r="AG926">
        <v>0</v>
      </c>
      <c r="AH926" t="s">
        <v>195</v>
      </c>
      <c r="AI926">
        <v>2</v>
      </c>
      <c r="AJ926" t="s">
        <v>9</v>
      </c>
      <c r="AK926">
        <v>1500000</v>
      </c>
      <c r="AL926">
        <v>3000000</v>
      </c>
      <c r="AM926" t="s">
        <v>5417</v>
      </c>
      <c r="AN926">
        <v>3000000</v>
      </c>
      <c r="AO926" t="s">
        <v>4943</v>
      </c>
      <c r="AP926">
        <v>0</v>
      </c>
      <c r="AQ926">
        <v>1805</v>
      </c>
      <c r="AR926">
        <v>14036</v>
      </c>
      <c r="AS926">
        <v>120313</v>
      </c>
      <c r="AT926">
        <v>168219</v>
      </c>
      <c r="AU926">
        <v>504437</v>
      </c>
      <c r="AV926">
        <v>458731</v>
      </c>
      <c r="AW926">
        <v>458731</v>
      </c>
      <c r="AX926">
        <v>450640</v>
      </c>
      <c r="AY926">
        <v>494514</v>
      </c>
      <c r="AZ926">
        <v>141916</v>
      </c>
      <c r="BA926">
        <v>186658</v>
      </c>
      <c r="BB926" t="s">
        <v>3796</v>
      </c>
      <c r="BC926" t="s">
        <v>3797</v>
      </c>
      <c r="BD926" t="s">
        <v>3813</v>
      </c>
      <c r="BE926" t="s">
        <v>3818</v>
      </c>
      <c r="BF926" t="s">
        <v>3817</v>
      </c>
      <c r="BG926" t="s">
        <v>3824</v>
      </c>
      <c r="BH926" t="s">
        <v>523</v>
      </c>
      <c r="BI926" t="s">
        <v>524</v>
      </c>
      <c r="BJ926" t="s">
        <v>527</v>
      </c>
      <c r="BK926" t="s">
        <v>3773</v>
      </c>
      <c r="BL926" t="s">
        <v>5115</v>
      </c>
      <c r="BM926" t="s">
        <v>4949</v>
      </c>
      <c r="BN926" t="s">
        <v>7</v>
      </c>
      <c r="BO926" t="s">
        <v>4950</v>
      </c>
      <c r="BP926" s="441" t="str">
        <f t="shared" si="14"/>
        <v>WA.2378.EBA.962.301.H.521211</v>
      </c>
    </row>
    <row r="927" spans="1:68">
      <c r="A927" t="s">
        <v>4935</v>
      </c>
      <c r="B927" t="s">
        <v>4936</v>
      </c>
      <c r="C927" t="s">
        <v>4937</v>
      </c>
      <c r="D927" t="s">
        <v>3795</v>
      </c>
      <c r="E927" t="s">
        <v>197</v>
      </c>
      <c r="F927" t="s">
        <v>3812</v>
      </c>
      <c r="G927" t="s">
        <v>820</v>
      </c>
      <c r="H927" t="s">
        <v>4938</v>
      </c>
      <c r="I927">
        <v>9</v>
      </c>
      <c r="J927" t="s">
        <v>5469</v>
      </c>
      <c r="K927">
        <v>1</v>
      </c>
      <c r="L927" t="s">
        <v>812</v>
      </c>
      <c r="M927" t="s">
        <v>568</v>
      </c>
      <c r="N927" t="s">
        <v>1484</v>
      </c>
      <c r="O927" t="s">
        <v>503</v>
      </c>
      <c r="P927" t="s">
        <v>8</v>
      </c>
      <c r="Q927" t="s">
        <v>4570</v>
      </c>
      <c r="R927" t="s">
        <v>4940</v>
      </c>
      <c r="S927" t="s">
        <v>195</v>
      </c>
      <c r="T927" t="s">
        <v>4570</v>
      </c>
      <c r="U927" t="s">
        <v>4570</v>
      </c>
      <c r="V927" t="s">
        <v>5096</v>
      </c>
      <c r="W927" t="s">
        <v>5092</v>
      </c>
      <c r="X927" t="s">
        <v>6175</v>
      </c>
      <c r="Y927" t="s">
        <v>6176</v>
      </c>
      <c r="Z927" t="s">
        <v>8</v>
      </c>
      <c r="AA927">
        <v>0</v>
      </c>
      <c r="AB927" t="s">
        <v>195</v>
      </c>
      <c r="AC927">
        <v>0</v>
      </c>
      <c r="AD927" t="s">
        <v>195</v>
      </c>
      <c r="AE927">
        <v>0</v>
      </c>
      <c r="AF927" t="s">
        <v>195</v>
      </c>
      <c r="AG927">
        <v>0</v>
      </c>
      <c r="AH927" t="s">
        <v>195</v>
      </c>
      <c r="AI927">
        <v>20</v>
      </c>
      <c r="AJ927" t="s">
        <v>176</v>
      </c>
      <c r="AK927">
        <v>450000</v>
      </c>
      <c r="AL927">
        <v>9000000</v>
      </c>
      <c r="AM927" t="s">
        <v>5417</v>
      </c>
      <c r="AN927">
        <v>9000000</v>
      </c>
      <c r="AO927" t="s">
        <v>4943</v>
      </c>
      <c r="AP927">
        <v>0</v>
      </c>
      <c r="AQ927">
        <v>5414</v>
      </c>
      <c r="AR927">
        <v>42109</v>
      </c>
      <c r="AS927">
        <v>360939</v>
      </c>
      <c r="AT927">
        <v>504657</v>
      </c>
      <c r="AU927">
        <v>1513312</v>
      </c>
      <c r="AV927">
        <v>1376194</v>
      </c>
      <c r="AW927">
        <v>1376194</v>
      </c>
      <c r="AX927">
        <v>1351920</v>
      </c>
      <c r="AY927">
        <v>1483543</v>
      </c>
      <c r="AZ927">
        <v>425747</v>
      </c>
      <c r="BA927">
        <v>559971</v>
      </c>
      <c r="BB927" t="s">
        <v>3796</v>
      </c>
      <c r="BC927" t="s">
        <v>3797</v>
      </c>
      <c r="BD927" t="s">
        <v>3813</v>
      </c>
      <c r="BE927" t="s">
        <v>3818</v>
      </c>
      <c r="BF927" t="s">
        <v>3817</v>
      </c>
      <c r="BG927" t="s">
        <v>3824</v>
      </c>
      <c r="BH927" t="s">
        <v>523</v>
      </c>
      <c r="BI927" t="s">
        <v>524</v>
      </c>
      <c r="BJ927" t="s">
        <v>527</v>
      </c>
      <c r="BK927" t="s">
        <v>3773</v>
      </c>
      <c r="BL927" t="s">
        <v>6177</v>
      </c>
      <c r="BM927" t="s">
        <v>4949</v>
      </c>
      <c r="BN927" t="s">
        <v>7</v>
      </c>
      <c r="BO927" t="s">
        <v>4950</v>
      </c>
      <c r="BP927" s="441" t="str">
        <f t="shared" si="14"/>
        <v>WA.2378.EBA.962.301.H.521211</v>
      </c>
    </row>
    <row r="928" spans="1:68">
      <c r="A928" t="s">
        <v>4935</v>
      </c>
      <c r="B928" t="s">
        <v>4936</v>
      </c>
      <c r="C928" t="s">
        <v>4937</v>
      </c>
      <c r="D928" t="s">
        <v>3795</v>
      </c>
      <c r="E928" t="s">
        <v>197</v>
      </c>
      <c r="F928" t="s">
        <v>3812</v>
      </c>
      <c r="G928" t="s">
        <v>820</v>
      </c>
      <c r="H928" t="s">
        <v>4938</v>
      </c>
      <c r="I928">
        <v>9</v>
      </c>
      <c r="J928" t="s">
        <v>5469</v>
      </c>
      <c r="K928">
        <v>1</v>
      </c>
      <c r="L928" t="s">
        <v>812</v>
      </c>
      <c r="M928" t="s">
        <v>568</v>
      </c>
      <c r="N928" t="s">
        <v>1484</v>
      </c>
      <c r="O928" t="s">
        <v>503</v>
      </c>
      <c r="P928" t="s">
        <v>8</v>
      </c>
      <c r="Q928" t="s">
        <v>4570</v>
      </c>
      <c r="R928" t="s">
        <v>4940</v>
      </c>
      <c r="S928" t="s">
        <v>195</v>
      </c>
      <c r="T928" t="s">
        <v>4570</v>
      </c>
      <c r="U928" t="s">
        <v>4570</v>
      </c>
      <c r="V928" t="s">
        <v>5265</v>
      </c>
      <c r="W928" t="s">
        <v>5096</v>
      </c>
      <c r="X928" t="s">
        <v>6178</v>
      </c>
      <c r="Y928" t="s">
        <v>6179</v>
      </c>
      <c r="Z928" t="s">
        <v>8</v>
      </c>
      <c r="AA928">
        <v>0</v>
      </c>
      <c r="AB928" t="s">
        <v>195</v>
      </c>
      <c r="AC928">
        <v>0</v>
      </c>
      <c r="AD928" t="s">
        <v>195</v>
      </c>
      <c r="AE928">
        <v>0</v>
      </c>
      <c r="AF928" t="s">
        <v>195</v>
      </c>
      <c r="AG928">
        <v>0</v>
      </c>
      <c r="AH928" t="s">
        <v>195</v>
      </c>
      <c r="AI928">
        <v>20</v>
      </c>
      <c r="AJ928" t="s">
        <v>176</v>
      </c>
      <c r="AK928">
        <v>450000</v>
      </c>
      <c r="AL928">
        <v>9000000</v>
      </c>
      <c r="AM928" t="s">
        <v>5417</v>
      </c>
      <c r="AN928">
        <v>9000000</v>
      </c>
      <c r="AO928" t="s">
        <v>4943</v>
      </c>
      <c r="AP928">
        <v>0</v>
      </c>
      <c r="AQ928">
        <v>5414</v>
      </c>
      <c r="AR928">
        <v>42109</v>
      </c>
      <c r="AS928">
        <v>360939</v>
      </c>
      <c r="AT928">
        <v>504657</v>
      </c>
      <c r="AU928">
        <v>1513312</v>
      </c>
      <c r="AV928">
        <v>1376194</v>
      </c>
      <c r="AW928">
        <v>1376194</v>
      </c>
      <c r="AX928">
        <v>1351920</v>
      </c>
      <c r="AY928">
        <v>1483543</v>
      </c>
      <c r="AZ928">
        <v>425747</v>
      </c>
      <c r="BA928">
        <v>559971</v>
      </c>
      <c r="BB928" t="s">
        <v>3796</v>
      </c>
      <c r="BC928" t="s">
        <v>3797</v>
      </c>
      <c r="BD928" t="s">
        <v>3813</v>
      </c>
      <c r="BE928" t="s">
        <v>3818</v>
      </c>
      <c r="BF928" t="s">
        <v>3817</v>
      </c>
      <c r="BG928" t="s">
        <v>3824</v>
      </c>
      <c r="BH928" t="s">
        <v>523</v>
      </c>
      <c r="BI928" t="s">
        <v>524</v>
      </c>
      <c r="BJ928" t="s">
        <v>527</v>
      </c>
      <c r="BK928" t="s">
        <v>3773</v>
      </c>
      <c r="BL928" t="s">
        <v>6180</v>
      </c>
      <c r="BM928" t="s">
        <v>4949</v>
      </c>
      <c r="BN928" t="s">
        <v>7</v>
      </c>
      <c r="BO928" t="s">
        <v>4950</v>
      </c>
      <c r="BP928" s="441" t="str">
        <f t="shared" si="14"/>
        <v>WA.2378.EBA.962.301.H.521211</v>
      </c>
    </row>
    <row r="929" spans="1:68">
      <c r="A929" t="s">
        <v>4935</v>
      </c>
      <c r="B929" t="s">
        <v>4936</v>
      </c>
      <c r="C929" t="s">
        <v>4937</v>
      </c>
      <c r="D929" t="s">
        <v>3795</v>
      </c>
      <c r="E929" t="s">
        <v>197</v>
      </c>
      <c r="F929" t="s">
        <v>3812</v>
      </c>
      <c r="G929" t="s">
        <v>820</v>
      </c>
      <c r="H929" t="s">
        <v>4938</v>
      </c>
      <c r="I929">
        <v>9</v>
      </c>
      <c r="J929" t="s">
        <v>5469</v>
      </c>
      <c r="K929">
        <v>1</v>
      </c>
      <c r="L929" t="s">
        <v>812</v>
      </c>
      <c r="M929" t="s">
        <v>568</v>
      </c>
      <c r="N929" t="s">
        <v>1484</v>
      </c>
      <c r="O929" t="s">
        <v>503</v>
      </c>
      <c r="P929" t="s">
        <v>8</v>
      </c>
      <c r="Q929" t="s">
        <v>4570</v>
      </c>
      <c r="R929" t="s">
        <v>4940</v>
      </c>
      <c r="S929" t="s">
        <v>195</v>
      </c>
      <c r="T929" t="s">
        <v>4570</v>
      </c>
      <c r="U929" t="s">
        <v>4570</v>
      </c>
      <c r="V929" t="s">
        <v>5269</v>
      </c>
      <c r="W929" t="s">
        <v>5265</v>
      </c>
      <c r="X929" t="s">
        <v>6181</v>
      </c>
      <c r="Y929" t="s">
        <v>6182</v>
      </c>
      <c r="Z929" t="s">
        <v>8</v>
      </c>
      <c r="AA929">
        <v>0</v>
      </c>
      <c r="AB929" t="s">
        <v>195</v>
      </c>
      <c r="AC929">
        <v>0</v>
      </c>
      <c r="AD929" t="s">
        <v>195</v>
      </c>
      <c r="AE929">
        <v>0</v>
      </c>
      <c r="AF929" t="s">
        <v>195</v>
      </c>
      <c r="AG929">
        <v>0</v>
      </c>
      <c r="AH929" t="s">
        <v>195</v>
      </c>
      <c r="AI929">
        <v>1</v>
      </c>
      <c r="AJ929" t="s">
        <v>9</v>
      </c>
      <c r="AK929">
        <v>25000000</v>
      </c>
      <c r="AL929">
        <v>25000000</v>
      </c>
      <c r="AM929" t="s">
        <v>5417</v>
      </c>
      <c r="AN929">
        <v>25000000</v>
      </c>
      <c r="AO929" t="s">
        <v>4943</v>
      </c>
      <c r="AP929">
        <v>0</v>
      </c>
      <c r="AQ929">
        <v>15039</v>
      </c>
      <c r="AR929">
        <v>116971</v>
      </c>
      <c r="AS929">
        <v>1002608</v>
      </c>
      <c r="AT929">
        <v>1401825</v>
      </c>
      <c r="AU929">
        <v>4203644</v>
      </c>
      <c r="AV929">
        <v>3822762</v>
      </c>
      <c r="AW929">
        <v>3822762</v>
      </c>
      <c r="AX929">
        <v>3755333</v>
      </c>
      <c r="AY929">
        <v>4120954</v>
      </c>
      <c r="AZ929">
        <v>1182630</v>
      </c>
      <c r="BA929">
        <v>1555472</v>
      </c>
      <c r="BB929" t="s">
        <v>3796</v>
      </c>
      <c r="BC929" t="s">
        <v>3797</v>
      </c>
      <c r="BD929" t="s">
        <v>3813</v>
      </c>
      <c r="BE929" t="s">
        <v>3818</v>
      </c>
      <c r="BF929" t="s">
        <v>3817</v>
      </c>
      <c r="BG929" t="s">
        <v>3824</v>
      </c>
      <c r="BH929" t="s">
        <v>523</v>
      </c>
      <c r="BI929" t="s">
        <v>524</v>
      </c>
      <c r="BJ929" t="s">
        <v>527</v>
      </c>
      <c r="BK929" t="s">
        <v>3773</v>
      </c>
      <c r="BL929" t="s">
        <v>6183</v>
      </c>
      <c r="BM929" t="s">
        <v>4949</v>
      </c>
      <c r="BN929" t="s">
        <v>7</v>
      </c>
      <c r="BO929" t="s">
        <v>4950</v>
      </c>
      <c r="BP929" s="441" t="str">
        <f t="shared" si="14"/>
        <v>WA.2378.EBA.962.301.H.521211</v>
      </c>
    </row>
    <row r="930" spans="1:68">
      <c r="A930" t="s">
        <v>4935</v>
      </c>
      <c r="B930" t="s">
        <v>4936</v>
      </c>
      <c r="C930" t="s">
        <v>4937</v>
      </c>
      <c r="D930" t="s">
        <v>3795</v>
      </c>
      <c r="E930" t="s">
        <v>197</v>
      </c>
      <c r="F930" t="s">
        <v>3812</v>
      </c>
      <c r="G930" t="s">
        <v>820</v>
      </c>
      <c r="H930" t="s">
        <v>4938</v>
      </c>
      <c r="I930">
        <v>9</v>
      </c>
      <c r="J930" t="s">
        <v>5469</v>
      </c>
      <c r="K930">
        <v>1</v>
      </c>
      <c r="L930" t="s">
        <v>812</v>
      </c>
      <c r="M930" t="s">
        <v>568</v>
      </c>
      <c r="N930" t="s">
        <v>1484</v>
      </c>
      <c r="O930" t="s">
        <v>503</v>
      </c>
      <c r="P930" t="s">
        <v>8</v>
      </c>
      <c r="Q930" t="s">
        <v>4570</v>
      </c>
      <c r="R930" t="s">
        <v>4940</v>
      </c>
      <c r="S930" t="s">
        <v>195</v>
      </c>
      <c r="T930" t="s">
        <v>4570</v>
      </c>
      <c r="U930" t="s">
        <v>4570</v>
      </c>
      <c r="V930" t="s">
        <v>5413</v>
      </c>
      <c r="W930" t="s">
        <v>5269</v>
      </c>
      <c r="X930" t="s">
        <v>6184</v>
      </c>
      <c r="Y930" t="s">
        <v>6185</v>
      </c>
      <c r="Z930" t="s">
        <v>8</v>
      </c>
      <c r="AA930">
        <v>0</v>
      </c>
      <c r="AB930" t="s">
        <v>195</v>
      </c>
      <c r="AC930">
        <v>0</v>
      </c>
      <c r="AD930" t="s">
        <v>195</v>
      </c>
      <c r="AE930">
        <v>0</v>
      </c>
      <c r="AF930" t="s">
        <v>195</v>
      </c>
      <c r="AG930">
        <v>0</v>
      </c>
      <c r="AH930" t="s">
        <v>195</v>
      </c>
      <c r="AI930">
        <v>1</v>
      </c>
      <c r="AJ930" t="s">
        <v>9</v>
      </c>
      <c r="AK930">
        <v>25000000</v>
      </c>
      <c r="AL930">
        <v>25000000</v>
      </c>
      <c r="AM930" t="s">
        <v>5417</v>
      </c>
      <c r="AN930">
        <v>25000000</v>
      </c>
      <c r="AO930" t="s">
        <v>4943</v>
      </c>
      <c r="AP930">
        <v>0</v>
      </c>
      <c r="AQ930">
        <v>15039</v>
      </c>
      <c r="AR930">
        <v>116971</v>
      </c>
      <c r="AS930">
        <v>1002608</v>
      </c>
      <c r="AT930">
        <v>1401825</v>
      </c>
      <c r="AU930">
        <v>4203644</v>
      </c>
      <c r="AV930">
        <v>3822762</v>
      </c>
      <c r="AW930">
        <v>3822762</v>
      </c>
      <c r="AX930">
        <v>3755333</v>
      </c>
      <c r="AY930">
        <v>4120954</v>
      </c>
      <c r="AZ930">
        <v>1182630</v>
      </c>
      <c r="BA930">
        <v>1555472</v>
      </c>
      <c r="BB930" t="s">
        <v>3796</v>
      </c>
      <c r="BC930" t="s">
        <v>3797</v>
      </c>
      <c r="BD930" t="s">
        <v>3813</v>
      </c>
      <c r="BE930" t="s">
        <v>3818</v>
      </c>
      <c r="BF930" t="s">
        <v>3817</v>
      </c>
      <c r="BG930" t="s">
        <v>3824</v>
      </c>
      <c r="BH930" t="s">
        <v>523</v>
      </c>
      <c r="BI930" t="s">
        <v>524</v>
      </c>
      <c r="BJ930" t="s">
        <v>527</v>
      </c>
      <c r="BK930" t="s">
        <v>3773</v>
      </c>
      <c r="BL930" t="s">
        <v>6186</v>
      </c>
      <c r="BM930" t="s">
        <v>4949</v>
      </c>
      <c r="BN930" t="s">
        <v>7</v>
      </c>
      <c r="BO930" t="s">
        <v>4950</v>
      </c>
      <c r="BP930" s="441" t="str">
        <f t="shared" si="14"/>
        <v>WA.2378.EBA.962.301.H.521211</v>
      </c>
    </row>
    <row r="931" spans="1:68">
      <c r="A931" t="s">
        <v>4935</v>
      </c>
      <c r="B931" t="s">
        <v>4936</v>
      </c>
      <c r="C931" t="s">
        <v>4937</v>
      </c>
      <c r="D931" t="s">
        <v>3795</v>
      </c>
      <c r="E931" t="s">
        <v>197</v>
      </c>
      <c r="F931" t="s">
        <v>3812</v>
      </c>
      <c r="G931" t="s">
        <v>820</v>
      </c>
      <c r="H931" t="s">
        <v>4938</v>
      </c>
      <c r="I931">
        <v>9</v>
      </c>
      <c r="J931" t="s">
        <v>5469</v>
      </c>
      <c r="K931">
        <v>1</v>
      </c>
      <c r="L931" t="s">
        <v>812</v>
      </c>
      <c r="M931" t="s">
        <v>568</v>
      </c>
      <c r="N931" t="s">
        <v>1484</v>
      </c>
      <c r="O931" t="s">
        <v>503</v>
      </c>
      <c r="P931" t="s">
        <v>8</v>
      </c>
      <c r="Q931" t="s">
        <v>4570</v>
      </c>
      <c r="R931" t="s">
        <v>4940</v>
      </c>
      <c r="S931" t="s">
        <v>195</v>
      </c>
      <c r="T931" t="s">
        <v>4570</v>
      </c>
      <c r="U931" t="s">
        <v>4570</v>
      </c>
      <c r="V931" t="s">
        <v>5417</v>
      </c>
      <c r="W931" t="s">
        <v>5413</v>
      </c>
      <c r="X931" t="s">
        <v>6187</v>
      </c>
      <c r="Y931" t="s">
        <v>6188</v>
      </c>
      <c r="Z931" t="s">
        <v>8</v>
      </c>
      <c r="AA931">
        <v>0</v>
      </c>
      <c r="AB931" t="s">
        <v>195</v>
      </c>
      <c r="AC931">
        <v>0</v>
      </c>
      <c r="AD931" t="s">
        <v>195</v>
      </c>
      <c r="AE931">
        <v>0</v>
      </c>
      <c r="AF931" t="s">
        <v>195</v>
      </c>
      <c r="AG931">
        <v>0</v>
      </c>
      <c r="AH931" t="s">
        <v>195</v>
      </c>
      <c r="AI931">
        <v>3</v>
      </c>
      <c r="AJ931" t="s">
        <v>176</v>
      </c>
      <c r="AK931">
        <v>300000</v>
      </c>
      <c r="AL931">
        <v>900000</v>
      </c>
      <c r="AM931" t="s">
        <v>5417</v>
      </c>
      <c r="AN931">
        <v>900000</v>
      </c>
      <c r="AO931" t="s">
        <v>4943</v>
      </c>
      <c r="AP931">
        <v>0</v>
      </c>
      <c r="AQ931">
        <v>541</v>
      </c>
      <c r="AR931">
        <v>4211</v>
      </c>
      <c r="AS931">
        <v>36094</v>
      </c>
      <c r="AT931">
        <v>50466</v>
      </c>
      <c r="AU931">
        <v>151331</v>
      </c>
      <c r="AV931">
        <v>137619</v>
      </c>
      <c r="AW931">
        <v>137619</v>
      </c>
      <c r="AX931">
        <v>135192</v>
      </c>
      <c r="AY931">
        <v>148354</v>
      </c>
      <c r="AZ931">
        <v>42575</v>
      </c>
      <c r="BA931">
        <v>55998</v>
      </c>
      <c r="BB931" t="s">
        <v>3796</v>
      </c>
      <c r="BC931" t="s">
        <v>3797</v>
      </c>
      <c r="BD931" t="s">
        <v>3813</v>
      </c>
      <c r="BE931" t="s">
        <v>3818</v>
      </c>
      <c r="BF931" t="s">
        <v>3817</v>
      </c>
      <c r="BG931" t="s">
        <v>3824</v>
      </c>
      <c r="BH931" t="s">
        <v>523</v>
      </c>
      <c r="BI931" t="s">
        <v>524</v>
      </c>
      <c r="BJ931" t="s">
        <v>527</v>
      </c>
      <c r="BK931" t="s">
        <v>3773</v>
      </c>
      <c r="BL931" t="s">
        <v>6189</v>
      </c>
      <c r="BM931" t="s">
        <v>4949</v>
      </c>
      <c r="BN931" t="s">
        <v>7</v>
      </c>
      <c r="BO931" t="s">
        <v>4950</v>
      </c>
      <c r="BP931" s="441" t="str">
        <f t="shared" si="14"/>
        <v>WA.2378.EBA.962.301.H.521211</v>
      </c>
    </row>
    <row r="932" spans="1:68">
      <c r="A932" t="s">
        <v>5010</v>
      </c>
      <c r="B932" t="s">
        <v>4936</v>
      </c>
      <c r="C932" t="s">
        <v>4937</v>
      </c>
      <c r="D932" t="s">
        <v>3795</v>
      </c>
      <c r="E932" t="s">
        <v>197</v>
      </c>
      <c r="F932" t="s">
        <v>3812</v>
      </c>
      <c r="G932" t="s">
        <v>820</v>
      </c>
      <c r="H932" t="s">
        <v>4938</v>
      </c>
      <c r="I932">
        <v>9</v>
      </c>
      <c r="J932" t="s">
        <v>5469</v>
      </c>
      <c r="K932">
        <v>1</v>
      </c>
      <c r="L932" t="s">
        <v>812</v>
      </c>
      <c r="M932" t="s">
        <v>568</v>
      </c>
      <c r="N932" t="s">
        <v>1484</v>
      </c>
      <c r="O932" t="s">
        <v>503</v>
      </c>
      <c r="P932" t="s">
        <v>8</v>
      </c>
      <c r="Q932" t="s">
        <v>4570</v>
      </c>
      <c r="R932" t="s">
        <v>4940</v>
      </c>
      <c r="S932" t="s">
        <v>195</v>
      </c>
      <c r="T932" t="s">
        <v>4570</v>
      </c>
      <c r="U932" t="s">
        <v>4570</v>
      </c>
      <c r="V932" t="s">
        <v>4496</v>
      </c>
      <c r="W932" t="s">
        <v>4570</v>
      </c>
      <c r="X932" t="s">
        <v>6171</v>
      </c>
      <c r="Y932" t="s">
        <v>4489</v>
      </c>
      <c r="Z932" t="s">
        <v>8</v>
      </c>
      <c r="AA932">
        <v>0</v>
      </c>
      <c r="AB932" t="s">
        <v>195</v>
      </c>
      <c r="AC932">
        <v>0</v>
      </c>
      <c r="AD932" t="s">
        <v>195</v>
      </c>
      <c r="AE932">
        <v>0</v>
      </c>
      <c r="AF932" t="s">
        <v>195</v>
      </c>
      <c r="AG932">
        <v>0</v>
      </c>
      <c r="AH932" t="s">
        <v>195</v>
      </c>
      <c r="AI932">
        <v>569</v>
      </c>
      <c r="AJ932" t="s">
        <v>25</v>
      </c>
      <c r="AK932">
        <v>75000</v>
      </c>
      <c r="AL932">
        <v>42675000</v>
      </c>
      <c r="AM932" t="s">
        <v>5417</v>
      </c>
      <c r="AN932">
        <v>42675000</v>
      </c>
      <c r="AO932" t="s">
        <v>5011</v>
      </c>
      <c r="AP932">
        <v>0</v>
      </c>
      <c r="AQ932">
        <v>25672</v>
      </c>
      <c r="AR932">
        <v>199669</v>
      </c>
      <c r="AS932">
        <v>1711451</v>
      </c>
      <c r="AT932">
        <v>2392916</v>
      </c>
      <c r="AU932">
        <v>7175621</v>
      </c>
      <c r="AV932">
        <v>6525455</v>
      </c>
      <c r="AW932">
        <v>6525455</v>
      </c>
      <c r="AX932">
        <v>6410354</v>
      </c>
      <c r="AY932">
        <v>7034468</v>
      </c>
      <c r="AZ932">
        <v>2018750</v>
      </c>
      <c r="BA932">
        <v>2655189</v>
      </c>
      <c r="BB932" t="s">
        <v>3796</v>
      </c>
      <c r="BC932" t="s">
        <v>3797</v>
      </c>
      <c r="BD932" t="s">
        <v>3813</v>
      </c>
      <c r="BE932" t="s">
        <v>3818</v>
      </c>
      <c r="BF932" t="s">
        <v>3817</v>
      </c>
      <c r="BG932" t="s">
        <v>3824</v>
      </c>
      <c r="BH932" t="s">
        <v>523</v>
      </c>
      <c r="BI932" t="s">
        <v>524</v>
      </c>
      <c r="BJ932" t="s">
        <v>527</v>
      </c>
      <c r="BK932" t="s">
        <v>3773</v>
      </c>
      <c r="BL932" t="s">
        <v>5883</v>
      </c>
      <c r="BM932" t="s">
        <v>4949</v>
      </c>
      <c r="BN932" t="s">
        <v>7</v>
      </c>
      <c r="BO932" t="s">
        <v>4950</v>
      </c>
      <c r="BP932" s="441" t="str">
        <f t="shared" si="14"/>
        <v>WA.2378.EBA.962.301.H.521211</v>
      </c>
    </row>
    <row r="933" spans="1:68">
      <c r="A933" t="s">
        <v>5010</v>
      </c>
      <c r="B933" t="s">
        <v>4936</v>
      </c>
      <c r="C933" t="s">
        <v>4937</v>
      </c>
      <c r="D933" t="s">
        <v>3795</v>
      </c>
      <c r="E933" t="s">
        <v>197</v>
      </c>
      <c r="F933" t="s">
        <v>3812</v>
      </c>
      <c r="G933" t="s">
        <v>820</v>
      </c>
      <c r="H933" t="s">
        <v>4938</v>
      </c>
      <c r="I933">
        <v>9</v>
      </c>
      <c r="J933" t="s">
        <v>5469</v>
      </c>
      <c r="K933">
        <v>1</v>
      </c>
      <c r="L933" t="s">
        <v>812</v>
      </c>
      <c r="M933" t="s">
        <v>568</v>
      </c>
      <c r="N933" t="s">
        <v>1484</v>
      </c>
      <c r="O933" t="s">
        <v>503</v>
      </c>
      <c r="P933" t="s">
        <v>8</v>
      </c>
      <c r="Q933" t="s">
        <v>4570</v>
      </c>
      <c r="R933" t="s">
        <v>4940</v>
      </c>
      <c r="S933" t="s">
        <v>195</v>
      </c>
      <c r="T933" t="s">
        <v>4570</v>
      </c>
      <c r="U933" t="s">
        <v>4570</v>
      </c>
      <c r="V933" t="s">
        <v>4951</v>
      </c>
      <c r="W933" t="s">
        <v>4496</v>
      </c>
      <c r="X933" t="s">
        <v>6172</v>
      </c>
      <c r="Y933" t="s">
        <v>4495</v>
      </c>
      <c r="Z933" t="s">
        <v>8</v>
      </c>
      <c r="AA933">
        <v>0</v>
      </c>
      <c r="AB933" t="s">
        <v>195</v>
      </c>
      <c r="AC933">
        <v>0</v>
      </c>
      <c r="AD933" t="s">
        <v>195</v>
      </c>
      <c r="AE933">
        <v>0</v>
      </c>
      <c r="AF933" t="s">
        <v>195</v>
      </c>
      <c r="AG933">
        <v>0</v>
      </c>
      <c r="AH933" t="s">
        <v>195</v>
      </c>
      <c r="AI933">
        <v>2</v>
      </c>
      <c r="AJ933" t="s">
        <v>9</v>
      </c>
      <c r="AK933">
        <v>1000000</v>
      </c>
      <c r="AL933">
        <v>2000000</v>
      </c>
      <c r="AM933" t="s">
        <v>5417</v>
      </c>
      <c r="AN933">
        <v>2000000</v>
      </c>
      <c r="AO933" t="s">
        <v>5011</v>
      </c>
      <c r="AP933">
        <v>0</v>
      </c>
      <c r="AQ933">
        <v>1203</v>
      </c>
      <c r="AR933">
        <v>9358</v>
      </c>
      <c r="AS933">
        <v>80209</v>
      </c>
      <c r="AT933">
        <v>112146</v>
      </c>
      <c r="AU933">
        <v>336292</v>
      </c>
      <c r="AV933">
        <v>305821</v>
      </c>
      <c r="AW933">
        <v>305821</v>
      </c>
      <c r="AX933">
        <v>300427</v>
      </c>
      <c r="AY933">
        <v>329676</v>
      </c>
      <c r="AZ933">
        <v>94610</v>
      </c>
      <c r="BA933">
        <v>124437</v>
      </c>
      <c r="BB933" t="s">
        <v>3796</v>
      </c>
      <c r="BC933" t="s">
        <v>3797</v>
      </c>
      <c r="BD933" t="s">
        <v>3813</v>
      </c>
      <c r="BE933" t="s">
        <v>3818</v>
      </c>
      <c r="BF933" t="s">
        <v>3817</v>
      </c>
      <c r="BG933" t="s">
        <v>3824</v>
      </c>
      <c r="BH933" t="s">
        <v>523</v>
      </c>
      <c r="BI933" t="s">
        <v>524</v>
      </c>
      <c r="BJ933" t="s">
        <v>527</v>
      </c>
      <c r="BK933" t="s">
        <v>3773</v>
      </c>
      <c r="BL933" t="s">
        <v>5885</v>
      </c>
      <c r="BM933" t="s">
        <v>4949</v>
      </c>
      <c r="BN933" t="s">
        <v>7</v>
      </c>
      <c r="BO933" t="s">
        <v>4950</v>
      </c>
      <c r="BP933" s="441" t="str">
        <f t="shared" si="14"/>
        <v>WA.2378.EBA.962.301.H.521211</v>
      </c>
    </row>
    <row r="934" spans="1:68">
      <c r="A934" t="s">
        <v>5010</v>
      </c>
      <c r="B934" t="s">
        <v>4936</v>
      </c>
      <c r="C934" t="s">
        <v>4937</v>
      </c>
      <c r="D934" t="s">
        <v>3795</v>
      </c>
      <c r="E934" t="s">
        <v>197</v>
      </c>
      <c r="F934" t="s">
        <v>3812</v>
      </c>
      <c r="G934" t="s">
        <v>820</v>
      </c>
      <c r="H934" t="s">
        <v>4938</v>
      </c>
      <c r="I934">
        <v>9</v>
      </c>
      <c r="J934" t="s">
        <v>5469</v>
      </c>
      <c r="K934">
        <v>1</v>
      </c>
      <c r="L934" t="s">
        <v>812</v>
      </c>
      <c r="M934" t="s">
        <v>568</v>
      </c>
      <c r="N934" t="s">
        <v>1484</v>
      </c>
      <c r="O934" t="s">
        <v>503</v>
      </c>
      <c r="P934" t="s">
        <v>8</v>
      </c>
      <c r="Q934" t="s">
        <v>4570</v>
      </c>
      <c r="R934" t="s">
        <v>4940</v>
      </c>
      <c r="S934" t="s">
        <v>195</v>
      </c>
      <c r="T934" t="s">
        <v>4570</v>
      </c>
      <c r="U934" t="s">
        <v>4570</v>
      </c>
      <c r="V934" t="s">
        <v>5001</v>
      </c>
      <c r="W934" t="s">
        <v>4951</v>
      </c>
      <c r="X934" t="s">
        <v>6173</v>
      </c>
      <c r="Y934" t="s">
        <v>4483</v>
      </c>
      <c r="Z934" t="s">
        <v>8</v>
      </c>
      <c r="AA934">
        <v>0</v>
      </c>
      <c r="AB934" t="s">
        <v>195</v>
      </c>
      <c r="AC934">
        <v>0</v>
      </c>
      <c r="AD934" t="s">
        <v>195</v>
      </c>
      <c r="AE934">
        <v>0</v>
      </c>
      <c r="AF934" t="s">
        <v>195</v>
      </c>
      <c r="AG934">
        <v>0</v>
      </c>
      <c r="AH934" t="s">
        <v>195</v>
      </c>
      <c r="AI934">
        <v>2</v>
      </c>
      <c r="AJ934" t="s">
        <v>9</v>
      </c>
      <c r="AK934">
        <v>1000000</v>
      </c>
      <c r="AL934">
        <v>2000000</v>
      </c>
      <c r="AM934" t="s">
        <v>5417</v>
      </c>
      <c r="AN934">
        <v>2000000</v>
      </c>
      <c r="AO934" t="s">
        <v>5011</v>
      </c>
      <c r="AP934">
        <v>0</v>
      </c>
      <c r="AQ934">
        <v>1203</v>
      </c>
      <c r="AR934">
        <v>9358</v>
      </c>
      <c r="AS934">
        <v>80209</v>
      </c>
      <c r="AT934">
        <v>112146</v>
      </c>
      <c r="AU934">
        <v>336292</v>
      </c>
      <c r="AV934">
        <v>305821</v>
      </c>
      <c r="AW934">
        <v>305821</v>
      </c>
      <c r="AX934">
        <v>300427</v>
      </c>
      <c r="AY934">
        <v>329676</v>
      </c>
      <c r="AZ934">
        <v>94610</v>
      </c>
      <c r="BA934">
        <v>124437</v>
      </c>
      <c r="BB934" t="s">
        <v>3796</v>
      </c>
      <c r="BC934" t="s">
        <v>3797</v>
      </c>
      <c r="BD934" t="s">
        <v>3813</v>
      </c>
      <c r="BE934" t="s">
        <v>3818</v>
      </c>
      <c r="BF934" t="s">
        <v>3817</v>
      </c>
      <c r="BG934" t="s">
        <v>3824</v>
      </c>
      <c r="BH934" t="s">
        <v>523</v>
      </c>
      <c r="BI934" t="s">
        <v>524</v>
      </c>
      <c r="BJ934" t="s">
        <v>527</v>
      </c>
      <c r="BK934" t="s">
        <v>3773</v>
      </c>
      <c r="BL934" t="s">
        <v>5887</v>
      </c>
      <c r="BM934" t="s">
        <v>4949</v>
      </c>
      <c r="BN934" t="s">
        <v>7</v>
      </c>
      <c r="BO934" t="s">
        <v>4950</v>
      </c>
      <c r="BP934" s="441" t="str">
        <f t="shared" si="14"/>
        <v>WA.2378.EBA.962.301.H.521211</v>
      </c>
    </row>
    <row r="935" spans="1:68">
      <c r="A935" t="s">
        <v>5010</v>
      </c>
      <c r="B935" t="s">
        <v>4936</v>
      </c>
      <c r="C935" t="s">
        <v>4937</v>
      </c>
      <c r="D935" t="s">
        <v>3795</v>
      </c>
      <c r="E935" t="s">
        <v>197</v>
      </c>
      <c r="F935" t="s">
        <v>3812</v>
      </c>
      <c r="G935" t="s">
        <v>820</v>
      </c>
      <c r="H935" t="s">
        <v>4938</v>
      </c>
      <c r="I935">
        <v>9</v>
      </c>
      <c r="J935" t="s">
        <v>5469</v>
      </c>
      <c r="K935">
        <v>1</v>
      </c>
      <c r="L935" t="s">
        <v>812</v>
      </c>
      <c r="M935" t="s">
        <v>568</v>
      </c>
      <c r="N935" t="s">
        <v>1484</v>
      </c>
      <c r="O935" t="s">
        <v>503</v>
      </c>
      <c r="P935" t="s">
        <v>8</v>
      </c>
      <c r="Q935" t="s">
        <v>4570</v>
      </c>
      <c r="R935" t="s">
        <v>4940</v>
      </c>
      <c r="S935" t="s">
        <v>195</v>
      </c>
      <c r="T935" t="s">
        <v>4570</v>
      </c>
      <c r="U935" t="s">
        <v>4570</v>
      </c>
      <c r="V935" t="s">
        <v>5092</v>
      </c>
      <c r="W935" t="s">
        <v>5001</v>
      </c>
      <c r="X935" t="s">
        <v>6174</v>
      </c>
      <c r="Y935" t="s">
        <v>4493</v>
      </c>
      <c r="Z935" t="s">
        <v>8</v>
      </c>
      <c r="AA935">
        <v>0</v>
      </c>
      <c r="AB935" t="s">
        <v>195</v>
      </c>
      <c r="AC935">
        <v>0</v>
      </c>
      <c r="AD935" t="s">
        <v>195</v>
      </c>
      <c r="AE935">
        <v>0</v>
      </c>
      <c r="AF935" t="s">
        <v>195</v>
      </c>
      <c r="AG935">
        <v>0</v>
      </c>
      <c r="AH935" t="s">
        <v>195</v>
      </c>
      <c r="AI935">
        <v>2</v>
      </c>
      <c r="AJ935" t="s">
        <v>9</v>
      </c>
      <c r="AK935">
        <v>1500000</v>
      </c>
      <c r="AL935">
        <v>3000000</v>
      </c>
      <c r="AM935" t="s">
        <v>5417</v>
      </c>
      <c r="AN935">
        <v>3000000</v>
      </c>
      <c r="AO935" t="s">
        <v>5011</v>
      </c>
      <c r="AP935">
        <v>0</v>
      </c>
      <c r="AQ935">
        <v>1805</v>
      </c>
      <c r="AR935">
        <v>14036</v>
      </c>
      <c r="AS935">
        <v>120313</v>
      </c>
      <c r="AT935">
        <v>168219</v>
      </c>
      <c r="AU935">
        <v>504437</v>
      </c>
      <c r="AV935">
        <v>458731</v>
      </c>
      <c r="AW935">
        <v>458731</v>
      </c>
      <c r="AX935">
        <v>450640</v>
      </c>
      <c r="AY935">
        <v>494514</v>
      </c>
      <c r="AZ935">
        <v>141916</v>
      </c>
      <c r="BA935">
        <v>186658</v>
      </c>
      <c r="BB935" t="s">
        <v>3796</v>
      </c>
      <c r="BC935" t="s">
        <v>3797</v>
      </c>
      <c r="BD935" t="s">
        <v>3813</v>
      </c>
      <c r="BE935" t="s">
        <v>3818</v>
      </c>
      <c r="BF935" t="s">
        <v>3817</v>
      </c>
      <c r="BG935" t="s">
        <v>3824</v>
      </c>
      <c r="BH935" t="s">
        <v>523</v>
      </c>
      <c r="BI935" t="s">
        <v>524</v>
      </c>
      <c r="BJ935" t="s">
        <v>527</v>
      </c>
      <c r="BK935" t="s">
        <v>3773</v>
      </c>
      <c r="BL935" t="s">
        <v>5115</v>
      </c>
      <c r="BM935" t="s">
        <v>4949</v>
      </c>
      <c r="BN935" t="s">
        <v>7</v>
      </c>
      <c r="BO935" t="s">
        <v>4950</v>
      </c>
      <c r="BP935" s="441" t="str">
        <f t="shared" si="14"/>
        <v>WA.2378.EBA.962.301.H.521211</v>
      </c>
    </row>
    <row r="936" spans="1:68">
      <c r="A936" t="s">
        <v>5010</v>
      </c>
      <c r="B936" t="s">
        <v>4936</v>
      </c>
      <c r="C936" t="s">
        <v>4937</v>
      </c>
      <c r="D936" t="s">
        <v>3795</v>
      </c>
      <c r="E936" t="s">
        <v>197</v>
      </c>
      <c r="F936" t="s">
        <v>3812</v>
      </c>
      <c r="G936" t="s">
        <v>820</v>
      </c>
      <c r="H936" t="s">
        <v>4938</v>
      </c>
      <c r="I936">
        <v>9</v>
      </c>
      <c r="J936" t="s">
        <v>5469</v>
      </c>
      <c r="K936">
        <v>1</v>
      </c>
      <c r="L936" t="s">
        <v>812</v>
      </c>
      <c r="M936" t="s">
        <v>568</v>
      </c>
      <c r="N936" t="s">
        <v>1484</v>
      </c>
      <c r="O936" t="s">
        <v>503</v>
      </c>
      <c r="P936" t="s">
        <v>8</v>
      </c>
      <c r="Q936" t="s">
        <v>4570</v>
      </c>
      <c r="R936" t="s">
        <v>4940</v>
      </c>
      <c r="S936" t="s">
        <v>195</v>
      </c>
      <c r="T936" t="s">
        <v>4570</v>
      </c>
      <c r="U936" t="s">
        <v>4570</v>
      </c>
      <c r="V936" t="s">
        <v>5096</v>
      </c>
      <c r="W936" t="s">
        <v>5092</v>
      </c>
      <c r="X936" t="s">
        <v>6175</v>
      </c>
      <c r="Y936" t="s">
        <v>6176</v>
      </c>
      <c r="Z936" t="s">
        <v>8</v>
      </c>
      <c r="AA936">
        <v>0</v>
      </c>
      <c r="AB936" t="s">
        <v>195</v>
      </c>
      <c r="AC936">
        <v>0</v>
      </c>
      <c r="AD936" t="s">
        <v>195</v>
      </c>
      <c r="AE936">
        <v>0</v>
      </c>
      <c r="AF936" t="s">
        <v>195</v>
      </c>
      <c r="AG936">
        <v>0</v>
      </c>
      <c r="AH936" t="s">
        <v>195</v>
      </c>
      <c r="AI936">
        <v>20</v>
      </c>
      <c r="AJ936" t="s">
        <v>176</v>
      </c>
      <c r="AK936">
        <v>450000</v>
      </c>
      <c r="AL936">
        <v>9000000</v>
      </c>
      <c r="AM936" t="s">
        <v>5417</v>
      </c>
      <c r="AN936">
        <v>9000000</v>
      </c>
      <c r="AO936" t="s">
        <v>5011</v>
      </c>
      <c r="AP936">
        <v>0</v>
      </c>
      <c r="AQ936">
        <v>5414</v>
      </c>
      <c r="AR936">
        <v>42109</v>
      </c>
      <c r="AS936">
        <v>360939</v>
      </c>
      <c r="AT936">
        <v>504657</v>
      </c>
      <c r="AU936">
        <v>1513312</v>
      </c>
      <c r="AV936">
        <v>1376194</v>
      </c>
      <c r="AW936">
        <v>1376194</v>
      </c>
      <c r="AX936">
        <v>1351920</v>
      </c>
      <c r="AY936">
        <v>1483543</v>
      </c>
      <c r="AZ936">
        <v>425747</v>
      </c>
      <c r="BA936">
        <v>559971</v>
      </c>
      <c r="BB936" t="s">
        <v>3796</v>
      </c>
      <c r="BC936" t="s">
        <v>3797</v>
      </c>
      <c r="BD936" t="s">
        <v>3813</v>
      </c>
      <c r="BE936" t="s">
        <v>3818</v>
      </c>
      <c r="BF936" t="s">
        <v>3817</v>
      </c>
      <c r="BG936" t="s">
        <v>3824</v>
      </c>
      <c r="BH936" t="s">
        <v>523</v>
      </c>
      <c r="BI936" t="s">
        <v>524</v>
      </c>
      <c r="BJ936" t="s">
        <v>527</v>
      </c>
      <c r="BK936" t="s">
        <v>3773</v>
      </c>
      <c r="BL936" t="s">
        <v>6177</v>
      </c>
      <c r="BM936" t="s">
        <v>4949</v>
      </c>
      <c r="BN936" t="s">
        <v>7</v>
      </c>
      <c r="BO936" t="s">
        <v>4950</v>
      </c>
      <c r="BP936" s="441" t="str">
        <f t="shared" si="14"/>
        <v>WA.2378.EBA.962.301.H.521211</v>
      </c>
    </row>
    <row r="937" spans="1:68">
      <c r="A937" t="s">
        <v>5010</v>
      </c>
      <c r="B937" t="s">
        <v>4936</v>
      </c>
      <c r="C937" t="s">
        <v>4937</v>
      </c>
      <c r="D937" t="s">
        <v>3795</v>
      </c>
      <c r="E937" t="s">
        <v>197</v>
      </c>
      <c r="F937" t="s">
        <v>3812</v>
      </c>
      <c r="G937" t="s">
        <v>820</v>
      </c>
      <c r="H937" t="s">
        <v>4938</v>
      </c>
      <c r="I937">
        <v>9</v>
      </c>
      <c r="J937" t="s">
        <v>5469</v>
      </c>
      <c r="K937">
        <v>1</v>
      </c>
      <c r="L937" t="s">
        <v>812</v>
      </c>
      <c r="M937" t="s">
        <v>568</v>
      </c>
      <c r="N937" t="s">
        <v>1484</v>
      </c>
      <c r="O937" t="s">
        <v>503</v>
      </c>
      <c r="P937" t="s">
        <v>8</v>
      </c>
      <c r="Q937" t="s">
        <v>4570</v>
      </c>
      <c r="R937" t="s">
        <v>4940</v>
      </c>
      <c r="S937" t="s">
        <v>195</v>
      </c>
      <c r="T937" t="s">
        <v>4570</v>
      </c>
      <c r="U937" t="s">
        <v>4570</v>
      </c>
      <c r="V937" t="s">
        <v>5265</v>
      </c>
      <c r="W937" t="s">
        <v>5096</v>
      </c>
      <c r="X937" t="s">
        <v>6178</v>
      </c>
      <c r="Y937" t="s">
        <v>6179</v>
      </c>
      <c r="Z937" t="s">
        <v>8</v>
      </c>
      <c r="AA937">
        <v>0</v>
      </c>
      <c r="AB937" t="s">
        <v>195</v>
      </c>
      <c r="AC937">
        <v>0</v>
      </c>
      <c r="AD937" t="s">
        <v>195</v>
      </c>
      <c r="AE937">
        <v>0</v>
      </c>
      <c r="AF937" t="s">
        <v>195</v>
      </c>
      <c r="AG937">
        <v>0</v>
      </c>
      <c r="AH937" t="s">
        <v>195</v>
      </c>
      <c r="AI937">
        <v>20</v>
      </c>
      <c r="AJ937" t="s">
        <v>176</v>
      </c>
      <c r="AK937">
        <v>450000</v>
      </c>
      <c r="AL937">
        <v>9000000</v>
      </c>
      <c r="AM937" t="s">
        <v>5417</v>
      </c>
      <c r="AN937">
        <v>9000000</v>
      </c>
      <c r="AO937" t="s">
        <v>5011</v>
      </c>
      <c r="AP937">
        <v>0</v>
      </c>
      <c r="AQ937">
        <v>5414</v>
      </c>
      <c r="AR937">
        <v>42109</v>
      </c>
      <c r="AS937">
        <v>360939</v>
      </c>
      <c r="AT937">
        <v>504657</v>
      </c>
      <c r="AU937">
        <v>1513312</v>
      </c>
      <c r="AV937">
        <v>1376194</v>
      </c>
      <c r="AW937">
        <v>1376194</v>
      </c>
      <c r="AX937">
        <v>1351920</v>
      </c>
      <c r="AY937">
        <v>1483543</v>
      </c>
      <c r="AZ937">
        <v>425747</v>
      </c>
      <c r="BA937">
        <v>559971</v>
      </c>
      <c r="BB937" t="s">
        <v>3796</v>
      </c>
      <c r="BC937" t="s">
        <v>3797</v>
      </c>
      <c r="BD937" t="s">
        <v>3813</v>
      </c>
      <c r="BE937" t="s">
        <v>3818</v>
      </c>
      <c r="BF937" t="s">
        <v>3817</v>
      </c>
      <c r="BG937" t="s">
        <v>3824</v>
      </c>
      <c r="BH937" t="s">
        <v>523</v>
      </c>
      <c r="BI937" t="s">
        <v>524</v>
      </c>
      <c r="BJ937" t="s">
        <v>527</v>
      </c>
      <c r="BK937" t="s">
        <v>3773</v>
      </c>
      <c r="BL937" t="s">
        <v>6180</v>
      </c>
      <c r="BM937" t="s">
        <v>4949</v>
      </c>
      <c r="BN937" t="s">
        <v>7</v>
      </c>
      <c r="BO937" t="s">
        <v>4950</v>
      </c>
      <c r="BP937" s="441" t="str">
        <f t="shared" si="14"/>
        <v>WA.2378.EBA.962.301.H.521211</v>
      </c>
    </row>
    <row r="938" spans="1:68">
      <c r="A938" t="s">
        <v>5010</v>
      </c>
      <c r="B938" t="s">
        <v>4936</v>
      </c>
      <c r="C938" t="s">
        <v>4937</v>
      </c>
      <c r="D938" t="s">
        <v>3795</v>
      </c>
      <c r="E938" t="s">
        <v>197</v>
      </c>
      <c r="F938" t="s">
        <v>3812</v>
      </c>
      <c r="G938" t="s">
        <v>820</v>
      </c>
      <c r="H938" t="s">
        <v>4938</v>
      </c>
      <c r="I938">
        <v>9</v>
      </c>
      <c r="J938" t="s">
        <v>5469</v>
      </c>
      <c r="K938">
        <v>1</v>
      </c>
      <c r="L938" t="s">
        <v>812</v>
      </c>
      <c r="M938" t="s">
        <v>568</v>
      </c>
      <c r="N938" t="s">
        <v>1484</v>
      </c>
      <c r="O938" t="s">
        <v>503</v>
      </c>
      <c r="P938" t="s">
        <v>8</v>
      </c>
      <c r="Q938" t="s">
        <v>4570</v>
      </c>
      <c r="R938" t="s">
        <v>4940</v>
      </c>
      <c r="S938" t="s">
        <v>195</v>
      </c>
      <c r="T938" t="s">
        <v>4570</v>
      </c>
      <c r="U938" t="s">
        <v>4570</v>
      </c>
      <c r="V938" t="s">
        <v>5269</v>
      </c>
      <c r="W938" t="s">
        <v>5265</v>
      </c>
      <c r="X938" t="s">
        <v>6181</v>
      </c>
      <c r="Y938" t="s">
        <v>6182</v>
      </c>
      <c r="Z938" t="s">
        <v>8</v>
      </c>
      <c r="AA938">
        <v>0</v>
      </c>
      <c r="AB938" t="s">
        <v>195</v>
      </c>
      <c r="AC938">
        <v>0</v>
      </c>
      <c r="AD938" t="s">
        <v>195</v>
      </c>
      <c r="AE938">
        <v>0</v>
      </c>
      <c r="AF938" t="s">
        <v>195</v>
      </c>
      <c r="AG938">
        <v>0</v>
      </c>
      <c r="AH938" t="s">
        <v>195</v>
      </c>
      <c r="AI938">
        <v>1</v>
      </c>
      <c r="AJ938" t="s">
        <v>9</v>
      </c>
      <c r="AK938">
        <v>25000000</v>
      </c>
      <c r="AL938">
        <v>25000000</v>
      </c>
      <c r="AM938" t="s">
        <v>5417</v>
      </c>
      <c r="AN938">
        <v>25000000</v>
      </c>
      <c r="AO938" t="s">
        <v>5011</v>
      </c>
      <c r="AP938">
        <v>0</v>
      </c>
      <c r="AQ938">
        <v>15039</v>
      </c>
      <c r="AR938">
        <v>116971</v>
      </c>
      <c r="AS938">
        <v>1002608</v>
      </c>
      <c r="AT938">
        <v>1401825</v>
      </c>
      <c r="AU938">
        <v>4203644</v>
      </c>
      <c r="AV938">
        <v>3822762</v>
      </c>
      <c r="AW938">
        <v>3822762</v>
      </c>
      <c r="AX938">
        <v>3755333</v>
      </c>
      <c r="AY938">
        <v>4120954</v>
      </c>
      <c r="AZ938">
        <v>1182630</v>
      </c>
      <c r="BA938">
        <v>1555472</v>
      </c>
      <c r="BB938" t="s">
        <v>3796</v>
      </c>
      <c r="BC938" t="s">
        <v>3797</v>
      </c>
      <c r="BD938" t="s">
        <v>3813</v>
      </c>
      <c r="BE938" t="s">
        <v>3818</v>
      </c>
      <c r="BF938" t="s">
        <v>3817</v>
      </c>
      <c r="BG938" t="s">
        <v>3824</v>
      </c>
      <c r="BH938" t="s">
        <v>523</v>
      </c>
      <c r="BI938" t="s">
        <v>524</v>
      </c>
      <c r="BJ938" t="s">
        <v>527</v>
      </c>
      <c r="BK938" t="s">
        <v>3773</v>
      </c>
      <c r="BL938" t="s">
        <v>6183</v>
      </c>
      <c r="BM938" t="s">
        <v>4949</v>
      </c>
      <c r="BN938" t="s">
        <v>7</v>
      </c>
      <c r="BO938" t="s">
        <v>4950</v>
      </c>
      <c r="BP938" s="441" t="str">
        <f t="shared" si="14"/>
        <v>WA.2378.EBA.962.301.H.521211</v>
      </c>
    </row>
    <row r="939" spans="1:68">
      <c r="A939" t="s">
        <v>5010</v>
      </c>
      <c r="B939" t="s">
        <v>4936</v>
      </c>
      <c r="C939" t="s">
        <v>4937</v>
      </c>
      <c r="D939" t="s">
        <v>3795</v>
      </c>
      <c r="E939" t="s">
        <v>197</v>
      </c>
      <c r="F939" t="s">
        <v>3812</v>
      </c>
      <c r="G939" t="s">
        <v>820</v>
      </c>
      <c r="H939" t="s">
        <v>4938</v>
      </c>
      <c r="I939">
        <v>9</v>
      </c>
      <c r="J939" t="s">
        <v>5469</v>
      </c>
      <c r="K939">
        <v>1</v>
      </c>
      <c r="L939" t="s">
        <v>812</v>
      </c>
      <c r="M939" t="s">
        <v>568</v>
      </c>
      <c r="N939" t="s">
        <v>1484</v>
      </c>
      <c r="O939" t="s">
        <v>503</v>
      </c>
      <c r="P939" t="s">
        <v>8</v>
      </c>
      <c r="Q939" t="s">
        <v>4570</v>
      </c>
      <c r="R939" t="s">
        <v>4940</v>
      </c>
      <c r="S939" t="s">
        <v>195</v>
      </c>
      <c r="T939" t="s">
        <v>4570</v>
      </c>
      <c r="U939" t="s">
        <v>4570</v>
      </c>
      <c r="V939" t="s">
        <v>5413</v>
      </c>
      <c r="W939" t="s">
        <v>5269</v>
      </c>
      <c r="X939" t="s">
        <v>6184</v>
      </c>
      <c r="Y939" t="s">
        <v>6185</v>
      </c>
      <c r="Z939" t="s">
        <v>8</v>
      </c>
      <c r="AA939">
        <v>0</v>
      </c>
      <c r="AB939" t="s">
        <v>195</v>
      </c>
      <c r="AC939">
        <v>0</v>
      </c>
      <c r="AD939" t="s">
        <v>195</v>
      </c>
      <c r="AE939">
        <v>0</v>
      </c>
      <c r="AF939" t="s">
        <v>195</v>
      </c>
      <c r="AG939">
        <v>0</v>
      </c>
      <c r="AH939" t="s">
        <v>195</v>
      </c>
      <c r="AI939">
        <v>1</v>
      </c>
      <c r="AJ939" t="s">
        <v>9</v>
      </c>
      <c r="AK939">
        <v>25000000</v>
      </c>
      <c r="AL939">
        <v>25000000</v>
      </c>
      <c r="AM939" t="s">
        <v>5417</v>
      </c>
      <c r="AN939">
        <v>25000000</v>
      </c>
      <c r="AO939" t="s">
        <v>5011</v>
      </c>
      <c r="AP939">
        <v>0</v>
      </c>
      <c r="AQ939">
        <v>15039</v>
      </c>
      <c r="AR939">
        <v>116971</v>
      </c>
      <c r="AS939">
        <v>1002608</v>
      </c>
      <c r="AT939">
        <v>1401825</v>
      </c>
      <c r="AU939">
        <v>4203644</v>
      </c>
      <c r="AV939">
        <v>3822762</v>
      </c>
      <c r="AW939">
        <v>3822762</v>
      </c>
      <c r="AX939">
        <v>3755333</v>
      </c>
      <c r="AY939">
        <v>4120954</v>
      </c>
      <c r="AZ939">
        <v>1182630</v>
      </c>
      <c r="BA939">
        <v>1555472</v>
      </c>
      <c r="BB939" t="s">
        <v>3796</v>
      </c>
      <c r="BC939" t="s">
        <v>3797</v>
      </c>
      <c r="BD939" t="s">
        <v>3813</v>
      </c>
      <c r="BE939" t="s">
        <v>3818</v>
      </c>
      <c r="BF939" t="s">
        <v>3817</v>
      </c>
      <c r="BG939" t="s">
        <v>3824</v>
      </c>
      <c r="BH939" t="s">
        <v>523</v>
      </c>
      <c r="BI939" t="s">
        <v>524</v>
      </c>
      <c r="BJ939" t="s">
        <v>527</v>
      </c>
      <c r="BK939" t="s">
        <v>3773</v>
      </c>
      <c r="BL939" t="s">
        <v>6186</v>
      </c>
      <c r="BM939" t="s">
        <v>4949</v>
      </c>
      <c r="BN939" t="s">
        <v>7</v>
      </c>
      <c r="BO939" t="s">
        <v>4950</v>
      </c>
      <c r="BP939" s="441" t="str">
        <f t="shared" si="14"/>
        <v>WA.2378.EBA.962.301.H.521211</v>
      </c>
    </row>
    <row r="940" spans="1:68">
      <c r="A940" t="s">
        <v>5010</v>
      </c>
      <c r="B940" t="s">
        <v>4936</v>
      </c>
      <c r="C940" t="s">
        <v>4937</v>
      </c>
      <c r="D940" t="s">
        <v>3795</v>
      </c>
      <c r="E940" t="s">
        <v>197</v>
      </c>
      <c r="F940" t="s">
        <v>3812</v>
      </c>
      <c r="G940" t="s">
        <v>820</v>
      </c>
      <c r="H940" t="s">
        <v>4938</v>
      </c>
      <c r="I940">
        <v>9</v>
      </c>
      <c r="J940" t="s">
        <v>5469</v>
      </c>
      <c r="K940">
        <v>1</v>
      </c>
      <c r="L940" t="s">
        <v>812</v>
      </c>
      <c r="M940" t="s">
        <v>568</v>
      </c>
      <c r="N940" t="s">
        <v>1484</v>
      </c>
      <c r="O940" t="s">
        <v>503</v>
      </c>
      <c r="P940" t="s">
        <v>8</v>
      </c>
      <c r="Q940" t="s">
        <v>4570</v>
      </c>
      <c r="R940" t="s">
        <v>4940</v>
      </c>
      <c r="S940" t="s">
        <v>195</v>
      </c>
      <c r="T940" t="s">
        <v>4570</v>
      </c>
      <c r="U940" t="s">
        <v>4570</v>
      </c>
      <c r="V940" t="s">
        <v>5417</v>
      </c>
      <c r="W940" t="s">
        <v>5413</v>
      </c>
      <c r="X940" t="s">
        <v>6187</v>
      </c>
      <c r="Y940" t="s">
        <v>6188</v>
      </c>
      <c r="Z940" t="s">
        <v>8</v>
      </c>
      <c r="AA940">
        <v>0</v>
      </c>
      <c r="AB940" t="s">
        <v>195</v>
      </c>
      <c r="AC940">
        <v>0</v>
      </c>
      <c r="AD940" t="s">
        <v>195</v>
      </c>
      <c r="AE940">
        <v>0</v>
      </c>
      <c r="AF940" t="s">
        <v>195</v>
      </c>
      <c r="AG940">
        <v>0</v>
      </c>
      <c r="AH940" t="s">
        <v>195</v>
      </c>
      <c r="AI940">
        <v>3</v>
      </c>
      <c r="AJ940" t="s">
        <v>176</v>
      </c>
      <c r="AK940">
        <v>300000</v>
      </c>
      <c r="AL940">
        <v>900000</v>
      </c>
      <c r="AM940" t="s">
        <v>5417</v>
      </c>
      <c r="AN940">
        <v>900000</v>
      </c>
      <c r="AO940" t="s">
        <v>5011</v>
      </c>
      <c r="AP940">
        <v>0</v>
      </c>
      <c r="AQ940">
        <v>541</v>
      </c>
      <c r="AR940">
        <v>4211</v>
      </c>
      <c r="AS940">
        <v>36094</v>
      </c>
      <c r="AT940">
        <v>50466</v>
      </c>
      <c r="AU940">
        <v>151331</v>
      </c>
      <c r="AV940">
        <v>137619</v>
      </c>
      <c r="AW940">
        <v>137619</v>
      </c>
      <c r="AX940">
        <v>135192</v>
      </c>
      <c r="AY940">
        <v>148354</v>
      </c>
      <c r="AZ940">
        <v>42575</v>
      </c>
      <c r="BA940">
        <v>55998</v>
      </c>
      <c r="BB940" t="s">
        <v>3796</v>
      </c>
      <c r="BC940" t="s">
        <v>3797</v>
      </c>
      <c r="BD940" t="s">
        <v>3813</v>
      </c>
      <c r="BE940" t="s">
        <v>3818</v>
      </c>
      <c r="BF940" t="s">
        <v>3817</v>
      </c>
      <c r="BG940" t="s">
        <v>3824</v>
      </c>
      <c r="BH940" t="s">
        <v>523</v>
      </c>
      <c r="BI940" t="s">
        <v>524</v>
      </c>
      <c r="BJ940" t="s">
        <v>527</v>
      </c>
      <c r="BK940" t="s">
        <v>3773</v>
      </c>
      <c r="BL940" t="s">
        <v>6189</v>
      </c>
      <c r="BM940" t="s">
        <v>4949</v>
      </c>
      <c r="BN940" t="s">
        <v>7</v>
      </c>
      <c r="BO940" t="s">
        <v>4950</v>
      </c>
      <c r="BP940" s="441" t="str">
        <f t="shared" si="14"/>
        <v>WA.2378.EBA.962.301.H.521211</v>
      </c>
    </row>
    <row r="941" spans="1:68">
      <c r="A941" t="s">
        <v>4935</v>
      </c>
      <c r="B941" t="s">
        <v>4936</v>
      </c>
      <c r="C941" t="s">
        <v>4937</v>
      </c>
      <c r="D941" t="s">
        <v>3795</v>
      </c>
      <c r="E941" t="s">
        <v>197</v>
      </c>
      <c r="F941" t="s">
        <v>3812</v>
      </c>
      <c r="G941" t="s">
        <v>820</v>
      </c>
      <c r="H941" t="s">
        <v>4938</v>
      </c>
      <c r="I941">
        <v>9</v>
      </c>
      <c r="J941" t="s">
        <v>5469</v>
      </c>
      <c r="K941">
        <v>1</v>
      </c>
      <c r="L941" t="s">
        <v>812</v>
      </c>
      <c r="M941" t="s">
        <v>566</v>
      </c>
      <c r="N941" t="s">
        <v>154</v>
      </c>
      <c r="O941" t="s">
        <v>513</v>
      </c>
      <c r="P941" t="s">
        <v>8</v>
      </c>
      <c r="Q941" t="s">
        <v>4570</v>
      </c>
      <c r="R941" t="s">
        <v>4940</v>
      </c>
      <c r="S941" t="s">
        <v>195</v>
      </c>
      <c r="T941" t="s">
        <v>4570</v>
      </c>
      <c r="U941" t="s">
        <v>4570</v>
      </c>
      <c r="V941" t="s">
        <v>4496</v>
      </c>
      <c r="W941" t="s">
        <v>4570</v>
      </c>
      <c r="X941" t="s">
        <v>6190</v>
      </c>
      <c r="Y941" t="s">
        <v>6127</v>
      </c>
      <c r="Z941" t="s">
        <v>8</v>
      </c>
      <c r="AA941">
        <v>0</v>
      </c>
      <c r="AB941" t="s">
        <v>195</v>
      </c>
      <c r="AC941">
        <v>0</v>
      </c>
      <c r="AD941" t="s">
        <v>195</v>
      </c>
      <c r="AE941">
        <v>0</v>
      </c>
      <c r="AF941" t="s">
        <v>195</v>
      </c>
      <c r="AG941">
        <v>0</v>
      </c>
      <c r="AH941" t="s">
        <v>195</v>
      </c>
      <c r="AI941">
        <v>1</v>
      </c>
      <c r="AJ941" t="s">
        <v>9</v>
      </c>
      <c r="AK941">
        <v>432643000</v>
      </c>
      <c r="AL941">
        <v>432643000</v>
      </c>
      <c r="AM941" t="s">
        <v>5417</v>
      </c>
      <c r="AN941">
        <v>432643000</v>
      </c>
      <c r="AO941" t="s">
        <v>4943</v>
      </c>
      <c r="AP941">
        <v>0</v>
      </c>
      <c r="AQ941">
        <v>262493</v>
      </c>
      <c r="AR941">
        <v>2041613</v>
      </c>
      <c r="AS941">
        <v>17499553</v>
      </c>
      <c r="AT941">
        <v>24467516</v>
      </c>
      <c r="AU941">
        <v>73370579</v>
      </c>
      <c r="AV941">
        <v>66722647</v>
      </c>
      <c r="AW941">
        <v>66722647</v>
      </c>
      <c r="AX941">
        <v>65545741</v>
      </c>
      <c r="AY941">
        <v>71927296</v>
      </c>
      <c r="AZ941">
        <v>16933673</v>
      </c>
      <c r="BA941">
        <v>27149242</v>
      </c>
      <c r="BB941" t="s">
        <v>3796</v>
      </c>
      <c r="BC941" t="s">
        <v>3797</v>
      </c>
      <c r="BD941" t="s">
        <v>3813</v>
      </c>
      <c r="BE941" t="s">
        <v>3818</v>
      </c>
      <c r="BF941" t="s">
        <v>3817</v>
      </c>
      <c r="BG941" t="s">
        <v>3822</v>
      </c>
      <c r="BH941" t="s">
        <v>523</v>
      </c>
      <c r="BI941" t="s">
        <v>528</v>
      </c>
      <c r="BJ941" t="s">
        <v>531</v>
      </c>
      <c r="BK941" t="s">
        <v>3776</v>
      </c>
      <c r="BL941" t="s">
        <v>6128</v>
      </c>
      <c r="BM941" t="s">
        <v>4949</v>
      </c>
      <c r="BN941" t="s">
        <v>5121</v>
      </c>
      <c r="BO941" t="s">
        <v>4950</v>
      </c>
      <c r="BP941" s="441" t="str">
        <f t="shared" si="14"/>
        <v>WA.2378.EBA.962.301.F.522151</v>
      </c>
    </row>
    <row r="942" spans="1:68">
      <c r="A942" t="s">
        <v>5010</v>
      </c>
      <c r="B942" t="s">
        <v>4936</v>
      </c>
      <c r="C942" t="s">
        <v>4937</v>
      </c>
      <c r="D942" t="s">
        <v>3795</v>
      </c>
      <c r="E942" t="s">
        <v>197</v>
      </c>
      <c r="F942" t="s">
        <v>3812</v>
      </c>
      <c r="G942" t="s">
        <v>820</v>
      </c>
      <c r="H942" t="s">
        <v>4938</v>
      </c>
      <c r="I942">
        <v>9</v>
      </c>
      <c r="J942" t="s">
        <v>5469</v>
      </c>
      <c r="K942">
        <v>1</v>
      </c>
      <c r="L942" t="s">
        <v>812</v>
      </c>
      <c r="M942" t="s">
        <v>566</v>
      </c>
      <c r="N942" t="s">
        <v>154</v>
      </c>
      <c r="O942" t="s">
        <v>513</v>
      </c>
      <c r="P942" t="s">
        <v>8</v>
      </c>
      <c r="Q942" t="s">
        <v>4570</v>
      </c>
      <c r="R942" t="s">
        <v>4940</v>
      </c>
      <c r="S942" t="s">
        <v>195</v>
      </c>
      <c r="T942" t="s">
        <v>4570</v>
      </c>
      <c r="U942" t="s">
        <v>4570</v>
      </c>
      <c r="V942" t="s">
        <v>4496</v>
      </c>
      <c r="W942" t="s">
        <v>4570</v>
      </c>
      <c r="X942" t="s">
        <v>6190</v>
      </c>
      <c r="Y942" t="s">
        <v>6127</v>
      </c>
      <c r="Z942" t="s">
        <v>8</v>
      </c>
      <c r="AA942">
        <v>0</v>
      </c>
      <c r="AB942" t="s">
        <v>195</v>
      </c>
      <c r="AC942">
        <v>0</v>
      </c>
      <c r="AD942" t="s">
        <v>195</v>
      </c>
      <c r="AE942">
        <v>0</v>
      </c>
      <c r="AF942" t="s">
        <v>195</v>
      </c>
      <c r="AG942">
        <v>0</v>
      </c>
      <c r="AH942" t="s">
        <v>195</v>
      </c>
      <c r="AI942">
        <v>1</v>
      </c>
      <c r="AJ942" t="s">
        <v>9</v>
      </c>
      <c r="AK942">
        <v>432643000</v>
      </c>
      <c r="AL942">
        <v>432643000</v>
      </c>
      <c r="AM942" t="s">
        <v>5417</v>
      </c>
      <c r="AN942">
        <v>432643000</v>
      </c>
      <c r="AO942" t="s">
        <v>5011</v>
      </c>
      <c r="AP942">
        <v>0</v>
      </c>
      <c r="AQ942">
        <v>262493</v>
      </c>
      <c r="AR942">
        <v>2041613</v>
      </c>
      <c r="AS942">
        <v>17499553</v>
      </c>
      <c r="AT942">
        <v>24467516</v>
      </c>
      <c r="AU942">
        <v>73370579</v>
      </c>
      <c r="AV942">
        <v>66722647</v>
      </c>
      <c r="AW942">
        <v>66722647</v>
      </c>
      <c r="AX942">
        <v>65545741</v>
      </c>
      <c r="AY942">
        <v>71927296</v>
      </c>
      <c r="AZ942">
        <v>16933673</v>
      </c>
      <c r="BA942">
        <v>27149242</v>
      </c>
      <c r="BB942" t="s">
        <v>3796</v>
      </c>
      <c r="BC942" t="s">
        <v>3797</v>
      </c>
      <c r="BD942" t="s">
        <v>3813</v>
      </c>
      <c r="BE942" t="s">
        <v>3818</v>
      </c>
      <c r="BF942" t="s">
        <v>3817</v>
      </c>
      <c r="BG942" t="s">
        <v>3822</v>
      </c>
      <c r="BH942" t="s">
        <v>523</v>
      </c>
      <c r="BI942" t="s">
        <v>528</v>
      </c>
      <c r="BJ942" t="s">
        <v>531</v>
      </c>
      <c r="BK942" t="s">
        <v>3776</v>
      </c>
      <c r="BL942" t="s">
        <v>6128</v>
      </c>
      <c r="BM942" t="s">
        <v>4949</v>
      </c>
      <c r="BN942" t="s">
        <v>5121</v>
      </c>
      <c r="BO942" t="s">
        <v>4950</v>
      </c>
      <c r="BP942" s="441" t="str">
        <f t="shared" si="14"/>
        <v>WA.2378.EBA.962.301.F.522151</v>
      </c>
    </row>
    <row r="943" spans="1:68">
      <c r="A943" t="s">
        <v>4935</v>
      </c>
      <c r="B943" t="s">
        <v>4936</v>
      </c>
      <c r="C943" t="s">
        <v>4937</v>
      </c>
      <c r="D943" t="s">
        <v>3795</v>
      </c>
      <c r="E943" t="s">
        <v>197</v>
      </c>
      <c r="F943" t="s">
        <v>3812</v>
      </c>
      <c r="G943" t="s">
        <v>820</v>
      </c>
      <c r="H943" t="s">
        <v>4938</v>
      </c>
      <c r="I943">
        <v>9</v>
      </c>
      <c r="J943" t="s">
        <v>5469</v>
      </c>
      <c r="K943">
        <v>1</v>
      </c>
      <c r="L943" t="s">
        <v>812</v>
      </c>
      <c r="M943" t="s">
        <v>568</v>
      </c>
      <c r="N943" t="s">
        <v>1484</v>
      </c>
      <c r="O943" t="s">
        <v>510</v>
      </c>
      <c r="P943" t="s">
        <v>8</v>
      </c>
      <c r="Q943" t="s">
        <v>4570</v>
      </c>
      <c r="R943" t="s">
        <v>4940</v>
      </c>
      <c r="S943" t="s">
        <v>195</v>
      </c>
      <c r="T943" t="s">
        <v>4570</v>
      </c>
      <c r="U943" t="s">
        <v>4570</v>
      </c>
      <c r="V943" t="s">
        <v>4496</v>
      </c>
      <c r="W943" t="s">
        <v>4570</v>
      </c>
      <c r="X943" t="s">
        <v>6191</v>
      </c>
      <c r="Y943" t="s">
        <v>6192</v>
      </c>
      <c r="Z943" t="s">
        <v>8</v>
      </c>
      <c r="AA943">
        <v>0</v>
      </c>
      <c r="AB943" t="s">
        <v>195</v>
      </c>
      <c r="AC943">
        <v>0</v>
      </c>
      <c r="AD943" t="s">
        <v>195</v>
      </c>
      <c r="AE943">
        <v>0</v>
      </c>
      <c r="AF943" t="s">
        <v>195</v>
      </c>
      <c r="AG943">
        <v>0</v>
      </c>
      <c r="AH943" t="s">
        <v>195</v>
      </c>
      <c r="AI943">
        <v>4</v>
      </c>
      <c r="AJ943" t="s">
        <v>25</v>
      </c>
      <c r="AK943">
        <v>1990500</v>
      </c>
      <c r="AL943">
        <v>7962000</v>
      </c>
      <c r="AM943" t="s">
        <v>5417</v>
      </c>
      <c r="AN943">
        <v>7962000</v>
      </c>
      <c r="AO943" t="s">
        <v>4943</v>
      </c>
      <c r="AP943">
        <v>0</v>
      </c>
      <c r="AQ943">
        <v>4790</v>
      </c>
      <c r="AR943">
        <v>37253</v>
      </c>
      <c r="AS943">
        <v>319310</v>
      </c>
      <c r="AT943">
        <v>446453</v>
      </c>
      <c r="AU943">
        <v>1338777</v>
      </c>
      <c r="AV943">
        <v>1217473</v>
      </c>
      <c r="AW943">
        <v>1217473</v>
      </c>
      <c r="AX943">
        <v>1195999</v>
      </c>
      <c r="AY943">
        <v>1312441</v>
      </c>
      <c r="AZ943">
        <v>376644</v>
      </c>
      <c r="BA943">
        <v>495387</v>
      </c>
      <c r="BB943" t="s">
        <v>3796</v>
      </c>
      <c r="BC943" t="s">
        <v>3797</v>
      </c>
      <c r="BD943" t="s">
        <v>3813</v>
      </c>
      <c r="BE943" t="s">
        <v>3818</v>
      </c>
      <c r="BF943" t="s">
        <v>3817</v>
      </c>
      <c r="BG943" t="s">
        <v>3824</v>
      </c>
      <c r="BH943" t="s">
        <v>523</v>
      </c>
      <c r="BI943" t="s">
        <v>524</v>
      </c>
      <c r="BJ943" t="s">
        <v>527</v>
      </c>
      <c r="BK943" t="s">
        <v>3777</v>
      </c>
      <c r="BL943" t="s">
        <v>6193</v>
      </c>
      <c r="BM943" t="s">
        <v>4949</v>
      </c>
      <c r="BN943" t="s">
        <v>5186</v>
      </c>
      <c r="BO943" t="s">
        <v>4950</v>
      </c>
      <c r="BP943" s="441" t="str">
        <f t="shared" si="14"/>
        <v>WA.2378.EBA.962.301.H.524111</v>
      </c>
    </row>
    <row r="944" spans="1:68">
      <c r="A944" t="s">
        <v>5010</v>
      </c>
      <c r="B944" t="s">
        <v>4936</v>
      </c>
      <c r="C944" t="s">
        <v>4937</v>
      </c>
      <c r="D944" t="s">
        <v>3795</v>
      </c>
      <c r="E944" t="s">
        <v>197</v>
      </c>
      <c r="F944" t="s">
        <v>3812</v>
      </c>
      <c r="G944" t="s">
        <v>820</v>
      </c>
      <c r="H944" t="s">
        <v>4938</v>
      </c>
      <c r="I944">
        <v>9</v>
      </c>
      <c r="J944" t="s">
        <v>5469</v>
      </c>
      <c r="K944">
        <v>1</v>
      </c>
      <c r="L944" t="s">
        <v>805</v>
      </c>
      <c r="M944" t="s">
        <v>509</v>
      </c>
      <c r="N944" t="s">
        <v>4820</v>
      </c>
      <c r="O944" t="s">
        <v>510</v>
      </c>
      <c r="P944" t="s">
        <v>8</v>
      </c>
      <c r="Q944" t="s">
        <v>4570</v>
      </c>
      <c r="R944" t="s">
        <v>4940</v>
      </c>
      <c r="S944" t="s">
        <v>195</v>
      </c>
      <c r="T944" t="s">
        <v>4570</v>
      </c>
      <c r="U944" t="s">
        <v>4570</v>
      </c>
      <c r="V944" t="s">
        <v>4496</v>
      </c>
      <c r="W944" t="s">
        <v>4570</v>
      </c>
      <c r="X944" t="s">
        <v>6060</v>
      </c>
      <c r="Y944" t="s">
        <v>6044</v>
      </c>
      <c r="Z944" t="s">
        <v>8</v>
      </c>
      <c r="AA944">
        <v>0</v>
      </c>
      <c r="AB944" t="s">
        <v>195</v>
      </c>
      <c r="AC944">
        <v>0</v>
      </c>
      <c r="AD944" t="s">
        <v>195</v>
      </c>
      <c r="AE944">
        <v>0</v>
      </c>
      <c r="AF944" t="s">
        <v>195</v>
      </c>
      <c r="AG944">
        <v>0</v>
      </c>
      <c r="AH944" t="s">
        <v>195</v>
      </c>
      <c r="AI944">
        <v>70</v>
      </c>
      <c r="AJ944" t="s">
        <v>6061</v>
      </c>
      <c r="AK944">
        <v>5000000</v>
      </c>
      <c r="AL944">
        <v>350000000</v>
      </c>
      <c r="AM944" t="s">
        <v>5417</v>
      </c>
      <c r="AN944">
        <v>350000000</v>
      </c>
      <c r="AO944" t="s">
        <v>5011</v>
      </c>
      <c r="AP944">
        <v>0</v>
      </c>
      <c r="AQ944">
        <v>3752065</v>
      </c>
      <c r="AR944">
        <v>20953037</v>
      </c>
      <c r="AS944">
        <v>10420418</v>
      </c>
      <c r="AT944">
        <v>3054736</v>
      </c>
      <c r="AU944">
        <v>36674827</v>
      </c>
      <c r="AV944">
        <v>43181602</v>
      </c>
      <c r="AW944">
        <v>34856363</v>
      </c>
      <c r="AX944">
        <v>34162717</v>
      </c>
      <c r="AY944">
        <v>43824785</v>
      </c>
      <c r="AZ944">
        <v>33390916</v>
      </c>
      <c r="BA944">
        <v>85728534</v>
      </c>
      <c r="BB944" t="s">
        <v>3796</v>
      </c>
      <c r="BC944" t="s">
        <v>3797</v>
      </c>
      <c r="BD944" t="s">
        <v>3813</v>
      </c>
      <c r="BE944" t="s">
        <v>3818</v>
      </c>
      <c r="BF944" t="s">
        <v>5472</v>
      </c>
      <c r="BG944" t="s">
        <v>4872</v>
      </c>
      <c r="BH944" t="s">
        <v>4947</v>
      </c>
      <c r="BI944" t="s">
        <v>195</v>
      </c>
      <c r="BJ944" t="s">
        <v>195</v>
      </c>
      <c r="BK944" t="s">
        <v>3777</v>
      </c>
      <c r="BL944" t="s">
        <v>6048</v>
      </c>
      <c r="BM944" t="s">
        <v>4949</v>
      </c>
      <c r="BN944" t="s">
        <v>5186</v>
      </c>
      <c r="BO944" t="s">
        <v>4950</v>
      </c>
      <c r="BP944" s="441" t="str">
        <f t="shared" si="14"/>
        <v>WA.2378.EBA.962.101.C.524111</v>
      </c>
    </row>
    <row r="945" spans="1:68">
      <c r="A945" t="s">
        <v>5010</v>
      </c>
      <c r="B945" t="s">
        <v>4936</v>
      </c>
      <c r="C945" t="s">
        <v>4937</v>
      </c>
      <c r="D945" t="s">
        <v>3795</v>
      </c>
      <c r="E945" t="s">
        <v>197</v>
      </c>
      <c r="F945" t="s">
        <v>3812</v>
      </c>
      <c r="G945" t="s">
        <v>820</v>
      </c>
      <c r="H945" t="s">
        <v>4938</v>
      </c>
      <c r="I945">
        <v>9</v>
      </c>
      <c r="J945" t="s">
        <v>5469</v>
      </c>
      <c r="K945">
        <v>1</v>
      </c>
      <c r="L945" t="s">
        <v>812</v>
      </c>
      <c r="M945" t="s">
        <v>568</v>
      </c>
      <c r="N945" t="s">
        <v>1484</v>
      </c>
      <c r="O945" t="s">
        <v>510</v>
      </c>
      <c r="P945" t="s">
        <v>8</v>
      </c>
      <c r="Q945" t="s">
        <v>4570</v>
      </c>
      <c r="R945" t="s">
        <v>4940</v>
      </c>
      <c r="S945" t="s">
        <v>195</v>
      </c>
      <c r="T945" t="s">
        <v>4570</v>
      </c>
      <c r="U945" t="s">
        <v>4570</v>
      </c>
      <c r="V945" t="s">
        <v>4496</v>
      </c>
      <c r="W945" t="s">
        <v>4570</v>
      </c>
      <c r="X945" t="s">
        <v>6191</v>
      </c>
      <c r="Y945" t="s">
        <v>6192</v>
      </c>
      <c r="Z945" t="s">
        <v>8</v>
      </c>
      <c r="AA945">
        <v>0</v>
      </c>
      <c r="AB945" t="s">
        <v>195</v>
      </c>
      <c r="AC945">
        <v>0</v>
      </c>
      <c r="AD945" t="s">
        <v>195</v>
      </c>
      <c r="AE945">
        <v>0</v>
      </c>
      <c r="AF945" t="s">
        <v>195</v>
      </c>
      <c r="AG945">
        <v>0</v>
      </c>
      <c r="AH945" t="s">
        <v>195</v>
      </c>
      <c r="AI945">
        <v>4</v>
      </c>
      <c r="AJ945" t="s">
        <v>25</v>
      </c>
      <c r="AK945">
        <v>1990500</v>
      </c>
      <c r="AL945">
        <v>7962000</v>
      </c>
      <c r="AM945" t="s">
        <v>5417</v>
      </c>
      <c r="AN945">
        <v>7962000</v>
      </c>
      <c r="AO945" t="s">
        <v>5011</v>
      </c>
      <c r="AP945">
        <v>0</v>
      </c>
      <c r="AQ945">
        <v>4790</v>
      </c>
      <c r="AR945">
        <v>37253</v>
      </c>
      <c r="AS945">
        <v>319310</v>
      </c>
      <c r="AT945">
        <v>446453</v>
      </c>
      <c r="AU945">
        <v>1338777</v>
      </c>
      <c r="AV945">
        <v>1217473</v>
      </c>
      <c r="AW945">
        <v>1217473</v>
      </c>
      <c r="AX945">
        <v>1195999</v>
      </c>
      <c r="AY945">
        <v>1312441</v>
      </c>
      <c r="AZ945">
        <v>376644</v>
      </c>
      <c r="BA945">
        <v>495387</v>
      </c>
      <c r="BB945" t="s">
        <v>3796</v>
      </c>
      <c r="BC945" t="s">
        <v>3797</v>
      </c>
      <c r="BD945" t="s">
        <v>3813</v>
      </c>
      <c r="BE945" t="s">
        <v>3818</v>
      </c>
      <c r="BF945" t="s">
        <v>3817</v>
      </c>
      <c r="BG945" t="s">
        <v>3824</v>
      </c>
      <c r="BH945" t="s">
        <v>523</v>
      </c>
      <c r="BI945" t="s">
        <v>524</v>
      </c>
      <c r="BJ945" t="s">
        <v>527</v>
      </c>
      <c r="BK945" t="s">
        <v>3777</v>
      </c>
      <c r="BL945" t="s">
        <v>6193</v>
      </c>
      <c r="BM945" t="s">
        <v>4949</v>
      </c>
      <c r="BN945" t="s">
        <v>5186</v>
      </c>
      <c r="BO945" t="s">
        <v>4950</v>
      </c>
      <c r="BP945" s="441" t="str">
        <f t="shared" si="14"/>
        <v>WA.2378.EBA.962.301.H.524111</v>
      </c>
    </row>
    <row r="946" spans="1:68">
      <c r="A946" t="s">
        <v>4935</v>
      </c>
      <c r="B946" t="s">
        <v>4936</v>
      </c>
      <c r="C946" t="s">
        <v>4937</v>
      </c>
      <c r="D946" t="s">
        <v>3770</v>
      </c>
      <c r="E946" t="s">
        <v>194</v>
      </c>
      <c r="F946" t="s">
        <v>3772</v>
      </c>
      <c r="G946" t="s">
        <v>3</v>
      </c>
      <c r="H946" t="s">
        <v>4938</v>
      </c>
      <c r="I946">
        <v>4</v>
      </c>
      <c r="J946" t="s">
        <v>501</v>
      </c>
      <c r="K946">
        <v>4</v>
      </c>
      <c r="L946" t="s">
        <v>502</v>
      </c>
      <c r="M946" t="s">
        <v>567</v>
      </c>
      <c r="N946" t="s">
        <v>6194</v>
      </c>
      <c r="O946" t="s">
        <v>526</v>
      </c>
      <c r="P946" t="s">
        <v>8</v>
      </c>
      <c r="Q946" t="s">
        <v>4570</v>
      </c>
      <c r="R946" t="s">
        <v>4940</v>
      </c>
      <c r="S946" t="s">
        <v>195</v>
      </c>
      <c r="T946" t="s">
        <v>4570</v>
      </c>
      <c r="U946" t="s">
        <v>4570</v>
      </c>
      <c r="V946" t="s">
        <v>4496</v>
      </c>
      <c r="W946" t="s">
        <v>4570</v>
      </c>
      <c r="X946" t="s">
        <v>6195</v>
      </c>
      <c r="Y946" t="s">
        <v>6194</v>
      </c>
      <c r="Z946" t="s">
        <v>8</v>
      </c>
      <c r="AA946">
        <v>0</v>
      </c>
      <c r="AB946" t="s">
        <v>195</v>
      </c>
      <c r="AC946">
        <v>0</v>
      </c>
      <c r="AD946" t="s">
        <v>195</v>
      </c>
      <c r="AE946">
        <v>0</v>
      </c>
      <c r="AF946" t="s">
        <v>195</v>
      </c>
      <c r="AG946">
        <v>0</v>
      </c>
      <c r="AH946" t="s">
        <v>195</v>
      </c>
      <c r="AI946">
        <v>1</v>
      </c>
      <c r="AJ946" t="s">
        <v>9</v>
      </c>
      <c r="AK946">
        <v>300000000</v>
      </c>
      <c r="AL946">
        <v>300000000</v>
      </c>
      <c r="AM946" t="s">
        <v>5417</v>
      </c>
      <c r="AN946">
        <v>300000000</v>
      </c>
      <c r="AO946" t="s">
        <v>4943</v>
      </c>
      <c r="AP946">
        <v>0</v>
      </c>
      <c r="AQ946">
        <v>18104966</v>
      </c>
      <c r="AR946">
        <v>6390996</v>
      </c>
      <c r="AS946">
        <v>39588804</v>
      </c>
      <c r="AT946">
        <v>56401036</v>
      </c>
      <c r="AU946">
        <v>10318820</v>
      </c>
      <c r="AV946">
        <v>4999997</v>
      </c>
      <c r="AW946">
        <v>4999997</v>
      </c>
      <c r="AX946">
        <v>4999997</v>
      </c>
      <c r="AY946">
        <v>2812920</v>
      </c>
      <c r="AZ946">
        <v>1382453</v>
      </c>
      <c r="BA946">
        <v>150000014</v>
      </c>
      <c r="BB946" t="s">
        <v>3771</v>
      </c>
      <c r="BC946" t="s">
        <v>6196</v>
      </c>
      <c r="BD946" t="s">
        <v>6197</v>
      </c>
      <c r="BE946" t="s">
        <v>6198</v>
      </c>
      <c r="BF946" t="s">
        <v>6199</v>
      </c>
      <c r="BG946" t="s">
        <v>6200</v>
      </c>
      <c r="BH946" t="s">
        <v>5764</v>
      </c>
      <c r="BI946" t="s">
        <v>195</v>
      </c>
      <c r="BJ946" t="s">
        <v>195</v>
      </c>
      <c r="BK946" t="s">
        <v>3786</v>
      </c>
      <c r="BL946" t="s">
        <v>6201</v>
      </c>
      <c r="BM946" t="s">
        <v>4949</v>
      </c>
      <c r="BN946" t="s">
        <v>5439</v>
      </c>
      <c r="BO946" t="s">
        <v>4950</v>
      </c>
      <c r="BP946" s="441" t="str">
        <f t="shared" si="14"/>
        <v>DL.2375.AFA.001.051.G.521219</v>
      </c>
    </row>
    <row r="947" spans="1:68">
      <c r="A947" t="s">
        <v>4935</v>
      </c>
      <c r="B947" t="s">
        <v>4936</v>
      </c>
      <c r="C947" t="s">
        <v>4937</v>
      </c>
      <c r="D947" t="s">
        <v>3770</v>
      </c>
      <c r="E947" t="s">
        <v>194</v>
      </c>
      <c r="F947" t="s">
        <v>3772</v>
      </c>
      <c r="G947" t="s">
        <v>3</v>
      </c>
      <c r="H947" t="s">
        <v>4938</v>
      </c>
      <c r="I947">
        <v>4</v>
      </c>
      <c r="J947" t="s">
        <v>501</v>
      </c>
      <c r="K947">
        <v>4</v>
      </c>
      <c r="L947" t="s">
        <v>517</v>
      </c>
      <c r="M947" t="s">
        <v>566</v>
      </c>
      <c r="N947" t="s">
        <v>6202</v>
      </c>
      <c r="O947" t="s">
        <v>526</v>
      </c>
      <c r="P947" t="s">
        <v>8</v>
      </c>
      <c r="Q947" t="s">
        <v>4570</v>
      </c>
      <c r="R947" t="s">
        <v>4940</v>
      </c>
      <c r="S947" t="s">
        <v>195</v>
      </c>
      <c r="T947" t="s">
        <v>4570</v>
      </c>
      <c r="U947" t="s">
        <v>4570</v>
      </c>
      <c r="V947" t="s">
        <v>4496</v>
      </c>
      <c r="W947" t="s">
        <v>4570</v>
      </c>
      <c r="X947" t="s">
        <v>6203</v>
      </c>
      <c r="Y947" t="s">
        <v>6202</v>
      </c>
      <c r="Z947" t="s">
        <v>8</v>
      </c>
      <c r="AA947">
        <v>0</v>
      </c>
      <c r="AB947" t="s">
        <v>195</v>
      </c>
      <c r="AC947">
        <v>0</v>
      </c>
      <c r="AD947" t="s">
        <v>195</v>
      </c>
      <c r="AE947">
        <v>0</v>
      </c>
      <c r="AF947" t="s">
        <v>195</v>
      </c>
      <c r="AG947">
        <v>0</v>
      </c>
      <c r="AH947" t="s">
        <v>195</v>
      </c>
      <c r="AI947">
        <v>1</v>
      </c>
      <c r="AJ947" t="s">
        <v>9</v>
      </c>
      <c r="AK947">
        <v>150000000</v>
      </c>
      <c r="AL947">
        <v>150000000</v>
      </c>
      <c r="AM947" t="s">
        <v>5417</v>
      </c>
      <c r="AN947">
        <v>150000000</v>
      </c>
      <c r="AO947" t="s">
        <v>4943</v>
      </c>
      <c r="AP947">
        <v>0</v>
      </c>
      <c r="AQ947">
        <v>1547345</v>
      </c>
      <c r="AR947">
        <v>2249604</v>
      </c>
      <c r="AS947">
        <v>2350775</v>
      </c>
      <c r="AT947">
        <v>3035179</v>
      </c>
      <c r="AU947">
        <v>13241716</v>
      </c>
      <c r="AV947">
        <v>12343066</v>
      </c>
      <c r="AW947">
        <v>10176780</v>
      </c>
      <c r="AX947">
        <v>21784674</v>
      </c>
      <c r="AY947">
        <v>5426560</v>
      </c>
      <c r="AZ947">
        <v>2844297</v>
      </c>
      <c r="BA947">
        <v>75000004</v>
      </c>
      <c r="BB947" t="s">
        <v>3771</v>
      </c>
      <c r="BC947" t="s">
        <v>6196</v>
      </c>
      <c r="BD947" t="s">
        <v>6197</v>
      </c>
      <c r="BE947" t="s">
        <v>6198</v>
      </c>
      <c r="BF947" t="s">
        <v>6204</v>
      </c>
      <c r="BG947" t="s">
        <v>6205</v>
      </c>
      <c r="BH947" t="s">
        <v>5764</v>
      </c>
      <c r="BI947" t="s">
        <v>195</v>
      </c>
      <c r="BJ947" t="s">
        <v>195</v>
      </c>
      <c r="BK947" t="s">
        <v>3786</v>
      </c>
      <c r="BL947" t="s">
        <v>6206</v>
      </c>
      <c r="BM947" t="s">
        <v>4949</v>
      </c>
      <c r="BN947" t="s">
        <v>5439</v>
      </c>
      <c r="BO947" t="s">
        <v>4950</v>
      </c>
      <c r="BP947" s="441" t="str">
        <f t="shared" si="14"/>
        <v>DL.2375.AFA.001.052.F.521219</v>
      </c>
    </row>
    <row r="948" spans="1:68">
      <c r="A948" t="s">
        <v>4935</v>
      </c>
      <c r="B948" t="s">
        <v>4936</v>
      </c>
      <c r="C948" t="s">
        <v>4937</v>
      </c>
      <c r="D948" t="s">
        <v>3770</v>
      </c>
      <c r="E948" t="s">
        <v>194</v>
      </c>
      <c r="F948" t="s">
        <v>3772</v>
      </c>
      <c r="G948" t="s">
        <v>3</v>
      </c>
      <c r="H948" t="s">
        <v>4938</v>
      </c>
      <c r="I948">
        <v>4</v>
      </c>
      <c r="J948" t="s">
        <v>501</v>
      </c>
      <c r="K948">
        <v>4</v>
      </c>
      <c r="L948" t="s">
        <v>519</v>
      </c>
      <c r="M948" t="s">
        <v>516</v>
      </c>
      <c r="N948" t="s">
        <v>6207</v>
      </c>
      <c r="O948" t="s">
        <v>526</v>
      </c>
      <c r="P948" t="s">
        <v>8</v>
      </c>
      <c r="Q948" t="s">
        <v>4570</v>
      </c>
      <c r="R948" t="s">
        <v>4940</v>
      </c>
      <c r="S948" t="s">
        <v>195</v>
      </c>
      <c r="T948" t="s">
        <v>4570</v>
      </c>
      <c r="U948" t="s">
        <v>4570</v>
      </c>
      <c r="V948" t="s">
        <v>4496</v>
      </c>
      <c r="W948" t="s">
        <v>4570</v>
      </c>
      <c r="X948" t="s">
        <v>6208</v>
      </c>
      <c r="Y948" t="s">
        <v>6207</v>
      </c>
      <c r="Z948" t="s">
        <v>8</v>
      </c>
      <c r="AA948">
        <v>0</v>
      </c>
      <c r="AB948" t="s">
        <v>195</v>
      </c>
      <c r="AC948">
        <v>0</v>
      </c>
      <c r="AD948" t="s">
        <v>195</v>
      </c>
      <c r="AE948">
        <v>0</v>
      </c>
      <c r="AF948" t="s">
        <v>195</v>
      </c>
      <c r="AG948">
        <v>0</v>
      </c>
      <c r="AH948" t="s">
        <v>195</v>
      </c>
      <c r="AI948">
        <v>1</v>
      </c>
      <c r="AJ948" t="s">
        <v>9</v>
      </c>
      <c r="AK948">
        <v>150000000</v>
      </c>
      <c r="AL948">
        <v>150000000</v>
      </c>
      <c r="AM948" t="s">
        <v>5417</v>
      </c>
      <c r="AN948">
        <v>150000000</v>
      </c>
      <c r="AO948" t="s">
        <v>4943</v>
      </c>
      <c r="AP948">
        <v>0</v>
      </c>
      <c r="AQ948">
        <v>908114</v>
      </c>
      <c r="AR948">
        <v>7047765</v>
      </c>
      <c r="AS948">
        <v>7974876</v>
      </c>
      <c r="AT948">
        <v>5000000</v>
      </c>
      <c r="AU948">
        <v>10366319</v>
      </c>
      <c r="AV948">
        <v>10028372</v>
      </c>
      <c r="AW948">
        <v>10404286</v>
      </c>
      <c r="AX948">
        <v>10135692</v>
      </c>
      <c r="AY948">
        <v>10156892</v>
      </c>
      <c r="AZ948">
        <v>2977684</v>
      </c>
      <c r="BA948">
        <v>75000000</v>
      </c>
      <c r="BB948" t="s">
        <v>3771</v>
      </c>
      <c r="BC948" t="s">
        <v>6196</v>
      </c>
      <c r="BD948" t="s">
        <v>6197</v>
      </c>
      <c r="BE948" t="s">
        <v>6198</v>
      </c>
      <c r="BF948" t="s">
        <v>6209</v>
      </c>
      <c r="BG948" t="s">
        <v>6210</v>
      </c>
      <c r="BH948" t="s">
        <v>5764</v>
      </c>
      <c r="BI948" t="s">
        <v>195</v>
      </c>
      <c r="BJ948" t="s">
        <v>195</v>
      </c>
      <c r="BK948" t="s">
        <v>3786</v>
      </c>
      <c r="BL948" t="s">
        <v>6211</v>
      </c>
      <c r="BM948" t="s">
        <v>4949</v>
      </c>
      <c r="BN948" t="s">
        <v>5439</v>
      </c>
      <c r="BO948" t="s">
        <v>4950</v>
      </c>
      <c r="BP948" s="441" t="str">
        <f t="shared" si="14"/>
        <v>DL.2375.AFA.001.053.E.521219</v>
      </c>
    </row>
    <row r="949" spans="1:68">
      <c r="A949" t="s">
        <v>4935</v>
      </c>
      <c r="B949" t="s">
        <v>4936</v>
      </c>
      <c r="C949" t="s">
        <v>4937</v>
      </c>
      <c r="D949" t="s">
        <v>3770</v>
      </c>
      <c r="E949" t="s">
        <v>194</v>
      </c>
      <c r="F949" t="s">
        <v>3772</v>
      </c>
      <c r="G949" t="s">
        <v>3</v>
      </c>
      <c r="H949" t="s">
        <v>4938</v>
      </c>
      <c r="I949">
        <v>4</v>
      </c>
      <c r="J949" t="s">
        <v>501</v>
      </c>
      <c r="K949">
        <v>4</v>
      </c>
      <c r="L949" t="s">
        <v>520</v>
      </c>
      <c r="M949" t="s">
        <v>516</v>
      </c>
      <c r="N949" t="s">
        <v>6212</v>
      </c>
      <c r="O949" t="s">
        <v>526</v>
      </c>
      <c r="P949" t="s">
        <v>8</v>
      </c>
      <c r="Q949" t="s">
        <v>4570</v>
      </c>
      <c r="R949" t="s">
        <v>4940</v>
      </c>
      <c r="S949" t="s">
        <v>195</v>
      </c>
      <c r="T949" t="s">
        <v>4570</v>
      </c>
      <c r="U949" t="s">
        <v>4570</v>
      </c>
      <c r="V949" t="s">
        <v>4496</v>
      </c>
      <c r="W949" t="s">
        <v>4570</v>
      </c>
      <c r="X949" t="s">
        <v>6213</v>
      </c>
      <c r="Y949" t="s">
        <v>6212</v>
      </c>
      <c r="Z949" t="s">
        <v>8</v>
      </c>
      <c r="AA949">
        <v>0</v>
      </c>
      <c r="AB949" t="s">
        <v>195</v>
      </c>
      <c r="AC949">
        <v>0</v>
      </c>
      <c r="AD949" t="s">
        <v>195</v>
      </c>
      <c r="AE949">
        <v>0</v>
      </c>
      <c r="AF949" t="s">
        <v>195</v>
      </c>
      <c r="AG949">
        <v>0</v>
      </c>
      <c r="AH949" t="s">
        <v>195</v>
      </c>
      <c r="AI949">
        <v>1</v>
      </c>
      <c r="AJ949" t="s">
        <v>9</v>
      </c>
      <c r="AK949">
        <v>150000000</v>
      </c>
      <c r="AL949">
        <v>150000000</v>
      </c>
      <c r="AM949" t="s">
        <v>5417</v>
      </c>
      <c r="AN949">
        <v>150000000</v>
      </c>
      <c r="AO949" t="s">
        <v>4943</v>
      </c>
      <c r="AP949">
        <v>0</v>
      </c>
      <c r="AQ949">
        <v>2102162</v>
      </c>
      <c r="AR949">
        <v>9995303</v>
      </c>
      <c r="AS949">
        <v>6477468</v>
      </c>
      <c r="AT949">
        <v>14640538</v>
      </c>
      <c r="AU949">
        <v>10539968</v>
      </c>
      <c r="AV949">
        <v>10159994</v>
      </c>
      <c r="AW949">
        <v>5376238</v>
      </c>
      <c r="AX949">
        <v>2650781</v>
      </c>
      <c r="AY949">
        <v>11101482</v>
      </c>
      <c r="AZ949">
        <v>1956057</v>
      </c>
      <c r="BA949">
        <v>75000009</v>
      </c>
      <c r="BB949" t="s">
        <v>3771</v>
      </c>
      <c r="BC949" t="s">
        <v>6196</v>
      </c>
      <c r="BD949" t="s">
        <v>6197</v>
      </c>
      <c r="BE949" t="s">
        <v>6198</v>
      </c>
      <c r="BF949" t="s">
        <v>6214</v>
      </c>
      <c r="BG949" t="s">
        <v>6215</v>
      </c>
      <c r="BH949" t="s">
        <v>5764</v>
      </c>
      <c r="BI949" t="s">
        <v>195</v>
      </c>
      <c r="BJ949" t="s">
        <v>195</v>
      </c>
      <c r="BK949" t="s">
        <v>3786</v>
      </c>
      <c r="BL949" t="s">
        <v>6216</v>
      </c>
      <c r="BM949" t="s">
        <v>4949</v>
      </c>
      <c r="BN949" t="s">
        <v>5439</v>
      </c>
      <c r="BO949" t="s">
        <v>4950</v>
      </c>
      <c r="BP949" s="441" t="str">
        <f t="shared" si="14"/>
        <v>DL.2375.AFA.001.054.E.521219</v>
      </c>
    </row>
    <row r="950" spans="1:68">
      <c r="A950" t="s">
        <v>5010</v>
      </c>
      <c r="B950" t="s">
        <v>4936</v>
      </c>
      <c r="C950" t="s">
        <v>4937</v>
      </c>
      <c r="D950" t="s">
        <v>3770</v>
      </c>
      <c r="E950" t="s">
        <v>194</v>
      </c>
      <c r="F950" t="s">
        <v>3772</v>
      </c>
      <c r="G950" t="s">
        <v>3</v>
      </c>
      <c r="H950" t="s">
        <v>4938</v>
      </c>
      <c r="I950">
        <v>4</v>
      </c>
      <c r="J950" t="s">
        <v>501</v>
      </c>
      <c r="K950">
        <v>4</v>
      </c>
      <c r="L950" t="s">
        <v>502</v>
      </c>
      <c r="M950" t="s">
        <v>567</v>
      </c>
      <c r="N950" t="s">
        <v>6194</v>
      </c>
      <c r="O950" t="s">
        <v>526</v>
      </c>
      <c r="P950" t="s">
        <v>8</v>
      </c>
      <c r="Q950" t="s">
        <v>4570</v>
      </c>
      <c r="R950" t="s">
        <v>4940</v>
      </c>
      <c r="S950" t="s">
        <v>195</v>
      </c>
      <c r="T950" t="s">
        <v>4570</v>
      </c>
      <c r="U950" t="s">
        <v>4570</v>
      </c>
      <c r="V950" t="s">
        <v>4496</v>
      </c>
      <c r="W950" t="s">
        <v>4570</v>
      </c>
      <c r="X950" t="s">
        <v>6195</v>
      </c>
      <c r="Y950" t="s">
        <v>6194</v>
      </c>
      <c r="Z950" t="s">
        <v>8</v>
      </c>
      <c r="AA950">
        <v>0</v>
      </c>
      <c r="AB950" t="s">
        <v>195</v>
      </c>
      <c r="AC950">
        <v>0</v>
      </c>
      <c r="AD950" t="s">
        <v>195</v>
      </c>
      <c r="AE950">
        <v>0</v>
      </c>
      <c r="AF950" t="s">
        <v>195</v>
      </c>
      <c r="AG950">
        <v>0</v>
      </c>
      <c r="AH950" t="s">
        <v>195</v>
      </c>
      <c r="AI950">
        <v>1</v>
      </c>
      <c r="AJ950" t="s">
        <v>9</v>
      </c>
      <c r="AK950">
        <v>300000000</v>
      </c>
      <c r="AL950">
        <v>300000000</v>
      </c>
      <c r="AM950" t="s">
        <v>5417</v>
      </c>
      <c r="AN950">
        <v>300000000</v>
      </c>
      <c r="AO950" t="s">
        <v>5011</v>
      </c>
      <c r="AP950">
        <v>0</v>
      </c>
      <c r="AQ950">
        <v>18104966</v>
      </c>
      <c r="AR950">
        <v>6390996</v>
      </c>
      <c r="AS950">
        <v>39588804</v>
      </c>
      <c r="AT950">
        <v>56401036</v>
      </c>
      <c r="AU950">
        <v>10318820</v>
      </c>
      <c r="AV950">
        <v>4999997</v>
      </c>
      <c r="AW950">
        <v>4999997</v>
      </c>
      <c r="AX950">
        <v>4999997</v>
      </c>
      <c r="AY950">
        <v>2812920</v>
      </c>
      <c r="AZ950">
        <v>1382453</v>
      </c>
      <c r="BA950">
        <v>150000014</v>
      </c>
      <c r="BB950" t="s">
        <v>3771</v>
      </c>
      <c r="BC950" t="s">
        <v>6196</v>
      </c>
      <c r="BD950" t="s">
        <v>6197</v>
      </c>
      <c r="BE950" t="s">
        <v>6198</v>
      </c>
      <c r="BF950" t="s">
        <v>6199</v>
      </c>
      <c r="BG950" t="s">
        <v>6200</v>
      </c>
      <c r="BH950" t="s">
        <v>5764</v>
      </c>
      <c r="BI950" t="s">
        <v>195</v>
      </c>
      <c r="BJ950" t="s">
        <v>195</v>
      </c>
      <c r="BK950" t="s">
        <v>3786</v>
      </c>
      <c r="BL950" t="s">
        <v>6201</v>
      </c>
      <c r="BM950" t="s">
        <v>4949</v>
      </c>
      <c r="BN950" t="s">
        <v>5439</v>
      </c>
      <c r="BO950" t="s">
        <v>4950</v>
      </c>
      <c r="BP950" s="441" t="str">
        <f t="shared" si="14"/>
        <v>DL.2375.AFA.001.051.G.521219</v>
      </c>
    </row>
    <row r="951" spans="1:68">
      <c r="A951" t="s">
        <v>5010</v>
      </c>
      <c r="B951" t="s">
        <v>4936</v>
      </c>
      <c r="C951" t="s">
        <v>4937</v>
      </c>
      <c r="D951" t="s">
        <v>3770</v>
      </c>
      <c r="E951" t="s">
        <v>194</v>
      </c>
      <c r="F951" t="s">
        <v>3772</v>
      </c>
      <c r="G951" t="s">
        <v>3</v>
      </c>
      <c r="H951" t="s">
        <v>4938</v>
      </c>
      <c r="I951">
        <v>4</v>
      </c>
      <c r="J951" t="s">
        <v>501</v>
      </c>
      <c r="K951">
        <v>4</v>
      </c>
      <c r="L951" t="s">
        <v>517</v>
      </c>
      <c r="M951" t="s">
        <v>566</v>
      </c>
      <c r="N951" t="s">
        <v>6202</v>
      </c>
      <c r="O951" t="s">
        <v>526</v>
      </c>
      <c r="P951" t="s">
        <v>8</v>
      </c>
      <c r="Q951" t="s">
        <v>4570</v>
      </c>
      <c r="R951" t="s">
        <v>4940</v>
      </c>
      <c r="S951" t="s">
        <v>195</v>
      </c>
      <c r="T951" t="s">
        <v>4570</v>
      </c>
      <c r="U951" t="s">
        <v>4570</v>
      </c>
      <c r="V951" t="s">
        <v>4496</v>
      </c>
      <c r="W951" t="s">
        <v>4570</v>
      </c>
      <c r="X951" t="s">
        <v>6203</v>
      </c>
      <c r="Y951" t="s">
        <v>6202</v>
      </c>
      <c r="Z951" t="s">
        <v>8</v>
      </c>
      <c r="AA951">
        <v>0</v>
      </c>
      <c r="AB951" t="s">
        <v>195</v>
      </c>
      <c r="AC951">
        <v>0</v>
      </c>
      <c r="AD951" t="s">
        <v>195</v>
      </c>
      <c r="AE951">
        <v>0</v>
      </c>
      <c r="AF951" t="s">
        <v>195</v>
      </c>
      <c r="AG951">
        <v>0</v>
      </c>
      <c r="AH951" t="s">
        <v>195</v>
      </c>
      <c r="AI951">
        <v>1</v>
      </c>
      <c r="AJ951" t="s">
        <v>9</v>
      </c>
      <c r="AK951">
        <v>150000000</v>
      </c>
      <c r="AL951">
        <v>150000000</v>
      </c>
      <c r="AM951" t="s">
        <v>5417</v>
      </c>
      <c r="AN951">
        <v>150000000</v>
      </c>
      <c r="AO951" t="s">
        <v>5011</v>
      </c>
      <c r="AP951">
        <v>0</v>
      </c>
      <c r="AQ951">
        <v>1547345</v>
      </c>
      <c r="AR951">
        <v>2249604</v>
      </c>
      <c r="AS951">
        <v>2350775</v>
      </c>
      <c r="AT951">
        <v>3035179</v>
      </c>
      <c r="AU951">
        <v>13241716</v>
      </c>
      <c r="AV951">
        <v>12343066</v>
      </c>
      <c r="AW951">
        <v>10176780</v>
      </c>
      <c r="AX951">
        <v>21784674</v>
      </c>
      <c r="AY951">
        <v>5426560</v>
      </c>
      <c r="AZ951">
        <v>2844297</v>
      </c>
      <c r="BA951">
        <v>75000004</v>
      </c>
      <c r="BB951" t="s">
        <v>3771</v>
      </c>
      <c r="BC951" t="s">
        <v>6196</v>
      </c>
      <c r="BD951" t="s">
        <v>6197</v>
      </c>
      <c r="BE951" t="s">
        <v>6198</v>
      </c>
      <c r="BF951" t="s">
        <v>6204</v>
      </c>
      <c r="BG951" t="s">
        <v>6205</v>
      </c>
      <c r="BH951" t="s">
        <v>5764</v>
      </c>
      <c r="BI951" t="s">
        <v>195</v>
      </c>
      <c r="BJ951" t="s">
        <v>195</v>
      </c>
      <c r="BK951" t="s">
        <v>3786</v>
      </c>
      <c r="BL951" t="s">
        <v>6206</v>
      </c>
      <c r="BM951" t="s">
        <v>4949</v>
      </c>
      <c r="BN951" t="s">
        <v>5439</v>
      </c>
      <c r="BO951" t="s">
        <v>4950</v>
      </c>
      <c r="BP951" s="441" t="str">
        <f t="shared" si="14"/>
        <v>DL.2375.AFA.001.052.F.521219</v>
      </c>
    </row>
    <row r="952" spans="1:68">
      <c r="A952" t="s">
        <v>5010</v>
      </c>
      <c r="B952" t="s">
        <v>4936</v>
      </c>
      <c r="C952" t="s">
        <v>4937</v>
      </c>
      <c r="D952" t="s">
        <v>3770</v>
      </c>
      <c r="E952" t="s">
        <v>194</v>
      </c>
      <c r="F952" t="s">
        <v>3772</v>
      </c>
      <c r="G952" t="s">
        <v>3</v>
      </c>
      <c r="H952" t="s">
        <v>4938</v>
      </c>
      <c r="I952">
        <v>4</v>
      </c>
      <c r="J952" t="s">
        <v>501</v>
      </c>
      <c r="K952">
        <v>4</v>
      </c>
      <c r="L952" t="s">
        <v>519</v>
      </c>
      <c r="M952" t="s">
        <v>516</v>
      </c>
      <c r="N952" t="s">
        <v>6207</v>
      </c>
      <c r="O952" t="s">
        <v>526</v>
      </c>
      <c r="P952" t="s">
        <v>8</v>
      </c>
      <c r="Q952" t="s">
        <v>4570</v>
      </c>
      <c r="R952" t="s">
        <v>4940</v>
      </c>
      <c r="S952" t="s">
        <v>195</v>
      </c>
      <c r="T952" t="s">
        <v>4570</v>
      </c>
      <c r="U952" t="s">
        <v>4570</v>
      </c>
      <c r="V952" t="s">
        <v>4496</v>
      </c>
      <c r="W952" t="s">
        <v>4570</v>
      </c>
      <c r="X952" t="s">
        <v>6208</v>
      </c>
      <c r="Y952" t="s">
        <v>6207</v>
      </c>
      <c r="Z952" t="s">
        <v>8</v>
      </c>
      <c r="AA952">
        <v>0</v>
      </c>
      <c r="AB952" t="s">
        <v>195</v>
      </c>
      <c r="AC952">
        <v>0</v>
      </c>
      <c r="AD952" t="s">
        <v>195</v>
      </c>
      <c r="AE952">
        <v>0</v>
      </c>
      <c r="AF952" t="s">
        <v>195</v>
      </c>
      <c r="AG952">
        <v>0</v>
      </c>
      <c r="AH952" t="s">
        <v>195</v>
      </c>
      <c r="AI952">
        <v>1</v>
      </c>
      <c r="AJ952" t="s">
        <v>9</v>
      </c>
      <c r="AK952">
        <v>150000000</v>
      </c>
      <c r="AL952">
        <v>150000000</v>
      </c>
      <c r="AM952" t="s">
        <v>5417</v>
      </c>
      <c r="AN952">
        <v>150000000</v>
      </c>
      <c r="AO952" t="s">
        <v>5011</v>
      </c>
      <c r="AP952">
        <v>0</v>
      </c>
      <c r="AQ952">
        <v>908114</v>
      </c>
      <c r="AR952">
        <v>7047765</v>
      </c>
      <c r="AS952">
        <v>7974876</v>
      </c>
      <c r="AT952">
        <v>5000000</v>
      </c>
      <c r="AU952">
        <v>10366319</v>
      </c>
      <c r="AV952">
        <v>10028372</v>
      </c>
      <c r="AW952">
        <v>10404286</v>
      </c>
      <c r="AX952">
        <v>10135692</v>
      </c>
      <c r="AY952">
        <v>10156892</v>
      </c>
      <c r="AZ952">
        <v>2977684</v>
      </c>
      <c r="BA952">
        <v>75000000</v>
      </c>
      <c r="BB952" t="s">
        <v>3771</v>
      </c>
      <c r="BC952" t="s">
        <v>6196</v>
      </c>
      <c r="BD952" t="s">
        <v>6197</v>
      </c>
      <c r="BE952" t="s">
        <v>6198</v>
      </c>
      <c r="BF952" t="s">
        <v>6209</v>
      </c>
      <c r="BG952" t="s">
        <v>6210</v>
      </c>
      <c r="BH952" t="s">
        <v>5764</v>
      </c>
      <c r="BI952" t="s">
        <v>195</v>
      </c>
      <c r="BJ952" t="s">
        <v>195</v>
      </c>
      <c r="BK952" t="s">
        <v>3786</v>
      </c>
      <c r="BL952" t="s">
        <v>6211</v>
      </c>
      <c r="BM952" t="s">
        <v>4949</v>
      </c>
      <c r="BN952" t="s">
        <v>5439</v>
      </c>
      <c r="BO952" t="s">
        <v>4950</v>
      </c>
      <c r="BP952" s="441" t="str">
        <f t="shared" si="14"/>
        <v>DL.2375.AFA.001.053.E.521219</v>
      </c>
    </row>
    <row r="953" spans="1:68">
      <c r="A953" t="s">
        <v>5010</v>
      </c>
      <c r="B953" t="s">
        <v>4936</v>
      </c>
      <c r="C953" t="s">
        <v>4937</v>
      </c>
      <c r="D953" t="s">
        <v>3770</v>
      </c>
      <c r="E953" t="s">
        <v>194</v>
      </c>
      <c r="F953" t="s">
        <v>3772</v>
      </c>
      <c r="G953" t="s">
        <v>3</v>
      </c>
      <c r="H953" t="s">
        <v>4938</v>
      </c>
      <c r="I953">
        <v>4</v>
      </c>
      <c r="J953" t="s">
        <v>501</v>
      </c>
      <c r="K953">
        <v>4</v>
      </c>
      <c r="L953" t="s">
        <v>520</v>
      </c>
      <c r="M953" t="s">
        <v>516</v>
      </c>
      <c r="N953" t="s">
        <v>6212</v>
      </c>
      <c r="O953" t="s">
        <v>526</v>
      </c>
      <c r="P953" t="s">
        <v>8</v>
      </c>
      <c r="Q953" t="s">
        <v>4570</v>
      </c>
      <c r="R953" t="s">
        <v>4940</v>
      </c>
      <c r="S953" t="s">
        <v>195</v>
      </c>
      <c r="T953" t="s">
        <v>4570</v>
      </c>
      <c r="U953" t="s">
        <v>4570</v>
      </c>
      <c r="V953" t="s">
        <v>4496</v>
      </c>
      <c r="W953" t="s">
        <v>4570</v>
      </c>
      <c r="X953" t="s">
        <v>6213</v>
      </c>
      <c r="Y953" t="s">
        <v>6212</v>
      </c>
      <c r="Z953" t="s">
        <v>8</v>
      </c>
      <c r="AA953">
        <v>0</v>
      </c>
      <c r="AB953" t="s">
        <v>195</v>
      </c>
      <c r="AC953">
        <v>0</v>
      </c>
      <c r="AD953" t="s">
        <v>195</v>
      </c>
      <c r="AE953">
        <v>0</v>
      </c>
      <c r="AF953" t="s">
        <v>195</v>
      </c>
      <c r="AG953">
        <v>0</v>
      </c>
      <c r="AH953" t="s">
        <v>195</v>
      </c>
      <c r="AI953">
        <v>1</v>
      </c>
      <c r="AJ953" t="s">
        <v>9</v>
      </c>
      <c r="AK953">
        <v>150000000</v>
      </c>
      <c r="AL953">
        <v>150000000</v>
      </c>
      <c r="AM953" t="s">
        <v>5417</v>
      </c>
      <c r="AN953">
        <v>150000000</v>
      </c>
      <c r="AO953" t="s">
        <v>5011</v>
      </c>
      <c r="AP953">
        <v>0</v>
      </c>
      <c r="AQ953">
        <v>2102162</v>
      </c>
      <c r="AR953">
        <v>9995303</v>
      </c>
      <c r="AS953">
        <v>6477468</v>
      </c>
      <c r="AT953">
        <v>14640538</v>
      </c>
      <c r="AU953">
        <v>10539968</v>
      </c>
      <c r="AV953">
        <v>10159994</v>
      </c>
      <c r="AW953">
        <v>5376238</v>
      </c>
      <c r="AX953">
        <v>2650781</v>
      </c>
      <c r="AY953">
        <v>11101482</v>
      </c>
      <c r="AZ953">
        <v>1956057</v>
      </c>
      <c r="BA953">
        <v>75000009</v>
      </c>
      <c r="BB953" t="s">
        <v>3771</v>
      </c>
      <c r="BC953" t="s">
        <v>6196</v>
      </c>
      <c r="BD953" t="s">
        <v>6197</v>
      </c>
      <c r="BE953" t="s">
        <v>6198</v>
      </c>
      <c r="BF953" t="s">
        <v>6214</v>
      </c>
      <c r="BG953" t="s">
        <v>6215</v>
      </c>
      <c r="BH953" t="s">
        <v>5764</v>
      </c>
      <c r="BI953" t="s">
        <v>195</v>
      </c>
      <c r="BJ953" t="s">
        <v>195</v>
      </c>
      <c r="BK953" t="s">
        <v>3786</v>
      </c>
      <c r="BL953" t="s">
        <v>6216</v>
      </c>
      <c r="BM953" t="s">
        <v>4949</v>
      </c>
      <c r="BN953" t="s">
        <v>5439</v>
      </c>
      <c r="BO953" t="s">
        <v>4950</v>
      </c>
      <c r="BP953" s="441" t="str">
        <f t="shared" si="14"/>
        <v>DL.2375.AFA.001.054.E.521219</v>
      </c>
    </row>
    <row r="954" spans="1:68">
      <c r="A954" t="s">
        <v>4935</v>
      </c>
      <c r="B954" t="s">
        <v>4936</v>
      </c>
      <c r="C954" t="s">
        <v>4937</v>
      </c>
      <c r="D954" t="s">
        <v>3795</v>
      </c>
      <c r="E954" t="s">
        <v>197</v>
      </c>
      <c r="F954" t="s">
        <v>3812</v>
      </c>
      <c r="G954" t="s">
        <v>820</v>
      </c>
      <c r="H954" t="s">
        <v>4938</v>
      </c>
      <c r="I954">
        <v>9</v>
      </c>
      <c r="J954" t="s">
        <v>5469</v>
      </c>
      <c r="K954">
        <v>1</v>
      </c>
      <c r="L954" t="s">
        <v>812</v>
      </c>
      <c r="M954" t="s">
        <v>568</v>
      </c>
      <c r="N954" t="s">
        <v>1484</v>
      </c>
      <c r="O954" t="s">
        <v>526</v>
      </c>
      <c r="P954" t="s">
        <v>8</v>
      </c>
      <c r="Q954" t="s">
        <v>4570</v>
      </c>
      <c r="R954" t="s">
        <v>4940</v>
      </c>
      <c r="S954" t="s">
        <v>195</v>
      </c>
      <c r="T954" t="s">
        <v>4570</v>
      </c>
      <c r="U954" t="s">
        <v>4570</v>
      </c>
      <c r="V954" t="s">
        <v>4496</v>
      </c>
      <c r="W954" t="s">
        <v>4570</v>
      </c>
      <c r="X954" t="s">
        <v>6217</v>
      </c>
      <c r="Y954" t="s">
        <v>6218</v>
      </c>
      <c r="Z954" t="s">
        <v>8</v>
      </c>
      <c r="AA954">
        <v>0</v>
      </c>
      <c r="AB954" t="s">
        <v>195</v>
      </c>
      <c r="AC954">
        <v>0</v>
      </c>
      <c r="AD954" t="s">
        <v>195</v>
      </c>
      <c r="AE954">
        <v>0</v>
      </c>
      <c r="AF954" t="s">
        <v>195</v>
      </c>
      <c r="AG954">
        <v>0</v>
      </c>
      <c r="AH954" t="s">
        <v>195</v>
      </c>
      <c r="AI954">
        <v>1</v>
      </c>
      <c r="AJ954" t="s">
        <v>9</v>
      </c>
      <c r="AK954">
        <v>196600000</v>
      </c>
      <c r="AL954">
        <v>196600000</v>
      </c>
      <c r="AM954" t="s">
        <v>5417</v>
      </c>
      <c r="AN954">
        <v>196600000</v>
      </c>
      <c r="AO954" t="s">
        <v>4943</v>
      </c>
      <c r="AP954">
        <v>0</v>
      </c>
      <c r="AQ954">
        <v>118267</v>
      </c>
      <c r="AR954">
        <v>919858</v>
      </c>
      <c r="AS954">
        <v>7884506</v>
      </c>
      <c r="AT954">
        <v>11023955</v>
      </c>
      <c r="AU954">
        <v>33057460</v>
      </c>
      <c r="AV954">
        <v>30062203</v>
      </c>
      <c r="AW954">
        <v>30062203</v>
      </c>
      <c r="AX954">
        <v>29531943</v>
      </c>
      <c r="AY954">
        <v>32407182</v>
      </c>
      <c r="AZ954">
        <v>9300203</v>
      </c>
      <c r="BA954">
        <v>12232220</v>
      </c>
      <c r="BB954" t="s">
        <v>3796</v>
      </c>
      <c r="BC954" t="s">
        <v>3797</v>
      </c>
      <c r="BD954" t="s">
        <v>3813</v>
      </c>
      <c r="BE954" t="s">
        <v>3818</v>
      </c>
      <c r="BF954" t="s">
        <v>3817</v>
      </c>
      <c r="BG954" t="s">
        <v>3824</v>
      </c>
      <c r="BH954" t="s">
        <v>523</v>
      </c>
      <c r="BI954" t="s">
        <v>524</v>
      </c>
      <c r="BJ954" t="s">
        <v>527</v>
      </c>
      <c r="BK954" t="s">
        <v>3786</v>
      </c>
      <c r="BL954" t="s">
        <v>6219</v>
      </c>
      <c r="BM954" t="s">
        <v>4949</v>
      </c>
      <c r="BN954" t="s">
        <v>5439</v>
      </c>
      <c r="BO954" t="s">
        <v>4950</v>
      </c>
      <c r="BP954" s="441" t="str">
        <f t="shared" si="14"/>
        <v>WA.2378.EBA.962.301.H.521219</v>
      </c>
    </row>
    <row r="955" spans="1:68">
      <c r="A955" t="s">
        <v>4935</v>
      </c>
      <c r="B955" t="s">
        <v>4936</v>
      </c>
      <c r="C955" t="s">
        <v>4937</v>
      </c>
      <c r="D955" t="s">
        <v>3795</v>
      </c>
      <c r="E955" t="s">
        <v>197</v>
      </c>
      <c r="F955" t="s">
        <v>3812</v>
      </c>
      <c r="G955" t="s">
        <v>820</v>
      </c>
      <c r="H955" t="s">
        <v>4938</v>
      </c>
      <c r="I955">
        <v>9</v>
      </c>
      <c r="J955" t="s">
        <v>5469</v>
      </c>
      <c r="K955">
        <v>1</v>
      </c>
      <c r="L955" t="s">
        <v>812</v>
      </c>
      <c r="M955" t="s">
        <v>568</v>
      </c>
      <c r="N955" t="s">
        <v>1484</v>
      </c>
      <c r="O955" t="s">
        <v>526</v>
      </c>
      <c r="P955" t="s">
        <v>8</v>
      </c>
      <c r="Q955" t="s">
        <v>4570</v>
      </c>
      <c r="R955" t="s">
        <v>4940</v>
      </c>
      <c r="S955" t="s">
        <v>195</v>
      </c>
      <c r="T955" t="s">
        <v>4570</v>
      </c>
      <c r="U955" t="s">
        <v>4570</v>
      </c>
      <c r="V955" t="s">
        <v>4951</v>
      </c>
      <c r="W955" t="s">
        <v>4496</v>
      </c>
      <c r="X955" t="s">
        <v>6220</v>
      </c>
      <c r="Y955" t="s">
        <v>6221</v>
      </c>
      <c r="Z955" t="s">
        <v>8</v>
      </c>
      <c r="AA955">
        <v>0</v>
      </c>
      <c r="AB955" t="s">
        <v>195</v>
      </c>
      <c r="AC955">
        <v>0</v>
      </c>
      <c r="AD955" t="s">
        <v>195</v>
      </c>
      <c r="AE955">
        <v>0</v>
      </c>
      <c r="AF955" t="s">
        <v>195</v>
      </c>
      <c r="AG955">
        <v>0</v>
      </c>
      <c r="AH955" t="s">
        <v>195</v>
      </c>
      <c r="AI955">
        <v>1</v>
      </c>
      <c r="AJ955" t="s">
        <v>9</v>
      </c>
      <c r="AK955">
        <v>196600000</v>
      </c>
      <c r="AL955">
        <v>196600000</v>
      </c>
      <c r="AM955" t="s">
        <v>5417</v>
      </c>
      <c r="AN955">
        <v>196600000</v>
      </c>
      <c r="AO955" t="s">
        <v>4943</v>
      </c>
      <c r="AP955">
        <v>0</v>
      </c>
      <c r="AQ955">
        <v>118267</v>
      </c>
      <c r="AR955">
        <v>919858</v>
      </c>
      <c r="AS955">
        <v>7884506</v>
      </c>
      <c r="AT955">
        <v>11023955</v>
      </c>
      <c r="AU955">
        <v>33057460</v>
      </c>
      <c r="AV955">
        <v>30062203</v>
      </c>
      <c r="AW955">
        <v>30062203</v>
      </c>
      <c r="AX955">
        <v>29531943</v>
      </c>
      <c r="AY955">
        <v>32407182</v>
      </c>
      <c r="AZ955">
        <v>9300203</v>
      </c>
      <c r="BA955">
        <v>12232220</v>
      </c>
      <c r="BB955" t="s">
        <v>3796</v>
      </c>
      <c r="BC955" t="s">
        <v>3797</v>
      </c>
      <c r="BD955" t="s">
        <v>3813</v>
      </c>
      <c r="BE955" t="s">
        <v>3818</v>
      </c>
      <c r="BF955" t="s">
        <v>3817</v>
      </c>
      <c r="BG955" t="s">
        <v>3824</v>
      </c>
      <c r="BH955" t="s">
        <v>523</v>
      </c>
      <c r="BI955" t="s">
        <v>524</v>
      </c>
      <c r="BJ955" t="s">
        <v>527</v>
      </c>
      <c r="BK955" t="s">
        <v>3786</v>
      </c>
      <c r="BL955" t="s">
        <v>6222</v>
      </c>
      <c r="BM955" t="s">
        <v>4949</v>
      </c>
      <c r="BN955" t="s">
        <v>5439</v>
      </c>
      <c r="BO955" t="s">
        <v>4950</v>
      </c>
      <c r="BP955" s="441" t="str">
        <f t="shared" si="14"/>
        <v>WA.2378.EBA.962.301.H.521219</v>
      </c>
    </row>
    <row r="956" spans="1:68">
      <c r="A956" t="s">
        <v>5010</v>
      </c>
      <c r="B956" t="s">
        <v>4936</v>
      </c>
      <c r="C956" t="s">
        <v>4937</v>
      </c>
      <c r="D956" t="s">
        <v>3795</v>
      </c>
      <c r="E956" t="s">
        <v>197</v>
      </c>
      <c r="F956" t="s">
        <v>3812</v>
      </c>
      <c r="G956" t="s">
        <v>820</v>
      </c>
      <c r="H956" t="s">
        <v>4938</v>
      </c>
      <c r="I956">
        <v>9</v>
      </c>
      <c r="J956" t="s">
        <v>5469</v>
      </c>
      <c r="K956">
        <v>1</v>
      </c>
      <c r="L956" t="s">
        <v>812</v>
      </c>
      <c r="M956" t="s">
        <v>568</v>
      </c>
      <c r="N956" t="s">
        <v>1484</v>
      </c>
      <c r="O956" t="s">
        <v>526</v>
      </c>
      <c r="P956" t="s">
        <v>8</v>
      </c>
      <c r="Q956" t="s">
        <v>4570</v>
      </c>
      <c r="R956" t="s">
        <v>4940</v>
      </c>
      <c r="S956" t="s">
        <v>195</v>
      </c>
      <c r="T956" t="s">
        <v>4570</v>
      </c>
      <c r="U956" t="s">
        <v>4570</v>
      </c>
      <c r="V956" t="s">
        <v>4496</v>
      </c>
      <c r="W956" t="s">
        <v>4570</v>
      </c>
      <c r="X956" t="s">
        <v>6217</v>
      </c>
      <c r="Y956" t="s">
        <v>6218</v>
      </c>
      <c r="Z956" t="s">
        <v>8</v>
      </c>
      <c r="AA956">
        <v>0</v>
      </c>
      <c r="AB956" t="s">
        <v>195</v>
      </c>
      <c r="AC956">
        <v>0</v>
      </c>
      <c r="AD956" t="s">
        <v>195</v>
      </c>
      <c r="AE956">
        <v>0</v>
      </c>
      <c r="AF956" t="s">
        <v>195</v>
      </c>
      <c r="AG956">
        <v>0</v>
      </c>
      <c r="AH956" t="s">
        <v>195</v>
      </c>
      <c r="AI956">
        <v>1</v>
      </c>
      <c r="AJ956" t="s">
        <v>9</v>
      </c>
      <c r="AK956">
        <v>196600000</v>
      </c>
      <c r="AL956">
        <v>196600000</v>
      </c>
      <c r="AM956" t="s">
        <v>5417</v>
      </c>
      <c r="AN956">
        <v>196600000</v>
      </c>
      <c r="AO956" t="s">
        <v>5011</v>
      </c>
      <c r="AP956">
        <v>0</v>
      </c>
      <c r="AQ956">
        <v>118267</v>
      </c>
      <c r="AR956">
        <v>919858</v>
      </c>
      <c r="AS956">
        <v>7884506</v>
      </c>
      <c r="AT956">
        <v>11023955</v>
      </c>
      <c r="AU956">
        <v>33057460</v>
      </c>
      <c r="AV956">
        <v>30062203</v>
      </c>
      <c r="AW956">
        <v>30062203</v>
      </c>
      <c r="AX956">
        <v>29531943</v>
      </c>
      <c r="AY956">
        <v>32407182</v>
      </c>
      <c r="AZ956">
        <v>9300203</v>
      </c>
      <c r="BA956">
        <v>12232220</v>
      </c>
      <c r="BB956" t="s">
        <v>3796</v>
      </c>
      <c r="BC956" t="s">
        <v>3797</v>
      </c>
      <c r="BD956" t="s">
        <v>3813</v>
      </c>
      <c r="BE956" t="s">
        <v>3818</v>
      </c>
      <c r="BF956" t="s">
        <v>3817</v>
      </c>
      <c r="BG956" t="s">
        <v>3824</v>
      </c>
      <c r="BH956" t="s">
        <v>523</v>
      </c>
      <c r="BI956" t="s">
        <v>524</v>
      </c>
      <c r="BJ956" t="s">
        <v>527</v>
      </c>
      <c r="BK956" t="s">
        <v>3786</v>
      </c>
      <c r="BL956" t="s">
        <v>6219</v>
      </c>
      <c r="BM956" t="s">
        <v>4949</v>
      </c>
      <c r="BN956" t="s">
        <v>5439</v>
      </c>
      <c r="BO956" t="s">
        <v>4950</v>
      </c>
      <c r="BP956" s="441" t="str">
        <f t="shared" si="14"/>
        <v>WA.2378.EBA.962.301.H.521219</v>
      </c>
    </row>
    <row r="957" spans="1:68">
      <c r="A957" t="s">
        <v>5010</v>
      </c>
      <c r="B957" t="s">
        <v>4936</v>
      </c>
      <c r="C957" t="s">
        <v>4937</v>
      </c>
      <c r="D957" t="s">
        <v>3795</v>
      </c>
      <c r="E957" t="s">
        <v>197</v>
      </c>
      <c r="F957" t="s">
        <v>3812</v>
      </c>
      <c r="G957" t="s">
        <v>820</v>
      </c>
      <c r="H957" t="s">
        <v>4938</v>
      </c>
      <c r="I957">
        <v>9</v>
      </c>
      <c r="J957" t="s">
        <v>5469</v>
      </c>
      <c r="K957">
        <v>1</v>
      </c>
      <c r="L957" t="s">
        <v>812</v>
      </c>
      <c r="M957" t="s">
        <v>568</v>
      </c>
      <c r="N957" t="s">
        <v>1484</v>
      </c>
      <c r="O957" t="s">
        <v>526</v>
      </c>
      <c r="P957" t="s">
        <v>8</v>
      </c>
      <c r="Q957" t="s">
        <v>4570</v>
      </c>
      <c r="R957" t="s">
        <v>4940</v>
      </c>
      <c r="S957" t="s">
        <v>195</v>
      </c>
      <c r="T957" t="s">
        <v>4570</v>
      </c>
      <c r="U957" t="s">
        <v>4570</v>
      </c>
      <c r="V957" t="s">
        <v>4951</v>
      </c>
      <c r="W957" t="s">
        <v>4496</v>
      </c>
      <c r="X957" t="s">
        <v>6220</v>
      </c>
      <c r="Y957" t="s">
        <v>6221</v>
      </c>
      <c r="Z957" t="s">
        <v>8</v>
      </c>
      <c r="AA957">
        <v>0</v>
      </c>
      <c r="AB957" t="s">
        <v>195</v>
      </c>
      <c r="AC957">
        <v>0</v>
      </c>
      <c r="AD957" t="s">
        <v>195</v>
      </c>
      <c r="AE957">
        <v>0</v>
      </c>
      <c r="AF957" t="s">
        <v>195</v>
      </c>
      <c r="AG957">
        <v>0</v>
      </c>
      <c r="AH957" t="s">
        <v>195</v>
      </c>
      <c r="AI957">
        <v>1</v>
      </c>
      <c r="AJ957" t="s">
        <v>9</v>
      </c>
      <c r="AK957">
        <v>196600000</v>
      </c>
      <c r="AL957">
        <v>196600000</v>
      </c>
      <c r="AM957" t="s">
        <v>5417</v>
      </c>
      <c r="AN957">
        <v>196600000</v>
      </c>
      <c r="AO957" t="s">
        <v>5011</v>
      </c>
      <c r="AP957">
        <v>0</v>
      </c>
      <c r="AQ957">
        <v>118267</v>
      </c>
      <c r="AR957">
        <v>919858</v>
      </c>
      <c r="AS957">
        <v>7884506</v>
      </c>
      <c r="AT957">
        <v>11023955</v>
      </c>
      <c r="AU957">
        <v>33057460</v>
      </c>
      <c r="AV957">
        <v>30062203</v>
      </c>
      <c r="AW957">
        <v>30062203</v>
      </c>
      <c r="AX957">
        <v>29531943</v>
      </c>
      <c r="AY957">
        <v>32407182</v>
      </c>
      <c r="AZ957">
        <v>9300203</v>
      </c>
      <c r="BA957">
        <v>12232220</v>
      </c>
      <c r="BB957" t="s">
        <v>3796</v>
      </c>
      <c r="BC957" t="s">
        <v>3797</v>
      </c>
      <c r="BD957" t="s">
        <v>3813</v>
      </c>
      <c r="BE957" t="s">
        <v>3818</v>
      </c>
      <c r="BF957" t="s">
        <v>3817</v>
      </c>
      <c r="BG957" t="s">
        <v>3824</v>
      </c>
      <c r="BH957" t="s">
        <v>523</v>
      </c>
      <c r="BI957" t="s">
        <v>524</v>
      </c>
      <c r="BJ957" t="s">
        <v>527</v>
      </c>
      <c r="BK957" t="s">
        <v>3786</v>
      </c>
      <c r="BL957" t="s">
        <v>6222</v>
      </c>
      <c r="BM957" t="s">
        <v>4949</v>
      </c>
      <c r="BN957" t="s">
        <v>5439</v>
      </c>
      <c r="BO957" t="s">
        <v>4950</v>
      </c>
      <c r="BP957" s="441" t="str">
        <f t="shared" si="14"/>
        <v>WA.2378.EBA.962.301.H.521219</v>
      </c>
    </row>
    <row r="958" spans="1:68">
      <c r="A958" t="s">
        <v>4935</v>
      </c>
      <c r="B958" t="s">
        <v>4936</v>
      </c>
      <c r="C958" t="s">
        <v>4937</v>
      </c>
      <c r="D958" t="s">
        <v>3795</v>
      </c>
      <c r="E958" t="s">
        <v>197</v>
      </c>
      <c r="F958" t="s">
        <v>3812</v>
      </c>
      <c r="G958" t="s">
        <v>820</v>
      </c>
      <c r="H958" t="s">
        <v>4938</v>
      </c>
      <c r="I958">
        <v>9</v>
      </c>
      <c r="J958" t="s">
        <v>5469</v>
      </c>
      <c r="K958">
        <v>1</v>
      </c>
      <c r="L958" t="s">
        <v>812</v>
      </c>
      <c r="M958" t="s">
        <v>567</v>
      </c>
      <c r="N958" t="s">
        <v>56</v>
      </c>
      <c r="O958" t="s">
        <v>530</v>
      </c>
      <c r="P958" t="s">
        <v>8</v>
      </c>
      <c r="Q958" t="s">
        <v>4570</v>
      </c>
      <c r="R958" t="s">
        <v>4940</v>
      </c>
      <c r="S958" t="s">
        <v>195</v>
      </c>
      <c r="T958" t="s">
        <v>4570</v>
      </c>
      <c r="U958" t="s">
        <v>4570</v>
      </c>
      <c r="V958" t="s">
        <v>4496</v>
      </c>
      <c r="W958" t="s">
        <v>4570</v>
      </c>
      <c r="X958" t="s">
        <v>6223</v>
      </c>
      <c r="Y958" t="s">
        <v>6127</v>
      </c>
      <c r="Z958" t="s">
        <v>8</v>
      </c>
      <c r="AA958">
        <v>0</v>
      </c>
      <c r="AB958" t="s">
        <v>195</v>
      </c>
      <c r="AC958">
        <v>0</v>
      </c>
      <c r="AD958" t="s">
        <v>195</v>
      </c>
      <c r="AE958">
        <v>0</v>
      </c>
      <c r="AF958" t="s">
        <v>195</v>
      </c>
      <c r="AG958">
        <v>0</v>
      </c>
      <c r="AH958" t="s">
        <v>195</v>
      </c>
      <c r="AI958">
        <v>1</v>
      </c>
      <c r="AJ958" t="s">
        <v>9</v>
      </c>
      <c r="AK958">
        <v>266494000</v>
      </c>
      <c r="AL958">
        <v>266494000</v>
      </c>
      <c r="AM958" t="s">
        <v>5417</v>
      </c>
      <c r="AN958">
        <v>266494000</v>
      </c>
      <c r="AO958" t="s">
        <v>4943</v>
      </c>
      <c r="AP958">
        <v>0</v>
      </c>
      <c r="AQ958">
        <v>163387</v>
      </c>
      <c r="AR958">
        <v>1270789</v>
      </c>
      <c r="AS958">
        <v>10892489</v>
      </c>
      <c r="AT958">
        <v>15229655</v>
      </c>
      <c r="AU958">
        <v>45669066</v>
      </c>
      <c r="AV958">
        <v>41531102</v>
      </c>
      <c r="AW958">
        <v>41531102</v>
      </c>
      <c r="AX958">
        <v>40798544</v>
      </c>
      <c r="AY958">
        <v>44770704</v>
      </c>
      <c r="AZ958">
        <v>7738282</v>
      </c>
      <c r="BA958">
        <v>16898880</v>
      </c>
      <c r="BB958" t="s">
        <v>3796</v>
      </c>
      <c r="BC958" t="s">
        <v>3797</v>
      </c>
      <c r="BD958" t="s">
        <v>3813</v>
      </c>
      <c r="BE958" t="s">
        <v>3818</v>
      </c>
      <c r="BF958" t="s">
        <v>3817</v>
      </c>
      <c r="BG958" t="s">
        <v>3823</v>
      </c>
      <c r="BH958" t="s">
        <v>523</v>
      </c>
      <c r="BI958" t="s">
        <v>524</v>
      </c>
      <c r="BJ958" t="s">
        <v>525</v>
      </c>
      <c r="BK958" t="s">
        <v>3791</v>
      </c>
      <c r="BL958" t="s">
        <v>6128</v>
      </c>
      <c r="BM958" t="s">
        <v>4949</v>
      </c>
      <c r="BN958" t="s">
        <v>5444</v>
      </c>
      <c r="BO958" t="s">
        <v>4950</v>
      </c>
      <c r="BP958" s="441" t="str">
        <f t="shared" si="14"/>
        <v>WA.2378.EBA.962.301.G.521811</v>
      </c>
    </row>
    <row r="959" spans="1:68">
      <c r="A959" t="s">
        <v>5010</v>
      </c>
      <c r="B959" t="s">
        <v>4936</v>
      </c>
      <c r="C959" t="s">
        <v>4937</v>
      </c>
      <c r="D959" t="s">
        <v>3795</v>
      </c>
      <c r="E959" t="s">
        <v>197</v>
      </c>
      <c r="F959" t="s">
        <v>3812</v>
      </c>
      <c r="G959" t="s">
        <v>820</v>
      </c>
      <c r="H959" t="s">
        <v>4938</v>
      </c>
      <c r="I959">
        <v>9</v>
      </c>
      <c r="J959" t="s">
        <v>5469</v>
      </c>
      <c r="K959">
        <v>1</v>
      </c>
      <c r="L959" t="s">
        <v>812</v>
      </c>
      <c r="M959" t="s">
        <v>567</v>
      </c>
      <c r="N959" t="s">
        <v>56</v>
      </c>
      <c r="O959" t="s">
        <v>530</v>
      </c>
      <c r="P959" t="s">
        <v>8</v>
      </c>
      <c r="Q959" t="s">
        <v>4570</v>
      </c>
      <c r="R959" t="s">
        <v>4940</v>
      </c>
      <c r="S959" t="s">
        <v>195</v>
      </c>
      <c r="T959" t="s">
        <v>4570</v>
      </c>
      <c r="U959" t="s">
        <v>4570</v>
      </c>
      <c r="V959" t="s">
        <v>4496</v>
      </c>
      <c r="W959" t="s">
        <v>4570</v>
      </c>
      <c r="X959" t="s">
        <v>6223</v>
      </c>
      <c r="Y959" t="s">
        <v>6127</v>
      </c>
      <c r="Z959" t="s">
        <v>8</v>
      </c>
      <c r="AA959">
        <v>0</v>
      </c>
      <c r="AB959" t="s">
        <v>195</v>
      </c>
      <c r="AC959">
        <v>0</v>
      </c>
      <c r="AD959" t="s">
        <v>195</v>
      </c>
      <c r="AE959">
        <v>0</v>
      </c>
      <c r="AF959" t="s">
        <v>195</v>
      </c>
      <c r="AG959">
        <v>0</v>
      </c>
      <c r="AH959" t="s">
        <v>195</v>
      </c>
      <c r="AI959">
        <v>1</v>
      </c>
      <c r="AJ959" t="s">
        <v>9</v>
      </c>
      <c r="AK959">
        <v>266494000</v>
      </c>
      <c r="AL959">
        <v>266494000</v>
      </c>
      <c r="AM959" t="s">
        <v>5417</v>
      </c>
      <c r="AN959">
        <v>266494000</v>
      </c>
      <c r="AO959" t="s">
        <v>5011</v>
      </c>
      <c r="AP959">
        <v>0</v>
      </c>
      <c r="AQ959">
        <v>163387</v>
      </c>
      <c r="AR959">
        <v>1270789</v>
      </c>
      <c r="AS959">
        <v>10892489</v>
      </c>
      <c r="AT959">
        <v>15229655</v>
      </c>
      <c r="AU959">
        <v>45669066</v>
      </c>
      <c r="AV959">
        <v>41531102</v>
      </c>
      <c r="AW959">
        <v>41531102</v>
      </c>
      <c r="AX959">
        <v>40798544</v>
      </c>
      <c r="AY959">
        <v>44770704</v>
      </c>
      <c r="AZ959">
        <v>7738282</v>
      </c>
      <c r="BA959">
        <v>16898880</v>
      </c>
      <c r="BB959" t="s">
        <v>3796</v>
      </c>
      <c r="BC959" t="s">
        <v>3797</v>
      </c>
      <c r="BD959" t="s">
        <v>3813</v>
      </c>
      <c r="BE959" t="s">
        <v>3818</v>
      </c>
      <c r="BF959" t="s">
        <v>3817</v>
      </c>
      <c r="BG959" t="s">
        <v>3823</v>
      </c>
      <c r="BH959" t="s">
        <v>523</v>
      </c>
      <c r="BI959" t="s">
        <v>524</v>
      </c>
      <c r="BJ959" t="s">
        <v>525</v>
      </c>
      <c r="BK959" t="s">
        <v>3791</v>
      </c>
      <c r="BL959" t="s">
        <v>6128</v>
      </c>
      <c r="BM959" t="s">
        <v>4949</v>
      </c>
      <c r="BN959" t="s">
        <v>5444</v>
      </c>
      <c r="BO959" t="s">
        <v>4950</v>
      </c>
      <c r="BP959" s="441" t="str">
        <f t="shared" si="14"/>
        <v>WA.2378.EBA.962.301.G.521811</v>
      </c>
    </row>
    <row r="960" spans="1:68">
      <c r="A960" t="s">
        <v>4935</v>
      </c>
      <c r="B960" t="s">
        <v>4936</v>
      </c>
      <c r="C960" t="s">
        <v>4937</v>
      </c>
      <c r="D960" t="s">
        <v>3795</v>
      </c>
      <c r="E960" t="s">
        <v>197</v>
      </c>
      <c r="F960" t="s">
        <v>3812</v>
      </c>
      <c r="G960" t="s">
        <v>820</v>
      </c>
      <c r="H960" t="s">
        <v>4938</v>
      </c>
      <c r="I960">
        <v>9</v>
      </c>
      <c r="J960" t="s">
        <v>5469</v>
      </c>
      <c r="K960">
        <v>1</v>
      </c>
      <c r="L960" t="s">
        <v>812</v>
      </c>
      <c r="M960" t="s">
        <v>516</v>
      </c>
      <c r="N960" t="s">
        <v>152</v>
      </c>
      <c r="O960" t="s">
        <v>504</v>
      </c>
      <c r="P960" t="s">
        <v>8</v>
      </c>
      <c r="Q960" t="s">
        <v>4570</v>
      </c>
      <c r="R960" t="s">
        <v>4940</v>
      </c>
      <c r="S960" t="s">
        <v>195</v>
      </c>
      <c r="T960" t="s">
        <v>4570</v>
      </c>
      <c r="U960" t="s">
        <v>4570</v>
      </c>
      <c r="V960" t="s">
        <v>4496</v>
      </c>
      <c r="W960" t="s">
        <v>4570</v>
      </c>
      <c r="X960" t="s">
        <v>6224</v>
      </c>
      <c r="Y960" t="s">
        <v>4820</v>
      </c>
      <c r="Z960" t="s">
        <v>8</v>
      </c>
      <c r="AA960">
        <v>0</v>
      </c>
      <c r="AB960" t="s">
        <v>195</v>
      </c>
      <c r="AC960">
        <v>0</v>
      </c>
      <c r="AD960" t="s">
        <v>195</v>
      </c>
      <c r="AE960">
        <v>0</v>
      </c>
      <c r="AF960" t="s">
        <v>195</v>
      </c>
      <c r="AG960">
        <v>0</v>
      </c>
      <c r="AH960" t="s">
        <v>195</v>
      </c>
      <c r="AI960">
        <v>1</v>
      </c>
      <c r="AJ960" t="s">
        <v>9</v>
      </c>
      <c r="AK960">
        <v>515818000</v>
      </c>
      <c r="AL960">
        <v>515818000</v>
      </c>
      <c r="AM960" t="s">
        <v>5417</v>
      </c>
      <c r="AN960">
        <v>515818000</v>
      </c>
      <c r="AO960" t="s">
        <v>4943</v>
      </c>
      <c r="AP960">
        <v>0</v>
      </c>
      <c r="AQ960">
        <v>305108</v>
      </c>
      <c r="AR960">
        <v>2373070</v>
      </c>
      <c r="AS960">
        <v>20340622</v>
      </c>
      <c r="AT960">
        <v>28439841</v>
      </c>
      <c r="AU960">
        <v>85282362</v>
      </c>
      <c r="AV960">
        <v>77555132</v>
      </c>
      <c r="AW960">
        <v>77555132</v>
      </c>
      <c r="AX960">
        <v>76187154</v>
      </c>
      <c r="AY960">
        <v>83604761</v>
      </c>
      <c r="AZ960">
        <v>32617868</v>
      </c>
      <c r="BA960">
        <v>31556950</v>
      </c>
      <c r="BB960" t="s">
        <v>3796</v>
      </c>
      <c r="BC960" t="s">
        <v>3797</v>
      </c>
      <c r="BD960" t="s">
        <v>3813</v>
      </c>
      <c r="BE960" t="s">
        <v>3818</v>
      </c>
      <c r="BF960" t="s">
        <v>3817</v>
      </c>
      <c r="BG960" t="s">
        <v>3820</v>
      </c>
      <c r="BH960" t="s">
        <v>523</v>
      </c>
      <c r="BI960" t="s">
        <v>565</v>
      </c>
      <c r="BJ960" t="s">
        <v>549</v>
      </c>
      <c r="BK960" t="s">
        <v>505</v>
      </c>
      <c r="BL960" t="s">
        <v>6068</v>
      </c>
      <c r="BM960" t="s">
        <v>4949</v>
      </c>
      <c r="BN960" t="s">
        <v>5509</v>
      </c>
      <c r="BO960" t="s">
        <v>4950</v>
      </c>
      <c r="BP960" s="441" t="str">
        <f t="shared" si="14"/>
        <v>WA.2378.EBA.962.301.E.524113</v>
      </c>
    </row>
    <row r="961" spans="1:68">
      <c r="A961" t="s">
        <v>5010</v>
      </c>
      <c r="B961" t="s">
        <v>4936</v>
      </c>
      <c r="C961" t="s">
        <v>4937</v>
      </c>
      <c r="D961" t="s">
        <v>3795</v>
      </c>
      <c r="E961" t="s">
        <v>197</v>
      </c>
      <c r="F961" t="s">
        <v>3812</v>
      </c>
      <c r="G961" t="s">
        <v>820</v>
      </c>
      <c r="H961" t="s">
        <v>4938</v>
      </c>
      <c r="I961">
        <v>9</v>
      </c>
      <c r="J961" t="s">
        <v>5469</v>
      </c>
      <c r="K961">
        <v>1</v>
      </c>
      <c r="L961" t="s">
        <v>812</v>
      </c>
      <c r="M961" t="s">
        <v>516</v>
      </c>
      <c r="N961" t="s">
        <v>152</v>
      </c>
      <c r="O961" t="s">
        <v>504</v>
      </c>
      <c r="P961" t="s">
        <v>8</v>
      </c>
      <c r="Q961" t="s">
        <v>4570</v>
      </c>
      <c r="R961" t="s">
        <v>4940</v>
      </c>
      <c r="S961" t="s">
        <v>195</v>
      </c>
      <c r="T961" t="s">
        <v>4570</v>
      </c>
      <c r="U961" t="s">
        <v>4570</v>
      </c>
      <c r="V961" t="s">
        <v>4496</v>
      </c>
      <c r="W961" t="s">
        <v>4570</v>
      </c>
      <c r="X961" t="s">
        <v>6224</v>
      </c>
      <c r="Y961" t="s">
        <v>4820</v>
      </c>
      <c r="Z961" t="s">
        <v>8</v>
      </c>
      <c r="AA961">
        <v>0</v>
      </c>
      <c r="AB961" t="s">
        <v>195</v>
      </c>
      <c r="AC961">
        <v>0</v>
      </c>
      <c r="AD961" t="s">
        <v>195</v>
      </c>
      <c r="AE961">
        <v>0</v>
      </c>
      <c r="AF961" t="s">
        <v>195</v>
      </c>
      <c r="AG961">
        <v>0</v>
      </c>
      <c r="AH961" t="s">
        <v>195</v>
      </c>
      <c r="AI961">
        <v>1</v>
      </c>
      <c r="AJ961" t="s">
        <v>9</v>
      </c>
      <c r="AK961">
        <v>515818000</v>
      </c>
      <c r="AL961">
        <v>515818000</v>
      </c>
      <c r="AM961" t="s">
        <v>5417</v>
      </c>
      <c r="AN961">
        <v>515818000</v>
      </c>
      <c r="AO961" t="s">
        <v>5011</v>
      </c>
      <c r="AP961">
        <v>0</v>
      </c>
      <c r="AQ961">
        <v>305108</v>
      </c>
      <c r="AR961">
        <v>2373070</v>
      </c>
      <c r="AS961">
        <v>20340622</v>
      </c>
      <c r="AT961">
        <v>28439841</v>
      </c>
      <c r="AU961">
        <v>85282362</v>
      </c>
      <c r="AV961">
        <v>77555132</v>
      </c>
      <c r="AW961">
        <v>77555132</v>
      </c>
      <c r="AX961">
        <v>76187154</v>
      </c>
      <c r="AY961">
        <v>83604761</v>
      </c>
      <c r="AZ961">
        <v>32617868</v>
      </c>
      <c r="BA961">
        <v>31556950</v>
      </c>
      <c r="BB961" t="s">
        <v>3796</v>
      </c>
      <c r="BC961" t="s">
        <v>3797</v>
      </c>
      <c r="BD961" t="s">
        <v>3813</v>
      </c>
      <c r="BE961" t="s">
        <v>3818</v>
      </c>
      <c r="BF961" t="s">
        <v>3817</v>
      </c>
      <c r="BG961" t="s">
        <v>3820</v>
      </c>
      <c r="BH961" t="s">
        <v>523</v>
      </c>
      <c r="BI961" t="s">
        <v>565</v>
      </c>
      <c r="BJ961" t="s">
        <v>549</v>
      </c>
      <c r="BK961" t="s">
        <v>505</v>
      </c>
      <c r="BL961" t="s">
        <v>6068</v>
      </c>
      <c r="BM961" t="s">
        <v>4949</v>
      </c>
      <c r="BN961" t="s">
        <v>5509</v>
      </c>
      <c r="BO961" t="s">
        <v>4950</v>
      </c>
      <c r="BP961" s="441" t="str">
        <f t="shared" si="14"/>
        <v>WA.2378.EBA.962.301.E.524113</v>
      </c>
    </row>
    <row r="962" spans="1:68">
      <c r="A962" t="s">
        <v>4935</v>
      </c>
      <c r="B962" t="s">
        <v>4936</v>
      </c>
      <c r="C962" t="s">
        <v>4937</v>
      </c>
      <c r="D962" t="s">
        <v>3795</v>
      </c>
      <c r="E962" t="s">
        <v>197</v>
      </c>
      <c r="F962" t="s">
        <v>3812</v>
      </c>
      <c r="G962" t="s">
        <v>820</v>
      </c>
      <c r="H962" t="s">
        <v>4938</v>
      </c>
      <c r="I962">
        <v>9</v>
      </c>
      <c r="J962" t="s">
        <v>5469</v>
      </c>
      <c r="K962">
        <v>1</v>
      </c>
      <c r="L962" t="s">
        <v>812</v>
      </c>
      <c r="M962" t="s">
        <v>568</v>
      </c>
      <c r="N962" t="s">
        <v>1484</v>
      </c>
      <c r="O962" t="s">
        <v>553</v>
      </c>
      <c r="P962" t="s">
        <v>8</v>
      </c>
      <c r="Q962" t="s">
        <v>4570</v>
      </c>
      <c r="R962" t="s">
        <v>4940</v>
      </c>
      <c r="S962" t="s">
        <v>195</v>
      </c>
      <c r="T962" t="s">
        <v>4570</v>
      </c>
      <c r="U962" t="s">
        <v>4570</v>
      </c>
      <c r="V962" t="s">
        <v>4496</v>
      </c>
      <c r="W962" t="s">
        <v>4570</v>
      </c>
      <c r="X962" t="s">
        <v>6225</v>
      </c>
      <c r="Y962" t="s">
        <v>6226</v>
      </c>
      <c r="Z962" t="s">
        <v>8</v>
      </c>
      <c r="AA962">
        <v>0</v>
      </c>
      <c r="AB962" t="s">
        <v>195</v>
      </c>
      <c r="AC962">
        <v>0</v>
      </c>
      <c r="AD962" t="s">
        <v>195</v>
      </c>
      <c r="AE962">
        <v>0</v>
      </c>
      <c r="AF962" t="s">
        <v>195</v>
      </c>
      <c r="AG962">
        <v>0</v>
      </c>
      <c r="AH962" t="s">
        <v>195</v>
      </c>
      <c r="AI962">
        <v>2</v>
      </c>
      <c r="AJ962" t="s">
        <v>9</v>
      </c>
      <c r="AK962">
        <v>40000000</v>
      </c>
      <c r="AL962">
        <v>80000000</v>
      </c>
      <c r="AM962" t="s">
        <v>5417</v>
      </c>
      <c r="AN962">
        <v>80000000</v>
      </c>
      <c r="AO962" t="s">
        <v>4943</v>
      </c>
      <c r="AP962">
        <v>0</v>
      </c>
      <c r="AQ962">
        <v>48125</v>
      </c>
      <c r="AR962">
        <v>374306</v>
      </c>
      <c r="AS962">
        <v>3208344</v>
      </c>
      <c r="AT962">
        <v>4485841</v>
      </c>
      <c r="AU962">
        <v>13451662</v>
      </c>
      <c r="AV962">
        <v>12232840</v>
      </c>
      <c r="AW962">
        <v>12232840</v>
      </c>
      <c r="AX962">
        <v>12017067</v>
      </c>
      <c r="AY962">
        <v>13187053</v>
      </c>
      <c r="AZ962">
        <v>3784416</v>
      </c>
      <c r="BA962">
        <v>4977506</v>
      </c>
      <c r="BB962" t="s">
        <v>3796</v>
      </c>
      <c r="BC962" t="s">
        <v>3797</v>
      </c>
      <c r="BD962" t="s">
        <v>3813</v>
      </c>
      <c r="BE962" t="s">
        <v>3818</v>
      </c>
      <c r="BF962" t="s">
        <v>3817</v>
      </c>
      <c r="BG962" t="s">
        <v>3824</v>
      </c>
      <c r="BH962" t="s">
        <v>523</v>
      </c>
      <c r="BI962" t="s">
        <v>524</v>
      </c>
      <c r="BJ962" t="s">
        <v>527</v>
      </c>
      <c r="BK962" t="s">
        <v>3779</v>
      </c>
      <c r="BL962" t="s">
        <v>6227</v>
      </c>
      <c r="BM962" t="s">
        <v>4949</v>
      </c>
      <c r="BN962" t="s">
        <v>95</v>
      </c>
      <c r="BO962" t="s">
        <v>4950</v>
      </c>
      <c r="BP962" s="441" t="str">
        <f t="shared" ref="BP962:BP1025" si="15">_xlfn.TEXTJOIN(".",TRUE,D962,E962,F962,J962,L962,M962,O962)</f>
        <v>WA.2378.EBA.962.301.H.522141</v>
      </c>
    </row>
    <row r="963" spans="1:68">
      <c r="A963" t="s">
        <v>4935</v>
      </c>
      <c r="B963" t="s">
        <v>4936</v>
      </c>
      <c r="C963" t="s">
        <v>4937</v>
      </c>
      <c r="D963" t="s">
        <v>3795</v>
      </c>
      <c r="E963" t="s">
        <v>197</v>
      </c>
      <c r="F963" t="s">
        <v>3812</v>
      </c>
      <c r="G963" t="s">
        <v>820</v>
      </c>
      <c r="H963" t="s">
        <v>4938</v>
      </c>
      <c r="I963">
        <v>9</v>
      </c>
      <c r="J963" t="s">
        <v>5469</v>
      </c>
      <c r="K963">
        <v>1</v>
      </c>
      <c r="L963" t="s">
        <v>812</v>
      </c>
      <c r="M963" t="s">
        <v>568</v>
      </c>
      <c r="N963" t="s">
        <v>1484</v>
      </c>
      <c r="O963" t="s">
        <v>553</v>
      </c>
      <c r="P963" t="s">
        <v>8</v>
      </c>
      <c r="Q963" t="s">
        <v>4570</v>
      </c>
      <c r="R963" t="s">
        <v>4940</v>
      </c>
      <c r="S963" t="s">
        <v>195</v>
      </c>
      <c r="T963" t="s">
        <v>4570</v>
      </c>
      <c r="U963" t="s">
        <v>4570</v>
      </c>
      <c r="V963" t="s">
        <v>4951</v>
      </c>
      <c r="W963" t="s">
        <v>4496</v>
      </c>
      <c r="X963" t="s">
        <v>6228</v>
      </c>
      <c r="Y963" t="s">
        <v>6229</v>
      </c>
      <c r="Z963" t="s">
        <v>8</v>
      </c>
      <c r="AA963">
        <v>0</v>
      </c>
      <c r="AB963" t="s">
        <v>195</v>
      </c>
      <c r="AC963">
        <v>0</v>
      </c>
      <c r="AD963" t="s">
        <v>195</v>
      </c>
      <c r="AE963">
        <v>0</v>
      </c>
      <c r="AF963" t="s">
        <v>195</v>
      </c>
      <c r="AG963">
        <v>0</v>
      </c>
      <c r="AH963" t="s">
        <v>195</v>
      </c>
      <c r="AI963">
        <v>2</v>
      </c>
      <c r="AJ963" t="s">
        <v>9</v>
      </c>
      <c r="AK963">
        <v>10000000</v>
      </c>
      <c r="AL963">
        <v>20000000</v>
      </c>
      <c r="AM963" t="s">
        <v>5417</v>
      </c>
      <c r="AN963">
        <v>20000000</v>
      </c>
      <c r="AO963" t="s">
        <v>4943</v>
      </c>
      <c r="AP963">
        <v>0</v>
      </c>
      <c r="AQ963">
        <v>12031</v>
      </c>
      <c r="AR963">
        <v>93577</v>
      </c>
      <c r="AS963">
        <v>802086</v>
      </c>
      <c r="AT963">
        <v>1121460</v>
      </c>
      <c r="AU963">
        <v>3362916</v>
      </c>
      <c r="AV963">
        <v>3058210</v>
      </c>
      <c r="AW963">
        <v>3058210</v>
      </c>
      <c r="AX963">
        <v>3004267</v>
      </c>
      <c r="AY963">
        <v>3296763</v>
      </c>
      <c r="AZ963">
        <v>946104</v>
      </c>
      <c r="BA963">
        <v>1244376</v>
      </c>
      <c r="BB963" t="s">
        <v>3796</v>
      </c>
      <c r="BC963" t="s">
        <v>3797</v>
      </c>
      <c r="BD963" t="s">
        <v>3813</v>
      </c>
      <c r="BE963" t="s">
        <v>3818</v>
      </c>
      <c r="BF963" t="s">
        <v>3817</v>
      </c>
      <c r="BG963" t="s">
        <v>3824</v>
      </c>
      <c r="BH963" t="s">
        <v>523</v>
      </c>
      <c r="BI963" t="s">
        <v>524</v>
      </c>
      <c r="BJ963" t="s">
        <v>527</v>
      </c>
      <c r="BK963" t="s">
        <v>3779</v>
      </c>
      <c r="BL963" t="s">
        <v>6230</v>
      </c>
      <c r="BM963" t="s">
        <v>4949</v>
      </c>
      <c r="BN963" t="s">
        <v>95</v>
      </c>
      <c r="BO963" t="s">
        <v>4950</v>
      </c>
      <c r="BP963" s="441" t="str">
        <f t="shared" si="15"/>
        <v>WA.2378.EBA.962.301.H.522141</v>
      </c>
    </row>
    <row r="964" spans="1:68">
      <c r="A964" t="s">
        <v>4935</v>
      </c>
      <c r="B964" t="s">
        <v>4936</v>
      </c>
      <c r="C964" t="s">
        <v>4937</v>
      </c>
      <c r="D964" t="s">
        <v>3795</v>
      </c>
      <c r="E964" t="s">
        <v>197</v>
      </c>
      <c r="F964" t="s">
        <v>3812</v>
      </c>
      <c r="G964" t="s">
        <v>820</v>
      </c>
      <c r="H964" t="s">
        <v>4938</v>
      </c>
      <c r="I964">
        <v>9</v>
      </c>
      <c r="J964" t="s">
        <v>5469</v>
      </c>
      <c r="K964">
        <v>1</v>
      </c>
      <c r="L964" t="s">
        <v>812</v>
      </c>
      <c r="M964" t="s">
        <v>568</v>
      </c>
      <c r="N964" t="s">
        <v>1484</v>
      </c>
      <c r="O964" t="s">
        <v>553</v>
      </c>
      <c r="P964" t="s">
        <v>8</v>
      </c>
      <c r="Q964" t="s">
        <v>4570</v>
      </c>
      <c r="R964" t="s">
        <v>4940</v>
      </c>
      <c r="S964" t="s">
        <v>195</v>
      </c>
      <c r="T964" t="s">
        <v>4570</v>
      </c>
      <c r="U964" t="s">
        <v>4570</v>
      </c>
      <c r="V964" t="s">
        <v>5001</v>
      </c>
      <c r="W964" t="s">
        <v>4951</v>
      </c>
      <c r="X964" t="s">
        <v>6231</v>
      </c>
      <c r="Y964" t="s">
        <v>6232</v>
      </c>
      <c r="Z964" t="s">
        <v>8</v>
      </c>
      <c r="AA964">
        <v>0</v>
      </c>
      <c r="AB964" t="s">
        <v>195</v>
      </c>
      <c r="AC964">
        <v>0</v>
      </c>
      <c r="AD964" t="s">
        <v>195</v>
      </c>
      <c r="AE964">
        <v>0</v>
      </c>
      <c r="AF964" t="s">
        <v>195</v>
      </c>
      <c r="AG964">
        <v>0</v>
      </c>
      <c r="AH964" t="s">
        <v>195</v>
      </c>
      <c r="AI964">
        <v>2</v>
      </c>
      <c r="AJ964" t="s">
        <v>9</v>
      </c>
      <c r="AK964">
        <v>10000000</v>
      </c>
      <c r="AL964">
        <v>20000000</v>
      </c>
      <c r="AM964" t="s">
        <v>5417</v>
      </c>
      <c r="AN964">
        <v>20000000</v>
      </c>
      <c r="AO964" t="s">
        <v>4943</v>
      </c>
      <c r="AP964">
        <v>0</v>
      </c>
      <c r="AQ964">
        <v>12031</v>
      </c>
      <c r="AR964">
        <v>93577</v>
      </c>
      <c r="AS964">
        <v>802086</v>
      </c>
      <c r="AT964">
        <v>1121460</v>
      </c>
      <c r="AU964">
        <v>3362916</v>
      </c>
      <c r="AV964">
        <v>3058210</v>
      </c>
      <c r="AW964">
        <v>3058210</v>
      </c>
      <c r="AX964">
        <v>3004267</v>
      </c>
      <c r="AY964">
        <v>3296763</v>
      </c>
      <c r="AZ964">
        <v>946104</v>
      </c>
      <c r="BA964">
        <v>1244376</v>
      </c>
      <c r="BB964" t="s">
        <v>3796</v>
      </c>
      <c r="BC964" t="s">
        <v>3797</v>
      </c>
      <c r="BD964" t="s">
        <v>3813</v>
      </c>
      <c r="BE964" t="s">
        <v>3818</v>
      </c>
      <c r="BF964" t="s">
        <v>3817</v>
      </c>
      <c r="BG964" t="s">
        <v>3824</v>
      </c>
      <c r="BH964" t="s">
        <v>523</v>
      </c>
      <c r="BI964" t="s">
        <v>524</v>
      </c>
      <c r="BJ964" t="s">
        <v>527</v>
      </c>
      <c r="BK964" t="s">
        <v>3779</v>
      </c>
      <c r="BL964" t="s">
        <v>6233</v>
      </c>
      <c r="BM964" t="s">
        <v>4949</v>
      </c>
      <c r="BN964" t="s">
        <v>95</v>
      </c>
      <c r="BO964" t="s">
        <v>4950</v>
      </c>
      <c r="BP964" s="441" t="str">
        <f t="shared" si="15"/>
        <v>WA.2378.EBA.962.301.H.522141</v>
      </c>
    </row>
    <row r="965" spans="1:68">
      <c r="A965" t="s">
        <v>5010</v>
      </c>
      <c r="B965" t="s">
        <v>4936</v>
      </c>
      <c r="C965" t="s">
        <v>4937</v>
      </c>
      <c r="D965" t="s">
        <v>3795</v>
      </c>
      <c r="E965" t="s">
        <v>197</v>
      </c>
      <c r="F965" t="s">
        <v>3812</v>
      </c>
      <c r="G965" t="s">
        <v>820</v>
      </c>
      <c r="H965" t="s">
        <v>4938</v>
      </c>
      <c r="I965">
        <v>9</v>
      </c>
      <c r="J965" t="s">
        <v>5469</v>
      </c>
      <c r="K965">
        <v>1</v>
      </c>
      <c r="L965" t="s">
        <v>812</v>
      </c>
      <c r="M965" t="s">
        <v>568</v>
      </c>
      <c r="N965" t="s">
        <v>1484</v>
      </c>
      <c r="O965" t="s">
        <v>553</v>
      </c>
      <c r="P965" t="s">
        <v>8</v>
      </c>
      <c r="Q965" t="s">
        <v>4570</v>
      </c>
      <c r="R965" t="s">
        <v>4940</v>
      </c>
      <c r="S965" t="s">
        <v>195</v>
      </c>
      <c r="T965" t="s">
        <v>4570</v>
      </c>
      <c r="U965" t="s">
        <v>4570</v>
      </c>
      <c r="V965" t="s">
        <v>4496</v>
      </c>
      <c r="W965" t="s">
        <v>4570</v>
      </c>
      <c r="X965" t="s">
        <v>6225</v>
      </c>
      <c r="Y965" t="s">
        <v>6226</v>
      </c>
      <c r="Z965" t="s">
        <v>8</v>
      </c>
      <c r="AA965">
        <v>0</v>
      </c>
      <c r="AB965" t="s">
        <v>195</v>
      </c>
      <c r="AC965">
        <v>0</v>
      </c>
      <c r="AD965" t="s">
        <v>195</v>
      </c>
      <c r="AE965">
        <v>0</v>
      </c>
      <c r="AF965" t="s">
        <v>195</v>
      </c>
      <c r="AG965">
        <v>0</v>
      </c>
      <c r="AH965" t="s">
        <v>195</v>
      </c>
      <c r="AI965">
        <v>2</v>
      </c>
      <c r="AJ965" t="s">
        <v>9</v>
      </c>
      <c r="AK965">
        <v>40000000</v>
      </c>
      <c r="AL965">
        <v>80000000</v>
      </c>
      <c r="AM965" t="s">
        <v>5417</v>
      </c>
      <c r="AN965">
        <v>80000000</v>
      </c>
      <c r="AO965" t="s">
        <v>5011</v>
      </c>
      <c r="AP965">
        <v>0</v>
      </c>
      <c r="AQ965">
        <v>48125</v>
      </c>
      <c r="AR965">
        <v>374306</v>
      </c>
      <c r="AS965">
        <v>3208344</v>
      </c>
      <c r="AT965">
        <v>4485841</v>
      </c>
      <c r="AU965">
        <v>13451662</v>
      </c>
      <c r="AV965">
        <v>12232840</v>
      </c>
      <c r="AW965">
        <v>12232840</v>
      </c>
      <c r="AX965">
        <v>12017067</v>
      </c>
      <c r="AY965">
        <v>13187053</v>
      </c>
      <c r="AZ965">
        <v>3784416</v>
      </c>
      <c r="BA965">
        <v>4977506</v>
      </c>
      <c r="BB965" t="s">
        <v>3796</v>
      </c>
      <c r="BC965" t="s">
        <v>3797</v>
      </c>
      <c r="BD965" t="s">
        <v>3813</v>
      </c>
      <c r="BE965" t="s">
        <v>3818</v>
      </c>
      <c r="BF965" t="s">
        <v>3817</v>
      </c>
      <c r="BG965" t="s">
        <v>3824</v>
      </c>
      <c r="BH965" t="s">
        <v>523</v>
      </c>
      <c r="BI965" t="s">
        <v>524</v>
      </c>
      <c r="BJ965" t="s">
        <v>527</v>
      </c>
      <c r="BK965" t="s">
        <v>3779</v>
      </c>
      <c r="BL965" t="s">
        <v>6227</v>
      </c>
      <c r="BM965" t="s">
        <v>4949</v>
      </c>
      <c r="BN965" t="s">
        <v>95</v>
      </c>
      <c r="BO965" t="s">
        <v>4950</v>
      </c>
      <c r="BP965" s="441" t="str">
        <f t="shared" si="15"/>
        <v>WA.2378.EBA.962.301.H.522141</v>
      </c>
    </row>
    <row r="966" spans="1:68">
      <c r="A966" t="s">
        <v>5010</v>
      </c>
      <c r="B966" t="s">
        <v>4936</v>
      </c>
      <c r="C966" t="s">
        <v>4937</v>
      </c>
      <c r="D966" t="s">
        <v>3795</v>
      </c>
      <c r="E966" t="s">
        <v>197</v>
      </c>
      <c r="F966" t="s">
        <v>3812</v>
      </c>
      <c r="G966" t="s">
        <v>820</v>
      </c>
      <c r="H966" t="s">
        <v>4938</v>
      </c>
      <c r="I966">
        <v>9</v>
      </c>
      <c r="J966" t="s">
        <v>5469</v>
      </c>
      <c r="K966">
        <v>1</v>
      </c>
      <c r="L966" t="s">
        <v>812</v>
      </c>
      <c r="M966" t="s">
        <v>568</v>
      </c>
      <c r="N966" t="s">
        <v>1484</v>
      </c>
      <c r="O966" t="s">
        <v>553</v>
      </c>
      <c r="P966" t="s">
        <v>8</v>
      </c>
      <c r="Q966" t="s">
        <v>4570</v>
      </c>
      <c r="R966" t="s">
        <v>4940</v>
      </c>
      <c r="S966" t="s">
        <v>195</v>
      </c>
      <c r="T966" t="s">
        <v>4570</v>
      </c>
      <c r="U966" t="s">
        <v>4570</v>
      </c>
      <c r="V966" t="s">
        <v>4951</v>
      </c>
      <c r="W966" t="s">
        <v>4496</v>
      </c>
      <c r="X966" t="s">
        <v>6228</v>
      </c>
      <c r="Y966" t="s">
        <v>6229</v>
      </c>
      <c r="Z966" t="s">
        <v>8</v>
      </c>
      <c r="AA966">
        <v>0</v>
      </c>
      <c r="AB966" t="s">
        <v>195</v>
      </c>
      <c r="AC966">
        <v>0</v>
      </c>
      <c r="AD966" t="s">
        <v>195</v>
      </c>
      <c r="AE966">
        <v>0</v>
      </c>
      <c r="AF966" t="s">
        <v>195</v>
      </c>
      <c r="AG966">
        <v>0</v>
      </c>
      <c r="AH966" t="s">
        <v>195</v>
      </c>
      <c r="AI966">
        <v>2</v>
      </c>
      <c r="AJ966" t="s">
        <v>9</v>
      </c>
      <c r="AK966">
        <v>10000000</v>
      </c>
      <c r="AL966">
        <v>20000000</v>
      </c>
      <c r="AM966" t="s">
        <v>5417</v>
      </c>
      <c r="AN966">
        <v>20000000</v>
      </c>
      <c r="AO966" t="s">
        <v>5011</v>
      </c>
      <c r="AP966">
        <v>0</v>
      </c>
      <c r="AQ966">
        <v>12031</v>
      </c>
      <c r="AR966">
        <v>93577</v>
      </c>
      <c r="AS966">
        <v>802086</v>
      </c>
      <c r="AT966">
        <v>1121460</v>
      </c>
      <c r="AU966">
        <v>3362916</v>
      </c>
      <c r="AV966">
        <v>3058210</v>
      </c>
      <c r="AW966">
        <v>3058210</v>
      </c>
      <c r="AX966">
        <v>3004267</v>
      </c>
      <c r="AY966">
        <v>3296763</v>
      </c>
      <c r="AZ966">
        <v>946104</v>
      </c>
      <c r="BA966">
        <v>1244376</v>
      </c>
      <c r="BB966" t="s">
        <v>3796</v>
      </c>
      <c r="BC966" t="s">
        <v>3797</v>
      </c>
      <c r="BD966" t="s">
        <v>3813</v>
      </c>
      <c r="BE966" t="s">
        <v>3818</v>
      </c>
      <c r="BF966" t="s">
        <v>3817</v>
      </c>
      <c r="BG966" t="s">
        <v>3824</v>
      </c>
      <c r="BH966" t="s">
        <v>523</v>
      </c>
      <c r="BI966" t="s">
        <v>524</v>
      </c>
      <c r="BJ966" t="s">
        <v>527</v>
      </c>
      <c r="BK966" t="s">
        <v>3779</v>
      </c>
      <c r="BL966" t="s">
        <v>6230</v>
      </c>
      <c r="BM966" t="s">
        <v>4949</v>
      </c>
      <c r="BN966" t="s">
        <v>95</v>
      </c>
      <c r="BO966" t="s">
        <v>4950</v>
      </c>
      <c r="BP966" s="441" t="str">
        <f t="shared" si="15"/>
        <v>WA.2378.EBA.962.301.H.522141</v>
      </c>
    </row>
    <row r="967" spans="1:68">
      <c r="A967" t="s">
        <v>5010</v>
      </c>
      <c r="B967" t="s">
        <v>4936</v>
      </c>
      <c r="C967" t="s">
        <v>4937</v>
      </c>
      <c r="D967" t="s">
        <v>3795</v>
      </c>
      <c r="E967" t="s">
        <v>197</v>
      </c>
      <c r="F967" t="s">
        <v>3812</v>
      </c>
      <c r="G967" t="s">
        <v>820</v>
      </c>
      <c r="H967" t="s">
        <v>4938</v>
      </c>
      <c r="I967">
        <v>9</v>
      </c>
      <c r="J967" t="s">
        <v>5469</v>
      </c>
      <c r="K967">
        <v>1</v>
      </c>
      <c r="L967" t="s">
        <v>812</v>
      </c>
      <c r="M967" t="s">
        <v>568</v>
      </c>
      <c r="N967" t="s">
        <v>1484</v>
      </c>
      <c r="O967" t="s">
        <v>553</v>
      </c>
      <c r="P967" t="s">
        <v>8</v>
      </c>
      <c r="Q967" t="s">
        <v>4570</v>
      </c>
      <c r="R967" t="s">
        <v>4940</v>
      </c>
      <c r="S967" t="s">
        <v>195</v>
      </c>
      <c r="T967" t="s">
        <v>4570</v>
      </c>
      <c r="U967" t="s">
        <v>4570</v>
      </c>
      <c r="V967" t="s">
        <v>5001</v>
      </c>
      <c r="W967" t="s">
        <v>4951</v>
      </c>
      <c r="X967" t="s">
        <v>6231</v>
      </c>
      <c r="Y967" t="s">
        <v>6232</v>
      </c>
      <c r="Z967" t="s">
        <v>8</v>
      </c>
      <c r="AA967">
        <v>0</v>
      </c>
      <c r="AB967" t="s">
        <v>195</v>
      </c>
      <c r="AC967">
        <v>0</v>
      </c>
      <c r="AD967" t="s">
        <v>195</v>
      </c>
      <c r="AE967">
        <v>0</v>
      </c>
      <c r="AF967" t="s">
        <v>195</v>
      </c>
      <c r="AG967">
        <v>0</v>
      </c>
      <c r="AH967" t="s">
        <v>195</v>
      </c>
      <c r="AI967">
        <v>2</v>
      </c>
      <c r="AJ967" t="s">
        <v>9</v>
      </c>
      <c r="AK967">
        <v>10000000</v>
      </c>
      <c r="AL967">
        <v>20000000</v>
      </c>
      <c r="AM967" t="s">
        <v>5417</v>
      </c>
      <c r="AN967">
        <v>20000000</v>
      </c>
      <c r="AO967" t="s">
        <v>5011</v>
      </c>
      <c r="AP967">
        <v>0</v>
      </c>
      <c r="AQ967">
        <v>12031</v>
      </c>
      <c r="AR967">
        <v>93577</v>
      </c>
      <c r="AS967">
        <v>802086</v>
      </c>
      <c r="AT967">
        <v>1121460</v>
      </c>
      <c r="AU967">
        <v>3362916</v>
      </c>
      <c r="AV967">
        <v>3058210</v>
      </c>
      <c r="AW967">
        <v>3058210</v>
      </c>
      <c r="AX967">
        <v>3004267</v>
      </c>
      <c r="AY967">
        <v>3296763</v>
      </c>
      <c r="AZ967">
        <v>946104</v>
      </c>
      <c r="BA967">
        <v>1244376</v>
      </c>
      <c r="BB967" t="s">
        <v>3796</v>
      </c>
      <c r="BC967" t="s">
        <v>3797</v>
      </c>
      <c r="BD967" t="s">
        <v>3813</v>
      </c>
      <c r="BE967" t="s">
        <v>3818</v>
      </c>
      <c r="BF967" t="s">
        <v>3817</v>
      </c>
      <c r="BG967" t="s">
        <v>3824</v>
      </c>
      <c r="BH967" t="s">
        <v>523</v>
      </c>
      <c r="BI967" t="s">
        <v>524</v>
      </c>
      <c r="BJ967" t="s">
        <v>527</v>
      </c>
      <c r="BK967" t="s">
        <v>3779</v>
      </c>
      <c r="BL967" t="s">
        <v>6233</v>
      </c>
      <c r="BM967" t="s">
        <v>4949</v>
      </c>
      <c r="BN967" t="s">
        <v>95</v>
      </c>
      <c r="BO967" t="s">
        <v>4950</v>
      </c>
      <c r="BP967" s="441" t="str">
        <f t="shared" si="15"/>
        <v>WA.2378.EBA.962.301.H.522141</v>
      </c>
    </row>
    <row r="968" spans="1:68">
      <c r="A968" t="s">
        <v>4935</v>
      </c>
      <c r="B968" t="s">
        <v>4936</v>
      </c>
      <c r="C968" t="s">
        <v>4937</v>
      </c>
      <c r="D968" t="s">
        <v>3770</v>
      </c>
      <c r="E968" t="s">
        <v>194</v>
      </c>
      <c r="F968" t="s">
        <v>3772</v>
      </c>
      <c r="G968" t="s">
        <v>3</v>
      </c>
      <c r="H968" t="s">
        <v>4938</v>
      </c>
      <c r="I968">
        <v>4</v>
      </c>
      <c r="J968" t="s">
        <v>501</v>
      </c>
      <c r="K968">
        <v>4</v>
      </c>
      <c r="L968" t="s">
        <v>502</v>
      </c>
      <c r="M968" t="s">
        <v>511</v>
      </c>
      <c r="N968" t="s">
        <v>20</v>
      </c>
      <c r="O968" t="s">
        <v>512</v>
      </c>
      <c r="P968" t="s">
        <v>8</v>
      </c>
      <c r="Q968" t="s">
        <v>4570</v>
      </c>
      <c r="R968" t="s">
        <v>4940</v>
      </c>
      <c r="S968" t="s">
        <v>195</v>
      </c>
      <c r="T968" t="s">
        <v>4570</v>
      </c>
      <c r="U968" t="s">
        <v>4570</v>
      </c>
      <c r="V968" t="s">
        <v>4496</v>
      </c>
      <c r="W968" t="s">
        <v>4570</v>
      </c>
      <c r="X968" t="s">
        <v>6234</v>
      </c>
      <c r="Y968" t="s">
        <v>6235</v>
      </c>
      <c r="Z968" t="s">
        <v>8</v>
      </c>
      <c r="AA968">
        <v>0</v>
      </c>
      <c r="AB968" t="s">
        <v>195</v>
      </c>
      <c r="AC968">
        <v>0</v>
      </c>
      <c r="AD968" t="s">
        <v>195</v>
      </c>
      <c r="AE968">
        <v>0</v>
      </c>
      <c r="AF968" t="s">
        <v>195</v>
      </c>
      <c r="AG968">
        <v>0</v>
      </c>
      <c r="AH968" t="s">
        <v>195</v>
      </c>
      <c r="AI968">
        <v>15</v>
      </c>
      <c r="AJ968" t="s">
        <v>32</v>
      </c>
      <c r="AK968">
        <v>200000</v>
      </c>
      <c r="AL968">
        <v>3000000</v>
      </c>
      <c r="AM968" t="s">
        <v>195</v>
      </c>
      <c r="AN968">
        <v>0</v>
      </c>
      <c r="AO968" t="s">
        <v>4943</v>
      </c>
      <c r="AP968">
        <v>0</v>
      </c>
      <c r="AQ968">
        <v>181050</v>
      </c>
      <c r="AR968">
        <v>63910</v>
      </c>
      <c r="AS968">
        <v>395888</v>
      </c>
      <c r="AT968">
        <v>564010</v>
      </c>
      <c r="AU968">
        <v>103188</v>
      </c>
      <c r="AV968">
        <v>50000</v>
      </c>
      <c r="AW968">
        <v>50000</v>
      </c>
      <c r="AX968">
        <v>50000</v>
      </c>
      <c r="AY968">
        <v>28129</v>
      </c>
      <c r="AZ968">
        <v>13825</v>
      </c>
      <c r="BA968">
        <v>1500000</v>
      </c>
      <c r="BB968" t="s">
        <v>3771</v>
      </c>
      <c r="BC968" t="s">
        <v>6196</v>
      </c>
      <c r="BD968" t="s">
        <v>6197</v>
      </c>
      <c r="BE968" t="s">
        <v>6198</v>
      </c>
      <c r="BF968" t="s">
        <v>6199</v>
      </c>
      <c r="BG968" t="s">
        <v>6236</v>
      </c>
      <c r="BH968" t="s">
        <v>5764</v>
      </c>
      <c r="BI968" t="s">
        <v>195</v>
      </c>
      <c r="BJ968" t="s">
        <v>195</v>
      </c>
      <c r="BK968" t="s">
        <v>3821</v>
      </c>
      <c r="BL968" t="s">
        <v>6237</v>
      </c>
      <c r="BM968" t="s">
        <v>4949</v>
      </c>
      <c r="BN968" t="s">
        <v>5439</v>
      </c>
      <c r="BO968" t="s">
        <v>5620</v>
      </c>
      <c r="BP968" s="441" t="str">
        <f t="shared" si="15"/>
        <v>DL.2375.AFA.001.051.D.521241</v>
      </c>
    </row>
    <row r="969" spans="1:68">
      <c r="A969" t="s">
        <v>4935</v>
      </c>
      <c r="B969" t="s">
        <v>4936</v>
      </c>
      <c r="C969" t="s">
        <v>4937</v>
      </c>
      <c r="D969" t="s">
        <v>3770</v>
      </c>
      <c r="E969" t="s">
        <v>194</v>
      </c>
      <c r="F969" t="s">
        <v>3772</v>
      </c>
      <c r="G969" t="s">
        <v>3</v>
      </c>
      <c r="H969" t="s">
        <v>4938</v>
      </c>
      <c r="I969">
        <v>4</v>
      </c>
      <c r="J969" t="s">
        <v>501</v>
      </c>
      <c r="K969">
        <v>4</v>
      </c>
      <c r="L969" t="s">
        <v>517</v>
      </c>
      <c r="M969" t="s">
        <v>508</v>
      </c>
      <c r="N969" t="s">
        <v>29</v>
      </c>
      <c r="O969" t="s">
        <v>512</v>
      </c>
      <c r="P969" t="s">
        <v>8</v>
      </c>
      <c r="Q969" t="s">
        <v>4570</v>
      </c>
      <c r="R969" t="s">
        <v>4940</v>
      </c>
      <c r="S969" t="s">
        <v>195</v>
      </c>
      <c r="T969" t="s">
        <v>4570</v>
      </c>
      <c r="U969" t="s">
        <v>4570</v>
      </c>
      <c r="V969" t="s">
        <v>4496</v>
      </c>
      <c r="W969" t="s">
        <v>4570</v>
      </c>
      <c r="X969" t="s">
        <v>6238</v>
      </c>
      <c r="Y969" t="s">
        <v>6239</v>
      </c>
      <c r="Z969" t="s">
        <v>8</v>
      </c>
      <c r="AA969">
        <v>0</v>
      </c>
      <c r="AB969" t="s">
        <v>195</v>
      </c>
      <c r="AC969">
        <v>0</v>
      </c>
      <c r="AD969" t="s">
        <v>195</v>
      </c>
      <c r="AE969">
        <v>0</v>
      </c>
      <c r="AF969" t="s">
        <v>195</v>
      </c>
      <c r="AG969">
        <v>0</v>
      </c>
      <c r="AH969" t="s">
        <v>195</v>
      </c>
      <c r="AI969">
        <v>72</v>
      </c>
      <c r="AJ969" t="s">
        <v>32</v>
      </c>
      <c r="AK969">
        <v>200000</v>
      </c>
      <c r="AL969">
        <v>14400000</v>
      </c>
      <c r="AM969" t="s">
        <v>195</v>
      </c>
      <c r="AN969">
        <v>0</v>
      </c>
      <c r="AO969" t="s">
        <v>4943</v>
      </c>
      <c r="AP969">
        <v>0</v>
      </c>
      <c r="AQ969">
        <v>148545</v>
      </c>
      <c r="AR969">
        <v>215962</v>
      </c>
      <c r="AS969">
        <v>225674</v>
      </c>
      <c r="AT969">
        <v>291377</v>
      </c>
      <c r="AU969">
        <v>1271205</v>
      </c>
      <c r="AV969">
        <v>1184934</v>
      </c>
      <c r="AW969">
        <v>976971</v>
      </c>
      <c r="AX969">
        <v>2091329</v>
      </c>
      <c r="AY969">
        <v>520950</v>
      </c>
      <c r="AZ969">
        <v>273053</v>
      </c>
      <c r="BA969">
        <v>7200000</v>
      </c>
      <c r="BB969" t="s">
        <v>3771</v>
      </c>
      <c r="BC969" t="s">
        <v>6196</v>
      </c>
      <c r="BD969" t="s">
        <v>6197</v>
      </c>
      <c r="BE969" t="s">
        <v>6198</v>
      </c>
      <c r="BF969" t="s">
        <v>6204</v>
      </c>
      <c r="BG969" t="s">
        <v>6240</v>
      </c>
      <c r="BH969" t="s">
        <v>5764</v>
      </c>
      <c r="BI969" t="s">
        <v>195</v>
      </c>
      <c r="BJ969" t="s">
        <v>195</v>
      </c>
      <c r="BK969" t="s">
        <v>3821</v>
      </c>
      <c r="BL969" t="s">
        <v>6241</v>
      </c>
      <c r="BM969" t="s">
        <v>4949</v>
      </c>
      <c r="BN969" t="s">
        <v>5439</v>
      </c>
      <c r="BO969" t="s">
        <v>5620</v>
      </c>
      <c r="BP969" s="441" t="str">
        <f t="shared" si="15"/>
        <v>DL.2375.AFA.001.052.B.521241</v>
      </c>
    </row>
    <row r="970" spans="1:68">
      <c r="A970" t="s">
        <v>4935</v>
      </c>
      <c r="B970" t="s">
        <v>4936</v>
      </c>
      <c r="C970" t="s">
        <v>4937</v>
      </c>
      <c r="D970" t="s">
        <v>3770</v>
      </c>
      <c r="E970" t="s">
        <v>194</v>
      </c>
      <c r="F970" t="s">
        <v>3772</v>
      </c>
      <c r="G970" t="s">
        <v>3</v>
      </c>
      <c r="H970" t="s">
        <v>4938</v>
      </c>
      <c r="I970">
        <v>4</v>
      </c>
      <c r="J970" t="s">
        <v>501</v>
      </c>
      <c r="K970">
        <v>4</v>
      </c>
      <c r="L970" t="s">
        <v>519</v>
      </c>
      <c r="M970" t="s">
        <v>8</v>
      </c>
      <c r="N970" t="s">
        <v>37</v>
      </c>
      <c r="O970" t="s">
        <v>512</v>
      </c>
      <c r="P970" t="s">
        <v>8</v>
      </c>
      <c r="Q970" t="s">
        <v>4570</v>
      </c>
      <c r="R970" t="s">
        <v>4940</v>
      </c>
      <c r="S970" t="s">
        <v>195</v>
      </c>
      <c r="T970" t="s">
        <v>4570</v>
      </c>
      <c r="U970" t="s">
        <v>4570</v>
      </c>
      <c r="V970" t="s">
        <v>4496</v>
      </c>
      <c r="W970" t="s">
        <v>4570</v>
      </c>
      <c r="X970" t="s">
        <v>6242</v>
      </c>
      <c r="Y970" t="s">
        <v>6243</v>
      </c>
      <c r="Z970" t="s">
        <v>8</v>
      </c>
      <c r="AA970">
        <v>0</v>
      </c>
      <c r="AB970" t="s">
        <v>195</v>
      </c>
      <c r="AC970">
        <v>0</v>
      </c>
      <c r="AD970" t="s">
        <v>195</v>
      </c>
      <c r="AE970">
        <v>0</v>
      </c>
      <c r="AF970" t="s">
        <v>195</v>
      </c>
      <c r="AG970">
        <v>0</v>
      </c>
      <c r="AH970" t="s">
        <v>195</v>
      </c>
      <c r="AI970">
        <v>60</v>
      </c>
      <c r="AJ970" t="s">
        <v>32</v>
      </c>
      <c r="AK970">
        <v>215000</v>
      </c>
      <c r="AL970">
        <v>12900000</v>
      </c>
      <c r="AM970" t="s">
        <v>195</v>
      </c>
      <c r="AN970">
        <v>0</v>
      </c>
      <c r="AO970" t="s">
        <v>4943</v>
      </c>
      <c r="AP970">
        <v>0</v>
      </c>
      <c r="AQ970">
        <v>78098</v>
      </c>
      <c r="AR970">
        <v>606108</v>
      </c>
      <c r="AS970">
        <v>685839</v>
      </c>
      <c r="AT970">
        <v>430000</v>
      </c>
      <c r="AU970">
        <v>891503</v>
      </c>
      <c r="AV970">
        <v>862440</v>
      </c>
      <c r="AW970">
        <v>894769</v>
      </c>
      <c r="AX970">
        <v>871669</v>
      </c>
      <c r="AY970">
        <v>873493</v>
      </c>
      <c r="AZ970">
        <v>256081</v>
      </c>
      <c r="BA970">
        <v>6450000</v>
      </c>
      <c r="BB970" t="s">
        <v>3771</v>
      </c>
      <c r="BC970" t="s">
        <v>6196</v>
      </c>
      <c r="BD970" t="s">
        <v>6197</v>
      </c>
      <c r="BE970" t="s">
        <v>6198</v>
      </c>
      <c r="BF970" t="s">
        <v>6209</v>
      </c>
      <c r="BG970" t="s">
        <v>6244</v>
      </c>
      <c r="BH970" t="s">
        <v>5764</v>
      </c>
      <c r="BI970" t="s">
        <v>195</v>
      </c>
      <c r="BJ970" t="s">
        <v>195</v>
      </c>
      <c r="BK970" t="s">
        <v>3821</v>
      </c>
      <c r="BL970" t="s">
        <v>6245</v>
      </c>
      <c r="BM970" t="s">
        <v>4949</v>
      </c>
      <c r="BN970" t="s">
        <v>5439</v>
      </c>
      <c r="BO970" t="s">
        <v>5620</v>
      </c>
      <c r="BP970" s="441" t="str">
        <f t="shared" si="15"/>
        <v>DL.2375.AFA.001.053.A.521241</v>
      </c>
    </row>
    <row r="971" spans="1:68">
      <c r="A971" t="s">
        <v>4935</v>
      </c>
      <c r="B971" t="s">
        <v>4936</v>
      </c>
      <c r="C971" t="s">
        <v>4937</v>
      </c>
      <c r="D971" t="s">
        <v>3770</v>
      </c>
      <c r="E971" t="s">
        <v>194</v>
      </c>
      <c r="F971" t="s">
        <v>3772</v>
      </c>
      <c r="G971" t="s">
        <v>3</v>
      </c>
      <c r="H971" t="s">
        <v>4938</v>
      </c>
      <c r="I971">
        <v>4</v>
      </c>
      <c r="J971" t="s">
        <v>501</v>
      </c>
      <c r="K971">
        <v>4</v>
      </c>
      <c r="L971" t="s">
        <v>520</v>
      </c>
      <c r="M971" t="s">
        <v>8</v>
      </c>
      <c r="N971" t="s">
        <v>39</v>
      </c>
      <c r="O971" t="s">
        <v>512</v>
      </c>
      <c r="P971" t="s">
        <v>8</v>
      </c>
      <c r="Q971" t="s">
        <v>4570</v>
      </c>
      <c r="R971" t="s">
        <v>4940</v>
      </c>
      <c r="S971" t="s">
        <v>195</v>
      </c>
      <c r="T971" t="s">
        <v>4570</v>
      </c>
      <c r="U971" t="s">
        <v>4570</v>
      </c>
      <c r="V971" t="s">
        <v>4496</v>
      </c>
      <c r="W971" t="s">
        <v>4570</v>
      </c>
      <c r="X971" t="s">
        <v>6246</v>
      </c>
      <c r="Y971" t="s">
        <v>6247</v>
      </c>
      <c r="Z971" t="s">
        <v>8</v>
      </c>
      <c r="AA971">
        <v>0</v>
      </c>
      <c r="AB971" t="s">
        <v>195</v>
      </c>
      <c r="AC971">
        <v>0</v>
      </c>
      <c r="AD971" t="s">
        <v>195</v>
      </c>
      <c r="AE971">
        <v>0</v>
      </c>
      <c r="AF971" t="s">
        <v>195</v>
      </c>
      <c r="AG971">
        <v>0</v>
      </c>
      <c r="AH971" t="s">
        <v>195</v>
      </c>
      <c r="AI971">
        <v>72</v>
      </c>
      <c r="AJ971" t="s">
        <v>32</v>
      </c>
      <c r="AK971">
        <v>200000</v>
      </c>
      <c r="AL971">
        <v>14400000</v>
      </c>
      <c r="AM971" t="s">
        <v>195</v>
      </c>
      <c r="AN971">
        <v>0</v>
      </c>
      <c r="AO971" t="s">
        <v>4943</v>
      </c>
      <c r="AP971">
        <v>0</v>
      </c>
      <c r="AQ971">
        <v>201808</v>
      </c>
      <c r="AR971">
        <v>959549</v>
      </c>
      <c r="AS971">
        <v>621837</v>
      </c>
      <c r="AT971">
        <v>1405492</v>
      </c>
      <c r="AU971">
        <v>1011837</v>
      </c>
      <c r="AV971">
        <v>975359</v>
      </c>
      <c r="AW971">
        <v>516119</v>
      </c>
      <c r="AX971">
        <v>254475</v>
      </c>
      <c r="AY971">
        <v>1065743</v>
      </c>
      <c r="AZ971">
        <v>187782</v>
      </c>
      <c r="BA971">
        <v>7199999</v>
      </c>
      <c r="BB971" t="s">
        <v>3771</v>
      </c>
      <c r="BC971" t="s">
        <v>6196</v>
      </c>
      <c r="BD971" t="s">
        <v>6197</v>
      </c>
      <c r="BE971" t="s">
        <v>6198</v>
      </c>
      <c r="BF971" t="s">
        <v>6214</v>
      </c>
      <c r="BG971" t="s">
        <v>6248</v>
      </c>
      <c r="BH971" t="s">
        <v>5764</v>
      </c>
      <c r="BI971" t="s">
        <v>195</v>
      </c>
      <c r="BJ971" t="s">
        <v>195</v>
      </c>
      <c r="BK971" t="s">
        <v>3821</v>
      </c>
      <c r="BL971" t="s">
        <v>6249</v>
      </c>
      <c r="BM971" t="s">
        <v>4949</v>
      </c>
      <c r="BN971" t="s">
        <v>5439</v>
      </c>
      <c r="BO971" t="s">
        <v>5620</v>
      </c>
      <c r="BP971" s="441" t="str">
        <f t="shared" si="15"/>
        <v>DL.2375.AFA.001.054.A.521241</v>
      </c>
    </row>
    <row r="972" spans="1:68">
      <c r="A972" t="s">
        <v>5010</v>
      </c>
      <c r="B972" t="s">
        <v>4936</v>
      </c>
      <c r="C972" t="s">
        <v>4937</v>
      </c>
      <c r="D972" t="s">
        <v>3770</v>
      </c>
      <c r="E972" t="s">
        <v>194</v>
      </c>
      <c r="F972" t="s">
        <v>3772</v>
      </c>
      <c r="G972" t="s">
        <v>3</v>
      </c>
      <c r="H972" t="s">
        <v>4938</v>
      </c>
      <c r="I972">
        <v>4</v>
      </c>
      <c r="J972" t="s">
        <v>501</v>
      </c>
      <c r="K972">
        <v>4</v>
      </c>
      <c r="L972" t="s">
        <v>502</v>
      </c>
      <c r="M972" t="s">
        <v>511</v>
      </c>
      <c r="N972" t="s">
        <v>20</v>
      </c>
      <c r="O972" t="s">
        <v>512</v>
      </c>
      <c r="P972" t="s">
        <v>8</v>
      </c>
      <c r="Q972" t="s">
        <v>4570</v>
      </c>
      <c r="R972" t="s">
        <v>4940</v>
      </c>
      <c r="S972" t="s">
        <v>195</v>
      </c>
      <c r="T972" t="s">
        <v>4570</v>
      </c>
      <c r="U972" t="s">
        <v>4570</v>
      </c>
      <c r="V972" t="s">
        <v>4496</v>
      </c>
      <c r="W972" t="s">
        <v>4570</v>
      </c>
      <c r="X972" t="s">
        <v>6234</v>
      </c>
      <c r="Y972" t="s">
        <v>6235</v>
      </c>
      <c r="Z972" t="s">
        <v>8</v>
      </c>
      <c r="AA972">
        <v>0</v>
      </c>
      <c r="AB972" t="s">
        <v>195</v>
      </c>
      <c r="AC972">
        <v>0</v>
      </c>
      <c r="AD972" t="s">
        <v>195</v>
      </c>
      <c r="AE972">
        <v>0</v>
      </c>
      <c r="AF972" t="s">
        <v>195</v>
      </c>
      <c r="AG972">
        <v>0</v>
      </c>
      <c r="AH972" t="s">
        <v>195</v>
      </c>
      <c r="AI972">
        <v>15</v>
      </c>
      <c r="AJ972" t="s">
        <v>32</v>
      </c>
      <c r="AK972">
        <v>200000</v>
      </c>
      <c r="AL972">
        <v>3000000</v>
      </c>
      <c r="AM972" t="s">
        <v>195</v>
      </c>
      <c r="AN972">
        <v>0</v>
      </c>
      <c r="AO972" t="s">
        <v>5011</v>
      </c>
      <c r="AP972">
        <v>0</v>
      </c>
      <c r="AQ972">
        <v>181050</v>
      </c>
      <c r="AR972">
        <v>63910</v>
      </c>
      <c r="AS972">
        <v>395888</v>
      </c>
      <c r="AT972">
        <v>564010</v>
      </c>
      <c r="AU972">
        <v>103188</v>
      </c>
      <c r="AV972">
        <v>50000</v>
      </c>
      <c r="AW972">
        <v>50000</v>
      </c>
      <c r="AX972">
        <v>50000</v>
      </c>
      <c r="AY972">
        <v>28129</v>
      </c>
      <c r="AZ972">
        <v>13825</v>
      </c>
      <c r="BA972">
        <v>1500000</v>
      </c>
      <c r="BB972" t="s">
        <v>3771</v>
      </c>
      <c r="BC972" t="s">
        <v>6196</v>
      </c>
      <c r="BD972" t="s">
        <v>6197</v>
      </c>
      <c r="BE972" t="s">
        <v>6198</v>
      </c>
      <c r="BF972" t="s">
        <v>6199</v>
      </c>
      <c r="BG972" t="s">
        <v>6236</v>
      </c>
      <c r="BH972" t="s">
        <v>5764</v>
      </c>
      <c r="BI972" t="s">
        <v>195</v>
      </c>
      <c r="BJ972" t="s">
        <v>195</v>
      </c>
      <c r="BK972" t="s">
        <v>3821</v>
      </c>
      <c r="BL972" t="s">
        <v>6237</v>
      </c>
      <c r="BM972" t="s">
        <v>4949</v>
      </c>
      <c r="BN972" t="s">
        <v>5439</v>
      </c>
      <c r="BO972" t="s">
        <v>5620</v>
      </c>
      <c r="BP972" s="441" t="str">
        <f t="shared" si="15"/>
        <v>DL.2375.AFA.001.051.D.521241</v>
      </c>
    </row>
    <row r="973" spans="1:68">
      <c r="A973" t="s">
        <v>5010</v>
      </c>
      <c r="B973" t="s">
        <v>4936</v>
      </c>
      <c r="C973" t="s">
        <v>4937</v>
      </c>
      <c r="D973" t="s">
        <v>3770</v>
      </c>
      <c r="E973" t="s">
        <v>194</v>
      </c>
      <c r="F973" t="s">
        <v>3772</v>
      </c>
      <c r="G973" t="s">
        <v>3</v>
      </c>
      <c r="H973" t="s">
        <v>4938</v>
      </c>
      <c r="I973">
        <v>4</v>
      </c>
      <c r="J973" t="s">
        <v>501</v>
      </c>
      <c r="K973">
        <v>4</v>
      </c>
      <c r="L973" t="s">
        <v>517</v>
      </c>
      <c r="M973" t="s">
        <v>508</v>
      </c>
      <c r="N973" t="s">
        <v>29</v>
      </c>
      <c r="O973" t="s">
        <v>512</v>
      </c>
      <c r="P973" t="s">
        <v>8</v>
      </c>
      <c r="Q973" t="s">
        <v>4570</v>
      </c>
      <c r="R973" t="s">
        <v>4940</v>
      </c>
      <c r="S973" t="s">
        <v>195</v>
      </c>
      <c r="T973" t="s">
        <v>4570</v>
      </c>
      <c r="U973" t="s">
        <v>4570</v>
      </c>
      <c r="V973" t="s">
        <v>4496</v>
      </c>
      <c r="W973" t="s">
        <v>4570</v>
      </c>
      <c r="X973" t="s">
        <v>6238</v>
      </c>
      <c r="Y973" t="s">
        <v>6239</v>
      </c>
      <c r="Z973" t="s">
        <v>8</v>
      </c>
      <c r="AA973">
        <v>0</v>
      </c>
      <c r="AB973" t="s">
        <v>195</v>
      </c>
      <c r="AC973">
        <v>0</v>
      </c>
      <c r="AD973" t="s">
        <v>195</v>
      </c>
      <c r="AE973">
        <v>0</v>
      </c>
      <c r="AF973" t="s">
        <v>195</v>
      </c>
      <c r="AG973">
        <v>0</v>
      </c>
      <c r="AH973" t="s">
        <v>195</v>
      </c>
      <c r="AI973">
        <v>72</v>
      </c>
      <c r="AJ973" t="s">
        <v>32</v>
      </c>
      <c r="AK973">
        <v>200000</v>
      </c>
      <c r="AL973">
        <v>14400000</v>
      </c>
      <c r="AM973" t="s">
        <v>195</v>
      </c>
      <c r="AN973">
        <v>0</v>
      </c>
      <c r="AO973" t="s">
        <v>5011</v>
      </c>
      <c r="AP973">
        <v>0</v>
      </c>
      <c r="AQ973">
        <v>148545</v>
      </c>
      <c r="AR973">
        <v>215962</v>
      </c>
      <c r="AS973">
        <v>225674</v>
      </c>
      <c r="AT973">
        <v>291377</v>
      </c>
      <c r="AU973">
        <v>1271205</v>
      </c>
      <c r="AV973">
        <v>1184934</v>
      </c>
      <c r="AW973">
        <v>976971</v>
      </c>
      <c r="AX973">
        <v>2091329</v>
      </c>
      <c r="AY973">
        <v>520950</v>
      </c>
      <c r="AZ973">
        <v>273053</v>
      </c>
      <c r="BA973">
        <v>7200000</v>
      </c>
      <c r="BB973" t="s">
        <v>3771</v>
      </c>
      <c r="BC973" t="s">
        <v>6196</v>
      </c>
      <c r="BD973" t="s">
        <v>6197</v>
      </c>
      <c r="BE973" t="s">
        <v>6198</v>
      </c>
      <c r="BF973" t="s">
        <v>6204</v>
      </c>
      <c r="BG973" t="s">
        <v>6240</v>
      </c>
      <c r="BH973" t="s">
        <v>5764</v>
      </c>
      <c r="BI973" t="s">
        <v>195</v>
      </c>
      <c r="BJ973" t="s">
        <v>195</v>
      </c>
      <c r="BK973" t="s">
        <v>3821</v>
      </c>
      <c r="BL973" t="s">
        <v>6241</v>
      </c>
      <c r="BM973" t="s">
        <v>4949</v>
      </c>
      <c r="BN973" t="s">
        <v>5439</v>
      </c>
      <c r="BO973" t="s">
        <v>5620</v>
      </c>
      <c r="BP973" s="441" t="str">
        <f t="shared" si="15"/>
        <v>DL.2375.AFA.001.052.B.521241</v>
      </c>
    </row>
    <row r="974" spans="1:68">
      <c r="A974" t="s">
        <v>5010</v>
      </c>
      <c r="B974" t="s">
        <v>4936</v>
      </c>
      <c r="C974" t="s">
        <v>4937</v>
      </c>
      <c r="D974" t="s">
        <v>3770</v>
      </c>
      <c r="E974" t="s">
        <v>194</v>
      </c>
      <c r="F974" t="s">
        <v>3772</v>
      </c>
      <c r="G974" t="s">
        <v>3</v>
      </c>
      <c r="H974" t="s">
        <v>4938</v>
      </c>
      <c r="I974">
        <v>4</v>
      </c>
      <c r="J974" t="s">
        <v>501</v>
      </c>
      <c r="K974">
        <v>4</v>
      </c>
      <c r="L974" t="s">
        <v>519</v>
      </c>
      <c r="M974" t="s">
        <v>8</v>
      </c>
      <c r="N974" t="s">
        <v>37</v>
      </c>
      <c r="O974" t="s">
        <v>512</v>
      </c>
      <c r="P974" t="s">
        <v>8</v>
      </c>
      <c r="Q974" t="s">
        <v>4570</v>
      </c>
      <c r="R974" t="s">
        <v>4940</v>
      </c>
      <c r="S974" t="s">
        <v>195</v>
      </c>
      <c r="T974" t="s">
        <v>4570</v>
      </c>
      <c r="U974" t="s">
        <v>4570</v>
      </c>
      <c r="V974" t="s">
        <v>4496</v>
      </c>
      <c r="W974" t="s">
        <v>4570</v>
      </c>
      <c r="X974" t="s">
        <v>6242</v>
      </c>
      <c r="Y974" t="s">
        <v>6243</v>
      </c>
      <c r="Z974" t="s">
        <v>8</v>
      </c>
      <c r="AA974">
        <v>0</v>
      </c>
      <c r="AB974" t="s">
        <v>195</v>
      </c>
      <c r="AC974">
        <v>0</v>
      </c>
      <c r="AD974" t="s">
        <v>195</v>
      </c>
      <c r="AE974">
        <v>0</v>
      </c>
      <c r="AF974" t="s">
        <v>195</v>
      </c>
      <c r="AG974">
        <v>0</v>
      </c>
      <c r="AH974" t="s">
        <v>195</v>
      </c>
      <c r="AI974">
        <v>60</v>
      </c>
      <c r="AJ974" t="s">
        <v>32</v>
      </c>
      <c r="AK974">
        <v>215000</v>
      </c>
      <c r="AL974">
        <v>12900000</v>
      </c>
      <c r="AM974" t="s">
        <v>195</v>
      </c>
      <c r="AN974">
        <v>0</v>
      </c>
      <c r="AO974" t="s">
        <v>5011</v>
      </c>
      <c r="AP974">
        <v>0</v>
      </c>
      <c r="AQ974">
        <v>78098</v>
      </c>
      <c r="AR974">
        <v>606108</v>
      </c>
      <c r="AS974">
        <v>685839</v>
      </c>
      <c r="AT974">
        <v>430000</v>
      </c>
      <c r="AU974">
        <v>891503</v>
      </c>
      <c r="AV974">
        <v>862440</v>
      </c>
      <c r="AW974">
        <v>894769</v>
      </c>
      <c r="AX974">
        <v>871669</v>
      </c>
      <c r="AY974">
        <v>873493</v>
      </c>
      <c r="AZ974">
        <v>256081</v>
      </c>
      <c r="BA974">
        <v>6450000</v>
      </c>
      <c r="BB974" t="s">
        <v>3771</v>
      </c>
      <c r="BC974" t="s">
        <v>6196</v>
      </c>
      <c r="BD974" t="s">
        <v>6197</v>
      </c>
      <c r="BE974" t="s">
        <v>6198</v>
      </c>
      <c r="BF974" t="s">
        <v>6209</v>
      </c>
      <c r="BG974" t="s">
        <v>6244</v>
      </c>
      <c r="BH974" t="s">
        <v>5764</v>
      </c>
      <c r="BI974" t="s">
        <v>195</v>
      </c>
      <c r="BJ974" t="s">
        <v>195</v>
      </c>
      <c r="BK974" t="s">
        <v>3821</v>
      </c>
      <c r="BL974" t="s">
        <v>6245</v>
      </c>
      <c r="BM974" t="s">
        <v>4949</v>
      </c>
      <c r="BN974" t="s">
        <v>5439</v>
      </c>
      <c r="BO974" t="s">
        <v>5620</v>
      </c>
      <c r="BP974" s="441" t="str">
        <f t="shared" si="15"/>
        <v>DL.2375.AFA.001.053.A.521241</v>
      </c>
    </row>
    <row r="975" spans="1:68">
      <c r="A975" t="s">
        <v>5010</v>
      </c>
      <c r="B975" t="s">
        <v>4936</v>
      </c>
      <c r="C975" t="s">
        <v>4937</v>
      </c>
      <c r="D975" t="s">
        <v>3770</v>
      </c>
      <c r="E975" t="s">
        <v>194</v>
      </c>
      <c r="F975" t="s">
        <v>3772</v>
      </c>
      <c r="G975" t="s">
        <v>3</v>
      </c>
      <c r="H975" t="s">
        <v>4938</v>
      </c>
      <c r="I975">
        <v>4</v>
      </c>
      <c r="J975" t="s">
        <v>501</v>
      </c>
      <c r="K975">
        <v>4</v>
      </c>
      <c r="L975" t="s">
        <v>520</v>
      </c>
      <c r="M975" t="s">
        <v>8</v>
      </c>
      <c r="N975" t="s">
        <v>39</v>
      </c>
      <c r="O975" t="s">
        <v>512</v>
      </c>
      <c r="P975" t="s">
        <v>8</v>
      </c>
      <c r="Q975" t="s">
        <v>4570</v>
      </c>
      <c r="R975" t="s">
        <v>4940</v>
      </c>
      <c r="S975" t="s">
        <v>195</v>
      </c>
      <c r="T975" t="s">
        <v>4570</v>
      </c>
      <c r="U975" t="s">
        <v>4570</v>
      </c>
      <c r="V975" t="s">
        <v>4496</v>
      </c>
      <c r="W975" t="s">
        <v>4570</v>
      </c>
      <c r="X975" t="s">
        <v>6246</v>
      </c>
      <c r="Y975" t="s">
        <v>6247</v>
      </c>
      <c r="Z975" t="s">
        <v>8</v>
      </c>
      <c r="AA975">
        <v>0</v>
      </c>
      <c r="AB975" t="s">
        <v>195</v>
      </c>
      <c r="AC975">
        <v>0</v>
      </c>
      <c r="AD975" t="s">
        <v>195</v>
      </c>
      <c r="AE975">
        <v>0</v>
      </c>
      <c r="AF975" t="s">
        <v>195</v>
      </c>
      <c r="AG975">
        <v>0</v>
      </c>
      <c r="AH975" t="s">
        <v>195</v>
      </c>
      <c r="AI975">
        <v>72</v>
      </c>
      <c r="AJ975" t="s">
        <v>32</v>
      </c>
      <c r="AK975">
        <v>200000</v>
      </c>
      <c r="AL975">
        <v>14400000</v>
      </c>
      <c r="AM975" t="s">
        <v>195</v>
      </c>
      <c r="AN975">
        <v>0</v>
      </c>
      <c r="AO975" t="s">
        <v>5011</v>
      </c>
      <c r="AP975">
        <v>0</v>
      </c>
      <c r="AQ975">
        <v>201808</v>
      </c>
      <c r="AR975">
        <v>959549</v>
      </c>
      <c r="AS975">
        <v>621837</v>
      </c>
      <c r="AT975">
        <v>1405492</v>
      </c>
      <c r="AU975">
        <v>1011837</v>
      </c>
      <c r="AV975">
        <v>975359</v>
      </c>
      <c r="AW975">
        <v>516119</v>
      </c>
      <c r="AX975">
        <v>254475</v>
      </c>
      <c r="AY975">
        <v>1065743</v>
      </c>
      <c r="AZ975">
        <v>187782</v>
      </c>
      <c r="BA975">
        <v>7199999</v>
      </c>
      <c r="BB975" t="s">
        <v>3771</v>
      </c>
      <c r="BC975" t="s">
        <v>6196</v>
      </c>
      <c r="BD975" t="s">
        <v>6197</v>
      </c>
      <c r="BE975" t="s">
        <v>6198</v>
      </c>
      <c r="BF975" t="s">
        <v>6214</v>
      </c>
      <c r="BG975" t="s">
        <v>6248</v>
      </c>
      <c r="BH975" t="s">
        <v>5764</v>
      </c>
      <c r="BI975" t="s">
        <v>195</v>
      </c>
      <c r="BJ975" t="s">
        <v>195</v>
      </c>
      <c r="BK975" t="s">
        <v>3821</v>
      </c>
      <c r="BL975" t="s">
        <v>6249</v>
      </c>
      <c r="BM975" t="s">
        <v>4949</v>
      </c>
      <c r="BN975" t="s">
        <v>5439</v>
      </c>
      <c r="BO975" t="s">
        <v>5620</v>
      </c>
      <c r="BP975" s="441" t="str">
        <f t="shared" si="15"/>
        <v>DL.2375.AFA.001.054.A.521241</v>
      </c>
    </row>
    <row r="976" spans="1:68">
      <c r="A976" t="s">
        <v>4935</v>
      </c>
      <c r="B976" t="s">
        <v>4936</v>
      </c>
      <c r="C976" t="s">
        <v>4937</v>
      </c>
      <c r="D976" t="s">
        <v>3795</v>
      </c>
      <c r="E976" t="s">
        <v>197</v>
      </c>
      <c r="F976" t="s">
        <v>3812</v>
      </c>
      <c r="G976" t="s">
        <v>820</v>
      </c>
      <c r="H976" t="s">
        <v>4938</v>
      </c>
      <c r="I976">
        <v>9</v>
      </c>
      <c r="J976" t="s">
        <v>5469</v>
      </c>
      <c r="K976">
        <v>1</v>
      </c>
      <c r="L976" t="s">
        <v>805</v>
      </c>
      <c r="M976" t="s">
        <v>508</v>
      </c>
      <c r="N976" t="s">
        <v>134</v>
      </c>
      <c r="O976" t="s">
        <v>512</v>
      </c>
      <c r="P976" t="s">
        <v>8</v>
      </c>
      <c r="Q976" t="s">
        <v>4570</v>
      </c>
      <c r="R976" t="s">
        <v>4940</v>
      </c>
      <c r="S976" t="s">
        <v>195</v>
      </c>
      <c r="T976" t="s">
        <v>4570</v>
      </c>
      <c r="U976" t="s">
        <v>4570</v>
      </c>
      <c r="V976" t="s">
        <v>4496</v>
      </c>
      <c r="W976" t="s">
        <v>4570</v>
      </c>
      <c r="X976" t="s">
        <v>6250</v>
      </c>
      <c r="Y976" t="s">
        <v>6251</v>
      </c>
      <c r="Z976" t="s">
        <v>8</v>
      </c>
      <c r="AA976">
        <v>0</v>
      </c>
      <c r="AB976" t="s">
        <v>195</v>
      </c>
      <c r="AC976">
        <v>0</v>
      </c>
      <c r="AD976" t="s">
        <v>195</v>
      </c>
      <c r="AE976">
        <v>0</v>
      </c>
      <c r="AF976" t="s">
        <v>195</v>
      </c>
      <c r="AG976">
        <v>0</v>
      </c>
      <c r="AH976" t="s">
        <v>195</v>
      </c>
      <c r="AI976">
        <v>24</v>
      </c>
      <c r="AJ976" t="s">
        <v>32</v>
      </c>
      <c r="AK976">
        <v>400000</v>
      </c>
      <c r="AL976">
        <v>9600000</v>
      </c>
      <c r="AM976" t="s">
        <v>195</v>
      </c>
      <c r="AN976">
        <v>0</v>
      </c>
      <c r="AO976" t="s">
        <v>4943</v>
      </c>
      <c r="AP976">
        <v>0</v>
      </c>
      <c r="AQ976">
        <v>126735</v>
      </c>
      <c r="AR976">
        <v>707739</v>
      </c>
      <c r="AS976">
        <v>296635</v>
      </c>
      <c r="AT976">
        <v>662063</v>
      </c>
      <c r="AU976">
        <v>773742</v>
      </c>
      <c r="AV976">
        <v>1420058</v>
      </c>
      <c r="AW976">
        <v>839583</v>
      </c>
      <c r="AX976">
        <v>1159941</v>
      </c>
      <c r="AY976">
        <v>1153683</v>
      </c>
      <c r="AZ976">
        <v>1127858</v>
      </c>
      <c r="BA976">
        <v>1331963</v>
      </c>
      <c r="BB976" t="s">
        <v>3796</v>
      </c>
      <c r="BC976" t="s">
        <v>3797</v>
      </c>
      <c r="BD976" t="s">
        <v>3813</v>
      </c>
      <c r="BE976" t="s">
        <v>3818</v>
      </c>
      <c r="BF976" t="s">
        <v>5472</v>
      </c>
      <c r="BG976" t="s">
        <v>5473</v>
      </c>
      <c r="BH976" t="s">
        <v>4947</v>
      </c>
      <c r="BI976" t="s">
        <v>195</v>
      </c>
      <c r="BJ976" t="s">
        <v>195</v>
      </c>
      <c r="BK976" t="s">
        <v>3821</v>
      </c>
      <c r="BL976" t="s">
        <v>6252</v>
      </c>
      <c r="BM976" t="s">
        <v>4949</v>
      </c>
      <c r="BN976" t="s">
        <v>5439</v>
      </c>
      <c r="BO976" t="s">
        <v>5620</v>
      </c>
      <c r="BP976" s="441" t="str">
        <f t="shared" si="15"/>
        <v>WA.2378.EBA.962.101.B.521241</v>
      </c>
    </row>
    <row r="977" spans="1:68">
      <c r="A977" t="s">
        <v>4935</v>
      </c>
      <c r="B977" t="s">
        <v>4936</v>
      </c>
      <c r="C977" t="s">
        <v>4937</v>
      </c>
      <c r="D977" t="s">
        <v>3795</v>
      </c>
      <c r="E977" t="s">
        <v>197</v>
      </c>
      <c r="F977" t="s">
        <v>3812</v>
      </c>
      <c r="G977" t="s">
        <v>820</v>
      </c>
      <c r="H977" t="s">
        <v>4938</v>
      </c>
      <c r="I977">
        <v>9</v>
      </c>
      <c r="J977" t="s">
        <v>5469</v>
      </c>
      <c r="K977">
        <v>1</v>
      </c>
      <c r="L977" t="s">
        <v>805</v>
      </c>
      <c r="M977" t="s">
        <v>508</v>
      </c>
      <c r="N977" t="s">
        <v>134</v>
      </c>
      <c r="O977" t="s">
        <v>512</v>
      </c>
      <c r="P977" t="s">
        <v>8</v>
      </c>
      <c r="Q977" t="s">
        <v>4570</v>
      </c>
      <c r="R977" t="s">
        <v>4940</v>
      </c>
      <c r="S977" t="s">
        <v>195</v>
      </c>
      <c r="T977" t="s">
        <v>4570</v>
      </c>
      <c r="U977" t="s">
        <v>4570</v>
      </c>
      <c r="V977" t="s">
        <v>4951</v>
      </c>
      <c r="W977" t="s">
        <v>4496</v>
      </c>
      <c r="X977" t="s">
        <v>6253</v>
      </c>
      <c r="Y977" t="s">
        <v>6254</v>
      </c>
      <c r="Z977" t="s">
        <v>8</v>
      </c>
      <c r="AA977">
        <v>0</v>
      </c>
      <c r="AB977" t="s">
        <v>195</v>
      </c>
      <c r="AC977">
        <v>0</v>
      </c>
      <c r="AD977" t="s">
        <v>195</v>
      </c>
      <c r="AE977">
        <v>0</v>
      </c>
      <c r="AF977" t="s">
        <v>195</v>
      </c>
      <c r="AG977">
        <v>0</v>
      </c>
      <c r="AH977" t="s">
        <v>195</v>
      </c>
      <c r="AI977">
        <v>384</v>
      </c>
      <c r="AJ977" t="s">
        <v>32</v>
      </c>
      <c r="AK977">
        <v>200000</v>
      </c>
      <c r="AL977">
        <v>76800000</v>
      </c>
      <c r="AM977" t="s">
        <v>195</v>
      </c>
      <c r="AN977">
        <v>0</v>
      </c>
      <c r="AO977" t="s">
        <v>4943</v>
      </c>
      <c r="AP977">
        <v>0</v>
      </c>
      <c r="AQ977">
        <v>1013880</v>
      </c>
      <c r="AR977">
        <v>5661912</v>
      </c>
      <c r="AS977">
        <v>2373077</v>
      </c>
      <c r="AT977">
        <v>5296503</v>
      </c>
      <c r="AU977">
        <v>6189939</v>
      </c>
      <c r="AV977">
        <v>11360461</v>
      </c>
      <c r="AW977">
        <v>6716665</v>
      </c>
      <c r="AX977">
        <v>9279531</v>
      </c>
      <c r="AY977">
        <v>9229463</v>
      </c>
      <c r="AZ977">
        <v>9022865</v>
      </c>
      <c r="BA977">
        <v>10655704</v>
      </c>
      <c r="BB977" t="s">
        <v>3796</v>
      </c>
      <c r="BC977" t="s">
        <v>3797</v>
      </c>
      <c r="BD977" t="s">
        <v>3813</v>
      </c>
      <c r="BE977" t="s">
        <v>3818</v>
      </c>
      <c r="BF977" t="s">
        <v>5472</v>
      </c>
      <c r="BG977" t="s">
        <v>5473</v>
      </c>
      <c r="BH977" t="s">
        <v>4947</v>
      </c>
      <c r="BI977" t="s">
        <v>195</v>
      </c>
      <c r="BJ977" t="s">
        <v>195</v>
      </c>
      <c r="BK977" t="s">
        <v>3821</v>
      </c>
      <c r="BL977" t="s">
        <v>6255</v>
      </c>
      <c r="BM977" t="s">
        <v>4949</v>
      </c>
      <c r="BN977" t="s">
        <v>5439</v>
      </c>
      <c r="BO977" t="s">
        <v>5620</v>
      </c>
      <c r="BP977" s="441" t="str">
        <f t="shared" si="15"/>
        <v>WA.2378.EBA.962.101.B.521241</v>
      </c>
    </row>
    <row r="978" spans="1:68">
      <c r="A978" t="s">
        <v>4935</v>
      </c>
      <c r="B978" t="s">
        <v>4936</v>
      </c>
      <c r="C978" t="s">
        <v>4937</v>
      </c>
      <c r="D978" t="s">
        <v>3795</v>
      </c>
      <c r="E978" t="s">
        <v>197</v>
      </c>
      <c r="F978" t="s">
        <v>3812</v>
      </c>
      <c r="G978" t="s">
        <v>820</v>
      </c>
      <c r="H978" t="s">
        <v>4938</v>
      </c>
      <c r="I978">
        <v>9</v>
      </c>
      <c r="J978" t="s">
        <v>5469</v>
      </c>
      <c r="K978">
        <v>1</v>
      </c>
      <c r="L978" t="s">
        <v>812</v>
      </c>
      <c r="M978" t="s">
        <v>516</v>
      </c>
      <c r="N978" t="s">
        <v>152</v>
      </c>
      <c r="O978" t="s">
        <v>512</v>
      </c>
      <c r="P978" t="s">
        <v>8</v>
      </c>
      <c r="Q978" t="s">
        <v>4570</v>
      </c>
      <c r="R978" t="s">
        <v>4940</v>
      </c>
      <c r="S978" t="s">
        <v>195</v>
      </c>
      <c r="T978" t="s">
        <v>4570</v>
      </c>
      <c r="U978" t="s">
        <v>4570</v>
      </c>
      <c r="V978" t="s">
        <v>4496</v>
      </c>
      <c r="W978" t="s">
        <v>4570</v>
      </c>
      <c r="X978" t="s">
        <v>6256</v>
      </c>
      <c r="Y978" t="s">
        <v>4554</v>
      </c>
      <c r="Z978" t="s">
        <v>8</v>
      </c>
      <c r="AA978">
        <v>0</v>
      </c>
      <c r="AB978" t="s">
        <v>195</v>
      </c>
      <c r="AC978">
        <v>0</v>
      </c>
      <c r="AD978" t="s">
        <v>195</v>
      </c>
      <c r="AE978">
        <v>0</v>
      </c>
      <c r="AF978" t="s">
        <v>195</v>
      </c>
      <c r="AG978">
        <v>0</v>
      </c>
      <c r="AH978" t="s">
        <v>195</v>
      </c>
      <c r="AI978">
        <v>1</v>
      </c>
      <c r="AJ978" t="s">
        <v>153</v>
      </c>
      <c r="AK978">
        <v>57400000</v>
      </c>
      <c r="AL978">
        <v>57400000</v>
      </c>
      <c r="AM978" t="s">
        <v>195</v>
      </c>
      <c r="AN978">
        <v>0</v>
      </c>
      <c r="AO978" t="s">
        <v>4943</v>
      </c>
      <c r="AP978">
        <v>0</v>
      </c>
      <c r="AQ978">
        <v>27792</v>
      </c>
      <c r="AR978">
        <v>216162</v>
      </c>
      <c r="AS978">
        <v>1852819</v>
      </c>
      <c r="AT978">
        <v>2590573</v>
      </c>
      <c r="AU978">
        <v>7768335</v>
      </c>
      <c r="AV978">
        <v>7064465</v>
      </c>
      <c r="AW978">
        <v>7064465</v>
      </c>
      <c r="AX978">
        <v>6939856</v>
      </c>
      <c r="AY978">
        <v>7615523</v>
      </c>
      <c r="AZ978">
        <v>13385500</v>
      </c>
      <c r="BA978">
        <v>2874510</v>
      </c>
      <c r="BB978" t="s">
        <v>3796</v>
      </c>
      <c r="BC978" t="s">
        <v>3797</v>
      </c>
      <c r="BD978" t="s">
        <v>3813</v>
      </c>
      <c r="BE978" t="s">
        <v>3818</v>
      </c>
      <c r="BF978" t="s">
        <v>3817</v>
      </c>
      <c r="BG978" t="s">
        <v>3820</v>
      </c>
      <c r="BH978" t="s">
        <v>523</v>
      </c>
      <c r="BI978" t="s">
        <v>565</v>
      </c>
      <c r="BJ978" t="s">
        <v>549</v>
      </c>
      <c r="BK978" t="s">
        <v>3821</v>
      </c>
      <c r="BL978" t="s">
        <v>6257</v>
      </c>
      <c r="BM978" t="s">
        <v>4949</v>
      </c>
      <c r="BN978" t="s">
        <v>5439</v>
      </c>
      <c r="BO978" t="s">
        <v>5620</v>
      </c>
      <c r="BP978" s="441" t="str">
        <f t="shared" si="15"/>
        <v>WA.2378.EBA.962.301.E.521241</v>
      </c>
    </row>
    <row r="979" spans="1:68">
      <c r="A979" t="s">
        <v>4935</v>
      </c>
      <c r="B979" t="s">
        <v>4936</v>
      </c>
      <c r="C979" t="s">
        <v>4937</v>
      </c>
      <c r="D979" t="s">
        <v>3795</v>
      </c>
      <c r="E979" t="s">
        <v>197</v>
      </c>
      <c r="F979" t="s">
        <v>3812</v>
      </c>
      <c r="G979" t="s">
        <v>820</v>
      </c>
      <c r="H979" t="s">
        <v>4938</v>
      </c>
      <c r="I979">
        <v>9</v>
      </c>
      <c r="J979" t="s">
        <v>5469</v>
      </c>
      <c r="K979">
        <v>1</v>
      </c>
      <c r="L979" t="s">
        <v>812</v>
      </c>
      <c r="M979" t="s">
        <v>516</v>
      </c>
      <c r="N979" t="s">
        <v>152</v>
      </c>
      <c r="O979" t="s">
        <v>512</v>
      </c>
      <c r="P979" t="s">
        <v>8</v>
      </c>
      <c r="Q979" t="s">
        <v>4570</v>
      </c>
      <c r="R979" t="s">
        <v>4940</v>
      </c>
      <c r="S979" t="s">
        <v>195</v>
      </c>
      <c r="T979" t="s">
        <v>4570</v>
      </c>
      <c r="U979" t="s">
        <v>4570</v>
      </c>
      <c r="V979" t="s">
        <v>4951</v>
      </c>
      <c r="W979" t="s">
        <v>4496</v>
      </c>
      <c r="X979" t="s">
        <v>6258</v>
      </c>
      <c r="Y979" t="s">
        <v>4553</v>
      </c>
      <c r="Z979" t="s">
        <v>8</v>
      </c>
      <c r="AA979">
        <v>0</v>
      </c>
      <c r="AB979" t="s">
        <v>195</v>
      </c>
      <c r="AC979">
        <v>0</v>
      </c>
      <c r="AD979" t="s">
        <v>195</v>
      </c>
      <c r="AE979">
        <v>0</v>
      </c>
      <c r="AF979" t="s">
        <v>195</v>
      </c>
      <c r="AG979">
        <v>0</v>
      </c>
      <c r="AH979" t="s">
        <v>195</v>
      </c>
      <c r="AI979">
        <v>1</v>
      </c>
      <c r="AJ979" t="s">
        <v>4840</v>
      </c>
      <c r="AK979">
        <v>24334280</v>
      </c>
      <c r="AL979">
        <v>24334000</v>
      </c>
      <c r="AM979" t="s">
        <v>195</v>
      </c>
      <c r="AN979">
        <v>0</v>
      </c>
      <c r="AO979" t="s">
        <v>4943</v>
      </c>
      <c r="AP979">
        <v>0</v>
      </c>
      <c r="AQ979">
        <v>12371</v>
      </c>
      <c r="AR979">
        <v>96220</v>
      </c>
      <c r="AS979">
        <v>824745</v>
      </c>
      <c r="AT979">
        <v>1153142</v>
      </c>
      <c r="AU979">
        <v>3457918</v>
      </c>
      <c r="AV979">
        <v>3144604</v>
      </c>
      <c r="AW979">
        <v>3144604</v>
      </c>
      <c r="AX979">
        <v>6858137</v>
      </c>
      <c r="AY979">
        <v>3389897</v>
      </c>
      <c r="AZ979">
        <v>972832</v>
      </c>
      <c r="BA979">
        <v>1279530</v>
      </c>
      <c r="BB979" t="s">
        <v>3796</v>
      </c>
      <c r="BC979" t="s">
        <v>3797</v>
      </c>
      <c r="BD979" t="s">
        <v>3813</v>
      </c>
      <c r="BE979" t="s">
        <v>3818</v>
      </c>
      <c r="BF979" t="s">
        <v>3817</v>
      </c>
      <c r="BG979" t="s">
        <v>3820</v>
      </c>
      <c r="BH979" t="s">
        <v>523</v>
      </c>
      <c r="BI979" t="s">
        <v>565</v>
      </c>
      <c r="BJ979" t="s">
        <v>549</v>
      </c>
      <c r="BK979" t="s">
        <v>3821</v>
      </c>
      <c r="BL979" t="s">
        <v>6259</v>
      </c>
      <c r="BM979" t="s">
        <v>4949</v>
      </c>
      <c r="BN979" t="s">
        <v>5439</v>
      </c>
      <c r="BO979" t="s">
        <v>5620</v>
      </c>
      <c r="BP979" s="441" t="str">
        <f t="shared" si="15"/>
        <v>WA.2378.EBA.962.301.E.521241</v>
      </c>
    </row>
    <row r="980" spans="1:68">
      <c r="A980" t="s">
        <v>4935</v>
      </c>
      <c r="B980" t="s">
        <v>4936</v>
      </c>
      <c r="C980" t="s">
        <v>4937</v>
      </c>
      <c r="D980" t="s">
        <v>3795</v>
      </c>
      <c r="E980" t="s">
        <v>197</v>
      </c>
      <c r="F980" t="s">
        <v>3812</v>
      </c>
      <c r="G980" t="s">
        <v>820</v>
      </c>
      <c r="H980" t="s">
        <v>4938</v>
      </c>
      <c r="I980">
        <v>9</v>
      </c>
      <c r="J980" t="s">
        <v>5469</v>
      </c>
      <c r="K980">
        <v>1</v>
      </c>
      <c r="L980" t="s">
        <v>812</v>
      </c>
      <c r="M980" t="s">
        <v>516</v>
      </c>
      <c r="N980" t="s">
        <v>152</v>
      </c>
      <c r="O980" t="s">
        <v>512</v>
      </c>
      <c r="P980" t="s">
        <v>8</v>
      </c>
      <c r="Q980" t="s">
        <v>4570</v>
      </c>
      <c r="R980" t="s">
        <v>4940</v>
      </c>
      <c r="S980" t="s">
        <v>195</v>
      </c>
      <c r="T980" t="s">
        <v>4570</v>
      </c>
      <c r="U980" t="s">
        <v>4570</v>
      </c>
      <c r="V980" t="s">
        <v>5001</v>
      </c>
      <c r="W980" t="s">
        <v>4951</v>
      </c>
      <c r="X980" t="s">
        <v>6260</v>
      </c>
      <c r="Y980" t="s">
        <v>4552</v>
      </c>
      <c r="Z980" t="s">
        <v>8</v>
      </c>
      <c r="AA980">
        <v>0</v>
      </c>
      <c r="AB980" t="s">
        <v>195</v>
      </c>
      <c r="AC980">
        <v>0</v>
      </c>
      <c r="AD980" t="s">
        <v>195</v>
      </c>
      <c r="AE980">
        <v>0</v>
      </c>
      <c r="AF980" t="s">
        <v>195</v>
      </c>
      <c r="AG980">
        <v>0</v>
      </c>
      <c r="AH980" t="s">
        <v>195</v>
      </c>
      <c r="AI980">
        <v>1</v>
      </c>
      <c r="AJ980" t="s">
        <v>32</v>
      </c>
      <c r="AK980">
        <v>800000</v>
      </c>
      <c r="AL980">
        <v>800000</v>
      </c>
      <c r="AM980" t="s">
        <v>195</v>
      </c>
      <c r="AN980">
        <v>0</v>
      </c>
      <c r="AO980" t="s">
        <v>4943</v>
      </c>
      <c r="AP980">
        <v>0</v>
      </c>
      <c r="AQ980">
        <v>241</v>
      </c>
      <c r="AR980">
        <v>1872</v>
      </c>
      <c r="AS980">
        <v>16042</v>
      </c>
      <c r="AT980">
        <v>22429</v>
      </c>
      <c r="AU980">
        <v>67258</v>
      </c>
      <c r="AV980">
        <v>61164</v>
      </c>
      <c r="AW980">
        <v>61164</v>
      </c>
      <c r="AX980">
        <v>60085</v>
      </c>
      <c r="AY980">
        <v>65935</v>
      </c>
      <c r="AZ980">
        <v>418922</v>
      </c>
      <c r="BA980">
        <v>24888</v>
      </c>
      <c r="BB980" t="s">
        <v>3796</v>
      </c>
      <c r="BC980" t="s">
        <v>3797</v>
      </c>
      <c r="BD980" t="s">
        <v>3813</v>
      </c>
      <c r="BE980" t="s">
        <v>3818</v>
      </c>
      <c r="BF980" t="s">
        <v>3817</v>
      </c>
      <c r="BG980" t="s">
        <v>3820</v>
      </c>
      <c r="BH980" t="s">
        <v>523</v>
      </c>
      <c r="BI980" t="s">
        <v>565</v>
      </c>
      <c r="BJ980" t="s">
        <v>549</v>
      </c>
      <c r="BK980" t="s">
        <v>3821</v>
      </c>
      <c r="BL980" t="s">
        <v>6261</v>
      </c>
      <c r="BM980" t="s">
        <v>4949</v>
      </c>
      <c r="BN980" t="s">
        <v>5439</v>
      </c>
      <c r="BO980" t="s">
        <v>5620</v>
      </c>
      <c r="BP980" s="441" t="str">
        <f t="shared" si="15"/>
        <v>WA.2378.EBA.962.301.E.521241</v>
      </c>
    </row>
    <row r="981" spans="1:68">
      <c r="A981" t="s">
        <v>5010</v>
      </c>
      <c r="B981" t="s">
        <v>4936</v>
      </c>
      <c r="C981" t="s">
        <v>4937</v>
      </c>
      <c r="D981" t="s">
        <v>3795</v>
      </c>
      <c r="E981" t="s">
        <v>197</v>
      </c>
      <c r="F981" t="s">
        <v>3812</v>
      </c>
      <c r="G981" t="s">
        <v>820</v>
      </c>
      <c r="H981" t="s">
        <v>4938</v>
      </c>
      <c r="I981">
        <v>9</v>
      </c>
      <c r="J981" t="s">
        <v>5469</v>
      </c>
      <c r="K981">
        <v>1</v>
      </c>
      <c r="L981" t="s">
        <v>805</v>
      </c>
      <c r="M981" t="s">
        <v>508</v>
      </c>
      <c r="N981" t="s">
        <v>134</v>
      </c>
      <c r="O981" t="s">
        <v>512</v>
      </c>
      <c r="P981" t="s">
        <v>8</v>
      </c>
      <c r="Q981" t="s">
        <v>4570</v>
      </c>
      <c r="R981" t="s">
        <v>4940</v>
      </c>
      <c r="S981" t="s">
        <v>195</v>
      </c>
      <c r="T981" t="s">
        <v>4570</v>
      </c>
      <c r="U981" t="s">
        <v>4570</v>
      </c>
      <c r="V981" t="s">
        <v>4496</v>
      </c>
      <c r="W981" t="s">
        <v>4570</v>
      </c>
      <c r="X981" t="s">
        <v>6250</v>
      </c>
      <c r="Y981" t="s">
        <v>6251</v>
      </c>
      <c r="Z981" t="s">
        <v>8</v>
      </c>
      <c r="AA981">
        <v>0</v>
      </c>
      <c r="AB981" t="s">
        <v>195</v>
      </c>
      <c r="AC981">
        <v>0</v>
      </c>
      <c r="AD981" t="s">
        <v>195</v>
      </c>
      <c r="AE981">
        <v>0</v>
      </c>
      <c r="AF981" t="s">
        <v>195</v>
      </c>
      <c r="AG981">
        <v>0</v>
      </c>
      <c r="AH981" t="s">
        <v>195</v>
      </c>
      <c r="AI981">
        <v>24</v>
      </c>
      <c r="AJ981" t="s">
        <v>32</v>
      </c>
      <c r="AK981">
        <v>400000</v>
      </c>
      <c r="AL981">
        <v>9600000</v>
      </c>
      <c r="AM981" t="s">
        <v>195</v>
      </c>
      <c r="AN981">
        <v>0</v>
      </c>
      <c r="AO981" t="s">
        <v>5011</v>
      </c>
      <c r="AP981">
        <v>0</v>
      </c>
      <c r="AQ981">
        <v>109151</v>
      </c>
      <c r="AR981">
        <v>609543</v>
      </c>
      <c r="AS981">
        <v>303139</v>
      </c>
      <c r="AT981">
        <v>88865</v>
      </c>
      <c r="AU981">
        <v>1066904</v>
      </c>
      <c r="AV981">
        <v>1256192</v>
      </c>
      <c r="AW981">
        <v>723094</v>
      </c>
      <c r="AX981">
        <v>993824</v>
      </c>
      <c r="AY981">
        <v>983994</v>
      </c>
      <c r="AZ981">
        <v>971372</v>
      </c>
      <c r="BA981">
        <v>2493922</v>
      </c>
      <c r="BB981" t="s">
        <v>3796</v>
      </c>
      <c r="BC981" t="s">
        <v>3797</v>
      </c>
      <c r="BD981" t="s">
        <v>3813</v>
      </c>
      <c r="BE981" t="s">
        <v>3818</v>
      </c>
      <c r="BF981" t="s">
        <v>5472</v>
      </c>
      <c r="BG981" t="s">
        <v>5473</v>
      </c>
      <c r="BH981" t="s">
        <v>4947</v>
      </c>
      <c r="BI981" t="s">
        <v>195</v>
      </c>
      <c r="BJ981" t="s">
        <v>195</v>
      </c>
      <c r="BK981" t="s">
        <v>3821</v>
      </c>
      <c r="BL981" t="s">
        <v>6252</v>
      </c>
      <c r="BM981" t="s">
        <v>4949</v>
      </c>
      <c r="BN981" t="s">
        <v>5439</v>
      </c>
      <c r="BO981" t="s">
        <v>5620</v>
      </c>
      <c r="BP981" s="441" t="str">
        <f t="shared" si="15"/>
        <v>WA.2378.EBA.962.101.B.521241</v>
      </c>
    </row>
    <row r="982" spans="1:68">
      <c r="A982" t="s">
        <v>5010</v>
      </c>
      <c r="B982" t="s">
        <v>4936</v>
      </c>
      <c r="C982" t="s">
        <v>4937</v>
      </c>
      <c r="D982" t="s">
        <v>3795</v>
      </c>
      <c r="E982" t="s">
        <v>197</v>
      </c>
      <c r="F982" t="s">
        <v>3812</v>
      </c>
      <c r="G982" t="s">
        <v>820</v>
      </c>
      <c r="H982" t="s">
        <v>4938</v>
      </c>
      <c r="I982">
        <v>9</v>
      </c>
      <c r="J982" t="s">
        <v>5469</v>
      </c>
      <c r="K982">
        <v>1</v>
      </c>
      <c r="L982" t="s">
        <v>805</v>
      </c>
      <c r="M982" t="s">
        <v>508</v>
      </c>
      <c r="N982" t="s">
        <v>134</v>
      </c>
      <c r="O982" t="s">
        <v>512</v>
      </c>
      <c r="P982" t="s">
        <v>8</v>
      </c>
      <c r="Q982" t="s">
        <v>4570</v>
      </c>
      <c r="R982" t="s">
        <v>4940</v>
      </c>
      <c r="S982" t="s">
        <v>195</v>
      </c>
      <c r="T982" t="s">
        <v>4570</v>
      </c>
      <c r="U982" t="s">
        <v>4570</v>
      </c>
      <c r="V982" t="s">
        <v>4951</v>
      </c>
      <c r="W982" t="s">
        <v>4496</v>
      </c>
      <c r="X982" t="s">
        <v>6253</v>
      </c>
      <c r="Y982" t="s">
        <v>6254</v>
      </c>
      <c r="Z982" t="s">
        <v>8</v>
      </c>
      <c r="AA982">
        <v>0</v>
      </c>
      <c r="AB982" t="s">
        <v>195</v>
      </c>
      <c r="AC982">
        <v>0</v>
      </c>
      <c r="AD982" t="s">
        <v>195</v>
      </c>
      <c r="AE982">
        <v>0</v>
      </c>
      <c r="AF982" t="s">
        <v>195</v>
      </c>
      <c r="AG982">
        <v>0</v>
      </c>
      <c r="AH982" t="s">
        <v>195</v>
      </c>
      <c r="AI982">
        <v>384</v>
      </c>
      <c r="AJ982" t="s">
        <v>32</v>
      </c>
      <c r="AK982">
        <v>200000</v>
      </c>
      <c r="AL982">
        <v>76800000</v>
      </c>
      <c r="AM982" t="s">
        <v>195</v>
      </c>
      <c r="AN982">
        <v>0</v>
      </c>
      <c r="AO982" t="s">
        <v>5011</v>
      </c>
      <c r="AP982">
        <v>0</v>
      </c>
      <c r="AQ982">
        <v>873208</v>
      </c>
      <c r="AR982">
        <v>4876344</v>
      </c>
      <c r="AS982">
        <v>2425115</v>
      </c>
      <c r="AT982">
        <v>710921</v>
      </c>
      <c r="AU982">
        <v>8535232</v>
      </c>
      <c r="AV982">
        <v>10049536</v>
      </c>
      <c r="AW982">
        <v>5784754</v>
      </c>
      <c r="AX982">
        <v>7950596</v>
      </c>
      <c r="AY982">
        <v>7871950</v>
      </c>
      <c r="AZ982">
        <v>7770977</v>
      </c>
      <c r="BA982">
        <v>19951367</v>
      </c>
      <c r="BB982" t="s">
        <v>3796</v>
      </c>
      <c r="BC982" t="s">
        <v>3797</v>
      </c>
      <c r="BD982" t="s">
        <v>3813</v>
      </c>
      <c r="BE982" t="s">
        <v>3818</v>
      </c>
      <c r="BF982" t="s">
        <v>5472</v>
      </c>
      <c r="BG982" t="s">
        <v>5473</v>
      </c>
      <c r="BH982" t="s">
        <v>4947</v>
      </c>
      <c r="BI982" t="s">
        <v>195</v>
      </c>
      <c r="BJ982" t="s">
        <v>195</v>
      </c>
      <c r="BK982" t="s">
        <v>3821</v>
      </c>
      <c r="BL982" t="s">
        <v>6255</v>
      </c>
      <c r="BM982" t="s">
        <v>4949</v>
      </c>
      <c r="BN982" t="s">
        <v>5439</v>
      </c>
      <c r="BO982" t="s">
        <v>5620</v>
      </c>
      <c r="BP982" s="441" t="str">
        <f t="shared" si="15"/>
        <v>WA.2378.EBA.962.101.B.521241</v>
      </c>
    </row>
    <row r="983" spans="1:68">
      <c r="A983" t="s">
        <v>5010</v>
      </c>
      <c r="B983" t="s">
        <v>4936</v>
      </c>
      <c r="C983" t="s">
        <v>4937</v>
      </c>
      <c r="D983" t="s">
        <v>3795</v>
      </c>
      <c r="E983" t="s">
        <v>197</v>
      </c>
      <c r="F983" t="s">
        <v>3812</v>
      </c>
      <c r="G983" t="s">
        <v>820</v>
      </c>
      <c r="H983" t="s">
        <v>4938</v>
      </c>
      <c r="I983">
        <v>9</v>
      </c>
      <c r="J983" t="s">
        <v>5469</v>
      </c>
      <c r="K983">
        <v>1</v>
      </c>
      <c r="L983" t="s">
        <v>812</v>
      </c>
      <c r="M983" t="s">
        <v>516</v>
      </c>
      <c r="N983" t="s">
        <v>152</v>
      </c>
      <c r="O983" t="s">
        <v>512</v>
      </c>
      <c r="P983" t="s">
        <v>8</v>
      </c>
      <c r="Q983" t="s">
        <v>4570</v>
      </c>
      <c r="R983" t="s">
        <v>4940</v>
      </c>
      <c r="S983" t="s">
        <v>195</v>
      </c>
      <c r="T983" t="s">
        <v>4570</v>
      </c>
      <c r="U983" t="s">
        <v>4570</v>
      </c>
      <c r="V983" t="s">
        <v>4496</v>
      </c>
      <c r="W983" t="s">
        <v>4570</v>
      </c>
      <c r="X983" t="s">
        <v>6256</v>
      </c>
      <c r="Y983" t="s">
        <v>4554</v>
      </c>
      <c r="Z983" t="s">
        <v>8</v>
      </c>
      <c r="AA983">
        <v>0</v>
      </c>
      <c r="AB983" t="s">
        <v>195</v>
      </c>
      <c r="AC983">
        <v>0</v>
      </c>
      <c r="AD983" t="s">
        <v>195</v>
      </c>
      <c r="AE983">
        <v>0</v>
      </c>
      <c r="AF983" t="s">
        <v>195</v>
      </c>
      <c r="AG983">
        <v>0</v>
      </c>
      <c r="AH983" t="s">
        <v>195</v>
      </c>
      <c r="AI983">
        <v>1</v>
      </c>
      <c r="AJ983" t="s">
        <v>153</v>
      </c>
      <c r="AK983">
        <v>57400000</v>
      </c>
      <c r="AL983">
        <v>57400000</v>
      </c>
      <c r="AM983" t="s">
        <v>195</v>
      </c>
      <c r="AN983">
        <v>0</v>
      </c>
      <c r="AO983" t="s">
        <v>5011</v>
      </c>
      <c r="AP983">
        <v>0</v>
      </c>
      <c r="AQ983">
        <v>27792</v>
      </c>
      <c r="AR983">
        <v>216162</v>
      </c>
      <c r="AS983">
        <v>1852819</v>
      </c>
      <c r="AT983">
        <v>2590573</v>
      </c>
      <c r="AU983">
        <v>7768335</v>
      </c>
      <c r="AV983">
        <v>7064465</v>
      </c>
      <c r="AW983">
        <v>7064465</v>
      </c>
      <c r="AX983">
        <v>6939856</v>
      </c>
      <c r="AY983">
        <v>7615523</v>
      </c>
      <c r="AZ983">
        <v>13385500</v>
      </c>
      <c r="BA983">
        <v>2874510</v>
      </c>
      <c r="BB983" t="s">
        <v>3796</v>
      </c>
      <c r="BC983" t="s">
        <v>3797</v>
      </c>
      <c r="BD983" t="s">
        <v>3813</v>
      </c>
      <c r="BE983" t="s">
        <v>3818</v>
      </c>
      <c r="BF983" t="s">
        <v>3817</v>
      </c>
      <c r="BG983" t="s">
        <v>3820</v>
      </c>
      <c r="BH983" t="s">
        <v>523</v>
      </c>
      <c r="BI983" t="s">
        <v>565</v>
      </c>
      <c r="BJ983" t="s">
        <v>549</v>
      </c>
      <c r="BK983" t="s">
        <v>3821</v>
      </c>
      <c r="BL983" t="s">
        <v>6257</v>
      </c>
      <c r="BM983" t="s">
        <v>4949</v>
      </c>
      <c r="BN983" t="s">
        <v>5439</v>
      </c>
      <c r="BO983" t="s">
        <v>5620</v>
      </c>
      <c r="BP983" s="441" t="str">
        <f t="shared" si="15"/>
        <v>WA.2378.EBA.962.301.E.521241</v>
      </c>
    </row>
    <row r="984" spans="1:68">
      <c r="A984" t="s">
        <v>5010</v>
      </c>
      <c r="B984" t="s">
        <v>4936</v>
      </c>
      <c r="C984" t="s">
        <v>4937</v>
      </c>
      <c r="D984" t="s">
        <v>3795</v>
      </c>
      <c r="E984" t="s">
        <v>197</v>
      </c>
      <c r="F984" t="s">
        <v>3812</v>
      </c>
      <c r="G984" t="s">
        <v>820</v>
      </c>
      <c r="H984" t="s">
        <v>4938</v>
      </c>
      <c r="I984">
        <v>9</v>
      </c>
      <c r="J984" t="s">
        <v>5469</v>
      </c>
      <c r="K984">
        <v>1</v>
      </c>
      <c r="L984" t="s">
        <v>812</v>
      </c>
      <c r="M984" t="s">
        <v>516</v>
      </c>
      <c r="N984" t="s">
        <v>152</v>
      </c>
      <c r="O984" t="s">
        <v>512</v>
      </c>
      <c r="P984" t="s">
        <v>8</v>
      </c>
      <c r="Q984" t="s">
        <v>4570</v>
      </c>
      <c r="R984" t="s">
        <v>4940</v>
      </c>
      <c r="S984" t="s">
        <v>195</v>
      </c>
      <c r="T984" t="s">
        <v>4570</v>
      </c>
      <c r="U984" t="s">
        <v>4570</v>
      </c>
      <c r="V984" t="s">
        <v>4951</v>
      </c>
      <c r="W984" t="s">
        <v>4496</v>
      </c>
      <c r="X984" t="s">
        <v>6258</v>
      </c>
      <c r="Y984" t="s">
        <v>4553</v>
      </c>
      <c r="Z984" t="s">
        <v>8</v>
      </c>
      <c r="AA984">
        <v>0</v>
      </c>
      <c r="AB984" t="s">
        <v>195</v>
      </c>
      <c r="AC984">
        <v>0</v>
      </c>
      <c r="AD984" t="s">
        <v>195</v>
      </c>
      <c r="AE984">
        <v>0</v>
      </c>
      <c r="AF984" t="s">
        <v>195</v>
      </c>
      <c r="AG984">
        <v>0</v>
      </c>
      <c r="AH984" t="s">
        <v>195</v>
      </c>
      <c r="AI984">
        <v>1</v>
      </c>
      <c r="AJ984" t="s">
        <v>4840</v>
      </c>
      <c r="AK984">
        <v>24335000</v>
      </c>
      <c r="AL984">
        <v>24335000</v>
      </c>
      <c r="AM984" t="s">
        <v>195</v>
      </c>
      <c r="AN984">
        <v>0</v>
      </c>
      <c r="AO984" t="s">
        <v>5011</v>
      </c>
      <c r="AP984">
        <v>0</v>
      </c>
      <c r="AQ984">
        <v>12371</v>
      </c>
      <c r="AR984">
        <v>96220</v>
      </c>
      <c r="AS984">
        <v>824745</v>
      </c>
      <c r="AT984">
        <v>1153142</v>
      </c>
      <c r="AU984">
        <v>3457918</v>
      </c>
      <c r="AV984">
        <v>3144604</v>
      </c>
      <c r="AW984">
        <v>3144604</v>
      </c>
      <c r="AX984">
        <v>6858137</v>
      </c>
      <c r="AY984">
        <v>3389897</v>
      </c>
      <c r="AZ984">
        <v>972832</v>
      </c>
      <c r="BA984">
        <v>1280530</v>
      </c>
      <c r="BB984" t="s">
        <v>3796</v>
      </c>
      <c r="BC984" t="s">
        <v>3797</v>
      </c>
      <c r="BD984" t="s">
        <v>3813</v>
      </c>
      <c r="BE984" t="s">
        <v>3818</v>
      </c>
      <c r="BF984" t="s">
        <v>3817</v>
      </c>
      <c r="BG984" t="s">
        <v>3820</v>
      </c>
      <c r="BH984" t="s">
        <v>523</v>
      </c>
      <c r="BI984" t="s">
        <v>565</v>
      </c>
      <c r="BJ984" t="s">
        <v>549</v>
      </c>
      <c r="BK984" t="s">
        <v>3821</v>
      </c>
      <c r="BL984" t="s">
        <v>6259</v>
      </c>
      <c r="BM984" t="s">
        <v>4949</v>
      </c>
      <c r="BN984" t="s">
        <v>5439</v>
      </c>
      <c r="BO984" t="s">
        <v>5620</v>
      </c>
      <c r="BP984" s="441" t="str">
        <f t="shared" si="15"/>
        <v>WA.2378.EBA.962.301.E.521241</v>
      </c>
    </row>
    <row r="985" spans="1:68">
      <c r="A985" t="s">
        <v>5010</v>
      </c>
      <c r="B985" t="s">
        <v>4936</v>
      </c>
      <c r="C985" t="s">
        <v>4937</v>
      </c>
      <c r="D985" t="s">
        <v>3795</v>
      </c>
      <c r="E985" t="s">
        <v>197</v>
      </c>
      <c r="F985" t="s">
        <v>3812</v>
      </c>
      <c r="G985" t="s">
        <v>820</v>
      </c>
      <c r="H985" t="s">
        <v>4938</v>
      </c>
      <c r="I985">
        <v>9</v>
      </c>
      <c r="J985" t="s">
        <v>5469</v>
      </c>
      <c r="K985">
        <v>1</v>
      </c>
      <c r="L985" t="s">
        <v>812</v>
      </c>
      <c r="M985" t="s">
        <v>516</v>
      </c>
      <c r="N985" t="s">
        <v>152</v>
      </c>
      <c r="O985" t="s">
        <v>512</v>
      </c>
      <c r="P985" t="s">
        <v>8</v>
      </c>
      <c r="Q985" t="s">
        <v>4570</v>
      </c>
      <c r="R985" t="s">
        <v>4940</v>
      </c>
      <c r="S985" t="s">
        <v>195</v>
      </c>
      <c r="T985" t="s">
        <v>4570</v>
      </c>
      <c r="U985" t="s">
        <v>4570</v>
      </c>
      <c r="V985" t="s">
        <v>5001</v>
      </c>
      <c r="W985" t="s">
        <v>4951</v>
      </c>
      <c r="X985" t="s">
        <v>6260</v>
      </c>
      <c r="Y985" t="s">
        <v>4552</v>
      </c>
      <c r="Z985" t="s">
        <v>8</v>
      </c>
      <c r="AA985">
        <v>0</v>
      </c>
      <c r="AB985" t="s">
        <v>195</v>
      </c>
      <c r="AC985">
        <v>0</v>
      </c>
      <c r="AD985" t="s">
        <v>195</v>
      </c>
      <c r="AE985">
        <v>0</v>
      </c>
      <c r="AF985" t="s">
        <v>195</v>
      </c>
      <c r="AG985">
        <v>0</v>
      </c>
      <c r="AH985" t="s">
        <v>195</v>
      </c>
      <c r="AI985">
        <v>1</v>
      </c>
      <c r="AJ985" t="s">
        <v>32</v>
      </c>
      <c r="AK985">
        <v>800000</v>
      </c>
      <c r="AL985">
        <v>800000</v>
      </c>
      <c r="AM985" t="s">
        <v>195</v>
      </c>
      <c r="AN985">
        <v>0</v>
      </c>
      <c r="AO985" t="s">
        <v>5011</v>
      </c>
      <c r="AP985">
        <v>0</v>
      </c>
      <c r="AQ985">
        <v>241</v>
      </c>
      <c r="AR985">
        <v>1872</v>
      </c>
      <c r="AS985">
        <v>16042</v>
      </c>
      <c r="AT985">
        <v>22429</v>
      </c>
      <c r="AU985">
        <v>67258</v>
      </c>
      <c r="AV985">
        <v>61164</v>
      </c>
      <c r="AW985">
        <v>61164</v>
      </c>
      <c r="AX985">
        <v>60085</v>
      </c>
      <c r="AY985">
        <v>65935</v>
      </c>
      <c r="AZ985">
        <v>418922</v>
      </c>
      <c r="BA985">
        <v>24888</v>
      </c>
      <c r="BB985" t="s">
        <v>3796</v>
      </c>
      <c r="BC985" t="s">
        <v>3797</v>
      </c>
      <c r="BD985" t="s">
        <v>3813</v>
      </c>
      <c r="BE985" t="s">
        <v>3818</v>
      </c>
      <c r="BF985" t="s">
        <v>3817</v>
      </c>
      <c r="BG985" t="s">
        <v>3820</v>
      </c>
      <c r="BH985" t="s">
        <v>523</v>
      </c>
      <c r="BI985" t="s">
        <v>565</v>
      </c>
      <c r="BJ985" t="s">
        <v>549</v>
      </c>
      <c r="BK985" t="s">
        <v>3821</v>
      </c>
      <c r="BL985" t="s">
        <v>6261</v>
      </c>
      <c r="BM985" t="s">
        <v>4949</v>
      </c>
      <c r="BN985" t="s">
        <v>5439</v>
      </c>
      <c r="BO985" t="s">
        <v>5620</v>
      </c>
      <c r="BP985" s="441" t="str">
        <f t="shared" si="15"/>
        <v>WA.2378.EBA.962.301.E.521241</v>
      </c>
    </row>
    <row r="986" spans="1:68">
      <c r="A986" t="s">
        <v>4935</v>
      </c>
      <c r="B986" t="s">
        <v>4936</v>
      </c>
      <c r="C986" t="s">
        <v>4937</v>
      </c>
      <c r="D986" t="s">
        <v>3770</v>
      </c>
      <c r="E986" t="s">
        <v>194</v>
      </c>
      <c r="F986" t="s">
        <v>3772</v>
      </c>
      <c r="G986" t="s">
        <v>3</v>
      </c>
      <c r="H986" t="s">
        <v>4938</v>
      </c>
      <c r="I986">
        <v>4</v>
      </c>
      <c r="J986" t="s">
        <v>501</v>
      </c>
      <c r="K986">
        <v>4</v>
      </c>
      <c r="L986" t="s">
        <v>502</v>
      </c>
      <c r="M986" t="s">
        <v>511</v>
      </c>
      <c r="N986" t="s">
        <v>20</v>
      </c>
      <c r="O986" t="s">
        <v>515</v>
      </c>
      <c r="P986" t="s">
        <v>8</v>
      </c>
      <c r="Q986" t="s">
        <v>4570</v>
      </c>
      <c r="R986" t="s">
        <v>4940</v>
      </c>
      <c r="S986" t="s">
        <v>195</v>
      </c>
      <c r="T986" t="s">
        <v>4570</v>
      </c>
      <c r="U986" t="s">
        <v>4570</v>
      </c>
      <c r="V986" t="s">
        <v>4496</v>
      </c>
      <c r="W986" t="s">
        <v>4570</v>
      </c>
      <c r="X986" t="s">
        <v>6262</v>
      </c>
      <c r="Y986" t="s">
        <v>6263</v>
      </c>
      <c r="Z986" t="s">
        <v>8</v>
      </c>
      <c r="AA986">
        <v>0</v>
      </c>
      <c r="AB986" t="s">
        <v>195</v>
      </c>
      <c r="AC986">
        <v>0</v>
      </c>
      <c r="AD986" t="s">
        <v>195</v>
      </c>
      <c r="AE986">
        <v>0</v>
      </c>
      <c r="AF986" t="s">
        <v>195</v>
      </c>
      <c r="AG986">
        <v>0</v>
      </c>
      <c r="AH986" t="s">
        <v>195</v>
      </c>
      <c r="AI986">
        <v>10</v>
      </c>
      <c r="AJ986" t="s">
        <v>25</v>
      </c>
      <c r="AK986">
        <v>153000</v>
      </c>
      <c r="AL986">
        <v>1530000</v>
      </c>
      <c r="AM986" t="s">
        <v>195</v>
      </c>
      <c r="AN986">
        <v>0</v>
      </c>
      <c r="AO986" t="s">
        <v>4943</v>
      </c>
      <c r="AP986">
        <v>0</v>
      </c>
      <c r="AQ986">
        <v>92335</v>
      </c>
      <c r="AR986">
        <v>32594</v>
      </c>
      <c r="AS986">
        <v>201903</v>
      </c>
      <c r="AT986">
        <v>287645</v>
      </c>
      <c r="AU986">
        <v>52626</v>
      </c>
      <c r="AV986">
        <v>25500</v>
      </c>
      <c r="AW986">
        <v>25500</v>
      </c>
      <c r="AX986">
        <v>25500</v>
      </c>
      <c r="AY986">
        <v>14346</v>
      </c>
      <c r="AZ986">
        <v>7051</v>
      </c>
      <c r="BA986">
        <v>765000</v>
      </c>
      <c r="BB986" t="s">
        <v>3771</v>
      </c>
      <c r="BC986" t="s">
        <v>6196</v>
      </c>
      <c r="BD986" t="s">
        <v>6197</v>
      </c>
      <c r="BE986" t="s">
        <v>6198</v>
      </c>
      <c r="BF986" t="s">
        <v>6199</v>
      </c>
      <c r="BG986" t="s">
        <v>6236</v>
      </c>
      <c r="BH986" t="s">
        <v>5764</v>
      </c>
      <c r="BI986" t="s">
        <v>195</v>
      </c>
      <c r="BJ986" t="s">
        <v>195</v>
      </c>
      <c r="BK986" t="s">
        <v>3778</v>
      </c>
      <c r="BL986" t="s">
        <v>6264</v>
      </c>
      <c r="BM986" t="s">
        <v>4949</v>
      </c>
      <c r="BN986" t="s">
        <v>5121</v>
      </c>
      <c r="BO986" t="s">
        <v>5620</v>
      </c>
      <c r="BP986" s="441" t="str">
        <f t="shared" si="15"/>
        <v>DL.2375.AFA.001.051.D.522192</v>
      </c>
    </row>
    <row r="987" spans="1:68">
      <c r="A987" t="s">
        <v>4935</v>
      </c>
      <c r="B987" t="s">
        <v>4936</v>
      </c>
      <c r="C987" t="s">
        <v>4937</v>
      </c>
      <c r="D987" t="s">
        <v>3770</v>
      </c>
      <c r="E987" t="s">
        <v>194</v>
      </c>
      <c r="F987" t="s">
        <v>3772</v>
      </c>
      <c r="G987" t="s">
        <v>3</v>
      </c>
      <c r="H987" t="s">
        <v>4938</v>
      </c>
      <c r="I987">
        <v>4</v>
      </c>
      <c r="J987" t="s">
        <v>501</v>
      </c>
      <c r="K987">
        <v>4</v>
      </c>
      <c r="L987" t="s">
        <v>519</v>
      </c>
      <c r="M987" t="s">
        <v>8</v>
      </c>
      <c r="N987" t="s">
        <v>37</v>
      </c>
      <c r="O987" t="s">
        <v>515</v>
      </c>
      <c r="P987" t="s">
        <v>8</v>
      </c>
      <c r="Q987" t="s">
        <v>4570</v>
      </c>
      <c r="R987" t="s">
        <v>4940</v>
      </c>
      <c r="S987" t="s">
        <v>195</v>
      </c>
      <c r="T987" t="s">
        <v>4570</v>
      </c>
      <c r="U987" t="s">
        <v>4570</v>
      </c>
      <c r="V987" t="s">
        <v>4496</v>
      </c>
      <c r="W987" t="s">
        <v>4570</v>
      </c>
      <c r="X987" t="s">
        <v>6265</v>
      </c>
      <c r="Y987" t="s">
        <v>6266</v>
      </c>
      <c r="Z987" t="s">
        <v>8</v>
      </c>
      <c r="AA987">
        <v>0</v>
      </c>
      <c r="AB987" t="s">
        <v>195</v>
      </c>
      <c r="AC987">
        <v>0</v>
      </c>
      <c r="AD987" t="s">
        <v>195</v>
      </c>
      <c r="AE987">
        <v>0</v>
      </c>
      <c r="AF987" t="s">
        <v>195</v>
      </c>
      <c r="AG987">
        <v>0</v>
      </c>
      <c r="AH987" t="s">
        <v>195</v>
      </c>
      <c r="AI987">
        <v>4</v>
      </c>
      <c r="AJ987" t="s">
        <v>25</v>
      </c>
      <c r="AK987">
        <v>250000</v>
      </c>
      <c r="AL987">
        <v>1000000</v>
      </c>
      <c r="AM987" t="s">
        <v>195</v>
      </c>
      <c r="AN987">
        <v>0</v>
      </c>
      <c r="AO987" t="s">
        <v>4943</v>
      </c>
      <c r="AP987">
        <v>0</v>
      </c>
      <c r="AQ987">
        <v>6054</v>
      </c>
      <c r="AR987">
        <v>46985</v>
      </c>
      <c r="AS987">
        <v>53166</v>
      </c>
      <c r="AT987">
        <v>33333</v>
      </c>
      <c r="AU987">
        <v>69109</v>
      </c>
      <c r="AV987">
        <v>66856</v>
      </c>
      <c r="AW987">
        <v>69362</v>
      </c>
      <c r="AX987">
        <v>67571</v>
      </c>
      <c r="AY987">
        <v>67713</v>
      </c>
      <c r="AZ987">
        <v>19851</v>
      </c>
      <c r="BA987">
        <v>500000</v>
      </c>
      <c r="BB987" t="s">
        <v>3771</v>
      </c>
      <c r="BC987" t="s">
        <v>6196</v>
      </c>
      <c r="BD987" t="s">
        <v>6197</v>
      </c>
      <c r="BE987" t="s">
        <v>6198</v>
      </c>
      <c r="BF987" t="s">
        <v>6209</v>
      </c>
      <c r="BG987" t="s">
        <v>6244</v>
      </c>
      <c r="BH987" t="s">
        <v>5764</v>
      </c>
      <c r="BI987" t="s">
        <v>195</v>
      </c>
      <c r="BJ987" t="s">
        <v>195</v>
      </c>
      <c r="BK987" t="s">
        <v>3778</v>
      </c>
      <c r="BL987" t="s">
        <v>6267</v>
      </c>
      <c r="BM987" t="s">
        <v>4949</v>
      </c>
      <c r="BN987" t="s">
        <v>5121</v>
      </c>
      <c r="BO987" t="s">
        <v>5620</v>
      </c>
      <c r="BP987" s="441" t="str">
        <f t="shared" si="15"/>
        <v>DL.2375.AFA.001.053.A.522192</v>
      </c>
    </row>
    <row r="988" spans="1:68">
      <c r="A988" t="s">
        <v>4935</v>
      </c>
      <c r="B988" t="s">
        <v>4936</v>
      </c>
      <c r="C988" t="s">
        <v>4937</v>
      </c>
      <c r="D988" t="s">
        <v>3770</v>
      </c>
      <c r="E988" t="s">
        <v>194</v>
      </c>
      <c r="F988" t="s">
        <v>3772</v>
      </c>
      <c r="G988" t="s">
        <v>3</v>
      </c>
      <c r="H988" t="s">
        <v>4938</v>
      </c>
      <c r="I988">
        <v>4</v>
      </c>
      <c r="J988" t="s">
        <v>501</v>
      </c>
      <c r="K988">
        <v>4</v>
      </c>
      <c r="L988" t="s">
        <v>520</v>
      </c>
      <c r="M988" t="s">
        <v>8</v>
      </c>
      <c r="N988" t="s">
        <v>39</v>
      </c>
      <c r="O988" t="s">
        <v>515</v>
      </c>
      <c r="P988" t="s">
        <v>8</v>
      </c>
      <c r="Q988" t="s">
        <v>4570</v>
      </c>
      <c r="R988" t="s">
        <v>4940</v>
      </c>
      <c r="S988" t="s">
        <v>195</v>
      </c>
      <c r="T988" t="s">
        <v>4570</v>
      </c>
      <c r="U988" t="s">
        <v>4570</v>
      </c>
      <c r="V988" t="s">
        <v>4496</v>
      </c>
      <c r="W988" t="s">
        <v>4570</v>
      </c>
      <c r="X988" t="s">
        <v>6268</v>
      </c>
      <c r="Y988" t="s">
        <v>6269</v>
      </c>
      <c r="Z988" t="s">
        <v>8</v>
      </c>
      <c r="AA988">
        <v>0</v>
      </c>
      <c r="AB988" t="s">
        <v>195</v>
      </c>
      <c r="AC988">
        <v>0</v>
      </c>
      <c r="AD988" t="s">
        <v>195</v>
      </c>
      <c r="AE988">
        <v>0</v>
      </c>
      <c r="AF988" t="s">
        <v>195</v>
      </c>
      <c r="AG988">
        <v>0</v>
      </c>
      <c r="AH988" t="s">
        <v>195</v>
      </c>
      <c r="AI988">
        <v>5</v>
      </c>
      <c r="AJ988" t="s">
        <v>25</v>
      </c>
      <c r="AK988">
        <v>75000</v>
      </c>
      <c r="AL988">
        <v>375000</v>
      </c>
      <c r="AM988" t="s">
        <v>195</v>
      </c>
      <c r="AN988">
        <v>0</v>
      </c>
      <c r="AO988" t="s">
        <v>4943</v>
      </c>
      <c r="AP988">
        <v>0</v>
      </c>
      <c r="AQ988">
        <v>5255</v>
      </c>
      <c r="AR988">
        <v>24988</v>
      </c>
      <c r="AS988">
        <v>16194</v>
      </c>
      <c r="AT988">
        <v>36601</v>
      </c>
      <c r="AU988">
        <v>26350</v>
      </c>
      <c r="AV988">
        <v>25400</v>
      </c>
      <c r="AW988">
        <v>13441</v>
      </c>
      <c r="AX988">
        <v>6627</v>
      </c>
      <c r="AY988">
        <v>27754</v>
      </c>
      <c r="AZ988">
        <v>4890</v>
      </c>
      <c r="BA988">
        <v>187500</v>
      </c>
      <c r="BB988" t="s">
        <v>3771</v>
      </c>
      <c r="BC988" t="s">
        <v>6196</v>
      </c>
      <c r="BD988" t="s">
        <v>6197</v>
      </c>
      <c r="BE988" t="s">
        <v>6198</v>
      </c>
      <c r="BF988" t="s">
        <v>6214</v>
      </c>
      <c r="BG988" t="s">
        <v>6248</v>
      </c>
      <c r="BH988" t="s">
        <v>5764</v>
      </c>
      <c r="BI988" t="s">
        <v>195</v>
      </c>
      <c r="BJ988" t="s">
        <v>195</v>
      </c>
      <c r="BK988" t="s">
        <v>3778</v>
      </c>
      <c r="BL988" t="s">
        <v>6270</v>
      </c>
      <c r="BM988" t="s">
        <v>4949</v>
      </c>
      <c r="BN988" t="s">
        <v>5121</v>
      </c>
      <c r="BO988" t="s">
        <v>5620</v>
      </c>
      <c r="BP988" s="441" t="str">
        <f t="shared" si="15"/>
        <v>DL.2375.AFA.001.054.A.522192</v>
      </c>
    </row>
    <row r="989" spans="1:68">
      <c r="A989" t="s">
        <v>5010</v>
      </c>
      <c r="B989" t="s">
        <v>4936</v>
      </c>
      <c r="C989" t="s">
        <v>4937</v>
      </c>
      <c r="D989" t="s">
        <v>3770</v>
      </c>
      <c r="E989" t="s">
        <v>194</v>
      </c>
      <c r="F989" t="s">
        <v>3772</v>
      </c>
      <c r="G989" t="s">
        <v>3</v>
      </c>
      <c r="H989" t="s">
        <v>4938</v>
      </c>
      <c r="I989">
        <v>4</v>
      </c>
      <c r="J989" t="s">
        <v>501</v>
      </c>
      <c r="K989">
        <v>4</v>
      </c>
      <c r="L989" t="s">
        <v>502</v>
      </c>
      <c r="M989" t="s">
        <v>511</v>
      </c>
      <c r="N989" t="s">
        <v>20</v>
      </c>
      <c r="O989" t="s">
        <v>515</v>
      </c>
      <c r="P989" t="s">
        <v>8</v>
      </c>
      <c r="Q989" t="s">
        <v>4570</v>
      </c>
      <c r="R989" t="s">
        <v>4940</v>
      </c>
      <c r="S989" t="s">
        <v>195</v>
      </c>
      <c r="T989" t="s">
        <v>4570</v>
      </c>
      <c r="U989" t="s">
        <v>4570</v>
      </c>
      <c r="V989" t="s">
        <v>4496</v>
      </c>
      <c r="W989" t="s">
        <v>4570</v>
      </c>
      <c r="X989" t="s">
        <v>6262</v>
      </c>
      <c r="Y989" t="s">
        <v>6263</v>
      </c>
      <c r="Z989" t="s">
        <v>8</v>
      </c>
      <c r="AA989">
        <v>0</v>
      </c>
      <c r="AB989" t="s">
        <v>195</v>
      </c>
      <c r="AC989">
        <v>0</v>
      </c>
      <c r="AD989" t="s">
        <v>195</v>
      </c>
      <c r="AE989">
        <v>0</v>
      </c>
      <c r="AF989" t="s">
        <v>195</v>
      </c>
      <c r="AG989">
        <v>0</v>
      </c>
      <c r="AH989" t="s">
        <v>195</v>
      </c>
      <c r="AI989">
        <v>10</v>
      </c>
      <c r="AJ989" t="s">
        <v>25</v>
      </c>
      <c r="AK989">
        <v>153000</v>
      </c>
      <c r="AL989">
        <v>1530000</v>
      </c>
      <c r="AM989" t="s">
        <v>195</v>
      </c>
      <c r="AN989">
        <v>0</v>
      </c>
      <c r="AO989" t="s">
        <v>5011</v>
      </c>
      <c r="AP989">
        <v>0</v>
      </c>
      <c r="AQ989">
        <v>92335</v>
      </c>
      <c r="AR989">
        <v>32594</v>
      </c>
      <c r="AS989">
        <v>201903</v>
      </c>
      <c r="AT989">
        <v>287645</v>
      </c>
      <c r="AU989">
        <v>52626</v>
      </c>
      <c r="AV989">
        <v>25500</v>
      </c>
      <c r="AW989">
        <v>25500</v>
      </c>
      <c r="AX989">
        <v>25500</v>
      </c>
      <c r="AY989">
        <v>14346</v>
      </c>
      <c r="AZ989">
        <v>7051</v>
      </c>
      <c r="BA989">
        <v>765000</v>
      </c>
      <c r="BB989" t="s">
        <v>3771</v>
      </c>
      <c r="BC989" t="s">
        <v>6196</v>
      </c>
      <c r="BD989" t="s">
        <v>6197</v>
      </c>
      <c r="BE989" t="s">
        <v>6198</v>
      </c>
      <c r="BF989" t="s">
        <v>6199</v>
      </c>
      <c r="BG989" t="s">
        <v>6236</v>
      </c>
      <c r="BH989" t="s">
        <v>5764</v>
      </c>
      <c r="BI989" t="s">
        <v>195</v>
      </c>
      <c r="BJ989" t="s">
        <v>195</v>
      </c>
      <c r="BK989" t="s">
        <v>3778</v>
      </c>
      <c r="BL989" t="s">
        <v>6264</v>
      </c>
      <c r="BM989" t="s">
        <v>4949</v>
      </c>
      <c r="BN989" t="s">
        <v>5121</v>
      </c>
      <c r="BO989" t="s">
        <v>5620</v>
      </c>
      <c r="BP989" s="441" t="str">
        <f t="shared" si="15"/>
        <v>DL.2375.AFA.001.051.D.522192</v>
      </c>
    </row>
    <row r="990" spans="1:68">
      <c r="A990" t="s">
        <v>5010</v>
      </c>
      <c r="B990" t="s">
        <v>4936</v>
      </c>
      <c r="C990" t="s">
        <v>4937</v>
      </c>
      <c r="D990" t="s">
        <v>3770</v>
      </c>
      <c r="E990" t="s">
        <v>194</v>
      </c>
      <c r="F990" t="s">
        <v>3772</v>
      </c>
      <c r="G990" t="s">
        <v>3</v>
      </c>
      <c r="H990" t="s">
        <v>4938</v>
      </c>
      <c r="I990">
        <v>4</v>
      </c>
      <c r="J990" t="s">
        <v>501</v>
      </c>
      <c r="K990">
        <v>4</v>
      </c>
      <c r="L990" t="s">
        <v>519</v>
      </c>
      <c r="M990" t="s">
        <v>8</v>
      </c>
      <c r="N990" t="s">
        <v>37</v>
      </c>
      <c r="O990" t="s">
        <v>515</v>
      </c>
      <c r="P990" t="s">
        <v>8</v>
      </c>
      <c r="Q990" t="s">
        <v>4570</v>
      </c>
      <c r="R990" t="s">
        <v>4940</v>
      </c>
      <c r="S990" t="s">
        <v>195</v>
      </c>
      <c r="T990" t="s">
        <v>4570</v>
      </c>
      <c r="U990" t="s">
        <v>4570</v>
      </c>
      <c r="V990" t="s">
        <v>4496</v>
      </c>
      <c r="W990" t="s">
        <v>4570</v>
      </c>
      <c r="X990" t="s">
        <v>6265</v>
      </c>
      <c r="Y990" t="s">
        <v>6266</v>
      </c>
      <c r="Z990" t="s">
        <v>8</v>
      </c>
      <c r="AA990">
        <v>0</v>
      </c>
      <c r="AB990" t="s">
        <v>195</v>
      </c>
      <c r="AC990">
        <v>0</v>
      </c>
      <c r="AD990" t="s">
        <v>195</v>
      </c>
      <c r="AE990">
        <v>0</v>
      </c>
      <c r="AF990" t="s">
        <v>195</v>
      </c>
      <c r="AG990">
        <v>0</v>
      </c>
      <c r="AH990" t="s">
        <v>195</v>
      </c>
      <c r="AI990">
        <v>4</v>
      </c>
      <c r="AJ990" t="s">
        <v>25</v>
      </c>
      <c r="AK990">
        <v>250000</v>
      </c>
      <c r="AL990">
        <v>1000000</v>
      </c>
      <c r="AM990" t="s">
        <v>195</v>
      </c>
      <c r="AN990">
        <v>0</v>
      </c>
      <c r="AO990" t="s">
        <v>5011</v>
      </c>
      <c r="AP990">
        <v>0</v>
      </c>
      <c r="AQ990">
        <v>6054</v>
      </c>
      <c r="AR990">
        <v>46985</v>
      </c>
      <c r="AS990">
        <v>53166</v>
      </c>
      <c r="AT990">
        <v>33333</v>
      </c>
      <c r="AU990">
        <v>69109</v>
      </c>
      <c r="AV990">
        <v>66856</v>
      </c>
      <c r="AW990">
        <v>69362</v>
      </c>
      <c r="AX990">
        <v>67571</v>
      </c>
      <c r="AY990">
        <v>67713</v>
      </c>
      <c r="AZ990">
        <v>19851</v>
      </c>
      <c r="BA990">
        <v>500000</v>
      </c>
      <c r="BB990" t="s">
        <v>3771</v>
      </c>
      <c r="BC990" t="s">
        <v>6196</v>
      </c>
      <c r="BD990" t="s">
        <v>6197</v>
      </c>
      <c r="BE990" t="s">
        <v>6198</v>
      </c>
      <c r="BF990" t="s">
        <v>6209</v>
      </c>
      <c r="BG990" t="s">
        <v>6244</v>
      </c>
      <c r="BH990" t="s">
        <v>5764</v>
      </c>
      <c r="BI990" t="s">
        <v>195</v>
      </c>
      <c r="BJ990" t="s">
        <v>195</v>
      </c>
      <c r="BK990" t="s">
        <v>3778</v>
      </c>
      <c r="BL990" t="s">
        <v>6267</v>
      </c>
      <c r="BM990" t="s">
        <v>4949</v>
      </c>
      <c r="BN990" t="s">
        <v>5121</v>
      </c>
      <c r="BO990" t="s">
        <v>5620</v>
      </c>
      <c r="BP990" s="441" t="str">
        <f t="shared" si="15"/>
        <v>DL.2375.AFA.001.053.A.522192</v>
      </c>
    </row>
    <row r="991" spans="1:68">
      <c r="A991" t="s">
        <v>5010</v>
      </c>
      <c r="B991" t="s">
        <v>4936</v>
      </c>
      <c r="C991" t="s">
        <v>4937</v>
      </c>
      <c r="D991" t="s">
        <v>3770</v>
      </c>
      <c r="E991" t="s">
        <v>194</v>
      </c>
      <c r="F991" t="s">
        <v>3772</v>
      </c>
      <c r="G991" t="s">
        <v>3</v>
      </c>
      <c r="H991" t="s">
        <v>4938</v>
      </c>
      <c r="I991">
        <v>4</v>
      </c>
      <c r="J991" t="s">
        <v>501</v>
      </c>
      <c r="K991">
        <v>4</v>
      </c>
      <c r="L991" t="s">
        <v>520</v>
      </c>
      <c r="M991" t="s">
        <v>8</v>
      </c>
      <c r="N991" t="s">
        <v>39</v>
      </c>
      <c r="O991" t="s">
        <v>515</v>
      </c>
      <c r="P991" t="s">
        <v>8</v>
      </c>
      <c r="Q991" t="s">
        <v>4570</v>
      </c>
      <c r="R991" t="s">
        <v>4940</v>
      </c>
      <c r="S991" t="s">
        <v>195</v>
      </c>
      <c r="T991" t="s">
        <v>4570</v>
      </c>
      <c r="U991" t="s">
        <v>4570</v>
      </c>
      <c r="V991" t="s">
        <v>4496</v>
      </c>
      <c r="W991" t="s">
        <v>4570</v>
      </c>
      <c r="X991" t="s">
        <v>6268</v>
      </c>
      <c r="Y991" t="s">
        <v>6269</v>
      </c>
      <c r="Z991" t="s">
        <v>8</v>
      </c>
      <c r="AA991">
        <v>0</v>
      </c>
      <c r="AB991" t="s">
        <v>195</v>
      </c>
      <c r="AC991">
        <v>0</v>
      </c>
      <c r="AD991" t="s">
        <v>195</v>
      </c>
      <c r="AE991">
        <v>0</v>
      </c>
      <c r="AF991" t="s">
        <v>195</v>
      </c>
      <c r="AG991">
        <v>0</v>
      </c>
      <c r="AH991" t="s">
        <v>195</v>
      </c>
      <c r="AI991">
        <v>5</v>
      </c>
      <c r="AJ991" t="s">
        <v>25</v>
      </c>
      <c r="AK991">
        <v>75000</v>
      </c>
      <c r="AL991">
        <v>375000</v>
      </c>
      <c r="AM991" t="s">
        <v>195</v>
      </c>
      <c r="AN991">
        <v>0</v>
      </c>
      <c r="AO991" t="s">
        <v>5011</v>
      </c>
      <c r="AP991">
        <v>0</v>
      </c>
      <c r="AQ991">
        <v>5255</v>
      </c>
      <c r="AR991">
        <v>24988</v>
      </c>
      <c r="AS991">
        <v>16194</v>
      </c>
      <c r="AT991">
        <v>36601</v>
      </c>
      <c r="AU991">
        <v>26350</v>
      </c>
      <c r="AV991">
        <v>25400</v>
      </c>
      <c r="AW991">
        <v>13441</v>
      </c>
      <c r="AX991">
        <v>6627</v>
      </c>
      <c r="AY991">
        <v>27754</v>
      </c>
      <c r="AZ991">
        <v>4890</v>
      </c>
      <c r="BA991">
        <v>187500</v>
      </c>
      <c r="BB991" t="s">
        <v>3771</v>
      </c>
      <c r="BC991" t="s">
        <v>6196</v>
      </c>
      <c r="BD991" t="s">
        <v>6197</v>
      </c>
      <c r="BE991" t="s">
        <v>6198</v>
      </c>
      <c r="BF991" t="s">
        <v>6214</v>
      </c>
      <c r="BG991" t="s">
        <v>6248</v>
      </c>
      <c r="BH991" t="s">
        <v>5764</v>
      </c>
      <c r="BI991" t="s">
        <v>195</v>
      </c>
      <c r="BJ991" t="s">
        <v>195</v>
      </c>
      <c r="BK991" t="s">
        <v>3778</v>
      </c>
      <c r="BL991" t="s">
        <v>6270</v>
      </c>
      <c r="BM991" t="s">
        <v>4949</v>
      </c>
      <c r="BN991" t="s">
        <v>5121</v>
      </c>
      <c r="BO991" t="s">
        <v>5620</v>
      </c>
      <c r="BP991" s="441" t="str">
        <f t="shared" si="15"/>
        <v>DL.2375.AFA.001.054.A.522192</v>
      </c>
    </row>
    <row r="992" spans="1:68">
      <c r="A992" t="s">
        <v>4935</v>
      </c>
      <c r="B992" t="s">
        <v>4936</v>
      </c>
      <c r="C992" t="s">
        <v>4937</v>
      </c>
      <c r="D992" t="s">
        <v>3795</v>
      </c>
      <c r="E992" t="s">
        <v>197</v>
      </c>
      <c r="F992" t="s">
        <v>3812</v>
      </c>
      <c r="G992" t="s">
        <v>820</v>
      </c>
      <c r="H992" t="s">
        <v>4938</v>
      </c>
      <c r="I992">
        <v>9</v>
      </c>
      <c r="J992" t="s">
        <v>5469</v>
      </c>
      <c r="K992">
        <v>1</v>
      </c>
      <c r="L992" t="s">
        <v>805</v>
      </c>
      <c r="M992" t="s">
        <v>508</v>
      </c>
      <c r="N992" t="s">
        <v>134</v>
      </c>
      <c r="O992" t="s">
        <v>515</v>
      </c>
      <c r="P992" t="s">
        <v>8</v>
      </c>
      <c r="Q992" t="s">
        <v>4570</v>
      </c>
      <c r="R992" t="s">
        <v>4940</v>
      </c>
      <c r="S992" t="s">
        <v>195</v>
      </c>
      <c r="T992" t="s">
        <v>4570</v>
      </c>
      <c r="U992" t="s">
        <v>4570</v>
      </c>
      <c r="V992" t="s">
        <v>4496</v>
      </c>
      <c r="W992" t="s">
        <v>4570</v>
      </c>
      <c r="X992" t="s">
        <v>6271</v>
      </c>
      <c r="Y992" t="s">
        <v>6272</v>
      </c>
      <c r="Z992" t="s">
        <v>8</v>
      </c>
      <c r="AA992">
        <v>0</v>
      </c>
      <c r="AB992" t="s">
        <v>195</v>
      </c>
      <c r="AC992">
        <v>0</v>
      </c>
      <c r="AD992" t="s">
        <v>195</v>
      </c>
      <c r="AE992">
        <v>0</v>
      </c>
      <c r="AF992" t="s">
        <v>195</v>
      </c>
      <c r="AG992">
        <v>0</v>
      </c>
      <c r="AH992" t="s">
        <v>195</v>
      </c>
      <c r="AI992">
        <v>45</v>
      </c>
      <c r="AJ992" t="s">
        <v>25</v>
      </c>
      <c r="AK992">
        <v>300000</v>
      </c>
      <c r="AL992">
        <v>13500000</v>
      </c>
      <c r="AM992" t="s">
        <v>195</v>
      </c>
      <c r="AN992">
        <v>0</v>
      </c>
      <c r="AO992" t="s">
        <v>4943</v>
      </c>
      <c r="AP992">
        <v>0</v>
      </c>
      <c r="AQ992">
        <v>178221</v>
      </c>
      <c r="AR992">
        <v>995258</v>
      </c>
      <c r="AS992">
        <v>417142</v>
      </c>
      <c r="AT992">
        <v>931026</v>
      </c>
      <c r="AU992">
        <v>1088075</v>
      </c>
      <c r="AV992">
        <v>1996956</v>
      </c>
      <c r="AW992">
        <v>1180664</v>
      </c>
      <c r="AX992">
        <v>1631168</v>
      </c>
      <c r="AY992">
        <v>1622367</v>
      </c>
      <c r="AZ992">
        <v>1586050</v>
      </c>
      <c r="BA992">
        <v>1873073</v>
      </c>
      <c r="BB992" t="s">
        <v>3796</v>
      </c>
      <c r="BC992" t="s">
        <v>3797</v>
      </c>
      <c r="BD992" t="s">
        <v>3813</v>
      </c>
      <c r="BE992" t="s">
        <v>3818</v>
      </c>
      <c r="BF992" t="s">
        <v>5472</v>
      </c>
      <c r="BG992" t="s">
        <v>5473</v>
      </c>
      <c r="BH992" t="s">
        <v>4947</v>
      </c>
      <c r="BI992" t="s">
        <v>195</v>
      </c>
      <c r="BJ992" t="s">
        <v>195</v>
      </c>
      <c r="BK992" t="s">
        <v>3778</v>
      </c>
      <c r="BL992" t="s">
        <v>6273</v>
      </c>
      <c r="BM992" t="s">
        <v>4949</v>
      </c>
      <c r="BN992" t="s">
        <v>5121</v>
      </c>
      <c r="BO992" t="s">
        <v>5620</v>
      </c>
      <c r="BP992" s="441" t="str">
        <f t="shared" si="15"/>
        <v>WA.2378.EBA.962.101.B.522192</v>
      </c>
    </row>
    <row r="993" spans="1:68">
      <c r="A993" t="s">
        <v>4935</v>
      </c>
      <c r="B993" t="s">
        <v>4936</v>
      </c>
      <c r="C993" t="s">
        <v>4937</v>
      </c>
      <c r="D993" t="s">
        <v>3795</v>
      </c>
      <c r="E993" t="s">
        <v>197</v>
      </c>
      <c r="F993" t="s">
        <v>3812</v>
      </c>
      <c r="G993" t="s">
        <v>820</v>
      </c>
      <c r="H993" t="s">
        <v>4938</v>
      </c>
      <c r="I993">
        <v>9</v>
      </c>
      <c r="J993" t="s">
        <v>5469</v>
      </c>
      <c r="K993">
        <v>1</v>
      </c>
      <c r="L993" t="s">
        <v>812</v>
      </c>
      <c r="M993" t="s">
        <v>508</v>
      </c>
      <c r="N993" t="s">
        <v>150</v>
      </c>
      <c r="O993" t="s">
        <v>515</v>
      </c>
      <c r="P993" t="s">
        <v>8</v>
      </c>
      <c r="Q993" t="s">
        <v>4570</v>
      </c>
      <c r="R993" t="s">
        <v>4940</v>
      </c>
      <c r="S993" t="s">
        <v>195</v>
      </c>
      <c r="T993" t="s">
        <v>4570</v>
      </c>
      <c r="U993" t="s">
        <v>4570</v>
      </c>
      <c r="V993" t="s">
        <v>4496</v>
      </c>
      <c r="W993" t="s">
        <v>4570</v>
      </c>
      <c r="X993" t="s">
        <v>6274</v>
      </c>
      <c r="Y993" t="s">
        <v>4551</v>
      </c>
      <c r="Z993" t="s">
        <v>8</v>
      </c>
      <c r="AA993">
        <v>0</v>
      </c>
      <c r="AB993" t="s">
        <v>195</v>
      </c>
      <c r="AC993">
        <v>0</v>
      </c>
      <c r="AD993" t="s">
        <v>195</v>
      </c>
      <c r="AE993">
        <v>0</v>
      </c>
      <c r="AF993" t="s">
        <v>195</v>
      </c>
      <c r="AG993">
        <v>0</v>
      </c>
      <c r="AH993" t="s">
        <v>195</v>
      </c>
      <c r="AI993">
        <v>1</v>
      </c>
      <c r="AJ993" t="s">
        <v>153</v>
      </c>
      <c r="AK993">
        <v>2031000</v>
      </c>
      <c r="AL993">
        <v>2031000</v>
      </c>
      <c r="AM993" t="s">
        <v>195</v>
      </c>
      <c r="AN993">
        <v>0</v>
      </c>
      <c r="AO993" t="s">
        <v>4943</v>
      </c>
      <c r="AP993">
        <v>0</v>
      </c>
      <c r="AQ993">
        <v>1222</v>
      </c>
      <c r="AR993">
        <v>9503</v>
      </c>
      <c r="AS993">
        <v>81452</v>
      </c>
      <c r="AT993">
        <v>113884</v>
      </c>
      <c r="AU993">
        <v>341504</v>
      </c>
      <c r="AV993">
        <v>310561</v>
      </c>
      <c r="AW993">
        <v>310561</v>
      </c>
      <c r="AX993">
        <v>305083</v>
      </c>
      <c r="AY993">
        <v>334786</v>
      </c>
      <c r="AZ993">
        <v>96077</v>
      </c>
      <c r="BA993">
        <v>126367</v>
      </c>
      <c r="BB993" t="s">
        <v>3796</v>
      </c>
      <c r="BC993" t="s">
        <v>3797</v>
      </c>
      <c r="BD993" t="s">
        <v>3813</v>
      </c>
      <c r="BE993" t="s">
        <v>3818</v>
      </c>
      <c r="BF993" t="s">
        <v>3817</v>
      </c>
      <c r="BG993" t="s">
        <v>3799</v>
      </c>
      <c r="BH993" t="s">
        <v>523</v>
      </c>
      <c r="BI993" t="s">
        <v>565</v>
      </c>
      <c r="BJ993" t="s">
        <v>549</v>
      </c>
      <c r="BK993" t="s">
        <v>3778</v>
      </c>
      <c r="BL993" t="s">
        <v>6275</v>
      </c>
      <c r="BM993" t="s">
        <v>4949</v>
      </c>
      <c r="BN993" t="s">
        <v>5121</v>
      </c>
      <c r="BO993" t="s">
        <v>5620</v>
      </c>
      <c r="BP993" s="441" t="str">
        <f t="shared" si="15"/>
        <v>WA.2378.EBA.962.301.B.522192</v>
      </c>
    </row>
    <row r="994" spans="1:68">
      <c r="A994" t="s">
        <v>4935</v>
      </c>
      <c r="B994" t="s">
        <v>4936</v>
      </c>
      <c r="C994" t="s">
        <v>4937</v>
      </c>
      <c r="D994" t="s">
        <v>3795</v>
      </c>
      <c r="E994" t="s">
        <v>197</v>
      </c>
      <c r="F994" t="s">
        <v>3812</v>
      </c>
      <c r="G994" t="s">
        <v>820</v>
      </c>
      <c r="H994" t="s">
        <v>4938</v>
      </c>
      <c r="I994">
        <v>9</v>
      </c>
      <c r="J994" t="s">
        <v>5469</v>
      </c>
      <c r="K994">
        <v>1</v>
      </c>
      <c r="L994" t="s">
        <v>812</v>
      </c>
      <c r="M994" t="s">
        <v>516</v>
      </c>
      <c r="N994" t="s">
        <v>152</v>
      </c>
      <c r="O994" t="s">
        <v>515</v>
      </c>
      <c r="P994" t="s">
        <v>8</v>
      </c>
      <c r="Q994" t="s">
        <v>4570</v>
      </c>
      <c r="R994" t="s">
        <v>4940</v>
      </c>
      <c r="S994" t="s">
        <v>195</v>
      </c>
      <c r="T994" t="s">
        <v>4570</v>
      </c>
      <c r="U994" t="s">
        <v>4570</v>
      </c>
      <c r="V994" t="s">
        <v>4496</v>
      </c>
      <c r="W994" t="s">
        <v>4570</v>
      </c>
      <c r="X994" t="s">
        <v>6276</v>
      </c>
      <c r="Y994" t="s">
        <v>4551</v>
      </c>
      <c r="Z994" t="s">
        <v>8</v>
      </c>
      <c r="AA994">
        <v>0</v>
      </c>
      <c r="AB994" t="s">
        <v>195</v>
      </c>
      <c r="AC994">
        <v>0</v>
      </c>
      <c r="AD994" t="s">
        <v>195</v>
      </c>
      <c r="AE994">
        <v>0</v>
      </c>
      <c r="AF994" t="s">
        <v>195</v>
      </c>
      <c r="AG994">
        <v>0</v>
      </c>
      <c r="AH994" t="s">
        <v>195</v>
      </c>
      <c r="AI994">
        <v>1</v>
      </c>
      <c r="AJ994" t="s">
        <v>153</v>
      </c>
      <c r="AK994">
        <v>4246000</v>
      </c>
      <c r="AL994">
        <v>4246000</v>
      </c>
      <c r="AM994" t="s">
        <v>195</v>
      </c>
      <c r="AN994">
        <v>0</v>
      </c>
      <c r="AO994" t="s">
        <v>4943</v>
      </c>
      <c r="AP994">
        <v>0</v>
      </c>
      <c r="AQ994">
        <v>2554</v>
      </c>
      <c r="AR994">
        <v>19866</v>
      </c>
      <c r="AS994">
        <v>170283</v>
      </c>
      <c r="AT994">
        <v>238086</v>
      </c>
      <c r="AU994">
        <v>713947</v>
      </c>
      <c r="AV994">
        <v>649258</v>
      </c>
      <c r="AW994">
        <v>649258</v>
      </c>
      <c r="AX994">
        <v>637806</v>
      </c>
      <c r="AY994">
        <v>699903</v>
      </c>
      <c r="AZ994">
        <v>200858</v>
      </c>
      <c r="BA994">
        <v>264181</v>
      </c>
      <c r="BB994" t="s">
        <v>3796</v>
      </c>
      <c r="BC994" t="s">
        <v>3797</v>
      </c>
      <c r="BD994" t="s">
        <v>3813</v>
      </c>
      <c r="BE994" t="s">
        <v>3818</v>
      </c>
      <c r="BF994" t="s">
        <v>3817</v>
      </c>
      <c r="BG994" t="s">
        <v>3820</v>
      </c>
      <c r="BH994" t="s">
        <v>523</v>
      </c>
      <c r="BI994" t="s">
        <v>565</v>
      </c>
      <c r="BJ994" t="s">
        <v>549</v>
      </c>
      <c r="BK994" t="s">
        <v>3778</v>
      </c>
      <c r="BL994" t="s">
        <v>6275</v>
      </c>
      <c r="BM994" t="s">
        <v>4949</v>
      </c>
      <c r="BN994" t="s">
        <v>5121</v>
      </c>
      <c r="BO994" t="s">
        <v>5620</v>
      </c>
      <c r="BP994" s="441" t="str">
        <f t="shared" si="15"/>
        <v>WA.2378.EBA.962.301.E.522192</v>
      </c>
    </row>
    <row r="995" spans="1:68">
      <c r="A995" t="s">
        <v>5010</v>
      </c>
      <c r="B995" t="s">
        <v>4936</v>
      </c>
      <c r="C995" t="s">
        <v>4937</v>
      </c>
      <c r="D995" t="s">
        <v>3795</v>
      </c>
      <c r="E995" t="s">
        <v>197</v>
      </c>
      <c r="F995" t="s">
        <v>3812</v>
      </c>
      <c r="G995" t="s">
        <v>820</v>
      </c>
      <c r="H995" t="s">
        <v>4938</v>
      </c>
      <c r="I995">
        <v>9</v>
      </c>
      <c r="J995" t="s">
        <v>5469</v>
      </c>
      <c r="K995">
        <v>1</v>
      </c>
      <c r="L995" t="s">
        <v>805</v>
      </c>
      <c r="M995" t="s">
        <v>508</v>
      </c>
      <c r="N995" t="s">
        <v>134</v>
      </c>
      <c r="O995" t="s">
        <v>515</v>
      </c>
      <c r="P995" t="s">
        <v>8</v>
      </c>
      <c r="Q995" t="s">
        <v>4570</v>
      </c>
      <c r="R995" t="s">
        <v>4940</v>
      </c>
      <c r="S995" t="s">
        <v>195</v>
      </c>
      <c r="T995" t="s">
        <v>4570</v>
      </c>
      <c r="U995" t="s">
        <v>4570</v>
      </c>
      <c r="V995" t="s">
        <v>4496</v>
      </c>
      <c r="W995" t="s">
        <v>4570</v>
      </c>
      <c r="X995" t="s">
        <v>6271</v>
      </c>
      <c r="Y995" t="s">
        <v>6272</v>
      </c>
      <c r="Z995" t="s">
        <v>8</v>
      </c>
      <c r="AA995">
        <v>0</v>
      </c>
      <c r="AB995" t="s">
        <v>195</v>
      </c>
      <c r="AC995">
        <v>0</v>
      </c>
      <c r="AD995" t="s">
        <v>195</v>
      </c>
      <c r="AE995">
        <v>0</v>
      </c>
      <c r="AF995" t="s">
        <v>195</v>
      </c>
      <c r="AG995">
        <v>0</v>
      </c>
      <c r="AH995" t="s">
        <v>195</v>
      </c>
      <c r="AI995">
        <v>45</v>
      </c>
      <c r="AJ995" t="s">
        <v>25</v>
      </c>
      <c r="AK995">
        <v>300000</v>
      </c>
      <c r="AL995">
        <v>13500000</v>
      </c>
      <c r="AM995" t="s">
        <v>195</v>
      </c>
      <c r="AN995">
        <v>0</v>
      </c>
      <c r="AO995" t="s">
        <v>5011</v>
      </c>
      <c r="AP995">
        <v>0</v>
      </c>
      <c r="AQ995">
        <v>153494</v>
      </c>
      <c r="AR995">
        <v>857170</v>
      </c>
      <c r="AS995">
        <v>426290</v>
      </c>
      <c r="AT995">
        <v>124967</v>
      </c>
      <c r="AU995">
        <v>1500334</v>
      </c>
      <c r="AV995">
        <v>1766520</v>
      </c>
      <c r="AW995">
        <v>1016851</v>
      </c>
      <c r="AX995">
        <v>1397566</v>
      </c>
      <c r="AY995">
        <v>1383741</v>
      </c>
      <c r="AZ995">
        <v>1365992</v>
      </c>
      <c r="BA995">
        <v>3507075</v>
      </c>
      <c r="BB995" t="s">
        <v>3796</v>
      </c>
      <c r="BC995" t="s">
        <v>3797</v>
      </c>
      <c r="BD995" t="s">
        <v>3813</v>
      </c>
      <c r="BE995" t="s">
        <v>3818</v>
      </c>
      <c r="BF995" t="s">
        <v>5472</v>
      </c>
      <c r="BG995" t="s">
        <v>5473</v>
      </c>
      <c r="BH995" t="s">
        <v>4947</v>
      </c>
      <c r="BI995" t="s">
        <v>195</v>
      </c>
      <c r="BJ995" t="s">
        <v>195</v>
      </c>
      <c r="BK995" t="s">
        <v>3778</v>
      </c>
      <c r="BL995" t="s">
        <v>6273</v>
      </c>
      <c r="BM995" t="s">
        <v>4949</v>
      </c>
      <c r="BN995" t="s">
        <v>5121</v>
      </c>
      <c r="BO995" t="s">
        <v>5620</v>
      </c>
      <c r="BP995" s="441" t="str">
        <f t="shared" si="15"/>
        <v>WA.2378.EBA.962.101.B.522192</v>
      </c>
    </row>
    <row r="996" spans="1:68">
      <c r="A996" t="s">
        <v>5010</v>
      </c>
      <c r="B996" t="s">
        <v>4936</v>
      </c>
      <c r="C996" t="s">
        <v>4937</v>
      </c>
      <c r="D996" t="s">
        <v>3795</v>
      </c>
      <c r="E996" t="s">
        <v>197</v>
      </c>
      <c r="F996" t="s">
        <v>3812</v>
      </c>
      <c r="G996" t="s">
        <v>820</v>
      </c>
      <c r="H996" t="s">
        <v>4938</v>
      </c>
      <c r="I996">
        <v>9</v>
      </c>
      <c r="J996" t="s">
        <v>5469</v>
      </c>
      <c r="K996">
        <v>1</v>
      </c>
      <c r="L996" t="s">
        <v>812</v>
      </c>
      <c r="M996" t="s">
        <v>508</v>
      </c>
      <c r="N996" t="s">
        <v>150</v>
      </c>
      <c r="O996" t="s">
        <v>515</v>
      </c>
      <c r="P996" t="s">
        <v>8</v>
      </c>
      <c r="Q996" t="s">
        <v>4570</v>
      </c>
      <c r="R996" t="s">
        <v>4940</v>
      </c>
      <c r="S996" t="s">
        <v>195</v>
      </c>
      <c r="T996" t="s">
        <v>4570</v>
      </c>
      <c r="U996" t="s">
        <v>4570</v>
      </c>
      <c r="V996" t="s">
        <v>4496</v>
      </c>
      <c r="W996" t="s">
        <v>4570</v>
      </c>
      <c r="X996" t="s">
        <v>6274</v>
      </c>
      <c r="Y996" t="s">
        <v>4551</v>
      </c>
      <c r="Z996" t="s">
        <v>8</v>
      </c>
      <c r="AA996">
        <v>0</v>
      </c>
      <c r="AB996" t="s">
        <v>195</v>
      </c>
      <c r="AC996">
        <v>0</v>
      </c>
      <c r="AD996" t="s">
        <v>195</v>
      </c>
      <c r="AE996">
        <v>0</v>
      </c>
      <c r="AF996" t="s">
        <v>195</v>
      </c>
      <c r="AG996">
        <v>0</v>
      </c>
      <c r="AH996" t="s">
        <v>195</v>
      </c>
      <c r="AI996">
        <v>1</v>
      </c>
      <c r="AJ996" t="s">
        <v>153</v>
      </c>
      <c r="AK996">
        <v>2031000</v>
      </c>
      <c r="AL996">
        <v>2031000</v>
      </c>
      <c r="AM996" t="s">
        <v>195</v>
      </c>
      <c r="AN996">
        <v>0</v>
      </c>
      <c r="AO996" t="s">
        <v>5011</v>
      </c>
      <c r="AP996">
        <v>0</v>
      </c>
      <c r="AQ996">
        <v>1222</v>
      </c>
      <c r="AR996">
        <v>9503</v>
      </c>
      <c r="AS996">
        <v>81452</v>
      </c>
      <c r="AT996">
        <v>113884</v>
      </c>
      <c r="AU996">
        <v>341504</v>
      </c>
      <c r="AV996">
        <v>310561</v>
      </c>
      <c r="AW996">
        <v>310561</v>
      </c>
      <c r="AX996">
        <v>305083</v>
      </c>
      <c r="AY996">
        <v>334786</v>
      </c>
      <c r="AZ996">
        <v>96077</v>
      </c>
      <c r="BA996">
        <v>126367</v>
      </c>
      <c r="BB996" t="s">
        <v>3796</v>
      </c>
      <c r="BC996" t="s">
        <v>3797</v>
      </c>
      <c r="BD996" t="s">
        <v>3813</v>
      </c>
      <c r="BE996" t="s">
        <v>3818</v>
      </c>
      <c r="BF996" t="s">
        <v>3817</v>
      </c>
      <c r="BG996" t="s">
        <v>3799</v>
      </c>
      <c r="BH996" t="s">
        <v>523</v>
      </c>
      <c r="BI996" t="s">
        <v>565</v>
      </c>
      <c r="BJ996" t="s">
        <v>549</v>
      </c>
      <c r="BK996" t="s">
        <v>3778</v>
      </c>
      <c r="BL996" t="s">
        <v>6275</v>
      </c>
      <c r="BM996" t="s">
        <v>4949</v>
      </c>
      <c r="BN996" t="s">
        <v>5121</v>
      </c>
      <c r="BO996" t="s">
        <v>5620</v>
      </c>
      <c r="BP996" s="441" t="str">
        <f t="shared" si="15"/>
        <v>WA.2378.EBA.962.301.B.522192</v>
      </c>
    </row>
    <row r="997" spans="1:68">
      <c r="A997" t="s">
        <v>5010</v>
      </c>
      <c r="B997" t="s">
        <v>4936</v>
      </c>
      <c r="C997" t="s">
        <v>4937</v>
      </c>
      <c r="D997" t="s">
        <v>3795</v>
      </c>
      <c r="E997" t="s">
        <v>197</v>
      </c>
      <c r="F997" t="s">
        <v>3812</v>
      </c>
      <c r="G997" t="s">
        <v>820</v>
      </c>
      <c r="H997" t="s">
        <v>4938</v>
      </c>
      <c r="I997">
        <v>9</v>
      </c>
      <c r="J997" t="s">
        <v>5469</v>
      </c>
      <c r="K997">
        <v>1</v>
      </c>
      <c r="L997" t="s">
        <v>812</v>
      </c>
      <c r="M997" t="s">
        <v>516</v>
      </c>
      <c r="N997" t="s">
        <v>152</v>
      </c>
      <c r="O997" t="s">
        <v>515</v>
      </c>
      <c r="P997" t="s">
        <v>8</v>
      </c>
      <c r="Q997" t="s">
        <v>4570</v>
      </c>
      <c r="R997" t="s">
        <v>4940</v>
      </c>
      <c r="S997" t="s">
        <v>195</v>
      </c>
      <c r="T997" t="s">
        <v>4570</v>
      </c>
      <c r="U997" t="s">
        <v>4570</v>
      </c>
      <c r="V997" t="s">
        <v>4496</v>
      </c>
      <c r="W997" t="s">
        <v>4570</v>
      </c>
      <c r="X997" t="s">
        <v>6276</v>
      </c>
      <c r="Y997" t="s">
        <v>4551</v>
      </c>
      <c r="Z997" t="s">
        <v>8</v>
      </c>
      <c r="AA997">
        <v>0</v>
      </c>
      <c r="AB997" t="s">
        <v>195</v>
      </c>
      <c r="AC997">
        <v>0</v>
      </c>
      <c r="AD997" t="s">
        <v>195</v>
      </c>
      <c r="AE997">
        <v>0</v>
      </c>
      <c r="AF997" t="s">
        <v>195</v>
      </c>
      <c r="AG997">
        <v>0</v>
      </c>
      <c r="AH997" t="s">
        <v>195</v>
      </c>
      <c r="AI997">
        <v>1</v>
      </c>
      <c r="AJ997" t="s">
        <v>153</v>
      </c>
      <c r="AK997">
        <v>4246000</v>
      </c>
      <c r="AL997">
        <v>4246000</v>
      </c>
      <c r="AM997" t="s">
        <v>195</v>
      </c>
      <c r="AN997">
        <v>0</v>
      </c>
      <c r="AO997" t="s">
        <v>5011</v>
      </c>
      <c r="AP997">
        <v>0</v>
      </c>
      <c r="AQ997">
        <v>2554</v>
      </c>
      <c r="AR997">
        <v>19866</v>
      </c>
      <c r="AS997">
        <v>170283</v>
      </c>
      <c r="AT997">
        <v>238086</v>
      </c>
      <c r="AU997">
        <v>713947</v>
      </c>
      <c r="AV997">
        <v>649258</v>
      </c>
      <c r="AW997">
        <v>649258</v>
      </c>
      <c r="AX997">
        <v>637806</v>
      </c>
      <c r="AY997">
        <v>699903</v>
      </c>
      <c r="AZ997">
        <v>200858</v>
      </c>
      <c r="BA997">
        <v>264181</v>
      </c>
      <c r="BB997" t="s">
        <v>3796</v>
      </c>
      <c r="BC997" t="s">
        <v>3797</v>
      </c>
      <c r="BD997" t="s">
        <v>3813</v>
      </c>
      <c r="BE997" t="s">
        <v>3818</v>
      </c>
      <c r="BF997" t="s">
        <v>3817</v>
      </c>
      <c r="BG997" t="s">
        <v>3820</v>
      </c>
      <c r="BH997" t="s">
        <v>523</v>
      </c>
      <c r="BI997" t="s">
        <v>565</v>
      </c>
      <c r="BJ997" t="s">
        <v>549</v>
      </c>
      <c r="BK997" t="s">
        <v>3778</v>
      </c>
      <c r="BL997" t="s">
        <v>6275</v>
      </c>
      <c r="BM997" t="s">
        <v>4949</v>
      </c>
      <c r="BN997" t="s">
        <v>5121</v>
      </c>
      <c r="BO997" t="s">
        <v>5620</v>
      </c>
      <c r="BP997" s="441" t="str">
        <f t="shared" si="15"/>
        <v>WA.2378.EBA.962.301.E.522192</v>
      </c>
    </row>
    <row r="998" spans="1:68">
      <c r="A998" t="s">
        <v>4935</v>
      </c>
      <c r="B998" t="s">
        <v>4936</v>
      </c>
      <c r="C998" t="s">
        <v>4937</v>
      </c>
      <c r="D998" t="s">
        <v>3770</v>
      </c>
      <c r="E998" t="s">
        <v>194</v>
      </c>
      <c r="F998" t="s">
        <v>3772</v>
      </c>
      <c r="G998" t="s">
        <v>3</v>
      </c>
      <c r="H998" t="s">
        <v>4938</v>
      </c>
      <c r="I998">
        <v>4</v>
      </c>
      <c r="J998" t="s">
        <v>501</v>
      </c>
      <c r="K998">
        <v>4</v>
      </c>
      <c r="L998" t="s">
        <v>502</v>
      </c>
      <c r="M998" t="s">
        <v>8</v>
      </c>
      <c r="N998" t="s">
        <v>6</v>
      </c>
      <c r="O998" t="s">
        <v>513</v>
      </c>
      <c r="P998" t="s">
        <v>8</v>
      </c>
      <c r="Q998" t="s">
        <v>4570</v>
      </c>
      <c r="R998" t="s">
        <v>4940</v>
      </c>
      <c r="S998" t="s">
        <v>195</v>
      </c>
      <c r="T998" t="s">
        <v>4570</v>
      </c>
      <c r="U998" t="s">
        <v>4570</v>
      </c>
      <c r="V998" t="s">
        <v>4496</v>
      </c>
      <c r="W998" t="s">
        <v>4570</v>
      </c>
      <c r="X998" t="s">
        <v>5096</v>
      </c>
      <c r="Y998" t="s">
        <v>6277</v>
      </c>
      <c r="Z998" t="s">
        <v>8</v>
      </c>
      <c r="AA998">
        <v>0</v>
      </c>
      <c r="AB998" t="s">
        <v>195</v>
      </c>
      <c r="AC998">
        <v>0</v>
      </c>
      <c r="AD998" t="s">
        <v>195</v>
      </c>
      <c r="AE998">
        <v>0</v>
      </c>
      <c r="AF998" t="s">
        <v>195</v>
      </c>
      <c r="AG998">
        <v>0</v>
      </c>
      <c r="AH998" t="s">
        <v>195</v>
      </c>
      <c r="AI998">
        <v>5</v>
      </c>
      <c r="AJ998" t="s">
        <v>54</v>
      </c>
      <c r="AK998">
        <v>900000</v>
      </c>
      <c r="AL998">
        <v>4500000</v>
      </c>
      <c r="AM998" t="s">
        <v>195</v>
      </c>
      <c r="AN998">
        <v>0</v>
      </c>
      <c r="AO998" t="s">
        <v>4943</v>
      </c>
      <c r="AP998">
        <v>0</v>
      </c>
      <c r="AQ998">
        <v>271575</v>
      </c>
      <c r="AR998">
        <v>95865</v>
      </c>
      <c r="AS998">
        <v>593832</v>
      </c>
      <c r="AT998">
        <v>846016</v>
      </c>
      <c r="AU998">
        <v>154782</v>
      </c>
      <c r="AV998">
        <v>75000</v>
      </c>
      <c r="AW998">
        <v>75000</v>
      </c>
      <c r="AX998">
        <v>75000</v>
      </c>
      <c r="AY998">
        <v>42194</v>
      </c>
      <c r="AZ998">
        <v>20737</v>
      </c>
      <c r="BA998">
        <v>2249999</v>
      </c>
      <c r="BB998" t="s">
        <v>3771</v>
      </c>
      <c r="BC998" t="s">
        <v>6196</v>
      </c>
      <c r="BD998" t="s">
        <v>6197</v>
      </c>
      <c r="BE998" t="s">
        <v>6198</v>
      </c>
      <c r="BF998" t="s">
        <v>6199</v>
      </c>
      <c r="BG998" t="s">
        <v>6278</v>
      </c>
      <c r="BH998" t="s">
        <v>5764</v>
      </c>
      <c r="BI998" t="s">
        <v>195</v>
      </c>
      <c r="BJ998" t="s">
        <v>195</v>
      </c>
      <c r="BK998" t="s">
        <v>3776</v>
      </c>
      <c r="BL998" t="s">
        <v>6279</v>
      </c>
      <c r="BM998" t="s">
        <v>4949</v>
      </c>
      <c r="BN998" t="s">
        <v>5121</v>
      </c>
      <c r="BO998" t="s">
        <v>4950</v>
      </c>
      <c r="BP998" s="441" t="str">
        <f t="shared" si="15"/>
        <v>DL.2375.AFA.001.051.A.522151</v>
      </c>
    </row>
    <row r="999" spans="1:68">
      <c r="A999" t="s">
        <v>4935</v>
      </c>
      <c r="B999" t="s">
        <v>4936</v>
      </c>
      <c r="C999" t="s">
        <v>4937</v>
      </c>
      <c r="D999" t="s">
        <v>3770</v>
      </c>
      <c r="E999" t="s">
        <v>194</v>
      </c>
      <c r="F999" t="s">
        <v>3772</v>
      </c>
      <c r="G999" t="s">
        <v>3</v>
      </c>
      <c r="H999" t="s">
        <v>4938</v>
      </c>
      <c r="I999">
        <v>4</v>
      </c>
      <c r="J999" t="s">
        <v>501</v>
      </c>
      <c r="K999">
        <v>4</v>
      </c>
      <c r="L999" t="s">
        <v>502</v>
      </c>
      <c r="M999" t="s">
        <v>508</v>
      </c>
      <c r="N999" t="s">
        <v>17</v>
      </c>
      <c r="O999" t="s">
        <v>513</v>
      </c>
      <c r="P999" t="s">
        <v>8</v>
      </c>
      <c r="Q999" t="s">
        <v>4570</v>
      </c>
      <c r="R999" t="s">
        <v>4940</v>
      </c>
      <c r="S999" t="s">
        <v>195</v>
      </c>
      <c r="T999" t="s">
        <v>4570</v>
      </c>
      <c r="U999" t="s">
        <v>4570</v>
      </c>
      <c r="V999" t="s">
        <v>4496</v>
      </c>
      <c r="W999" t="s">
        <v>4570</v>
      </c>
      <c r="X999" t="s">
        <v>5722</v>
      </c>
      <c r="Y999" t="s">
        <v>6280</v>
      </c>
      <c r="Z999" t="s">
        <v>8</v>
      </c>
      <c r="AA999">
        <v>0</v>
      </c>
      <c r="AB999" t="s">
        <v>195</v>
      </c>
      <c r="AC999">
        <v>0</v>
      </c>
      <c r="AD999" t="s">
        <v>195</v>
      </c>
      <c r="AE999">
        <v>0</v>
      </c>
      <c r="AF999" t="s">
        <v>195</v>
      </c>
      <c r="AG999">
        <v>0</v>
      </c>
      <c r="AH999" t="s">
        <v>195</v>
      </c>
      <c r="AI999">
        <v>11</v>
      </c>
      <c r="AJ999" t="s">
        <v>54</v>
      </c>
      <c r="AK999">
        <v>900000</v>
      </c>
      <c r="AL999">
        <v>9900000</v>
      </c>
      <c r="AM999" t="s">
        <v>195</v>
      </c>
      <c r="AN999">
        <v>0</v>
      </c>
      <c r="AO999" t="s">
        <v>4943</v>
      </c>
      <c r="AP999">
        <v>0</v>
      </c>
      <c r="AQ999">
        <v>597464</v>
      </c>
      <c r="AR999">
        <v>210903</v>
      </c>
      <c r="AS999">
        <v>1306431</v>
      </c>
      <c r="AT999">
        <v>1861234</v>
      </c>
      <c r="AU999">
        <v>340521</v>
      </c>
      <c r="AV999">
        <v>165000</v>
      </c>
      <c r="AW999">
        <v>165000</v>
      </c>
      <c r="AX999">
        <v>165000</v>
      </c>
      <c r="AY999">
        <v>92826</v>
      </c>
      <c r="AZ999">
        <v>45621</v>
      </c>
      <c r="BA999">
        <v>4950000</v>
      </c>
      <c r="BB999" t="s">
        <v>3771</v>
      </c>
      <c r="BC999" t="s">
        <v>6196</v>
      </c>
      <c r="BD999" t="s">
        <v>6197</v>
      </c>
      <c r="BE999" t="s">
        <v>6198</v>
      </c>
      <c r="BF999" t="s">
        <v>6199</v>
      </c>
      <c r="BG999" t="s">
        <v>6281</v>
      </c>
      <c r="BH999" t="s">
        <v>5764</v>
      </c>
      <c r="BI999" t="s">
        <v>195</v>
      </c>
      <c r="BJ999" t="s">
        <v>195</v>
      </c>
      <c r="BK999" t="s">
        <v>3776</v>
      </c>
      <c r="BL999" t="s">
        <v>6282</v>
      </c>
      <c r="BM999" t="s">
        <v>4949</v>
      </c>
      <c r="BN999" t="s">
        <v>5121</v>
      </c>
      <c r="BO999" t="s">
        <v>4950</v>
      </c>
      <c r="BP999" s="441" t="str">
        <f t="shared" si="15"/>
        <v>DL.2375.AFA.001.051.B.522151</v>
      </c>
    </row>
    <row r="1000" spans="1:68">
      <c r="A1000" t="s">
        <v>4935</v>
      </c>
      <c r="B1000" t="s">
        <v>4936</v>
      </c>
      <c r="C1000" t="s">
        <v>4937</v>
      </c>
      <c r="D1000" t="s">
        <v>3770</v>
      </c>
      <c r="E1000" t="s">
        <v>194</v>
      </c>
      <c r="F1000" t="s">
        <v>3772</v>
      </c>
      <c r="G1000" t="s">
        <v>3</v>
      </c>
      <c r="H1000" t="s">
        <v>4938</v>
      </c>
      <c r="I1000">
        <v>4</v>
      </c>
      <c r="J1000" t="s">
        <v>501</v>
      </c>
      <c r="K1000">
        <v>4</v>
      </c>
      <c r="L1000" t="s">
        <v>519</v>
      </c>
      <c r="M1000" t="s">
        <v>509</v>
      </c>
      <c r="N1000" t="s">
        <v>701</v>
      </c>
      <c r="O1000" t="s">
        <v>513</v>
      </c>
      <c r="P1000" t="s">
        <v>8</v>
      </c>
      <c r="Q1000" t="s">
        <v>4570</v>
      </c>
      <c r="R1000" t="s">
        <v>4940</v>
      </c>
      <c r="S1000" t="s">
        <v>195</v>
      </c>
      <c r="T1000" t="s">
        <v>4570</v>
      </c>
      <c r="U1000" t="s">
        <v>4570</v>
      </c>
      <c r="V1000" t="s">
        <v>4496</v>
      </c>
      <c r="W1000" t="s">
        <v>4570</v>
      </c>
      <c r="X1000" t="s">
        <v>6283</v>
      </c>
      <c r="Y1000" t="s">
        <v>6284</v>
      </c>
      <c r="Z1000" t="s">
        <v>8</v>
      </c>
      <c r="AA1000">
        <v>0</v>
      </c>
      <c r="AB1000" t="s">
        <v>195</v>
      </c>
      <c r="AC1000">
        <v>0</v>
      </c>
      <c r="AD1000" t="s">
        <v>195</v>
      </c>
      <c r="AE1000">
        <v>0</v>
      </c>
      <c r="AF1000" t="s">
        <v>195</v>
      </c>
      <c r="AG1000">
        <v>0</v>
      </c>
      <c r="AH1000" t="s">
        <v>195</v>
      </c>
      <c r="AI1000">
        <v>1</v>
      </c>
      <c r="AJ1000" t="s">
        <v>54</v>
      </c>
      <c r="AK1000">
        <v>900000</v>
      </c>
      <c r="AL1000">
        <v>900000</v>
      </c>
      <c r="AM1000" t="s">
        <v>195</v>
      </c>
      <c r="AN1000">
        <v>0</v>
      </c>
      <c r="AO1000" t="s">
        <v>4943</v>
      </c>
      <c r="AP1000">
        <v>0</v>
      </c>
      <c r="AQ1000">
        <v>5449</v>
      </c>
      <c r="AR1000">
        <v>42287</v>
      </c>
      <c r="AS1000">
        <v>47849</v>
      </c>
      <c r="AT1000">
        <v>30000</v>
      </c>
      <c r="AU1000">
        <v>62198</v>
      </c>
      <c r="AV1000">
        <v>60170</v>
      </c>
      <c r="AW1000">
        <v>62426</v>
      </c>
      <c r="AX1000">
        <v>60814</v>
      </c>
      <c r="AY1000">
        <v>60941</v>
      </c>
      <c r="AZ1000">
        <v>17866</v>
      </c>
      <c r="BA1000">
        <v>450000</v>
      </c>
      <c r="BB1000" t="s">
        <v>3771</v>
      </c>
      <c r="BC1000" t="s">
        <v>6196</v>
      </c>
      <c r="BD1000" t="s">
        <v>6197</v>
      </c>
      <c r="BE1000" t="s">
        <v>6198</v>
      </c>
      <c r="BF1000" t="s">
        <v>6209</v>
      </c>
      <c r="BG1000" t="s">
        <v>6285</v>
      </c>
      <c r="BH1000" t="s">
        <v>5764</v>
      </c>
      <c r="BI1000" t="s">
        <v>195</v>
      </c>
      <c r="BJ1000" t="s">
        <v>195</v>
      </c>
      <c r="BK1000" t="s">
        <v>3776</v>
      </c>
      <c r="BL1000" t="s">
        <v>6286</v>
      </c>
      <c r="BM1000" t="s">
        <v>4949</v>
      </c>
      <c r="BN1000" t="s">
        <v>5121</v>
      </c>
      <c r="BO1000" t="s">
        <v>4950</v>
      </c>
      <c r="BP1000" s="441" t="str">
        <f t="shared" si="15"/>
        <v>DL.2375.AFA.001.053.C.522151</v>
      </c>
    </row>
    <row r="1001" spans="1:68">
      <c r="A1001" t="s">
        <v>4935</v>
      </c>
      <c r="B1001" t="s">
        <v>4936</v>
      </c>
      <c r="C1001" t="s">
        <v>4937</v>
      </c>
      <c r="D1001" t="s">
        <v>3770</v>
      </c>
      <c r="E1001" t="s">
        <v>194</v>
      </c>
      <c r="F1001" t="s">
        <v>3772</v>
      </c>
      <c r="G1001" t="s">
        <v>3</v>
      </c>
      <c r="H1001" t="s">
        <v>4938</v>
      </c>
      <c r="I1001">
        <v>4</v>
      </c>
      <c r="J1001" t="s">
        <v>501</v>
      </c>
      <c r="K1001">
        <v>4</v>
      </c>
      <c r="L1001" t="s">
        <v>520</v>
      </c>
      <c r="M1001" t="s">
        <v>509</v>
      </c>
      <c r="N1001" t="s">
        <v>41</v>
      </c>
      <c r="O1001" t="s">
        <v>513</v>
      </c>
      <c r="P1001" t="s">
        <v>8</v>
      </c>
      <c r="Q1001" t="s">
        <v>4570</v>
      </c>
      <c r="R1001" t="s">
        <v>4940</v>
      </c>
      <c r="S1001" t="s">
        <v>195</v>
      </c>
      <c r="T1001" t="s">
        <v>4570</v>
      </c>
      <c r="U1001" t="s">
        <v>4570</v>
      </c>
      <c r="V1001" t="s">
        <v>4496</v>
      </c>
      <c r="W1001" t="s">
        <v>4570</v>
      </c>
      <c r="X1001" t="s">
        <v>6287</v>
      </c>
      <c r="Y1001" t="s">
        <v>6288</v>
      </c>
      <c r="Z1001" t="s">
        <v>8</v>
      </c>
      <c r="AA1001">
        <v>0</v>
      </c>
      <c r="AB1001" t="s">
        <v>195</v>
      </c>
      <c r="AC1001">
        <v>0</v>
      </c>
      <c r="AD1001" t="s">
        <v>195</v>
      </c>
      <c r="AE1001">
        <v>0</v>
      </c>
      <c r="AF1001" t="s">
        <v>195</v>
      </c>
      <c r="AG1001">
        <v>0</v>
      </c>
      <c r="AH1001" t="s">
        <v>195</v>
      </c>
      <c r="AI1001">
        <v>9</v>
      </c>
      <c r="AJ1001" t="s">
        <v>54</v>
      </c>
      <c r="AK1001">
        <v>500000</v>
      </c>
      <c r="AL1001">
        <v>4500000</v>
      </c>
      <c r="AM1001" t="s">
        <v>195</v>
      </c>
      <c r="AN1001">
        <v>0</v>
      </c>
      <c r="AO1001" t="s">
        <v>4943</v>
      </c>
      <c r="AP1001">
        <v>0</v>
      </c>
      <c r="AQ1001">
        <v>63065</v>
      </c>
      <c r="AR1001">
        <v>299859</v>
      </c>
      <c r="AS1001">
        <v>194324</v>
      </c>
      <c r="AT1001">
        <v>439216</v>
      </c>
      <c r="AU1001">
        <v>316199</v>
      </c>
      <c r="AV1001">
        <v>304800</v>
      </c>
      <c r="AW1001">
        <v>161287</v>
      </c>
      <c r="AX1001">
        <v>79523</v>
      </c>
      <c r="AY1001">
        <v>333045</v>
      </c>
      <c r="AZ1001">
        <v>58682</v>
      </c>
      <c r="BA1001">
        <v>2250000</v>
      </c>
      <c r="BB1001" t="s">
        <v>3771</v>
      </c>
      <c r="BC1001" t="s">
        <v>6196</v>
      </c>
      <c r="BD1001" t="s">
        <v>6197</v>
      </c>
      <c r="BE1001" t="s">
        <v>6198</v>
      </c>
      <c r="BF1001" t="s">
        <v>6214</v>
      </c>
      <c r="BG1001" t="s">
        <v>6289</v>
      </c>
      <c r="BH1001" t="s">
        <v>5764</v>
      </c>
      <c r="BI1001" t="s">
        <v>195</v>
      </c>
      <c r="BJ1001" t="s">
        <v>195</v>
      </c>
      <c r="BK1001" t="s">
        <v>3776</v>
      </c>
      <c r="BL1001" t="s">
        <v>6290</v>
      </c>
      <c r="BM1001" t="s">
        <v>4949</v>
      </c>
      <c r="BN1001" t="s">
        <v>5121</v>
      </c>
      <c r="BO1001" t="s">
        <v>4950</v>
      </c>
      <c r="BP1001" s="441" t="str">
        <f t="shared" si="15"/>
        <v>DL.2375.AFA.001.054.C.522151</v>
      </c>
    </row>
    <row r="1002" spans="1:68">
      <c r="A1002" t="s">
        <v>5010</v>
      </c>
      <c r="B1002" t="s">
        <v>4936</v>
      </c>
      <c r="C1002" t="s">
        <v>4937</v>
      </c>
      <c r="D1002" t="s">
        <v>3770</v>
      </c>
      <c r="E1002" t="s">
        <v>194</v>
      </c>
      <c r="F1002" t="s">
        <v>3772</v>
      </c>
      <c r="G1002" t="s">
        <v>3</v>
      </c>
      <c r="H1002" t="s">
        <v>4938</v>
      </c>
      <c r="I1002">
        <v>4</v>
      </c>
      <c r="J1002" t="s">
        <v>501</v>
      </c>
      <c r="K1002">
        <v>4</v>
      </c>
      <c r="L1002" t="s">
        <v>502</v>
      </c>
      <c r="M1002" t="s">
        <v>8</v>
      </c>
      <c r="N1002" t="s">
        <v>6</v>
      </c>
      <c r="O1002" t="s">
        <v>513</v>
      </c>
      <c r="P1002" t="s">
        <v>8</v>
      </c>
      <c r="Q1002" t="s">
        <v>4570</v>
      </c>
      <c r="R1002" t="s">
        <v>4940</v>
      </c>
      <c r="S1002" t="s">
        <v>195</v>
      </c>
      <c r="T1002" t="s">
        <v>4570</v>
      </c>
      <c r="U1002" t="s">
        <v>4570</v>
      </c>
      <c r="V1002" t="s">
        <v>4496</v>
      </c>
      <c r="W1002" t="s">
        <v>4570</v>
      </c>
      <c r="X1002" t="s">
        <v>5096</v>
      </c>
      <c r="Y1002" t="s">
        <v>6277</v>
      </c>
      <c r="Z1002" t="s">
        <v>8</v>
      </c>
      <c r="AA1002">
        <v>0</v>
      </c>
      <c r="AB1002" t="s">
        <v>195</v>
      </c>
      <c r="AC1002">
        <v>0</v>
      </c>
      <c r="AD1002" t="s">
        <v>195</v>
      </c>
      <c r="AE1002">
        <v>0</v>
      </c>
      <c r="AF1002" t="s">
        <v>195</v>
      </c>
      <c r="AG1002">
        <v>0</v>
      </c>
      <c r="AH1002" t="s">
        <v>195</v>
      </c>
      <c r="AI1002">
        <v>5</v>
      </c>
      <c r="AJ1002" t="s">
        <v>54</v>
      </c>
      <c r="AK1002">
        <v>900000</v>
      </c>
      <c r="AL1002">
        <v>4500000</v>
      </c>
      <c r="AM1002" t="s">
        <v>195</v>
      </c>
      <c r="AN1002">
        <v>0</v>
      </c>
      <c r="AO1002" t="s">
        <v>5011</v>
      </c>
      <c r="AP1002">
        <v>0</v>
      </c>
      <c r="AQ1002">
        <v>271575</v>
      </c>
      <c r="AR1002">
        <v>95865</v>
      </c>
      <c r="AS1002">
        <v>593832</v>
      </c>
      <c r="AT1002">
        <v>846016</v>
      </c>
      <c r="AU1002">
        <v>154782</v>
      </c>
      <c r="AV1002">
        <v>75000</v>
      </c>
      <c r="AW1002">
        <v>75000</v>
      </c>
      <c r="AX1002">
        <v>75000</v>
      </c>
      <c r="AY1002">
        <v>42194</v>
      </c>
      <c r="AZ1002">
        <v>20737</v>
      </c>
      <c r="BA1002">
        <v>2249999</v>
      </c>
      <c r="BB1002" t="s">
        <v>3771</v>
      </c>
      <c r="BC1002" t="s">
        <v>6196</v>
      </c>
      <c r="BD1002" t="s">
        <v>6197</v>
      </c>
      <c r="BE1002" t="s">
        <v>6198</v>
      </c>
      <c r="BF1002" t="s">
        <v>6199</v>
      </c>
      <c r="BG1002" t="s">
        <v>6278</v>
      </c>
      <c r="BH1002" t="s">
        <v>5764</v>
      </c>
      <c r="BI1002" t="s">
        <v>195</v>
      </c>
      <c r="BJ1002" t="s">
        <v>195</v>
      </c>
      <c r="BK1002" t="s">
        <v>3776</v>
      </c>
      <c r="BL1002" t="s">
        <v>6279</v>
      </c>
      <c r="BM1002" t="s">
        <v>4949</v>
      </c>
      <c r="BN1002" t="s">
        <v>5121</v>
      </c>
      <c r="BO1002" t="s">
        <v>4950</v>
      </c>
      <c r="BP1002" s="441" t="str">
        <f t="shared" si="15"/>
        <v>DL.2375.AFA.001.051.A.522151</v>
      </c>
    </row>
    <row r="1003" spans="1:68">
      <c r="A1003" t="s">
        <v>5010</v>
      </c>
      <c r="B1003" t="s">
        <v>4936</v>
      </c>
      <c r="C1003" t="s">
        <v>4937</v>
      </c>
      <c r="D1003" t="s">
        <v>3770</v>
      </c>
      <c r="E1003" t="s">
        <v>194</v>
      </c>
      <c r="F1003" t="s">
        <v>3772</v>
      </c>
      <c r="G1003" t="s">
        <v>3</v>
      </c>
      <c r="H1003" t="s">
        <v>4938</v>
      </c>
      <c r="I1003">
        <v>4</v>
      </c>
      <c r="J1003" t="s">
        <v>501</v>
      </c>
      <c r="K1003">
        <v>4</v>
      </c>
      <c r="L1003" t="s">
        <v>502</v>
      </c>
      <c r="M1003" t="s">
        <v>508</v>
      </c>
      <c r="N1003" t="s">
        <v>17</v>
      </c>
      <c r="O1003" t="s">
        <v>513</v>
      </c>
      <c r="P1003" t="s">
        <v>8</v>
      </c>
      <c r="Q1003" t="s">
        <v>4570</v>
      </c>
      <c r="R1003" t="s">
        <v>4940</v>
      </c>
      <c r="S1003" t="s">
        <v>195</v>
      </c>
      <c r="T1003" t="s">
        <v>4570</v>
      </c>
      <c r="U1003" t="s">
        <v>4570</v>
      </c>
      <c r="V1003" t="s">
        <v>4496</v>
      </c>
      <c r="W1003" t="s">
        <v>4570</v>
      </c>
      <c r="X1003" t="s">
        <v>5722</v>
      </c>
      <c r="Y1003" t="s">
        <v>6280</v>
      </c>
      <c r="Z1003" t="s">
        <v>8</v>
      </c>
      <c r="AA1003">
        <v>0</v>
      </c>
      <c r="AB1003" t="s">
        <v>195</v>
      </c>
      <c r="AC1003">
        <v>0</v>
      </c>
      <c r="AD1003" t="s">
        <v>195</v>
      </c>
      <c r="AE1003">
        <v>0</v>
      </c>
      <c r="AF1003" t="s">
        <v>195</v>
      </c>
      <c r="AG1003">
        <v>0</v>
      </c>
      <c r="AH1003" t="s">
        <v>195</v>
      </c>
      <c r="AI1003">
        <v>11</v>
      </c>
      <c r="AJ1003" t="s">
        <v>54</v>
      </c>
      <c r="AK1003">
        <v>900000</v>
      </c>
      <c r="AL1003">
        <v>9900000</v>
      </c>
      <c r="AM1003" t="s">
        <v>195</v>
      </c>
      <c r="AN1003">
        <v>0</v>
      </c>
      <c r="AO1003" t="s">
        <v>5011</v>
      </c>
      <c r="AP1003">
        <v>0</v>
      </c>
      <c r="AQ1003">
        <v>597464</v>
      </c>
      <c r="AR1003">
        <v>210903</v>
      </c>
      <c r="AS1003">
        <v>1306431</v>
      </c>
      <c r="AT1003">
        <v>1861234</v>
      </c>
      <c r="AU1003">
        <v>340521</v>
      </c>
      <c r="AV1003">
        <v>165000</v>
      </c>
      <c r="AW1003">
        <v>165000</v>
      </c>
      <c r="AX1003">
        <v>165000</v>
      </c>
      <c r="AY1003">
        <v>92826</v>
      </c>
      <c r="AZ1003">
        <v>45621</v>
      </c>
      <c r="BA1003">
        <v>4950000</v>
      </c>
      <c r="BB1003" t="s">
        <v>3771</v>
      </c>
      <c r="BC1003" t="s">
        <v>6196</v>
      </c>
      <c r="BD1003" t="s">
        <v>6197</v>
      </c>
      <c r="BE1003" t="s">
        <v>6198</v>
      </c>
      <c r="BF1003" t="s">
        <v>6199</v>
      </c>
      <c r="BG1003" t="s">
        <v>6281</v>
      </c>
      <c r="BH1003" t="s">
        <v>5764</v>
      </c>
      <c r="BI1003" t="s">
        <v>195</v>
      </c>
      <c r="BJ1003" t="s">
        <v>195</v>
      </c>
      <c r="BK1003" t="s">
        <v>3776</v>
      </c>
      <c r="BL1003" t="s">
        <v>6282</v>
      </c>
      <c r="BM1003" t="s">
        <v>4949</v>
      </c>
      <c r="BN1003" t="s">
        <v>5121</v>
      </c>
      <c r="BO1003" t="s">
        <v>4950</v>
      </c>
      <c r="BP1003" s="441" t="str">
        <f t="shared" si="15"/>
        <v>DL.2375.AFA.001.051.B.522151</v>
      </c>
    </row>
    <row r="1004" spans="1:68">
      <c r="A1004" t="s">
        <v>5010</v>
      </c>
      <c r="B1004" t="s">
        <v>4936</v>
      </c>
      <c r="C1004" t="s">
        <v>4937</v>
      </c>
      <c r="D1004" t="s">
        <v>3770</v>
      </c>
      <c r="E1004" t="s">
        <v>194</v>
      </c>
      <c r="F1004" t="s">
        <v>3772</v>
      </c>
      <c r="G1004" t="s">
        <v>3</v>
      </c>
      <c r="H1004" t="s">
        <v>4938</v>
      </c>
      <c r="I1004">
        <v>4</v>
      </c>
      <c r="J1004" t="s">
        <v>501</v>
      </c>
      <c r="K1004">
        <v>4</v>
      </c>
      <c r="L1004" t="s">
        <v>519</v>
      </c>
      <c r="M1004" t="s">
        <v>509</v>
      </c>
      <c r="N1004" t="s">
        <v>701</v>
      </c>
      <c r="O1004" t="s">
        <v>513</v>
      </c>
      <c r="P1004" t="s">
        <v>8</v>
      </c>
      <c r="Q1004" t="s">
        <v>4570</v>
      </c>
      <c r="R1004" t="s">
        <v>4940</v>
      </c>
      <c r="S1004" t="s">
        <v>195</v>
      </c>
      <c r="T1004" t="s">
        <v>4570</v>
      </c>
      <c r="U1004" t="s">
        <v>4570</v>
      </c>
      <c r="V1004" t="s">
        <v>4496</v>
      </c>
      <c r="W1004" t="s">
        <v>4570</v>
      </c>
      <c r="X1004" t="s">
        <v>6283</v>
      </c>
      <c r="Y1004" t="s">
        <v>6284</v>
      </c>
      <c r="Z1004" t="s">
        <v>8</v>
      </c>
      <c r="AA1004">
        <v>0</v>
      </c>
      <c r="AB1004" t="s">
        <v>195</v>
      </c>
      <c r="AC1004">
        <v>0</v>
      </c>
      <c r="AD1004" t="s">
        <v>195</v>
      </c>
      <c r="AE1004">
        <v>0</v>
      </c>
      <c r="AF1004" t="s">
        <v>195</v>
      </c>
      <c r="AG1004">
        <v>0</v>
      </c>
      <c r="AH1004" t="s">
        <v>195</v>
      </c>
      <c r="AI1004">
        <v>1</v>
      </c>
      <c r="AJ1004" t="s">
        <v>54</v>
      </c>
      <c r="AK1004">
        <v>900000</v>
      </c>
      <c r="AL1004">
        <v>900000</v>
      </c>
      <c r="AM1004" t="s">
        <v>195</v>
      </c>
      <c r="AN1004">
        <v>0</v>
      </c>
      <c r="AO1004" t="s">
        <v>5011</v>
      </c>
      <c r="AP1004">
        <v>0</v>
      </c>
      <c r="AQ1004">
        <v>5449</v>
      </c>
      <c r="AR1004">
        <v>42287</v>
      </c>
      <c r="AS1004">
        <v>47849</v>
      </c>
      <c r="AT1004">
        <v>30000</v>
      </c>
      <c r="AU1004">
        <v>62198</v>
      </c>
      <c r="AV1004">
        <v>60170</v>
      </c>
      <c r="AW1004">
        <v>62426</v>
      </c>
      <c r="AX1004">
        <v>60814</v>
      </c>
      <c r="AY1004">
        <v>60941</v>
      </c>
      <c r="AZ1004">
        <v>17866</v>
      </c>
      <c r="BA1004">
        <v>450000</v>
      </c>
      <c r="BB1004" t="s">
        <v>3771</v>
      </c>
      <c r="BC1004" t="s">
        <v>6196</v>
      </c>
      <c r="BD1004" t="s">
        <v>6197</v>
      </c>
      <c r="BE1004" t="s">
        <v>6198</v>
      </c>
      <c r="BF1004" t="s">
        <v>6209</v>
      </c>
      <c r="BG1004" t="s">
        <v>6285</v>
      </c>
      <c r="BH1004" t="s">
        <v>5764</v>
      </c>
      <c r="BI1004" t="s">
        <v>195</v>
      </c>
      <c r="BJ1004" t="s">
        <v>195</v>
      </c>
      <c r="BK1004" t="s">
        <v>3776</v>
      </c>
      <c r="BL1004" t="s">
        <v>6286</v>
      </c>
      <c r="BM1004" t="s">
        <v>4949</v>
      </c>
      <c r="BN1004" t="s">
        <v>5121</v>
      </c>
      <c r="BO1004" t="s">
        <v>4950</v>
      </c>
      <c r="BP1004" s="441" t="str">
        <f t="shared" si="15"/>
        <v>DL.2375.AFA.001.053.C.522151</v>
      </c>
    </row>
    <row r="1005" spans="1:68">
      <c r="A1005" t="s">
        <v>5010</v>
      </c>
      <c r="B1005" t="s">
        <v>4936</v>
      </c>
      <c r="C1005" t="s">
        <v>4937</v>
      </c>
      <c r="D1005" t="s">
        <v>3770</v>
      </c>
      <c r="E1005" t="s">
        <v>194</v>
      </c>
      <c r="F1005" t="s">
        <v>3772</v>
      </c>
      <c r="G1005" t="s">
        <v>3</v>
      </c>
      <c r="H1005" t="s">
        <v>4938</v>
      </c>
      <c r="I1005">
        <v>4</v>
      </c>
      <c r="J1005" t="s">
        <v>501</v>
      </c>
      <c r="K1005">
        <v>4</v>
      </c>
      <c r="L1005" t="s">
        <v>520</v>
      </c>
      <c r="M1005" t="s">
        <v>509</v>
      </c>
      <c r="N1005" t="s">
        <v>41</v>
      </c>
      <c r="O1005" t="s">
        <v>513</v>
      </c>
      <c r="P1005" t="s">
        <v>8</v>
      </c>
      <c r="Q1005" t="s">
        <v>4570</v>
      </c>
      <c r="R1005" t="s">
        <v>4940</v>
      </c>
      <c r="S1005" t="s">
        <v>195</v>
      </c>
      <c r="T1005" t="s">
        <v>4570</v>
      </c>
      <c r="U1005" t="s">
        <v>4570</v>
      </c>
      <c r="V1005" t="s">
        <v>4496</v>
      </c>
      <c r="W1005" t="s">
        <v>4570</v>
      </c>
      <c r="X1005" t="s">
        <v>6287</v>
      </c>
      <c r="Y1005" t="s">
        <v>6288</v>
      </c>
      <c r="Z1005" t="s">
        <v>8</v>
      </c>
      <c r="AA1005">
        <v>0</v>
      </c>
      <c r="AB1005" t="s">
        <v>195</v>
      </c>
      <c r="AC1005">
        <v>0</v>
      </c>
      <c r="AD1005" t="s">
        <v>195</v>
      </c>
      <c r="AE1005">
        <v>0</v>
      </c>
      <c r="AF1005" t="s">
        <v>195</v>
      </c>
      <c r="AG1005">
        <v>0</v>
      </c>
      <c r="AH1005" t="s">
        <v>195</v>
      </c>
      <c r="AI1005">
        <v>9</v>
      </c>
      <c r="AJ1005" t="s">
        <v>54</v>
      </c>
      <c r="AK1005">
        <v>500000</v>
      </c>
      <c r="AL1005">
        <v>4500000</v>
      </c>
      <c r="AM1005" t="s">
        <v>195</v>
      </c>
      <c r="AN1005">
        <v>0</v>
      </c>
      <c r="AO1005" t="s">
        <v>5011</v>
      </c>
      <c r="AP1005">
        <v>0</v>
      </c>
      <c r="AQ1005">
        <v>63065</v>
      </c>
      <c r="AR1005">
        <v>299859</v>
      </c>
      <c r="AS1005">
        <v>194324</v>
      </c>
      <c r="AT1005">
        <v>439216</v>
      </c>
      <c r="AU1005">
        <v>316199</v>
      </c>
      <c r="AV1005">
        <v>304800</v>
      </c>
      <c r="AW1005">
        <v>161287</v>
      </c>
      <c r="AX1005">
        <v>79523</v>
      </c>
      <c r="AY1005">
        <v>333045</v>
      </c>
      <c r="AZ1005">
        <v>58682</v>
      </c>
      <c r="BA1005">
        <v>2250000</v>
      </c>
      <c r="BB1005" t="s">
        <v>3771</v>
      </c>
      <c r="BC1005" t="s">
        <v>6196</v>
      </c>
      <c r="BD1005" t="s">
        <v>6197</v>
      </c>
      <c r="BE1005" t="s">
        <v>6198</v>
      </c>
      <c r="BF1005" t="s">
        <v>6214</v>
      </c>
      <c r="BG1005" t="s">
        <v>6289</v>
      </c>
      <c r="BH1005" t="s">
        <v>5764</v>
      </c>
      <c r="BI1005" t="s">
        <v>195</v>
      </c>
      <c r="BJ1005" t="s">
        <v>195</v>
      </c>
      <c r="BK1005" t="s">
        <v>3776</v>
      </c>
      <c r="BL1005" t="s">
        <v>6290</v>
      </c>
      <c r="BM1005" t="s">
        <v>4949</v>
      </c>
      <c r="BN1005" t="s">
        <v>5121</v>
      </c>
      <c r="BO1005" t="s">
        <v>4950</v>
      </c>
      <c r="BP1005" s="441" t="str">
        <f t="shared" si="15"/>
        <v>DL.2375.AFA.001.054.C.522151</v>
      </c>
    </row>
    <row r="1006" spans="1:68">
      <c r="A1006" t="s">
        <v>4935</v>
      </c>
      <c r="B1006" t="s">
        <v>4936</v>
      </c>
      <c r="C1006" t="s">
        <v>4937</v>
      </c>
      <c r="D1006" t="s">
        <v>3795</v>
      </c>
      <c r="E1006" t="s">
        <v>197</v>
      </c>
      <c r="F1006" t="s">
        <v>3812</v>
      </c>
      <c r="G1006" t="s">
        <v>820</v>
      </c>
      <c r="H1006" t="s">
        <v>4938</v>
      </c>
      <c r="I1006">
        <v>9</v>
      </c>
      <c r="J1006" t="s">
        <v>5469</v>
      </c>
      <c r="K1006">
        <v>1</v>
      </c>
      <c r="L1006" t="s">
        <v>805</v>
      </c>
      <c r="M1006" t="s">
        <v>508</v>
      </c>
      <c r="N1006" t="s">
        <v>134</v>
      </c>
      <c r="O1006" t="s">
        <v>513</v>
      </c>
      <c r="P1006" t="s">
        <v>8</v>
      </c>
      <c r="Q1006" t="s">
        <v>4570</v>
      </c>
      <c r="R1006" t="s">
        <v>4940</v>
      </c>
      <c r="S1006" t="s">
        <v>195</v>
      </c>
      <c r="T1006" t="s">
        <v>4570</v>
      </c>
      <c r="U1006" t="s">
        <v>4570</v>
      </c>
      <c r="V1006" t="s">
        <v>4496</v>
      </c>
      <c r="W1006" t="s">
        <v>4570</v>
      </c>
      <c r="X1006" t="s">
        <v>6291</v>
      </c>
      <c r="Y1006" t="s">
        <v>6292</v>
      </c>
      <c r="Z1006" t="s">
        <v>8</v>
      </c>
      <c r="AA1006">
        <v>0</v>
      </c>
      <c r="AB1006" t="s">
        <v>195</v>
      </c>
      <c r="AC1006">
        <v>0</v>
      </c>
      <c r="AD1006" t="s">
        <v>195</v>
      </c>
      <c r="AE1006">
        <v>0</v>
      </c>
      <c r="AF1006" t="s">
        <v>195</v>
      </c>
      <c r="AG1006">
        <v>0</v>
      </c>
      <c r="AH1006" t="s">
        <v>195</v>
      </c>
      <c r="AI1006">
        <v>7</v>
      </c>
      <c r="AJ1006" t="s">
        <v>54</v>
      </c>
      <c r="AK1006">
        <v>1200000</v>
      </c>
      <c r="AL1006">
        <v>8400000</v>
      </c>
      <c r="AM1006" t="s">
        <v>195</v>
      </c>
      <c r="AN1006">
        <v>0</v>
      </c>
      <c r="AO1006" t="s">
        <v>4943</v>
      </c>
      <c r="AP1006">
        <v>0</v>
      </c>
      <c r="AQ1006">
        <v>110893</v>
      </c>
      <c r="AR1006">
        <v>619272</v>
      </c>
      <c r="AS1006">
        <v>259555</v>
      </c>
      <c r="AT1006">
        <v>579305</v>
      </c>
      <c r="AU1006">
        <v>677025</v>
      </c>
      <c r="AV1006">
        <v>1242550</v>
      </c>
      <c r="AW1006">
        <v>734635</v>
      </c>
      <c r="AX1006">
        <v>1014949</v>
      </c>
      <c r="AY1006">
        <v>1009473</v>
      </c>
      <c r="AZ1006">
        <v>986876</v>
      </c>
      <c r="BA1006">
        <v>1165467</v>
      </c>
      <c r="BB1006" t="s">
        <v>3796</v>
      </c>
      <c r="BC1006" t="s">
        <v>3797</v>
      </c>
      <c r="BD1006" t="s">
        <v>3813</v>
      </c>
      <c r="BE1006" t="s">
        <v>3818</v>
      </c>
      <c r="BF1006" t="s">
        <v>5472</v>
      </c>
      <c r="BG1006" t="s">
        <v>5473</v>
      </c>
      <c r="BH1006" t="s">
        <v>4947</v>
      </c>
      <c r="BI1006" t="s">
        <v>195</v>
      </c>
      <c r="BJ1006" t="s">
        <v>195</v>
      </c>
      <c r="BK1006" t="s">
        <v>3776</v>
      </c>
      <c r="BL1006" t="s">
        <v>6293</v>
      </c>
      <c r="BM1006" t="s">
        <v>4949</v>
      </c>
      <c r="BN1006" t="s">
        <v>5121</v>
      </c>
      <c r="BO1006" t="s">
        <v>4950</v>
      </c>
      <c r="BP1006" s="441" t="str">
        <f t="shared" si="15"/>
        <v>WA.2378.EBA.962.101.B.522151</v>
      </c>
    </row>
    <row r="1007" spans="1:68">
      <c r="A1007" t="s">
        <v>4935</v>
      </c>
      <c r="B1007" t="s">
        <v>4936</v>
      </c>
      <c r="C1007" t="s">
        <v>4937</v>
      </c>
      <c r="D1007" t="s">
        <v>3795</v>
      </c>
      <c r="E1007" t="s">
        <v>197</v>
      </c>
      <c r="F1007" t="s">
        <v>3812</v>
      </c>
      <c r="G1007" t="s">
        <v>820</v>
      </c>
      <c r="H1007" t="s">
        <v>4938</v>
      </c>
      <c r="I1007">
        <v>9</v>
      </c>
      <c r="J1007" t="s">
        <v>5469</v>
      </c>
      <c r="K1007">
        <v>1</v>
      </c>
      <c r="L1007" t="s">
        <v>805</v>
      </c>
      <c r="M1007" t="s">
        <v>508</v>
      </c>
      <c r="N1007" t="s">
        <v>134</v>
      </c>
      <c r="O1007" t="s">
        <v>513</v>
      </c>
      <c r="P1007" t="s">
        <v>8</v>
      </c>
      <c r="Q1007" t="s">
        <v>4570</v>
      </c>
      <c r="R1007" t="s">
        <v>4940</v>
      </c>
      <c r="S1007" t="s">
        <v>195</v>
      </c>
      <c r="T1007" t="s">
        <v>4570</v>
      </c>
      <c r="U1007" t="s">
        <v>4570</v>
      </c>
      <c r="V1007" t="s">
        <v>4951</v>
      </c>
      <c r="W1007" t="s">
        <v>4496</v>
      </c>
      <c r="X1007" t="s">
        <v>6294</v>
      </c>
      <c r="Y1007" t="s">
        <v>6295</v>
      </c>
      <c r="Z1007" t="s">
        <v>8</v>
      </c>
      <c r="AA1007">
        <v>0</v>
      </c>
      <c r="AB1007" t="s">
        <v>195</v>
      </c>
      <c r="AC1007">
        <v>0</v>
      </c>
      <c r="AD1007" t="s">
        <v>195</v>
      </c>
      <c r="AE1007">
        <v>0</v>
      </c>
      <c r="AF1007" t="s">
        <v>195</v>
      </c>
      <c r="AG1007">
        <v>0</v>
      </c>
      <c r="AH1007" t="s">
        <v>195</v>
      </c>
      <c r="AI1007">
        <v>7</v>
      </c>
      <c r="AJ1007" t="s">
        <v>54</v>
      </c>
      <c r="AK1007">
        <v>900000</v>
      </c>
      <c r="AL1007">
        <v>6300000</v>
      </c>
      <c r="AM1007" t="s">
        <v>195</v>
      </c>
      <c r="AN1007">
        <v>0</v>
      </c>
      <c r="AO1007" t="s">
        <v>4943</v>
      </c>
      <c r="AP1007">
        <v>0</v>
      </c>
      <c r="AQ1007">
        <v>83170</v>
      </c>
      <c r="AR1007">
        <v>464454</v>
      </c>
      <c r="AS1007">
        <v>194666</v>
      </c>
      <c r="AT1007">
        <v>434479</v>
      </c>
      <c r="AU1007">
        <v>507768</v>
      </c>
      <c r="AV1007">
        <v>931913</v>
      </c>
      <c r="AW1007">
        <v>550976</v>
      </c>
      <c r="AX1007">
        <v>761212</v>
      </c>
      <c r="AY1007">
        <v>757104</v>
      </c>
      <c r="AZ1007">
        <v>740157</v>
      </c>
      <c r="BA1007">
        <v>874101</v>
      </c>
      <c r="BB1007" t="s">
        <v>3796</v>
      </c>
      <c r="BC1007" t="s">
        <v>3797</v>
      </c>
      <c r="BD1007" t="s">
        <v>3813</v>
      </c>
      <c r="BE1007" t="s">
        <v>3818</v>
      </c>
      <c r="BF1007" t="s">
        <v>5472</v>
      </c>
      <c r="BG1007" t="s">
        <v>5473</v>
      </c>
      <c r="BH1007" t="s">
        <v>4947</v>
      </c>
      <c r="BI1007" t="s">
        <v>195</v>
      </c>
      <c r="BJ1007" t="s">
        <v>195</v>
      </c>
      <c r="BK1007" t="s">
        <v>3776</v>
      </c>
      <c r="BL1007" t="s">
        <v>6296</v>
      </c>
      <c r="BM1007" t="s">
        <v>4949</v>
      </c>
      <c r="BN1007" t="s">
        <v>5121</v>
      </c>
      <c r="BO1007" t="s">
        <v>4950</v>
      </c>
      <c r="BP1007" s="441" t="str">
        <f t="shared" si="15"/>
        <v>WA.2378.EBA.962.101.B.522151</v>
      </c>
    </row>
    <row r="1008" spans="1:68">
      <c r="A1008" t="s">
        <v>4935</v>
      </c>
      <c r="B1008" t="s">
        <v>4936</v>
      </c>
      <c r="C1008" t="s">
        <v>4937</v>
      </c>
      <c r="D1008" t="s">
        <v>3795</v>
      </c>
      <c r="E1008" t="s">
        <v>197</v>
      </c>
      <c r="F1008" t="s">
        <v>3812</v>
      </c>
      <c r="G1008" t="s">
        <v>820</v>
      </c>
      <c r="H1008" t="s">
        <v>4938</v>
      </c>
      <c r="I1008">
        <v>9</v>
      </c>
      <c r="J1008" t="s">
        <v>5469</v>
      </c>
      <c r="K1008">
        <v>1</v>
      </c>
      <c r="L1008" t="s">
        <v>812</v>
      </c>
      <c r="M1008" t="s">
        <v>567</v>
      </c>
      <c r="N1008" t="s">
        <v>56</v>
      </c>
      <c r="O1008" t="s">
        <v>513</v>
      </c>
      <c r="P1008" t="s">
        <v>8</v>
      </c>
      <c r="Q1008" t="s">
        <v>4570</v>
      </c>
      <c r="R1008" t="s">
        <v>4940</v>
      </c>
      <c r="S1008" t="s">
        <v>195</v>
      </c>
      <c r="T1008" t="s">
        <v>4570</v>
      </c>
      <c r="U1008" t="s">
        <v>4570</v>
      </c>
      <c r="V1008" t="s">
        <v>4496</v>
      </c>
      <c r="W1008" t="s">
        <v>4570</v>
      </c>
      <c r="X1008" t="s">
        <v>6297</v>
      </c>
      <c r="Y1008" t="s">
        <v>4547</v>
      </c>
      <c r="Z1008" t="s">
        <v>8</v>
      </c>
      <c r="AA1008">
        <v>0</v>
      </c>
      <c r="AB1008" t="s">
        <v>195</v>
      </c>
      <c r="AC1008">
        <v>0</v>
      </c>
      <c r="AD1008" t="s">
        <v>195</v>
      </c>
      <c r="AE1008">
        <v>0</v>
      </c>
      <c r="AF1008" t="s">
        <v>195</v>
      </c>
      <c r="AG1008">
        <v>0</v>
      </c>
      <c r="AH1008" t="s">
        <v>195</v>
      </c>
      <c r="AI1008">
        <v>9</v>
      </c>
      <c r="AJ1008" t="s">
        <v>54</v>
      </c>
      <c r="AK1008">
        <v>1000000</v>
      </c>
      <c r="AL1008">
        <v>9000000</v>
      </c>
      <c r="AM1008" t="s">
        <v>195</v>
      </c>
      <c r="AN1008">
        <v>0</v>
      </c>
      <c r="AO1008" t="s">
        <v>4943</v>
      </c>
      <c r="AP1008">
        <v>0</v>
      </c>
      <c r="AQ1008">
        <v>3609</v>
      </c>
      <c r="AR1008">
        <v>28073</v>
      </c>
      <c r="AS1008">
        <v>240626</v>
      </c>
      <c r="AT1008">
        <v>336438</v>
      </c>
      <c r="AU1008">
        <v>1008875</v>
      </c>
      <c r="AV1008">
        <v>917463</v>
      </c>
      <c r="AW1008">
        <v>917463</v>
      </c>
      <c r="AX1008">
        <v>901280</v>
      </c>
      <c r="AY1008">
        <v>989029</v>
      </c>
      <c r="AZ1008">
        <v>3283831</v>
      </c>
      <c r="BA1008">
        <v>373313</v>
      </c>
      <c r="BB1008" t="s">
        <v>3796</v>
      </c>
      <c r="BC1008" t="s">
        <v>3797</v>
      </c>
      <c r="BD1008" t="s">
        <v>3813</v>
      </c>
      <c r="BE1008" t="s">
        <v>3818</v>
      </c>
      <c r="BF1008" t="s">
        <v>3817</v>
      </c>
      <c r="BG1008" t="s">
        <v>3823</v>
      </c>
      <c r="BH1008" t="s">
        <v>523</v>
      </c>
      <c r="BI1008" t="s">
        <v>524</v>
      </c>
      <c r="BJ1008" t="s">
        <v>525</v>
      </c>
      <c r="BK1008" t="s">
        <v>3776</v>
      </c>
      <c r="BL1008" t="s">
        <v>6298</v>
      </c>
      <c r="BM1008" t="s">
        <v>4949</v>
      </c>
      <c r="BN1008" t="s">
        <v>5121</v>
      </c>
      <c r="BO1008" t="s">
        <v>4950</v>
      </c>
      <c r="BP1008" s="441" t="str">
        <f t="shared" si="15"/>
        <v>WA.2378.EBA.962.301.G.522151</v>
      </c>
    </row>
    <row r="1009" spans="1:68">
      <c r="A1009" t="s">
        <v>4935</v>
      </c>
      <c r="B1009" t="s">
        <v>4936</v>
      </c>
      <c r="C1009" t="s">
        <v>4937</v>
      </c>
      <c r="D1009" t="s">
        <v>3795</v>
      </c>
      <c r="E1009" t="s">
        <v>197</v>
      </c>
      <c r="F1009" t="s">
        <v>3812</v>
      </c>
      <c r="G1009" t="s">
        <v>820</v>
      </c>
      <c r="H1009" t="s">
        <v>4938</v>
      </c>
      <c r="I1009">
        <v>9</v>
      </c>
      <c r="J1009" t="s">
        <v>5469</v>
      </c>
      <c r="K1009">
        <v>1</v>
      </c>
      <c r="L1009" t="s">
        <v>812</v>
      </c>
      <c r="M1009" t="s">
        <v>569</v>
      </c>
      <c r="N1009" t="s">
        <v>1516</v>
      </c>
      <c r="O1009" t="s">
        <v>513</v>
      </c>
      <c r="P1009" t="s">
        <v>8</v>
      </c>
      <c r="Q1009" t="s">
        <v>4570</v>
      </c>
      <c r="R1009" t="s">
        <v>4940</v>
      </c>
      <c r="S1009" t="s">
        <v>195</v>
      </c>
      <c r="T1009" t="s">
        <v>4570</v>
      </c>
      <c r="U1009" t="s">
        <v>4570</v>
      </c>
      <c r="V1009" t="s">
        <v>4496</v>
      </c>
      <c r="W1009" t="s">
        <v>4570</v>
      </c>
      <c r="X1009" t="s">
        <v>6299</v>
      </c>
      <c r="Y1009" t="s">
        <v>4547</v>
      </c>
      <c r="Z1009" t="s">
        <v>8</v>
      </c>
      <c r="AA1009">
        <v>0</v>
      </c>
      <c r="AB1009" t="s">
        <v>195</v>
      </c>
      <c r="AC1009">
        <v>0</v>
      </c>
      <c r="AD1009" t="s">
        <v>195</v>
      </c>
      <c r="AE1009">
        <v>0</v>
      </c>
      <c r="AF1009" t="s">
        <v>195</v>
      </c>
      <c r="AG1009">
        <v>0</v>
      </c>
      <c r="AH1009" t="s">
        <v>195</v>
      </c>
      <c r="AI1009">
        <v>40</v>
      </c>
      <c r="AJ1009" t="s">
        <v>54</v>
      </c>
      <c r="AK1009">
        <v>1000000</v>
      </c>
      <c r="AL1009">
        <v>40000000</v>
      </c>
      <c r="AM1009" t="s">
        <v>195</v>
      </c>
      <c r="AN1009">
        <v>0</v>
      </c>
      <c r="AO1009" t="s">
        <v>4943</v>
      </c>
      <c r="AP1009">
        <v>0</v>
      </c>
      <c r="AQ1009">
        <v>24063</v>
      </c>
      <c r="AR1009">
        <v>187153</v>
      </c>
      <c r="AS1009">
        <v>1604172</v>
      </c>
      <c r="AT1009">
        <v>2242921</v>
      </c>
      <c r="AU1009">
        <v>6725831</v>
      </c>
      <c r="AV1009">
        <v>6116420</v>
      </c>
      <c r="AW1009">
        <v>6116420</v>
      </c>
      <c r="AX1009">
        <v>6008534</v>
      </c>
      <c r="AY1009">
        <v>6593526</v>
      </c>
      <c r="AZ1009">
        <v>1892208</v>
      </c>
      <c r="BA1009">
        <v>2488752</v>
      </c>
      <c r="BB1009" t="s">
        <v>3796</v>
      </c>
      <c r="BC1009" t="s">
        <v>3797</v>
      </c>
      <c r="BD1009" t="s">
        <v>3813</v>
      </c>
      <c r="BE1009" t="s">
        <v>3818</v>
      </c>
      <c r="BF1009" t="s">
        <v>3817</v>
      </c>
      <c r="BG1009" t="s">
        <v>3825</v>
      </c>
      <c r="BH1009" t="s">
        <v>523</v>
      </c>
      <c r="BI1009" t="s">
        <v>524</v>
      </c>
      <c r="BJ1009" t="s">
        <v>527</v>
      </c>
      <c r="BK1009" t="s">
        <v>3776</v>
      </c>
      <c r="BL1009" t="s">
        <v>6298</v>
      </c>
      <c r="BM1009" t="s">
        <v>4949</v>
      </c>
      <c r="BN1009" t="s">
        <v>5121</v>
      </c>
      <c r="BO1009" t="s">
        <v>4950</v>
      </c>
      <c r="BP1009" s="441" t="str">
        <f t="shared" si="15"/>
        <v>WA.2378.EBA.962.301.I.522151</v>
      </c>
    </row>
    <row r="1010" spans="1:68">
      <c r="A1010" t="s">
        <v>5010</v>
      </c>
      <c r="B1010" t="s">
        <v>4936</v>
      </c>
      <c r="C1010" t="s">
        <v>4937</v>
      </c>
      <c r="D1010" t="s">
        <v>3795</v>
      </c>
      <c r="E1010" t="s">
        <v>197</v>
      </c>
      <c r="F1010" t="s">
        <v>3812</v>
      </c>
      <c r="G1010" t="s">
        <v>820</v>
      </c>
      <c r="H1010" t="s">
        <v>4938</v>
      </c>
      <c r="I1010">
        <v>9</v>
      </c>
      <c r="J1010" t="s">
        <v>5469</v>
      </c>
      <c r="K1010">
        <v>1</v>
      </c>
      <c r="L1010" t="s">
        <v>805</v>
      </c>
      <c r="M1010" t="s">
        <v>508</v>
      </c>
      <c r="N1010" t="s">
        <v>134</v>
      </c>
      <c r="O1010" t="s">
        <v>513</v>
      </c>
      <c r="P1010" t="s">
        <v>8</v>
      </c>
      <c r="Q1010" t="s">
        <v>4570</v>
      </c>
      <c r="R1010" t="s">
        <v>4940</v>
      </c>
      <c r="S1010" t="s">
        <v>195</v>
      </c>
      <c r="T1010" t="s">
        <v>4570</v>
      </c>
      <c r="U1010" t="s">
        <v>4570</v>
      </c>
      <c r="V1010" t="s">
        <v>4496</v>
      </c>
      <c r="W1010" t="s">
        <v>4570</v>
      </c>
      <c r="X1010" t="s">
        <v>6291</v>
      </c>
      <c r="Y1010" t="s">
        <v>6292</v>
      </c>
      <c r="Z1010" t="s">
        <v>8</v>
      </c>
      <c r="AA1010">
        <v>0</v>
      </c>
      <c r="AB1010" t="s">
        <v>195</v>
      </c>
      <c r="AC1010">
        <v>0</v>
      </c>
      <c r="AD1010" t="s">
        <v>195</v>
      </c>
      <c r="AE1010">
        <v>0</v>
      </c>
      <c r="AF1010" t="s">
        <v>195</v>
      </c>
      <c r="AG1010">
        <v>0</v>
      </c>
      <c r="AH1010" t="s">
        <v>195</v>
      </c>
      <c r="AI1010">
        <v>7</v>
      </c>
      <c r="AJ1010" t="s">
        <v>54</v>
      </c>
      <c r="AK1010">
        <v>1200000</v>
      </c>
      <c r="AL1010">
        <v>8400000</v>
      </c>
      <c r="AM1010" t="s">
        <v>195</v>
      </c>
      <c r="AN1010">
        <v>0</v>
      </c>
      <c r="AO1010" t="s">
        <v>5011</v>
      </c>
      <c r="AP1010">
        <v>0</v>
      </c>
      <c r="AQ1010">
        <v>95507</v>
      </c>
      <c r="AR1010">
        <v>533350</v>
      </c>
      <c r="AS1010">
        <v>265247</v>
      </c>
      <c r="AT1010">
        <v>77757</v>
      </c>
      <c r="AU1010">
        <v>933541</v>
      </c>
      <c r="AV1010">
        <v>1099168</v>
      </c>
      <c r="AW1010">
        <v>632707</v>
      </c>
      <c r="AX1010">
        <v>869596</v>
      </c>
      <c r="AY1010">
        <v>860995</v>
      </c>
      <c r="AZ1010">
        <v>849951</v>
      </c>
      <c r="BA1010">
        <v>2182181</v>
      </c>
      <c r="BB1010" t="s">
        <v>3796</v>
      </c>
      <c r="BC1010" t="s">
        <v>3797</v>
      </c>
      <c r="BD1010" t="s">
        <v>3813</v>
      </c>
      <c r="BE1010" t="s">
        <v>3818</v>
      </c>
      <c r="BF1010" t="s">
        <v>5472</v>
      </c>
      <c r="BG1010" t="s">
        <v>5473</v>
      </c>
      <c r="BH1010" t="s">
        <v>4947</v>
      </c>
      <c r="BI1010" t="s">
        <v>195</v>
      </c>
      <c r="BJ1010" t="s">
        <v>195</v>
      </c>
      <c r="BK1010" t="s">
        <v>3776</v>
      </c>
      <c r="BL1010" t="s">
        <v>6293</v>
      </c>
      <c r="BM1010" t="s">
        <v>4949</v>
      </c>
      <c r="BN1010" t="s">
        <v>5121</v>
      </c>
      <c r="BO1010" t="s">
        <v>4950</v>
      </c>
      <c r="BP1010" s="441" t="str">
        <f t="shared" si="15"/>
        <v>WA.2378.EBA.962.101.B.522151</v>
      </c>
    </row>
    <row r="1011" spans="1:68">
      <c r="A1011" t="s">
        <v>5010</v>
      </c>
      <c r="B1011" t="s">
        <v>4936</v>
      </c>
      <c r="C1011" t="s">
        <v>4937</v>
      </c>
      <c r="D1011" t="s">
        <v>3795</v>
      </c>
      <c r="E1011" t="s">
        <v>197</v>
      </c>
      <c r="F1011" t="s">
        <v>3812</v>
      </c>
      <c r="G1011" t="s">
        <v>820</v>
      </c>
      <c r="H1011" t="s">
        <v>4938</v>
      </c>
      <c r="I1011">
        <v>9</v>
      </c>
      <c r="J1011" t="s">
        <v>5469</v>
      </c>
      <c r="K1011">
        <v>1</v>
      </c>
      <c r="L1011" t="s">
        <v>805</v>
      </c>
      <c r="M1011" t="s">
        <v>508</v>
      </c>
      <c r="N1011" t="s">
        <v>134</v>
      </c>
      <c r="O1011" t="s">
        <v>513</v>
      </c>
      <c r="P1011" t="s">
        <v>8</v>
      </c>
      <c r="Q1011" t="s">
        <v>4570</v>
      </c>
      <c r="R1011" t="s">
        <v>4940</v>
      </c>
      <c r="S1011" t="s">
        <v>195</v>
      </c>
      <c r="T1011" t="s">
        <v>4570</v>
      </c>
      <c r="U1011" t="s">
        <v>4570</v>
      </c>
      <c r="V1011" t="s">
        <v>4951</v>
      </c>
      <c r="W1011" t="s">
        <v>4496</v>
      </c>
      <c r="X1011" t="s">
        <v>6294</v>
      </c>
      <c r="Y1011" t="s">
        <v>6295</v>
      </c>
      <c r="Z1011" t="s">
        <v>8</v>
      </c>
      <c r="AA1011">
        <v>0</v>
      </c>
      <c r="AB1011" t="s">
        <v>195</v>
      </c>
      <c r="AC1011">
        <v>0</v>
      </c>
      <c r="AD1011" t="s">
        <v>195</v>
      </c>
      <c r="AE1011">
        <v>0</v>
      </c>
      <c r="AF1011" t="s">
        <v>195</v>
      </c>
      <c r="AG1011">
        <v>0</v>
      </c>
      <c r="AH1011" t="s">
        <v>195</v>
      </c>
      <c r="AI1011">
        <v>7</v>
      </c>
      <c r="AJ1011" t="s">
        <v>54</v>
      </c>
      <c r="AK1011">
        <v>900000</v>
      </c>
      <c r="AL1011">
        <v>6300000</v>
      </c>
      <c r="AM1011" t="s">
        <v>195</v>
      </c>
      <c r="AN1011">
        <v>0</v>
      </c>
      <c r="AO1011" t="s">
        <v>5011</v>
      </c>
      <c r="AP1011">
        <v>0</v>
      </c>
      <c r="AQ1011">
        <v>71630</v>
      </c>
      <c r="AR1011">
        <v>400013</v>
      </c>
      <c r="AS1011">
        <v>198935</v>
      </c>
      <c r="AT1011">
        <v>58318</v>
      </c>
      <c r="AU1011">
        <v>700156</v>
      </c>
      <c r="AV1011">
        <v>824376</v>
      </c>
      <c r="AW1011">
        <v>474531</v>
      </c>
      <c r="AX1011">
        <v>652197</v>
      </c>
      <c r="AY1011">
        <v>645746</v>
      </c>
      <c r="AZ1011">
        <v>637463</v>
      </c>
      <c r="BA1011">
        <v>1636635</v>
      </c>
      <c r="BB1011" t="s">
        <v>3796</v>
      </c>
      <c r="BC1011" t="s">
        <v>3797</v>
      </c>
      <c r="BD1011" t="s">
        <v>3813</v>
      </c>
      <c r="BE1011" t="s">
        <v>3818</v>
      </c>
      <c r="BF1011" t="s">
        <v>5472</v>
      </c>
      <c r="BG1011" t="s">
        <v>5473</v>
      </c>
      <c r="BH1011" t="s">
        <v>4947</v>
      </c>
      <c r="BI1011" t="s">
        <v>195</v>
      </c>
      <c r="BJ1011" t="s">
        <v>195</v>
      </c>
      <c r="BK1011" t="s">
        <v>3776</v>
      </c>
      <c r="BL1011" t="s">
        <v>6296</v>
      </c>
      <c r="BM1011" t="s">
        <v>4949</v>
      </c>
      <c r="BN1011" t="s">
        <v>5121</v>
      </c>
      <c r="BO1011" t="s">
        <v>4950</v>
      </c>
      <c r="BP1011" s="441" t="str">
        <f t="shared" si="15"/>
        <v>WA.2378.EBA.962.101.B.522151</v>
      </c>
    </row>
    <row r="1012" spans="1:68">
      <c r="A1012" t="s">
        <v>5010</v>
      </c>
      <c r="B1012" t="s">
        <v>4936</v>
      </c>
      <c r="C1012" t="s">
        <v>4937</v>
      </c>
      <c r="D1012" t="s">
        <v>3795</v>
      </c>
      <c r="E1012" t="s">
        <v>197</v>
      </c>
      <c r="F1012" t="s">
        <v>3812</v>
      </c>
      <c r="G1012" t="s">
        <v>820</v>
      </c>
      <c r="H1012" t="s">
        <v>4938</v>
      </c>
      <c r="I1012">
        <v>9</v>
      </c>
      <c r="J1012" t="s">
        <v>5469</v>
      </c>
      <c r="K1012">
        <v>1</v>
      </c>
      <c r="L1012" t="s">
        <v>812</v>
      </c>
      <c r="M1012" t="s">
        <v>567</v>
      </c>
      <c r="N1012" t="s">
        <v>56</v>
      </c>
      <c r="O1012" t="s">
        <v>513</v>
      </c>
      <c r="P1012" t="s">
        <v>8</v>
      </c>
      <c r="Q1012" t="s">
        <v>4570</v>
      </c>
      <c r="R1012" t="s">
        <v>4940</v>
      </c>
      <c r="S1012" t="s">
        <v>195</v>
      </c>
      <c r="T1012" t="s">
        <v>4570</v>
      </c>
      <c r="U1012" t="s">
        <v>4570</v>
      </c>
      <c r="V1012" t="s">
        <v>4496</v>
      </c>
      <c r="W1012" t="s">
        <v>4570</v>
      </c>
      <c r="X1012" t="s">
        <v>6297</v>
      </c>
      <c r="Y1012" t="s">
        <v>4547</v>
      </c>
      <c r="Z1012" t="s">
        <v>8</v>
      </c>
      <c r="AA1012">
        <v>0</v>
      </c>
      <c r="AB1012" t="s">
        <v>195</v>
      </c>
      <c r="AC1012">
        <v>0</v>
      </c>
      <c r="AD1012" t="s">
        <v>195</v>
      </c>
      <c r="AE1012">
        <v>0</v>
      </c>
      <c r="AF1012" t="s">
        <v>195</v>
      </c>
      <c r="AG1012">
        <v>0</v>
      </c>
      <c r="AH1012" t="s">
        <v>195</v>
      </c>
      <c r="AI1012">
        <v>9</v>
      </c>
      <c r="AJ1012" t="s">
        <v>54</v>
      </c>
      <c r="AK1012">
        <v>1000000</v>
      </c>
      <c r="AL1012">
        <v>9000000</v>
      </c>
      <c r="AM1012" t="s">
        <v>195</v>
      </c>
      <c r="AN1012">
        <v>0</v>
      </c>
      <c r="AO1012" t="s">
        <v>5011</v>
      </c>
      <c r="AP1012">
        <v>0</v>
      </c>
      <c r="AQ1012">
        <v>3609</v>
      </c>
      <c r="AR1012">
        <v>28073</v>
      </c>
      <c r="AS1012">
        <v>240626</v>
      </c>
      <c r="AT1012">
        <v>336438</v>
      </c>
      <c r="AU1012">
        <v>1008875</v>
      </c>
      <c r="AV1012">
        <v>917463</v>
      </c>
      <c r="AW1012">
        <v>917463</v>
      </c>
      <c r="AX1012">
        <v>901280</v>
      </c>
      <c r="AY1012">
        <v>989029</v>
      </c>
      <c r="AZ1012">
        <v>3283831</v>
      </c>
      <c r="BA1012">
        <v>373313</v>
      </c>
      <c r="BB1012" t="s">
        <v>3796</v>
      </c>
      <c r="BC1012" t="s">
        <v>3797</v>
      </c>
      <c r="BD1012" t="s">
        <v>3813</v>
      </c>
      <c r="BE1012" t="s">
        <v>3818</v>
      </c>
      <c r="BF1012" t="s">
        <v>3817</v>
      </c>
      <c r="BG1012" t="s">
        <v>3823</v>
      </c>
      <c r="BH1012" t="s">
        <v>523</v>
      </c>
      <c r="BI1012" t="s">
        <v>524</v>
      </c>
      <c r="BJ1012" t="s">
        <v>525</v>
      </c>
      <c r="BK1012" t="s">
        <v>3776</v>
      </c>
      <c r="BL1012" t="s">
        <v>6298</v>
      </c>
      <c r="BM1012" t="s">
        <v>4949</v>
      </c>
      <c r="BN1012" t="s">
        <v>5121</v>
      </c>
      <c r="BO1012" t="s">
        <v>4950</v>
      </c>
      <c r="BP1012" s="441" t="str">
        <f t="shared" si="15"/>
        <v>WA.2378.EBA.962.301.G.522151</v>
      </c>
    </row>
    <row r="1013" spans="1:68">
      <c r="A1013" t="s">
        <v>5010</v>
      </c>
      <c r="B1013" t="s">
        <v>4936</v>
      </c>
      <c r="C1013" t="s">
        <v>4937</v>
      </c>
      <c r="D1013" t="s">
        <v>3795</v>
      </c>
      <c r="E1013" t="s">
        <v>197</v>
      </c>
      <c r="F1013" t="s">
        <v>3812</v>
      </c>
      <c r="G1013" t="s">
        <v>820</v>
      </c>
      <c r="H1013" t="s">
        <v>4938</v>
      </c>
      <c r="I1013">
        <v>9</v>
      </c>
      <c r="J1013" t="s">
        <v>5469</v>
      </c>
      <c r="K1013">
        <v>1</v>
      </c>
      <c r="L1013" t="s">
        <v>812</v>
      </c>
      <c r="M1013" t="s">
        <v>569</v>
      </c>
      <c r="N1013" t="s">
        <v>1516</v>
      </c>
      <c r="O1013" t="s">
        <v>513</v>
      </c>
      <c r="P1013" t="s">
        <v>8</v>
      </c>
      <c r="Q1013" t="s">
        <v>4570</v>
      </c>
      <c r="R1013" t="s">
        <v>4940</v>
      </c>
      <c r="S1013" t="s">
        <v>195</v>
      </c>
      <c r="T1013" t="s">
        <v>4570</v>
      </c>
      <c r="U1013" t="s">
        <v>4570</v>
      </c>
      <c r="V1013" t="s">
        <v>4496</v>
      </c>
      <c r="W1013" t="s">
        <v>4570</v>
      </c>
      <c r="X1013" t="s">
        <v>6299</v>
      </c>
      <c r="Y1013" t="s">
        <v>4547</v>
      </c>
      <c r="Z1013" t="s">
        <v>8</v>
      </c>
      <c r="AA1013">
        <v>0</v>
      </c>
      <c r="AB1013" t="s">
        <v>195</v>
      </c>
      <c r="AC1013">
        <v>0</v>
      </c>
      <c r="AD1013" t="s">
        <v>195</v>
      </c>
      <c r="AE1013">
        <v>0</v>
      </c>
      <c r="AF1013" t="s">
        <v>195</v>
      </c>
      <c r="AG1013">
        <v>0</v>
      </c>
      <c r="AH1013" t="s">
        <v>195</v>
      </c>
      <c r="AI1013">
        <v>40</v>
      </c>
      <c r="AJ1013" t="s">
        <v>54</v>
      </c>
      <c r="AK1013">
        <v>1000000</v>
      </c>
      <c r="AL1013">
        <v>40000000</v>
      </c>
      <c r="AM1013" t="s">
        <v>195</v>
      </c>
      <c r="AN1013">
        <v>0</v>
      </c>
      <c r="AO1013" t="s">
        <v>5011</v>
      </c>
      <c r="AP1013">
        <v>0</v>
      </c>
      <c r="AQ1013">
        <v>24063</v>
      </c>
      <c r="AR1013">
        <v>187153</v>
      </c>
      <c r="AS1013">
        <v>1604172</v>
      </c>
      <c r="AT1013">
        <v>2242921</v>
      </c>
      <c r="AU1013">
        <v>6725831</v>
      </c>
      <c r="AV1013">
        <v>6116420</v>
      </c>
      <c r="AW1013">
        <v>6116420</v>
      </c>
      <c r="AX1013">
        <v>6008534</v>
      </c>
      <c r="AY1013">
        <v>6593526</v>
      </c>
      <c r="AZ1013">
        <v>1892208</v>
      </c>
      <c r="BA1013">
        <v>2488752</v>
      </c>
      <c r="BB1013" t="s">
        <v>3796</v>
      </c>
      <c r="BC1013" t="s">
        <v>3797</v>
      </c>
      <c r="BD1013" t="s">
        <v>3813</v>
      </c>
      <c r="BE1013" t="s">
        <v>3818</v>
      </c>
      <c r="BF1013" t="s">
        <v>3817</v>
      </c>
      <c r="BG1013" t="s">
        <v>3825</v>
      </c>
      <c r="BH1013" t="s">
        <v>523</v>
      </c>
      <c r="BI1013" t="s">
        <v>524</v>
      </c>
      <c r="BJ1013" t="s">
        <v>527</v>
      </c>
      <c r="BK1013" t="s">
        <v>3776</v>
      </c>
      <c r="BL1013" t="s">
        <v>6298</v>
      </c>
      <c r="BM1013" t="s">
        <v>4949</v>
      </c>
      <c r="BN1013" t="s">
        <v>5121</v>
      </c>
      <c r="BO1013" t="s">
        <v>4950</v>
      </c>
      <c r="BP1013" s="441" t="str">
        <f t="shared" si="15"/>
        <v>WA.2378.EBA.962.301.I.522151</v>
      </c>
    </row>
    <row r="1014" spans="1:68">
      <c r="A1014" t="s">
        <v>4935</v>
      </c>
      <c r="B1014" t="s">
        <v>4936</v>
      </c>
      <c r="C1014" t="s">
        <v>4937</v>
      </c>
      <c r="D1014" t="s">
        <v>3770</v>
      </c>
      <c r="E1014" t="s">
        <v>194</v>
      </c>
      <c r="F1014" t="s">
        <v>3772</v>
      </c>
      <c r="G1014" t="s">
        <v>3</v>
      </c>
      <c r="H1014" t="s">
        <v>4938</v>
      </c>
      <c r="I1014">
        <v>4</v>
      </c>
      <c r="J1014" t="s">
        <v>501</v>
      </c>
      <c r="K1014">
        <v>4</v>
      </c>
      <c r="L1014" t="s">
        <v>502</v>
      </c>
      <c r="M1014" t="s">
        <v>8</v>
      </c>
      <c r="N1014" t="s">
        <v>6</v>
      </c>
      <c r="O1014" t="s">
        <v>507</v>
      </c>
      <c r="P1014" t="s">
        <v>8</v>
      </c>
      <c r="Q1014" t="s">
        <v>4570</v>
      </c>
      <c r="R1014" t="s">
        <v>4940</v>
      </c>
      <c r="S1014" t="s">
        <v>195</v>
      </c>
      <c r="T1014" t="s">
        <v>4570</v>
      </c>
      <c r="U1014" t="s">
        <v>4570</v>
      </c>
      <c r="V1014" t="s">
        <v>4496</v>
      </c>
      <c r="W1014" t="s">
        <v>4570</v>
      </c>
      <c r="X1014" t="s">
        <v>5413</v>
      </c>
      <c r="Y1014" t="s">
        <v>6300</v>
      </c>
      <c r="Z1014" t="s">
        <v>8</v>
      </c>
      <c r="AA1014">
        <v>0</v>
      </c>
      <c r="AB1014" t="s">
        <v>195</v>
      </c>
      <c r="AC1014">
        <v>0</v>
      </c>
      <c r="AD1014" t="s">
        <v>195</v>
      </c>
      <c r="AE1014">
        <v>0</v>
      </c>
      <c r="AF1014" t="s">
        <v>195</v>
      </c>
      <c r="AG1014">
        <v>0</v>
      </c>
      <c r="AH1014" t="s">
        <v>195</v>
      </c>
      <c r="AI1014">
        <v>25</v>
      </c>
      <c r="AJ1014" t="s">
        <v>25</v>
      </c>
      <c r="AK1014">
        <v>710000</v>
      </c>
      <c r="AL1014">
        <v>17750000</v>
      </c>
      <c r="AM1014" t="s">
        <v>195</v>
      </c>
      <c r="AN1014">
        <v>0</v>
      </c>
      <c r="AO1014" t="s">
        <v>4943</v>
      </c>
      <c r="AP1014">
        <v>0</v>
      </c>
      <c r="AQ1014">
        <v>1071211</v>
      </c>
      <c r="AR1014">
        <v>378134</v>
      </c>
      <c r="AS1014">
        <v>2342338</v>
      </c>
      <c r="AT1014">
        <v>3337061</v>
      </c>
      <c r="AU1014">
        <v>610530</v>
      </c>
      <c r="AV1014">
        <v>295833</v>
      </c>
      <c r="AW1014">
        <v>295833</v>
      </c>
      <c r="AX1014">
        <v>295833</v>
      </c>
      <c r="AY1014">
        <v>166431</v>
      </c>
      <c r="AZ1014">
        <v>81795</v>
      </c>
      <c r="BA1014">
        <v>8875001</v>
      </c>
      <c r="BB1014" t="s">
        <v>3771</v>
      </c>
      <c r="BC1014" t="s">
        <v>6196</v>
      </c>
      <c r="BD1014" t="s">
        <v>6197</v>
      </c>
      <c r="BE1014" t="s">
        <v>6198</v>
      </c>
      <c r="BF1014" t="s">
        <v>6199</v>
      </c>
      <c r="BG1014" t="s">
        <v>6278</v>
      </c>
      <c r="BH1014" t="s">
        <v>5764</v>
      </c>
      <c r="BI1014" t="s">
        <v>195</v>
      </c>
      <c r="BJ1014" t="s">
        <v>195</v>
      </c>
      <c r="BK1014" t="s">
        <v>5184</v>
      </c>
      <c r="BL1014" t="s">
        <v>6301</v>
      </c>
      <c r="BM1014" t="s">
        <v>4949</v>
      </c>
      <c r="BN1014" t="s">
        <v>5186</v>
      </c>
      <c r="BO1014" t="s">
        <v>4950</v>
      </c>
      <c r="BP1014" s="441" t="str">
        <f t="shared" si="15"/>
        <v>DL.2375.AFA.001.051.A.524119</v>
      </c>
    </row>
    <row r="1015" spans="1:68">
      <c r="A1015" t="s">
        <v>4935</v>
      </c>
      <c r="B1015" t="s">
        <v>4936</v>
      </c>
      <c r="C1015" t="s">
        <v>4937</v>
      </c>
      <c r="D1015" t="s">
        <v>3770</v>
      </c>
      <c r="E1015" t="s">
        <v>194</v>
      </c>
      <c r="F1015" t="s">
        <v>3772</v>
      </c>
      <c r="G1015" t="s">
        <v>3</v>
      </c>
      <c r="H1015" t="s">
        <v>4938</v>
      </c>
      <c r="I1015">
        <v>4</v>
      </c>
      <c r="J1015" t="s">
        <v>501</v>
      </c>
      <c r="K1015">
        <v>4</v>
      </c>
      <c r="L1015" t="s">
        <v>502</v>
      </c>
      <c r="M1015" t="s">
        <v>8</v>
      </c>
      <c r="N1015" t="s">
        <v>6</v>
      </c>
      <c r="O1015" t="s">
        <v>507</v>
      </c>
      <c r="P1015" t="s">
        <v>8</v>
      </c>
      <c r="Q1015" t="s">
        <v>4570</v>
      </c>
      <c r="R1015" t="s">
        <v>4940</v>
      </c>
      <c r="S1015" t="s">
        <v>195</v>
      </c>
      <c r="T1015" t="s">
        <v>4570</v>
      </c>
      <c r="U1015" t="s">
        <v>4570</v>
      </c>
      <c r="V1015" t="s">
        <v>4951</v>
      </c>
      <c r="W1015" t="s">
        <v>4496</v>
      </c>
      <c r="X1015" t="s">
        <v>5417</v>
      </c>
      <c r="Y1015" t="s">
        <v>6302</v>
      </c>
      <c r="Z1015" t="s">
        <v>8</v>
      </c>
      <c r="AA1015">
        <v>0</v>
      </c>
      <c r="AB1015" t="s">
        <v>195</v>
      </c>
      <c r="AC1015">
        <v>0</v>
      </c>
      <c r="AD1015" t="s">
        <v>195</v>
      </c>
      <c r="AE1015">
        <v>0</v>
      </c>
      <c r="AF1015" t="s">
        <v>195</v>
      </c>
      <c r="AG1015">
        <v>0</v>
      </c>
      <c r="AH1015" t="s">
        <v>195</v>
      </c>
      <c r="AI1015">
        <v>25</v>
      </c>
      <c r="AJ1015" t="s">
        <v>25</v>
      </c>
      <c r="AK1015">
        <v>560000</v>
      </c>
      <c r="AL1015">
        <v>14000000</v>
      </c>
      <c r="AM1015" t="s">
        <v>195</v>
      </c>
      <c r="AN1015">
        <v>0</v>
      </c>
      <c r="AO1015" t="s">
        <v>4943</v>
      </c>
      <c r="AP1015">
        <v>0</v>
      </c>
      <c r="AQ1015">
        <v>844899</v>
      </c>
      <c r="AR1015">
        <v>298246</v>
      </c>
      <c r="AS1015">
        <v>1847478</v>
      </c>
      <c r="AT1015">
        <v>2632048</v>
      </c>
      <c r="AU1015">
        <v>481545</v>
      </c>
      <c r="AV1015">
        <v>233333</v>
      </c>
      <c r="AW1015">
        <v>233333</v>
      </c>
      <c r="AX1015">
        <v>233333</v>
      </c>
      <c r="AY1015">
        <v>131270</v>
      </c>
      <c r="AZ1015">
        <v>64514</v>
      </c>
      <c r="BA1015">
        <v>7000001</v>
      </c>
      <c r="BB1015" t="s">
        <v>3771</v>
      </c>
      <c r="BC1015" t="s">
        <v>6196</v>
      </c>
      <c r="BD1015" t="s">
        <v>6197</v>
      </c>
      <c r="BE1015" t="s">
        <v>6198</v>
      </c>
      <c r="BF1015" t="s">
        <v>6199</v>
      </c>
      <c r="BG1015" t="s">
        <v>6278</v>
      </c>
      <c r="BH1015" t="s">
        <v>5764</v>
      </c>
      <c r="BI1015" t="s">
        <v>195</v>
      </c>
      <c r="BJ1015" t="s">
        <v>195</v>
      </c>
      <c r="BK1015" t="s">
        <v>5184</v>
      </c>
      <c r="BL1015" t="s">
        <v>6303</v>
      </c>
      <c r="BM1015" t="s">
        <v>4949</v>
      </c>
      <c r="BN1015" t="s">
        <v>5186</v>
      </c>
      <c r="BO1015" t="s">
        <v>4950</v>
      </c>
      <c r="BP1015" s="441" t="str">
        <f t="shared" si="15"/>
        <v>DL.2375.AFA.001.051.A.524119</v>
      </c>
    </row>
    <row r="1016" spans="1:68">
      <c r="A1016" t="s">
        <v>4935</v>
      </c>
      <c r="B1016" t="s">
        <v>4936</v>
      </c>
      <c r="C1016" t="s">
        <v>4937</v>
      </c>
      <c r="D1016" t="s">
        <v>3770</v>
      </c>
      <c r="E1016" t="s">
        <v>194</v>
      </c>
      <c r="F1016" t="s">
        <v>3772</v>
      </c>
      <c r="G1016" t="s">
        <v>3</v>
      </c>
      <c r="H1016" t="s">
        <v>4938</v>
      </c>
      <c r="I1016">
        <v>4</v>
      </c>
      <c r="J1016" t="s">
        <v>501</v>
      </c>
      <c r="K1016">
        <v>4</v>
      </c>
      <c r="L1016" t="s">
        <v>502</v>
      </c>
      <c r="M1016" t="s">
        <v>508</v>
      </c>
      <c r="N1016" t="s">
        <v>17</v>
      </c>
      <c r="O1016" t="s">
        <v>507</v>
      </c>
      <c r="P1016" t="s">
        <v>8</v>
      </c>
      <c r="Q1016" t="s">
        <v>4570</v>
      </c>
      <c r="R1016" t="s">
        <v>4940</v>
      </c>
      <c r="S1016" t="s">
        <v>195</v>
      </c>
      <c r="T1016" t="s">
        <v>4570</v>
      </c>
      <c r="U1016" t="s">
        <v>4570</v>
      </c>
      <c r="V1016" t="s">
        <v>4496</v>
      </c>
      <c r="W1016" t="s">
        <v>4570</v>
      </c>
      <c r="X1016" t="s">
        <v>5741</v>
      </c>
      <c r="Y1016" t="s">
        <v>6304</v>
      </c>
      <c r="Z1016" t="s">
        <v>8</v>
      </c>
      <c r="AA1016">
        <v>0</v>
      </c>
      <c r="AB1016" t="s">
        <v>195</v>
      </c>
      <c r="AC1016">
        <v>0</v>
      </c>
      <c r="AD1016" t="s">
        <v>195</v>
      </c>
      <c r="AE1016">
        <v>0</v>
      </c>
      <c r="AF1016" t="s">
        <v>195</v>
      </c>
      <c r="AG1016">
        <v>0</v>
      </c>
      <c r="AH1016" t="s">
        <v>195</v>
      </c>
      <c r="AI1016">
        <v>30</v>
      </c>
      <c r="AJ1016" t="s">
        <v>25</v>
      </c>
      <c r="AK1016">
        <v>425000</v>
      </c>
      <c r="AL1016">
        <v>12750000</v>
      </c>
      <c r="AM1016" t="s">
        <v>195</v>
      </c>
      <c r="AN1016">
        <v>0</v>
      </c>
      <c r="AO1016" t="s">
        <v>4943</v>
      </c>
      <c r="AP1016">
        <v>0</v>
      </c>
      <c r="AQ1016">
        <v>769461</v>
      </c>
      <c r="AR1016">
        <v>271617</v>
      </c>
      <c r="AS1016">
        <v>1682524</v>
      </c>
      <c r="AT1016">
        <v>2397044</v>
      </c>
      <c r="AU1016">
        <v>438550</v>
      </c>
      <c r="AV1016">
        <v>212500</v>
      </c>
      <c r="AW1016">
        <v>212500</v>
      </c>
      <c r="AX1016">
        <v>212500</v>
      </c>
      <c r="AY1016">
        <v>119549</v>
      </c>
      <c r="AZ1016">
        <v>58754</v>
      </c>
      <c r="BA1016">
        <v>6375001</v>
      </c>
      <c r="BB1016" t="s">
        <v>3771</v>
      </c>
      <c r="BC1016" t="s">
        <v>6196</v>
      </c>
      <c r="BD1016" t="s">
        <v>6197</v>
      </c>
      <c r="BE1016" t="s">
        <v>6198</v>
      </c>
      <c r="BF1016" t="s">
        <v>6199</v>
      </c>
      <c r="BG1016" t="s">
        <v>6281</v>
      </c>
      <c r="BH1016" t="s">
        <v>5764</v>
      </c>
      <c r="BI1016" t="s">
        <v>195</v>
      </c>
      <c r="BJ1016" t="s">
        <v>195</v>
      </c>
      <c r="BK1016" t="s">
        <v>5184</v>
      </c>
      <c r="BL1016" t="s">
        <v>6305</v>
      </c>
      <c r="BM1016" t="s">
        <v>4949</v>
      </c>
      <c r="BN1016" t="s">
        <v>5186</v>
      </c>
      <c r="BO1016" t="s">
        <v>4950</v>
      </c>
      <c r="BP1016" s="441" t="str">
        <f t="shared" si="15"/>
        <v>DL.2375.AFA.001.051.B.524119</v>
      </c>
    </row>
    <row r="1017" spans="1:68">
      <c r="A1017" t="s">
        <v>4935</v>
      </c>
      <c r="B1017" t="s">
        <v>4936</v>
      </c>
      <c r="C1017" t="s">
        <v>4937</v>
      </c>
      <c r="D1017" t="s">
        <v>3770</v>
      </c>
      <c r="E1017" t="s">
        <v>194</v>
      </c>
      <c r="F1017" t="s">
        <v>3772</v>
      </c>
      <c r="G1017" t="s">
        <v>3</v>
      </c>
      <c r="H1017" t="s">
        <v>4938</v>
      </c>
      <c r="I1017">
        <v>4</v>
      </c>
      <c r="J1017" t="s">
        <v>501</v>
      </c>
      <c r="K1017">
        <v>4</v>
      </c>
      <c r="L1017" t="s">
        <v>502</v>
      </c>
      <c r="M1017" t="s">
        <v>508</v>
      </c>
      <c r="N1017" t="s">
        <v>17</v>
      </c>
      <c r="O1017" t="s">
        <v>507</v>
      </c>
      <c r="P1017" t="s">
        <v>8</v>
      </c>
      <c r="Q1017" t="s">
        <v>4570</v>
      </c>
      <c r="R1017" t="s">
        <v>4940</v>
      </c>
      <c r="S1017" t="s">
        <v>195</v>
      </c>
      <c r="T1017" t="s">
        <v>4570</v>
      </c>
      <c r="U1017" t="s">
        <v>4570</v>
      </c>
      <c r="V1017" t="s">
        <v>4951</v>
      </c>
      <c r="W1017" t="s">
        <v>4496</v>
      </c>
      <c r="X1017" t="s">
        <v>5726</v>
      </c>
      <c r="Y1017" t="s">
        <v>6306</v>
      </c>
      <c r="Z1017" t="s">
        <v>8</v>
      </c>
      <c r="AA1017">
        <v>0</v>
      </c>
      <c r="AB1017" t="s">
        <v>195</v>
      </c>
      <c r="AC1017">
        <v>0</v>
      </c>
      <c r="AD1017" t="s">
        <v>195</v>
      </c>
      <c r="AE1017">
        <v>0</v>
      </c>
      <c r="AF1017" t="s">
        <v>195</v>
      </c>
      <c r="AG1017">
        <v>0</v>
      </c>
      <c r="AH1017" t="s">
        <v>195</v>
      </c>
      <c r="AI1017">
        <v>30</v>
      </c>
      <c r="AJ1017" t="s">
        <v>25</v>
      </c>
      <c r="AK1017">
        <v>455000</v>
      </c>
      <c r="AL1017">
        <v>13650000</v>
      </c>
      <c r="AM1017" t="s">
        <v>195</v>
      </c>
      <c r="AN1017">
        <v>0</v>
      </c>
      <c r="AO1017" t="s">
        <v>4943</v>
      </c>
      <c r="AP1017">
        <v>0</v>
      </c>
      <c r="AQ1017">
        <v>823776</v>
      </c>
      <c r="AR1017">
        <v>290790</v>
      </c>
      <c r="AS1017">
        <v>1801291</v>
      </c>
      <c r="AT1017">
        <v>2566247</v>
      </c>
      <c r="AU1017">
        <v>469506</v>
      </c>
      <c r="AV1017">
        <v>227500</v>
      </c>
      <c r="AW1017">
        <v>227500</v>
      </c>
      <c r="AX1017">
        <v>227500</v>
      </c>
      <c r="AY1017">
        <v>127988</v>
      </c>
      <c r="AZ1017">
        <v>62902</v>
      </c>
      <c r="BA1017">
        <v>6825000</v>
      </c>
      <c r="BB1017" t="s">
        <v>3771</v>
      </c>
      <c r="BC1017" t="s">
        <v>6196</v>
      </c>
      <c r="BD1017" t="s">
        <v>6197</v>
      </c>
      <c r="BE1017" t="s">
        <v>6198</v>
      </c>
      <c r="BF1017" t="s">
        <v>6199</v>
      </c>
      <c r="BG1017" t="s">
        <v>6281</v>
      </c>
      <c r="BH1017" t="s">
        <v>5764</v>
      </c>
      <c r="BI1017" t="s">
        <v>195</v>
      </c>
      <c r="BJ1017" t="s">
        <v>195</v>
      </c>
      <c r="BK1017" t="s">
        <v>5184</v>
      </c>
      <c r="BL1017" t="s">
        <v>6307</v>
      </c>
      <c r="BM1017" t="s">
        <v>4949</v>
      </c>
      <c r="BN1017" t="s">
        <v>5186</v>
      </c>
      <c r="BO1017" t="s">
        <v>4950</v>
      </c>
      <c r="BP1017" s="441" t="str">
        <f t="shared" si="15"/>
        <v>DL.2375.AFA.001.051.B.524119</v>
      </c>
    </row>
    <row r="1018" spans="1:68">
      <c r="A1018" t="s">
        <v>4935</v>
      </c>
      <c r="B1018" t="s">
        <v>4936</v>
      </c>
      <c r="C1018" t="s">
        <v>4937</v>
      </c>
      <c r="D1018" t="s">
        <v>3770</v>
      </c>
      <c r="E1018" t="s">
        <v>194</v>
      </c>
      <c r="F1018" t="s">
        <v>3772</v>
      </c>
      <c r="G1018" t="s">
        <v>3</v>
      </c>
      <c r="H1018" t="s">
        <v>4938</v>
      </c>
      <c r="I1018">
        <v>4</v>
      </c>
      <c r="J1018" t="s">
        <v>501</v>
      </c>
      <c r="K1018">
        <v>4</v>
      </c>
      <c r="L1018" t="s">
        <v>517</v>
      </c>
      <c r="M1018" t="s">
        <v>508</v>
      </c>
      <c r="N1018" t="s">
        <v>29</v>
      </c>
      <c r="O1018" t="s">
        <v>507</v>
      </c>
      <c r="P1018" t="s">
        <v>8</v>
      </c>
      <c r="Q1018" t="s">
        <v>4570</v>
      </c>
      <c r="R1018" t="s">
        <v>4940</v>
      </c>
      <c r="S1018" t="s">
        <v>195</v>
      </c>
      <c r="T1018" t="s">
        <v>4570</v>
      </c>
      <c r="U1018" t="s">
        <v>4570</v>
      </c>
      <c r="V1018" t="s">
        <v>4496</v>
      </c>
      <c r="W1018" t="s">
        <v>4570</v>
      </c>
      <c r="X1018" t="s">
        <v>6308</v>
      </c>
      <c r="Y1018" t="s">
        <v>6309</v>
      </c>
      <c r="Z1018" t="s">
        <v>8</v>
      </c>
      <c r="AA1018">
        <v>0</v>
      </c>
      <c r="AB1018" t="s">
        <v>195</v>
      </c>
      <c r="AC1018">
        <v>0</v>
      </c>
      <c r="AD1018" t="s">
        <v>195</v>
      </c>
      <c r="AE1018">
        <v>0</v>
      </c>
      <c r="AF1018" t="s">
        <v>195</v>
      </c>
      <c r="AG1018">
        <v>0</v>
      </c>
      <c r="AH1018" t="s">
        <v>195</v>
      </c>
      <c r="AI1018">
        <v>100</v>
      </c>
      <c r="AJ1018" t="s">
        <v>25</v>
      </c>
      <c r="AK1018">
        <v>210000</v>
      </c>
      <c r="AL1018">
        <v>21000000</v>
      </c>
      <c r="AM1018" t="s">
        <v>195</v>
      </c>
      <c r="AN1018">
        <v>0</v>
      </c>
      <c r="AO1018" t="s">
        <v>4943</v>
      </c>
      <c r="AP1018">
        <v>0</v>
      </c>
      <c r="AQ1018">
        <v>216628</v>
      </c>
      <c r="AR1018">
        <v>314945</v>
      </c>
      <c r="AS1018">
        <v>329109</v>
      </c>
      <c r="AT1018">
        <v>424925</v>
      </c>
      <c r="AU1018">
        <v>1853840</v>
      </c>
      <c r="AV1018">
        <v>1728029</v>
      </c>
      <c r="AW1018">
        <v>1424749</v>
      </c>
      <c r="AX1018">
        <v>3049854</v>
      </c>
      <c r="AY1018">
        <v>759718</v>
      </c>
      <c r="AZ1018">
        <v>398202</v>
      </c>
      <c r="BA1018">
        <v>10500001</v>
      </c>
      <c r="BB1018" t="s">
        <v>3771</v>
      </c>
      <c r="BC1018" t="s">
        <v>6196</v>
      </c>
      <c r="BD1018" t="s">
        <v>6197</v>
      </c>
      <c r="BE1018" t="s">
        <v>6198</v>
      </c>
      <c r="BF1018" t="s">
        <v>6204</v>
      </c>
      <c r="BG1018" t="s">
        <v>6240</v>
      </c>
      <c r="BH1018" t="s">
        <v>5764</v>
      </c>
      <c r="BI1018" t="s">
        <v>195</v>
      </c>
      <c r="BJ1018" t="s">
        <v>195</v>
      </c>
      <c r="BK1018" t="s">
        <v>5184</v>
      </c>
      <c r="BL1018" t="s">
        <v>6310</v>
      </c>
      <c r="BM1018" t="s">
        <v>4949</v>
      </c>
      <c r="BN1018" t="s">
        <v>5186</v>
      </c>
      <c r="BO1018" t="s">
        <v>4950</v>
      </c>
      <c r="BP1018" s="441" t="str">
        <f t="shared" si="15"/>
        <v>DL.2375.AFA.001.052.B.524119</v>
      </c>
    </row>
    <row r="1019" spans="1:68">
      <c r="A1019" t="s">
        <v>4935</v>
      </c>
      <c r="B1019" t="s">
        <v>4936</v>
      </c>
      <c r="C1019" t="s">
        <v>4937</v>
      </c>
      <c r="D1019" t="s">
        <v>3770</v>
      </c>
      <c r="E1019" t="s">
        <v>194</v>
      </c>
      <c r="F1019" t="s">
        <v>3772</v>
      </c>
      <c r="G1019" t="s">
        <v>3</v>
      </c>
      <c r="H1019" t="s">
        <v>4938</v>
      </c>
      <c r="I1019">
        <v>4</v>
      </c>
      <c r="J1019" t="s">
        <v>501</v>
      </c>
      <c r="K1019">
        <v>4</v>
      </c>
      <c r="L1019" t="s">
        <v>517</v>
      </c>
      <c r="M1019" t="s">
        <v>508</v>
      </c>
      <c r="N1019" t="s">
        <v>29</v>
      </c>
      <c r="O1019" t="s">
        <v>507</v>
      </c>
      <c r="P1019" t="s">
        <v>8</v>
      </c>
      <c r="Q1019" t="s">
        <v>4570</v>
      </c>
      <c r="R1019" t="s">
        <v>4940</v>
      </c>
      <c r="S1019" t="s">
        <v>195</v>
      </c>
      <c r="T1019" t="s">
        <v>4570</v>
      </c>
      <c r="U1019" t="s">
        <v>4570</v>
      </c>
      <c r="V1019" t="s">
        <v>4951</v>
      </c>
      <c r="W1019" t="s">
        <v>4496</v>
      </c>
      <c r="X1019" t="s">
        <v>6311</v>
      </c>
      <c r="Y1019" t="s">
        <v>6312</v>
      </c>
      <c r="Z1019" t="s">
        <v>8</v>
      </c>
      <c r="AA1019">
        <v>0</v>
      </c>
      <c r="AB1019" t="s">
        <v>195</v>
      </c>
      <c r="AC1019">
        <v>0</v>
      </c>
      <c r="AD1019" t="s">
        <v>195</v>
      </c>
      <c r="AE1019">
        <v>0</v>
      </c>
      <c r="AF1019" t="s">
        <v>195</v>
      </c>
      <c r="AG1019">
        <v>0</v>
      </c>
      <c r="AH1019" t="s">
        <v>195</v>
      </c>
      <c r="AI1019">
        <v>50</v>
      </c>
      <c r="AJ1019" t="s">
        <v>16</v>
      </c>
      <c r="AK1019">
        <v>800000</v>
      </c>
      <c r="AL1019">
        <v>40000000</v>
      </c>
      <c r="AM1019" t="s">
        <v>195</v>
      </c>
      <c r="AN1019">
        <v>0</v>
      </c>
      <c r="AO1019" t="s">
        <v>4943</v>
      </c>
      <c r="AP1019">
        <v>0</v>
      </c>
      <c r="AQ1019">
        <v>412626</v>
      </c>
      <c r="AR1019">
        <v>599894</v>
      </c>
      <c r="AS1019">
        <v>626874</v>
      </c>
      <c r="AT1019">
        <v>809381</v>
      </c>
      <c r="AU1019">
        <v>3531124</v>
      </c>
      <c r="AV1019">
        <v>3291484</v>
      </c>
      <c r="AW1019">
        <v>2713808</v>
      </c>
      <c r="AX1019">
        <v>5809246</v>
      </c>
      <c r="AY1019">
        <v>1447083</v>
      </c>
      <c r="AZ1019">
        <v>758479</v>
      </c>
      <c r="BA1019">
        <v>20000001</v>
      </c>
      <c r="BB1019" t="s">
        <v>3771</v>
      </c>
      <c r="BC1019" t="s">
        <v>6196</v>
      </c>
      <c r="BD1019" t="s">
        <v>6197</v>
      </c>
      <c r="BE1019" t="s">
        <v>6198</v>
      </c>
      <c r="BF1019" t="s">
        <v>6204</v>
      </c>
      <c r="BG1019" t="s">
        <v>6240</v>
      </c>
      <c r="BH1019" t="s">
        <v>5764</v>
      </c>
      <c r="BI1019" t="s">
        <v>195</v>
      </c>
      <c r="BJ1019" t="s">
        <v>195</v>
      </c>
      <c r="BK1019" t="s">
        <v>5184</v>
      </c>
      <c r="BL1019" t="s">
        <v>6313</v>
      </c>
      <c r="BM1019" t="s">
        <v>4949</v>
      </c>
      <c r="BN1019" t="s">
        <v>5186</v>
      </c>
      <c r="BO1019" t="s">
        <v>4950</v>
      </c>
      <c r="BP1019" s="441" t="str">
        <f t="shared" si="15"/>
        <v>DL.2375.AFA.001.052.B.524119</v>
      </c>
    </row>
    <row r="1020" spans="1:68">
      <c r="A1020" t="s">
        <v>4935</v>
      </c>
      <c r="B1020" t="s">
        <v>4936</v>
      </c>
      <c r="C1020" t="s">
        <v>4937</v>
      </c>
      <c r="D1020" t="s">
        <v>3770</v>
      </c>
      <c r="E1020" t="s">
        <v>194</v>
      </c>
      <c r="F1020" t="s">
        <v>3772</v>
      </c>
      <c r="G1020" t="s">
        <v>3</v>
      </c>
      <c r="H1020" t="s">
        <v>4938</v>
      </c>
      <c r="I1020">
        <v>4</v>
      </c>
      <c r="J1020" t="s">
        <v>501</v>
      </c>
      <c r="K1020">
        <v>4</v>
      </c>
      <c r="L1020" t="s">
        <v>519</v>
      </c>
      <c r="M1020" t="s">
        <v>8</v>
      </c>
      <c r="N1020" t="s">
        <v>37</v>
      </c>
      <c r="O1020" t="s">
        <v>507</v>
      </c>
      <c r="P1020" t="s">
        <v>8</v>
      </c>
      <c r="Q1020" t="s">
        <v>4570</v>
      </c>
      <c r="R1020" t="s">
        <v>4940</v>
      </c>
      <c r="S1020" t="s">
        <v>195</v>
      </c>
      <c r="T1020" t="s">
        <v>4570</v>
      </c>
      <c r="U1020" t="s">
        <v>4570</v>
      </c>
      <c r="V1020" t="s">
        <v>4496</v>
      </c>
      <c r="W1020" t="s">
        <v>4570</v>
      </c>
      <c r="X1020" t="s">
        <v>6314</v>
      </c>
      <c r="Y1020" t="s">
        <v>6315</v>
      </c>
      <c r="Z1020" t="s">
        <v>8</v>
      </c>
      <c r="AA1020">
        <v>0</v>
      </c>
      <c r="AB1020" t="s">
        <v>195</v>
      </c>
      <c r="AC1020">
        <v>0</v>
      </c>
      <c r="AD1020" t="s">
        <v>195</v>
      </c>
      <c r="AE1020">
        <v>0</v>
      </c>
      <c r="AF1020" t="s">
        <v>195</v>
      </c>
      <c r="AG1020">
        <v>0</v>
      </c>
      <c r="AH1020" t="s">
        <v>195</v>
      </c>
      <c r="AI1020">
        <v>40</v>
      </c>
      <c r="AJ1020" t="s">
        <v>25</v>
      </c>
      <c r="AK1020">
        <v>412000</v>
      </c>
      <c r="AL1020">
        <v>16480000</v>
      </c>
      <c r="AM1020" t="s">
        <v>195</v>
      </c>
      <c r="AN1020">
        <v>0</v>
      </c>
      <c r="AO1020" t="s">
        <v>4943</v>
      </c>
      <c r="AP1020">
        <v>0</v>
      </c>
      <c r="AQ1020">
        <v>99771</v>
      </c>
      <c r="AR1020">
        <v>774314</v>
      </c>
      <c r="AS1020">
        <v>876173</v>
      </c>
      <c r="AT1020">
        <v>549333</v>
      </c>
      <c r="AU1020">
        <v>1138913</v>
      </c>
      <c r="AV1020">
        <v>1101784</v>
      </c>
      <c r="AW1020">
        <v>1143084</v>
      </c>
      <c r="AX1020">
        <v>1113575</v>
      </c>
      <c r="AY1020">
        <v>1115904</v>
      </c>
      <c r="AZ1020">
        <v>327148</v>
      </c>
      <c r="BA1020">
        <v>8240001</v>
      </c>
      <c r="BB1020" t="s">
        <v>3771</v>
      </c>
      <c r="BC1020" t="s">
        <v>6196</v>
      </c>
      <c r="BD1020" t="s">
        <v>6197</v>
      </c>
      <c r="BE1020" t="s">
        <v>6198</v>
      </c>
      <c r="BF1020" t="s">
        <v>6209</v>
      </c>
      <c r="BG1020" t="s">
        <v>6244</v>
      </c>
      <c r="BH1020" t="s">
        <v>5764</v>
      </c>
      <c r="BI1020" t="s">
        <v>195</v>
      </c>
      <c r="BJ1020" t="s">
        <v>195</v>
      </c>
      <c r="BK1020" t="s">
        <v>5184</v>
      </c>
      <c r="BL1020" t="s">
        <v>6316</v>
      </c>
      <c r="BM1020" t="s">
        <v>4949</v>
      </c>
      <c r="BN1020" t="s">
        <v>5186</v>
      </c>
      <c r="BO1020" t="s">
        <v>4950</v>
      </c>
      <c r="BP1020" s="441" t="str">
        <f t="shared" si="15"/>
        <v>DL.2375.AFA.001.053.A.524119</v>
      </c>
    </row>
    <row r="1021" spans="1:68">
      <c r="A1021" t="s">
        <v>4935</v>
      </c>
      <c r="B1021" t="s">
        <v>4936</v>
      </c>
      <c r="C1021" t="s">
        <v>4937</v>
      </c>
      <c r="D1021" t="s">
        <v>3770</v>
      </c>
      <c r="E1021" t="s">
        <v>194</v>
      </c>
      <c r="F1021" t="s">
        <v>3772</v>
      </c>
      <c r="G1021" t="s">
        <v>3</v>
      </c>
      <c r="H1021" t="s">
        <v>4938</v>
      </c>
      <c r="I1021">
        <v>4</v>
      </c>
      <c r="J1021" t="s">
        <v>501</v>
      </c>
      <c r="K1021">
        <v>4</v>
      </c>
      <c r="L1021" t="s">
        <v>519</v>
      </c>
      <c r="M1021" t="s">
        <v>509</v>
      </c>
      <c r="N1021" t="s">
        <v>701</v>
      </c>
      <c r="O1021" t="s">
        <v>507</v>
      </c>
      <c r="P1021" t="s">
        <v>8</v>
      </c>
      <c r="Q1021" t="s">
        <v>4570</v>
      </c>
      <c r="R1021" t="s">
        <v>4940</v>
      </c>
      <c r="S1021" t="s">
        <v>195</v>
      </c>
      <c r="T1021" t="s">
        <v>4570</v>
      </c>
      <c r="U1021" t="s">
        <v>4570</v>
      </c>
      <c r="V1021" t="s">
        <v>4496</v>
      </c>
      <c r="W1021" t="s">
        <v>4570</v>
      </c>
      <c r="X1021" t="s">
        <v>6317</v>
      </c>
      <c r="Y1021" t="s">
        <v>6318</v>
      </c>
      <c r="Z1021" t="s">
        <v>8</v>
      </c>
      <c r="AA1021">
        <v>0</v>
      </c>
      <c r="AB1021" t="s">
        <v>195</v>
      </c>
      <c r="AC1021">
        <v>0</v>
      </c>
      <c r="AD1021" t="s">
        <v>195</v>
      </c>
      <c r="AE1021">
        <v>0</v>
      </c>
      <c r="AF1021" t="s">
        <v>195</v>
      </c>
      <c r="AG1021">
        <v>0</v>
      </c>
      <c r="AH1021" t="s">
        <v>195</v>
      </c>
      <c r="AI1021">
        <v>60</v>
      </c>
      <c r="AJ1021" t="s">
        <v>25</v>
      </c>
      <c r="AK1021">
        <v>150000</v>
      </c>
      <c r="AL1021">
        <v>9000000</v>
      </c>
      <c r="AM1021" t="s">
        <v>195</v>
      </c>
      <c r="AN1021">
        <v>0</v>
      </c>
      <c r="AO1021" t="s">
        <v>4943</v>
      </c>
      <c r="AP1021">
        <v>0</v>
      </c>
      <c r="AQ1021">
        <v>54487</v>
      </c>
      <c r="AR1021">
        <v>422866</v>
      </c>
      <c r="AS1021">
        <v>478493</v>
      </c>
      <c r="AT1021">
        <v>300000</v>
      </c>
      <c r="AU1021">
        <v>621979</v>
      </c>
      <c r="AV1021">
        <v>601702</v>
      </c>
      <c r="AW1021">
        <v>624257</v>
      </c>
      <c r="AX1021">
        <v>608141</v>
      </c>
      <c r="AY1021">
        <v>609413</v>
      </c>
      <c r="AZ1021">
        <v>178661</v>
      </c>
      <c r="BA1021">
        <v>4500001</v>
      </c>
      <c r="BB1021" t="s">
        <v>3771</v>
      </c>
      <c r="BC1021" t="s">
        <v>6196</v>
      </c>
      <c r="BD1021" t="s">
        <v>6197</v>
      </c>
      <c r="BE1021" t="s">
        <v>6198</v>
      </c>
      <c r="BF1021" t="s">
        <v>6209</v>
      </c>
      <c r="BG1021" t="s">
        <v>6285</v>
      </c>
      <c r="BH1021" t="s">
        <v>5764</v>
      </c>
      <c r="BI1021" t="s">
        <v>195</v>
      </c>
      <c r="BJ1021" t="s">
        <v>195</v>
      </c>
      <c r="BK1021" t="s">
        <v>5184</v>
      </c>
      <c r="BL1021" t="s">
        <v>6319</v>
      </c>
      <c r="BM1021" t="s">
        <v>4949</v>
      </c>
      <c r="BN1021" t="s">
        <v>5186</v>
      </c>
      <c r="BO1021" t="s">
        <v>4950</v>
      </c>
      <c r="BP1021" s="441" t="str">
        <f t="shared" si="15"/>
        <v>DL.2375.AFA.001.053.C.524119</v>
      </c>
    </row>
    <row r="1022" spans="1:68">
      <c r="A1022" t="s">
        <v>4935</v>
      </c>
      <c r="B1022" t="s">
        <v>4936</v>
      </c>
      <c r="C1022" t="s">
        <v>4937</v>
      </c>
      <c r="D1022" t="s">
        <v>3770</v>
      </c>
      <c r="E1022" t="s">
        <v>194</v>
      </c>
      <c r="F1022" t="s">
        <v>3772</v>
      </c>
      <c r="G1022" t="s">
        <v>3</v>
      </c>
      <c r="H1022" t="s">
        <v>4938</v>
      </c>
      <c r="I1022">
        <v>4</v>
      </c>
      <c r="J1022" t="s">
        <v>501</v>
      </c>
      <c r="K1022">
        <v>4</v>
      </c>
      <c r="L1022" t="s">
        <v>520</v>
      </c>
      <c r="M1022" t="s">
        <v>8</v>
      </c>
      <c r="N1022" t="s">
        <v>39</v>
      </c>
      <c r="O1022" t="s">
        <v>507</v>
      </c>
      <c r="P1022" t="s">
        <v>8</v>
      </c>
      <c r="Q1022" t="s">
        <v>4570</v>
      </c>
      <c r="R1022" t="s">
        <v>4940</v>
      </c>
      <c r="S1022" t="s">
        <v>195</v>
      </c>
      <c r="T1022" t="s">
        <v>4570</v>
      </c>
      <c r="U1022" t="s">
        <v>4570</v>
      </c>
      <c r="V1022" t="s">
        <v>4496</v>
      </c>
      <c r="W1022" t="s">
        <v>4570</v>
      </c>
      <c r="X1022" t="s">
        <v>6320</v>
      </c>
      <c r="Y1022" t="s">
        <v>6321</v>
      </c>
      <c r="Z1022" t="s">
        <v>8</v>
      </c>
      <c r="AA1022">
        <v>0</v>
      </c>
      <c r="AB1022" t="s">
        <v>195</v>
      </c>
      <c r="AC1022">
        <v>0</v>
      </c>
      <c r="AD1022" t="s">
        <v>195</v>
      </c>
      <c r="AE1022">
        <v>0</v>
      </c>
      <c r="AF1022" t="s">
        <v>195</v>
      </c>
      <c r="AG1022">
        <v>0</v>
      </c>
      <c r="AH1022" t="s">
        <v>195</v>
      </c>
      <c r="AI1022">
        <v>20</v>
      </c>
      <c r="AJ1022" t="s">
        <v>25</v>
      </c>
      <c r="AK1022">
        <v>159950</v>
      </c>
      <c r="AL1022">
        <v>3199000</v>
      </c>
      <c r="AM1022" t="s">
        <v>195</v>
      </c>
      <c r="AN1022">
        <v>0</v>
      </c>
      <c r="AO1022" t="s">
        <v>4943</v>
      </c>
      <c r="AP1022">
        <v>0</v>
      </c>
      <c r="AQ1022">
        <v>44832</v>
      </c>
      <c r="AR1022">
        <v>213166</v>
      </c>
      <c r="AS1022">
        <v>138143</v>
      </c>
      <c r="AT1022">
        <v>312234</v>
      </c>
      <c r="AU1022">
        <v>224782</v>
      </c>
      <c r="AV1022">
        <v>216679</v>
      </c>
      <c r="AW1022">
        <v>114657</v>
      </c>
      <c r="AX1022">
        <v>56532</v>
      </c>
      <c r="AY1022">
        <v>236758</v>
      </c>
      <c r="AZ1022">
        <v>41716</v>
      </c>
      <c r="BA1022">
        <v>1599501</v>
      </c>
      <c r="BB1022" t="s">
        <v>3771</v>
      </c>
      <c r="BC1022" t="s">
        <v>6196</v>
      </c>
      <c r="BD1022" t="s">
        <v>6197</v>
      </c>
      <c r="BE1022" t="s">
        <v>6198</v>
      </c>
      <c r="BF1022" t="s">
        <v>6214</v>
      </c>
      <c r="BG1022" t="s">
        <v>6248</v>
      </c>
      <c r="BH1022" t="s">
        <v>5764</v>
      </c>
      <c r="BI1022" t="s">
        <v>195</v>
      </c>
      <c r="BJ1022" t="s">
        <v>195</v>
      </c>
      <c r="BK1022" t="s">
        <v>5184</v>
      </c>
      <c r="BL1022" t="s">
        <v>6322</v>
      </c>
      <c r="BM1022" t="s">
        <v>4949</v>
      </c>
      <c r="BN1022" t="s">
        <v>5186</v>
      </c>
      <c r="BO1022" t="s">
        <v>4950</v>
      </c>
      <c r="BP1022" s="441" t="str">
        <f t="shared" si="15"/>
        <v>DL.2375.AFA.001.054.A.524119</v>
      </c>
    </row>
    <row r="1023" spans="1:68">
      <c r="A1023" t="s">
        <v>4935</v>
      </c>
      <c r="B1023" t="s">
        <v>4936</v>
      </c>
      <c r="C1023" t="s">
        <v>4937</v>
      </c>
      <c r="D1023" t="s">
        <v>3770</v>
      </c>
      <c r="E1023" t="s">
        <v>194</v>
      </c>
      <c r="F1023" t="s">
        <v>3772</v>
      </c>
      <c r="G1023" t="s">
        <v>3</v>
      </c>
      <c r="H1023" t="s">
        <v>4938</v>
      </c>
      <c r="I1023">
        <v>4</v>
      </c>
      <c r="J1023" t="s">
        <v>501</v>
      </c>
      <c r="K1023">
        <v>4</v>
      </c>
      <c r="L1023" t="s">
        <v>520</v>
      </c>
      <c r="M1023" t="s">
        <v>508</v>
      </c>
      <c r="N1023" t="s">
        <v>40</v>
      </c>
      <c r="O1023" t="s">
        <v>507</v>
      </c>
      <c r="P1023" t="s">
        <v>8</v>
      </c>
      <c r="Q1023" t="s">
        <v>4570</v>
      </c>
      <c r="R1023" t="s">
        <v>4940</v>
      </c>
      <c r="S1023" t="s">
        <v>195</v>
      </c>
      <c r="T1023" t="s">
        <v>4570</v>
      </c>
      <c r="U1023" t="s">
        <v>4570</v>
      </c>
      <c r="V1023" t="s">
        <v>4496</v>
      </c>
      <c r="W1023" t="s">
        <v>4570</v>
      </c>
      <c r="X1023" t="s">
        <v>6323</v>
      </c>
      <c r="Y1023" t="s">
        <v>6321</v>
      </c>
      <c r="Z1023" t="s">
        <v>8</v>
      </c>
      <c r="AA1023">
        <v>0</v>
      </c>
      <c r="AB1023" t="s">
        <v>195</v>
      </c>
      <c r="AC1023">
        <v>0</v>
      </c>
      <c r="AD1023" t="s">
        <v>195</v>
      </c>
      <c r="AE1023">
        <v>0</v>
      </c>
      <c r="AF1023" t="s">
        <v>195</v>
      </c>
      <c r="AG1023">
        <v>0</v>
      </c>
      <c r="AH1023" t="s">
        <v>195</v>
      </c>
      <c r="AI1023">
        <v>20</v>
      </c>
      <c r="AJ1023" t="s">
        <v>25</v>
      </c>
      <c r="AK1023">
        <v>330000</v>
      </c>
      <c r="AL1023">
        <v>6600000</v>
      </c>
      <c r="AM1023" t="s">
        <v>195</v>
      </c>
      <c r="AN1023">
        <v>0</v>
      </c>
      <c r="AO1023" t="s">
        <v>4943</v>
      </c>
      <c r="AP1023">
        <v>0</v>
      </c>
      <c r="AQ1023">
        <v>92495</v>
      </c>
      <c r="AR1023">
        <v>439793</v>
      </c>
      <c r="AS1023">
        <v>285009</v>
      </c>
      <c r="AT1023">
        <v>644184</v>
      </c>
      <c r="AU1023">
        <v>463759</v>
      </c>
      <c r="AV1023">
        <v>447040</v>
      </c>
      <c r="AW1023">
        <v>236554</v>
      </c>
      <c r="AX1023">
        <v>116634</v>
      </c>
      <c r="AY1023">
        <v>488465</v>
      </c>
      <c r="AZ1023">
        <v>86067</v>
      </c>
      <c r="BA1023">
        <v>3300000</v>
      </c>
      <c r="BB1023" t="s">
        <v>3771</v>
      </c>
      <c r="BC1023" t="s">
        <v>6196</v>
      </c>
      <c r="BD1023" t="s">
        <v>6197</v>
      </c>
      <c r="BE1023" t="s">
        <v>6198</v>
      </c>
      <c r="BF1023" t="s">
        <v>6214</v>
      </c>
      <c r="BG1023" t="s">
        <v>6324</v>
      </c>
      <c r="BH1023" t="s">
        <v>5764</v>
      </c>
      <c r="BI1023" t="s">
        <v>195</v>
      </c>
      <c r="BJ1023" t="s">
        <v>195</v>
      </c>
      <c r="BK1023" t="s">
        <v>5184</v>
      </c>
      <c r="BL1023" t="s">
        <v>6322</v>
      </c>
      <c r="BM1023" t="s">
        <v>4949</v>
      </c>
      <c r="BN1023" t="s">
        <v>5186</v>
      </c>
      <c r="BO1023" t="s">
        <v>4950</v>
      </c>
      <c r="BP1023" s="441" t="str">
        <f t="shared" si="15"/>
        <v>DL.2375.AFA.001.054.B.524119</v>
      </c>
    </row>
    <row r="1024" spans="1:68">
      <c r="A1024" t="s">
        <v>4935</v>
      </c>
      <c r="B1024" t="s">
        <v>4936</v>
      </c>
      <c r="C1024" t="s">
        <v>4937</v>
      </c>
      <c r="D1024" t="s">
        <v>3770</v>
      </c>
      <c r="E1024" t="s">
        <v>194</v>
      </c>
      <c r="F1024" t="s">
        <v>3772</v>
      </c>
      <c r="G1024" t="s">
        <v>3</v>
      </c>
      <c r="H1024" t="s">
        <v>4938</v>
      </c>
      <c r="I1024">
        <v>4</v>
      </c>
      <c r="J1024" t="s">
        <v>501</v>
      </c>
      <c r="K1024">
        <v>4</v>
      </c>
      <c r="L1024" t="s">
        <v>520</v>
      </c>
      <c r="M1024" t="s">
        <v>508</v>
      </c>
      <c r="N1024" t="s">
        <v>40</v>
      </c>
      <c r="O1024" t="s">
        <v>507</v>
      </c>
      <c r="P1024" t="s">
        <v>8</v>
      </c>
      <c r="Q1024" t="s">
        <v>4570</v>
      </c>
      <c r="R1024" t="s">
        <v>4940</v>
      </c>
      <c r="S1024" t="s">
        <v>195</v>
      </c>
      <c r="T1024" t="s">
        <v>4570</v>
      </c>
      <c r="U1024" t="s">
        <v>4570</v>
      </c>
      <c r="V1024" t="s">
        <v>4951</v>
      </c>
      <c r="W1024" t="s">
        <v>4496</v>
      </c>
      <c r="X1024" t="s">
        <v>6325</v>
      </c>
      <c r="Y1024" t="s">
        <v>6326</v>
      </c>
      <c r="Z1024" t="s">
        <v>8</v>
      </c>
      <c r="AA1024">
        <v>0</v>
      </c>
      <c r="AB1024" t="s">
        <v>195</v>
      </c>
      <c r="AC1024">
        <v>0</v>
      </c>
      <c r="AD1024" t="s">
        <v>195</v>
      </c>
      <c r="AE1024">
        <v>0</v>
      </c>
      <c r="AF1024" t="s">
        <v>195</v>
      </c>
      <c r="AG1024">
        <v>0</v>
      </c>
      <c r="AH1024" t="s">
        <v>195</v>
      </c>
      <c r="AI1024">
        <v>16</v>
      </c>
      <c r="AJ1024" t="s">
        <v>25</v>
      </c>
      <c r="AK1024">
        <v>150000</v>
      </c>
      <c r="AL1024">
        <v>2400000</v>
      </c>
      <c r="AM1024" t="s">
        <v>195</v>
      </c>
      <c r="AN1024">
        <v>0</v>
      </c>
      <c r="AO1024" t="s">
        <v>4943</v>
      </c>
      <c r="AP1024">
        <v>0</v>
      </c>
      <c r="AQ1024">
        <v>33635</v>
      </c>
      <c r="AR1024">
        <v>159925</v>
      </c>
      <c r="AS1024">
        <v>103640</v>
      </c>
      <c r="AT1024">
        <v>234249</v>
      </c>
      <c r="AU1024">
        <v>168639</v>
      </c>
      <c r="AV1024">
        <v>162560</v>
      </c>
      <c r="AW1024">
        <v>86020</v>
      </c>
      <c r="AX1024">
        <v>42412</v>
      </c>
      <c r="AY1024">
        <v>177624</v>
      </c>
      <c r="AZ1024">
        <v>31297</v>
      </c>
      <c r="BA1024">
        <v>1199999</v>
      </c>
      <c r="BB1024" t="s">
        <v>3771</v>
      </c>
      <c r="BC1024" t="s">
        <v>6196</v>
      </c>
      <c r="BD1024" t="s">
        <v>6197</v>
      </c>
      <c r="BE1024" t="s">
        <v>6198</v>
      </c>
      <c r="BF1024" t="s">
        <v>6214</v>
      </c>
      <c r="BG1024" t="s">
        <v>6324</v>
      </c>
      <c r="BH1024" t="s">
        <v>5764</v>
      </c>
      <c r="BI1024" t="s">
        <v>195</v>
      </c>
      <c r="BJ1024" t="s">
        <v>195</v>
      </c>
      <c r="BK1024" t="s">
        <v>5184</v>
      </c>
      <c r="BL1024" t="s">
        <v>6327</v>
      </c>
      <c r="BM1024" t="s">
        <v>4949</v>
      </c>
      <c r="BN1024" t="s">
        <v>5186</v>
      </c>
      <c r="BO1024" t="s">
        <v>4950</v>
      </c>
      <c r="BP1024" s="441" t="str">
        <f t="shared" si="15"/>
        <v>DL.2375.AFA.001.054.B.524119</v>
      </c>
    </row>
    <row r="1025" spans="1:68">
      <c r="A1025" t="s">
        <v>5010</v>
      </c>
      <c r="B1025" t="s">
        <v>4936</v>
      </c>
      <c r="C1025" t="s">
        <v>4937</v>
      </c>
      <c r="D1025" t="s">
        <v>3770</v>
      </c>
      <c r="E1025" t="s">
        <v>194</v>
      </c>
      <c r="F1025" t="s">
        <v>3772</v>
      </c>
      <c r="G1025" t="s">
        <v>3</v>
      </c>
      <c r="H1025" t="s">
        <v>4938</v>
      </c>
      <c r="I1025">
        <v>4</v>
      </c>
      <c r="J1025" t="s">
        <v>501</v>
      </c>
      <c r="K1025">
        <v>4</v>
      </c>
      <c r="L1025" t="s">
        <v>502</v>
      </c>
      <c r="M1025" t="s">
        <v>8</v>
      </c>
      <c r="N1025" t="s">
        <v>6</v>
      </c>
      <c r="O1025" t="s">
        <v>507</v>
      </c>
      <c r="P1025" t="s">
        <v>8</v>
      </c>
      <c r="Q1025" t="s">
        <v>4570</v>
      </c>
      <c r="R1025" t="s">
        <v>4940</v>
      </c>
      <c r="S1025" t="s">
        <v>195</v>
      </c>
      <c r="T1025" t="s">
        <v>4570</v>
      </c>
      <c r="U1025" t="s">
        <v>4570</v>
      </c>
      <c r="V1025" t="s">
        <v>4496</v>
      </c>
      <c r="W1025" t="s">
        <v>4570</v>
      </c>
      <c r="X1025" t="s">
        <v>5413</v>
      </c>
      <c r="Y1025" t="s">
        <v>6300</v>
      </c>
      <c r="Z1025" t="s">
        <v>8</v>
      </c>
      <c r="AA1025">
        <v>0</v>
      </c>
      <c r="AB1025" t="s">
        <v>195</v>
      </c>
      <c r="AC1025">
        <v>0</v>
      </c>
      <c r="AD1025" t="s">
        <v>195</v>
      </c>
      <c r="AE1025">
        <v>0</v>
      </c>
      <c r="AF1025" t="s">
        <v>195</v>
      </c>
      <c r="AG1025">
        <v>0</v>
      </c>
      <c r="AH1025" t="s">
        <v>195</v>
      </c>
      <c r="AI1025">
        <v>25</v>
      </c>
      <c r="AJ1025" t="s">
        <v>25</v>
      </c>
      <c r="AK1025">
        <v>710000</v>
      </c>
      <c r="AL1025">
        <v>17750000</v>
      </c>
      <c r="AM1025" t="s">
        <v>195</v>
      </c>
      <c r="AN1025">
        <v>0</v>
      </c>
      <c r="AO1025" t="s">
        <v>5011</v>
      </c>
      <c r="AP1025">
        <v>0</v>
      </c>
      <c r="AQ1025">
        <v>1071211</v>
      </c>
      <c r="AR1025">
        <v>378134</v>
      </c>
      <c r="AS1025">
        <v>2342338</v>
      </c>
      <c r="AT1025">
        <v>3337061</v>
      </c>
      <c r="AU1025">
        <v>610530</v>
      </c>
      <c r="AV1025">
        <v>295833</v>
      </c>
      <c r="AW1025">
        <v>295833</v>
      </c>
      <c r="AX1025">
        <v>295833</v>
      </c>
      <c r="AY1025">
        <v>166431</v>
      </c>
      <c r="AZ1025">
        <v>81795</v>
      </c>
      <c r="BA1025">
        <v>8875001</v>
      </c>
      <c r="BB1025" t="s">
        <v>3771</v>
      </c>
      <c r="BC1025" t="s">
        <v>6196</v>
      </c>
      <c r="BD1025" t="s">
        <v>6197</v>
      </c>
      <c r="BE1025" t="s">
        <v>6198</v>
      </c>
      <c r="BF1025" t="s">
        <v>6199</v>
      </c>
      <c r="BG1025" t="s">
        <v>6278</v>
      </c>
      <c r="BH1025" t="s">
        <v>5764</v>
      </c>
      <c r="BI1025" t="s">
        <v>195</v>
      </c>
      <c r="BJ1025" t="s">
        <v>195</v>
      </c>
      <c r="BK1025" t="s">
        <v>5184</v>
      </c>
      <c r="BL1025" t="s">
        <v>6301</v>
      </c>
      <c r="BM1025" t="s">
        <v>4949</v>
      </c>
      <c r="BN1025" t="s">
        <v>5186</v>
      </c>
      <c r="BO1025" t="s">
        <v>4950</v>
      </c>
      <c r="BP1025" s="441" t="str">
        <f t="shared" si="15"/>
        <v>DL.2375.AFA.001.051.A.524119</v>
      </c>
    </row>
    <row r="1026" spans="1:68">
      <c r="A1026" t="s">
        <v>5010</v>
      </c>
      <c r="B1026" t="s">
        <v>4936</v>
      </c>
      <c r="C1026" t="s">
        <v>4937</v>
      </c>
      <c r="D1026" t="s">
        <v>3770</v>
      </c>
      <c r="E1026" t="s">
        <v>194</v>
      </c>
      <c r="F1026" t="s">
        <v>3772</v>
      </c>
      <c r="G1026" t="s">
        <v>3</v>
      </c>
      <c r="H1026" t="s">
        <v>4938</v>
      </c>
      <c r="I1026">
        <v>4</v>
      </c>
      <c r="J1026" t="s">
        <v>501</v>
      </c>
      <c r="K1026">
        <v>4</v>
      </c>
      <c r="L1026" t="s">
        <v>502</v>
      </c>
      <c r="M1026" t="s">
        <v>8</v>
      </c>
      <c r="N1026" t="s">
        <v>6</v>
      </c>
      <c r="O1026" t="s">
        <v>507</v>
      </c>
      <c r="P1026" t="s">
        <v>8</v>
      </c>
      <c r="Q1026" t="s">
        <v>4570</v>
      </c>
      <c r="R1026" t="s">
        <v>4940</v>
      </c>
      <c r="S1026" t="s">
        <v>195</v>
      </c>
      <c r="T1026" t="s">
        <v>4570</v>
      </c>
      <c r="U1026" t="s">
        <v>4570</v>
      </c>
      <c r="V1026" t="s">
        <v>4951</v>
      </c>
      <c r="W1026" t="s">
        <v>4496</v>
      </c>
      <c r="X1026" t="s">
        <v>5417</v>
      </c>
      <c r="Y1026" t="s">
        <v>6302</v>
      </c>
      <c r="Z1026" t="s">
        <v>8</v>
      </c>
      <c r="AA1026">
        <v>0</v>
      </c>
      <c r="AB1026" t="s">
        <v>195</v>
      </c>
      <c r="AC1026">
        <v>0</v>
      </c>
      <c r="AD1026" t="s">
        <v>195</v>
      </c>
      <c r="AE1026">
        <v>0</v>
      </c>
      <c r="AF1026" t="s">
        <v>195</v>
      </c>
      <c r="AG1026">
        <v>0</v>
      </c>
      <c r="AH1026" t="s">
        <v>195</v>
      </c>
      <c r="AI1026">
        <v>25</v>
      </c>
      <c r="AJ1026" t="s">
        <v>25</v>
      </c>
      <c r="AK1026">
        <v>560000</v>
      </c>
      <c r="AL1026">
        <v>14000000</v>
      </c>
      <c r="AM1026" t="s">
        <v>195</v>
      </c>
      <c r="AN1026">
        <v>0</v>
      </c>
      <c r="AO1026" t="s">
        <v>5011</v>
      </c>
      <c r="AP1026">
        <v>0</v>
      </c>
      <c r="AQ1026">
        <v>844899</v>
      </c>
      <c r="AR1026">
        <v>298246</v>
      </c>
      <c r="AS1026">
        <v>1847478</v>
      </c>
      <c r="AT1026">
        <v>2632048</v>
      </c>
      <c r="AU1026">
        <v>481545</v>
      </c>
      <c r="AV1026">
        <v>233333</v>
      </c>
      <c r="AW1026">
        <v>233333</v>
      </c>
      <c r="AX1026">
        <v>233333</v>
      </c>
      <c r="AY1026">
        <v>131270</v>
      </c>
      <c r="AZ1026">
        <v>64514</v>
      </c>
      <c r="BA1026">
        <v>7000001</v>
      </c>
      <c r="BB1026" t="s">
        <v>3771</v>
      </c>
      <c r="BC1026" t="s">
        <v>6196</v>
      </c>
      <c r="BD1026" t="s">
        <v>6197</v>
      </c>
      <c r="BE1026" t="s">
        <v>6198</v>
      </c>
      <c r="BF1026" t="s">
        <v>6199</v>
      </c>
      <c r="BG1026" t="s">
        <v>6278</v>
      </c>
      <c r="BH1026" t="s">
        <v>5764</v>
      </c>
      <c r="BI1026" t="s">
        <v>195</v>
      </c>
      <c r="BJ1026" t="s">
        <v>195</v>
      </c>
      <c r="BK1026" t="s">
        <v>5184</v>
      </c>
      <c r="BL1026" t="s">
        <v>6303</v>
      </c>
      <c r="BM1026" t="s">
        <v>4949</v>
      </c>
      <c r="BN1026" t="s">
        <v>5186</v>
      </c>
      <c r="BO1026" t="s">
        <v>4950</v>
      </c>
      <c r="BP1026" s="441" t="str">
        <f t="shared" ref="BP1026:BP1089" si="16">_xlfn.TEXTJOIN(".",TRUE,D1026,E1026,F1026,J1026,L1026,M1026,O1026)</f>
        <v>DL.2375.AFA.001.051.A.524119</v>
      </c>
    </row>
    <row r="1027" spans="1:68">
      <c r="A1027" t="s">
        <v>5010</v>
      </c>
      <c r="B1027" t="s">
        <v>4936</v>
      </c>
      <c r="C1027" t="s">
        <v>4937</v>
      </c>
      <c r="D1027" t="s">
        <v>3770</v>
      </c>
      <c r="E1027" t="s">
        <v>194</v>
      </c>
      <c r="F1027" t="s">
        <v>3772</v>
      </c>
      <c r="G1027" t="s">
        <v>3</v>
      </c>
      <c r="H1027" t="s">
        <v>4938</v>
      </c>
      <c r="I1027">
        <v>4</v>
      </c>
      <c r="J1027" t="s">
        <v>501</v>
      </c>
      <c r="K1027">
        <v>4</v>
      </c>
      <c r="L1027" t="s">
        <v>502</v>
      </c>
      <c r="M1027" t="s">
        <v>508</v>
      </c>
      <c r="N1027" t="s">
        <v>17</v>
      </c>
      <c r="O1027" t="s">
        <v>507</v>
      </c>
      <c r="P1027" t="s">
        <v>8</v>
      </c>
      <c r="Q1027" t="s">
        <v>4570</v>
      </c>
      <c r="R1027" t="s">
        <v>4940</v>
      </c>
      <c r="S1027" t="s">
        <v>195</v>
      </c>
      <c r="T1027" t="s">
        <v>4570</v>
      </c>
      <c r="U1027" t="s">
        <v>4570</v>
      </c>
      <c r="V1027" t="s">
        <v>4496</v>
      </c>
      <c r="W1027" t="s">
        <v>4570</v>
      </c>
      <c r="X1027" t="s">
        <v>5741</v>
      </c>
      <c r="Y1027" t="s">
        <v>6304</v>
      </c>
      <c r="Z1027" t="s">
        <v>8</v>
      </c>
      <c r="AA1027">
        <v>0</v>
      </c>
      <c r="AB1027" t="s">
        <v>195</v>
      </c>
      <c r="AC1027">
        <v>0</v>
      </c>
      <c r="AD1027" t="s">
        <v>195</v>
      </c>
      <c r="AE1027">
        <v>0</v>
      </c>
      <c r="AF1027" t="s">
        <v>195</v>
      </c>
      <c r="AG1027">
        <v>0</v>
      </c>
      <c r="AH1027" t="s">
        <v>195</v>
      </c>
      <c r="AI1027">
        <v>30</v>
      </c>
      <c r="AJ1027" t="s">
        <v>25</v>
      </c>
      <c r="AK1027">
        <v>425000</v>
      </c>
      <c r="AL1027">
        <v>12750000</v>
      </c>
      <c r="AM1027" t="s">
        <v>195</v>
      </c>
      <c r="AN1027">
        <v>0</v>
      </c>
      <c r="AO1027" t="s">
        <v>5011</v>
      </c>
      <c r="AP1027">
        <v>0</v>
      </c>
      <c r="AQ1027">
        <v>769461</v>
      </c>
      <c r="AR1027">
        <v>271617</v>
      </c>
      <c r="AS1027">
        <v>1682524</v>
      </c>
      <c r="AT1027">
        <v>2397044</v>
      </c>
      <c r="AU1027">
        <v>438550</v>
      </c>
      <c r="AV1027">
        <v>212500</v>
      </c>
      <c r="AW1027">
        <v>212500</v>
      </c>
      <c r="AX1027">
        <v>212500</v>
      </c>
      <c r="AY1027">
        <v>119549</v>
      </c>
      <c r="AZ1027">
        <v>58754</v>
      </c>
      <c r="BA1027">
        <v>6375001</v>
      </c>
      <c r="BB1027" t="s">
        <v>3771</v>
      </c>
      <c r="BC1027" t="s">
        <v>6196</v>
      </c>
      <c r="BD1027" t="s">
        <v>6197</v>
      </c>
      <c r="BE1027" t="s">
        <v>6198</v>
      </c>
      <c r="BF1027" t="s">
        <v>6199</v>
      </c>
      <c r="BG1027" t="s">
        <v>6281</v>
      </c>
      <c r="BH1027" t="s">
        <v>5764</v>
      </c>
      <c r="BI1027" t="s">
        <v>195</v>
      </c>
      <c r="BJ1027" t="s">
        <v>195</v>
      </c>
      <c r="BK1027" t="s">
        <v>5184</v>
      </c>
      <c r="BL1027" t="s">
        <v>6305</v>
      </c>
      <c r="BM1027" t="s">
        <v>4949</v>
      </c>
      <c r="BN1027" t="s">
        <v>5186</v>
      </c>
      <c r="BO1027" t="s">
        <v>4950</v>
      </c>
      <c r="BP1027" s="441" t="str">
        <f t="shared" si="16"/>
        <v>DL.2375.AFA.001.051.B.524119</v>
      </c>
    </row>
    <row r="1028" spans="1:68">
      <c r="A1028" t="s">
        <v>5010</v>
      </c>
      <c r="B1028" t="s">
        <v>4936</v>
      </c>
      <c r="C1028" t="s">
        <v>4937</v>
      </c>
      <c r="D1028" t="s">
        <v>3770</v>
      </c>
      <c r="E1028" t="s">
        <v>194</v>
      </c>
      <c r="F1028" t="s">
        <v>3772</v>
      </c>
      <c r="G1028" t="s">
        <v>3</v>
      </c>
      <c r="H1028" t="s">
        <v>4938</v>
      </c>
      <c r="I1028">
        <v>4</v>
      </c>
      <c r="J1028" t="s">
        <v>501</v>
      </c>
      <c r="K1028">
        <v>4</v>
      </c>
      <c r="L1028" t="s">
        <v>502</v>
      </c>
      <c r="M1028" t="s">
        <v>508</v>
      </c>
      <c r="N1028" t="s">
        <v>17</v>
      </c>
      <c r="O1028" t="s">
        <v>507</v>
      </c>
      <c r="P1028" t="s">
        <v>8</v>
      </c>
      <c r="Q1028" t="s">
        <v>4570</v>
      </c>
      <c r="R1028" t="s">
        <v>4940</v>
      </c>
      <c r="S1028" t="s">
        <v>195</v>
      </c>
      <c r="T1028" t="s">
        <v>4570</v>
      </c>
      <c r="U1028" t="s">
        <v>4570</v>
      </c>
      <c r="V1028" t="s">
        <v>4951</v>
      </c>
      <c r="W1028" t="s">
        <v>4496</v>
      </c>
      <c r="X1028" t="s">
        <v>5726</v>
      </c>
      <c r="Y1028" t="s">
        <v>6306</v>
      </c>
      <c r="Z1028" t="s">
        <v>8</v>
      </c>
      <c r="AA1028">
        <v>0</v>
      </c>
      <c r="AB1028" t="s">
        <v>195</v>
      </c>
      <c r="AC1028">
        <v>0</v>
      </c>
      <c r="AD1028" t="s">
        <v>195</v>
      </c>
      <c r="AE1028">
        <v>0</v>
      </c>
      <c r="AF1028" t="s">
        <v>195</v>
      </c>
      <c r="AG1028">
        <v>0</v>
      </c>
      <c r="AH1028" t="s">
        <v>195</v>
      </c>
      <c r="AI1028">
        <v>30</v>
      </c>
      <c r="AJ1028" t="s">
        <v>25</v>
      </c>
      <c r="AK1028">
        <v>455000</v>
      </c>
      <c r="AL1028">
        <v>13650000</v>
      </c>
      <c r="AM1028" t="s">
        <v>195</v>
      </c>
      <c r="AN1028">
        <v>0</v>
      </c>
      <c r="AO1028" t="s">
        <v>5011</v>
      </c>
      <c r="AP1028">
        <v>0</v>
      </c>
      <c r="AQ1028">
        <v>823776</v>
      </c>
      <c r="AR1028">
        <v>290790</v>
      </c>
      <c r="AS1028">
        <v>1801291</v>
      </c>
      <c r="AT1028">
        <v>2566247</v>
      </c>
      <c r="AU1028">
        <v>469506</v>
      </c>
      <c r="AV1028">
        <v>227500</v>
      </c>
      <c r="AW1028">
        <v>227500</v>
      </c>
      <c r="AX1028">
        <v>227500</v>
      </c>
      <c r="AY1028">
        <v>127988</v>
      </c>
      <c r="AZ1028">
        <v>62902</v>
      </c>
      <c r="BA1028">
        <v>6825000</v>
      </c>
      <c r="BB1028" t="s">
        <v>3771</v>
      </c>
      <c r="BC1028" t="s">
        <v>6196</v>
      </c>
      <c r="BD1028" t="s">
        <v>6197</v>
      </c>
      <c r="BE1028" t="s">
        <v>6198</v>
      </c>
      <c r="BF1028" t="s">
        <v>6199</v>
      </c>
      <c r="BG1028" t="s">
        <v>6281</v>
      </c>
      <c r="BH1028" t="s">
        <v>5764</v>
      </c>
      <c r="BI1028" t="s">
        <v>195</v>
      </c>
      <c r="BJ1028" t="s">
        <v>195</v>
      </c>
      <c r="BK1028" t="s">
        <v>5184</v>
      </c>
      <c r="BL1028" t="s">
        <v>6307</v>
      </c>
      <c r="BM1028" t="s">
        <v>4949</v>
      </c>
      <c r="BN1028" t="s">
        <v>5186</v>
      </c>
      <c r="BO1028" t="s">
        <v>4950</v>
      </c>
      <c r="BP1028" s="441" t="str">
        <f t="shared" si="16"/>
        <v>DL.2375.AFA.001.051.B.524119</v>
      </c>
    </row>
    <row r="1029" spans="1:68">
      <c r="A1029" t="s">
        <v>5010</v>
      </c>
      <c r="B1029" t="s">
        <v>4936</v>
      </c>
      <c r="C1029" t="s">
        <v>4937</v>
      </c>
      <c r="D1029" t="s">
        <v>3770</v>
      </c>
      <c r="E1029" t="s">
        <v>194</v>
      </c>
      <c r="F1029" t="s">
        <v>3772</v>
      </c>
      <c r="G1029" t="s">
        <v>3</v>
      </c>
      <c r="H1029" t="s">
        <v>4938</v>
      </c>
      <c r="I1029">
        <v>4</v>
      </c>
      <c r="J1029" t="s">
        <v>501</v>
      </c>
      <c r="K1029">
        <v>4</v>
      </c>
      <c r="L1029" t="s">
        <v>517</v>
      </c>
      <c r="M1029" t="s">
        <v>508</v>
      </c>
      <c r="N1029" t="s">
        <v>29</v>
      </c>
      <c r="O1029" t="s">
        <v>507</v>
      </c>
      <c r="P1029" t="s">
        <v>8</v>
      </c>
      <c r="Q1029" t="s">
        <v>4570</v>
      </c>
      <c r="R1029" t="s">
        <v>4940</v>
      </c>
      <c r="S1029" t="s">
        <v>195</v>
      </c>
      <c r="T1029" t="s">
        <v>4570</v>
      </c>
      <c r="U1029" t="s">
        <v>4570</v>
      </c>
      <c r="V1029" t="s">
        <v>4496</v>
      </c>
      <c r="W1029" t="s">
        <v>4570</v>
      </c>
      <c r="X1029" t="s">
        <v>6308</v>
      </c>
      <c r="Y1029" t="s">
        <v>6309</v>
      </c>
      <c r="Z1029" t="s">
        <v>8</v>
      </c>
      <c r="AA1029">
        <v>0</v>
      </c>
      <c r="AB1029" t="s">
        <v>195</v>
      </c>
      <c r="AC1029">
        <v>0</v>
      </c>
      <c r="AD1029" t="s">
        <v>195</v>
      </c>
      <c r="AE1029">
        <v>0</v>
      </c>
      <c r="AF1029" t="s">
        <v>195</v>
      </c>
      <c r="AG1029">
        <v>0</v>
      </c>
      <c r="AH1029" t="s">
        <v>195</v>
      </c>
      <c r="AI1029">
        <v>100</v>
      </c>
      <c r="AJ1029" t="s">
        <v>25</v>
      </c>
      <c r="AK1029">
        <v>210000</v>
      </c>
      <c r="AL1029">
        <v>21000000</v>
      </c>
      <c r="AM1029" t="s">
        <v>195</v>
      </c>
      <c r="AN1029">
        <v>0</v>
      </c>
      <c r="AO1029" t="s">
        <v>5011</v>
      </c>
      <c r="AP1029">
        <v>0</v>
      </c>
      <c r="AQ1029">
        <v>216628</v>
      </c>
      <c r="AR1029">
        <v>314945</v>
      </c>
      <c r="AS1029">
        <v>329109</v>
      </c>
      <c r="AT1029">
        <v>424925</v>
      </c>
      <c r="AU1029">
        <v>1853840</v>
      </c>
      <c r="AV1029">
        <v>1728029</v>
      </c>
      <c r="AW1029">
        <v>1424749</v>
      </c>
      <c r="AX1029">
        <v>3049854</v>
      </c>
      <c r="AY1029">
        <v>759718</v>
      </c>
      <c r="AZ1029">
        <v>398202</v>
      </c>
      <c r="BA1029">
        <v>10500001</v>
      </c>
      <c r="BB1029" t="s">
        <v>3771</v>
      </c>
      <c r="BC1029" t="s">
        <v>6196</v>
      </c>
      <c r="BD1029" t="s">
        <v>6197</v>
      </c>
      <c r="BE1029" t="s">
        <v>6198</v>
      </c>
      <c r="BF1029" t="s">
        <v>6204</v>
      </c>
      <c r="BG1029" t="s">
        <v>6240</v>
      </c>
      <c r="BH1029" t="s">
        <v>5764</v>
      </c>
      <c r="BI1029" t="s">
        <v>195</v>
      </c>
      <c r="BJ1029" t="s">
        <v>195</v>
      </c>
      <c r="BK1029" t="s">
        <v>5184</v>
      </c>
      <c r="BL1029" t="s">
        <v>6310</v>
      </c>
      <c r="BM1029" t="s">
        <v>4949</v>
      </c>
      <c r="BN1029" t="s">
        <v>5186</v>
      </c>
      <c r="BO1029" t="s">
        <v>4950</v>
      </c>
      <c r="BP1029" s="441" t="str">
        <f t="shared" si="16"/>
        <v>DL.2375.AFA.001.052.B.524119</v>
      </c>
    </row>
    <row r="1030" spans="1:68">
      <c r="A1030" t="s">
        <v>5010</v>
      </c>
      <c r="B1030" t="s">
        <v>4936</v>
      </c>
      <c r="C1030" t="s">
        <v>4937</v>
      </c>
      <c r="D1030" t="s">
        <v>3770</v>
      </c>
      <c r="E1030" t="s">
        <v>194</v>
      </c>
      <c r="F1030" t="s">
        <v>3772</v>
      </c>
      <c r="G1030" t="s">
        <v>3</v>
      </c>
      <c r="H1030" t="s">
        <v>4938</v>
      </c>
      <c r="I1030">
        <v>4</v>
      </c>
      <c r="J1030" t="s">
        <v>501</v>
      </c>
      <c r="K1030">
        <v>4</v>
      </c>
      <c r="L1030" t="s">
        <v>517</v>
      </c>
      <c r="M1030" t="s">
        <v>508</v>
      </c>
      <c r="N1030" t="s">
        <v>29</v>
      </c>
      <c r="O1030" t="s">
        <v>507</v>
      </c>
      <c r="P1030" t="s">
        <v>8</v>
      </c>
      <c r="Q1030" t="s">
        <v>4570</v>
      </c>
      <c r="R1030" t="s">
        <v>4940</v>
      </c>
      <c r="S1030" t="s">
        <v>195</v>
      </c>
      <c r="T1030" t="s">
        <v>4570</v>
      </c>
      <c r="U1030" t="s">
        <v>4570</v>
      </c>
      <c r="V1030" t="s">
        <v>4951</v>
      </c>
      <c r="W1030" t="s">
        <v>4496</v>
      </c>
      <c r="X1030" t="s">
        <v>6311</v>
      </c>
      <c r="Y1030" t="s">
        <v>6312</v>
      </c>
      <c r="Z1030" t="s">
        <v>8</v>
      </c>
      <c r="AA1030">
        <v>0</v>
      </c>
      <c r="AB1030" t="s">
        <v>195</v>
      </c>
      <c r="AC1030">
        <v>0</v>
      </c>
      <c r="AD1030" t="s">
        <v>195</v>
      </c>
      <c r="AE1030">
        <v>0</v>
      </c>
      <c r="AF1030" t="s">
        <v>195</v>
      </c>
      <c r="AG1030">
        <v>0</v>
      </c>
      <c r="AH1030" t="s">
        <v>195</v>
      </c>
      <c r="AI1030">
        <v>50</v>
      </c>
      <c r="AJ1030" t="s">
        <v>16</v>
      </c>
      <c r="AK1030">
        <v>800000</v>
      </c>
      <c r="AL1030">
        <v>40000000</v>
      </c>
      <c r="AM1030" t="s">
        <v>195</v>
      </c>
      <c r="AN1030">
        <v>0</v>
      </c>
      <c r="AO1030" t="s">
        <v>5011</v>
      </c>
      <c r="AP1030">
        <v>0</v>
      </c>
      <c r="AQ1030">
        <v>412626</v>
      </c>
      <c r="AR1030">
        <v>599894</v>
      </c>
      <c r="AS1030">
        <v>626874</v>
      </c>
      <c r="AT1030">
        <v>809381</v>
      </c>
      <c r="AU1030">
        <v>3531124</v>
      </c>
      <c r="AV1030">
        <v>3291484</v>
      </c>
      <c r="AW1030">
        <v>2713808</v>
      </c>
      <c r="AX1030">
        <v>5809246</v>
      </c>
      <c r="AY1030">
        <v>1447083</v>
      </c>
      <c r="AZ1030">
        <v>758479</v>
      </c>
      <c r="BA1030">
        <v>20000001</v>
      </c>
      <c r="BB1030" t="s">
        <v>3771</v>
      </c>
      <c r="BC1030" t="s">
        <v>6196</v>
      </c>
      <c r="BD1030" t="s">
        <v>6197</v>
      </c>
      <c r="BE1030" t="s">
        <v>6198</v>
      </c>
      <c r="BF1030" t="s">
        <v>6204</v>
      </c>
      <c r="BG1030" t="s">
        <v>6240</v>
      </c>
      <c r="BH1030" t="s">
        <v>5764</v>
      </c>
      <c r="BI1030" t="s">
        <v>195</v>
      </c>
      <c r="BJ1030" t="s">
        <v>195</v>
      </c>
      <c r="BK1030" t="s">
        <v>5184</v>
      </c>
      <c r="BL1030" t="s">
        <v>6313</v>
      </c>
      <c r="BM1030" t="s">
        <v>4949</v>
      </c>
      <c r="BN1030" t="s">
        <v>5186</v>
      </c>
      <c r="BO1030" t="s">
        <v>4950</v>
      </c>
      <c r="BP1030" s="441" t="str">
        <f t="shared" si="16"/>
        <v>DL.2375.AFA.001.052.B.524119</v>
      </c>
    </row>
    <row r="1031" spans="1:68">
      <c r="A1031" t="s">
        <v>5010</v>
      </c>
      <c r="B1031" t="s">
        <v>4936</v>
      </c>
      <c r="C1031" t="s">
        <v>4937</v>
      </c>
      <c r="D1031" t="s">
        <v>3770</v>
      </c>
      <c r="E1031" t="s">
        <v>194</v>
      </c>
      <c r="F1031" t="s">
        <v>3772</v>
      </c>
      <c r="G1031" t="s">
        <v>3</v>
      </c>
      <c r="H1031" t="s">
        <v>4938</v>
      </c>
      <c r="I1031">
        <v>4</v>
      </c>
      <c r="J1031" t="s">
        <v>501</v>
      </c>
      <c r="K1031">
        <v>4</v>
      </c>
      <c r="L1031" t="s">
        <v>519</v>
      </c>
      <c r="M1031" t="s">
        <v>8</v>
      </c>
      <c r="N1031" t="s">
        <v>37</v>
      </c>
      <c r="O1031" t="s">
        <v>507</v>
      </c>
      <c r="P1031" t="s">
        <v>8</v>
      </c>
      <c r="Q1031" t="s">
        <v>4570</v>
      </c>
      <c r="R1031" t="s">
        <v>4940</v>
      </c>
      <c r="S1031" t="s">
        <v>195</v>
      </c>
      <c r="T1031" t="s">
        <v>4570</v>
      </c>
      <c r="U1031" t="s">
        <v>4570</v>
      </c>
      <c r="V1031" t="s">
        <v>4496</v>
      </c>
      <c r="W1031" t="s">
        <v>4570</v>
      </c>
      <c r="X1031" t="s">
        <v>6314</v>
      </c>
      <c r="Y1031" t="s">
        <v>6315</v>
      </c>
      <c r="Z1031" t="s">
        <v>8</v>
      </c>
      <c r="AA1031">
        <v>0</v>
      </c>
      <c r="AB1031" t="s">
        <v>195</v>
      </c>
      <c r="AC1031">
        <v>0</v>
      </c>
      <c r="AD1031" t="s">
        <v>195</v>
      </c>
      <c r="AE1031">
        <v>0</v>
      </c>
      <c r="AF1031" t="s">
        <v>195</v>
      </c>
      <c r="AG1031">
        <v>0</v>
      </c>
      <c r="AH1031" t="s">
        <v>195</v>
      </c>
      <c r="AI1031">
        <v>40</v>
      </c>
      <c r="AJ1031" t="s">
        <v>25</v>
      </c>
      <c r="AK1031">
        <v>412000</v>
      </c>
      <c r="AL1031">
        <v>16480000</v>
      </c>
      <c r="AM1031" t="s">
        <v>195</v>
      </c>
      <c r="AN1031">
        <v>0</v>
      </c>
      <c r="AO1031" t="s">
        <v>5011</v>
      </c>
      <c r="AP1031">
        <v>0</v>
      </c>
      <c r="AQ1031">
        <v>99771</v>
      </c>
      <c r="AR1031">
        <v>774314</v>
      </c>
      <c r="AS1031">
        <v>876173</v>
      </c>
      <c r="AT1031">
        <v>549333</v>
      </c>
      <c r="AU1031">
        <v>1138913</v>
      </c>
      <c r="AV1031">
        <v>1101784</v>
      </c>
      <c r="AW1031">
        <v>1143084</v>
      </c>
      <c r="AX1031">
        <v>1113575</v>
      </c>
      <c r="AY1031">
        <v>1115904</v>
      </c>
      <c r="AZ1031">
        <v>327148</v>
      </c>
      <c r="BA1031">
        <v>8240001</v>
      </c>
      <c r="BB1031" t="s">
        <v>3771</v>
      </c>
      <c r="BC1031" t="s">
        <v>6196</v>
      </c>
      <c r="BD1031" t="s">
        <v>6197</v>
      </c>
      <c r="BE1031" t="s">
        <v>6198</v>
      </c>
      <c r="BF1031" t="s">
        <v>6209</v>
      </c>
      <c r="BG1031" t="s">
        <v>6244</v>
      </c>
      <c r="BH1031" t="s">
        <v>5764</v>
      </c>
      <c r="BI1031" t="s">
        <v>195</v>
      </c>
      <c r="BJ1031" t="s">
        <v>195</v>
      </c>
      <c r="BK1031" t="s">
        <v>5184</v>
      </c>
      <c r="BL1031" t="s">
        <v>6316</v>
      </c>
      <c r="BM1031" t="s">
        <v>4949</v>
      </c>
      <c r="BN1031" t="s">
        <v>5186</v>
      </c>
      <c r="BO1031" t="s">
        <v>4950</v>
      </c>
      <c r="BP1031" s="441" t="str">
        <f t="shared" si="16"/>
        <v>DL.2375.AFA.001.053.A.524119</v>
      </c>
    </row>
    <row r="1032" spans="1:68">
      <c r="A1032" t="s">
        <v>5010</v>
      </c>
      <c r="B1032" t="s">
        <v>4936</v>
      </c>
      <c r="C1032" t="s">
        <v>4937</v>
      </c>
      <c r="D1032" t="s">
        <v>3770</v>
      </c>
      <c r="E1032" t="s">
        <v>194</v>
      </c>
      <c r="F1032" t="s">
        <v>3772</v>
      </c>
      <c r="G1032" t="s">
        <v>3</v>
      </c>
      <c r="H1032" t="s">
        <v>4938</v>
      </c>
      <c r="I1032">
        <v>4</v>
      </c>
      <c r="J1032" t="s">
        <v>501</v>
      </c>
      <c r="K1032">
        <v>4</v>
      </c>
      <c r="L1032" t="s">
        <v>519</v>
      </c>
      <c r="M1032" t="s">
        <v>509</v>
      </c>
      <c r="N1032" t="s">
        <v>701</v>
      </c>
      <c r="O1032" t="s">
        <v>507</v>
      </c>
      <c r="P1032" t="s">
        <v>8</v>
      </c>
      <c r="Q1032" t="s">
        <v>4570</v>
      </c>
      <c r="R1032" t="s">
        <v>4940</v>
      </c>
      <c r="S1032" t="s">
        <v>195</v>
      </c>
      <c r="T1032" t="s">
        <v>4570</v>
      </c>
      <c r="U1032" t="s">
        <v>4570</v>
      </c>
      <c r="V1032" t="s">
        <v>4496</v>
      </c>
      <c r="W1032" t="s">
        <v>4570</v>
      </c>
      <c r="X1032" t="s">
        <v>6317</v>
      </c>
      <c r="Y1032" t="s">
        <v>6318</v>
      </c>
      <c r="Z1032" t="s">
        <v>8</v>
      </c>
      <c r="AA1032">
        <v>0</v>
      </c>
      <c r="AB1032" t="s">
        <v>195</v>
      </c>
      <c r="AC1032">
        <v>0</v>
      </c>
      <c r="AD1032" t="s">
        <v>195</v>
      </c>
      <c r="AE1032">
        <v>0</v>
      </c>
      <c r="AF1032" t="s">
        <v>195</v>
      </c>
      <c r="AG1032">
        <v>0</v>
      </c>
      <c r="AH1032" t="s">
        <v>195</v>
      </c>
      <c r="AI1032">
        <v>60</v>
      </c>
      <c r="AJ1032" t="s">
        <v>25</v>
      </c>
      <c r="AK1032">
        <v>150000</v>
      </c>
      <c r="AL1032">
        <v>9000000</v>
      </c>
      <c r="AM1032" t="s">
        <v>195</v>
      </c>
      <c r="AN1032">
        <v>0</v>
      </c>
      <c r="AO1032" t="s">
        <v>5011</v>
      </c>
      <c r="AP1032">
        <v>0</v>
      </c>
      <c r="AQ1032">
        <v>54487</v>
      </c>
      <c r="AR1032">
        <v>422866</v>
      </c>
      <c r="AS1032">
        <v>478493</v>
      </c>
      <c r="AT1032">
        <v>300000</v>
      </c>
      <c r="AU1032">
        <v>621979</v>
      </c>
      <c r="AV1032">
        <v>601702</v>
      </c>
      <c r="AW1032">
        <v>624257</v>
      </c>
      <c r="AX1032">
        <v>608141</v>
      </c>
      <c r="AY1032">
        <v>609413</v>
      </c>
      <c r="AZ1032">
        <v>178661</v>
      </c>
      <c r="BA1032">
        <v>4500001</v>
      </c>
      <c r="BB1032" t="s">
        <v>3771</v>
      </c>
      <c r="BC1032" t="s">
        <v>6196</v>
      </c>
      <c r="BD1032" t="s">
        <v>6197</v>
      </c>
      <c r="BE1032" t="s">
        <v>6198</v>
      </c>
      <c r="BF1032" t="s">
        <v>6209</v>
      </c>
      <c r="BG1032" t="s">
        <v>6285</v>
      </c>
      <c r="BH1032" t="s">
        <v>5764</v>
      </c>
      <c r="BI1032" t="s">
        <v>195</v>
      </c>
      <c r="BJ1032" t="s">
        <v>195</v>
      </c>
      <c r="BK1032" t="s">
        <v>5184</v>
      </c>
      <c r="BL1032" t="s">
        <v>6319</v>
      </c>
      <c r="BM1032" t="s">
        <v>4949</v>
      </c>
      <c r="BN1032" t="s">
        <v>5186</v>
      </c>
      <c r="BO1032" t="s">
        <v>4950</v>
      </c>
      <c r="BP1032" s="441" t="str">
        <f t="shared" si="16"/>
        <v>DL.2375.AFA.001.053.C.524119</v>
      </c>
    </row>
    <row r="1033" spans="1:68">
      <c r="A1033" t="s">
        <v>5010</v>
      </c>
      <c r="B1033" t="s">
        <v>4936</v>
      </c>
      <c r="C1033" t="s">
        <v>4937</v>
      </c>
      <c r="D1033" t="s">
        <v>3770</v>
      </c>
      <c r="E1033" t="s">
        <v>194</v>
      </c>
      <c r="F1033" t="s">
        <v>3772</v>
      </c>
      <c r="G1033" t="s">
        <v>3</v>
      </c>
      <c r="H1033" t="s">
        <v>4938</v>
      </c>
      <c r="I1033">
        <v>4</v>
      </c>
      <c r="J1033" t="s">
        <v>501</v>
      </c>
      <c r="K1033">
        <v>4</v>
      </c>
      <c r="L1033" t="s">
        <v>520</v>
      </c>
      <c r="M1033" t="s">
        <v>8</v>
      </c>
      <c r="N1033" t="s">
        <v>39</v>
      </c>
      <c r="O1033" t="s">
        <v>507</v>
      </c>
      <c r="P1033" t="s">
        <v>8</v>
      </c>
      <c r="Q1033" t="s">
        <v>4570</v>
      </c>
      <c r="R1033" t="s">
        <v>4940</v>
      </c>
      <c r="S1033" t="s">
        <v>195</v>
      </c>
      <c r="T1033" t="s">
        <v>4570</v>
      </c>
      <c r="U1033" t="s">
        <v>4570</v>
      </c>
      <c r="V1033" t="s">
        <v>4496</v>
      </c>
      <c r="W1033" t="s">
        <v>4570</v>
      </c>
      <c r="X1033" t="s">
        <v>6320</v>
      </c>
      <c r="Y1033" t="s">
        <v>6321</v>
      </c>
      <c r="Z1033" t="s">
        <v>8</v>
      </c>
      <c r="AA1033">
        <v>0</v>
      </c>
      <c r="AB1033" t="s">
        <v>195</v>
      </c>
      <c r="AC1033">
        <v>0</v>
      </c>
      <c r="AD1033" t="s">
        <v>195</v>
      </c>
      <c r="AE1033">
        <v>0</v>
      </c>
      <c r="AF1033" t="s">
        <v>195</v>
      </c>
      <c r="AG1033">
        <v>0</v>
      </c>
      <c r="AH1033" t="s">
        <v>195</v>
      </c>
      <c r="AI1033">
        <v>20</v>
      </c>
      <c r="AJ1033" t="s">
        <v>25</v>
      </c>
      <c r="AK1033">
        <v>159950</v>
      </c>
      <c r="AL1033">
        <v>3199000</v>
      </c>
      <c r="AM1033" t="s">
        <v>195</v>
      </c>
      <c r="AN1033">
        <v>0</v>
      </c>
      <c r="AO1033" t="s">
        <v>5011</v>
      </c>
      <c r="AP1033">
        <v>0</v>
      </c>
      <c r="AQ1033">
        <v>44832</v>
      </c>
      <c r="AR1033">
        <v>213166</v>
      </c>
      <c r="AS1033">
        <v>138143</v>
      </c>
      <c r="AT1033">
        <v>312234</v>
      </c>
      <c r="AU1033">
        <v>224782</v>
      </c>
      <c r="AV1033">
        <v>216679</v>
      </c>
      <c r="AW1033">
        <v>114657</v>
      </c>
      <c r="AX1033">
        <v>56532</v>
      </c>
      <c r="AY1033">
        <v>236758</v>
      </c>
      <c r="AZ1033">
        <v>41716</v>
      </c>
      <c r="BA1033">
        <v>1599501</v>
      </c>
      <c r="BB1033" t="s">
        <v>3771</v>
      </c>
      <c r="BC1033" t="s">
        <v>6196</v>
      </c>
      <c r="BD1033" t="s">
        <v>6197</v>
      </c>
      <c r="BE1033" t="s">
        <v>6198</v>
      </c>
      <c r="BF1033" t="s">
        <v>6214</v>
      </c>
      <c r="BG1033" t="s">
        <v>6248</v>
      </c>
      <c r="BH1033" t="s">
        <v>5764</v>
      </c>
      <c r="BI1033" t="s">
        <v>195</v>
      </c>
      <c r="BJ1033" t="s">
        <v>195</v>
      </c>
      <c r="BK1033" t="s">
        <v>5184</v>
      </c>
      <c r="BL1033" t="s">
        <v>6322</v>
      </c>
      <c r="BM1033" t="s">
        <v>4949</v>
      </c>
      <c r="BN1033" t="s">
        <v>5186</v>
      </c>
      <c r="BO1033" t="s">
        <v>4950</v>
      </c>
      <c r="BP1033" s="441" t="str">
        <f t="shared" si="16"/>
        <v>DL.2375.AFA.001.054.A.524119</v>
      </c>
    </row>
    <row r="1034" spans="1:68">
      <c r="A1034" t="s">
        <v>5010</v>
      </c>
      <c r="B1034" t="s">
        <v>4936</v>
      </c>
      <c r="C1034" t="s">
        <v>4937</v>
      </c>
      <c r="D1034" t="s">
        <v>3770</v>
      </c>
      <c r="E1034" t="s">
        <v>194</v>
      </c>
      <c r="F1034" t="s">
        <v>3772</v>
      </c>
      <c r="G1034" t="s">
        <v>3</v>
      </c>
      <c r="H1034" t="s">
        <v>4938</v>
      </c>
      <c r="I1034">
        <v>4</v>
      </c>
      <c r="J1034" t="s">
        <v>501</v>
      </c>
      <c r="K1034">
        <v>4</v>
      </c>
      <c r="L1034" t="s">
        <v>520</v>
      </c>
      <c r="M1034" t="s">
        <v>508</v>
      </c>
      <c r="N1034" t="s">
        <v>40</v>
      </c>
      <c r="O1034" t="s">
        <v>507</v>
      </c>
      <c r="P1034" t="s">
        <v>8</v>
      </c>
      <c r="Q1034" t="s">
        <v>4570</v>
      </c>
      <c r="R1034" t="s">
        <v>4940</v>
      </c>
      <c r="S1034" t="s">
        <v>195</v>
      </c>
      <c r="T1034" t="s">
        <v>4570</v>
      </c>
      <c r="U1034" t="s">
        <v>4570</v>
      </c>
      <c r="V1034" t="s">
        <v>4496</v>
      </c>
      <c r="W1034" t="s">
        <v>4570</v>
      </c>
      <c r="X1034" t="s">
        <v>6323</v>
      </c>
      <c r="Y1034" t="s">
        <v>6321</v>
      </c>
      <c r="Z1034" t="s">
        <v>8</v>
      </c>
      <c r="AA1034">
        <v>0</v>
      </c>
      <c r="AB1034" t="s">
        <v>195</v>
      </c>
      <c r="AC1034">
        <v>0</v>
      </c>
      <c r="AD1034" t="s">
        <v>195</v>
      </c>
      <c r="AE1034">
        <v>0</v>
      </c>
      <c r="AF1034" t="s">
        <v>195</v>
      </c>
      <c r="AG1034">
        <v>0</v>
      </c>
      <c r="AH1034" t="s">
        <v>195</v>
      </c>
      <c r="AI1034">
        <v>20</v>
      </c>
      <c r="AJ1034" t="s">
        <v>25</v>
      </c>
      <c r="AK1034">
        <v>330000</v>
      </c>
      <c r="AL1034">
        <v>6600000</v>
      </c>
      <c r="AM1034" t="s">
        <v>195</v>
      </c>
      <c r="AN1034">
        <v>0</v>
      </c>
      <c r="AO1034" t="s">
        <v>5011</v>
      </c>
      <c r="AP1034">
        <v>0</v>
      </c>
      <c r="AQ1034">
        <v>92495</v>
      </c>
      <c r="AR1034">
        <v>439793</v>
      </c>
      <c r="AS1034">
        <v>285009</v>
      </c>
      <c r="AT1034">
        <v>644184</v>
      </c>
      <c r="AU1034">
        <v>463759</v>
      </c>
      <c r="AV1034">
        <v>447040</v>
      </c>
      <c r="AW1034">
        <v>236554</v>
      </c>
      <c r="AX1034">
        <v>116634</v>
      </c>
      <c r="AY1034">
        <v>488465</v>
      </c>
      <c r="AZ1034">
        <v>86067</v>
      </c>
      <c r="BA1034">
        <v>3300000</v>
      </c>
      <c r="BB1034" t="s">
        <v>3771</v>
      </c>
      <c r="BC1034" t="s">
        <v>6196</v>
      </c>
      <c r="BD1034" t="s">
        <v>6197</v>
      </c>
      <c r="BE1034" t="s">
        <v>6198</v>
      </c>
      <c r="BF1034" t="s">
        <v>6214</v>
      </c>
      <c r="BG1034" t="s">
        <v>6324</v>
      </c>
      <c r="BH1034" t="s">
        <v>5764</v>
      </c>
      <c r="BI1034" t="s">
        <v>195</v>
      </c>
      <c r="BJ1034" t="s">
        <v>195</v>
      </c>
      <c r="BK1034" t="s">
        <v>5184</v>
      </c>
      <c r="BL1034" t="s">
        <v>6322</v>
      </c>
      <c r="BM1034" t="s">
        <v>4949</v>
      </c>
      <c r="BN1034" t="s">
        <v>5186</v>
      </c>
      <c r="BO1034" t="s">
        <v>4950</v>
      </c>
      <c r="BP1034" s="441" t="str">
        <f t="shared" si="16"/>
        <v>DL.2375.AFA.001.054.B.524119</v>
      </c>
    </row>
    <row r="1035" spans="1:68">
      <c r="A1035" t="s">
        <v>5010</v>
      </c>
      <c r="B1035" t="s">
        <v>4936</v>
      </c>
      <c r="C1035" t="s">
        <v>4937</v>
      </c>
      <c r="D1035" t="s">
        <v>3770</v>
      </c>
      <c r="E1035" t="s">
        <v>194</v>
      </c>
      <c r="F1035" t="s">
        <v>3772</v>
      </c>
      <c r="G1035" t="s">
        <v>3</v>
      </c>
      <c r="H1035" t="s">
        <v>4938</v>
      </c>
      <c r="I1035">
        <v>4</v>
      </c>
      <c r="J1035" t="s">
        <v>501</v>
      </c>
      <c r="K1035">
        <v>4</v>
      </c>
      <c r="L1035" t="s">
        <v>520</v>
      </c>
      <c r="M1035" t="s">
        <v>508</v>
      </c>
      <c r="N1035" t="s">
        <v>40</v>
      </c>
      <c r="O1035" t="s">
        <v>507</v>
      </c>
      <c r="P1035" t="s">
        <v>8</v>
      </c>
      <c r="Q1035" t="s">
        <v>4570</v>
      </c>
      <c r="R1035" t="s">
        <v>4940</v>
      </c>
      <c r="S1035" t="s">
        <v>195</v>
      </c>
      <c r="T1035" t="s">
        <v>4570</v>
      </c>
      <c r="U1035" t="s">
        <v>4570</v>
      </c>
      <c r="V1035" t="s">
        <v>4951</v>
      </c>
      <c r="W1035" t="s">
        <v>4496</v>
      </c>
      <c r="X1035" t="s">
        <v>6325</v>
      </c>
      <c r="Y1035" t="s">
        <v>6326</v>
      </c>
      <c r="Z1035" t="s">
        <v>8</v>
      </c>
      <c r="AA1035">
        <v>0</v>
      </c>
      <c r="AB1035" t="s">
        <v>195</v>
      </c>
      <c r="AC1035">
        <v>0</v>
      </c>
      <c r="AD1035" t="s">
        <v>195</v>
      </c>
      <c r="AE1035">
        <v>0</v>
      </c>
      <c r="AF1035" t="s">
        <v>195</v>
      </c>
      <c r="AG1035">
        <v>0</v>
      </c>
      <c r="AH1035" t="s">
        <v>195</v>
      </c>
      <c r="AI1035">
        <v>16</v>
      </c>
      <c r="AJ1035" t="s">
        <v>25</v>
      </c>
      <c r="AK1035">
        <v>150000</v>
      </c>
      <c r="AL1035">
        <v>2400000</v>
      </c>
      <c r="AM1035" t="s">
        <v>195</v>
      </c>
      <c r="AN1035">
        <v>0</v>
      </c>
      <c r="AO1035" t="s">
        <v>5011</v>
      </c>
      <c r="AP1035">
        <v>0</v>
      </c>
      <c r="AQ1035">
        <v>33635</v>
      </c>
      <c r="AR1035">
        <v>159925</v>
      </c>
      <c r="AS1035">
        <v>103640</v>
      </c>
      <c r="AT1035">
        <v>234249</v>
      </c>
      <c r="AU1035">
        <v>168639</v>
      </c>
      <c r="AV1035">
        <v>162560</v>
      </c>
      <c r="AW1035">
        <v>86020</v>
      </c>
      <c r="AX1035">
        <v>42412</v>
      </c>
      <c r="AY1035">
        <v>177624</v>
      </c>
      <c r="AZ1035">
        <v>31297</v>
      </c>
      <c r="BA1035">
        <v>1199999</v>
      </c>
      <c r="BB1035" t="s">
        <v>3771</v>
      </c>
      <c r="BC1035" t="s">
        <v>6196</v>
      </c>
      <c r="BD1035" t="s">
        <v>6197</v>
      </c>
      <c r="BE1035" t="s">
        <v>6198</v>
      </c>
      <c r="BF1035" t="s">
        <v>6214</v>
      </c>
      <c r="BG1035" t="s">
        <v>6324</v>
      </c>
      <c r="BH1035" t="s">
        <v>5764</v>
      </c>
      <c r="BI1035" t="s">
        <v>195</v>
      </c>
      <c r="BJ1035" t="s">
        <v>195</v>
      </c>
      <c r="BK1035" t="s">
        <v>5184</v>
      </c>
      <c r="BL1035" t="s">
        <v>6327</v>
      </c>
      <c r="BM1035" t="s">
        <v>4949</v>
      </c>
      <c r="BN1035" t="s">
        <v>5186</v>
      </c>
      <c r="BO1035" t="s">
        <v>4950</v>
      </c>
      <c r="BP1035" s="441" t="str">
        <f t="shared" si="16"/>
        <v>DL.2375.AFA.001.054.B.524119</v>
      </c>
    </row>
    <row r="1036" spans="1:68">
      <c r="A1036" t="s">
        <v>4935</v>
      </c>
      <c r="B1036" t="s">
        <v>4936</v>
      </c>
      <c r="C1036" t="s">
        <v>4937</v>
      </c>
      <c r="D1036" t="s">
        <v>3770</v>
      </c>
      <c r="E1036" t="s">
        <v>194</v>
      </c>
      <c r="F1036" t="s">
        <v>3772</v>
      </c>
      <c r="G1036" t="s">
        <v>3</v>
      </c>
      <c r="H1036" t="s">
        <v>4938</v>
      </c>
      <c r="I1036">
        <v>4</v>
      </c>
      <c r="J1036" t="s">
        <v>501</v>
      </c>
      <c r="K1036">
        <v>4</v>
      </c>
      <c r="L1036" t="s">
        <v>502</v>
      </c>
      <c r="M1036" t="s">
        <v>508</v>
      </c>
      <c r="N1036" t="s">
        <v>17</v>
      </c>
      <c r="O1036" t="s">
        <v>510</v>
      </c>
      <c r="P1036" t="s">
        <v>8</v>
      </c>
      <c r="Q1036" t="s">
        <v>4570</v>
      </c>
      <c r="R1036" t="s">
        <v>4940</v>
      </c>
      <c r="S1036" t="s">
        <v>195</v>
      </c>
      <c r="T1036" t="s">
        <v>4570</v>
      </c>
      <c r="U1036" t="s">
        <v>4570</v>
      </c>
      <c r="V1036" t="s">
        <v>4496</v>
      </c>
      <c r="W1036" t="s">
        <v>4570</v>
      </c>
      <c r="X1036" t="s">
        <v>6328</v>
      </c>
      <c r="Y1036" t="s">
        <v>6329</v>
      </c>
      <c r="Z1036" t="s">
        <v>8</v>
      </c>
      <c r="AA1036">
        <v>0</v>
      </c>
      <c r="AB1036" t="s">
        <v>195</v>
      </c>
      <c r="AC1036">
        <v>0</v>
      </c>
      <c r="AD1036" t="s">
        <v>195</v>
      </c>
      <c r="AE1036">
        <v>0</v>
      </c>
      <c r="AF1036" t="s">
        <v>195</v>
      </c>
      <c r="AG1036">
        <v>0</v>
      </c>
      <c r="AH1036" t="s">
        <v>195</v>
      </c>
      <c r="AI1036">
        <v>5</v>
      </c>
      <c r="AJ1036" t="s">
        <v>25</v>
      </c>
      <c r="AK1036">
        <v>300000</v>
      </c>
      <c r="AL1036">
        <v>1500000</v>
      </c>
      <c r="AM1036" t="s">
        <v>195</v>
      </c>
      <c r="AN1036">
        <v>0</v>
      </c>
      <c r="AO1036" t="s">
        <v>4943</v>
      </c>
      <c r="AP1036">
        <v>0</v>
      </c>
      <c r="AQ1036">
        <v>90525</v>
      </c>
      <c r="AR1036">
        <v>31955</v>
      </c>
      <c r="AS1036">
        <v>197944</v>
      </c>
      <c r="AT1036">
        <v>282005</v>
      </c>
      <c r="AU1036">
        <v>51594</v>
      </c>
      <c r="AV1036">
        <v>25000</v>
      </c>
      <c r="AW1036">
        <v>25000</v>
      </c>
      <c r="AX1036">
        <v>25000</v>
      </c>
      <c r="AY1036">
        <v>14065</v>
      </c>
      <c r="AZ1036">
        <v>6912</v>
      </c>
      <c r="BA1036">
        <v>750000</v>
      </c>
      <c r="BB1036" t="s">
        <v>3771</v>
      </c>
      <c r="BC1036" t="s">
        <v>6196</v>
      </c>
      <c r="BD1036" t="s">
        <v>6197</v>
      </c>
      <c r="BE1036" t="s">
        <v>6198</v>
      </c>
      <c r="BF1036" t="s">
        <v>6199</v>
      </c>
      <c r="BG1036" t="s">
        <v>6281</v>
      </c>
      <c r="BH1036" t="s">
        <v>5764</v>
      </c>
      <c r="BI1036" t="s">
        <v>195</v>
      </c>
      <c r="BJ1036" t="s">
        <v>195</v>
      </c>
      <c r="BK1036" t="s">
        <v>3777</v>
      </c>
      <c r="BL1036" t="s">
        <v>6330</v>
      </c>
      <c r="BM1036" t="s">
        <v>4949</v>
      </c>
      <c r="BN1036" t="s">
        <v>5186</v>
      </c>
      <c r="BO1036" t="s">
        <v>4950</v>
      </c>
      <c r="BP1036" s="441" t="str">
        <f t="shared" si="16"/>
        <v>DL.2375.AFA.001.051.B.524111</v>
      </c>
    </row>
    <row r="1037" spans="1:68">
      <c r="A1037" t="s">
        <v>4935</v>
      </c>
      <c r="B1037" t="s">
        <v>4936</v>
      </c>
      <c r="C1037" t="s">
        <v>4937</v>
      </c>
      <c r="D1037" t="s">
        <v>3770</v>
      </c>
      <c r="E1037" t="s">
        <v>194</v>
      </c>
      <c r="F1037" t="s">
        <v>3772</v>
      </c>
      <c r="G1037" t="s">
        <v>3</v>
      </c>
      <c r="H1037" t="s">
        <v>4938</v>
      </c>
      <c r="I1037">
        <v>4</v>
      </c>
      <c r="J1037" t="s">
        <v>501</v>
      </c>
      <c r="K1037">
        <v>4</v>
      </c>
      <c r="L1037" t="s">
        <v>502</v>
      </c>
      <c r="M1037" t="s">
        <v>509</v>
      </c>
      <c r="N1037" t="s">
        <v>18</v>
      </c>
      <c r="O1037" t="s">
        <v>510</v>
      </c>
      <c r="P1037" t="s">
        <v>8</v>
      </c>
      <c r="Q1037" t="s">
        <v>4570</v>
      </c>
      <c r="R1037" t="s">
        <v>4940</v>
      </c>
      <c r="S1037" t="s">
        <v>195</v>
      </c>
      <c r="T1037" t="s">
        <v>4570</v>
      </c>
      <c r="U1037" t="s">
        <v>4570</v>
      </c>
      <c r="V1037" t="s">
        <v>4496</v>
      </c>
      <c r="W1037" t="s">
        <v>4570</v>
      </c>
      <c r="X1037" t="s">
        <v>6331</v>
      </c>
      <c r="Y1037" t="s">
        <v>6332</v>
      </c>
      <c r="Z1037" t="s">
        <v>8</v>
      </c>
      <c r="AA1037">
        <v>0</v>
      </c>
      <c r="AB1037" t="s">
        <v>195</v>
      </c>
      <c r="AC1037">
        <v>0</v>
      </c>
      <c r="AD1037" t="s">
        <v>195</v>
      </c>
      <c r="AE1037">
        <v>0</v>
      </c>
      <c r="AF1037" t="s">
        <v>195</v>
      </c>
      <c r="AG1037">
        <v>0</v>
      </c>
      <c r="AH1037" t="s">
        <v>195</v>
      </c>
      <c r="AI1037">
        <v>8</v>
      </c>
      <c r="AJ1037" t="s">
        <v>25</v>
      </c>
      <c r="AK1037">
        <v>3000000</v>
      </c>
      <c r="AL1037">
        <v>24000000</v>
      </c>
      <c r="AM1037" t="s">
        <v>195</v>
      </c>
      <c r="AN1037">
        <v>0</v>
      </c>
      <c r="AO1037" t="s">
        <v>4943</v>
      </c>
      <c r="AP1037">
        <v>0</v>
      </c>
      <c r="AQ1037">
        <v>1448397</v>
      </c>
      <c r="AR1037">
        <v>511280</v>
      </c>
      <c r="AS1037">
        <v>3167105</v>
      </c>
      <c r="AT1037">
        <v>4512083</v>
      </c>
      <c r="AU1037">
        <v>825506</v>
      </c>
      <c r="AV1037">
        <v>400000</v>
      </c>
      <c r="AW1037">
        <v>400000</v>
      </c>
      <c r="AX1037">
        <v>400000</v>
      </c>
      <c r="AY1037">
        <v>225034</v>
      </c>
      <c r="AZ1037">
        <v>110596</v>
      </c>
      <c r="BA1037">
        <v>11999999</v>
      </c>
      <c r="BB1037" t="s">
        <v>3771</v>
      </c>
      <c r="BC1037" t="s">
        <v>6196</v>
      </c>
      <c r="BD1037" t="s">
        <v>6197</v>
      </c>
      <c r="BE1037" t="s">
        <v>6198</v>
      </c>
      <c r="BF1037" t="s">
        <v>6199</v>
      </c>
      <c r="BG1037" t="s">
        <v>6333</v>
      </c>
      <c r="BH1037" t="s">
        <v>5764</v>
      </c>
      <c r="BI1037" t="s">
        <v>195</v>
      </c>
      <c r="BJ1037" t="s">
        <v>195</v>
      </c>
      <c r="BK1037" t="s">
        <v>3777</v>
      </c>
      <c r="BL1037" t="s">
        <v>6334</v>
      </c>
      <c r="BM1037" t="s">
        <v>4949</v>
      </c>
      <c r="BN1037" t="s">
        <v>5186</v>
      </c>
      <c r="BO1037" t="s">
        <v>4950</v>
      </c>
      <c r="BP1037" s="441" t="str">
        <f t="shared" si="16"/>
        <v>DL.2375.AFA.001.051.C.524111</v>
      </c>
    </row>
    <row r="1038" spans="1:68">
      <c r="A1038" t="s">
        <v>4935</v>
      </c>
      <c r="B1038" t="s">
        <v>4936</v>
      </c>
      <c r="C1038" t="s">
        <v>4937</v>
      </c>
      <c r="D1038" t="s">
        <v>3770</v>
      </c>
      <c r="E1038" t="s">
        <v>194</v>
      </c>
      <c r="F1038" t="s">
        <v>3772</v>
      </c>
      <c r="G1038" t="s">
        <v>3</v>
      </c>
      <c r="H1038" t="s">
        <v>4938</v>
      </c>
      <c r="I1038">
        <v>4</v>
      </c>
      <c r="J1038" t="s">
        <v>501</v>
      </c>
      <c r="K1038">
        <v>4</v>
      </c>
      <c r="L1038" t="s">
        <v>502</v>
      </c>
      <c r="M1038" t="s">
        <v>511</v>
      </c>
      <c r="N1038" t="s">
        <v>20</v>
      </c>
      <c r="O1038" t="s">
        <v>510</v>
      </c>
      <c r="P1038" t="s">
        <v>8</v>
      </c>
      <c r="Q1038" t="s">
        <v>4570</v>
      </c>
      <c r="R1038" t="s">
        <v>4940</v>
      </c>
      <c r="S1038" t="s">
        <v>195</v>
      </c>
      <c r="T1038" t="s">
        <v>4570</v>
      </c>
      <c r="U1038" t="s">
        <v>4570</v>
      </c>
      <c r="V1038" t="s">
        <v>4496</v>
      </c>
      <c r="W1038" t="s">
        <v>4570</v>
      </c>
      <c r="X1038" t="s">
        <v>6335</v>
      </c>
      <c r="Y1038" t="s">
        <v>6336</v>
      </c>
      <c r="Z1038" t="s">
        <v>8</v>
      </c>
      <c r="AA1038">
        <v>0</v>
      </c>
      <c r="AB1038" t="s">
        <v>195</v>
      </c>
      <c r="AC1038">
        <v>0</v>
      </c>
      <c r="AD1038" t="s">
        <v>195</v>
      </c>
      <c r="AE1038">
        <v>0</v>
      </c>
      <c r="AF1038" t="s">
        <v>195</v>
      </c>
      <c r="AG1038">
        <v>0</v>
      </c>
      <c r="AH1038" t="s">
        <v>195</v>
      </c>
      <c r="AI1038">
        <v>10</v>
      </c>
      <c r="AJ1038" t="s">
        <v>25</v>
      </c>
      <c r="AK1038">
        <v>3000000</v>
      </c>
      <c r="AL1038">
        <v>30000000</v>
      </c>
      <c r="AM1038" t="s">
        <v>195</v>
      </c>
      <c r="AN1038">
        <v>0</v>
      </c>
      <c r="AO1038" t="s">
        <v>4943</v>
      </c>
      <c r="AP1038">
        <v>0</v>
      </c>
      <c r="AQ1038">
        <v>1810497</v>
      </c>
      <c r="AR1038">
        <v>639100</v>
      </c>
      <c r="AS1038">
        <v>3958881</v>
      </c>
      <c r="AT1038">
        <v>5640104</v>
      </c>
      <c r="AU1038">
        <v>1031882</v>
      </c>
      <c r="AV1038">
        <v>500000</v>
      </c>
      <c r="AW1038">
        <v>500000</v>
      </c>
      <c r="AX1038">
        <v>500000</v>
      </c>
      <c r="AY1038">
        <v>281292</v>
      </c>
      <c r="AZ1038">
        <v>138245</v>
      </c>
      <c r="BA1038">
        <v>14999999</v>
      </c>
      <c r="BB1038" t="s">
        <v>3771</v>
      </c>
      <c r="BC1038" t="s">
        <v>6196</v>
      </c>
      <c r="BD1038" t="s">
        <v>6197</v>
      </c>
      <c r="BE1038" t="s">
        <v>6198</v>
      </c>
      <c r="BF1038" t="s">
        <v>6199</v>
      </c>
      <c r="BG1038" t="s">
        <v>6236</v>
      </c>
      <c r="BH1038" t="s">
        <v>5764</v>
      </c>
      <c r="BI1038" t="s">
        <v>195</v>
      </c>
      <c r="BJ1038" t="s">
        <v>195</v>
      </c>
      <c r="BK1038" t="s">
        <v>3777</v>
      </c>
      <c r="BL1038" t="s">
        <v>6337</v>
      </c>
      <c r="BM1038" t="s">
        <v>4949</v>
      </c>
      <c r="BN1038" t="s">
        <v>5186</v>
      </c>
      <c r="BO1038" t="s">
        <v>4950</v>
      </c>
      <c r="BP1038" s="441" t="str">
        <f t="shared" si="16"/>
        <v>DL.2375.AFA.001.051.D.524111</v>
      </c>
    </row>
    <row r="1039" spans="1:68">
      <c r="A1039" t="s">
        <v>4935</v>
      </c>
      <c r="B1039" t="s">
        <v>4936</v>
      </c>
      <c r="C1039" t="s">
        <v>4937</v>
      </c>
      <c r="D1039" t="s">
        <v>3770</v>
      </c>
      <c r="E1039" t="s">
        <v>194</v>
      </c>
      <c r="F1039" t="s">
        <v>3772</v>
      </c>
      <c r="G1039" t="s">
        <v>3</v>
      </c>
      <c r="H1039" t="s">
        <v>4938</v>
      </c>
      <c r="I1039">
        <v>4</v>
      </c>
      <c r="J1039" t="s">
        <v>501</v>
      </c>
      <c r="K1039">
        <v>4</v>
      </c>
      <c r="L1039" t="s">
        <v>502</v>
      </c>
      <c r="M1039" t="s">
        <v>511</v>
      </c>
      <c r="N1039" t="s">
        <v>20</v>
      </c>
      <c r="O1039" t="s">
        <v>510</v>
      </c>
      <c r="P1039" t="s">
        <v>8</v>
      </c>
      <c r="Q1039" t="s">
        <v>4570</v>
      </c>
      <c r="R1039" t="s">
        <v>4940</v>
      </c>
      <c r="S1039" t="s">
        <v>195</v>
      </c>
      <c r="T1039" t="s">
        <v>4570</v>
      </c>
      <c r="U1039" t="s">
        <v>4570</v>
      </c>
      <c r="V1039" t="s">
        <v>4951</v>
      </c>
      <c r="W1039" t="s">
        <v>4496</v>
      </c>
      <c r="X1039" t="s">
        <v>6338</v>
      </c>
      <c r="Y1039" t="s">
        <v>6339</v>
      </c>
      <c r="Z1039" t="s">
        <v>8</v>
      </c>
      <c r="AA1039">
        <v>0</v>
      </c>
      <c r="AB1039" t="s">
        <v>195</v>
      </c>
      <c r="AC1039">
        <v>0</v>
      </c>
      <c r="AD1039" t="s">
        <v>195</v>
      </c>
      <c r="AE1039">
        <v>0</v>
      </c>
      <c r="AF1039" t="s">
        <v>195</v>
      </c>
      <c r="AG1039">
        <v>0</v>
      </c>
      <c r="AH1039" t="s">
        <v>195</v>
      </c>
      <c r="AI1039">
        <v>5</v>
      </c>
      <c r="AJ1039" t="s">
        <v>25</v>
      </c>
      <c r="AK1039">
        <v>3800000</v>
      </c>
      <c r="AL1039">
        <v>19000000</v>
      </c>
      <c r="AM1039" t="s">
        <v>195</v>
      </c>
      <c r="AN1039">
        <v>0</v>
      </c>
      <c r="AO1039" t="s">
        <v>4943</v>
      </c>
      <c r="AP1039">
        <v>0</v>
      </c>
      <c r="AQ1039">
        <v>1146648</v>
      </c>
      <c r="AR1039">
        <v>404763</v>
      </c>
      <c r="AS1039">
        <v>2507291</v>
      </c>
      <c r="AT1039">
        <v>3572066</v>
      </c>
      <c r="AU1039">
        <v>653525</v>
      </c>
      <c r="AV1039">
        <v>316667</v>
      </c>
      <c r="AW1039">
        <v>316667</v>
      </c>
      <c r="AX1039">
        <v>316667</v>
      </c>
      <c r="AY1039">
        <v>178152</v>
      </c>
      <c r="AZ1039">
        <v>87555</v>
      </c>
      <c r="BA1039">
        <v>9499999</v>
      </c>
      <c r="BB1039" t="s">
        <v>3771</v>
      </c>
      <c r="BC1039" t="s">
        <v>6196</v>
      </c>
      <c r="BD1039" t="s">
        <v>6197</v>
      </c>
      <c r="BE1039" t="s">
        <v>6198</v>
      </c>
      <c r="BF1039" t="s">
        <v>6199</v>
      </c>
      <c r="BG1039" t="s">
        <v>6236</v>
      </c>
      <c r="BH1039" t="s">
        <v>5764</v>
      </c>
      <c r="BI1039" t="s">
        <v>195</v>
      </c>
      <c r="BJ1039" t="s">
        <v>195</v>
      </c>
      <c r="BK1039" t="s">
        <v>3777</v>
      </c>
      <c r="BL1039" t="s">
        <v>6340</v>
      </c>
      <c r="BM1039" t="s">
        <v>4949</v>
      </c>
      <c r="BN1039" t="s">
        <v>5186</v>
      </c>
      <c r="BO1039" t="s">
        <v>4950</v>
      </c>
      <c r="BP1039" s="441" t="str">
        <f t="shared" si="16"/>
        <v>DL.2375.AFA.001.051.D.524111</v>
      </c>
    </row>
    <row r="1040" spans="1:68">
      <c r="A1040" t="s">
        <v>4935</v>
      </c>
      <c r="B1040" t="s">
        <v>4936</v>
      </c>
      <c r="C1040" t="s">
        <v>4937</v>
      </c>
      <c r="D1040" t="s">
        <v>3770</v>
      </c>
      <c r="E1040" t="s">
        <v>194</v>
      </c>
      <c r="F1040" t="s">
        <v>3772</v>
      </c>
      <c r="G1040" t="s">
        <v>3</v>
      </c>
      <c r="H1040" t="s">
        <v>4938</v>
      </c>
      <c r="I1040">
        <v>4</v>
      </c>
      <c r="J1040" t="s">
        <v>501</v>
      </c>
      <c r="K1040">
        <v>4</v>
      </c>
      <c r="L1040" t="s">
        <v>502</v>
      </c>
      <c r="M1040" t="s">
        <v>516</v>
      </c>
      <c r="N1040" t="s">
        <v>26</v>
      </c>
      <c r="O1040" t="s">
        <v>510</v>
      </c>
      <c r="P1040" t="s">
        <v>8</v>
      </c>
      <c r="Q1040" t="s">
        <v>4570</v>
      </c>
      <c r="R1040" t="s">
        <v>4940</v>
      </c>
      <c r="S1040" t="s">
        <v>195</v>
      </c>
      <c r="T1040" t="s">
        <v>4570</v>
      </c>
      <c r="U1040" t="s">
        <v>4570</v>
      </c>
      <c r="V1040" t="s">
        <v>4496</v>
      </c>
      <c r="W1040" t="s">
        <v>4570</v>
      </c>
      <c r="X1040" t="s">
        <v>6341</v>
      </c>
      <c r="Y1040" t="s">
        <v>6342</v>
      </c>
      <c r="Z1040" t="s">
        <v>8</v>
      </c>
      <c r="AA1040">
        <v>0</v>
      </c>
      <c r="AB1040" t="s">
        <v>195</v>
      </c>
      <c r="AC1040">
        <v>0</v>
      </c>
      <c r="AD1040" t="s">
        <v>195</v>
      </c>
      <c r="AE1040">
        <v>0</v>
      </c>
      <c r="AF1040" t="s">
        <v>195</v>
      </c>
      <c r="AG1040">
        <v>0</v>
      </c>
      <c r="AH1040" t="s">
        <v>195</v>
      </c>
      <c r="AI1040">
        <v>15</v>
      </c>
      <c r="AJ1040" t="s">
        <v>25</v>
      </c>
      <c r="AK1040">
        <v>800000</v>
      </c>
      <c r="AL1040">
        <v>12000000</v>
      </c>
      <c r="AM1040" t="s">
        <v>195</v>
      </c>
      <c r="AN1040">
        <v>0</v>
      </c>
      <c r="AO1040" t="s">
        <v>4943</v>
      </c>
      <c r="AP1040">
        <v>0</v>
      </c>
      <c r="AQ1040">
        <v>724199</v>
      </c>
      <c r="AR1040">
        <v>255640</v>
      </c>
      <c r="AS1040">
        <v>1583552</v>
      </c>
      <c r="AT1040">
        <v>2256041</v>
      </c>
      <c r="AU1040">
        <v>412753</v>
      </c>
      <c r="AV1040">
        <v>200000</v>
      </c>
      <c r="AW1040">
        <v>200000</v>
      </c>
      <c r="AX1040">
        <v>200000</v>
      </c>
      <c r="AY1040">
        <v>112517</v>
      </c>
      <c r="AZ1040">
        <v>55298</v>
      </c>
      <c r="BA1040">
        <v>6000000</v>
      </c>
      <c r="BB1040" t="s">
        <v>3771</v>
      </c>
      <c r="BC1040" t="s">
        <v>6196</v>
      </c>
      <c r="BD1040" t="s">
        <v>6197</v>
      </c>
      <c r="BE1040" t="s">
        <v>6198</v>
      </c>
      <c r="BF1040" t="s">
        <v>6199</v>
      </c>
      <c r="BG1040" t="s">
        <v>6343</v>
      </c>
      <c r="BH1040" t="s">
        <v>5764</v>
      </c>
      <c r="BI1040" t="s">
        <v>195</v>
      </c>
      <c r="BJ1040" t="s">
        <v>195</v>
      </c>
      <c r="BK1040" t="s">
        <v>3777</v>
      </c>
      <c r="BL1040" t="s">
        <v>6344</v>
      </c>
      <c r="BM1040" t="s">
        <v>4949</v>
      </c>
      <c r="BN1040" t="s">
        <v>5186</v>
      </c>
      <c r="BO1040" t="s">
        <v>4950</v>
      </c>
      <c r="BP1040" s="441" t="str">
        <f t="shared" si="16"/>
        <v>DL.2375.AFA.001.051.E.524111</v>
      </c>
    </row>
    <row r="1041" spans="1:68">
      <c r="A1041" t="s">
        <v>4935</v>
      </c>
      <c r="B1041" t="s">
        <v>4936</v>
      </c>
      <c r="C1041" t="s">
        <v>4937</v>
      </c>
      <c r="D1041" t="s">
        <v>3770</v>
      </c>
      <c r="E1041" t="s">
        <v>194</v>
      </c>
      <c r="F1041" t="s">
        <v>3772</v>
      </c>
      <c r="G1041" t="s">
        <v>3</v>
      </c>
      <c r="H1041" t="s">
        <v>4938</v>
      </c>
      <c r="I1041">
        <v>4</v>
      </c>
      <c r="J1041" t="s">
        <v>501</v>
      </c>
      <c r="K1041">
        <v>4</v>
      </c>
      <c r="L1041" t="s">
        <v>502</v>
      </c>
      <c r="M1041" t="s">
        <v>566</v>
      </c>
      <c r="N1041" t="s">
        <v>640</v>
      </c>
      <c r="O1041" t="s">
        <v>510</v>
      </c>
      <c r="P1041" t="s">
        <v>8</v>
      </c>
      <c r="Q1041" t="s">
        <v>4570</v>
      </c>
      <c r="R1041" t="s">
        <v>4940</v>
      </c>
      <c r="S1041" t="s">
        <v>195</v>
      </c>
      <c r="T1041" t="s">
        <v>4570</v>
      </c>
      <c r="U1041" t="s">
        <v>4570</v>
      </c>
      <c r="V1041" t="s">
        <v>4496</v>
      </c>
      <c r="W1041" t="s">
        <v>4570</v>
      </c>
      <c r="X1041" t="s">
        <v>6345</v>
      </c>
      <c r="Y1041" t="s">
        <v>6346</v>
      </c>
      <c r="Z1041" t="s">
        <v>8</v>
      </c>
      <c r="AA1041">
        <v>0</v>
      </c>
      <c r="AB1041" t="s">
        <v>195</v>
      </c>
      <c r="AC1041">
        <v>0</v>
      </c>
      <c r="AD1041" t="s">
        <v>195</v>
      </c>
      <c r="AE1041">
        <v>0</v>
      </c>
      <c r="AF1041" t="s">
        <v>195</v>
      </c>
      <c r="AG1041">
        <v>0</v>
      </c>
      <c r="AH1041" t="s">
        <v>195</v>
      </c>
      <c r="AI1041">
        <v>20</v>
      </c>
      <c r="AJ1041" t="s">
        <v>25</v>
      </c>
      <c r="AK1041">
        <v>2033200</v>
      </c>
      <c r="AL1041">
        <v>40664000</v>
      </c>
      <c r="AM1041" t="s">
        <v>195</v>
      </c>
      <c r="AN1041">
        <v>0</v>
      </c>
      <c r="AO1041" t="s">
        <v>4943</v>
      </c>
      <c r="AP1041">
        <v>0</v>
      </c>
      <c r="AQ1041">
        <v>2454068</v>
      </c>
      <c r="AR1041">
        <v>866278</v>
      </c>
      <c r="AS1041">
        <v>5366131</v>
      </c>
      <c r="AT1041">
        <v>7644972</v>
      </c>
      <c r="AU1041">
        <v>1398682</v>
      </c>
      <c r="AV1041">
        <v>677733</v>
      </c>
      <c r="AW1041">
        <v>677733</v>
      </c>
      <c r="AX1041">
        <v>677733</v>
      </c>
      <c r="AY1041">
        <v>381282</v>
      </c>
      <c r="AZ1041">
        <v>187387</v>
      </c>
      <c r="BA1041">
        <v>20332001</v>
      </c>
      <c r="BB1041" t="s">
        <v>3771</v>
      </c>
      <c r="BC1041" t="s">
        <v>6196</v>
      </c>
      <c r="BD1041" t="s">
        <v>6197</v>
      </c>
      <c r="BE1041" t="s">
        <v>6198</v>
      </c>
      <c r="BF1041" t="s">
        <v>6199</v>
      </c>
      <c r="BG1041" t="s">
        <v>6347</v>
      </c>
      <c r="BH1041" t="s">
        <v>5764</v>
      </c>
      <c r="BI1041" t="s">
        <v>195</v>
      </c>
      <c r="BJ1041" t="s">
        <v>195</v>
      </c>
      <c r="BK1041" t="s">
        <v>3777</v>
      </c>
      <c r="BL1041" t="s">
        <v>6348</v>
      </c>
      <c r="BM1041" t="s">
        <v>4949</v>
      </c>
      <c r="BN1041" t="s">
        <v>5186</v>
      </c>
      <c r="BO1041" t="s">
        <v>4950</v>
      </c>
      <c r="BP1041" s="441" t="str">
        <f t="shared" si="16"/>
        <v>DL.2375.AFA.001.051.F.524111</v>
      </c>
    </row>
    <row r="1042" spans="1:68">
      <c r="A1042" t="s">
        <v>4935</v>
      </c>
      <c r="B1042" t="s">
        <v>4936</v>
      </c>
      <c r="C1042" t="s">
        <v>4937</v>
      </c>
      <c r="D1042" t="s">
        <v>3770</v>
      </c>
      <c r="E1042" t="s">
        <v>194</v>
      </c>
      <c r="F1042" t="s">
        <v>3772</v>
      </c>
      <c r="G1042" t="s">
        <v>3</v>
      </c>
      <c r="H1042" t="s">
        <v>4938</v>
      </c>
      <c r="I1042">
        <v>4</v>
      </c>
      <c r="J1042" t="s">
        <v>501</v>
      </c>
      <c r="K1042">
        <v>4</v>
      </c>
      <c r="L1042" t="s">
        <v>517</v>
      </c>
      <c r="M1042" t="s">
        <v>508</v>
      </c>
      <c r="N1042" t="s">
        <v>29</v>
      </c>
      <c r="O1042" t="s">
        <v>510</v>
      </c>
      <c r="P1042" t="s">
        <v>8</v>
      </c>
      <c r="Q1042" t="s">
        <v>4570</v>
      </c>
      <c r="R1042" t="s">
        <v>4940</v>
      </c>
      <c r="S1042" t="s">
        <v>195</v>
      </c>
      <c r="T1042" t="s">
        <v>4570</v>
      </c>
      <c r="U1042" t="s">
        <v>4570</v>
      </c>
      <c r="V1042" t="s">
        <v>4496</v>
      </c>
      <c r="W1042" t="s">
        <v>4570</v>
      </c>
      <c r="X1042" t="s">
        <v>6349</v>
      </c>
      <c r="Y1042" t="s">
        <v>6350</v>
      </c>
      <c r="Z1042" t="s">
        <v>8</v>
      </c>
      <c r="AA1042">
        <v>0</v>
      </c>
      <c r="AB1042" t="s">
        <v>195</v>
      </c>
      <c r="AC1042">
        <v>0</v>
      </c>
      <c r="AD1042" t="s">
        <v>195</v>
      </c>
      <c r="AE1042">
        <v>0</v>
      </c>
      <c r="AF1042" t="s">
        <v>195</v>
      </c>
      <c r="AG1042">
        <v>0</v>
      </c>
      <c r="AH1042" t="s">
        <v>195</v>
      </c>
      <c r="AI1042">
        <v>10</v>
      </c>
      <c r="AJ1042" t="s">
        <v>25</v>
      </c>
      <c r="AK1042">
        <v>2642000</v>
      </c>
      <c r="AL1042">
        <v>26420000</v>
      </c>
      <c r="AM1042" t="s">
        <v>195</v>
      </c>
      <c r="AN1042">
        <v>0</v>
      </c>
      <c r="AO1042" t="s">
        <v>4943</v>
      </c>
      <c r="AP1042">
        <v>0</v>
      </c>
      <c r="AQ1042">
        <v>272539</v>
      </c>
      <c r="AR1042">
        <v>396230</v>
      </c>
      <c r="AS1042">
        <v>414050</v>
      </c>
      <c r="AT1042">
        <v>534596</v>
      </c>
      <c r="AU1042">
        <v>2332308</v>
      </c>
      <c r="AV1042">
        <v>2174025</v>
      </c>
      <c r="AW1042">
        <v>1792470</v>
      </c>
      <c r="AX1042">
        <v>3837007</v>
      </c>
      <c r="AY1042">
        <v>955798</v>
      </c>
      <c r="AZ1042">
        <v>500976</v>
      </c>
      <c r="BA1042">
        <v>13210001</v>
      </c>
      <c r="BB1042" t="s">
        <v>3771</v>
      </c>
      <c r="BC1042" t="s">
        <v>6196</v>
      </c>
      <c r="BD1042" t="s">
        <v>6197</v>
      </c>
      <c r="BE1042" t="s">
        <v>6198</v>
      </c>
      <c r="BF1042" t="s">
        <v>6204</v>
      </c>
      <c r="BG1042" t="s">
        <v>6240</v>
      </c>
      <c r="BH1042" t="s">
        <v>5764</v>
      </c>
      <c r="BI1042" t="s">
        <v>195</v>
      </c>
      <c r="BJ1042" t="s">
        <v>195</v>
      </c>
      <c r="BK1042" t="s">
        <v>3777</v>
      </c>
      <c r="BL1042" t="s">
        <v>6351</v>
      </c>
      <c r="BM1042" t="s">
        <v>4949</v>
      </c>
      <c r="BN1042" t="s">
        <v>5186</v>
      </c>
      <c r="BO1042" t="s">
        <v>4950</v>
      </c>
      <c r="BP1042" s="441" t="str">
        <f t="shared" si="16"/>
        <v>DL.2375.AFA.001.052.B.524111</v>
      </c>
    </row>
    <row r="1043" spans="1:68">
      <c r="A1043" t="s">
        <v>4935</v>
      </c>
      <c r="B1043" t="s">
        <v>4936</v>
      </c>
      <c r="C1043" t="s">
        <v>4937</v>
      </c>
      <c r="D1043" t="s">
        <v>3770</v>
      </c>
      <c r="E1043" t="s">
        <v>194</v>
      </c>
      <c r="F1043" t="s">
        <v>3772</v>
      </c>
      <c r="G1043" t="s">
        <v>3</v>
      </c>
      <c r="H1043" t="s">
        <v>4938</v>
      </c>
      <c r="I1043">
        <v>4</v>
      </c>
      <c r="J1043" t="s">
        <v>501</v>
      </c>
      <c r="K1043">
        <v>4</v>
      </c>
      <c r="L1043" t="s">
        <v>519</v>
      </c>
      <c r="M1043" t="s">
        <v>8</v>
      </c>
      <c r="N1043" t="s">
        <v>37</v>
      </c>
      <c r="O1043" t="s">
        <v>510</v>
      </c>
      <c r="P1043" t="s">
        <v>8</v>
      </c>
      <c r="Q1043" t="s">
        <v>4570</v>
      </c>
      <c r="R1043" t="s">
        <v>4940</v>
      </c>
      <c r="S1043" t="s">
        <v>195</v>
      </c>
      <c r="T1043" t="s">
        <v>4570</v>
      </c>
      <c r="U1043" t="s">
        <v>4570</v>
      </c>
      <c r="V1043" t="s">
        <v>4496</v>
      </c>
      <c r="W1043" t="s">
        <v>4570</v>
      </c>
      <c r="X1043" t="s">
        <v>6352</v>
      </c>
      <c r="Y1043" t="s">
        <v>6353</v>
      </c>
      <c r="Z1043" t="s">
        <v>8</v>
      </c>
      <c r="AA1043">
        <v>0</v>
      </c>
      <c r="AB1043" t="s">
        <v>195</v>
      </c>
      <c r="AC1043">
        <v>0</v>
      </c>
      <c r="AD1043" t="s">
        <v>195</v>
      </c>
      <c r="AE1043">
        <v>0</v>
      </c>
      <c r="AF1043" t="s">
        <v>195</v>
      </c>
      <c r="AG1043">
        <v>0</v>
      </c>
      <c r="AH1043" t="s">
        <v>195</v>
      </c>
      <c r="AI1043">
        <v>5</v>
      </c>
      <c r="AJ1043" t="s">
        <v>25</v>
      </c>
      <c r="AK1043">
        <v>4908000</v>
      </c>
      <c r="AL1043">
        <v>24540000</v>
      </c>
      <c r="AM1043" t="s">
        <v>195</v>
      </c>
      <c r="AN1043">
        <v>0</v>
      </c>
      <c r="AO1043" t="s">
        <v>4943</v>
      </c>
      <c r="AP1043">
        <v>0</v>
      </c>
      <c r="AQ1043">
        <v>148567</v>
      </c>
      <c r="AR1043">
        <v>1153014</v>
      </c>
      <c r="AS1043">
        <v>1304690</v>
      </c>
      <c r="AT1043">
        <v>818000</v>
      </c>
      <c r="AU1043">
        <v>1695930</v>
      </c>
      <c r="AV1043">
        <v>1640642</v>
      </c>
      <c r="AW1043">
        <v>1702141</v>
      </c>
      <c r="AX1043">
        <v>1658199</v>
      </c>
      <c r="AY1043">
        <v>1661667</v>
      </c>
      <c r="AZ1043">
        <v>487149</v>
      </c>
      <c r="BA1043">
        <v>12270001</v>
      </c>
      <c r="BB1043" t="s">
        <v>3771</v>
      </c>
      <c r="BC1043" t="s">
        <v>6196</v>
      </c>
      <c r="BD1043" t="s">
        <v>6197</v>
      </c>
      <c r="BE1043" t="s">
        <v>6198</v>
      </c>
      <c r="BF1043" t="s">
        <v>6209</v>
      </c>
      <c r="BG1043" t="s">
        <v>6244</v>
      </c>
      <c r="BH1043" t="s">
        <v>5764</v>
      </c>
      <c r="BI1043" t="s">
        <v>195</v>
      </c>
      <c r="BJ1043" t="s">
        <v>195</v>
      </c>
      <c r="BK1043" t="s">
        <v>3777</v>
      </c>
      <c r="BL1043" t="s">
        <v>6354</v>
      </c>
      <c r="BM1043" t="s">
        <v>4949</v>
      </c>
      <c r="BN1043" t="s">
        <v>5186</v>
      </c>
      <c r="BO1043" t="s">
        <v>4950</v>
      </c>
      <c r="BP1043" s="441" t="str">
        <f t="shared" si="16"/>
        <v>DL.2375.AFA.001.053.A.524111</v>
      </c>
    </row>
    <row r="1044" spans="1:68">
      <c r="A1044" t="s">
        <v>4935</v>
      </c>
      <c r="B1044" t="s">
        <v>4936</v>
      </c>
      <c r="C1044" t="s">
        <v>4937</v>
      </c>
      <c r="D1044" t="s">
        <v>3770</v>
      </c>
      <c r="E1044" t="s">
        <v>194</v>
      </c>
      <c r="F1044" t="s">
        <v>3772</v>
      </c>
      <c r="G1044" t="s">
        <v>3</v>
      </c>
      <c r="H1044" t="s">
        <v>4938</v>
      </c>
      <c r="I1044">
        <v>4</v>
      </c>
      <c r="J1044" t="s">
        <v>501</v>
      </c>
      <c r="K1044">
        <v>4</v>
      </c>
      <c r="L1044" t="s">
        <v>519</v>
      </c>
      <c r="M1044" t="s">
        <v>8</v>
      </c>
      <c r="N1044" t="s">
        <v>37</v>
      </c>
      <c r="O1044" t="s">
        <v>510</v>
      </c>
      <c r="P1044" t="s">
        <v>8</v>
      </c>
      <c r="Q1044" t="s">
        <v>4570</v>
      </c>
      <c r="R1044" t="s">
        <v>4940</v>
      </c>
      <c r="S1044" t="s">
        <v>195</v>
      </c>
      <c r="T1044" t="s">
        <v>4570</v>
      </c>
      <c r="U1044" t="s">
        <v>4570</v>
      </c>
      <c r="V1044" t="s">
        <v>4951</v>
      </c>
      <c r="W1044" t="s">
        <v>4496</v>
      </c>
      <c r="X1044" t="s">
        <v>6355</v>
      </c>
      <c r="Y1044" t="s">
        <v>6356</v>
      </c>
      <c r="Z1044" t="s">
        <v>8</v>
      </c>
      <c r="AA1044">
        <v>0</v>
      </c>
      <c r="AB1044" t="s">
        <v>195</v>
      </c>
      <c r="AC1044">
        <v>0</v>
      </c>
      <c r="AD1044" t="s">
        <v>195</v>
      </c>
      <c r="AE1044">
        <v>0</v>
      </c>
      <c r="AF1044" t="s">
        <v>195</v>
      </c>
      <c r="AG1044">
        <v>0</v>
      </c>
      <c r="AH1044" t="s">
        <v>195</v>
      </c>
      <c r="AI1044">
        <v>6</v>
      </c>
      <c r="AJ1044" t="s">
        <v>25</v>
      </c>
      <c r="AK1044">
        <v>1750000</v>
      </c>
      <c r="AL1044">
        <v>10500000</v>
      </c>
      <c r="AM1044" t="s">
        <v>195</v>
      </c>
      <c r="AN1044">
        <v>0</v>
      </c>
      <c r="AO1044" t="s">
        <v>4943</v>
      </c>
      <c r="AP1044">
        <v>0</v>
      </c>
      <c r="AQ1044">
        <v>63568</v>
      </c>
      <c r="AR1044">
        <v>493344</v>
      </c>
      <c r="AS1044">
        <v>558241</v>
      </c>
      <c r="AT1044">
        <v>350000</v>
      </c>
      <c r="AU1044">
        <v>725642</v>
      </c>
      <c r="AV1044">
        <v>701986</v>
      </c>
      <c r="AW1044">
        <v>728300</v>
      </c>
      <c r="AX1044">
        <v>709498</v>
      </c>
      <c r="AY1044">
        <v>710982</v>
      </c>
      <c r="AZ1044">
        <v>208438</v>
      </c>
      <c r="BA1044">
        <v>5250001</v>
      </c>
      <c r="BB1044" t="s">
        <v>3771</v>
      </c>
      <c r="BC1044" t="s">
        <v>6196</v>
      </c>
      <c r="BD1044" t="s">
        <v>6197</v>
      </c>
      <c r="BE1044" t="s">
        <v>6198</v>
      </c>
      <c r="BF1044" t="s">
        <v>6209</v>
      </c>
      <c r="BG1044" t="s">
        <v>6244</v>
      </c>
      <c r="BH1044" t="s">
        <v>5764</v>
      </c>
      <c r="BI1044" t="s">
        <v>195</v>
      </c>
      <c r="BJ1044" t="s">
        <v>195</v>
      </c>
      <c r="BK1044" t="s">
        <v>3777</v>
      </c>
      <c r="BL1044" t="s">
        <v>6357</v>
      </c>
      <c r="BM1044" t="s">
        <v>4949</v>
      </c>
      <c r="BN1044" t="s">
        <v>5186</v>
      </c>
      <c r="BO1044" t="s">
        <v>4950</v>
      </c>
      <c r="BP1044" s="441" t="str">
        <f t="shared" si="16"/>
        <v>DL.2375.AFA.001.053.A.524111</v>
      </c>
    </row>
    <row r="1045" spans="1:68">
      <c r="A1045" t="s">
        <v>4935</v>
      </c>
      <c r="B1045" t="s">
        <v>4936</v>
      </c>
      <c r="C1045" t="s">
        <v>4937</v>
      </c>
      <c r="D1045" t="s">
        <v>3770</v>
      </c>
      <c r="E1045" t="s">
        <v>194</v>
      </c>
      <c r="F1045" t="s">
        <v>3772</v>
      </c>
      <c r="G1045" t="s">
        <v>3</v>
      </c>
      <c r="H1045" t="s">
        <v>4938</v>
      </c>
      <c r="I1045">
        <v>4</v>
      </c>
      <c r="J1045" t="s">
        <v>501</v>
      </c>
      <c r="K1045">
        <v>4</v>
      </c>
      <c r="L1045" t="s">
        <v>519</v>
      </c>
      <c r="M1045" t="s">
        <v>508</v>
      </c>
      <c r="N1045" t="s">
        <v>692</v>
      </c>
      <c r="O1045" t="s">
        <v>510</v>
      </c>
      <c r="P1045" t="s">
        <v>8</v>
      </c>
      <c r="Q1045" t="s">
        <v>4570</v>
      </c>
      <c r="R1045" t="s">
        <v>4940</v>
      </c>
      <c r="S1045" t="s">
        <v>195</v>
      </c>
      <c r="T1045" t="s">
        <v>4570</v>
      </c>
      <c r="U1045" t="s">
        <v>4570</v>
      </c>
      <c r="V1045" t="s">
        <v>4496</v>
      </c>
      <c r="W1045" t="s">
        <v>4570</v>
      </c>
      <c r="X1045" t="s">
        <v>6358</v>
      </c>
      <c r="Y1045" t="s">
        <v>6359</v>
      </c>
      <c r="Z1045" t="s">
        <v>8</v>
      </c>
      <c r="AA1045">
        <v>0</v>
      </c>
      <c r="AB1045" t="s">
        <v>195</v>
      </c>
      <c r="AC1045">
        <v>0</v>
      </c>
      <c r="AD1045" t="s">
        <v>195</v>
      </c>
      <c r="AE1045">
        <v>0</v>
      </c>
      <c r="AF1045" t="s">
        <v>195</v>
      </c>
      <c r="AG1045">
        <v>0</v>
      </c>
      <c r="AH1045" t="s">
        <v>195</v>
      </c>
      <c r="AI1045">
        <v>4</v>
      </c>
      <c r="AJ1045" t="s">
        <v>25</v>
      </c>
      <c r="AK1045">
        <v>5000000</v>
      </c>
      <c r="AL1045">
        <v>20000000</v>
      </c>
      <c r="AM1045" t="s">
        <v>195</v>
      </c>
      <c r="AN1045">
        <v>0</v>
      </c>
      <c r="AO1045" t="s">
        <v>4943</v>
      </c>
      <c r="AP1045">
        <v>0</v>
      </c>
      <c r="AQ1045">
        <v>121082</v>
      </c>
      <c r="AR1045">
        <v>939702</v>
      </c>
      <c r="AS1045">
        <v>1063317</v>
      </c>
      <c r="AT1045">
        <v>666667</v>
      </c>
      <c r="AU1045">
        <v>1382176</v>
      </c>
      <c r="AV1045">
        <v>1337116</v>
      </c>
      <c r="AW1045">
        <v>1387238</v>
      </c>
      <c r="AX1045">
        <v>1351426</v>
      </c>
      <c r="AY1045">
        <v>1354252</v>
      </c>
      <c r="AZ1045">
        <v>397025</v>
      </c>
      <c r="BA1045">
        <v>9999999</v>
      </c>
      <c r="BB1045" t="s">
        <v>3771</v>
      </c>
      <c r="BC1045" t="s">
        <v>6196</v>
      </c>
      <c r="BD1045" t="s">
        <v>6197</v>
      </c>
      <c r="BE1045" t="s">
        <v>6198</v>
      </c>
      <c r="BF1045" t="s">
        <v>6209</v>
      </c>
      <c r="BG1045" t="s">
        <v>6360</v>
      </c>
      <c r="BH1045" t="s">
        <v>5764</v>
      </c>
      <c r="BI1045" t="s">
        <v>195</v>
      </c>
      <c r="BJ1045" t="s">
        <v>195</v>
      </c>
      <c r="BK1045" t="s">
        <v>3777</v>
      </c>
      <c r="BL1045" t="s">
        <v>6361</v>
      </c>
      <c r="BM1045" t="s">
        <v>4949</v>
      </c>
      <c r="BN1045" t="s">
        <v>5186</v>
      </c>
      <c r="BO1045" t="s">
        <v>4950</v>
      </c>
      <c r="BP1045" s="441" t="str">
        <f t="shared" si="16"/>
        <v>DL.2375.AFA.001.053.B.524111</v>
      </c>
    </row>
    <row r="1046" spans="1:68">
      <c r="A1046" t="s">
        <v>4935</v>
      </c>
      <c r="B1046" t="s">
        <v>4936</v>
      </c>
      <c r="C1046" t="s">
        <v>4937</v>
      </c>
      <c r="D1046" t="s">
        <v>3770</v>
      </c>
      <c r="E1046" t="s">
        <v>194</v>
      </c>
      <c r="F1046" t="s">
        <v>3772</v>
      </c>
      <c r="G1046" t="s">
        <v>3</v>
      </c>
      <c r="H1046" t="s">
        <v>4938</v>
      </c>
      <c r="I1046">
        <v>4</v>
      </c>
      <c r="J1046" t="s">
        <v>501</v>
      </c>
      <c r="K1046">
        <v>4</v>
      </c>
      <c r="L1046" t="s">
        <v>519</v>
      </c>
      <c r="M1046" t="s">
        <v>509</v>
      </c>
      <c r="N1046" t="s">
        <v>701</v>
      </c>
      <c r="O1046" t="s">
        <v>510</v>
      </c>
      <c r="P1046" t="s">
        <v>8</v>
      </c>
      <c r="Q1046" t="s">
        <v>4570</v>
      </c>
      <c r="R1046" t="s">
        <v>4940</v>
      </c>
      <c r="S1046" t="s">
        <v>195</v>
      </c>
      <c r="T1046" t="s">
        <v>4570</v>
      </c>
      <c r="U1046" t="s">
        <v>4570</v>
      </c>
      <c r="V1046" t="s">
        <v>4496</v>
      </c>
      <c r="W1046" t="s">
        <v>4570</v>
      </c>
      <c r="X1046" t="s">
        <v>6362</v>
      </c>
      <c r="Y1046" t="s">
        <v>6363</v>
      </c>
      <c r="Z1046" t="s">
        <v>8</v>
      </c>
      <c r="AA1046">
        <v>0</v>
      </c>
      <c r="AB1046" t="s">
        <v>195</v>
      </c>
      <c r="AC1046">
        <v>0</v>
      </c>
      <c r="AD1046" t="s">
        <v>195</v>
      </c>
      <c r="AE1046">
        <v>0</v>
      </c>
      <c r="AF1046" t="s">
        <v>195</v>
      </c>
      <c r="AG1046">
        <v>0</v>
      </c>
      <c r="AH1046" t="s">
        <v>195</v>
      </c>
      <c r="AI1046">
        <v>3</v>
      </c>
      <c r="AJ1046" t="s">
        <v>25</v>
      </c>
      <c r="AK1046">
        <v>4450000</v>
      </c>
      <c r="AL1046">
        <v>13350000</v>
      </c>
      <c r="AM1046" t="s">
        <v>195</v>
      </c>
      <c r="AN1046">
        <v>0</v>
      </c>
      <c r="AO1046" t="s">
        <v>4943</v>
      </c>
      <c r="AP1046">
        <v>0</v>
      </c>
      <c r="AQ1046">
        <v>80822</v>
      </c>
      <c r="AR1046">
        <v>627251</v>
      </c>
      <c r="AS1046">
        <v>709764</v>
      </c>
      <c r="AT1046">
        <v>445000</v>
      </c>
      <c r="AU1046">
        <v>922602</v>
      </c>
      <c r="AV1046">
        <v>892525</v>
      </c>
      <c r="AW1046">
        <v>925981</v>
      </c>
      <c r="AX1046">
        <v>902077</v>
      </c>
      <c r="AY1046">
        <v>903963</v>
      </c>
      <c r="AZ1046">
        <v>265014</v>
      </c>
      <c r="BA1046">
        <v>6675001</v>
      </c>
      <c r="BB1046" t="s">
        <v>3771</v>
      </c>
      <c r="BC1046" t="s">
        <v>6196</v>
      </c>
      <c r="BD1046" t="s">
        <v>6197</v>
      </c>
      <c r="BE1046" t="s">
        <v>6198</v>
      </c>
      <c r="BF1046" t="s">
        <v>6209</v>
      </c>
      <c r="BG1046" t="s">
        <v>6285</v>
      </c>
      <c r="BH1046" t="s">
        <v>5764</v>
      </c>
      <c r="BI1046" t="s">
        <v>195</v>
      </c>
      <c r="BJ1046" t="s">
        <v>195</v>
      </c>
      <c r="BK1046" t="s">
        <v>3777</v>
      </c>
      <c r="BL1046" t="s">
        <v>6364</v>
      </c>
      <c r="BM1046" t="s">
        <v>4949</v>
      </c>
      <c r="BN1046" t="s">
        <v>5186</v>
      </c>
      <c r="BO1046" t="s">
        <v>4950</v>
      </c>
      <c r="BP1046" s="441" t="str">
        <f t="shared" si="16"/>
        <v>DL.2375.AFA.001.053.C.524111</v>
      </c>
    </row>
    <row r="1047" spans="1:68">
      <c r="A1047" t="s">
        <v>4935</v>
      </c>
      <c r="B1047" t="s">
        <v>4936</v>
      </c>
      <c r="C1047" t="s">
        <v>4937</v>
      </c>
      <c r="D1047" t="s">
        <v>3770</v>
      </c>
      <c r="E1047" t="s">
        <v>194</v>
      </c>
      <c r="F1047" t="s">
        <v>3772</v>
      </c>
      <c r="G1047" t="s">
        <v>3</v>
      </c>
      <c r="H1047" t="s">
        <v>4938</v>
      </c>
      <c r="I1047">
        <v>4</v>
      </c>
      <c r="J1047" t="s">
        <v>501</v>
      </c>
      <c r="K1047">
        <v>4</v>
      </c>
      <c r="L1047" t="s">
        <v>520</v>
      </c>
      <c r="M1047" t="s">
        <v>8</v>
      </c>
      <c r="N1047" t="s">
        <v>39</v>
      </c>
      <c r="O1047" t="s">
        <v>510</v>
      </c>
      <c r="P1047" t="s">
        <v>8</v>
      </c>
      <c r="Q1047" t="s">
        <v>4570</v>
      </c>
      <c r="R1047" t="s">
        <v>4940</v>
      </c>
      <c r="S1047" t="s">
        <v>195</v>
      </c>
      <c r="T1047" t="s">
        <v>4570</v>
      </c>
      <c r="U1047" t="s">
        <v>4570</v>
      </c>
      <c r="V1047" t="s">
        <v>4496</v>
      </c>
      <c r="W1047" t="s">
        <v>4570</v>
      </c>
      <c r="X1047" t="s">
        <v>6365</v>
      </c>
      <c r="Y1047" t="s">
        <v>6366</v>
      </c>
      <c r="Z1047" t="s">
        <v>8</v>
      </c>
      <c r="AA1047">
        <v>0</v>
      </c>
      <c r="AB1047" t="s">
        <v>195</v>
      </c>
      <c r="AC1047">
        <v>0</v>
      </c>
      <c r="AD1047" t="s">
        <v>195</v>
      </c>
      <c r="AE1047">
        <v>0</v>
      </c>
      <c r="AF1047" t="s">
        <v>195</v>
      </c>
      <c r="AG1047">
        <v>0</v>
      </c>
      <c r="AH1047" t="s">
        <v>195</v>
      </c>
      <c r="AI1047">
        <v>3</v>
      </c>
      <c r="AJ1047" t="s">
        <v>25</v>
      </c>
      <c r="AK1047">
        <v>1264667</v>
      </c>
      <c r="AL1047">
        <v>3794000</v>
      </c>
      <c r="AM1047" t="s">
        <v>195</v>
      </c>
      <c r="AN1047">
        <v>0</v>
      </c>
      <c r="AO1047" t="s">
        <v>4943</v>
      </c>
      <c r="AP1047">
        <v>0</v>
      </c>
      <c r="AQ1047">
        <v>53171</v>
      </c>
      <c r="AR1047">
        <v>252815</v>
      </c>
      <c r="AS1047">
        <v>163837</v>
      </c>
      <c r="AT1047">
        <v>370308</v>
      </c>
      <c r="AU1047">
        <v>266591</v>
      </c>
      <c r="AV1047">
        <v>256980</v>
      </c>
      <c r="AW1047">
        <v>135983</v>
      </c>
      <c r="AX1047">
        <v>67047</v>
      </c>
      <c r="AY1047">
        <v>280794</v>
      </c>
      <c r="AZ1047">
        <v>49475</v>
      </c>
      <c r="BA1047">
        <v>1896999</v>
      </c>
      <c r="BB1047" t="s">
        <v>3771</v>
      </c>
      <c r="BC1047" t="s">
        <v>6196</v>
      </c>
      <c r="BD1047" t="s">
        <v>6197</v>
      </c>
      <c r="BE1047" t="s">
        <v>6198</v>
      </c>
      <c r="BF1047" t="s">
        <v>6214</v>
      </c>
      <c r="BG1047" t="s">
        <v>6248</v>
      </c>
      <c r="BH1047" t="s">
        <v>5764</v>
      </c>
      <c r="BI1047" t="s">
        <v>195</v>
      </c>
      <c r="BJ1047" t="s">
        <v>195</v>
      </c>
      <c r="BK1047" t="s">
        <v>3777</v>
      </c>
      <c r="BL1047" t="s">
        <v>6367</v>
      </c>
      <c r="BM1047" t="s">
        <v>4949</v>
      </c>
      <c r="BN1047" t="s">
        <v>5186</v>
      </c>
      <c r="BO1047" t="s">
        <v>4950</v>
      </c>
      <c r="BP1047" s="441" t="str">
        <f t="shared" si="16"/>
        <v>DL.2375.AFA.001.054.A.524111</v>
      </c>
    </row>
    <row r="1048" spans="1:68">
      <c r="A1048" t="s">
        <v>4935</v>
      </c>
      <c r="B1048" t="s">
        <v>4936</v>
      </c>
      <c r="C1048" t="s">
        <v>4937</v>
      </c>
      <c r="D1048" t="s">
        <v>3770</v>
      </c>
      <c r="E1048" t="s">
        <v>194</v>
      </c>
      <c r="F1048" t="s">
        <v>3772</v>
      </c>
      <c r="G1048" t="s">
        <v>3</v>
      </c>
      <c r="H1048" t="s">
        <v>4938</v>
      </c>
      <c r="I1048">
        <v>4</v>
      </c>
      <c r="J1048" t="s">
        <v>501</v>
      </c>
      <c r="K1048">
        <v>4</v>
      </c>
      <c r="L1048" t="s">
        <v>520</v>
      </c>
      <c r="M1048" t="s">
        <v>508</v>
      </c>
      <c r="N1048" t="s">
        <v>40</v>
      </c>
      <c r="O1048" t="s">
        <v>510</v>
      </c>
      <c r="P1048" t="s">
        <v>8</v>
      </c>
      <c r="Q1048" t="s">
        <v>4570</v>
      </c>
      <c r="R1048" t="s">
        <v>4940</v>
      </c>
      <c r="S1048" t="s">
        <v>195</v>
      </c>
      <c r="T1048" t="s">
        <v>4570</v>
      </c>
      <c r="U1048" t="s">
        <v>4570</v>
      </c>
      <c r="V1048" t="s">
        <v>4496</v>
      </c>
      <c r="W1048" t="s">
        <v>4570</v>
      </c>
      <c r="X1048" t="s">
        <v>6368</v>
      </c>
      <c r="Y1048" t="s">
        <v>6369</v>
      </c>
      <c r="Z1048" t="s">
        <v>8</v>
      </c>
      <c r="AA1048">
        <v>0</v>
      </c>
      <c r="AB1048" t="s">
        <v>195</v>
      </c>
      <c r="AC1048">
        <v>0</v>
      </c>
      <c r="AD1048" t="s">
        <v>195</v>
      </c>
      <c r="AE1048">
        <v>0</v>
      </c>
      <c r="AF1048" t="s">
        <v>195</v>
      </c>
      <c r="AG1048">
        <v>0</v>
      </c>
      <c r="AH1048" t="s">
        <v>195</v>
      </c>
      <c r="AI1048">
        <v>10</v>
      </c>
      <c r="AJ1048" t="s">
        <v>25</v>
      </c>
      <c r="AK1048">
        <v>2927200</v>
      </c>
      <c r="AL1048">
        <v>29272000</v>
      </c>
      <c r="AM1048" t="s">
        <v>195</v>
      </c>
      <c r="AN1048">
        <v>0</v>
      </c>
      <c r="AO1048" t="s">
        <v>4943</v>
      </c>
      <c r="AP1048">
        <v>0</v>
      </c>
      <c r="AQ1048">
        <v>410230</v>
      </c>
      <c r="AR1048">
        <v>1950550</v>
      </c>
      <c r="AS1048">
        <v>1264057</v>
      </c>
      <c r="AT1048">
        <v>2857052</v>
      </c>
      <c r="AU1048">
        <v>2056840</v>
      </c>
      <c r="AV1048">
        <v>1982689</v>
      </c>
      <c r="AW1048">
        <v>1049155</v>
      </c>
      <c r="AX1048">
        <v>517291</v>
      </c>
      <c r="AY1048">
        <v>2166418</v>
      </c>
      <c r="AZ1048">
        <v>381718</v>
      </c>
      <c r="BA1048">
        <v>14636000</v>
      </c>
      <c r="BB1048" t="s">
        <v>3771</v>
      </c>
      <c r="BC1048" t="s">
        <v>6196</v>
      </c>
      <c r="BD1048" t="s">
        <v>6197</v>
      </c>
      <c r="BE1048" t="s">
        <v>6198</v>
      </c>
      <c r="BF1048" t="s">
        <v>6214</v>
      </c>
      <c r="BG1048" t="s">
        <v>6324</v>
      </c>
      <c r="BH1048" t="s">
        <v>5764</v>
      </c>
      <c r="BI1048" t="s">
        <v>195</v>
      </c>
      <c r="BJ1048" t="s">
        <v>195</v>
      </c>
      <c r="BK1048" t="s">
        <v>3777</v>
      </c>
      <c r="BL1048" t="s">
        <v>6370</v>
      </c>
      <c r="BM1048" t="s">
        <v>4949</v>
      </c>
      <c r="BN1048" t="s">
        <v>5186</v>
      </c>
      <c r="BO1048" t="s">
        <v>4950</v>
      </c>
      <c r="BP1048" s="441" t="str">
        <f t="shared" si="16"/>
        <v>DL.2375.AFA.001.054.B.524111</v>
      </c>
    </row>
    <row r="1049" spans="1:68">
      <c r="A1049" t="s">
        <v>4935</v>
      </c>
      <c r="B1049" t="s">
        <v>4936</v>
      </c>
      <c r="C1049" t="s">
        <v>4937</v>
      </c>
      <c r="D1049" t="s">
        <v>3770</v>
      </c>
      <c r="E1049" t="s">
        <v>194</v>
      </c>
      <c r="F1049" t="s">
        <v>3772</v>
      </c>
      <c r="G1049" t="s">
        <v>3</v>
      </c>
      <c r="H1049" t="s">
        <v>4938</v>
      </c>
      <c r="I1049">
        <v>4</v>
      </c>
      <c r="J1049" t="s">
        <v>501</v>
      </c>
      <c r="K1049">
        <v>4</v>
      </c>
      <c r="L1049" t="s">
        <v>520</v>
      </c>
      <c r="M1049" t="s">
        <v>509</v>
      </c>
      <c r="N1049" t="s">
        <v>41</v>
      </c>
      <c r="O1049" t="s">
        <v>510</v>
      </c>
      <c r="P1049" t="s">
        <v>8</v>
      </c>
      <c r="Q1049" t="s">
        <v>4570</v>
      </c>
      <c r="R1049" t="s">
        <v>4940</v>
      </c>
      <c r="S1049" t="s">
        <v>195</v>
      </c>
      <c r="T1049" t="s">
        <v>4570</v>
      </c>
      <c r="U1049" t="s">
        <v>4570</v>
      </c>
      <c r="V1049" t="s">
        <v>4496</v>
      </c>
      <c r="W1049" t="s">
        <v>4570</v>
      </c>
      <c r="X1049" t="s">
        <v>6371</v>
      </c>
      <c r="Y1049" t="s">
        <v>6372</v>
      </c>
      <c r="Z1049" t="s">
        <v>8</v>
      </c>
      <c r="AA1049">
        <v>0</v>
      </c>
      <c r="AB1049" t="s">
        <v>195</v>
      </c>
      <c r="AC1049">
        <v>0</v>
      </c>
      <c r="AD1049" t="s">
        <v>195</v>
      </c>
      <c r="AE1049">
        <v>0</v>
      </c>
      <c r="AF1049" t="s">
        <v>195</v>
      </c>
      <c r="AG1049">
        <v>0</v>
      </c>
      <c r="AH1049" t="s">
        <v>195</v>
      </c>
      <c r="AI1049">
        <v>3</v>
      </c>
      <c r="AJ1049" t="s">
        <v>25</v>
      </c>
      <c r="AK1049">
        <v>1699000</v>
      </c>
      <c r="AL1049">
        <v>5097000</v>
      </c>
      <c r="AM1049" t="s">
        <v>195</v>
      </c>
      <c r="AN1049">
        <v>0</v>
      </c>
      <c r="AO1049" t="s">
        <v>4943</v>
      </c>
      <c r="AP1049">
        <v>0</v>
      </c>
      <c r="AQ1049">
        <v>71431</v>
      </c>
      <c r="AR1049">
        <v>339640</v>
      </c>
      <c r="AS1049">
        <v>220105</v>
      </c>
      <c r="AT1049">
        <v>497485</v>
      </c>
      <c r="AU1049">
        <v>358148</v>
      </c>
      <c r="AV1049">
        <v>345237</v>
      </c>
      <c r="AW1049">
        <v>182685</v>
      </c>
      <c r="AX1049">
        <v>90074</v>
      </c>
      <c r="AY1049">
        <v>377228</v>
      </c>
      <c r="AZ1049">
        <v>66467</v>
      </c>
      <c r="BA1049">
        <v>2548500</v>
      </c>
      <c r="BB1049" t="s">
        <v>3771</v>
      </c>
      <c r="BC1049" t="s">
        <v>6196</v>
      </c>
      <c r="BD1049" t="s">
        <v>6197</v>
      </c>
      <c r="BE1049" t="s">
        <v>6198</v>
      </c>
      <c r="BF1049" t="s">
        <v>6214</v>
      </c>
      <c r="BG1049" t="s">
        <v>6289</v>
      </c>
      <c r="BH1049" t="s">
        <v>5764</v>
      </c>
      <c r="BI1049" t="s">
        <v>195</v>
      </c>
      <c r="BJ1049" t="s">
        <v>195</v>
      </c>
      <c r="BK1049" t="s">
        <v>3777</v>
      </c>
      <c r="BL1049" t="s">
        <v>6373</v>
      </c>
      <c r="BM1049" t="s">
        <v>4949</v>
      </c>
      <c r="BN1049" t="s">
        <v>5186</v>
      </c>
      <c r="BO1049" t="s">
        <v>4950</v>
      </c>
      <c r="BP1049" s="441" t="str">
        <f t="shared" si="16"/>
        <v>DL.2375.AFA.001.054.C.524111</v>
      </c>
    </row>
    <row r="1050" spans="1:68">
      <c r="A1050" t="s">
        <v>4935</v>
      </c>
      <c r="B1050" t="s">
        <v>4936</v>
      </c>
      <c r="C1050" t="s">
        <v>4937</v>
      </c>
      <c r="D1050" t="s">
        <v>3770</v>
      </c>
      <c r="E1050" t="s">
        <v>194</v>
      </c>
      <c r="F1050" t="s">
        <v>3772</v>
      </c>
      <c r="G1050" t="s">
        <v>3</v>
      </c>
      <c r="H1050" t="s">
        <v>4938</v>
      </c>
      <c r="I1050">
        <v>4</v>
      </c>
      <c r="J1050" t="s">
        <v>501</v>
      </c>
      <c r="K1050">
        <v>4</v>
      </c>
      <c r="L1050" t="s">
        <v>520</v>
      </c>
      <c r="M1050" t="s">
        <v>511</v>
      </c>
      <c r="N1050" t="s">
        <v>744</v>
      </c>
      <c r="O1050" t="s">
        <v>510</v>
      </c>
      <c r="P1050" t="s">
        <v>8</v>
      </c>
      <c r="Q1050" t="s">
        <v>4570</v>
      </c>
      <c r="R1050" t="s">
        <v>4940</v>
      </c>
      <c r="S1050" t="s">
        <v>195</v>
      </c>
      <c r="T1050" t="s">
        <v>4570</v>
      </c>
      <c r="U1050" t="s">
        <v>4570</v>
      </c>
      <c r="V1050" t="s">
        <v>4496</v>
      </c>
      <c r="W1050" t="s">
        <v>4570</v>
      </c>
      <c r="X1050" t="s">
        <v>6374</v>
      </c>
      <c r="Y1050" t="s">
        <v>6375</v>
      </c>
      <c r="Z1050" t="s">
        <v>8</v>
      </c>
      <c r="AA1050">
        <v>0</v>
      </c>
      <c r="AB1050" t="s">
        <v>195</v>
      </c>
      <c r="AC1050">
        <v>0</v>
      </c>
      <c r="AD1050" t="s">
        <v>195</v>
      </c>
      <c r="AE1050">
        <v>0</v>
      </c>
      <c r="AF1050" t="s">
        <v>195</v>
      </c>
      <c r="AG1050">
        <v>0</v>
      </c>
      <c r="AH1050" t="s">
        <v>195</v>
      </c>
      <c r="AI1050">
        <v>1</v>
      </c>
      <c r="AJ1050" t="s">
        <v>25</v>
      </c>
      <c r="AK1050">
        <v>3882000</v>
      </c>
      <c r="AL1050">
        <v>3882000</v>
      </c>
      <c r="AM1050" t="s">
        <v>195</v>
      </c>
      <c r="AN1050">
        <v>0</v>
      </c>
      <c r="AO1050" t="s">
        <v>4943</v>
      </c>
      <c r="AP1050">
        <v>0</v>
      </c>
      <c r="AQ1050">
        <v>54404</v>
      </c>
      <c r="AR1050">
        <v>258678</v>
      </c>
      <c r="AS1050">
        <v>167637</v>
      </c>
      <c r="AT1050">
        <v>378897</v>
      </c>
      <c r="AU1050">
        <v>272774</v>
      </c>
      <c r="AV1050">
        <v>262941</v>
      </c>
      <c r="AW1050">
        <v>139137</v>
      </c>
      <c r="AX1050">
        <v>68602</v>
      </c>
      <c r="AY1050">
        <v>287306</v>
      </c>
      <c r="AZ1050">
        <v>50623</v>
      </c>
      <c r="BA1050">
        <v>1941001</v>
      </c>
      <c r="BB1050" t="s">
        <v>3771</v>
      </c>
      <c r="BC1050" t="s">
        <v>6196</v>
      </c>
      <c r="BD1050" t="s">
        <v>6197</v>
      </c>
      <c r="BE1050" t="s">
        <v>6198</v>
      </c>
      <c r="BF1050" t="s">
        <v>6214</v>
      </c>
      <c r="BG1050" t="s">
        <v>6376</v>
      </c>
      <c r="BH1050" t="s">
        <v>5764</v>
      </c>
      <c r="BI1050" t="s">
        <v>195</v>
      </c>
      <c r="BJ1050" t="s">
        <v>195</v>
      </c>
      <c r="BK1050" t="s">
        <v>3777</v>
      </c>
      <c r="BL1050" t="s">
        <v>6377</v>
      </c>
      <c r="BM1050" t="s">
        <v>4949</v>
      </c>
      <c r="BN1050" t="s">
        <v>5186</v>
      </c>
      <c r="BO1050" t="s">
        <v>4950</v>
      </c>
      <c r="BP1050" s="441" t="str">
        <f t="shared" si="16"/>
        <v>DL.2375.AFA.001.054.D.524111</v>
      </c>
    </row>
    <row r="1051" spans="1:68">
      <c r="A1051" t="s">
        <v>5010</v>
      </c>
      <c r="B1051" t="s">
        <v>4936</v>
      </c>
      <c r="C1051" t="s">
        <v>4937</v>
      </c>
      <c r="D1051" t="s">
        <v>3770</v>
      </c>
      <c r="E1051" t="s">
        <v>194</v>
      </c>
      <c r="F1051" t="s">
        <v>3772</v>
      </c>
      <c r="G1051" t="s">
        <v>3</v>
      </c>
      <c r="H1051" t="s">
        <v>4938</v>
      </c>
      <c r="I1051">
        <v>4</v>
      </c>
      <c r="J1051" t="s">
        <v>501</v>
      </c>
      <c r="K1051">
        <v>4</v>
      </c>
      <c r="L1051" t="s">
        <v>502</v>
      </c>
      <c r="M1051" t="s">
        <v>508</v>
      </c>
      <c r="N1051" t="s">
        <v>17</v>
      </c>
      <c r="O1051" t="s">
        <v>510</v>
      </c>
      <c r="P1051" t="s">
        <v>8</v>
      </c>
      <c r="Q1051" t="s">
        <v>4570</v>
      </c>
      <c r="R1051" t="s">
        <v>4940</v>
      </c>
      <c r="S1051" t="s">
        <v>195</v>
      </c>
      <c r="T1051" t="s">
        <v>4570</v>
      </c>
      <c r="U1051" t="s">
        <v>4570</v>
      </c>
      <c r="V1051" t="s">
        <v>4496</v>
      </c>
      <c r="W1051" t="s">
        <v>4570</v>
      </c>
      <c r="X1051" t="s">
        <v>6328</v>
      </c>
      <c r="Y1051" t="s">
        <v>6329</v>
      </c>
      <c r="Z1051" t="s">
        <v>8</v>
      </c>
      <c r="AA1051">
        <v>0</v>
      </c>
      <c r="AB1051" t="s">
        <v>195</v>
      </c>
      <c r="AC1051">
        <v>0</v>
      </c>
      <c r="AD1051" t="s">
        <v>195</v>
      </c>
      <c r="AE1051">
        <v>0</v>
      </c>
      <c r="AF1051" t="s">
        <v>195</v>
      </c>
      <c r="AG1051">
        <v>0</v>
      </c>
      <c r="AH1051" t="s">
        <v>195</v>
      </c>
      <c r="AI1051">
        <v>5</v>
      </c>
      <c r="AJ1051" t="s">
        <v>25</v>
      </c>
      <c r="AK1051">
        <v>300000</v>
      </c>
      <c r="AL1051">
        <v>1500000</v>
      </c>
      <c r="AM1051" t="s">
        <v>195</v>
      </c>
      <c r="AN1051">
        <v>0</v>
      </c>
      <c r="AO1051" t="s">
        <v>5011</v>
      </c>
      <c r="AP1051">
        <v>0</v>
      </c>
      <c r="AQ1051">
        <v>90525</v>
      </c>
      <c r="AR1051">
        <v>31955</v>
      </c>
      <c r="AS1051">
        <v>197944</v>
      </c>
      <c r="AT1051">
        <v>282005</v>
      </c>
      <c r="AU1051">
        <v>51594</v>
      </c>
      <c r="AV1051">
        <v>25000</v>
      </c>
      <c r="AW1051">
        <v>25000</v>
      </c>
      <c r="AX1051">
        <v>25000</v>
      </c>
      <c r="AY1051">
        <v>14065</v>
      </c>
      <c r="AZ1051">
        <v>6912</v>
      </c>
      <c r="BA1051">
        <v>750000</v>
      </c>
      <c r="BB1051" t="s">
        <v>3771</v>
      </c>
      <c r="BC1051" t="s">
        <v>6196</v>
      </c>
      <c r="BD1051" t="s">
        <v>6197</v>
      </c>
      <c r="BE1051" t="s">
        <v>6198</v>
      </c>
      <c r="BF1051" t="s">
        <v>6199</v>
      </c>
      <c r="BG1051" t="s">
        <v>6281</v>
      </c>
      <c r="BH1051" t="s">
        <v>5764</v>
      </c>
      <c r="BI1051" t="s">
        <v>195</v>
      </c>
      <c r="BJ1051" t="s">
        <v>195</v>
      </c>
      <c r="BK1051" t="s">
        <v>3777</v>
      </c>
      <c r="BL1051" t="s">
        <v>6330</v>
      </c>
      <c r="BM1051" t="s">
        <v>4949</v>
      </c>
      <c r="BN1051" t="s">
        <v>5186</v>
      </c>
      <c r="BO1051" t="s">
        <v>4950</v>
      </c>
      <c r="BP1051" s="441" t="str">
        <f t="shared" si="16"/>
        <v>DL.2375.AFA.001.051.B.524111</v>
      </c>
    </row>
    <row r="1052" spans="1:68">
      <c r="A1052" t="s">
        <v>5010</v>
      </c>
      <c r="B1052" t="s">
        <v>4936</v>
      </c>
      <c r="C1052" t="s">
        <v>4937</v>
      </c>
      <c r="D1052" t="s">
        <v>3770</v>
      </c>
      <c r="E1052" t="s">
        <v>194</v>
      </c>
      <c r="F1052" t="s">
        <v>3772</v>
      </c>
      <c r="G1052" t="s">
        <v>3</v>
      </c>
      <c r="H1052" t="s">
        <v>4938</v>
      </c>
      <c r="I1052">
        <v>4</v>
      </c>
      <c r="J1052" t="s">
        <v>501</v>
      </c>
      <c r="K1052">
        <v>4</v>
      </c>
      <c r="L1052" t="s">
        <v>502</v>
      </c>
      <c r="M1052" t="s">
        <v>509</v>
      </c>
      <c r="N1052" t="s">
        <v>18</v>
      </c>
      <c r="O1052" t="s">
        <v>510</v>
      </c>
      <c r="P1052" t="s">
        <v>8</v>
      </c>
      <c r="Q1052" t="s">
        <v>4570</v>
      </c>
      <c r="R1052" t="s">
        <v>4940</v>
      </c>
      <c r="S1052" t="s">
        <v>195</v>
      </c>
      <c r="T1052" t="s">
        <v>4570</v>
      </c>
      <c r="U1052" t="s">
        <v>4570</v>
      </c>
      <c r="V1052" t="s">
        <v>4496</v>
      </c>
      <c r="W1052" t="s">
        <v>4570</v>
      </c>
      <c r="X1052" t="s">
        <v>6331</v>
      </c>
      <c r="Y1052" t="s">
        <v>6332</v>
      </c>
      <c r="Z1052" t="s">
        <v>8</v>
      </c>
      <c r="AA1052">
        <v>0</v>
      </c>
      <c r="AB1052" t="s">
        <v>195</v>
      </c>
      <c r="AC1052">
        <v>0</v>
      </c>
      <c r="AD1052" t="s">
        <v>195</v>
      </c>
      <c r="AE1052">
        <v>0</v>
      </c>
      <c r="AF1052" t="s">
        <v>195</v>
      </c>
      <c r="AG1052">
        <v>0</v>
      </c>
      <c r="AH1052" t="s">
        <v>195</v>
      </c>
      <c r="AI1052">
        <v>8</v>
      </c>
      <c r="AJ1052" t="s">
        <v>25</v>
      </c>
      <c r="AK1052">
        <v>3000000</v>
      </c>
      <c r="AL1052">
        <v>24000000</v>
      </c>
      <c r="AM1052" t="s">
        <v>195</v>
      </c>
      <c r="AN1052">
        <v>0</v>
      </c>
      <c r="AO1052" t="s">
        <v>5011</v>
      </c>
      <c r="AP1052">
        <v>0</v>
      </c>
      <c r="AQ1052">
        <v>1448397</v>
      </c>
      <c r="AR1052">
        <v>511280</v>
      </c>
      <c r="AS1052">
        <v>3167105</v>
      </c>
      <c r="AT1052">
        <v>4512083</v>
      </c>
      <c r="AU1052">
        <v>825506</v>
      </c>
      <c r="AV1052">
        <v>400000</v>
      </c>
      <c r="AW1052">
        <v>400000</v>
      </c>
      <c r="AX1052">
        <v>400000</v>
      </c>
      <c r="AY1052">
        <v>225034</v>
      </c>
      <c r="AZ1052">
        <v>110596</v>
      </c>
      <c r="BA1052">
        <v>11999999</v>
      </c>
      <c r="BB1052" t="s">
        <v>3771</v>
      </c>
      <c r="BC1052" t="s">
        <v>6196</v>
      </c>
      <c r="BD1052" t="s">
        <v>6197</v>
      </c>
      <c r="BE1052" t="s">
        <v>6198</v>
      </c>
      <c r="BF1052" t="s">
        <v>6199</v>
      </c>
      <c r="BG1052" t="s">
        <v>6333</v>
      </c>
      <c r="BH1052" t="s">
        <v>5764</v>
      </c>
      <c r="BI1052" t="s">
        <v>195</v>
      </c>
      <c r="BJ1052" t="s">
        <v>195</v>
      </c>
      <c r="BK1052" t="s">
        <v>3777</v>
      </c>
      <c r="BL1052" t="s">
        <v>6334</v>
      </c>
      <c r="BM1052" t="s">
        <v>4949</v>
      </c>
      <c r="BN1052" t="s">
        <v>5186</v>
      </c>
      <c r="BO1052" t="s">
        <v>4950</v>
      </c>
      <c r="BP1052" s="441" t="str">
        <f t="shared" si="16"/>
        <v>DL.2375.AFA.001.051.C.524111</v>
      </c>
    </row>
    <row r="1053" spans="1:68">
      <c r="A1053" t="s">
        <v>5010</v>
      </c>
      <c r="B1053" t="s">
        <v>4936</v>
      </c>
      <c r="C1053" t="s">
        <v>4937</v>
      </c>
      <c r="D1053" t="s">
        <v>3770</v>
      </c>
      <c r="E1053" t="s">
        <v>194</v>
      </c>
      <c r="F1053" t="s">
        <v>3772</v>
      </c>
      <c r="G1053" t="s">
        <v>3</v>
      </c>
      <c r="H1053" t="s">
        <v>4938</v>
      </c>
      <c r="I1053">
        <v>4</v>
      </c>
      <c r="J1053" t="s">
        <v>501</v>
      </c>
      <c r="K1053">
        <v>4</v>
      </c>
      <c r="L1053" t="s">
        <v>502</v>
      </c>
      <c r="M1053" t="s">
        <v>511</v>
      </c>
      <c r="N1053" t="s">
        <v>20</v>
      </c>
      <c r="O1053" t="s">
        <v>510</v>
      </c>
      <c r="P1053" t="s">
        <v>8</v>
      </c>
      <c r="Q1053" t="s">
        <v>4570</v>
      </c>
      <c r="R1053" t="s">
        <v>4940</v>
      </c>
      <c r="S1053" t="s">
        <v>195</v>
      </c>
      <c r="T1053" t="s">
        <v>4570</v>
      </c>
      <c r="U1053" t="s">
        <v>4570</v>
      </c>
      <c r="V1053" t="s">
        <v>4496</v>
      </c>
      <c r="W1053" t="s">
        <v>4570</v>
      </c>
      <c r="X1053" t="s">
        <v>6335</v>
      </c>
      <c r="Y1053" t="s">
        <v>6336</v>
      </c>
      <c r="Z1053" t="s">
        <v>8</v>
      </c>
      <c r="AA1053">
        <v>0</v>
      </c>
      <c r="AB1053" t="s">
        <v>195</v>
      </c>
      <c r="AC1053">
        <v>0</v>
      </c>
      <c r="AD1053" t="s">
        <v>195</v>
      </c>
      <c r="AE1053">
        <v>0</v>
      </c>
      <c r="AF1053" t="s">
        <v>195</v>
      </c>
      <c r="AG1053">
        <v>0</v>
      </c>
      <c r="AH1053" t="s">
        <v>195</v>
      </c>
      <c r="AI1053">
        <v>10</v>
      </c>
      <c r="AJ1053" t="s">
        <v>25</v>
      </c>
      <c r="AK1053">
        <v>3000000</v>
      </c>
      <c r="AL1053">
        <v>30000000</v>
      </c>
      <c r="AM1053" t="s">
        <v>195</v>
      </c>
      <c r="AN1053">
        <v>0</v>
      </c>
      <c r="AO1053" t="s">
        <v>5011</v>
      </c>
      <c r="AP1053">
        <v>0</v>
      </c>
      <c r="AQ1053">
        <v>1810497</v>
      </c>
      <c r="AR1053">
        <v>639100</v>
      </c>
      <c r="AS1053">
        <v>3958881</v>
      </c>
      <c r="AT1053">
        <v>5640104</v>
      </c>
      <c r="AU1053">
        <v>1031882</v>
      </c>
      <c r="AV1053">
        <v>500000</v>
      </c>
      <c r="AW1053">
        <v>500000</v>
      </c>
      <c r="AX1053">
        <v>500000</v>
      </c>
      <c r="AY1053">
        <v>281292</v>
      </c>
      <c r="AZ1053">
        <v>138245</v>
      </c>
      <c r="BA1053">
        <v>14999999</v>
      </c>
      <c r="BB1053" t="s">
        <v>3771</v>
      </c>
      <c r="BC1053" t="s">
        <v>6196</v>
      </c>
      <c r="BD1053" t="s">
        <v>6197</v>
      </c>
      <c r="BE1053" t="s">
        <v>6198</v>
      </c>
      <c r="BF1053" t="s">
        <v>6199</v>
      </c>
      <c r="BG1053" t="s">
        <v>6236</v>
      </c>
      <c r="BH1053" t="s">
        <v>5764</v>
      </c>
      <c r="BI1053" t="s">
        <v>195</v>
      </c>
      <c r="BJ1053" t="s">
        <v>195</v>
      </c>
      <c r="BK1053" t="s">
        <v>3777</v>
      </c>
      <c r="BL1053" t="s">
        <v>6337</v>
      </c>
      <c r="BM1053" t="s">
        <v>4949</v>
      </c>
      <c r="BN1053" t="s">
        <v>5186</v>
      </c>
      <c r="BO1053" t="s">
        <v>4950</v>
      </c>
      <c r="BP1053" s="441" t="str">
        <f t="shared" si="16"/>
        <v>DL.2375.AFA.001.051.D.524111</v>
      </c>
    </row>
    <row r="1054" spans="1:68">
      <c r="A1054" t="s">
        <v>5010</v>
      </c>
      <c r="B1054" t="s">
        <v>4936</v>
      </c>
      <c r="C1054" t="s">
        <v>4937</v>
      </c>
      <c r="D1054" t="s">
        <v>3770</v>
      </c>
      <c r="E1054" t="s">
        <v>194</v>
      </c>
      <c r="F1054" t="s">
        <v>3772</v>
      </c>
      <c r="G1054" t="s">
        <v>3</v>
      </c>
      <c r="H1054" t="s">
        <v>4938</v>
      </c>
      <c r="I1054">
        <v>4</v>
      </c>
      <c r="J1054" t="s">
        <v>501</v>
      </c>
      <c r="K1054">
        <v>4</v>
      </c>
      <c r="L1054" t="s">
        <v>502</v>
      </c>
      <c r="M1054" t="s">
        <v>511</v>
      </c>
      <c r="N1054" t="s">
        <v>20</v>
      </c>
      <c r="O1054" t="s">
        <v>510</v>
      </c>
      <c r="P1054" t="s">
        <v>8</v>
      </c>
      <c r="Q1054" t="s">
        <v>4570</v>
      </c>
      <c r="R1054" t="s">
        <v>4940</v>
      </c>
      <c r="S1054" t="s">
        <v>195</v>
      </c>
      <c r="T1054" t="s">
        <v>4570</v>
      </c>
      <c r="U1054" t="s">
        <v>4570</v>
      </c>
      <c r="V1054" t="s">
        <v>4951</v>
      </c>
      <c r="W1054" t="s">
        <v>4496</v>
      </c>
      <c r="X1054" t="s">
        <v>6338</v>
      </c>
      <c r="Y1054" t="s">
        <v>6339</v>
      </c>
      <c r="Z1054" t="s">
        <v>8</v>
      </c>
      <c r="AA1054">
        <v>0</v>
      </c>
      <c r="AB1054" t="s">
        <v>195</v>
      </c>
      <c r="AC1054">
        <v>0</v>
      </c>
      <c r="AD1054" t="s">
        <v>195</v>
      </c>
      <c r="AE1054">
        <v>0</v>
      </c>
      <c r="AF1054" t="s">
        <v>195</v>
      </c>
      <c r="AG1054">
        <v>0</v>
      </c>
      <c r="AH1054" t="s">
        <v>195</v>
      </c>
      <c r="AI1054">
        <v>5</v>
      </c>
      <c r="AJ1054" t="s">
        <v>25</v>
      </c>
      <c r="AK1054">
        <v>3800000</v>
      </c>
      <c r="AL1054">
        <v>19000000</v>
      </c>
      <c r="AM1054" t="s">
        <v>195</v>
      </c>
      <c r="AN1054">
        <v>0</v>
      </c>
      <c r="AO1054" t="s">
        <v>5011</v>
      </c>
      <c r="AP1054">
        <v>0</v>
      </c>
      <c r="AQ1054">
        <v>1146648</v>
      </c>
      <c r="AR1054">
        <v>404763</v>
      </c>
      <c r="AS1054">
        <v>2507291</v>
      </c>
      <c r="AT1054">
        <v>3572066</v>
      </c>
      <c r="AU1054">
        <v>653525</v>
      </c>
      <c r="AV1054">
        <v>316667</v>
      </c>
      <c r="AW1054">
        <v>316667</v>
      </c>
      <c r="AX1054">
        <v>316667</v>
      </c>
      <c r="AY1054">
        <v>178152</v>
      </c>
      <c r="AZ1054">
        <v>87555</v>
      </c>
      <c r="BA1054">
        <v>9499999</v>
      </c>
      <c r="BB1054" t="s">
        <v>3771</v>
      </c>
      <c r="BC1054" t="s">
        <v>6196</v>
      </c>
      <c r="BD1054" t="s">
        <v>6197</v>
      </c>
      <c r="BE1054" t="s">
        <v>6198</v>
      </c>
      <c r="BF1054" t="s">
        <v>6199</v>
      </c>
      <c r="BG1054" t="s">
        <v>6236</v>
      </c>
      <c r="BH1054" t="s">
        <v>5764</v>
      </c>
      <c r="BI1054" t="s">
        <v>195</v>
      </c>
      <c r="BJ1054" t="s">
        <v>195</v>
      </c>
      <c r="BK1054" t="s">
        <v>3777</v>
      </c>
      <c r="BL1054" t="s">
        <v>6340</v>
      </c>
      <c r="BM1054" t="s">
        <v>4949</v>
      </c>
      <c r="BN1054" t="s">
        <v>5186</v>
      </c>
      <c r="BO1054" t="s">
        <v>4950</v>
      </c>
      <c r="BP1054" s="441" t="str">
        <f t="shared" si="16"/>
        <v>DL.2375.AFA.001.051.D.524111</v>
      </c>
    </row>
    <row r="1055" spans="1:68">
      <c r="A1055" t="s">
        <v>5010</v>
      </c>
      <c r="B1055" t="s">
        <v>4936</v>
      </c>
      <c r="C1055" t="s">
        <v>4937</v>
      </c>
      <c r="D1055" t="s">
        <v>3770</v>
      </c>
      <c r="E1055" t="s">
        <v>194</v>
      </c>
      <c r="F1055" t="s">
        <v>3772</v>
      </c>
      <c r="G1055" t="s">
        <v>3</v>
      </c>
      <c r="H1055" t="s">
        <v>4938</v>
      </c>
      <c r="I1055">
        <v>4</v>
      </c>
      <c r="J1055" t="s">
        <v>501</v>
      </c>
      <c r="K1055">
        <v>4</v>
      </c>
      <c r="L1055" t="s">
        <v>502</v>
      </c>
      <c r="M1055" t="s">
        <v>516</v>
      </c>
      <c r="N1055" t="s">
        <v>26</v>
      </c>
      <c r="O1055" t="s">
        <v>510</v>
      </c>
      <c r="P1055" t="s">
        <v>8</v>
      </c>
      <c r="Q1055" t="s">
        <v>4570</v>
      </c>
      <c r="R1055" t="s">
        <v>4940</v>
      </c>
      <c r="S1055" t="s">
        <v>195</v>
      </c>
      <c r="T1055" t="s">
        <v>4570</v>
      </c>
      <c r="U1055" t="s">
        <v>4570</v>
      </c>
      <c r="V1055" t="s">
        <v>4496</v>
      </c>
      <c r="W1055" t="s">
        <v>4570</v>
      </c>
      <c r="X1055" t="s">
        <v>6341</v>
      </c>
      <c r="Y1055" t="s">
        <v>6342</v>
      </c>
      <c r="Z1055" t="s">
        <v>8</v>
      </c>
      <c r="AA1055">
        <v>0</v>
      </c>
      <c r="AB1055" t="s">
        <v>195</v>
      </c>
      <c r="AC1055">
        <v>0</v>
      </c>
      <c r="AD1055" t="s">
        <v>195</v>
      </c>
      <c r="AE1055">
        <v>0</v>
      </c>
      <c r="AF1055" t="s">
        <v>195</v>
      </c>
      <c r="AG1055">
        <v>0</v>
      </c>
      <c r="AH1055" t="s">
        <v>195</v>
      </c>
      <c r="AI1055">
        <v>15</v>
      </c>
      <c r="AJ1055" t="s">
        <v>25</v>
      </c>
      <c r="AK1055">
        <v>800000</v>
      </c>
      <c r="AL1055">
        <v>12000000</v>
      </c>
      <c r="AM1055" t="s">
        <v>195</v>
      </c>
      <c r="AN1055">
        <v>0</v>
      </c>
      <c r="AO1055" t="s">
        <v>5011</v>
      </c>
      <c r="AP1055">
        <v>0</v>
      </c>
      <c r="AQ1055">
        <v>724199</v>
      </c>
      <c r="AR1055">
        <v>255640</v>
      </c>
      <c r="AS1055">
        <v>1583552</v>
      </c>
      <c r="AT1055">
        <v>2256041</v>
      </c>
      <c r="AU1055">
        <v>412753</v>
      </c>
      <c r="AV1055">
        <v>200000</v>
      </c>
      <c r="AW1055">
        <v>200000</v>
      </c>
      <c r="AX1055">
        <v>200000</v>
      </c>
      <c r="AY1055">
        <v>112517</v>
      </c>
      <c r="AZ1055">
        <v>55298</v>
      </c>
      <c r="BA1055">
        <v>6000000</v>
      </c>
      <c r="BB1055" t="s">
        <v>3771</v>
      </c>
      <c r="BC1055" t="s">
        <v>6196</v>
      </c>
      <c r="BD1055" t="s">
        <v>6197</v>
      </c>
      <c r="BE1055" t="s">
        <v>6198</v>
      </c>
      <c r="BF1055" t="s">
        <v>6199</v>
      </c>
      <c r="BG1055" t="s">
        <v>6343</v>
      </c>
      <c r="BH1055" t="s">
        <v>5764</v>
      </c>
      <c r="BI1055" t="s">
        <v>195</v>
      </c>
      <c r="BJ1055" t="s">
        <v>195</v>
      </c>
      <c r="BK1055" t="s">
        <v>3777</v>
      </c>
      <c r="BL1055" t="s">
        <v>6344</v>
      </c>
      <c r="BM1055" t="s">
        <v>4949</v>
      </c>
      <c r="BN1055" t="s">
        <v>5186</v>
      </c>
      <c r="BO1055" t="s">
        <v>4950</v>
      </c>
      <c r="BP1055" s="441" t="str">
        <f t="shared" si="16"/>
        <v>DL.2375.AFA.001.051.E.524111</v>
      </c>
    </row>
    <row r="1056" spans="1:68">
      <c r="A1056" t="s">
        <v>5010</v>
      </c>
      <c r="B1056" t="s">
        <v>4936</v>
      </c>
      <c r="C1056" t="s">
        <v>4937</v>
      </c>
      <c r="D1056" t="s">
        <v>3770</v>
      </c>
      <c r="E1056" t="s">
        <v>194</v>
      </c>
      <c r="F1056" t="s">
        <v>3772</v>
      </c>
      <c r="G1056" t="s">
        <v>3</v>
      </c>
      <c r="H1056" t="s">
        <v>4938</v>
      </c>
      <c r="I1056">
        <v>4</v>
      </c>
      <c r="J1056" t="s">
        <v>501</v>
      </c>
      <c r="K1056">
        <v>4</v>
      </c>
      <c r="L1056" t="s">
        <v>502</v>
      </c>
      <c r="M1056" t="s">
        <v>566</v>
      </c>
      <c r="N1056" t="s">
        <v>640</v>
      </c>
      <c r="O1056" t="s">
        <v>510</v>
      </c>
      <c r="P1056" t="s">
        <v>8</v>
      </c>
      <c r="Q1056" t="s">
        <v>4570</v>
      </c>
      <c r="R1056" t="s">
        <v>4940</v>
      </c>
      <c r="S1056" t="s">
        <v>195</v>
      </c>
      <c r="T1056" t="s">
        <v>4570</v>
      </c>
      <c r="U1056" t="s">
        <v>4570</v>
      </c>
      <c r="V1056" t="s">
        <v>4496</v>
      </c>
      <c r="W1056" t="s">
        <v>4570</v>
      </c>
      <c r="X1056" t="s">
        <v>6345</v>
      </c>
      <c r="Y1056" t="s">
        <v>6346</v>
      </c>
      <c r="Z1056" t="s">
        <v>8</v>
      </c>
      <c r="AA1056">
        <v>0</v>
      </c>
      <c r="AB1056" t="s">
        <v>195</v>
      </c>
      <c r="AC1056">
        <v>0</v>
      </c>
      <c r="AD1056" t="s">
        <v>195</v>
      </c>
      <c r="AE1056">
        <v>0</v>
      </c>
      <c r="AF1056" t="s">
        <v>195</v>
      </c>
      <c r="AG1056">
        <v>0</v>
      </c>
      <c r="AH1056" t="s">
        <v>195</v>
      </c>
      <c r="AI1056">
        <v>20</v>
      </c>
      <c r="AJ1056" t="s">
        <v>25</v>
      </c>
      <c r="AK1056">
        <v>2033200</v>
      </c>
      <c r="AL1056">
        <v>40664000</v>
      </c>
      <c r="AM1056" t="s">
        <v>195</v>
      </c>
      <c r="AN1056">
        <v>0</v>
      </c>
      <c r="AO1056" t="s">
        <v>5011</v>
      </c>
      <c r="AP1056">
        <v>0</v>
      </c>
      <c r="AQ1056">
        <v>2454068</v>
      </c>
      <c r="AR1056">
        <v>866278</v>
      </c>
      <c r="AS1056">
        <v>5366131</v>
      </c>
      <c r="AT1056">
        <v>7644972</v>
      </c>
      <c r="AU1056">
        <v>1398682</v>
      </c>
      <c r="AV1056">
        <v>677733</v>
      </c>
      <c r="AW1056">
        <v>677733</v>
      </c>
      <c r="AX1056">
        <v>677733</v>
      </c>
      <c r="AY1056">
        <v>381282</v>
      </c>
      <c r="AZ1056">
        <v>187387</v>
      </c>
      <c r="BA1056">
        <v>20332001</v>
      </c>
      <c r="BB1056" t="s">
        <v>3771</v>
      </c>
      <c r="BC1056" t="s">
        <v>6196</v>
      </c>
      <c r="BD1056" t="s">
        <v>6197</v>
      </c>
      <c r="BE1056" t="s">
        <v>6198</v>
      </c>
      <c r="BF1056" t="s">
        <v>6199</v>
      </c>
      <c r="BG1056" t="s">
        <v>6347</v>
      </c>
      <c r="BH1056" t="s">
        <v>5764</v>
      </c>
      <c r="BI1056" t="s">
        <v>195</v>
      </c>
      <c r="BJ1056" t="s">
        <v>195</v>
      </c>
      <c r="BK1056" t="s">
        <v>3777</v>
      </c>
      <c r="BL1056" t="s">
        <v>6348</v>
      </c>
      <c r="BM1056" t="s">
        <v>4949</v>
      </c>
      <c r="BN1056" t="s">
        <v>5186</v>
      </c>
      <c r="BO1056" t="s">
        <v>4950</v>
      </c>
      <c r="BP1056" s="441" t="str">
        <f t="shared" si="16"/>
        <v>DL.2375.AFA.001.051.F.524111</v>
      </c>
    </row>
    <row r="1057" spans="1:68">
      <c r="A1057" t="s">
        <v>5010</v>
      </c>
      <c r="B1057" t="s">
        <v>4936</v>
      </c>
      <c r="C1057" t="s">
        <v>4937</v>
      </c>
      <c r="D1057" t="s">
        <v>3770</v>
      </c>
      <c r="E1057" t="s">
        <v>194</v>
      </c>
      <c r="F1057" t="s">
        <v>3772</v>
      </c>
      <c r="G1057" t="s">
        <v>3</v>
      </c>
      <c r="H1057" t="s">
        <v>4938</v>
      </c>
      <c r="I1057">
        <v>4</v>
      </c>
      <c r="J1057" t="s">
        <v>501</v>
      </c>
      <c r="K1057">
        <v>4</v>
      </c>
      <c r="L1057" t="s">
        <v>517</v>
      </c>
      <c r="M1057" t="s">
        <v>508</v>
      </c>
      <c r="N1057" t="s">
        <v>29</v>
      </c>
      <c r="O1057" t="s">
        <v>510</v>
      </c>
      <c r="P1057" t="s">
        <v>8</v>
      </c>
      <c r="Q1057" t="s">
        <v>4570</v>
      </c>
      <c r="R1057" t="s">
        <v>4940</v>
      </c>
      <c r="S1057" t="s">
        <v>195</v>
      </c>
      <c r="T1057" t="s">
        <v>4570</v>
      </c>
      <c r="U1057" t="s">
        <v>4570</v>
      </c>
      <c r="V1057" t="s">
        <v>4496</v>
      </c>
      <c r="W1057" t="s">
        <v>4570</v>
      </c>
      <c r="X1057" t="s">
        <v>6349</v>
      </c>
      <c r="Y1057" t="s">
        <v>6350</v>
      </c>
      <c r="Z1057" t="s">
        <v>8</v>
      </c>
      <c r="AA1057">
        <v>0</v>
      </c>
      <c r="AB1057" t="s">
        <v>195</v>
      </c>
      <c r="AC1057">
        <v>0</v>
      </c>
      <c r="AD1057" t="s">
        <v>195</v>
      </c>
      <c r="AE1057">
        <v>0</v>
      </c>
      <c r="AF1057" t="s">
        <v>195</v>
      </c>
      <c r="AG1057">
        <v>0</v>
      </c>
      <c r="AH1057" t="s">
        <v>195</v>
      </c>
      <c r="AI1057">
        <v>10</v>
      </c>
      <c r="AJ1057" t="s">
        <v>25</v>
      </c>
      <c r="AK1057">
        <v>2642000</v>
      </c>
      <c r="AL1057">
        <v>26420000</v>
      </c>
      <c r="AM1057" t="s">
        <v>195</v>
      </c>
      <c r="AN1057">
        <v>0</v>
      </c>
      <c r="AO1057" t="s">
        <v>5011</v>
      </c>
      <c r="AP1057">
        <v>0</v>
      </c>
      <c r="AQ1057">
        <v>272539</v>
      </c>
      <c r="AR1057">
        <v>396230</v>
      </c>
      <c r="AS1057">
        <v>414050</v>
      </c>
      <c r="AT1057">
        <v>534596</v>
      </c>
      <c r="AU1057">
        <v>2332308</v>
      </c>
      <c r="AV1057">
        <v>2174025</v>
      </c>
      <c r="AW1057">
        <v>1792470</v>
      </c>
      <c r="AX1057">
        <v>3837007</v>
      </c>
      <c r="AY1057">
        <v>955798</v>
      </c>
      <c r="AZ1057">
        <v>500976</v>
      </c>
      <c r="BA1057">
        <v>13210001</v>
      </c>
      <c r="BB1057" t="s">
        <v>3771</v>
      </c>
      <c r="BC1057" t="s">
        <v>6196</v>
      </c>
      <c r="BD1057" t="s">
        <v>6197</v>
      </c>
      <c r="BE1057" t="s">
        <v>6198</v>
      </c>
      <c r="BF1057" t="s">
        <v>6204</v>
      </c>
      <c r="BG1057" t="s">
        <v>6240</v>
      </c>
      <c r="BH1057" t="s">
        <v>5764</v>
      </c>
      <c r="BI1057" t="s">
        <v>195</v>
      </c>
      <c r="BJ1057" t="s">
        <v>195</v>
      </c>
      <c r="BK1057" t="s">
        <v>3777</v>
      </c>
      <c r="BL1057" t="s">
        <v>6351</v>
      </c>
      <c r="BM1057" t="s">
        <v>4949</v>
      </c>
      <c r="BN1057" t="s">
        <v>5186</v>
      </c>
      <c r="BO1057" t="s">
        <v>4950</v>
      </c>
      <c r="BP1057" s="441" t="str">
        <f t="shared" si="16"/>
        <v>DL.2375.AFA.001.052.B.524111</v>
      </c>
    </row>
    <row r="1058" spans="1:68">
      <c r="A1058" t="s">
        <v>5010</v>
      </c>
      <c r="B1058" t="s">
        <v>4936</v>
      </c>
      <c r="C1058" t="s">
        <v>4937</v>
      </c>
      <c r="D1058" t="s">
        <v>3770</v>
      </c>
      <c r="E1058" t="s">
        <v>194</v>
      </c>
      <c r="F1058" t="s">
        <v>3772</v>
      </c>
      <c r="G1058" t="s">
        <v>3</v>
      </c>
      <c r="H1058" t="s">
        <v>4938</v>
      </c>
      <c r="I1058">
        <v>4</v>
      </c>
      <c r="J1058" t="s">
        <v>501</v>
      </c>
      <c r="K1058">
        <v>4</v>
      </c>
      <c r="L1058" t="s">
        <v>519</v>
      </c>
      <c r="M1058" t="s">
        <v>8</v>
      </c>
      <c r="N1058" t="s">
        <v>37</v>
      </c>
      <c r="O1058" t="s">
        <v>510</v>
      </c>
      <c r="P1058" t="s">
        <v>8</v>
      </c>
      <c r="Q1058" t="s">
        <v>4570</v>
      </c>
      <c r="R1058" t="s">
        <v>4940</v>
      </c>
      <c r="S1058" t="s">
        <v>195</v>
      </c>
      <c r="T1058" t="s">
        <v>4570</v>
      </c>
      <c r="U1058" t="s">
        <v>4570</v>
      </c>
      <c r="V1058" t="s">
        <v>4496</v>
      </c>
      <c r="W1058" t="s">
        <v>4570</v>
      </c>
      <c r="X1058" t="s">
        <v>6352</v>
      </c>
      <c r="Y1058" t="s">
        <v>6353</v>
      </c>
      <c r="Z1058" t="s">
        <v>8</v>
      </c>
      <c r="AA1058">
        <v>0</v>
      </c>
      <c r="AB1058" t="s">
        <v>195</v>
      </c>
      <c r="AC1058">
        <v>0</v>
      </c>
      <c r="AD1058" t="s">
        <v>195</v>
      </c>
      <c r="AE1058">
        <v>0</v>
      </c>
      <c r="AF1058" t="s">
        <v>195</v>
      </c>
      <c r="AG1058">
        <v>0</v>
      </c>
      <c r="AH1058" t="s">
        <v>195</v>
      </c>
      <c r="AI1058">
        <v>5</v>
      </c>
      <c r="AJ1058" t="s">
        <v>25</v>
      </c>
      <c r="AK1058">
        <v>4908000</v>
      </c>
      <c r="AL1058">
        <v>24540000</v>
      </c>
      <c r="AM1058" t="s">
        <v>195</v>
      </c>
      <c r="AN1058">
        <v>0</v>
      </c>
      <c r="AO1058" t="s">
        <v>5011</v>
      </c>
      <c r="AP1058">
        <v>0</v>
      </c>
      <c r="AQ1058">
        <v>148567</v>
      </c>
      <c r="AR1058">
        <v>1153014</v>
      </c>
      <c r="AS1058">
        <v>1304690</v>
      </c>
      <c r="AT1058">
        <v>818000</v>
      </c>
      <c r="AU1058">
        <v>1695930</v>
      </c>
      <c r="AV1058">
        <v>1640642</v>
      </c>
      <c r="AW1058">
        <v>1702141</v>
      </c>
      <c r="AX1058">
        <v>1658199</v>
      </c>
      <c r="AY1058">
        <v>1661667</v>
      </c>
      <c r="AZ1058">
        <v>487149</v>
      </c>
      <c r="BA1058">
        <v>12270001</v>
      </c>
      <c r="BB1058" t="s">
        <v>3771</v>
      </c>
      <c r="BC1058" t="s">
        <v>6196</v>
      </c>
      <c r="BD1058" t="s">
        <v>6197</v>
      </c>
      <c r="BE1058" t="s">
        <v>6198</v>
      </c>
      <c r="BF1058" t="s">
        <v>6209</v>
      </c>
      <c r="BG1058" t="s">
        <v>6244</v>
      </c>
      <c r="BH1058" t="s">
        <v>5764</v>
      </c>
      <c r="BI1058" t="s">
        <v>195</v>
      </c>
      <c r="BJ1058" t="s">
        <v>195</v>
      </c>
      <c r="BK1058" t="s">
        <v>3777</v>
      </c>
      <c r="BL1058" t="s">
        <v>6354</v>
      </c>
      <c r="BM1058" t="s">
        <v>4949</v>
      </c>
      <c r="BN1058" t="s">
        <v>5186</v>
      </c>
      <c r="BO1058" t="s">
        <v>4950</v>
      </c>
      <c r="BP1058" s="441" t="str">
        <f t="shared" si="16"/>
        <v>DL.2375.AFA.001.053.A.524111</v>
      </c>
    </row>
    <row r="1059" spans="1:68">
      <c r="A1059" t="s">
        <v>5010</v>
      </c>
      <c r="B1059" t="s">
        <v>4936</v>
      </c>
      <c r="C1059" t="s">
        <v>4937</v>
      </c>
      <c r="D1059" t="s">
        <v>3770</v>
      </c>
      <c r="E1059" t="s">
        <v>194</v>
      </c>
      <c r="F1059" t="s">
        <v>3772</v>
      </c>
      <c r="G1059" t="s">
        <v>3</v>
      </c>
      <c r="H1059" t="s">
        <v>4938</v>
      </c>
      <c r="I1059">
        <v>4</v>
      </c>
      <c r="J1059" t="s">
        <v>501</v>
      </c>
      <c r="K1059">
        <v>4</v>
      </c>
      <c r="L1059" t="s">
        <v>519</v>
      </c>
      <c r="M1059" t="s">
        <v>8</v>
      </c>
      <c r="N1059" t="s">
        <v>37</v>
      </c>
      <c r="O1059" t="s">
        <v>510</v>
      </c>
      <c r="P1059" t="s">
        <v>8</v>
      </c>
      <c r="Q1059" t="s">
        <v>4570</v>
      </c>
      <c r="R1059" t="s">
        <v>4940</v>
      </c>
      <c r="S1059" t="s">
        <v>195</v>
      </c>
      <c r="T1059" t="s">
        <v>4570</v>
      </c>
      <c r="U1059" t="s">
        <v>4570</v>
      </c>
      <c r="V1059" t="s">
        <v>4951</v>
      </c>
      <c r="W1059" t="s">
        <v>4496</v>
      </c>
      <c r="X1059" t="s">
        <v>6355</v>
      </c>
      <c r="Y1059" t="s">
        <v>6356</v>
      </c>
      <c r="Z1059" t="s">
        <v>8</v>
      </c>
      <c r="AA1059">
        <v>0</v>
      </c>
      <c r="AB1059" t="s">
        <v>195</v>
      </c>
      <c r="AC1059">
        <v>0</v>
      </c>
      <c r="AD1059" t="s">
        <v>195</v>
      </c>
      <c r="AE1059">
        <v>0</v>
      </c>
      <c r="AF1059" t="s">
        <v>195</v>
      </c>
      <c r="AG1059">
        <v>0</v>
      </c>
      <c r="AH1059" t="s">
        <v>195</v>
      </c>
      <c r="AI1059">
        <v>6</v>
      </c>
      <c r="AJ1059" t="s">
        <v>25</v>
      </c>
      <c r="AK1059">
        <v>1750000</v>
      </c>
      <c r="AL1059">
        <v>10500000</v>
      </c>
      <c r="AM1059" t="s">
        <v>195</v>
      </c>
      <c r="AN1059">
        <v>0</v>
      </c>
      <c r="AO1059" t="s">
        <v>5011</v>
      </c>
      <c r="AP1059">
        <v>0</v>
      </c>
      <c r="AQ1059">
        <v>63568</v>
      </c>
      <c r="AR1059">
        <v>493344</v>
      </c>
      <c r="AS1059">
        <v>558241</v>
      </c>
      <c r="AT1059">
        <v>350000</v>
      </c>
      <c r="AU1059">
        <v>725642</v>
      </c>
      <c r="AV1059">
        <v>701986</v>
      </c>
      <c r="AW1059">
        <v>728300</v>
      </c>
      <c r="AX1059">
        <v>709498</v>
      </c>
      <c r="AY1059">
        <v>710982</v>
      </c>
      <c r="AZ1059">
        <v>208438</v>
      </c>
      <c r="BA1059">
        <v>5250001</v>
      </c>
      <c r="BB1059" t="s">
        <v>3771</v>
      </c>
      <c r="BC1059" t="s">
        <v>6196</v>
      </c>
      <c r="BD1059" t="s">
        <v>6197</v>
      </c>
      <c r="BE1059" t="s">
        <v>6198</v>
      </c>
      <c r="BF1059" t="s">
        <v>6209</v>
      </c>
      <c r="BG1059" t="s">
        <v>6244</v>
      </c>
      <c r="BH1059" t="s">
        <v>5764</v>
      </c>
      <c r="BI1059" t="s">
        <v>195</v>
      </c>
      <c r="BJ1059" t="s">
        <v>195</v>
      </c>
      <c r="BK1059" t="s">
        <v>3777</v>
      </c>
      <c r="BL1059" t="s">
        <v>6357</v>
      </c>
      <c r="BM1059" t="s">
        <v>4949</v>
      </c>
      <c r="BN1059" t="s">
        <v>5186</v>
      </c>
      <c r="BO1059" t="s">
        <v>4950</v>
      </c>
      <c r="BP1059" s="441" t="str">
        <f t="shared" si="16"/>
        <v>DL.2375.AFA.001.053.A.524111</v>
      </c>
    </row>
    <row r="1060" spans="1:68">
      <c r="A1060" t="s">
        <v>5010</v>
      </c>
      <c r="B1060" t="s">
        <v>4936</v>
      </c>
      <c r="C1060" t="s">
        <v>4937</v>
      </c>
      <c r="D1060" t="s">
        <v>3770</v>
      </c>
      <c r="E1060" t="s">
        <v>194</v>
      </c>
      <c r="F1060" t="s">
        <v>3772</v>
      </c>
      <c r="G1060" t="s">
        <v>3</v>
      </c>
      <c r="H1060" t="s">
        <v>4938</v>
      </c>
      <c r="I1060">
        <v>4</v>
      </c>
      <c r="J1060" t="s">
        <v>501</v>
      </c>
      <c r="K1060">
        <v>4</v>
      </c>
      <c r="L1060" t="s">
        <v>519</v>
      </c>
      <c r="M1060" t="s">
        <v>508</v>
      </c>
      <c r="N1060" t="s">
        <v>692</v>
      </c>
      <c r="O1060" t="s">
        <v>510</v>
      </c>
      <c r="P1060" t="s">
        <v>8</v>
      </c>
      <c r="Q1060" t="s">
        <v>4570</v>
      </c>
      <c r="R1060" t="s">
        <v>4940</v>
      </c>
      <c r="S1060" t="s">
        <v>195</v>
      </c>
      <c r="T1060" t="s">
        <v>4570</v>
      </c>
      <c r="U1060" t="s">
        <v>4570</v>
      </c>
      <c r="V1060" t="s">
        <v>4496</v>
      </c>
      <c r="W1060" t="s">
        <v>4570</v>
      </c>
      <c r="X1060" t="s">
        <v>6358</v>
      </c>
      <c r="Y1060" t="s">
        <v>6359</v>
      </c>
      <c r="Z1060" t="s">
        <v>8</v>
      </c>
      <c r="AA1060">
        <v>0</v>
      </c>
      <c r="AB1060" t="s">
        <v>195</v>
      </c>
      <c r="AC1060">
        <v>0</v>
      </c>
      <c r="AD1060" t="s">
        <v>195</v>
      </c>
      <c r="AE1060">
        <v>0</v>
      </c>
      <c r="AF1060" t="s">
        <v>195</v>
      </c>
      <c r="AG1060">
        <v>0</v>
      </c>
      <c r="AH1060" t="s">
        <v>195</v>
      </c>
      <c r="AI1060">
        <v>4</v>
      </c>
      <c r="AJ1060" t="s">
        <v>25</v>
      </c>
      <c r="AK1060">
        <v>5000000</v>
      </c>
      <c r="AL1060">
        <v>20000000</v>
      </c>
      <c r="AM1060" t="s">
        <v>195</v>
      </c>
      <c r="AN1060">
        <v>0</v>
      </c>
      <c r="AO1060" t="s">
        <v>5011</v>
      </c>
      <c r="AP1060">
        <v>0</v>
      </c>
      <c r="AQ1060">
        <v>121082</v>
      </c>
      <c r="AR1060">
        <v>939702</v>
      </c>
      <c r="AS1060">
        <v>1063317</v>
      </c>
      <c r="AT1060">
        <v>666667</v>
      </c>
      <c r="AU1060">
        <v>1382176</v>
      </c>
      <c r="AV1060">
        <v>1337116</v>
      </c>
      <c r="AW1060">
        <v>1387238</v>
      </c>
      <c r="AX1060">
        <v>1351426</v>
      </c>
      <c r="AY1060">
        <v>1354252</v>
      </c>
      <c r="AZ1060">
        <v>397025</v>
      </c>
      <c r="BA1060">
        <v>9999999</v>
      </c>
      <c r="BB1060" t="s">
        <v>3771</v>
      </c>
      <c r="BC1060" t="s">
        <v>6196</v>
      </c>
      <c r="BD1060" t="s">
        <v>6197</v>
      </c>
      <c r="BE1060" t="s">
        <v>6198</v>
      </c>
      <c r="BF1060" t="s">
        <v>6209</v>
      </c>
      <c r="BG1060" t="s">
        <v>6360</v>
      </c>
      <c r="BH1060" t="s">
        <v>5764</v>
      </c>
      <c r="BI1060" t="s">
        <v>195</v>
      </c>
      <c r="BJ1060" t="s">
        <v>195</v>
      </c>
      <c r="BK1060" t="s">
        <v>3777</v>
      </c>
      <c r="BL1060" t="s">
        <v>6361</v>
      </c>
      <c r="BM1060" t="s">
        <v>4949</v>
      </c>
      <c r="BN1060" t="s">
        <v>5186</v>
      </c>
      <c r="BO1060" t="s">
        <v>4950</v>
      </c>
      <c r="BP1060" s="441" t="str">
        <f t="shared" si="16"/>
        <v>DL.2375.AFA.001.053.B.524111</v>
      </c>
    </row>
    <row r="1061" spans="1:68">
      <c r="A1061" t="s">
        <v>5010</v>
      </c>
      <c r="B1061" t="s">
        <v>4936</v>
      </c>
      <c r="C1061" t="s">
        <v>4937</v>
      </c>
      <c r="D1061" t="s">
        <v>3770</v>
      </c>
      <c r="E1061" t="s">
        <v>194</v>
      </c>
      <c r="F1061" t="s">
        <v>3772</v>
      </c>
      <c r="G1061" t="s">
        <v>3</v>
      </c>
      <c r="H1061" t="s">
        <v>4938</v>
      </c>
      <c r="I1061">
        <v>4</v>
      </c>
      <c r="J1061" t="s">
        <v>501</v>
      </c>
      <c r="K1061">
        <v>4</v>
      </c>
      <c r="L1061" t="s">
        <v>519</v>
      </c>
      <c r="M1061" t="s">
        <v>509</v>
      </c>
      <c r="N1061" t="s">
        <v>701</v>
      </c>
      <c r="O1061" t="s">
        <v>510</v>
      </c>
      <c r="P1061" t="s">
        <v>8</v>
      </c>
      <c r="Q1061" t="s">
        <v>4570</v>
      </c>
      <c r="R1061" t="s">
        <v>4940</v>
      </c>
      <c r="S1061" t="s">
        <v>195</v>
      </c>
      <c r="T1061" t="s">
        <v>4570</v>
      </c>
      <c r="U1061" t="s">
        <v>4570</v>
      </c>
      <c r="V1061" t="s">
        <v>4496</v>
      </c>
      <c r="W1061" t="s">
        <v>4570</v>
      </c>
      <c r="X1061" t="s">
        <v>6362</v>
      </c>
      <c r="Y1061" t="s">
        <v>6363</v>
      </c>
      <c r="Z1061" t="s">
        <v>8</v>
      </c>
      <c r="AA1061">
        <v>0</v>
      </c>
      <c r="AB1061" t="s">
        <v>195</v>
      </c>
      <c r="AC1061">
        <v>0</v>
      </c>
      <c r="AD1061" t="s">
        <v>195</v>
      </c>
      <c r="AE1061">
        <v>0</v>
      </c>
      <c r="AF1061" t="s">
        <v>195</v>
      </c>
      <c r="AG1061">
        <v>0</v>
      </c>
      <c r="AH1061" t="s">
        <v>195</v>
      </c>
      <c r="AI1061">
        <v>3</v>
      </c>
      <c r="AJ1061" t="s">
        <v>25</v>
      </c>
      <c r="AK1061">
        <v>4450000</v>
      </c>
      <c r="AL1061">
        <v>13350000</v>
      </c>
      <c r="AM1061" t="s">
        <v>195</v>
      </c>
      <c r="AN1061">
        <v>0</v>
      </c>
      <c r="AO1061" t="s">
        <v>5011</v>
      </c>
      <c r="AP1061">
        <v>0</v>
      </c>
      <c r="AQ1061">
        <v>80822</v>
      </c>
      <c r="AR1061">
        <v>627251</v>
      </c>
      <c r="AS1061">
        <v>709764</v>
      </c>
      <c r="AT1061">
        <v>445000</v>
      </c>
      <c r="AU1061">
        <v>922602</v>
      </c>
      <c r="AV1061">
        <v>892525</v>
      </c>
      <c r="AW1061">
        <v>925981</v>
      </c>
      <c r="AX1061">
        <v>902077</v>
      </c>
      <c r="AY1061">
        <v>903963</v>
      </c>
      <c r="AZ1061">
        <v>265014</v>
      </c>
      <c r="BA1061">
        <v>6675001</v>
      </c>
      <c r="BB1061" t="s">
        <v>3771</v>
      </c>
      <c r="BC1061" t="s">
        <v>6196</v>
      </c>
      <c r="BD1061" t="s">
        <v>6197</v>
      </c>
      <c r="BE1061" t="s">
        <v>6198</v>
      </c>
      <c r="BF1061" t="s">
        <v>6209</v>
      </c>
      <c r="BG1061" t="s">
        <v>6285</v>
      </c>
      <c r="BH1061" t="s">
        <v>5764</v>
      </c>
      <c r="BI1061" t="s">
        <v>195</v>
      </c>
      <c r="BJ1061" t="s">
        <v>195</v>
      </c>
      <c r="BK1061" t="s">
        <v>3777</v>
      </c>
      <c r="BL1061" t="s">
        <v>6364</v>
      </c>
      <c r="BM1061" t="s">
        <v>4949</v>
      </c>
      <c r="BN1061" t="s">
        <v>5186</v>
      </c>
      <c r="BO1061" t="s">
        <v>4950</v>
      </c>
      <c r="BP1061" s="441" t="str">
        <f t="shared" si="16"/>
        <v>DL.2375.AFA.001.053.C.524111</v>
      </c>
    </row>
    <row r="1062" spans="1:68">
      <c r="A1062" t="s">
        <v>5010</v>
      </c>
      <c r="B1062" t="s">
        <v>4936</v>
      </c>
      <c r="C1062" t="s">
        <v>4937</v>
      </c>
      <c r="D1062" t="s">
        <v>3770</v>
      </c>
      <c r="E1062" t="s">
        <v>194</v>
      </c>
      <c r="F1062" t="s">
        <v>3772</v>
      </c>
      <c r="G1062" t="s">
        <v>3</v>
      </c>
      <c r="H1062" t="s">
        <v>4938</v>
      </c>
      <c r="I1062">
        <v>4</v>
      </c>
      <c r="J1062" t="s">
        <v>501</v>
      </c>
      <c r="K1062">
        <v>4</v>
      </c>
      <c r="L1062" t="s">
        <v>520</v>
      </c>
      <c r="M1062" t="s">
        <v>8</v>
      </c>
      <c r="N1062" t="s">
        <v>39</v>
      </c>
      <c r="O1062" t="s">
        <v>510</v>
      </c>
      <c r="P1062" t="s">
        <v>8</v>
      </c>
      <c r="Q1062" t="s">
        <v>4570</v>
      </c>
      <c r="R1062" t="s">
        <v>4940</v>
      </c>
      <c r="S1062" t="s">
        <v>195</v>
      </c>
      <c r="T1062" t="s">
        <v>4570</v>
      </c>
      <c r="U1062" t="s">
        <v>4570</v>
      </c>
      <c r="V1062" t="s">
        <v>4496</v>
      </c>
      <c r="W1062" t="s">
        <v>4570</v>
      </c>
      <c r="X1062" t="s">
        <v>6365</v>
      </c>
      <c r="Y1062" t="s">
        <v>6366</v>
      </c>
      <c r="Z1062" t="s">
        <v>8</v>
      </c>
      <c r="AA1062">
        <v>0</v>
      </c>
      <c r="AB1062" t="s">
        <v>195</v>
      </c>
      <c r="AC1062">
        <v>0</v>
      </c>
      <c r="AD1062" t="s">
        <v>195</v>
      </c>
      <c r="AE1062">
        <v>0</v>
      </c>
      <c r="AF1062" t="s">
        <v>195</v>
      </c>
      <c r="AG1062">
        <v>0</v>
      </c>
      <c r="AH1062" t="s">
        <v>195</v>
      </c>
      <c r="AI1062">
        <v>3</v>
      </c>
      <c r="AJ1062" t="s">
        <v>25</v>
      </c>
      <c r="AK1062">
        <v>1264667</v>
      </c>
      <c r="AL1062">
        <v>3794000</v>
      </c>
      <c r="AM1062" t="s">
        <v>195</v>
      </c>
      <c r="AN1062">
        <v>0</v>
      </c>
      <c r="AO1062" t="s">
        <v>5011</v>
      </c>
      <c r="AP1062">
        <v>0</v>
      </c>
      <c r="AQ1062">
        <v>53171</v>
      </c>
      <c r="AR1062">
        <v>252815</v>
      </c>
      <c r="AS1062">
        <v>163837</v>
      </c>
      <c r="AT1062">
        <v>370308</v>
      </c>
      <c r="AU1062">
        <v>266591</v>
      </c>
      <c r="AV1062">
        <v>256980</v>
      </c>
      <c r="AW1062">
        <v>135983</v>
      </c>
      <c r="AX1062">
        <v>67047</v>
      </c>
      <c r="AY1062">
        <v>280794</v>
      </c>
      <c r="AZ1062">
        <v>49475</v>
      </c>
      <c r="BA1062">
        <v>1896999</v>
      </c>
      <c r="BB1062" t="s">
        <v>3771</v>
      </c>
      <c r="BC1062" t="s">
        <v>6196</v>
      </c>
      <c r="BD1062" t="s">
        <v>6197</v>
      </c>
      <c r="BE1062" t="s">
        <v>6198</v>
      </c>
      <c r="BF1062" t="s">
        <v>6214</v>
      </c>
      <c r="BG1062" t="s">
        <v>6248</v>
      </c>
      <c r="BH1062" t="s">
        <v>5764</v>
      </c>
      <c r="BI1062" t="s">
        <v>195</v>
      </c>
      <c r="BJ1062" t="s">
        <v>195</v>
      </c>
      <c r="BK1062" t="s">
        <v>3777</v>
      </c>
      <c r="BL1062" t="s">
        <v>6367</v>
      </c>
      <c r="BM1062" t="s">
        <v>4949</v>
      </c>
      <c r="BN1062" t="s">
        <v>5186</v>
      </c>
      <c r="BO1062" t="s">
        <v>4950</v>
      </c>
      <c r="BP1062" s="441" t="str">
        <f t="shared" si="16"/>
        <v>DL.2375.AFA.001.054.A.524111</v>
      </c>
    </row>
    <row r="1063" spans="1:68">
      <c r="A1063" t="s">
        <v>5010</v>
      </c>
      <c r="B1063" t="s">
        <v>4936</v>
      </c>
      <c r="C1063" t="s">
        <v>4937</v>
      </c>
      <c r="D1063" t="s">
        <v>3770</v>
      </c>
      <c r="E1063" t="s">
        <v>194</v>
      </c>
      <c r="F1063" t="s">
        <v>3772</v>
      </c>
      <c r="G1063" t="s">
        <v>3</v>
      </c>
      <c r="H1063" t="s">
        <v>4938</v>
      </c>
      <c r="I1063">
        <v>4</v>
      </c>
      <c r="J1063" t="s">
        <v>501</v>
      </c>
      <c r="K1063">
        <v>4</v>
      </c>
      <c r="L1063" t="s">
        <v>520</v>
      </c>
      <c r="M1063" t="s">
        <v>508</v>
      </c>
      <c r="N1063" t="s">
        <v>40</v>
      </c>
      <c r="O1063" t="s">
        <v>510</v>
      </c>
      <c r="P1063" t="s">
        <v>8</v>
      </c>
      <c r="Q1063" t="s">
        <v>4570</v>
      </c>
      <c r="R1063" t="s">
        <v>4940</v>
      </c>
      <c r="S1063" t="s">
        <v>195</v>
      </c>
      <c r="T1063" t="s">
        <v>4570</v>
      </c>
      <c r="U1063" t="s">
        <v>4570</v>
      </c>
      <c r="V1063" t="s">
        <v>4496</v>
      </c>
      <c r="W1063" t="s">
        <v>4570</v>
      </c>
      <c r="X1063" t="s">
        <v>6368</v>
      </c>
      <c r="Y1063" t="s">
        <v>6369</v>
      </c>
      <c r="Z1063" t="s">
        <v>8</v>
      </c>
      <c r="AA1063">
        <v>0</v>
      </c>
      <c r="AB1063" t="s">
        <v>195</v>
      </c>
      <c r="AC1063">
        <v>0</v>
      </c>
      <c r="AD1063" t="s">
        <v>195</v>
      </c>
      <c r="AE1063">
        <v>0</v>
      </c>
      <c r="AF1063" t="s">
        <v>195</v>
      </c>
      <c r="AG1063">
        <v>0</v>
      </c>
      <c r="AH1063" t="s">
        <v>195</v>
      </c>
      <c r="AI1063">
        <v>10</v>
      </c>
      <c r="AJ1063" t="s">
        <v>25</v>
      </c>
      <c r="AK1063">
        <v>2927200</v>
      </c>
      <c r="AL1063">
        <v>29272000</v>
      </c>
      <c r="AM1063" t="s">
        <v>195</v>
      </c>
      <c r="AN1063">
        <v>0</v>
      </c>
      <c r="AO1063" t="s">
        <v>5011</v>
      </c>
      <c r="AP1063">
        <v>0</v>
      </c>
      <c r="AQ1063">
        <v>410230</v>
      </c>
      <c r="AR1063">
        <v>1950550</v>
      </c>
      <c r="AS1063">
        <v>1264057</v>
      </c>
      <c r="AT1063">
        <v>2857052</v>
      </c>
      <c r="AU1063">
        <v>2056840</v>
      </c>
      <c r="AV1063">
        <v>1982689</v>
      </c>
      <c r="AW1063">
        <v>1049155</v>
      </c>
      <c r="AX1063">
        <v>517291</v>
      </c>
      <c r="AY1063">
        <v>2166418</v>
      </c>
      <c r="AZ1063">
        <v>381718</v>
      </c>
      <c r="BA1063">
        <v>14636000</v>
      </c>
      <c r="BB1063" t="s">
        <v>3771</v>
      </c>
      <c r="BC1063" t="s">
        <v>6196</v>
      </c>
      <c r="BD1063" t="s">
        <v>6197</v>
      </c>
      <c r="BE1063" t="s">
        <v>6198</v>
      </c>
      <c r="BF1063" t="s">
        <v>6214</v>
      </c>
      <c r="BG1063" t="s">
        <v>6324</v>
      </c>
      <c r="BH1063" t="s">
        <v>5764</v>
      </c>
      <c r="BI1063" t="s">
        <v>195</v>
      </c>
      <c r="BJ1063" t="s">
        <v>195</v>
      </c>
      <c r="BK1063" t="s">
        <v>3777</v>
      </c>
      <c r="BL1063" t="s">
        <v>6370</v>
      </c>
      <c r="BM1063" t="s">
        <v>4949</v>
      </c>
      <c r="BN1063" t="s">
        <v>5186</v>
      </c>
      <c r="BO1063" t="s">
        <v>4950</v>
      </c>
      <c r="BP1063" s="441" t="str">
        <f t="shared" si="16"/>
        <v>DL.2375.AFA.001.054.B.524111</v>
      </c>
    </row>
    <row r="1064" spans="1:68">
      <c r="A1064" t="s">
        <v>5010</v>
      </c>
      <c r="B1064" t="s">
        <v>4936</v>
      </c>
      <c r="C1064" t="s">
        <v>4937</v>
      </c>
      <c r="D1064" t="s">
        <v>3770</v>
      </c>
      <c r="E1064" t="s">
        <v>194</v>
      </c>
      <c r="F1064" t="s">
        <v>3772</v>
      </c>
      <c r="G1064" t="s">
        <v>3</v>
      </c>
      <c r="H1064" t="s">
        <v>4938</v>
      </c>
      <c r="I1064">
        <v>4</v>
      </c>
      <c r="J1064" t="s">
        <v>501</v>
      </c>
      <c r="K1064">
        <v>4</v>
      </c>
      <c r="L1064" t="s">
        <v>520</v>
      </c>
      <c r="M1064" t="s">
        <v>509</v>
      </c>
      <c r="N1064" t="s">
        <v>41</v>
      </c>
      <c r="O1064" t="s">
        <v>510</v>
      </c>
      <c r="P1064" t="s">
        <v>8</v>
      </c>
      <c r="Q1064" t="s">
        <v>4570</v>
      </c>
      <c r="R1064" t="s">
        <v>4940</v>
      </c>
      <c r="S1064" t="s">
        <v>195</v>
      </c>
      <c r="T1064" t="s">
        <v>4570</v>
      </c>
      <c r="U1064" t="s">
        <v>4570</v>
      </c>
      <c r="V1064" t="s">
        <v>4496</v>
      </c>
      <c r="W1064" t="s">
        <v>4570</v>
      </c>
      <c r="X1064" t="s">
        <v>6371</v>
      </c>
      <c r="Y1064" t="s">
        <v>6372</v>
      </c>
      <c r="Z1064" t="s">
        <v>8</v>
      </c>
      <c r="AA1064">
        <v>0</v>
      </c>
      <c r="AB1064" t="s">
        <v>195</v>
      </c>
      <c r="AC1064">
        <v>0</v>
      </c>
      <c r="AD1064" t="s">
        <v>195</v>
      </c>
      <c r="AE1064">
        <v>0</v>
      </c>
      <c r="AF1064" t="s">
        <v>195</v>
      </c>
      <c r="AG1064">
        <v>0</v>
      </c>
      <c r="AH1064" t="s">
        <v>195</v>
      </c>
      <c r="AI1064">
        <v>3</v>
      </c>
      <c r="AJ1064" t="s">
        <v>25</v>
      </c>
      <c r="AK1064">
        <v>1699000</v>
      </c>
      <c r="AL1064">
        <v>5097000</v>
      </c>
      <c r="AM1064" t="s">
        <v>195</v>
      </c>
      <c r="AN1064">
        <v>0</v>
      </c>
      <c r="AO1064" t="s">
        <v>5011</v>
      </c>
      <c r="AP1064">
        <v>0</v>
      </c>
      <c r="AQ1064">
        <v>71431</v>
      </c>
      <c r="AR1064">
        <v>339640</v>
      </c>
      <c r="AS1064">
        <v>220105</v>
      </c>
      <c r="AT1064">
        <v>497485</v>
      </c>
      <c r="AU1064">
        <v>358148</v>
      </c>
      <c r="AV1064">
        <v>345237</v>
      </c>
      <c r="AW1064">
        <v>182685</v>
      </c>
      <c r="AX1064">
        <v>90074</v>
      </c>
      <c r="AY1064">
        <v>377228</v>
      </c>
      <c r="AZ1064">
        <v>66467</v>
      </c>
      <c r="BA1064">
        <v>2548500</v>
      </c>
      <c r="BB1064" t="s">
        <v>3771</v>
      </c>
      <c r="BC1064" t="s">
        <v>6196</v>
      </c>
      <c r="BD1064" t="s">
        <v>6197</v>
      </c>
      <c r="BE1064" t="s">
        <v>6198</v>
      </c>
      <c r="BF1064" t="s">
        <v>6214</v>
      </c>
      <c r="BG1064" t="s">
        <v>6289</v>
      </c>
      <c r="BH1064" t="s">
        <v>5764</v>
      </c>
      <c r="BI1064" t="s">
        <v>195</v>
      </c>
      <c r="BJ1064" t="s">
        <v>195</v>
      </c>
      <c r="BK1064" t="s">
        <v>3777</v>
      </c>
      <c r="BL1064" t="s">
        <v>6373</v>
      </c>
      <c r="BM1064" t="s">
        <v>4949</v>
      </c>
      <c r="BN1064" t="s">
        <v>5186</v>
      </c>
      <c r="BO1064" t="s">
        <v>4950</v>
      </c>
      <c r="BP1064" s="441" t="str">
        <f t="shared" si="16"/>
        <v>DL.2375.AFA.001.054.C.524111</v>
      </c>
    </row>
    <row r="1065" spans="1:68">
      <c r="A1065" t="s">
        <v>5010</v>
      </c>
      <c r="B1065" t="s">
        <v>4936</v>
      </c>
      <c r="C1065" t="s">
        <v>4937</v>
      </c>
      <c r="D1065" t="s">
        <v>3770</v>
      </c>
      <c r="E1065" t="s">
        <v>194</v>
      </c>
      <c r="F1065" t="s">
        <v>3772</v>
      </c>
      <c r="G1065" t="s">
        <v>3</v>
      </c>
      <c r="H1065" t="s">
        <v>4938</v>
      </c>
      <c r="I1065">
        <v>4</v>
      </c>
      <c r="J1065" t="s">
        <v>501</v>
      </c>
      <c r="K1065">
        <v>4</v>
      </c>
      <c r="L1065" t="s">
        <v>520</v>
      </c>
      <c r="M1065" t="s">
        <v>511</v>
      </c>
      <c r="N1065" t="s">
        <v>744</v>
      </c>
      <c r="O1065" t="s">
        <v>510</v>
      </c>
      <c r="P1065" t="s">
        <v>8</v>
      </c>
      <c r="Q1065" t="s">
        <v>4570</v>
      </c>
      <c r="R1065" t="s">
        <v>4940</v>
      </c>
      <c r="S1065" t="s">
        <v>195</v>
      </c>
      <c r="T1065" t="s">
        <v>4570</v>
      </c>
      <c r="U1065" t="s">
        <v>4570</v>
      </c>
      <c r="V1065" t="s">
        <v>4496</v>
      </c>
      <c r="W1065" t="s">
        <v>4570</v>
      </c>
      <c r="X1065" t="s">
        <v>6374</v>
      </c>
      <c r="Y1065" t="s">
        <v>6375</v>
      </c>
      <c r="Z1065" t="s">
        <v>8</v>
      </c>
      <c r="AA1065">
        <v>0</v>
      </c>
      <c r="AB1065" t="s">
        <v>195</v>
      </c>
      <c r="AC1065">
        <v>0</v>
      </c>
      <c r="AD1065" t="s">
        <v>195</v>
      </c>
      <c r="AE1065">
        <v>0</v>
      </c>
      <c r="AF1065" t="s">
        <v>195</v>
      </c>
      <c r="AG1065">
        <v>0</v>
      </c>
      <c r="AH1065" t="s">
        <v>195</v>
      </c>
      <c r="AI1065">
        <v>1</v>
      </c>
      <c r="AJ1065" t="s">
        <v>25</v>
      </c>
      <c r="AK1065">
        <v>3882000</v>
      </c>
      <c r="AL1065">
        <v>3882000</v>
      </c>
      <c r="AM1065" t="s">
        <v>195</v>
      </c>
      <c r="AN1065">
        <v>0</v>
      </c>
      <c r="AO1065" t="s">
        <v>5011</v>
      </c>
      <c r="AP1065">
        <v>0</v>
      </c>
      <c r="AQ1065">
        <v>54404</v>
      </c>
      <c r="AR1065">
        <v>258678</v>
      </c>
      <c r="AS1065">
        <v>167637</v>
      </c>
      <c r="AT1065">
        <v>378897</v>
      </c>
      <c r="AU1065">
        <v>272774</v>
      </c>
      <c r="AV1065">
        <v>262941</v>
      </c>
      <c r="AW1065">
        <v>139137</v>
      </c>
      <c r="AX1065">
        <v>68602</v>
      </c>
      <c r="AY1065">
        <v>287306</v>
      </c>
      <c r="AZ1065">
        <v>50623</v>
      </c>
      <c r="BA1065">
        <v>1941001</v>
      </c>
      <c r="BB1065" t="s">
        <v>3771</v>
      </c>
      <c r="BC1065" t="s">
        <v>6196</v>
      </c>
      <c r="BD1065" t="s">
        <v>6197</v>
      </c>
      <c r="BE1065" t="s">
        <v>6198</v>
      </c>
      <c r="BF1065" t="s">
        <v>6214</v>
      </c>
      <c r="BG1065" t="s">
        <v>6376</v>
      </c>
      <c r="BH1065" t="s">
        <v>5764</v>
      </c>
      <c r="BI1065" t="s">
        <v>195</v>
      </c>
      <c r="BJ1065" t="s">
        <v>195</v>
      </c>
      <c r="BK1065" t="s">
        <v>3777</v>
      </c>
      <c r="BL1065" t="s">
        <v>6377</v>
      </c>
      <c r="BM1065" t="s">
        <v>4949</v>
      </c>
      <c r="BN1065" t="s">
        <v>5186</v>
      </c>
      <c r="BO1065" t="s">
        <v>4950</v>
      </c>
      <c r="BP1065" s="441" t="str">
        <f t="shared" si="16"/>
        <v>DL.2375.AFA.001.054.D.524111</v>
      </c>
    </row>
    <row r="1066" spans="1:68">
      <c r="A1066" t="s">
        <v>4935</v>
      </c>
      <c r="B1066" t="s">
        <v>4936</v>
      </c>
      <c r="C1066" t="s">
        <v>4937</v>
      </c>
      <c r="D1066" t="s">
        <v>3795</v>
      </c>
      <c r="E1066" t="s">
        <v>197</v>
      </c>
      <c r="F1066" t="s">
        <v>3812</v>
      </c>
      <c r="G1066" t="s">
        <v>820</v>
      </c>
      <c r="H1066" t="s">
        <v>4938</v>
      </c>
      <c r="I1066">
        <v>9</v>
      </c>
      <c r="J1066" t="s">
        <v>5469</v>
      </c>
      <c r="K1066">
        <v>1</v>
      </c>
      <c r="L1066" t="s">
        <v>805</v>
      </c>
      <c r="M1066" t="s">
        <v>8</v>
      </c>
      <c r="N1066" t="s">
        <v>132</v>
      </c>
      <c r="O1066" t="s">
        <v>510</v>
      </c>
      <c r="P1066" t="s">
        <v>8</v>
      </c>
      <c r="Q1066" t="s">
        <v>4570</v>
      </c>
      <c r="R1066" t="s">
        <v>4940</v>
      </c>
      <c r="S1066" t="s">
        <v>195</v>
      </c>
      <c r="T1066" t="s">
        <v>4570</v>
      </c>
      <c r="U1066" t="s">
        <v>4570</v>
      </c>
      <c r="V1066" t="s">
        <v>4496</v>
      </c>
      <c r="W1066" t="s">
        <v>4570</v>
      </c>
      <c r="X1066" t="s">
        <v>6378</v>
      </c>
      <c r="Y1066" t="s">
        <v>6379</v>
      </c>
      <c r="Z1066" t="s">
        <v>8</v>
      </c>
      <c r="AA1066">
        <v>0</v>
      </c>
      <c r="AB1066" t="s">
        <v>195</v>
      </c>
      <c r="AC1066">
        <v>0</v>
      </c>
      <c r="AD1066" t="s">
        <v>195</v>
      </c>
      <c r="AE1066">
        <v>0</v>
      </c>
      <c r="AF1066" t="s">
        <v>195</v>
      </c>
      <c r="AG1066">
        <v>0</v>
      </c>
      <c r="AH1066" t="s">
        <v>195</v>
      </c>
      <c r="AI1066">
        <v>15</v>
      </c>
      <c r="AJ1066" t="s">
        <v>25</v>
      </c>
      <c r="AK1066">
        <v>5000000</v>
      </c>
      <c r="AL1066">
        <v>75000000</v>
      </c>
      <c r="AM1066" t="s">
        <v>195</v>
      </c>
      <c r="AN1066">
        <v>0</v>
      </c>
      <c r="AO1066" t="s">
        <v>4943</v>
      </c>
      <c r="AP1066">
        <v>0</v>
      </c>
      <c r="AQ1066">
        <v>990117</v>
      </c>
      <c r="AR1066">
        <v>5529211</v>
      </c>
      <c r="AS1066">
        <v>2317458</v>
      </c>
      <c r="AT1066">
        <v>5172366</v>
      </c>
      <c r="AU1066">
        <v>6044862</v>
      </c>
      <c r="AV1066">
        <v>11094200</v>
      </c>
      <c r="AW1066">
        <v>6559243</v>
      </c>
      <c r="AX1066">
        <v>9062042</v>
      </c>
      <c r="AY1066">
        <v>9013148</v>
      </c>
      <c r="AZ1066">
        <v>8811391</v>
      </c>
      <c r="BA1066">
        <v>10405962</v>
      </c>
      <c r="BB1066" t="s">
        <v>3796</v>
      </c>
      <c r="BC1066" t="s">
        <v>3797</v>
      </c>
      <c r="BD1066" t="s">
        <v>3813</v>
      </c>
      <c r="BE1066" t="s">
        <v>3818</v>
      </c>
      <c r="BF1066" t="s">
        <v>5472</v>
      </c>
      <c r="BG1066" t="s">
        <v>6380</v>
      </c>
      <c r="BH1066" t="s">
        <v>4947</v>
      </c>
      <c r="BI1066" t="s">
        <v>195</v>
      </c>
      <c r="BJ1066" t="s">
        <v>195</v>
      </c>
      <c r="BK1066" t="s">
        <v>3777</v>
      </c>
      <c r="BL1066" t="s">
        <v>6381</v>
      </c>
      <c r="BM1066" t="s">
        <v>4949</v>
      </c>
      <c r="BN1066" t="s">
        <v>5186</v>
      </c>
      <c r="BO1066" t="s">
        <v>4950</v>
      </c>
      <c r="BP1066" s="441" t="str">
        <f t="shared" si="16"/>
        <v>WA.2378.EBA.962.101.A.524111</v>
      </c>
    </row>
    <row r="1067" spans="1:68">
      <c r="A1067" t="s">
        <v>4935</v>
      </c>
      <c r="B1067" t="s">
        <v>4936</v>
      </c>
      <c r="C1067" t="s">
        <v>4937</v>
      </c>
      <c r="D1067" t="s">
        <v>3795</v>
      </c>
      <c r="E1067" t="s">
        <v>197</v>
      </c>
      <c r="F1067" t="s">
        <v>3812</v>
      </c>
      <c r="G1067" t="s">
        <v>820</v>
      </c>
      <c r="H1067" t="s">
        <v>4938</v>
      </c>
      <c r="I1067">
        <v>9</v>
      </c>
      <c r="J1067" t="s">
        <v>5469</v>
      </c>
      <c r="K1067">
        <v>1</v>
      </c>
      <c r="L1067" t="s">
        <v>805</v>
      </c>
      <c r="M1067" t="s">
        <v>508</v>
      </c>
      <c r="N1067" t="s">
        <v>134</v>
      </c>
      <c r="O1067" t="s">
        <v>510</v>
      </c>
      <c r="P1067" t="s">
        <v>8</v>
      </c>
      <c r="Q1067" t="s">
        <v>4570</v>
      </c>
      <c r="R1067" t="s">
        <v>4940</v>
      </c>
      <c r="S1067" t="s">
        <v>195</v>
      </c>
      <c r="T1067" t="s">
        <v>4570</v>
      </c>
      <c r="U1067" t="s">
        <v>4570</v>
      </c>
      <c r="V1067" t="s">
        <v>4496</v>
      </c>
      <c r="W1067" t="s">
        <v>4570</v>
      </c>
      <c r="X1067" t="s">
        <v>6382</v>
      </c>
      <c r="Y1067" t="s">
        <v>134</v>
      </c>
      <c r="Z1067" t="s">
        <v>8</v>
      </c>
      <c r="AA1067">
        <v>0</v>
      </c>
      <c r="AB1067" t="s">
        <v>195</v>
      </c>
      <c r="AC1067">
        <v>0</v>
      </c>
      <c r="AD1067" t="s">
        <v>195</v>
      </c>
      <c r="AE1067">
        <v>0</v>
      </c>
      <c r="AF1067" t="s">
        <v>195</v>
      </c>
      <c r="AG1067">
        <v>0</v>
      </c>
      <c r="AH1067" t="s">
        <v>195</v>
      </c>
      <c r="AI1067">
        <v>15</v>
      </c>
      <c r="AJ1067" t="s">
        <v>25</v>
      </c>
      <c r="AK1067">
        <v>5000000</v>
      </c>
      <c r="AL1067">
        <v>75000000</v>
      </c>
      <c r="AM1067" t="s">
        <v>195</v>
      </c>
      <c r="AN1067">
        <v>0</v>
      </c>
      <c r="AO1067" t="s">
        <v>4943</v>
      </c>
      <c r="AP1067">
        <v>0</v>
      </c>
      <c r="AQ1067">
        <v>990117</v>
      </c>
      <c r="AR1067">
        <v>5529211</v>
      </c>
      <c r="AS1067">
        <v>2317458</v>
      </c>
      <c r="AT1067">
        <v>5172366</v>
      </c>
      <c r="AU1067">
        <v>6044862</v>
      </c>
      <c r="AV1067">
        <v>11094200</v>
      </c>
      <c r="AW1067">
        <v>6559243</v>
      </c>
      <c r="AX1067">
        <v>9062042</v>
      </c>
      <c r="AY1067">
        <v>9013148</v>
      </c>
      <c r="AZ1067">
        <v>8811391</v>
      </c>
      <c r="BA1067">
        <v>10405962</v>
      </c>
      <c r="BB1067" t="s">
        <v>3796</v>
      </c>
      <c r="BC1067" t="s">
        <v>3797</v>
      </c>
      <c r="BD1067" t="s">
        <v>3813</v>
      </c>
      <c r="BE1067" t="s">
        <v>3818</v>
      </c>
      <c r="BF1067" t="s">
        <v>5472</v>
      </c>
      <c r="BG1067" t="s">
        <v>5473</v>
      </c>
      <c r="BH1067" t="s">
        <v>4947</v>
      </c>
      <c r="BI1067" t="s">
        <v>195</v>
      </c>
      <c r="BJ1067" t="s">
        <v>195</v>
      </c>
      <c r="BK1067" t="s">
        <v>3777</v>
      </c>
      <c r="BL1067" t="s">
        <v>6383</v>
      </c>
      <c r="BM1067" t="s">
        <v>4949</v>
      </c>
      <c r="BN1067" t="s">
        <v>5186</v>
      </c>
      <c r="BO1067" t="s">
        <v>4950</v>
      </c>
      <c r="BP1067" s="441" t="str">
        <f t="shared" si="16"/>
        <v>WA.2378.EBA.962.101.B.524111</v>
      </c>
    </row>
    <row r="1068" spans="1:68">
      <c r="A1068" t="s">
        <v>4935</v>
      </c>
      <c r="B1068" t="s">
        <v>4936</v>
      </c>
      <c r="C1068" t="s">
        <v>4937</v>
      </c>
      <c r="D1068" t="s">
        <v>3795</v>
      </c>
      <c r="E1068" t="s">
        <v>197</v>
      </c>
      <c r="F1068" t="s">
        <v>3812</v>
      </c>
      <c r="G1068" t="s">
        <v>820</v>
      </c>
      <c r="H1068" t="s">
        <v>4938</v>
      </c>
      <c r="I1068">
        <v>9</v>
      </c>
      <c r="J1068" t="s">
        <v>5469</v>
      </c>
      <c r="K1068">
        <v>1</v>
      </c>
      <c r="L1068" t="s">
        <v>805</v>
      </c>
      <c r="M1068" t="s">
        <v>508</v>
      </c>
      <c r="N1068" t="s">
        <v>134</v>
      </c>
      <c r="O1068" t="s">
        <v>510</v>
      </c>
      <c r="P1068" t="s">
        <v>8</v>
      </c>
      <c r="Q1068" t="s">
        <v>4570</v>
      </c>
      <c r="R1068" t="s">
        <v>4940</v>
      </c>
      <c r="S1068" t="s">
        <v>195</v>
      </c>
      <c r="T1068" t="s">
        <v>4570</v>
      </c>
      <c r="U1068" t="s">
        <v>4570</v>
      </c>
      <c r="V1068" t="s">
        <v>4951</v>
      </c>
      <c r="W1068" t="s">
        <v>4496</v>
      </c>
      <c r="X1068" t="s">
        <v>6384</v>
      </c>
      <c r="Y1068" t="s">
        <v>6385</v>
      </c>
      <c r="Z1068" t="s">
        <v>8</v>
      </c>
      <c r="AA1068">
        <v>0</v>
      </c>
      <c r="AB1068" t="s">
        <v>195</v>
      </c>
      <c r="AC1068">
        <v>0</v>
      </c>
      <c r="AD1068" t="s">
        <v>195</v>
      </c>
      <c r="AE1068">
        <v>0</v>
      </c>
      <c r="AF1068" t="s">
        <v>195</v>
      </c>
      <c r="AG1068">
        <v>0</v>
      </c>
      <c r="AH1068" t="s">
        <v>195</v>
      </c>
      <c r="AI1068">
        <v>74</v>
      </c>
      <c r="AJ1068" t="s">
        <v>25</v>
      </c>
      <c r="AK1068">
        <v>10000000</v>
      </c>
      <c r="AL1068">
        <v>740000000</v>
      </c>
      <c r="AM1068" t="s">
        <v>195</v>
      </c>
      <c r="AN1068">
        <v>0</v>
      </c>
      <c r="AO1068" t="s">
        <v>4943</v>
      </c>
      <c r="AP1068">
        <v>0</v>
      </c>
      <c r="AQ1068">
        <v>9769156</v>
      </c>
      <c r="AR1068">
        <v>54554885</v>
      </c>
      <c r="AS1068">
        <v>22865589</v>
      </c>
      <c r="AT1068">
        <v>51034012</v>
      </c>
      <c r="AU1068">
        <v>59642639</v>
      </c>
      <c r="AV1068">
        <v>109462775</v>
      </c>
      <c r="AW1068">
        <v>64717867</v>
      </c>
      <c r="AX1068">
        <v>89412148</v>
      </c>
      <c r="AY1068">
        <v>88929723</v>
      </c>
      <c r="AZ1068">
        <v>86939059</v>
      </c>
      <c r="BA1068">
        <v>102672147</v>
      </c>
      <c r="BB1068" t="s">
        <v>3796</v>
      </c>
      <c r="BC1068" t="s">
        <v>3797</v>
      </c>
      <c r="BD1068" t="s">
        <v>3813</v>
      </c>
      <c r="BE1068" t="s">
        <v>3818</v>
      </c>
      <c r="BF1068" t="s">
        <v>5472</v>
      </c>
      <c r="BG1068" t="s">
        <v>5473</v>
      </c>
      <c r="BH1068" t="s">
        <v>4947</v>
      </c>
      <c r="BI1068" t="s">
        <v>195</v>
      </c>
      <c r="BJ1068" t="s">
        <v>195</v>
      </c>
      <c r="BK1068" t="s">
        <v>3777</v>
      </c>
      <c r="BL1068" t="s">
        <v>6386</v>
      </c>
      <c r="BM1068" t="s">
        <v>4949</v>
      </c>
      <c r="BN1068" t="s">
        <v>5186</v>
      </c>
      <c r="BO1068" t="s">
        <v>4950</v>
      </c>
      <c r="BP1068" s="441" t="str">
        <f t="shared" si="16"/>
        <v>WA.2378.EBA.962.101.B.524111</v>
      </c>
    </row>
    <row r="1069" spans="1:68">
      <c r="A1069" t="s">
        <v>4935</v>
      </c>
      <c r="B1069" t="s">
        <v>4936</v>
      </c>
      <c r="C1069" t="s">
        <v>4937</v>
      </c>
      <c r="D1069" t="s">
        <v>3795</v>
      </c>
      <c r="E1069" t="s">
        <v>197</v>
      </c>
      <c r="F1069" t="s">
        <v>3812</v>
      </c>
      <c r="G1069" t="s">
        <v>820</v>
      </c>
      <c r="H1069" t="s">
        <v>4938</v>
      </c>
      <c r="I1069">
        <v>9</v>
      </c>
      <c r="J1069" t="s">
        <v>5469</v>
      </c>
      <c r="K1069">
        <v>1</v>
      </c>
      <c r="L1069" t="s">
        <v>805</v>
      </c>
      <c r="M1069" t="s">
        <v>508</v>
      </c>
      <c r="N1069" t="s">
        <v>134</v>
      </c>
      <c r="O1069" t="s">
        <v>510</v>
      </c>
      <c r="P1069" t="s">
        <v>8</v>
      </c>
      <c r="Q1069" t="s">
        <v>4570</v>
      </c>
      <c r="R1069" t="s">
        <v>4940</v>
      </c>
      <c r="S1069" t="s">
        <v>195</v>
      </c>
      <c r="T1069" t="s">
        <v>4570</v>
      </c>
      <c r="U1069" t="s">
        <v>4570</v>
      </c>
      <c r="V1069" t="s">
        <v>5001</v>
      </c>
      <c r="W1069" t="s">
        <v>4951</v>
      </c>
      <c r="X1069" t="s">
        <v>6387</v>
      </c>
      <c r="Y1069" t="s">
        <v>6388</v>
      </c>
      <c r="Z1069" t="s">
        <v>8</v>
      </c>
      <c r="AA1069">
        <v>0</v>
      </c>
      <c r="AB1069" t="s">
        <v>195</v>
      </c>
      <c r="AC1069">
        <v>0</v>
      </c>
      <c r="AD1069" t="s">
        <v>195</v>
      </c>
      <c r="AE1069">
        <v>0</v>
      </c>
      <c r="AF1069" t="s">
        <v>195</v>
      </c>
      <c r="AG1069">
        <v>0</v>
      </c>
      <c r="AH1069" t="s">
        <v>195</v>
      </c>
      <c r="AI1069">
        <v>60</v>
      </c>
      <c r="AJ1069" t="s">
        <v>25</v>
      </c>
      <c r="AK1069">
        <v>10000000</v>
      </c>
      <c r="AL1069">
        <v>600000000</v>
      </c>
      <c r="AM1069" t="s">
        <v>195</v>
      </c>
      <c r="AN1069">
        <v>0</v>
      </c>
      <c r="AO1069" t="s">
        <v>4943</v>
      </c>
      <c r="AP1069">
        <v>0</v>
      </c>
      <c r="AQ1069">
        <v>7920938</v>
      </c>
      <c r="AR1069">
        <v>44233690</v>
      </c>
      <c r="AS1069">
        <v>18539666</v>
      </c>
      <c r="AT1069">
        <v>41378929</v>
      </c>
      <c r="AU1069">
        <v>48358896</v>
      </c>
      <c r="AV1069">
        <v>88753601</v>
      </c>
      <c r="AW1069">
        <v>52473946</v>
      </c>
      <c r="AX1069">
        <v>72496336</v>
      </c>
      <c r="AY1069">
        <v>72105181</v>
      </c>
      <c r="AZ1069">
        <v>70491129</v>
      </c>
      <c r="BA1069">
        <v>83247688</v>
      </c>
      <c r="BB1069" t="s">
        <v>3796</v>
      </c>
      <c r="BC1069" t="s">
        <v>3797</v>
      </c>
      <c r="BD1069" t="s">
        <v>3813</v>
      </c>
      <c r="BE1069" t="s">
        <v>3818</v>
      </c>
      <c r="BF1069" t="s">
        <v>5472</v>
      </c>
      <c r="BG1069" t="s">
        <v>5473</v>
      </c>
      <c r="BH1069" t="s">
        <v>4947</v>
      </c>
      <c r="BI1069" t="s">
        <v>195</v>
      </c>
      <c r="BJ1069" t="s">
        <v>195</v>
      </c>
      <c r="BK1069" t="s">
        <v>3777</v>
      </c>
      <c r="BL1069" t="s">
        <v>6389</v>
      </c>
      <c r="BM1069" t="s">
        <v>4949</v>
      </c>
      <c r="BN1069" t="s">
        <v>5186</v>
      </c>
      <c r="BO1069" t="s">
        <v>4950</v>
      </c>
      <c r="BP1069" s="441" t="str">
        <f t="shared" si="16"/>
        <v>WA.2378.EBA.962.101.B.524111</v>
      </c>
    </row>
    <row r="1070" spans="1:68">
      <c r="A1070" t="s">
        <v>4935</v>
      </c>
      <c r="B1070" t="s">
        <v>4936</v>
      </c>
      <c r="C1070" t="s">
        <v>4937</v>
      </c>
      <c r="D1070" t="s">
        <v>3795</v>
      </c>
      <c r="E1070" t="s">
        <v>197</v>
      </c>
      <c r="F1070" t="s">
        <v>3812</v>
      </c>
      <c r="G1070" t="s">
        <v>820</v>
      </c>
      <c r="H1070" t="s">
        <v>4938</v>
      </c>
      <c r="I1070">
        <v>9</v>
      </c>
      <c r="J1070" t="s">
        <v>5469</v>
      </c>
      <c r="K1070">
        <v>1</v>
      </c>
      <c r="L1070" t="s">
        <v>812</v>
      </c>
      <c r="M1070" t="s">
        <v>8</v>
      </c>
      <c r="N1070" t="s">
        <v>148</v>
      </c>
      <c r="O1070" t="s">
        <v>510</v>
      </c>
      <c r="P1070" t="s">
        <v>8</v>
      </c>
      <c r="Q1070" t="s">
        <v>4570</v>
      </c>
      <c r="R1070" t="s">
        <v>4940</v>
      </c>
      <c r="S1070" t="s">
        <v>195</v>
      </c>
      <c r="T1070" t="s">
        <v>4570</v>
      </c>
      <c r="U1070" t="s">
        <v>4570</v>
      </c>
      <c r="V1070" t="s">
        <v>4496</v>
      </c>
      <c r="W1070" t="s">
        <v>4570</v>
      </c>
      <c r="X1070" t="s">
        <v>6390</v>
      </c>
      <c r="Y1070" t="s">
        <v>148</v>
      </c>
      <c r="Z1070" t="s">
        <v>8</v>
      </c>
      <c r="AA1070">
        <v>0</v>
      </c>
      <c r="AB1070" t="s">
        <v>195</v>
      </c>
      <c r="AC1070">
        <v>0</v>
      </c>
      <c r="AD1070" t="s">
        <v>195</v>
      </c>
      <c r="AE1070">
        <v>0</v>
      </c>
      <c r="AF1070" t="s">
        <v>195</v>
      </c>
      <c r="AG1070">
        <v>0</v>
      </c>
      <c r="AH1070" t="s">
        <v>195</v>
      </c>
      <c r="AI1070">
        <v>2</v>
      </c>
      <c r="AJ1070" t="s">
        <v>25</v>
      </c>
      <c r="AK1070">
        <v>6494500</v>
      </c>
      <c r="AL1070">
        <v>12989000</v>
      </c>
      <c r="AM1070" t="s">
        <v>195</v>
      </c>
      <c r="AN1070">
        <v>0</v>
      </c>
      <c r="AO1070" t="s">
        <v>4943</v>
      </c>
      <c r="AP1070">
        <v>0</v>
      </c>
      <c r="AQ1070">
        <v>6821</v>
      </c>
      <c r="AR1070">
        <v>53053</v>
      </c>
      <c r="AS1070">
        <v>454743</v>
      </c>
      <c r="AT1070">
        <v>635812</v>
      </c>
      <c r="AU1070">
        <v>1906605</v>
      </c>
      <c r="AV1070">
        <v>1733852</v>
      </c>
      <c r="AW1070">
        <v>1733852</v>
      </c>
      <c r="AX1070">
        <v>1703269</v>
      </c>
      <c r="AY1070">
        <v>3519100</v>
      </c>
      <c r="AZ1070">
        <v>536394</v>
      </c>
      <c r="BA1070">
        <v>705499</v>
      </c>
      <c r="BB1070" t="s">
        <v>3796</v>
      </c>
      <c r="BC1070" t="s">
        <v>3797</v>
      </c>
      <c r="BD1070" t="s">
        <v>3813</v>
      </c>
      <c r="BE1070" t="s">
        <v>3818</v>
      </c>
      <c r="BF1070" t="s">
        <v>3817</v>
      </c>
      <c r="BG1070" t="s">
        <v>3798</v>
      </c>
      <c r="BH1070" t="s">
        <v>523</v>
      </c>
      <c r="BI1070" t="s">
        <v>565</v>
      </c>
      <c r="BJ1070" t="s">
        <v>549</v>
      </c>
      <c r="BK1070" t="s">
        <v>3777</v>
      </c>
      <c r="BL1070" t="s">
        <v>6391</v>
      </c>
      <c r="BM1070" t="s">
        <v>4949</v>
      </c>
      <c r="BN1070" t="s">
        <v>5186</v>
      </c>
      <c r="BO1070" t="s">
        <v>4950</v>
      </c>
      <c r="BP1070" s="441" t="str">
        <f t="shared" si="16"/>
        <v>WA.2378.EBA.962.301.A.524111</v>
      </c>
    </row>
    <row r="1071" spans="1:68">
      <c r="A1071" t="s">
        <v>4935</v>
      </c>
      <c r="B1071" t="s">
        <v>4936</v>
      </c>
      <c r="C1071" t="s">
        <v>4937</v>
      </c>
      <c r="D1071" t="s">
        <v>3795</v>
      </c>
      <c r="E1071" t="s">
        <v>197</v>
      </c>
      <c r="F1071" t="s">
        <v>3812</v>
      </c>
      <c r="G1071" t="s">
        <v>820</v>
      </c>
      <c r="H1071" t="s">
        <v>4938</v>
      </c>
      <c r="I1071">
        <v>9</v>
      </c>
      <c r="J1071" t="s">
        <v>5469</v>
      </c>
      <c r="K1071">
        <v>1</v>
      </c>
      <c r="L1071" t="s">
        <v>812</v>
      </c>
      <c r="M1071" t="s">
        <v>508</v>
      </c>
      <c r="N1071" t="s">
        <v>150</v>
      </c>
      <c r="O1071" t="s">
        <v>510</v>
      </c>
      <c r="P1071" t="s">
        <v>8</v>
      </c>
      <c r="Q1071" t="s">
        <v>4570</v>
      </c>
      <c r="R1071" t="s">
        <v>4940</v>
      </c>
      <c r="S1071" t="s">
        <v>195</v>
      </c>
      <c r="T1071" t="s">
        <v>4570</v>
      </c>
      <c r="U1071" t="s">
        <v>4570</v>
      </c>
      <c r="V1071" t="s">
        <v>4496</v>
      </c>
      <c r="W1071" t="s">
        <v>4570</v>
      </c>
      <c r="X1071" t="s">
        <v>6392</v>
      </c>
      <c r="Y1071" t="s">
        <v>4558</v>
      </c>
      <c r="Z1071" t="s">
        <v>8</v>
      </c>
      <c r="AA1071">
        <v>0</v>
      </c>
      <c r="AB1071" t="s">
        <v>195</v>
      </c>
      <c r="AC1071">
        <v>0</v>
      </c>
      <c r="AD1071" t="s">
        <v>195</v>
      </c>
      <c r="AE1071">
        <v>0</v>
      </c>
      <c r="AF1071" t="s">
        <v>195</v>
      </c>
      <c r="AG1071">
        <v>0</v>
      </c>
      <c r="AH1071" t="s">
        <v>195</v>
      </c>
      <c r="AI1071">
        <v>30</v>
      </c>
      <c r="AJ1071" t="s">
        <v>25</v>
      </c>
      <c r="AK1071">
        <v>6441967</v>
      </c>
      <c r="AL1071">
        <v>193259000</v>
      </c>
      <c r="AM1071" t="s">
        <v>195</v>
      </c>
      <c r="AN1071">
        <v>0</v>
      </c>
      <c r="AO1071" t="s">
        <v>4943</v>
      </c>
      <c r="AP1071">
        <v>0</v>
      </c>
      <c r="AQ1071">
        <v>121173</v>
      </c>
      <c r="AR1071">
        <v>942462</v>
      </c>
      <c r="AS1071">
        <v>8078250</v>
      </c>
      <c r="AT1071">
        <v>11294844</v>
      </c>
      <c r="AU1071">
        <v>33869773</v>
      </c>
      <c r="AV1071">
        <v>30800914</v>
      </c>
      <c r="AW1071">
        <v>30800914</v>
      </c>
      <c r="AX1071">
        <v>30257623</v>
      </c>
      <c r="AY1071">
        <v>25031515</v>
      </c>
      <c r="AZ1071">
        <v>9528734</v>
      </c>
      <c r="BA1071">
        <v>12532798</v>
      </c>
      <c r="BB1071" t="s">
        <v>3796</v>
      </c>
      <c r="BC1071" t="s">
        <v>3797</v>
      </c>
      <c r="BD1071" t="s">
        <v>3813</v>
      </c>
      <c r="BE1071" t="s">
        <v>3818</v>
      </c>
      <c r="BF1071" t="s">
        <v>3817</v>
      </c>
      <c r="BG1071" t="s">
        <v>3799</v>
      </c>
      <c r="BH1071" t="s">
        <v>523</v>
      </c>
      <c r="BI1071" t="s">
        <v>565</v>
      </c>
      <c r="BJ1071" t="s">
        <v>549</v>
      </c>
      <c r="BK1071" t="s">
        <v>3777</v>
      </c>
      <c r="BL1071" t="s">
        <v>6393</v>
      </c>
      <c r="BM1071" t="s">
        <v>4949</v>
      </c>
      <c r="BN1071" t="s">
        <v>5186</v>
      </c>
      <c r="BO1071" t="s">
        <v>4950</v>
      </c>
      <c r="BP1071" s="441" t="str">
        <f t="shared" si="16"/>
        <v>WA.2378.EBA.962.301.B.524111</v>
      </c>
    </row>
    <row r="1072" spans="1:68">
      <c r="A1072" t="s">
        <v>4935</v>
      </c>
      <c r="B1072" t="s">
        <v>4936</v>
      </c>
      <c r="C1072" t="s">
        <v>4937</v>
      </c>
      <c r="D1072" t="s">
        <v>3795</v>
      </c>
      <c r="E1072" t="s">
        <v>197</v>
      </c>
      <c r="F1072" t="s">
        <v>3812</v>
      </c>
      <c r="G1072" t="s">
        <v>820</v>
      </c>
      <c r="H1072" t="s">
        <v>4938</v>
      </c>
      <c r="I1072">
        <v>9</v>
      </c>
      <c r="J1072" t="s">
        <v>5469</v>
      </c>
      <c r="K1072">
        <v>1</v>
      </c>
      <c r="L1072" t="s">
        <v>812</v>
      </c>
      <c r="M1072" t="s">
        <v>508</v>
      </c>
      <c r="N1072" t="s">
        <v>150</v>
      </c>
      <c r="O1072" t="s">
        <v>510</v>
      </c>
      <c r="P1072" t="s">
        <v>8</v>
      </c>
      <c r="Q1072" t="s">
        <v>4570</v>
      </c>
      <c r="R1072" t="s">
        <v>4940</v>
      </c>
      <c r="S1072" t="s">
        <v>195</v>
      </c>
      <c r="T1072" t="s">
        <v>4570</v>
      </c>
      <c r="U1072" t="s">
        <v>4570</v>
      </c>
      <c r="V1072" t="s">
        <v>4951</v>
      </c>
      <c r="W1072" t="s">
        <v>4496</v>
      </c>
      <c r="X1072" t="s">
        <v>6394</v>
      </c>
      <c r="Y1072" t="s">
        <v>4557</v>
      </c>
      <c r="Z1072" t="s">
        <v>8</v>
      </c>
      <c r="AA1072">
        <v>0</v>
      </c>
      <c r="AB1072" t="s">
        <v>195</v>
      </c>
      <c r="AC1072">
        <v>0</v>
      </c>
      <c r="AD1072" t="s">
        <v>195</v>
      </c>
      <c r="AE1072">
        <v>0</v>
      </c>
      <c r="AF1072" t="s">
        <v>195</v>
      </c>
      <c r="AG1072">
        <v>0</v>
      </c>
      <c r="AH1072" t="s">
        <v>195</v>
      </c>
      <c r="AI1072">
        <v>30</v>
      </c>
      <c r="AJ1072" t="s">
        <v>25</v>
      </c>
      <c r="AK1072">
        <v>6012500</v>
      </c>
      <c r="AL1072">
        <v>180375000</v>
      </c>
      <c r="AM1072" t="s">
        <v>195</v>
      </c>
      <c r="AN1072">
        <v>0</v>
      </c>
      <c r="AO1072" t="s">
        <v>4943</v>
      </c>
      <c r="AP1072">
        <v>0</v>
      </c>
      <c r="AQ1072">
        <v>108507</v>
      </c>
      <c r="AR1072">
        <v>843944</v>
      </c>
      <c r="AS1072">
        <v>7233814</v>
      </c>
      <c r="AT1072">
        <v>10114170</v>
      </c>
      <c r="AU1072">
        <v>30329295</v>
      </c>
      <c r="AV1072">
        <v>27581230</v>
      </c>
      <c r="AW1072">
        <v>27581230</v>
      </c>
      <c r="AX1072">
        <v>27094731</v>
      </c>
      <c r="AY1072">
        <v>29732683</v>
      </c>
      <c r="AZ1072">
        <v>8532676</v>
      </c>
      <c r="BA1072">
        <v>11222720</v>
      </c>
      <c r="BB1072" t="s">
        <v>3796</v>
      </c>
      <c r="BC1072" t="s">
        <v>3797</v>
      </c>
      <c r="BD1072" t="s">
        <v>3813</v>
      </c>
      <c r="BE1072" t="s">
        <v>3818</v>
      </c>
      <c r="BF1072" t="s">
        <v>3817</v>
      </c>
      <c r="BG1072" t="s">
        <v>3799</v>
      </c>
      <c r="BH1072" t="s">
        <v>523</v>
      </c>
      <c r="BI1072" t="s">
        <v>565</v>
      </c>
      <c r="BJ1072" t="s">
        <v>549</v>
      </c>
      <c r="BK1072" t="s">
        <v>3777</v>
      </c>
      <c r="BL1072" t="s">
        <v>6395</v>
      </c>
      <c r="BM1072" t="s">
        <v>4949</v>
      </c>
      <c r="BN1072" t="s">
        <v>5186</v>
      </c>
      <c r="BO1072" t="s">
        <v>4950</v>
      </c>
      <c r="BP1072" s="441" t="str">
        <f t="shared" si="16"/>
        <v>WA.2378.EBA.962.301.B.524111</v>
      </c>
    </row>
    <row r="1073" spans="1:68">
      <c r="A1073" t="s">
        <v>4935</v>
      </c>
      <c r="B1073" t="s">
        <v>4936</v>
      </c>
      <c r="C1073" t="s">
        <v>4937</v>
      </c>
      <c r="D1073" t="s">
        <v>3795</v>
      </c>
      <c r="E1073" t="s">
        <v>197</v>
      </c>
      <c r="F1073" t="s">
        <v>3812</v>
      </c>
      <c r="G1073" t="s">
        <v>820</v>
      </c>
      <c r="H1073" t="s">
        <v>4938</v>
      </c>
      <c r="I1073">
        <v>9</v>
      </c>
      <c r="J1073" t="s">
        <v>5469</v>
      </c>
      <c r="K1073">
        <v>1</v>
      </c>
      <c r="L1073" t="s">
        <v>812</v>
      </c>
      <c r="M1073" t="s">
        <v>509</v>
      </c>
      <c r="N1073" t="s">
        <v>1397</v>
      </c>
      <c r="O1073" t="s">
        <v>510</v>
      </c>
      <c r="P1073" t="s">
        <v>8</v>
      </c>
      <c r="Q1073" t="s">
        <v>4570</v>
      </c>
      <c r="R1073" t="s">
        <v>4940</v>
      </c>
      <c r="S1073" t="s">
        <v>195</v>
      </c>
      <c r="T1073" t="s">
        <v>4570</v>
      </c>
      <c r="U1073" t="s">
        <v>4570</v>
      </c>
      <c r="V1073" t="s">
        <v>4496</v>
      </c>
      <c r="W1073" t="s">
        <v>4570</v>
      </c>
      <c r="X1073" t="s">
        <v>6396</v>
      </c>
      <c r="Y1073" t="s">
        <v>4556</v>
      </c>
      <c r="Z1073" t="s">
        <v>8</v>
      </c>
      <c r="AA1073">
        <v>0</v>
      </c>
      <c r="AB1073" t="s">
        <v>195</v>
      </c>
      <c r="AC1073">
        <v>0</v>
      </c>
      <c r="AD1073" t="s">
        <v>195</v>
      </c>
      <c r="AE1073">
        <v>0</v>
      </c>
      <c r="AF1073" t="s">
        <v>195</v>
      </c>
      <c r="AG1073">
        <v>0</v>
      </c>
      <c r="AH1073" t="s">
        <v>195</v>
      </c>
      <c r="AI1073">
        <v>6</v>
      </c>
      <c r="AJ1073" t="s">
        <v>25</v>
      </c>
      <c r="AK1073">
        <v>3000000</v>
      </c>
      <c r="AL1073">
        <v>18000000</v>
      </c>
      <c r="AM1073" t="s">
        <v>195</v>
      </c>
      <c r="AN1073">
        <v>0</v>
      </c>
      <c r="AO1073" t="s">
        <v>4943</v>
      </c>
      <c r="AP1073">
        <v>0</v>
      </c>
      <c r="AQ1073">
        <v>10828</v>
      </c>
      <c r="AR1073">
        <v>84219</v>
      </c>
      <c r="AS1073">
        <v>721877</v>
      </c>
      <c r="AT1073">
        <v>1009314</v>
      </c>
      <c r="AU1073">
        <v>3026624</v>
      </c>
      <c r="AV1073">
        <v>2752389</v>
      </c>
      <c r="AW1073">
        <v>2752389</v>
      </c>
      <c r="AX1073">
        <v>2703840</v>
      </c>
      <c r="AY1073">
        <v>2967087</v>
      </c>
      <c r="AZ1073">
        <v>851494</v>
      </c>
      <c r="BA1073">
        <v>1119939</v>
      </c>
      <c r="BB1073" t="s">
        <v>3796</v>
      </c>
      <c r="BC1073" t="s">
        <v>3797</v>
      </c>
      <c r="BD1073" t="s">
        <v>3813</v>
      </c>
      <c r="BE1073" t="s">
        <v>3818</v>
      </c>
      <c r="BF1073" t="s">
        <v>3817</v>
      </c>
      <c r="BG1073" t="s">
        <v>3819</v>
      </c>
      <c r="BH1073" t="s">
        <v>523</v>
      </c>
      <c r="BI1073" t="s">
        <v>565</v>
      </c>
      <c r="BJ1073" t="s">
        <v>549</v>
      </c>
      <c r="BK1073" t="s">
        <v>3777</v>
      </c>
      <c r="BL1073" t="s">
        <v>6397</v>
      </c>
      <c r="BM1073" t="s">
        <v>4949</v>
      </c>
      <c r="BN1073" t="s">
        <v>5186</v>
      </c>
      <c r="BO1073" t="s">
        <v>4950</v>
      </c>
      <c r="BP1073" s="441" t="str">
        <f t="shared" si="16"/>
        <v>WA.2378.EBA.962.301.C.524111</v>
      </c>
    </row>
    <row r="1074" spans="1:68">
      <c r="A1074" t="s">
        <v>4935</v>
      </c>
      <c r="B1074" t="s">
        <v>4936</v>
      </c>
      <c r="C1074" t="s">
        <v>4937</v>
      </c>
      <c r="D1074" t="s">
        <v>3795</v>
      </c>
      <c r="E1074" t="s">
        <v>197</v>
      </c>
      <c r="F1074" t="s">
        <v>3812</v>
      </c>
      <c r="G1074" t="s">
        <v>820</v>
      </c>
      <c r="H1074" t="s">
        <v>4938</v>
      </c>
      <c r="I1074">
        <v>9</v>
      </c>
      <c r="J1074" t="s">
        <v>5469</v>
      </c>
      <c r="K1074">
        <v>1</v>
      </c>
      <c r="L1074" t="s">
        <v>812</v>
      </c>
      <c r="M1074" t="s">
        <v>511</v>
      </c>
      <c r="N1074" t="s">
        <v>151</v>
      </c>
      <c r="O1074" t="s">
        <v>510</v>
      </c>
      <c r="P1074" t="s">
        <v>8</v>
      </c>
      <c r="Q1074" t="s">
        <v>4570</v>
      </c>
      <c r="R1074" t="s">
        <v>4940</v>
      </c>
      <c r="S1074" t="s">
        <v>195</v>
      </c>
      <c r="T1074" t="s">
        <v>4570</v>
      </c>
      <c r="U1074" t="s">
        <v>4570</v>
      </c>
      <c r="V1074" t="s">
        <v>4496</v>
      </c>
      <c r="W1074" t="s">
        <v>4570</v>
      </c>
      <c r="X1074" t="s">
        <v>6398</v>
      </c>
      <c r="Y1074" t="s">
        <v>151</v>
      </c>
      <c r="Z1074" t="s">
        <v>8</v>
      </c>
      <c r="AA1074">
        <v>0</v>
      </c>
      <c r="AB1074" t="s">
        <v>195</v>
      </c>
      <c r="AC1074">
        <v>0</v>
      </c>
      <c r="AD1074" t="s">
        <v>195</v>
      </c>
      <c r="AE1074">
        <v>0</v>
      </c>
      <c r="AF1074" t="s">
        <v>195</v>
      </c>
      <c r="AG1074">
        <v>0</v>
      </c>
      <c r="AH1074" t="s">
        <v>195</v>
      </c>
      <c r="AI1074">
        <v>10</v>
      </c>
      <c r="AJ1074" t="s">
        <v>25</v>
      </c>
      <c r="AK1074">
        <v>4769300</v>
      </c>
      <c r="AL1074">
        <v>47693000</v>
      </c>
      <c r="AM1074" t="s">
        <v>195</v>
      </c>
      <c r="AN1074">
        <v>0</v>
      </c>
      <c r="AO1074" t="s">
        <v>4943</v>
      </c>
      <c r="AP1074">
        <v>0</v>
      </c>
      <c r="AQ1074">
        <v>28574</v>
      </c>
      <c r="AR1074">
        <v>222244</v>
      </c>
      <c r="AS1074">
        <v>1904954</v>
      </c>
      <c r="AT1074">
        <v>2663468</v>
      </c>
      <c r="AU1074">
        <v>7986925</v>
      </c>
      <c r="AV1074">
        <v>7263248</v>
      </c>
      <c r="AW1074">
        <v>7263248</v>
      </c>
      <c r="AX1074">
        <v>7135134</v>
      </c>
      <c r="AY1074">
        <v>7829813</v>
      </c>
      <c r="AZ1074">
        <v>2439997</v>
      </c>
      <c r="BA1074">
        <v>2955395</v>
      </c>
      <c r="BB1074" t="s">
        <v>3796</v>
      </c>
      <c r="BC1074" t="s">
        <v>3797</v>
      </c>
      <c r="BD1074" t="s">
        <v>3813</v>
      </c>
      <c r="BE1074" t="s">
        <v>3818</v>
      </c>
      <c r="BF1074" t="s">
        <v>3817</v>
      </c>
      <c r="BG1074" t="s">
        <v>3800</v>
      </c>
      <c r="BH1074" t="s">
        <v>523</v>
      </c>
      <c r="BI1074" t="s">
        <v>565</v>
      </c>
      <c r="BJ1074" t="s">
        <v>549</v>
      </c>
      <c r="BK1074" t="s">
        <v>3777</v>
      </c>
      <c r="BL1074" t="s">
        <v>6399</v>
      </c>
      <c r="BM1074" t="s">
        <v>4949</v>
      </c>
      <c r="BN1074" t="s">
        <v>5186</v>
      </c>
      <c r="BO1074" t="s">
        <v>4950</v>
      </c>
      <c r="BP1074" s="441" t="str">
        <f t="shared" si="16"/>
        <v>WA.2378.EBA.962.301.D.524111</v>
      </c>
    </row>
    <row r="1075" spans="1:68">
      <c r="A1075" t="s">
        <v>4935</v>
      </c>
      <c r="B1075" t="s">
        <v>4936</v>
      </c>
      <c r="C1075" t="s">
        <v>4937</v>
      </c>
      <c r="D1075" t="s">
        <v>3795</v>
      </c>
      <c r="E1075" t="s">
        <v>197</v>
      </c>
      <c r="F1075" t="s">
        <v>3812</v>
      </c>
      <c r="G1075" t="s">
        <v>820</v>
      </c>
      <c r="H1075" t="s">
        <v>4938</v>
      </c>
      <c r="I1075">
        <v>9</v>
      </c>
      <c r="J1075" t="s">
        <v>5469</v>
      </c>
      <c r="K1075">
        <v>1</v>
      </c>
      <c r="L1075" t="s">
        <v>812</v>
      </c>
      <c r="M1075" t="s">
        <v>516</v>
      </c>
      <c r="N1075" t="s">
        <v>152</v>
      </c>
      <c r="O1075" t="s">
        <v>510</v>
      </c>
      <c r="P1075" t="s">
        <v>8</v>
      </c>
      <c r="Q1075" t="s">
        <v>4570</v>
      </c>
      <c r="R1075" t="s">
        <v>4940</v>
      </c>
      <c r="S1075" t="s">
        <v>195</v>
      </c>
      <c r="T1075" t="s">
        <v>4570</v>
      </c>
      <c r="U1075" t="s">
        <v>4570</v>
      </c>
      <c r="V1075" t="s">
        <v>4496</v>
      </c>
      <c r="W1075" t="s">
        <v>4570</v>
      </c>
      <c r="X1075" t="s">
        <v>6400</v>
      </c>
      <c r="Y1075" t="s">
        <v>4550</v>
      </c>
      <c r="Z1075" t="s">
        <v>8</v>
      </c>
      <c r="AA1075">
        <v>0</v>
      </c>
      <c r="AB1075" t="s">
        <v>195</v>
      </c>
      <c r="AC1075">
        <v>0</v>
      </c>
      <c r="AD1075" t="s">
        <v>195</v>
      </c>
      <c r="AE1075">
        <v>0</v>
      </c>
      <c r="AF1075" t="s">
        <v>195</v>
      </c>
      <c r="AG1075">
        <v>0</v>
      </c>
      <c r="AH1075" t="s">
        <v>195</v>
      </c>
      <c r="AI1075">
        <v>5</v>
      </c>
      <c r="AJ1075" t="s">
        <v>25</v>
      </c>
      <c r="AK1075">
        <v>4370200</v>
      </c>
      <c r="AL1075">
        <v>21851000</v>
      </c>
      <c r="AM1075" t="s">
        <v>195</v>
      </c>
      <c r="AN1075">
        <v>0</v>
      </c>
      <c r="AO1075" t="s">
        <v>4943</v>
      </c>
      <c r="AP1075">
        <v>0</v>
      </c>
      <c r="AQ1075">
        <v>25730</v>
      </c>
      <c r="AR1075">
        <v>200123</v>
      </c>
      <c r="AS1075">
        <v>1715341</v>
      </c>
      <c r="AT1075">
        <v>2398355</v>
      </c>
      <c r="AU1075">
        <v>0</v>
      </c>
      <c r="AV1075">
        <v>6540288</v>
      </c>
      <c r="AW1075">
        <v>6540288</v>
      </c>
      <c r="AX1075">
        <v>0</v>
      </c>
      <c r="AY1075">
        <v>0</v>
      </c>
      <c r="AZ1075">
        <v>1769652</v>
      </c>
      <c r="BA1075">
        <v>2661223</v>
      </c>
      <c r="BB1075" t="s">
        <v>3796</v>
      </c>
      <c r="BC1075" t="s">
        <v>3797</v>
      </c>
      <c r="BD1075" t="s">
        <v>3813</v>
      </c>
      <c r="BE1075" t="s">
        <v>3818</v>
      </c>
      <c r="BF1075" t="s">
        <v>3817</v>
      </c>
      <c r="BG1075" t="s">
        <v>3820</v>
      </c>
      <c r="BH1075" t="s">
        <v>523</v>
      </c>
      <c r="BI1075" t="s">
        <v>565</v>
      </c>
      <c r="BJ1075" t="s">
        <v>549</v>
      </c>
      <c r="BK1075" t="s">
        <v>3777</v>
      </c>
      <c r="BL1075" t="s">
        <v>6401</v>
      </c>
      <c r="BM1075" t="s">
        <v>4949</v>
      </c>
      <c r="BN1075" t="s">
        <v>5186</v>
      </c>
      <c r="BO1075" t="s">
        <v>4950</v>
      </c>
      <c r="BP1075" s="441" t="str">
        <f t="shared" si="16"/>
        <v>WA.2378.EBA.962.301.E.524111</v>
      </c>
    </row>
    <row r="1076" spans="1:68">
      <c r="A1076" t="s">
        <v>4935</v>
      </c>
      <c r="B1076" t="s">
        <v>4936</v>
      </c>
      <c r="C1076" t="s">
        <v>4937</v>
      </c>
      <c r="D1076" t="s">
        <v>3795</v>
      </c>
      <c r="E1076" t="s">
        <v>197</v>
      </c>
      <c r="F1076" t="s">
        <v>3812</v>
      </c>
      <c r="G1076" t="s">
        <v>820</v>
      </c>
      <c r="H1076" t="s">
        <v>4938</v>
      </c>
      <c r="I1076">
        <v>9</v>
      </c>
      <c r="J1076" t="s">
        <v>5469</v>
      </c>
      <c r="K1076">
        <v>1</v>
      </c>
      <c r="L1076" t="s">
        <v>812</v>
      </c>
      <c r="M1076" t="s">
        <v>566</v>
      </c>
      <c r="N1076" t="s">
        <v>154</v>
      </c>
      <c r="O1076" t="s">
        <v>510</v>
      </c>
      <c r="P1076" t="s">
        <v>8</v>
      </c>
      <c r="Q1076" t="s">
        <v>4570</v>
      </c>
      <c r="R1076" t="s">
        <v>4940</v>
      </c>
      <c r="S1076" t="s">
        <v>195</v>
      </c>
      <c r="T1076" t="s">
        <v>4570</v>
      </c>
      <c r="U1076" t="s">
        <v>4570</v>
      </c>
      <c r="V1076" t="s">
        <v>4496</v>
      </c>
      <c r="W1076" t="s">
        <v>4570</v>
      </c>
      <c r="X1076" t="s">
        <v>6402</v>
      </c>
      <c r="Y1076" t="s">
        <v>4491</v>
      </c>
      <c r="Z1076" t="s">
        <v>8</v>
      </c>
      <c r="AA1076">
        <v>0</v>
      </c>
      <c r="AB1076" t="s">
        <v>195</v>
      </c>
      <c r="AC1076">
        <v>0</v>
      </c>
      <c r="AD1076" t="s">
        <v>195</v>
      </c>
      <c r="AE1076">
        <v>0</v>
      </c>
      <c r="AF1076" t="s">
        <v>195</v>
      </c>
      <c r="AG1076">
        <v>0</v>
      </c>
      <c r="AH1076" t="s">
        <v>195</v>
      </c>
      <c r="AI1076">
        <v>2</v>
      </c>
      <c r="AJ1076" t="s">
        <v>25</v>
      </c>
      <c r="AK1076">
        <v>4529500</v>
      </c>
      <c r="AL1076">
        <v>9059000</v>
      </c>
      <c r="AM1076" t="s">
        <v>195</v>
      </c>
      <c r="AN1076">
        <v>0</v>
      </c>
      <c r="AO1076" t="s">
        <v>4943</v>
      </c>
      <c r="AP1076">
        <v>0</v>
      </c>
      <c r="AQ1076">
        <v>3219</v>
      </c>
      <c r="AR1076">
        <v>25036</v>
      </c>
      <c r="AS1076">
        <v>214598</v>
      </c>
      <c r="AT1076">
        <v>300047</v>
      </c>
      <c r="AU1076">
        <v>899748</v>
      </c>
      <c r="AV1076">
        <v>818224</v>
      </c>
      <c r="AW1076">
        <v>818224</v>
      </c>
      <c r="AX1076">
        <v>803792</v>
      </c>
      <c r="AY1076">
        <v>4590049</v>
      </c>
      <c r="AZ1076">
        <v>253130</v>
      </c>
      <c r="BA1076">
        <v>332933</v>
      </c>
      <c r="BB1076" t="s">
        <v>3796</v>
      </c>
      <c r="BC1076" t="s">
        <v>3797</v>
      </c>
      <c r="BD1076" t="s">
        <v>3813</v>
      </c>
      <c r="BE1076" t="s">
        <v>3818</v>
      </c>
      <c r="BF1076" t="s">
        <v>3817</v>
      </c>
      <c r="BG1076" t="s">
        <v>3822</v>
      </c>
      <c r="BH1076" t="s">
        <v>523</v>
      </c>
      <c r="BI1076" t="s">
        <v>528</v>
      </c>
      <c r="BJ1076" t="s">
        <v>531</v>
      </c>
      <c r="BK1076" t="s">
        <v>3777</v>
      </c>
      <c r="BL1076" t="s">
        <v>6403</v>
      </c>
      <c r="BM1076" t="s">
        <v>4949</v>
      </c>
      <c r="BN1076" t="s">
        <v>5186</v>
      </c>
      <c r="BO1076" t="s">
        <v>4950</v>
      </c>
      <c r="BP1076" s="441" t="str">
        <f t="shared" si="16"/>
        <v>WA.2378.EBA.962.301.F.524111</v>
      </c>
    </row>
    <row r="1077" spans="1:68">
      <c r="A1077" t="s">
        <v>4935</v>
      </c>
      <c r="B1077" t="s">
        <v>4936</v>
      </c>
      <c r="C1077" t="s">
        <v>4937</v>
      </c>
      <c r="D1077" t="s">
        <v>3795</v>
      </c>
      <c r="E1077" t="s">
        <v>197</v>
      </c>
      <c r="F1077" t="s">
        <v>3812</v>
      </c>
      <c r="G1077" t="s">
        <v>820</v>
      </c>
      <c r="H1077" t="s">
        <v>4938</v>
      </c>
      <c r="I1077">
        <v>9</v>
      </c>
      <c r="J1077" t="s">
        <v>5469</v>
      </c>
      <c r="K1077">
        <v>1</v>
      </c>
      <c r="L1077" t="s">
        <v>812</v>
      </c>
      <c r="M1077" t="s">
        <v>567</v>
      </c>
      <c r="N1077" t="s">
        <v>56</v>
      </c>
      <c r="O1077" t="s">
        <v>510</v>
      </c>
      <c r="P1077" t="s">
        <v>8</v>
      </c>
      <c r="Q1077" t="s">
        <v>4570</v>
      </c>
      <c r="R1077" t="s">
        <v>4940</v>
      </c>
      <c r="S1077" t="s">
        <v>195</v>
      </c>
      <c r="T1077" t="s">
        <v>4570</v>
      </c>
      <c r="U1077" t="s">
        <v>4570</v>
      </c>
      <c r="V1077" t="s">
        <v>4496</v>
      </c>
      <c r="W1077" t="s">
        <v>4570</v>
      </c>
      <c r="X1077" t="s">
        <v>6404</v>
      </c>
      <c r="Y1077" t="s">
        <v>4490</v>
      </c>
      <c r="Z1077" t="s">
        <v>8</v>
      </c>
      <c r="AA1077">
        <v>0</v>
      </c>
      <c r="AB1077" t="s">
        <v>195</v>
      </c>
      <c r="AC1077">
        <v>0</v>
      </c>
      <c r="AD1077" t="s">
        <v>195</v>
      </c>
      <c r="AE1077">
        <v>0</v>
      </c>
      <c r="AF1077" t="s">
        <v>195</v>
      </c>
      <c r="AG1077">
        <v>0</v>
      </c>
      <c r="AH1077" t="s">
        <v>195</v>
      </c>
      <c r="AI1077">
        <v>10</v>
      </c>
      <c r="AJ1077" t="s">
        <v>25</v>
      </c>
      <c r="AK1077">
        <v>6076400</v>
      </c>
      <c r="AL1077">
        <v>60764000</v>
      </c>
      <c r="AM1077" t="s">
        <v>195</v>
      </c>
      <c r="AN1077">
        <v>0</v>
      </c>
      <c r="AO1077" t="s">
        <v>4943</v>
      </c>
      <c r="AP1077">
        <v>0</v>
      </c>
      <c r="AQ1077">
        <v>35284</v>
      </c>
      <c r="AR1077">
        <v>274432</v>
      </c>
      <c r="AS1077">
        <v>2352278</v>
      </c>
      <c r="AT1077">
        <v>3288907</v>
      </c>
      <c r="AU1077">
        <v>9862423</v>
      </c>
      <c r="AV1077">
        <v>8968812</v>
      </c>
      <c r="AW1077">
        <v>8968812</v>
      </c>
      <c r="AX1077">
        <v>8810613</v>
      </c>
      <c r="AY1077">
        <v>9668417</v>
      </c>
      <c r="AZ1077">
        <v>4884639</v>
      </c>
      <c r="BA1077">
        <v>3649383</v>
      </c>
      <c r="BB1077" t="s">
        <v>3796</v>
      </c>
      <c r="BC1077" t="s">
        <v>3797</v>
      </c>
      <c r="BD1077" t="s">
        <v>3813</v>
      </c>
      <c r="BE1077" t="s">
        <v>3818</v>
      </c>
      <c r="BF1077" t="s">
        <v>3817</v>
      </c>
      <c r="BG1077" t="s">
        <v>3823</v>
      </c>
      <c r="BH1077" t="s">
        <v>523</v>
      </c>
      <c r="BI1077" t="s">
        <v>524</v>
      </c>
      <c r="BJ1077" t="s">
        <v>525</v>
      </c>
      <c r="BK1077" t="s">
        <v>3777</v>
      </c>
      <c r="BL1077" t="s">
        <v>6405</v>
      </c>
      <c r="BM1077" t="s">
        <v>4949</v>
      </c>
      <c r="BN1077" t="s">
        <v>5186</v>
      </c>
      <c r="BO1077" t="s">
        <v>4950</v>
      </c>
      <c r="BP1077" s="441" t="str">
        <f t="shared" si="16"/>
        <v>WA.2378.EBA.962.301.G.524111</v>
      </c>
    </row>
    <row r="1078" spans="1:68">
      <c r="A1078" t="s">
        <v>4935</v>
      </c>
      <c r="B1078" t="s">
        <v>4936</v>
      </c>
      <c r="C1078" t="s">
        <v>4937</v>
      </c>
      <c r="D1078" t="s">
        <v>3795</v>
      </c>
      <c r="E1078" t="s">
        <v>197</v>
      </c>
      <c r="F1078" t="s">
        <v>3812</v>
      </c>
      <c r="G1078" t="s">
        <v>820</v>
      </c>
      <c r="H1078" t="s">
        <v>4938</v>
      </c>
      <c r="I1078">
        <v>9</v>
      </c>
      <c r="J1078" t="s">
        <v>5469</v>
      </c>
      <c r="K1078">
        <v>1</v>
      </c>
      <c r="L1078" t="s">
        <v>812</v>
      </c>
      <c r="M1078" t="s">
        <v>569</v>
      </c>
      <c r="N1078" t="s">
        <v>1516</v>
      </c>
      <c r="O1078" t="s">
        <v>510</v>
      </c>
      <c r="P1078" t="s">
        <v>8</v>
      </c>
      <c r="Q1078" t="s">
        <v>4570</v>
      </c>
      <c r="R1078" t="s">
        <v>4940</v>
      </c>
      <c r="S1078" t="s">
        <v>195</v>
      </c>
      <c r="T1078" t="s">
        <v>4570</v>
      </c>
      <c r="U1078" t="s">
        <v>4570</v>
      </c>
      <c r="V1078" t="s">
        <v>4496</v>
      </c>
      <c r="W1078" t="s">
        <v>4570</v>
      </c>
      <c r="X1078" t="s">
        <v>6406</v>
      </c>
      <c r="Y1078" t="s">
        <v>4546</v>
      </c>
      <c r="Z1078" t="s">
        <v>8</v>
      </c>
      <c r="AA1078">
        <v>0</v>
      </c>
      <c r="AB1078" t="s">
        <v>195</v>
      </c>
      <c r="AC1078">
        <v>0</v>
      </c>
      <c r="AD1078" t="s">
        <v>195</v>
      </c>
      <c r="AE1078">
        <v>0</v>
      </c>
      <c r="AF1078" t="s">
        <v>195</v>
      </c>
      <c r="AG1078">
        <v>0</v>
      </c>
      <c r="AH1078" t="s">
        <v>195</v>
      </c>
      <c r="AI1078">
        <v>10</v>
      </c>
      <c r="AJ1078" t="s">
        <v>25</v>
      </c>
      <c r="AK1078">
        <v>2506200</v>
      </c>
      <c r="AL1078">
        <v>25062000</v>
      </c>
      <c r="AM1078" t="s">
        <v>195</v>
      </c>
      <c r="AN1078">
        <v>0</v>
      </c>
      <c r="AO1078" t="s">
        <v>4943</v>
      </c>
      <c r="AP1078">
        <v>0</v>
      </c>
      <c r="AQ1078">
        <v>15076</v>
      </c>
      <c r="AR1078">
        <v>117261</v>
      </c>
      <c r="AS1078">
        <v>1005094</v>
      </c>
      <c r="AT1078">
        <v>1405297</v>
      </c>
      <c r="AU1078">
        <v>4214066</v>
      </c>
      <c r="AV1078">
        <v>3832243</v>
      </c>
      <c r="AW1078">
        <v>3832243</v>
      </c>
      <c r="AX1078">
        <v>3764647</v>
      </c>
      <c r="AY1078">
        <v>4131174</v>
      </c>
      <c r="AZ1078">
        <v>1185562</v>
      </c>
      <c r="BA1078">
        <v>1559337</v>
      </c>
      <c r="BB1078" t="s">
        <v>3796</v>
      </c>
      <c r="BC1078" t="s">
        <v>3797</v>
      </c>
      <c r="BD1078" t="s">
        <v>3813</v>
      </c>
      <c r="BE1078" t="s">
        <v>3818</v>
      </c>
      <c r="BF1078" t="s">
        <v>3817</v>
      </c>
      <c r="BG1078" t="s">
        <v>3825</v>
      </c>
      <c r="BH1078" t="s">
        <v>523</v>
      </c>
      <c r="BI1078" t="s">
        <v>524</v>
      </c>
      <c r="BJ1078" t="s">
        <v>527</v>
      </c>
      <c r="BK1078" t="s">
        <v>3777</v>
      </c>
      <c r="BL1078" t="s">
        <v>6407</v>
      </c>
      <c r="BM1078" t="s">
        <v>4949</v>
      </c>
      <c r="BN1078" t="s">
        <v>5186</v>
      </c>
      <c r="BO1078" t="s">
        <v>4950</v>
      </c>
      <c r="BP1078" s="441" t="str">
        <f t="shared" si="16"/>
        <v>WA.2378.EBA.962.301.I.524111</v>
      </c>
    </row>
    <row r="1079" spans="1:68">
      <c r="A1079" t="s">
        <v>5010</v>
      </c>
      <c r="B1079" t="s">
        <v>4936</v>
      </c>
      <c r="C1079" t="s">
        <v>4937</v>
      </c>
      <c r="D1079" t="s">
        <v>3795</v>
      </c>
      <c r="E1079" t="s">
        <v>197</v>
      </c>
      <c r="F1079" t="s">
        <v>3812</v>
      </c>
      <c r="G1079" t="s">
        <v>820</v>
      </c>
      <c r="H1079" t="s">
        <v>4938</v>
      </c>
      <c r="I1079">
        <v>9</v>
      </c>
      <c r="J1079" t="s">
        <v>5469</v>
      </c>
      <c r="K1079">
        <v>1</v>
      </c>
      <c r="L1079" t="s">
        <v>805</v>
      </c>
      <c r="M1079" t="s">
        <v>8</v>
      </c>
      <c r="N1079" t="s">
        <v>132</v>
      </c>
      <c r="O1079" t="s">
        <v>510</v>
      </c>
      <c r="P1079" t="s">
        <v>8</v>
      </c>
      <c r="Q1079" t="s">
        <v>4570</v>
      </c>
      <c r="R1079" t="s">
        <v>4940</v>
      </c>
      <c r="S1079" t="s">
        <v>195</v>
      </c>
      <c r="T1079" t="s">
        <v>4570</v>
      </c>
      <c r="U1079" t="s">
        <v>4570</v>
      </c>
      <c r="V1079" t="s">
        <v>4496</v>
      </c>
      <c r="W1079" t="s">
        <v>4570</v>
      </c>
      <c r="X1079" t="s">
        <v>6378</v>
      </c>
      <c r="Y1079" t="s">
        <v>6379</v>
      </c>
      <c r="Z1079" t="s">
        <v>8</v>
      </c>
      <c r="AA1079">
        <v>0</v>
      </c>
      <c r="AB1079" t="s">
        <v>195</v>
      </c>
      <c r="AC1079">
        <v>0</v>
      </c>
      <c r="AD1079" t="s">
        <v>195</v>
      </c>
      <c r="AE1079">
        <v>0</v>
      </c>
      <c r="AF1079" t="s">
        <v>195</v>
      </c>
      <c r="AG1079">
        <v>0</v>
      </c>
      <c r="AH1079" t="s">
        <v>195</v>
      </c>
      <c r="AI1079">
        <v>15</v>
      </c>
      <c r="AJ1079" t="s">
        <v>25</v>
      </c>
      <c r="AK1079">
        <v>5000000</v>
      </c>
      <c r="AL1079">
        <v>75000000</v>
      </c>
      <c r="AM1079" t="s">
        <v>195</v>
      </c>
      <c r="AN1079">
        <v>0</v>
      </c>
      <c r="AO1079" t="s">
        <v>5011</v>
      </c>
      <c r="AP1079">
        <v>0</v>
      </c>
      <c r="AQ1079">
        <v>852742</v>
      </c>
      <c r="AR1079">
        <v>4762055</v>
      </c>
      <c r="AS1079">
        <v>2368277</v>
      </c>
      <c r="AT1079">
        <v>694258</v>
      </c>
      <c r="AU1079">
        <v>8335188</v>
      </c>
      <c r="AV1079">
        <v>9814000</v>
      </c>
      <c r="AW1079">
        <v>5649174</v>
      </c>
      <c r="AX1079">
        <v>7764254</v>
      </c>
      <c r="AY1079">
        <v>7687451</v>
      </c>
      <c r="AZ1079">
        <v>7588845</v>
      </c>
      <c r="BA1079">
        <v>19483756</v>
      </c>
      <c r="BB1079" t="s">
        <v>3796</v>
      </c>
      <c r="BC1079" t="s">
        <v>3797</v>
      </c>
      <c r="BD1079" t="s">
        <v>3813</v>
      </c>
      <c r="BE1079" t="s">
        <v>3818</v>
      </c>
      <c r="BF1079" t="s">
        <v>5472</v>
      </c>
      <c r="BG1079" t="s">
        <v>6380</v>
      </c>
      <c r="BH1079" t="s">
        <v>4947</v>
      </c>
      <c r="BI1079" t="s">
        <v>195</v>
      </c>
      <c r="BJ1079" t="s">
        <v>195</v>
      </c>
      <c r="BK1079" t="s">
        <v>3777</v>
      </c>
      <c r="BL1079" t="s">
        <v>6381</v>
      </c>
      <c r="BM1079" t="s">
        <v>4949</v>
      </c>
      <c r="BN1079" t="s">
        <v>5186</v>
      </c>
      <c r="BO1079" t="s">
        <v>4950</v>
      </c>
      <c r="BP1079" s="441" t="str">
        <f t="shared" si="16"/>
        <v>WA.2378.EBA.962.101.A.524111</v>
      </c>
    </row>
    <row r="1080" spans="1:68">
      <c r="A1080" t="s">
        <v>5010</v>
      </c>
      <c r="B1080" t="s">
        <v>4936</v>
      </c>
      <c r="C1080" t="s">
        <v>4937</v>
      </c>
      <c r="D1080" t="s">
        <v>3795</v>
      </c>
      <c r="E1080" t="s">
        <v>197</v>
      </c>
      <c r="F1080" t="s">
        <v>3812</v>
      </c>
      <c r="G1080" t="s">
        <v>820</v>
      </c>
      <c r="H1080" t="s">
        <v>4938</v>
      </c>
      <c r="I1080">
        <v>9</v>
      </c>
      <c r="J1080" t="s">
        <v>5469</v>
      </c>
      <c r="K1080">
        <v>1</v>
      </c>
      <c r="L1080" t="s">
        <v>805</v>
      </c>
      <c r="M1080" t="s">
        <v>508</v>
      </c>
      <c r="N1080" t="s">
        <v>134</v>
      </c>
      <c r="O1080" t="s">
        <v>510</v>
      </c>
      <c r="P1080" t="s">
        <v>8</v>
      </c>
      <c r="Q1080" t="s">
        <v>4570</v>
      </c>
      <c r="R1080" t="s">
        <v>4940</v>
      </c>
      <c r="S1080" t="s">
        <v>195</v>
      </c>
      <c r="T1080" t="s">
        <v>4570</v>
      </c>
      <c r="U1080" t="s">
        <v>4570</v>
      </c>
      <c r="V1080" t="s">
        <v>4496</v>
      </c>
      <c r="W1080" t="s">
        <v>4570</v>
      </c>
      <c r="X1080" t="s">
        <v>6382</v>
      </c>
      <c r="Y1080" t="s">
        <v>134</v>
      </c>
      <c r="Z1080" t="s">
        <v>8</v>
      </c>
      <c r="AA1080">
        <v>0</v>
      </c>
      <c r="AB1080" t="s">
        <v>195</v>
      </c>
      <c r="AC1080">
        <v>0</v>
      </c>
      <c r="AD1080" t="s">
        <v>195</v>
      </c>
      <c r="AE1080">
        <v>0</v>
      </c>
      <c r="AF1080" t="s">
        <v>195</v>
      </c>
      <c r="AG1080">
        <v>0</v>
      </c>
      <c r="AH1080" t="s">
        <v>195</v>
      </c>
      <c r="AI1080">
        <v>15</v>
      </c>
      <c r="AJ1080" t="s">
        <v>25</v>
      </c>
      <c r="AK1080">
        <v>5000000</v>
      </c>
      <c r="AL1080">
        <v>75000000</v>
      </c>
      <c r="AM1080" t="s">
        <v>195</v>
      </c>
      <c r="AN1080">
        <v>0</v>
      </c>
      <c r="AO1080" t="s">
        <v>5011</v>
      </c>
      <c r="AP1080">
        <v>0</v>
      </c>
      <c r="AQ1080">
        <v>852742</v>
      </c>
      <c r="AR1080">
        <v>4762055</v>
      </c>
      <c r="AS1080">
        <v>2368277</v>
      </c>
      <c r="AT1080">
        <v>694258</v>
      </c>
      <c r="AU1080">
        <v>8335188</v>
      </c>
      <c r="AV1080">
        <v>9814000</v>
      </c>
      <c r="AW1080">
        <v>5649174</v>
      </c>
      <c r="AX1080">
        <v>7764254</v>
      </c>
      <c r="AY1080">
        <v>7687451</v>
      </c>
      <c r="AZ1080">
        <v>7588845</v>
      </c>
      <c r="BA1080">
        <v>19483756</v>
      </c>
      <c r="BB1080" t="s">
        <v>3796</v>
      </c>
      <c r="BC1080" t="s">
        <v>3797</v>
      </c>
      <c r="BD1080" t="s">
        <v>3813</v>
      </c>
      <c r="BE1080" t="s">
        <v>3818</v>
      </c>
      <c r="BF1080" t="s">
        <v>5472</v>
      </c>
      <c r="BG1080" t="s">
        <v>5473</v>
      </c>
      <c r="BH1080" t="s">
        <v>4947</v>
      </c>
      <c r="BI1080" t="s">
        <v>195</v>
      </c>
      <c r="BJ1080" t="s">
        <v>195</v>
      </c>
      <c r="BK1080" t="s">
        <v>3777</v>
      </c>
      <c r="BL1080" t="s">
        <v>6383</v>
      </c>
      <c r="BM1080" t="s">
        <v>4949</v>
      </c>
      <c r="BN1080" t="s">
        <v>5186</v>
      </c>
      <c r="BO1080" t="s">
        <v>4950</v>
      </c>
      <c r="BP1080" s="441" t="str">
        <f t="shared" si="16"/>
        <v>WA.2378.EBA.962.101.B.524111</v>
      </c>
    </row>
    <row r="1081" spans="1:68">
      <c r="A1081" t="s">
        <v>5010</v>
      </c>
      <c r="B1081" t="s">
        <v>4936</v>
      </c>
      <c r="C1081" t="s">
        <v>4937</v>
      </c>
      <c r="D1081" t="s">
        <v>3795</v>
      </c>
      <c r="E1081" t="s">
        <v>197</v>
      </c>
      <c r="F1081" t="s">
        <v>3812</v>
      </c>
      <c r="G1081" t="s">
        <v>820</v>
      </c>
      <c r="H1081" t="s">
        <v>4938</v>
      </c>
      <c r="I1081">
        <v>9</v>
      </c>
      <c r="J1081" t="s">
        <v>5469</v>
      </c>
      <c r="K1081">
        <v>1</v>
      </c>
      <c r="L1081" t="s">
        <v>805</v>
      </c>
      <c r="M1081" t="s">
        <v>508</v>
      </c>
      <c r="N1081" t="s">
        <v>134</v>
      </c>
      <c r="O1081" t="s">
        <v>510</v>
      </c>
      <c r="P1081" t="s">
        <v>8</v>
      </c>
      <c r="Q1081" t="s">
        <v>4570</v>
      </c>
      <c r="R1081" t="s">
        <v>4940</v>
      </c>
      <c r="S1081" t="s">
        <v>195</v>
      </c>
      <c r="T1081" t="s">
        <v>4570</v>
      </c>
      <c r="U1081" t="s">
        <v>4570</v>
      </c>
      <c r="V1081" t="s">
        <v>4951</v>
      </c>
      <c r="W1081" t="s">
        <v>4496</v>
      </c>
      <c r="X1081" t="s">
        <v>6384</v>
      </c>
      <c r="Y1081" t="s">
        <v>6385</v>
      </c>
      <c r="Z1081" t="s">
        <v>8</v>
      </c>
      <c r="AA1081">
        <v>0</v>
      </c>
      <c r="AB1081" t="s">
        <v>195</v>
      </c>
      <c r="AC1081">
        <v>0</v>
      </c>
      <c r="AD1081" t="s">
        <v>195</v>
      </c>
      <c r="AE1081">
        <v>0</v>
      </c>
      <c r="AF1081" t="s">
        <v>195</v>
      </c>
      <c r="AG1081">
        <v>0</v>
      </c>
      <c r="AH1081" t="s">
        <v>195</v>
      </c>
      <c r="AI1081">
        <v>68</v>
      </c>
      <c r="AJ1081" t="s">
        <v>25</v>
      </c>
      <c r="AK1081">
        <v>10000000</v>
      </c>
      <c r="AL1081">
        <v>680000000</v>
      </c>
      <c r="AM1081" t="s">
        <v>195</v>
      </c>
      <c r="AN1081">
        <v>0</v>
      </c>
      <c r="AO1081" t="s">
        <v>5011</v>
      </c>
      <c r="AP1081">
        <v>0</v>
      </c>
      <c r="AQ1081">
        <v>7958928</v>
      </c>
      <c r="AR1081">
        <v>44445843</v>
      </c>
      <c r="AS1081">
        <v>22103917</v>
      </c>
      <c r="AT1081">
        <v>6479745</v>
      </c>
      <c r="AU1081">
        <v>77795087</v>
      </c>
      <c r="AV1081">
        <v>91597337</v>
      </c>
      <c r="AW1081">
        <v>52725619</v>
      </c>
      <c r="AX1081">
        <v>72466369</v>
      </c>
      <c r="AY1081">
        <v>71749545</v>
      </c>
      <c r="AZ1081">
        <v>70829217</v>
      </c>
      <c r="BA1081">
        <v>161848393</v>
      </c>
      <c r="BB1081" t="s">
        <v>3796</v>
      </c>
      <c r="BC1081" t="s">
        <v>3797</v>
      </c>
      <c r="BD1081" t="s">
        <v>3813</v>
      </c>
      <c r="BE1081" t="s">
        <v>3818</v>
      </c>
      <c r="BF1081" t="s">
        <v>5472</v>
      </c>
      <c r="BG1081" t="s">
        <v>5473</v>
      </c>
      <c r="BH1081" t="s">
        <v>4947</v>
      </c>
      <c r="BI1081" t="s">
        <v>195</v>
      </c>
      <c r="BJ1081" t="s">
        <v>195</v>
      </c>
      <c r="BK1081" t="s">
        <v>3777</v>
      </c>
      <c r="BL1081" t="s">
        <v>6386</v>
      </c>
      <c r="BM1081" t="s">
        <v>4949</v>
      </c>
      <c r="BN1081" t="s">
        <v>5186</v>
      </c>
      <c r="BO1081" t="s">
        <v>4950</v>
      </c>
      <c r="BP1081" s="441" t="str">
        <f t="shared" si="16"/>
        <v>WA.2378.EBA.962.101.B.524111</v>
      </c>
    </row>
    <row r="1082" spans="1:68">
      <c r="A1082" t="s">
        <v>5010</v>
      </c>
      <c r="B1082" t="s">
        <v>4936</v>
      </c>
      <c r="C1082" t="s">
        <v>4937</v>
      </c>
      <c r="D1082" t="s">
        <v>3795</v>
      </c>
      <c r="E1082" t="s">
        <v>197</v>
      </c>
      <c r="F1082" t="s">
        <v>3812</v>
      </c>
      <c r="G1082" t="s">
        <v>820</v>
      </c>
      <c r="H1082" t="s">
        <v>4938</v>
      </c>
      <c r="I1082">
        <v>9</v>
      </c>
      <c r="J1082" t="s">
        <v>5469</v>
      </c>
      <c r="K1082">
        <v>1</v>
      </c>
      <c r="L1082" t="s">
        <v>805</v>
      </c>
      <c r="M1082" t="s">
        <v>508</v>
      </c>
      <c r="N1082" t="s">
        <v>134</v>
      </c>
      <c r="O1082" t="s">
        <v>510</v>
      </c>
      <c r="P1082" t="s">
        <v>8</v>
      </c>
      <c r="Q1082" t="s">
        <v>4570</v>
      </c>
      <c r="R1082" t="s">
        <v>4940</v>
      </c>
      <c r="S1082" t="s">
        <v>195</v>
      </c>
      <c r="T1082" t="s">
        <v>4570</v>
      </c>
      <c r="U1082" t="s">
        <v>4570</v>
      </c>
      <c r="V1082" t="s">
        <v>5001</v>
      </c>
      <c r="W1082" t="s">
        <v>4951</v>
      </c>
      <c r="X1082" t="s">
        <v>6387</v>
      </c>
      <c r="Y1082" t="s">
        <v>6388</v>
      </c>
      <c r="Z1082" t="s">
        <v>8</v>
      </c>
      <c r="AA1082">
        <v>0</v>
      </c>
      <c r="AB1082" t="s">
        <v>195</v>
      </c>
      <c r="AC1082">
        <v>0</v>
      </c>
      <c r="AD1082" t="s">
        <v>195</v>
      </c>
      <c r="AE1082">
        <v>0</v>
      </c>
      <c r="AF1082" t="s">
        <v>195</v>
      </c>
      <c r="AG1082">
        <v>0</v>
      </c>
      <c r="AH1082" t="s">
        <v>195</v>
      </c>
      <c r="AI1082">
        <v>58</v>
      </c>
      <c r="AJ1082" t="s">
        <v>25</v>
      </c>
      <c r="AK1082">
        <v>10000000</v>
      </c>
      <c r="AL1082">
        <v>580000000</v>
      </c>
      <c r="AM1082" t="s">
        <v>195</v>
      </c>
      <c r="AN1082">
        <v>0</v>
      </c>
      <c r="AO1082" t="s">
        <v>5011</v>
      </c>
      <c r="AP1082">
        <v>0</v>
      </c>
      <c r="AQ1082">
        <v>6594540</v>
      </c>
      <c r="AR1082">
        <v>36826555</v>
      </c>
      <c r="AS1082">
        <v>18314674</v>
      </c>
      <c r="AT1082">
        <v>5368931</v>
      </c>
      <c r="AU1082">
        <v>64458786</v>
      </c>
      <c r="AV1082">
        <v>75894937</v>
      </c>
      <c r="AW1082">
        <v>43686942</v>
      </c>
      <c r="AX1082">
        <v>60043563</v>
      </c>
      <c r="AY1082">
        <v>59449623</v>
      </c>
      <c r="AZ1082">
        <v>58687065</v>
      </c>
      <c r="BA1082">
        <v>150674384</v>
      </c>
      <c r="BB1082" t="s">
        <v>3796</v>
      </c>
      <c r="BC1082" t="s">
        <v>3797</v>
      </c>
      <c r="BD1082" t="s">
        <v>3813</v>
      </c>
      <c r="BE1082" t="s">
        <v>3818</v>
      </c>
      <c r="BF1082" t="s">
        <v>5472</v>
      </c>
      <c r="BG1082" t="s">
        <v>5473</v>
      </c>
      <c r="BH1082" t="s">
        <v>4947</v>
      </c>
      <c r="BI1082" t="s">
        <v>195</v>
      </c>
      <c r="BJ1082" t="s">
        <v>195</v>
      </c>
      <c r="BK1082" t="s">
        <v>3777</v>
      </c>
      <c r="BL1082" t="s">
        <v>6389</v>
      </c>
      <c r="BM1082" t="s">
        <v>4949</v>
      </c>
      <c r="BN1082" t="s">
        <v>5186</v>
      </c>
      <c r="BO1082" t="s">
        <v>4950</v>
      </c>
      <c r="BP1082" s="441" t="str">
        <f t="shared" si="16"/>
        <v>WA.2378.EBA.962.101.B.524111</v>
      </c>
    </row>
    <row r="1083" spans="1:68">
      <c r="A1083" t="s">
        <v>5010</v>
      </c>
      <c r="B1083" t="s">
        <v>4936</v>
      </c>
      <c r="C1083" t="s">
        <v>4937</v>
      </c>
      <c r="D1083" t="s">
        <v>3795</v>
      </c>
      <c r="E1083" t="s">
        <v>197</v>
      </c>
      <c r="F1083" t="s">
        <v>3812</v>
      </c>
      <c r="G1083" t="s">
        <v>820</v>
      </c>
      <c r="H1083" t="s">
        <v>4938</v>
      </c>
      <c r="I1083">
        <v>9</v>
      </c>
      <c r="J1083" t="s">
        <v>5469</v>
      </c>
      <c r="K1083">
        <v>1</v>
      </c>
      <c r="L1083" t="s">
        <v>812</v>
      </c>
      <c r="M1083" t="s">
        <v>8</v>
      </c>
      <c r="N1083" t="s">
        <v>148</v>
      </c>
      <c r="O1083" t="s">
        <v>510</v>
      </c>
      <c r="P1083" t="s">
        <v>8</v>
      </c>
      <c r="Q1083" t="s">
        <v>4570</v>
      </c>
      <c r="R1083" t="s">
        <v>4940</v>
      </c>
      <c r="S1083" t="s">
        <v>195</v>
      </c>
      <c r="T1083" t="s">
        <v>4570</v>
      </c>
      <c r="U1083" t="s">
        <v>4570</v>
      </c>
      <c r="V1083" t="s">
        <v>4496</v>
      </c>
      <c r="W1083" t="s">
        <v>4570</v>
      </c>
      <c r="X1083" t="s">
        <v>6390</v>
      </c>
      <c r="Y1083" t="s">
        <v>148</v>
      </c>
      <c r="Z1083" t="s">
        <v>8</v>
      </c>
      <c r="AA1083">
        <v>0</v>
      </c>
      <c r="AB1083" t="s">
        <v>195</v>
      </c>
      <c r="AC1083">
        <v>0</v>
      </c>
      <c r="AD1083" t="s">
        <v>195</v>
      </c>
      <c r="AE1083">
        <v>0</v>
      </c>
      <c r="AF1083" t="s">
        <v>195</v>
      </c>
      <c r="AG1083">
        <v>0</v>
      </c>
      <c r="AH1083" t="s">
        <v>195</v>
      </c>
      <c r="AI1083">
        <v>2</v>
      </c>
      <c r="AJ1083" t="s">
        <v>25</v>
      </c>
      <c r="AK1083">
        <v>6494500</v>
      </c>
      <c r="AL1083">
        <v>12989000</v>
      </c>
      <c r="AM1083" t="s">
        <v>195</v>
      </c>
      <c r="AN1083">
        <v>0</v>
      </c>
      <c r="AO1083" t="s">
        <v>5011</v>
      </c>
      <c r="AP1083">
        <v>0</v>
      </c>
      <c r="AQ1083">
        <v>6821</v>
      </c>
      <c r="AR1083">
        <v>53053</v>
      </c>
      <c r="AS1083">
        <v>454743</v>
      </c>
      <c r="AT1083">
        <v>635812</v>
      </c>
      <c r="AU1083">
        <v>1906605</v>
      </c>
      <c r="AV1083">
        <v>1733852</v>
      </c>
      <c r="AW1083">
        <v>1733852</v>
      </c>
      <c r="AX1083">
        <v>1703269</v>
      </c>
      <c r="AY1083">
        <v>3519100</v>
      </c>
      <c r="AZ1083">
        <v>536394</v>
      </c>
      <c r="BA1083">
        <v>705499</v>
      </c>
      <c r="BB1083" t="s">
        <v>3796</v>
      </c>
      <c r="BC1083" t="s">
        <v>3797</v>
      </c>
      <c r="BD1083" t="s">
        <v>3813</v>
      </c>
      <c r="BE1083" t="s">
        <v>3818</v>
      </c>
      <c r="BF1083" t="s">
        <v>3817</v>
      </c>
      <c r="BG1083" t="s">
        <v>3798</v>
      </c>
      <c r="BH1083" t="s">
        <v>523</v>
      </c>
      <c r="BI1083" t="s">
        <v>565</v>
      </c>
      <c r="BJ1083" t="s">
        <v>549</v>
      </c>
      <c r="BK1083" t="s">
        <v>3777</v>
      </c>
      <c r="BL1083" t="s">
        <v>6391</v>
      </c>
      <c r="BM1083" t="s">
        <v>4949</v>
      </c>
      <c r="BN1083" t="s">
        <v>5186</v>
      </c>
      <c r="BO1083" t="s">
        <v>4950</v>
      </c>
      <c r="BP1083" s="441" t="str">
        <f t="shared" si="16"/>
        <v>WA.2378.EBA.962.301.A.524111</v>
      </c>
    </row>
    <row r="1084" spans="1:68">
      <c r="A1084" t="s">
        <v>5010</v>
      </c>
      <c r="B1084" t="s">
        <v>4936</v>
      </c>
      <c r="C1084" t="s">
        <v>4937</v>
      </c>
      <c r="D1084" t="s">
        <v>3795</v>
      </c>
      <c r="E1084" t="s">
        <v>197</v>
      </c>
      <c r="F1084" t="s">
        <v>3812</v>
      </c>
      <c r="G1084" t="s">
        <v>820</v>
      </c>
      <c r="H1084" t="s">
        <v>4938</v>
      </c>
      <c r="I1084">
        <v>9</v>
      </c>
      <c r="J1084" t="s">
        <v>5469</v>
      </c>
      <c r="K1084">
        <v>1</v>
      </c>
      <c r="L1084" t="s">
        <v>812</v>
      </c>
      <c r="M1084" t="s">
        <v>508</v>
      </c>
      <c r="N1084" t="s">
        <v>150</v>
      </c>
      <c r="O1084" t="s">
        <v>510</v>
      </c>
      <c r="P1084" t="s">
        <v>8</v>
      </c>
      <c r="Q1084" t="s">
        <v>4570</v>
      </c>
      <c r="R1084" t="s">
        <v>4940</v>
      </c>
      <c r="S1084" t="s">
        <v>195</v>
      </c>
      <c r="T1084" t="s">
        <v>4570</v>
      </c>
      <c r="U1084" t="s">
        <v>4570</v>
      </c>
      <c r="V1084" t="s">
        <v>4496</v>
      </c>
      <c r="W1084" t="s">
        <v>4570</v>
      </c>
      <c r="X1084" t="s">
        <v>6392</v>
      </c>
      <c r="Y1084" t="s">
        <v>4558</v>
      </c>
      <c r="Z1084" t="s">
        <v>8</v>
      </c>
      <c r="AA1084">
        <v>0</v>
      </c>
      <c r="AB1084" t="s">
        <v>195</v>
      </c>
      <c r="AC1084">
        <v>0</v>
      </c>
      <c r="AD1084" t="s">
        <v>195</v>
      </c>
      <c r="AE1084">
        <v>0</v>
      </c>
      <c r="AF1084" t="s">
        <v>195</v>
      </c>
      <c r="AG1084">
        <v>0</v>
      </c>
      <c r="AH1084" t="s">
        <v>195</v>
      </c>
      <c r="AI1084">
        <v>30</v>
      </c>
      <c r="AJ1084" t="s">
        <v>25</v>
      </c>
      <c r="AK1084">
        <v>6441967</v>
      </c>
      <c r="AL1084">
        <v>193259000</v>
      </c>
      <c r="AM1084" t="s">
        <v>195</v>
      </c>
      <c r="AN1084">
        <v>0</v>
      </c>
      <c r="AO1084" t="s">
        <v>5011</v>
      </c>
      <c r="AP1084">
        <v>0</v>
      </c>
      <c r="AQ1084">
        <v>121173</v>
      </c>
      <c r="AR1084">
        <v>942462</v>
      </c>
      <c r="AS1084">
        <v>8078250</v>
      </c>
      <c r="AT1084">
        <v>11294844</v>
      </c>
      <c r="AU1084">
        <v>33869773</v>
      </c>
      <c r="AV1084">
        <v>30800914</v>
      </c>
      <c r="AW1084">
        <v>30800914</v>
      </c>
      <c r="AX1084">
        <v>30257623</v>
      </c>
      <c r="AY1084">
        <v>25031515</v>
      </c>
      <c r="AZ1084">
        <v>9528734</v>
      </c>
      <c r="BA1084">
        <v>12532798</v>
      </c>
      <c r="BB1084" t="s">
        <v>3796</v>
      </c>
      <c r="BC1084" t="s">
        <v>3797</v>
      </c>
      <c r="BD1084" t="s">
        <v>3813</v>
      </c>
      <c r="BE1084" t="s">
        <v>3818</v>
      </c>
      <c r="BF1084" t="s">
        <v>3817</v>
      </c>
      <c r="BG1084" t="s">
        <v>3799</v>
      </c>
      <c r="BH1084" t="s">
        <v>523</v>
      </c>
      <c r="BI1084" t="s">
        <v>565</v>
      </c>
      <c r="BJ1084" t="s">
        <v>549</v>
      </c>
      <c r="BK1084" t="s">
        <v>3777</v>
      </c>
      <c r="BL1084" t="s">
        <v>6393</v>
      </c>
      <c r="BM1084" t="s">
        <v>4949</v>
      </c>
      <c r="BN1084" t="s">
        <v>5186</v>
      </c>
      <c r="BO1084" t="s">
        <v>4950</v>
      </c>
      <c r="BP1084" s="441" t="str">
        <f t="shared" si="16"/>
        <v>WA.2378.EBA.962.301.B.524111</v>
      </c>
    </row>
    <row r="1085" spans="1:68">
      <c r="A1085" t="s">
        <v>5010</v>
      </c>
      <c r="B1085" t="s">
        <v>4936</v>
      </c>
      <c r="C1085" t="s">
        <v>4937</v>
      </c>
      <c r="D1085" t="s">
        <v>3795</v>
      </c>
      <c r="E1085" t="s">
        <v>197</v>
      </c>
      <c r="F1085" t="s">
        <v>3812</v>
      </c>
      <c r="G1085" t="s">
        <v>820</v>
      </c>
      <c r="H1085" t="s">
        <v>4938</v>
      </c>
      <c r="I1085">
        <v>9</v>
      </c>
      <c r="J1085" t="s">
        <v>5469</v>
      </c>
      <c r="K1085">
        <v>1</v>
      </c>
      <c r="L1085" t="s">
        <v>812</v>
      </c>
      <c r="M1085" t="s">
        <v>508</v>
      </c>
      <c r="N1085" t="s">
        <v>150</v>
      </c>
      <c r="O1085" t="s">
        <v>510</v>
      </c>
      <c r="P1085" t="s">
        <v>8</v>
      </c>
      <c r="Q1085" t="s">
        <v>4570</v>
      </c>
      <c r="R1085" t="s">
        <v>4940</v>
      </c>
      <c r="S1085" t="s">
        <v>195</v>
      </c>
      <c r="T1085" t="s">
        <v>4570</v>
      </c>
      <c r="U1085" t="s">
        <v>4570</v>
      </c>
      <c r="V1085" t="s">
        <v>4951</v>
      </c>
      <c r="W1085" t="s">
        <v>4496</v>
      </c>
      <c r="X1085" t="s">
        <v>6394</v>
      </c>
      <c r="Y1085" t="s">
        <v>4557</v>
      </c>
      <c r="Z1085" t="s">
        <v>8</v>
      </c>
      <c r="AA1085">
        <v>0</v>
      </c>
      <c r="AB1085" t="s">
        <v>195</v>
      </c>
      <c r="AC1085">
        <v>0</v>
      </c>
      <c r="AD1085" t="s">
        <v>195</v>
      </c>
      <c r="AE1085">
        <v>0</v>
      </c>
      <c r="AF1085" t="s">
        <v>195</v>
      </c>
      <c r="AG1085">
        <v>0</v>
      </c>
      <c r="AH1085" t="s">
        <v>195</v>
      </c>
      <c r="AI1085">
        <v>30</v>
      </c>
      <c r="AJ1085" t="s">
        <v>25</v>
      </c>
      <c r="AK1085">
        <v>6012500</v>
      </c>
      <c r="AL1085">
        <v>180375000</v>
      </c>
      <c r="AM1085" t="s">
        <v>195</v>
      </c>
      <c r="AN1085">
        <v>0</v>
      </c>
      <c r="AO1085" t="s">
        <v>5011</v>
      </c>
      <c r="AP1085">
        <v>0</v>
      </c>
      <c r="AQ1085">
        <v>108507</v>
      </c>
      <c r="AR1085">
        <v>843944</v>
      </c>
      <c r="AS1085">
        <v>7233814</v>
      </c>
      <c r="AT1085">
        <v>10114170</v>
      </c>
      <c r="AU1085">
        <v>30329295</v>
      </c>
      <c r="AV1085">
        <v>27581230</v>
      </c>
      <c r="AW1085">
        <v>27581230</v>
      </c>
      <c r="AX1085">
        <v>27094731</v>
      </c>
      <c r="AY1085">
        <v>29732683</v>
      </c>
      <c r="AZ1085">
        <v>8532676</v>
      </c>
      <c r="BA1085">
        <v>11222720</v>
      </c>
      <c r="BB1085" t="s">
        <v>3796</v>
      </c>
      <c r="BC1085" t="s">
        <v>3797</v>
      </c>
      <c r="BD1085" t="s">
        <v>3813</v>
      </c>
      <c r="BE1085" t="s">
        <v>3818</v>
      </c>
      <c r="BF1085" t="s">
        <v>3817</v>
      </c>
      <c r="BG1085" t="s">
        <v>3799</v>
      </c>
      <c r="BH1085" t="s">
        <v>523</v>
      </c>
      <c r="BI1085" t="s">
        <v>565</v>
      </c>
      <c r="BJ1085" t="s">
        <v>549</v>
      </c>
      <c r="BK1085" t="s">
        <v>3777</v>
      </c>
      <c r="BL1085" t="s">
        <v>6395</v>
      </c>
      <c r="BM1085" t="s">
        <v>4949</v>
      </c>
      <c r="BN1085" t="s">
        <v>5186</v>
      </c>
      <c r="BO1085" t="s">
        <v>4950</v>
      </c>
      <c r="BP1085" s="441" t="str">
        <f t="shared" si="16"/>
        <v>WA.2378.EBA.962.301.B.524111</v>
      </c>
    </row>
    <row r="1086" spans="1:68">
      <c r="A1086" t="s">
        <v>5010</v>
      </c>
      <c r="B1086" t="s">
        <v>4936</v>
      </c>
      <c r="C1086" t="s">
        <v>4937</v>
      </c>
      <c r="D1086" t="s">
        <v>3795</v>
      </c>
      <c r="E1086" t="s">
        <v>197</v>
      </c>
      <c r="F1086" t="s">
        <v>3812</v>
      </c>
      <c r="G1086" t="s">
        <v>820</v>
      </c>
      <c r="H1086" t="s">
        <v>4938</v>
      </c>
      <c r="I1086">
        <v>9</v>
      </c>
      <c r="J1086" t="s">
        <v>5469</v>
      </c>
      <c r="K1086">
        <v>1</v>
      </c>
      <c r="L1086" t="s">
        <v>812</v>
      </c>
      <c r="M1086" t="s">
        <v>509</v>
      </c>
      <c r="N1086" t="s">
        <v>1397</v>
      </c>
      <c r="O1086" t="s">
        <v>510</v>
      </c>
      <c r="P1086" t="s">
        <v>8</v>
      </c>
      <c r="Q1086" t="s">
        <v>4570</v>
      </c>
      <c r="R1086" t="s">
        <v>4940</v>
      </c>
      <c r="S1086" t="s">
        <v>195</v>
      </c>
      <c r="T1086" t="s">
        <v>4570</v>
      </c>
      <c r="U1086" t="s">
        <v>4570</v>
      </c>
      <c r="V1086" t="s">
        <v>4496</v>
      </c>
      <c r="W1086" t="s">
        <v>4570</v>
      </c>
      <c r="X1086" t="s">
        <v>6396</v>
      </c>
      <c r="Y1086" t="s">
        <v>4556</v>
      </c>
      <c r="Z1086" t="s">
        <v>8</v>
      </c>
      <c r="AA1086">
        <v>0</v>
      </c>
      <c r="AB1086" t="s">
        <v>195</v>
      </c>
      <c r="AC1086">
        <v>0</v>
      </c>
      <c r="AD1086" t="s">
        <v>195</v>
      </c>
      <c r="AE1086">
        <v>0</v>
      </c>
      <c r="AF1086" t="s">
        <v>195</v>
      </c>
      <c r="AG1086">
        <v>0</v>
      </c>
      <c r="AH1086" t="s">
        <v>195</v>
      </c>
      <c r="AI1086">
        <v>6</v>
      </c>
      <c r="AJ1086" t="s">
        <v>25</v>
      </c>
      <c r="AK1086">
        <v>3000000</v>
      </c>
      <c r="AL1086">
        <v>18000000</v>
      </c>
      <c r="AM1086" t="s">
        <v>195</v>
      </c>
      <c r="AN1086">
        <v>0</v>
      </c>
      <c r="AO1086" t="s">
        <v>5011</v>
      </c>
      <c r="AP1086">
        <v>0</v>
      </c>
      <c r="AQ1086">
        <v>10828</v>
      </c>
      <c r="AR1086">
        <v>84219</v>
      </c>
      <c r="AS1086">
        <v>721877</v>
      </c>
      <c r="AT1086">
        <v>1009314</v>
      </c>
      <c r="AU1086">
        <v>3026624</v>
      </c>
      <c r="AV1086">
        <v>2752389</v>
      </c>
      <c r="AW1086">
        <v>2752389</v>
      </c>
      <c r="AX1086">
        <v>2703840</v>
      </c>
      <c r="AY1086">
        <v>2967087</v>
      </c>
      <c r="AZ1086">
        <v>851494</v>
      </c>
      <c r="BA1086">
        <v>1119939</v>
      </c>
      <c r="BB1086" t="s">
        <v>3796</v>
      </c>
      <c r="BC1086" t="s">
        <v>3797</v>
      </c>
      <c r="BD1086" t="s">
        <v>3813</v>
      </c>
      <c r="BE1086" t="s">
        <v>3818</v>
      </c>
      <c r="BF1086" t="s">
        <v>3817</v>
      </c>
      <c r="BG1086" t="s">
        <v>3819</v>
      </c>
      <c r="BH1086" t="s">
        <v>523</v>
      </c>
      <c r="BI1086" t="s">
        <v>565</v>
      </c>
      <c r="BJ1086" t="s">
        <v>549</v>
      </c>
      <c r="BK1086" t="s">
        <v>3777</v>
      </c>
      <c r="BL1086" t="s">
        <v>6397</v>
      </c>
      <c r="BM1086" t="s">
        <v>4949</v>
      </c>
      <c r="BN1086" t="s">
        <v>5186</v>
      </c>
      <c r="BO1086" t="s">
        <v>4950</v>
      </c>
      <c r="BP1086" s="441" t="str">
        <f t="shared" si="16"/>
        <v>WA.2378.EBA.962.301.C.524111</v>
      </c>
    </row>
    <row r="1087" spans="1:68">
      <c r="A1087" t="s">
        <v>5010</v>
      </c>
      <c r="B1087" t="s">
        <v>4936</v>
      </c>
      <c r="C1087" t="s">
        <v>4937</v>
      </c>
      <c r="D1087" t="s">
        <v>3795</v>
      </c>
      <c r="E1087" t="s">
        <v>197</v>
      </c>
      <c r="F1087" t="s">
        <v>3812</v>
      </c>
      <c r="G1087" t="s">
        <v>820</v>
      </c>
      <c r="H1087" t="s">
        <v>4938</v>
      </c>
      <c r="I1087">
        <v>9</v>
      </c>
      <c r="J1087" t="s">
        <v>5469</v>
      </c>
      <c r="K1087">
        <v>1</v>
      </c>
      <c r="L1087" t="s">
        <v>812</v>
      </c>
      <c r="M1087" t="s">
        <v>511</v>
      </c>
      <c r="N1087" t="s">
        <v>151</v>
      </c>
      <c r="O1087" t="s">
        <v>510</v>
      </c>
      <c r="P1087" t="s">
        <v>8</v>
      </c>
      <c r="Q1087" t="s">
        <v>4570</v>
      </c>
      <c r="R1087" t="s">
        <v>4940</v>
      </c>
      <c r="S1087" t="s">
        <v>195</v>
      </c>
      <c r="T1087" t="s">
        <v>4570</v>
      </c>
      <c r="U1087" t="s">
        <v>4570</v>
      </c>
      <c r="V1087" t="s">
        <v>4496</v>
      </c>
      <c r="W1087" t="s">
        <v>4570</v>
      </c>
      <c r="X1087" t="s">
        <v>6398</v>
      </c>
      <c r="Y1087" t="s">
        <v>151</v>
      </c>
      <c r="Z1087" t="s">
        <v>8</v>
      </c>
      <c r="AA1087">
        <v>0</v>
      </c>
      <c r="AB1087" t="s">
        <v>195</v>
      </c>
      <c r="AC1087">
        <v>0</v>
      </c>
      <c r="AD1087" t="s">
        <v>195</v>
      </c>
      <c r="AE1087">
        <v>0</v>
      </c>
      <c r="AF1087" t="s">
        <v>195</v>
      </c>
      <c r="AG1087">
        <v>0</v>
      </c>
      <c r="AH1087" t="s">
        <v>195</v>
      </c>
      <c r="AI1087">
        <v>10</v>
      </c>
      <c r="AJ1087" t="s">
        <v>25</v>
      </c>
      <c r="AK1087">
        <v>4769300</v>
      </c>
      <c r="AL1087">
        <v>47693000</v>
      </c>
      <c r="AM1087" t="s">
        <v>195</v>
      </c>
      <c r="AN1087">
        <v>0</v>
      </c>
      <c r="AO1087" t="s">
        <v>5011</v>
      </c>
      <c r="AP1087">
        <v>0</v>
      </c>
      <c r="AQ1087">
        <v>28574</v>
      </c>
      <c r="AR1087">
        <v>222244</v>
      </c>
      <c r="AS1087">
        <v>1904954</v>
      </c>
      <c r="AT1087">
        <v>2663468</v>
      </c>
      <c r="AU1087">
        <v>7986925</v>
      </c>
      <c r="AV1087">
        <v>7263248</v>
      </c>
      <c r="AW1087">
        <v>7263248</v>
      </c>
      <c r="AX1087">
        <v>7135134</v>
      </c>
      <c r="AY1087">
        <v>7829813</v>
      </c>
      <c r="AZ1087">
        <v>2439997</v>
      </c>
      <c r="BA1087">
        <v>2955395</v>
      </c>
      <c r="BB1087" t="s">
        <v>3796</v>
      </c>
      <c r="BC1087" t="s">
        <v>3797</v>
      </c>
      <c r="BD1087" t="s">
        <v>3813</v>
      </c>
      <c r="BE1087" t="s">
        <v>3818</v>
      </c>
      <c r="BF1087" t="s">
        <v>3817</v>
      </c>
      <c r="BG1087" t="s">
        <v>3800</v>
      </c>
      <c r="BH1087" t="s">
        <v>523</v>
      </c>
      <c r="BI1087" t="s">
        <v>565</v>
      </c>
      <c r="BJ1087" t="s">
        <v>549</v>
      </c>
      <c r="BK1087" t="s">
        <v>3777</v>
      </c>
      <c r="BL1087" t="s">
        <v>6399</v>
      </c>
      <c r="BM1087" t="s">
        <v>4949</v>
      </c>
      <c r="BN1087" t="s">
        <v>5186</v>
      </c>
      <c r="BO1087" t="s">
        <v>4950</v>
      </c>
      <c r="BP1087" s="441" t="str">
        <f t="shared" si="16"/>
        <v>WA.2378.EBA.962.301.D.524111</v>
      </c>
    </row>
    <row r="1088" spans="1:68">
      <c r="A1088" t="s">
        <v>5010</v>
      </c>
      <c r="B1088" t="s">
        <v>4936</v>
      </c>
      <c r="C1088" t="s">
        <v>4937</v>
      </c>
      <c r="D1088" t="s">
        <v>3795</v>
      </c>
      <c r="E1088" t="s">
        <v>197</v>
      </c>
      <c r="F1088" t="s">
        <v>3812</v>
      </c>
      <c r="G1088" t="s">
        <v>820</v>
      </c>
      <c r="H1088" t="s">
        <v>4938</v>
      </c>
      <c r="I1088">
        <v>9</v>
      </c>
      <c r="J1088" t="s">
        <v>5469</v>
      </c>
      <c r="K1088">
        <v>1</v>
      </c>
      <c r="L1088" t="s">
        <v>812</v>
      </c>
      <c r="M1088" t="s">
        <v>516</v>
      </c>
      <c r="N1088" t="s">
        <v>152</v>
      </c>
      <c r="O1088" t="s">
        <v>510</v>
      </c>
      <c r="P1088" t="s">
        <v>8</v>
      </c>
      <c r="Q1088" t="s">
        <v>4570</v>
      </c>
      <c r="R1088" t="s">
        <v>4940</v>
      </c>
      <c r="S1088" t="s">
        <v>195</v>
      </c>
      <c r="T1088" t="s">
        <v>4570</v>
      </c>
      <c r="U1088" t="s">
        <v>4570</v>
      </c>
      <c r="V1088" t="s">
        <v>4496</v>
      </c>
      <c r="W1088" t="s">
        <v>4570</v>
      </c>
      <c r="X1088" t="s">
        <v>6400</v>
      </c>
      <c r="Y1088" t="s">
        <v>4550</v>
      </c>
      <c r="Z1088" t="s">
        <v>8</v>
      </c>
      <c r="AA1088">
        <v>0</v>
      </c>
      <c r="AB1088" t="s">
        <v>195</v>
      </c>
      <c r="AC1088">
        <v>0</v>
      </c>
      <c r="AD1088" t="s">
        <v>195</v>
      </c>
      <c r="AE1088">
        <v>0</v>
      </c>
      <c r="AF1088" t="s">
        <v>195</v>
      </c>
      <c r="AG1088">
        <v>0</v>
      </c>
      <c r="AH1088" t="s">
        <v>195</v>
      </c>
      <c r="AI1088">
        <v>5</v>
      </c>
      <c r="AJ1088" t="s">
        <v>25</v>
      </c>
      <c r="AK1088">
        <v>4370200</v>
      </c>
      <c r="AL1088">
        <v>21851000</v>
      </c>
      <c r="AM1088" t="s">
        <v>195</v>
      </c>
      <c r="AN1088">
        <v>0</v>
      </c>
      <c r="AO1088" t="s">
        <v>5011</v>
      </c>
      <c r="AP1088">
        <v>0</v>
      </c>
      <c r="AQ1088">
        <v>25730</v>
      </c>
      <c r="AR1088">
        <v>200123</v>
      </c>
      <c r="AS1088">
        <v>1715341</v>
      </c>
      <c r="AT1088">
        <v>2398355</v>
      </c>
      <c r="AU1088">
        <v>0</v>
      </c>
      <c r="AV1088">
        <v>6540288</v>
      </c>
      <c r="AW1088">
        <v>6540288</v>
      </c>
      <c r="AX1088">
        <v>0</v>
      </c>
      <c r="AY1088">
        <v>0</v>
      </c>
      <c r="AZ1088">
        <v>1769652</v>
      </c>
      <c r="BA1088">
        <v>2661223</v>
      </c>
      <c r="BB1088" t="s">
        <v>3796</v>
      </c>
      <c r="BC1088" t="s">
        <v>3797</v>
      </c>
      <c r="BD1088" t="s">
        <v>3813</v>
      </c>
      <c r="BE1088" t="s">
        <v>3818</v>
      </c>
      <c r="BF1088" t="s">
        <v>3817</v>
      </c>
      <c r="BG1088" t="s">
        <v>3820</v>
      </c>
      <c r="BH1088" t="s">
        <v>523</v>
      </c>
      <c r="BI1088" t="s">
        <v>565</v>
      </c>
      <c r="BJ1088" t="s">
        <v>549</v>
      </c>
      <c r="BK1088" t="s">
        <v>3777</v>
      </c>
      <c r="BL1088" t="s">
        <v>6401</v>
      </c>
      <c r="BM1088" t="s">
        <v>4949</v>
      </c>
      <c r="BN1088" t="s">
        <v>5186</v>
      </c>
      <c r="BO1088" t="s">
        <v>4950</v>
      </c>
      <c r="BP1088" s="441" t="str">
        <f t="shared" si="16"/>
        <v>WA.2378.EBA.962.301.E.524111</v>
      </c>
    </row>
    <row r="1089" spans="1:68">
      <c r="A1089" t="s">
        <v>5010</v>
      </c>
      <c r="B1089" t="s">
        <v>4936</v>
      </c>
      <c r="C1089" t="s">
        <v>4937</v>
      </c>
      <c r="D1089" t="s">
        <v>3795</v>
      </c>
      <c r="E1089" t="s">
        <v>197</v>
      </c>
      <c r="F1089" t="s">
        <v>3812</v>
      </c>
      <c r="G1089" t="s">
        <v>820</v>
      </c>
      <c r="H1089" t="s">
        <v>4938</v>
      </c>
      <c r="I1089">
        <v>9</v>
      </c>
      <c r="J1089" t="s">
        <v>5469</v>
      </c>
      <c r="K1089">
        <v>1</v>
      </c>
      <c r="L1089" t="s">
        <v>812</v>
      </c>
      <c r="M1089" t="s">
        <v>566</v>
      </c>
      <c r="N1089" t="s">
        <v>154</v>
      </c>
      <c r="O1089" t="s">
        <v>510</v>
      </c>
      <c r="P1089" t="s">
        <v>8</v>
      </c>
      <c r="Q1089" t="s">
        <v>4570</v>
      </c>
      <c r="R1089" t="s">
        <v>4940</v>
      </c>
      <c r="S1089" t="s">
        <v>195</v>
      </c>
      <c r="T1089" t="s">
        <v>4570</v>
      </c>
      <c r="U1089" t="s">
        <v>4570</v>
      </c>
      <c r="V1089" t="s">
        <v>4496</v>
      </c>
      <c r="W1089" t="s">
        <v>4570</v>
      </c>
      <c r="X1089" t="s">
        <v>6402</v>
      </c>
      <c r="Y1089" t="s">
        <v>4491</v>
      </c>
      <c r="Z1089" t="s">
        <v>8</v>
      </c>
      <c r="AA1089">
        <v>0</v>
      </c>
      <c r="AB1089" t="s">
        <v>195</v>
      </c>
      <c r="AC1089">
        <v>0</v>
      </c>
      <c r="AD1089" t="s">
        <v>195</v>
      </c>
      <c r="AE1089">
        <v>0</v>
      </c>
      <c r="AF1089" t="s">
        <v>195</v>
      </c>
      <c r="AG1089">
        <v>0</v>
      </c>
      <c r="AH1089" t="s">
        <v>195</v>
      </c>
      <c r="AI1089">
        <v>2</v>
      </c>
      <c r="AJ1089" t="s">
        <v>25</v>
      </c>
      <c r="AK1089">
        <v>4529500</v>
      </c>
      <c r="AL1089">
        <v>9059000</v>
      </c>
      <c r="AM1089" t="s">
        <v>195</v>
      </c>
      <c r="AN1089">
        <v>0</v>
      </c>
      <c r="AO1089" t="s">
        <v>5011</v>
      </c>
      <c r="AP1089">
        <v>0</v>
      </c>
      <c r="AQ1089">
        <v>3219</v>
      </c>
      <c r="AR1089">
        <v>25036</v>
      </c>
      <c r="AS1089">
        <v>214598</v>
      </c>
      <c r="AT1089">
        <v>300047</v>
      </c>
      <c r="AU1089">
        <v>899748</v>
      </c>
      <c r="AV1089">
        <v>818224</v>
      </c>
      <c r="AW1089">
        <v>818224</v>
      </c>
      <c r="AX1089">
        <v>803792</v>
      </c>
      <c r="AY1089">
        <v>4590049</v>
      </c>
      <c r="AZ1089">
        <v>253130</v>
      </c>
      <c r="BA1089">
        <v>332933</v>
      </c>
      <c r="BB1089" t="s">
        <v>3796</v>
      </c>
      <c r="BC1089" t="s">
        <v>3797</v>
      </c>
      <c r="BD1089" t="s">
        <v>3813</v>
      </c>
      <c r="BE1089" t="s">
        <v>3818</v>
      </c>
      <c r="BF1089" t="s">
        <v>3817</v>
      </c>
      <c r="BG1089" t="s">
        <v>3822</v>
      </c>
      <c r="BH1089" t="s">
        <v>523</v>
      </c>
      <c r="BI1089" t="s">
        <v>528</v>
      </c>
      <c r="BJ1089" t="s">
        <v>531</v>
      </c>
      <c r="BK1089" t="s">
        <v>3777</v>
      </c>
      <c r="BL1089" t="s">
        <v>6403</v>
      </c>
      <c r="BM1089" t="s">
        <v>4949</v>
      </c>
      <c r="BN1089" t="s">
        <v>5186</v>
      </c>
      <c r="BO1089" t="s">
        <v>4950</v>
      </c>
      <c r="BP1089" s="441" t="str">
        <f t="shared" si="16"/>
        <v>WA.2378.EBA.962.301.F.524111</v>
      </c>
    </row>
    <row r="1090" spans="1:68">
      <c r="A1090" t="s">
        <v>5010</v>
      </c>
      <c r="B1090" t="s">
        <v>4936</v>
      </c>
      <c r="C1090" t="s">
        <v>4937</v>
      </c>
      <c r="D1090" t="s">
        <v>3795</v>
      </c>
      <c r="E1090" t="s">
        <v>197</v>
      </c>
      <c r="F1090" t="s">
        <v>3812</v>
      </c>
      <c r="G1090" t="s">
        <v>820</v>
      </c>
      <c r="H1090" t="s">
        <v>4938</v>
      </c>
      <c r="I1090">
        <v>9</v>
      </c>
      <c r="J1090" t="s">
        <v>5469</v>
      </c>
      <c r="K1090">
        <v>1</v>
      </c>
      <c r="L1090" t="s">
        <v>812</v>
      </c>
      <c r="M1090" t="s">
        <v>567</v>
      </c>
      <c r="N1090" t="s">
        <v>56</v>
      </c>
      <c r="O1090" t="s">
        <v>510</v>
      </c>
      <c r="P1090" t="s">
        <v>8</v>
      </c>
      <c r="Q1090" t="s">
        <v>4570</v>
      </c>
      <c r="R1090" t="s">
        <v>4940</v>
      </c>
      <c r="S1090" t="s">
        <v>195</v>
      </c>
      <c r="T1090" t="s">
        <v>4570</v>
      </c>
      <c r="U1090" t="s">
        <v>4570</v>
      </c>
      <c r="V1090" t="s">
        <v>4496</v>
      </c>
      <c r="W1090" t="s">
        <v>4570</v>
      </c>
      <c r="X1090" t="s">
        <v>6404</v>
      </c>
      <c r="Y1090" t="s">
        <v>4490</v>
      </c>
      <c r="Z1090" t="s">
        <v>8</v>
      </c>
      <c r="AA1090">
        <v>0</v>
      </c>
      <c r="AB1090" t="s">
        <v>195</v>
      </c>
      <c r="AC1090">
        <v>0</v>
      </c>
      <c r="AD1090" t="s">
        <v>195</v>
      </c>
      <c r="AE1090">
        <v>0</v>
      </c>
      <c r="AF1090" t="s">
        <v>195</v>
      </c>
      <c r="AG1090">
        <v>0</v>
      </c>
      <c r="AH1090" t="s">
        <v>195</v>
      </c>
      <c r="AI1090">
        <v>10</v>
      </c>
      <c r="AJ1090" t="s">
        <v>25</v>
      </c>
      <c r="AK1090">
        <v>6076400</v>
      </c>
      <c r="AL1090">
        <v>60764000</v>
      </c>
      <c r="AM1090" t="s">
        <v>195</v>
      </c>
      <c r="AN1090">
        <v>0</v>
      </c>
      <c r="AO1090" t="s">
        <v>5011</v>
      </c>
      <c r="AP1090">
        <v>0</v>
      </c>
      <c r="AQ1090">
        <v>35284</v>
      </c>
      <c r="AR1090">
        <v>274432</v>
      </c>
      <c r="AS1090">
        <v>2352278</v>
      </c>
      <c r="AT1090">
        <v>3288907</v>
      </c>
      <c r="AU1090">
        <v>9862423</v>
      </c>
      <c r="AV1090">
        <v>8968812</v>
      </c>
      <c r="AW1090">
        <v>8968812</v>
      </c>
      <c r="AX1090">
        <v>8810613</v>
      </c>
      <c r="AY1090">
        <v>9668417</v>
      </c>
      <c r="AZ1090">
        <v>4884639</v>
      </c>
      <c r="BA1090">
        <v>3649383</v>
      </c>
      <c r="BB1090" t="s">
        <v>3796</v>
      </c>
      <c r="BC1090" t="s">
        <v>3797</v>
      </c>
      <c r="BD1090" t="s">
        <v>3813</v>
      </c>
      <c r="BE1090" t="s">
        <v>3818</v>
      </c>
      <c r="BF1090" t="s">
        <v>3817</v>
      </c>
      <c r="BG1090" t="s">
        <v>3823</v>
      </c>
      <c r="BH1090" t="s">
        <v>523</v>
      </c>
      <c r="BI1090" t="s">
        <v>524</v>
      </c>
      <c r="BJ1090" t="s">
        <v>525</v>
      </c>
      <c r="BK1090" t="s">
        <v>3777</v>
      </c>
      <c r="BL1090" t="s">
        <v>6405</v>
      </c>
      <c r="BM1090" t="s">
        <v>4949</v>
      </c>
      <c r="BN1090" t="s">
        <v>5186</v>
      </c>
      <c r="BO1090" t="s">
        <v>4950</v>
      </c>
      <c r="BP1090" s="441" t="str">
        <f t="shared" ref="BP1090:BP1153" si="17">_xlfn.TEXTJOIN(".",TRUE,D1090,E1090,F1090,J1090,L1090,M1090,O1090)</f>
        <v>WA.2378.EBA.962.301.G.524111</v>
      </c>
    </row>
    <row r="1091" spans="1:68">
      <c r="A1091" t="s">
        <v>5010</v>
      </c>
      <c r="B1091" t="s">
        <v>4936</v>
      </c>
      <c r="C1091" t="s">
        <v>4937</v>
      </c>
      <c r="D1091" t="s">
        <v>3795</v>
      </c>
      <c r="E1091" t="s">
        <v>197</v>
      </c>
      <c r="F1091" t="s">
        <v>3812</v>
      </c>
      <c r="G1091" t="s">
        <v>820</v>
      </c>
      <c r="H1091" t="s">
        <v>4938</v>
      </c>
      <c r="I1091">
        <v>9</v>
      </c>
      <c r="J1091" t="s">
        <v>5469</v>
      </c>
      <c r="K1091">
        <v>1</v>
      </c>
      <c r="L1091" t="s">
        <v>812</v>
      </c>
      <c r="M1091" t="s">
        <v>569</v>
      </c>
      <c r="N1091" t="s">
        <v>1516</v>
      </c>
      <c r="O1091" t="s">
        <v>510</v>
      </c>
      <c r="P1091" t="s">
        <v>8</v>
      </c>
      <c r="Q1091" t="s">
        <v>4570</v>
      </c>
      <c r="R1091" t="s">
        <v>4940</v>
      </c>
      <c r="S1091" t="s">
        <v>195</v>
      </c>
      <c r="T1091" t="s">
        <v>4570</v>
      </c>
      <c r="U1091" t="s">
        <v>4570</v>
      </c>
      <c r="V1091" t="s">
        <v>4496</v>
      </c>
      <c r="W1091" t="s">
        <v>4570</v>
      </c>
      <c r="X1091" t="s">
        <v>6406</v>
      </c>
      <c r="Y1091" t="s">
        <v>4546</v>
      </c>
      <c r="Z1091" t="s">
        <v>8</v>
      </c>
      <c r="AA1091">
        <v>0</v>
      </c>
      <c r="AB1091" t="s">
        <v>195</v>
      </c>
      <c r="AC1091">
        <v>0</v>
      </c>
      <c r="AD1091" t="s">
        <v>195</v>
      </c>
      <c r="AE1091">
        <v>0</v>
      </c>
      <c r="AF1091" t="s">
        <v>195</v>
      </c>
      <c r="AG1091">
        <v>0</v>
      </c>
      <c r="AH1091" t="s">
        <v>195</v>
      </c>
      <c r="AI1091">
        <v>10</v>
      </c>
      <c r="AJ1091" t="s">
        <v>25</v>
      </c>
      <c r="AK1091">
        <v>2506200</v>
      </c>
      <c r="AL1091">
        <v>25062000</v>
      </c>
      <c r="AM1091" t="s">
        <v>195</v>
      </c>
      <c r="AN1091">
        <v>0</v>
      </c>
      <c r="AO1091" t="s">
        <v>5011</v>
      </c>
      <c r="AP1091">
        <v>0</v>
      </c>
      <c r="AQ1091">
        <v>15076</v>
      </c>
      <c r="AR1091">
        <v>117261</v>
      </c>
      <c r="AS1091">
        <v>1005094</v>
      </c>
      <c r="AT1091">
        <v>1405297</v>
      </c>
      <c r="AU1091">
        <v>4214066</v>
      </c>
      <c r="AV1091">
        <v>3832243</v>
      </c>
      <c r="AW1091">
        <v>3832243</v>
      </c>
      <c r="AX1091">
        <v>3764647</v>
      </c>
      <c r="AY1091">
        <v>4131174</v>
      </c>
      <c r="AZ1091">
        <v>1185562</v>
      </c>
      <c r="BA1091">
        <v>1559337</v>
      </c>
      <c r="BB1091" t="s">
        <v>3796</v>
      </c>
      <c r="BC1091" t="s">
        <v>3797</v>
      </c>
      <c r="BD1091" t="s">
        <v>3813</v>
      </c>
      <c r="BE1091" t="s">
        <v>3818</v>
      </c>
      <c r="BF1091" t="s">
        <v>3817</v>
      </c>
      <c r="BG1091" t="s">
        <v>3825</v>
      </c>
      <c r="BH1091" t="s">
        <v>523</v>
      </c>
      <c r="BI1091" t="s">
        <v>524</v>
      </c>
      <c r="BJ1091" t="s">
        <v>527</v>
      </c>
      <c r="BK1091" t="s">
        <v>3777</v>
      </c>
      <c r="BL1091" t="s">
        <v>6407</v>
      </c>
      <c r="BM1091" t="s">
        <v>4949</v>
      </c>
      <c r="BN1091" t="s">
        <v>5186</v>
      </c>
      <c r="BO1091" t="s">
        <v>4950</v>
      </c>
      <c r="BP1091" s="441" t="str">
        <f t="shared" si="17"/>
        <v>WA.2378.EBA.962.301.I.524111</v>
      </c>
    </row>
    <row r="1092" spans="1:68">
      <c r="A1092" t="s">
        <v>4935</v>
      </c>
      <c r="B1092" t="s">
        <v>4936</v>
      </c>
      <c r="C1092" t="s">
        <v>4937</v>
      </c>
      <c r="D1092" t="s">
        <v>3770</v>
      </c>
      <c r="E1092" t="s">
        <v>194</v>
      </c>
      <c r="F1092" t="s">
        <v>3772</v>
      </c>
      <c r="G1092" t="s">
        <v>3</v>
      </c>
      <c r="H1092" t="s">
        <v>4938</v>
      </c>
      <c r="I1092">
        <v>4</v>
      </c>
      <c r="J1092" t="s">
        <v>501</v>
      </c>
      <c r="K1092">
        <v>4</v>
      </c>
      <c r="L1092" t="s">
        <v>502</v>
      </c>
      <c r="M1092" t="s">
        <v>511</v>
      </c>
      <c r="N1092" t="s">
        <v>20</v>
      </c>
      <c r="O1092" t="s">
        <v>514</v>
      </c>
      <c r="P1092" t="s">
        <v>8</v>
      </c>
      <c r="Q1092" t="s">
        <v>4570</v>
      </c>
      <c r="R1092" t="s">
        <v>4940</v>
      </c>
      <c r="S1092" t="s">
        <v>195</v>
      </c>
      <c r="T1092" t="s">
        <v>4570</v>
      </c>
      <c r="U1092" t="s">
        <v>4570</v>
      </c>
      <c r="V1092" t="s">
        <v>4496</v>
      </c>
      <c r="W1092" t="s">
        <v>4570</v>
      </c>
      <c r="X1092" t="s">
        <v>6408</v>
      </c>
      <c r="Y1092" t="s">
        <v>6409</v>
      </c>
      <c r="Z1092" t="s">
        <v>8</v>
      </c>
      <c r="AA1092">
        <v>0</v>
      </c>
      <c r="AB1092" t="s">
        <v>195</v>
      </c>
      <c r="AC1092">
        <v>0</v>
      </c>
      <c r="AD1092" t="s">
        <v>195</v>
      </c>
      <c r="AE1092">
        <v>0</v>
      </c>
      <c r="AF1092" t="s">
        <v>195</v>
      </c>
      <c r="AG1092">
        <v>0</v>
      </c>
      <c r="AH1092" t="s">
        <v>195</v>
      </c>
      <c r="AI1092">
        <v>1</v>
      </c>
      <c r="AJ1092" t="s">
        <v>9</v>
      </c>
      <c r="AK1092">
        <v>44955000</v>
      </c>
      <c r="AL1092">
        <v>44955000</v>
      </c>
      <c r="AM1092" t="s">
        <v>195</v>
      </c>
      <c r="AN1092">
        <v>0</v>
      </c>
      <c r="AO1092" t="s">
        <v>4943</v>
      </c>
      <c r="AP1092">
        <v>0</v>
      </c>
      <c r="AQ1092">
        <v>2713030</v>
      </c>
      <c r="AR1092">
        <v>957691</v>
      </c>
      <c r="AS1092">
        <v>5932383</v>
      </c>
      <c r="AT1092">
        <v>8451695</v>
      </c>
      <c r="AU1092">
        <v>1546275</v>
      </c>
      <c r="AV1092">
        <v>749250</v>
      </c>
      <c r="AW1092">
        <v>749250</v>
      </c>
      <c r="AX1092">
        <v>749250</v>
      </c>
      <c r="AY1092">
        <v>421516</v>
      </c>
      <c r="AZ1092">
        <v>207161</v>
      </c>
      <c r="BA1092">
        <v>22477499</v>
      </c>
      <c r="BB1092" t="s">
        <v>3771</v>
      </c>
      <c r="BC1092" t="s">
        <v>6196</v>
      </c>
      <c r="BD1092" t="s">
        <v>6197</v>
      </c>
      <c r="BE1092" t="s">
        <v>6198</v>
      </c>
      <c r="BF1092" t="s">
        <v>6199</v>
      </c>
      <c r="BG1092" t="s">
        <v>6236</v>
      </c>
      <c r="BH1092" t="s">
        <v>5764</v>
      </c>
      <c r="BI1092" t="s">
        <v>195</v>
      </c>
      <c r="BJ1092" t="s">
        <v>195</v>
      </c>
      <c r="BK1092" t="s">
        <v>3866</v>
      </c>
      <c r="BL1092" t="s">
        <v>6410</v>
      </c>
      <c r="BM1092" t="s">
        <v>4949</v>
      </c>
      <c r="BN1092" t="s">
        <v>5121</v>
      </c>
      <c r="BO1092" t="s">
        <v>4950</v>
      </c>
      <c r="BP1092" s="441" t="str">
        <f t="shared" si="17"/>
        <v>DL.2375.AFA.001.051.D.522191</v>
      </c>
    </row>
    <row r="1093" spans="1:68">
      <c r="A1093" t="s">
        <v>5010</v>
      </c>
      <c r="B1093" t="s">
        <v>4936</v>
      </c>
      <c r="C1093" t="s">
        <v>4937</v>
      </c>
      <c r="D1093" t="s">
        <v>3770</v>
      </c>
      <c r="E1093" t="s">
        <v>194</v>
      </c>
      <c r="F1093" t="s">
        <v>3772</v>
      </c>
      <c r="G1093" t="s">
        <v>3</v>
      </c>
      <c r="H1093" t="s">
        <v>4938</v>
      </c>
      <c r="I1093">
        <v>4</v>
      </c>
      <c r="J1093" t="s">
        <v>501</v>
      </c>
      <c r="K1093">
        <v>4</v>
      </c>
      <c r="L1093" t="s">
        <v>502</v>
      </c>
      <c r="M1093" t="s">
        <v>511</v>
      </c>
      <c r="N1093" t="s">
        <v>20</v>
      </c>
      <c r="O1093" t="s">
        <v>514</v>
      </c>
      <c r="P1093" t="s">
        <v>8</v>
      </c>
      <c r="Q1093" t="s">
        <v>4570</v>
      </c>
      <c r="R1093" t="s">
        <v>4940</v>
      </c>
      <c r="S1093" t="s">
        <v>195</v>
      </c>
      <c r="T1093" t="s">
        <v>4570</v>
      </c>
      <c r="U1093" t="s">
        <v>4570</v>
      </c>
      <c r="V1093" t="s">
        <v>4496</v>
      </c>
      <c r="W1093" t="s">
        <v>4570</v>
      </c>
      <c r="X1093" t="s">
        <v>6408</v>
      </c>
      <c r="Y1093" t="s">
        <v>6409</v>
      </c>
      <c r="Z1093" t="s">
        <v>8</v>
      </c>
      <c r="AA1093">
        <v>0</v>
      </c>
      <c r="AB1093" t="s">
        <v>195</v>
      </c>
      <c r="AC1093">
        <v>0</v>
      </c>
      <c r="AD1093" t="s">
        <v>195</v>
      </c>
      <c r="AE1093">
        <v>0</v>
      </c>
      <c r="AF1093" t="s">
        <v>195</v>
      </c>
      <c r="AG1093">
        <v>0</v>
      </c>
      <c r="AH1093" t="s">
        <v>195</v>
      </c>
      <c r="AI1093">
        <v>1</v>
      </c>
      <c r="AJ1093" t="s">
        <v>9</v>
      </c>
      <c r="AK1093">
        <v>44955000</v>
      </c>
      <c r="AL1093">
        <v>44955000</v>
      </c>
      <c r="AM1093" t="s">
        <v>195</v>
      </c>
      <c r="AN1093">
        <v>0</v>
      </c>
      <c r="AO1093" t="s">
        <v>5011</v>
      </c>
      <c r="AP1093">
        <v>0</v>
      </c>
      <c r="AQ1093">
        <v>2713030</v>
      </c>
      <c r="AR1093">
        <v>957691</v>
      </c>
      <c r="AS1093">
        <v>5932383</v>
      </c>
      <c r="AT1093">
        <v>8451695</v>
      </c>
      <c r="AU1093">
        <v>1546275</v>
      </c>
      <c r="AV1093">
        <v>749250</v>
      </c>
      <c r="AW1093">
        <v>749250</v>
      </c>
      <c r="AX1093">
        <v>749250</v>
      </c>
      <c r="AY1093">
        <v>421516</v>
      </c>
      <c r="AZ1093">
        <v>207161</v>
      </c>
      <c r="BA1093">
        <v>22477499</v>
      </c>
      <c r="BB1093" t="s">
        <v>3771</v>
      </c>
      <c r="BC1093" t="s">
        <v>6196</v>
      </c>
      <c r="BD1093" t="s">
        <v>6197</v>
      </c>
      <c r="BE1093" t="s">
        <v>6198</v>
      </c>
      <c r="BF1093" t="s">
        <v>6199</v>
      </c>
      <c r="BG1093" t="s">
        <v>6236</v>
      </c>
      <c r="BH1093" t="s">
        <v>5764</v>
      </c>
      <c r="BI1093" t="s">
        <v>195</v>
      </c>
      <c r="BJ1093" t="s">
        <v>195</v>
      </c>
      <c r="BK1093" t="s">
        <v>3866</v>
      </c>
      <c r="BL1093" t="s">
        <v>6410</v>
      </c>
      <c r="BM1093" t="s">
        <v>4949</v>
      </c>
      <c r="BN1093" t="s">
        <v>5121</v>
      </c>
      <c r="BO1093" t="s">
        <v>4950</v>
      </c>
      <c r="BP1093" s="441" t="str">
        <f t="shared" si="17"/>
        <v>DL.2375.AFA.001.051.D.522191</v>
      </c>
    </row>
    <row r="1094" spans="1:68">
      <c r="A1094" t="s">
        <v>4935</v>
      </c>
      <c r="B1094" t="s">
        <v>4936</v>
      </c>
      <c r="C1094" t="s">
        <v>4937</v>
      </c>
      <c r="D1094" t="s">
        <v>3770</v>
      </c>
      <c r="E1094" t="s">
        <v>194</v>
      </c>
      <c r="F1094" t="s">
        <v>3772</v>
      </c>
      <c r="G1094" t="s">
        <v>3</v>
      </c>
      <c r="H1094" t="s">
        <v>4938</v>
      </c>
      <c r="I1094">
        <v>4</v>
      </c>
      <c r="J1094" t="s">
        <v>501</v>
      </c>
      <c r="K1094">
        <v>4</v>
      </c>
      <c r="L1094" t="s">
        <v>517</v>
      </c>
      <c r="M1094" t="s">
        <v>508</v>
      </c>
      <c r="N1094" t="s">
        <v>29</v>
      </c>
      <c r="O1094" t="s">
        <v>518</v>
      </c>
      <c r="P1094" t="s">
        <v>8</v>
      </c>
      <c r="Q1094" t="s">
        <v>4570</v>
      </c>
      <c r="R1094" t="s">
        <v>4940</v>
      </c>
      <c r="S1094" t="s">
        <v>195</v>
      </c>
      <c r="T1094" t="s">
        <v>4570</v>
      </c>
      <c r="U1094" t="s">
        <v>4570</v>
      </c>
      <c r="V1094" t="s">
        <v>4496</v>
      </c>
      <c r="W1094" t="s">
        <v>4570</v>
      </c>
      <c r="X1094" t="s">
        <v>6411</v>
      </c>
      <c r="Y1094" t="s">
        <v>6412</v>
      </c>
      <c r="Z1094" t="s">
        <v>8</v>
      </c>
      <c r="AA1094">
        <v>0</v>
      </c>
      <c r="AB1094" t="s">
        <v>195</v>
      </c>
      <c r="AC1094">
        <v>0</v>
      </c>
      <c r="AD1094" t="s">
        <v>195</v>
      </c>
      <c r="AE1094">
        <v>0</v>
      </c>
      <c r="AF1094" t="s">
        <v>195</v>
      </c>
      <c r="AG1094">
        <v>0</v>
      </c>
      <c r="AH1094" t="s">
        <v>195</v>
      </c>
      <c r="AI1094">
        <v>52</v>
      </c>
      <c r="AJ1094" t="s">
        <v>31</v>
      </c>
      <c r="AK1094">
        <v>800000</v>
      </c>
      <c r="AL1094">
        <v>41600000</v>
      </c>
      <c r="AM1094" t="s">
        <v>195</v>
      </c>
      <c r="AN1094">
        <v>0</v>
      </c>
      <c r="AO1094" t="s">
        <v>4943</v>
      </c>
      <c r="AP1094">
        <v>0</v>
      </c>
      <c r="AQ1094">
        <v>429131</v>
      </c>
      <c r="AR1094">
        <v>623890</v>
      </c>
      <c r="AS1094">
        <v>651949</v>
      </c>
      <c r="AT1094">
        <v>841757</v>
      </c>
      <c r="AU1094">
        <v>3672369</v>
      </c>
      <c r="AV1094">
        <v>3423144</v>
      </c>
      <c r="AW1094">
        <v>2822360</v>
      </c>
      <c r="AX1094">
        <v>6041616</v>
      </c>
      <c r="AY1094">
        <v>1504966</v>
      </c>
      <c r="AZ1094">
        <v>788819</v>
      </c>
      <c r="BA1094">
        <v>20799999</v>
      </c>
      <c r="BB1094" t="s">
        <v>3771</v>
      </c>
      <c r="BC1094" t="s">
        <v>6196</v>
      </c>
      <c r="BD1094" t="s">
        <v>6197</v>
      </c>
      <c r="BE1094" t="s">
        <v>6198</v>
      </c>
      <c r="BF1094" t="s">
        <v>6204</v>
      </c>
      <c r="BG1094" t="s">
        <v>6240</v>
      </c>
      <c r="BH1094" t="s">
        <v>5764</v>
      </c>
      <c r="BI1094" t="s">
        <v>195</v>
      </c>
      <c r="BJ1094" t="s">
        <v>195</v>
      </c>
      <c r="BK1094" t="s">
        <v>5398</v>
      </c>
      <c r="BL1094" t="s">
        <v>6413</v>
      </c>
      <c r="BM1094" t="s">
        <v>4949</v>
      </c>
      <c r="BN1094" t="s">
        <v>5400</v>
      </c>
      <c r="BO1094" t="s">
        <v>4950</v>
      </c>
      <c r="BP1094" s="441" t="str">
        <f t="shared" si="17"/>
        <v>DL.2375.AFA.001.052.B.521213</v>
      </c>
    </row>
    <row r="1095" spans="1:68">
      <c r="A1095" t="s">
        <v>5010</v>
      </c>
      <c r="B1095" t="s">
        <v>4936</v>
      </c>
      <c r="C1095" t="s">
        <v>4937</v>
      </c>
      <c r="D1095" t="s">
        <v>3770</v>
      </c>
      <c r="E1095" t="s">
        <v>194</v>
      </c>
      <c r="F1095" t="s">
        <v>3772</v>
      </c>
      <c r="G1095" t="s">
        <v>3</v>
      </c>
      <c r="H1095" t="s">
        <v>4938</v>
      </c>
      <c r="I1095">
        <v>4</v>
      </c>
      <c r="J1095" t="s">
        <v>501</v>
      </c>
      <c r="K1095">
        <v>4</v>
      </c>
      <c r="L1095" t="s">
        <v>517</v>
      </c>
      <c r="M1095" t="s">
        <v>508</v>
      </c>
      <c r="N1095" t="s">
        <v>29</v>
      </c>
      <c r="O1095" t="s">
        <v>518</v>
      </c>
      <c r="P1095" t="s">
        <v>8</v>
      </c>
      <c r="Q1095" t="s">
        <v>4570</v>
      </c>
      <c r="R1095" t="s">
        <v>4940</v>
      </c>
      <c r="S1095" t="s">
        <v>195</v>
      </c>
      <c r="T1095" t="s">
        <v>4570</v>
      </c>
      <c r="U1095" t="s">
        <v>4570</v>
      </c>
      <c r="V1095" t="s">
        <v>4496</v>
      </c>
      <c r="W1095" t="s">
        <v>4570</v>
      </c>
      <c r="X1095" t="s">
        <v>6411</v>
      </c>
      <c r="Y1095" t="s">
        <v>6412</v>
      </c>
      <c r="Z1095" t="s">
        <v>8</v>
      </c>
      <c r="AA1095">
        <v>0</v>
      </c>
      <c r="AB1095" t="s">
        <v>195</v>
      </c>
      <c r="AC1095">
        <v>0</v>
      </c>
      <c r="AD1095" t="s">
        <v>195</v>
      </c>
      <c r="AE1095">
        <v>0</v>
      </c>
      <c r="AF1095" t="s">
        <v>195</v>
      </c>
      <c r="AG1095">
        <v>0</v>
      </c>
      <c r="AH1095" t="s">
        <v>195</v>
      </c>
      <c r="AI1095">
        <v>52</v>
      </c>
      <c r="AJ1095" t="s">
        <v>31</v>
      </c>
      <c r="AK1095">
        <v>800000</v>
      </c>
      <c r="AL1095">
        <v>41600000</v>
      </c>
      <c r="AM1095" t="s">
        <v>195</v>
      </c>
      <c r="AN1095">
        <v>0</v>
      </c>
      <c r="AO1095" t="s">
        <v>5011</v>
      </c>
      <c r="AP1095">
        <v>0</v>
      </c>
      <c r="AQ1095">
        <v>429131</v>
      </c>
      <c r="AR1095">
        <v>623890</v>
      </c>
      <c r="AS1095">
        <v>651949</v>
      </c>
      <c r="AT1095">
        <v>841757</v>
      </c>
      <c r="AU1095">
        <v>3672369</v>
      </c>
      <c r="AV1095">
        <v>3423144</v>
      </c>
      <c r="AW1095">
        <v>2822360</v>
      </c>
      <c r="AX1095">
        <v>6041616</v>
      </c>
      <c r="AY1095">
        <v>1504966</v>
      </c>
      <c r="AZ1095">
        <v>788819</v>
      </c>
      <c r="BA1095">
        <v>20799999</v>
      </c>
      <c r="BB1095" t="s">
        <v>3771</v>
      </c>
      <c r="BC1095" t="s">
        <v>6196</v>
      </c>
      <c r="BD1095" t="s">
        <v>6197</v>
      </c>
      <c r="BE1095" t="s">
        <v>6198</v>
      </c>
      <c r="BF1095" t="s">
        <v>6204</v>
      </c>
      <c r="BG1095" t="s">
        <v>6240</v>
      </c>
      <c r="BH1095" t="s">
        <v>5764</v>
      </c>
      <c r="BI1095" t="s">
        <v>195</v>
      </c>
      <c r="BJ1095" t="s">
        <v>195</v>
      </c>
      <c r="BK1095" t="s">
        <v>5398</v>
      </c>
      <c r="BL1095" t="s">
        <v>6413</v>
      </c>
      <c r="BM1095" t="s">
        <v>4949</v>
      </c>
      <c r="BN1095" t="s">
        <v>5400</v>
      </c>
      <c r="BO1095" t="s">
        <v>4950</v>
      </c>
      <c r="BP1095" s="441" t="str">
        <f t="shared" si="17"/>
        <v>DL.2375.AFA.001.052.B.521213</v>
      </c>
    </row>
    <row r="1096" spans="1:68">
      <c r="A1096" t="s">
        <v>4935</v>
      </c>
      <c r="B1096" t="s">
        <v>4936</v>
      </c>
      <c r="C1096" t="s">
        <v>4937</v>
      </c>
      <c r="D1096" t="s">
        <v>3795</v>
      </c>
      <c r="E1096" t="s">
        <v>197</v>
      </c>
      <c r="F1096" t="s">
        <v>3812</v>
      </c>
      <c r="G1096" t="s">
        <v>820</v>
      </c>
      <c r="H1096" t="s">
        <v>4938</v>
      </c>
      <c r="I1096">
        <v>9</v>
      </c>
      <c r="J1096" t="s">
        <v>5469</v>
      </c>
      <c r="K1096">
        <v>1</v>
      </c>
      <c r="L1096" t="s">
        <v>812</v>
      </c>
      <c r="M1096" t="s">
        <v>566</v>
      </c>
      <c r="N1096" t="s">
        <v>154</v>
      </c>
      <c r="O1096" t="s">
        <v>526</v>
      </c>
      <c r="P1096" t="s">
        <v>8</v>
      </c>
      <c r="Q1096" t="s">
        <v>4570</v>
      </c>
      <c r="R1096" t="s">
        <v>4940</v>
      </c>
      <c r="S1096" t="s">
        <v>195</v>
      </c>
      <c r="T1096" t="s">
        <v>4570</v>
      </c>
      <c r="U1096" t="s">
        <v>4570</v>
      </c>
      <c r="V1096" t="s">
        <v>4496</v>
      </c>
      <c r="W1096" t="s">
        <v>4570</v>
      </c>
      <c r="X1096" t="s">
        <v>6414</v>
      </c>
      <c r="Y1096" t="s">
        <v>4549</v>
      </c>
      <c r="Z1096" t="s">
        <v>8</v>
      </c>
      <c r="AA1096">
        <v>0</v>
      </c>
      <c r="AB1096" t="s">
        <v>195</v>
      </c>
      <c r="AC1096">
        <v>0</v>
      </c>
      <c r="AD1096" t="s">
        <v>195</v>
      </c>
      <c r="AE1096">
        <v>0</v>
      </c>
      <c r="AF1096" t="s">
        <v>195</v>
      </c>
      <c r="AG1096">
        <v>0</v>
      </c>
      <c r="AH1096" t="s">
        <v>195</v>
      </c>
      <c r="AI1096">
        <v>1</v>
      </c>
      <c r="AJ1096" t="s">
        <v>153</v>
      </c>
      <c r="AK1096">
        <v>3105000</v>
      </c>
      <c r="AL1096">
        <v>3105000</v>
      </c>
      <c r="AM1096" t="s">
        <v>195</v>
      </c>
      <c r="AN1096">
        <v>0</v>
      </c>
      <c r="AO1096" t="s">
        <v>4943</v>
      </c>
      <c r="AP1096">
        <v>0</v>
      </c>
      <c r="AQ1096">
        <v>1868</v>
      </c>
      <c r="AR1096">
        <v>14528</v>
      </c>
      <c r="AS1096">
        <v>124524</v>
      </c>
      <c r="AT1096">
        <v>174107</v>
      </c>
      <c r="AU1096">
        <v>522093</v>
      </c>
      <c r="AV1096">
        <v>474787</v>
      </c>
      <c r="AW1096">
        <v>474787</v>
      </c>
      <c r="AX1096">
        <v>466412</v>
      </c>
      <c r="AY1096">
        <v>511822</v>
      </c>
      <c r="AZ1096">
        <v>146883</v>
      </c>
      <c r="BA1096">
        <v>193189</v>
      </c>
      <c r="BB1096" t="s">
        <v>3796</v>
      </c>
      <c r="BC1096" t="s">
        <v>3797</v>
      </c>
      <c r="BD1096" t="s">
        <v>3813</v>
      </c>
      <c r="BE1096" t="s">
        <v>3818</v>
      </c>
      <c r="BF1096" t="s">
        <v>3817</v>
      </c>
      <c r="BG1096" t="s">
        <v>3822</v>
      </c>
      <c r="BH1096" t="s">
        <v>523</v>
      </c>
      <c r="BI1096" t="s">
        <v>528</v>
      </c>
      <c r="BJ1096" t="s">
        <v>531</v>
      </c>
      <c r="BK1096" t="s">
        <v>3786</v>
      </c>
      <c r="BL1096" t="s">
        <v>6415</v>
      </c>
      <c r="BM1096" t="s">
        <v>4949</v>
      </c>
      <c r="BN1096" t="s">
        <v>5439</v>
      </c>
      <c r="BO1096" t="s">
        <v>4950</v>
      </c>
      <c r="BP1096" s="441" t="str">
        <f t="shared" si="17"/>
        <v>WA.2378.EBA.962.301.F.521219</v>
      </c>
    </row>
    <row r="1097" spans="1:68">
      <c r="A1097" t="s">
        <v>4935</v>
      </c>
      <c r="B1097" t="s">
        <v>4936</v>
      </c>
      <c r="C1097" t="s">
        <v>4937</v>
      </c>
      <c r="D1097" t="s">
        <v>3795</v>
      </c>
      <c r="E1097" t="s">
        <v>197</v>
      </c>
      <c r="F1097" t="s">
        <v>3812</v>
      </c>
      <c r="G1097" t="s">
        <v>820</v>
      </c>
      <c r="H1097" t="s">
        <v>4938</v>
      </c>
      <c r="I1097">
        <v>9</v>
      </c>
      <c r="J1097" t="s">
        <v>5469</v>
      </c>
      <c r="K1097">
        <v>1</v>
      </c>
      <c r="L1097" t="s">
        <v>812</v>
      </c>
      <c r="M1097" t="s">
        <v>566</v>
      </c>
      <c r="N1097" t="s">
        <v>154</v>
      </c>
      <c r="O1097" t="s">
        <v>526</v>
      </c>
      <c r="P1097" t="s">
        <v>8</v>
      </c>
      <c r="Q1097" t="s">
        <v>4570</v>
      </c>
      <c r="R1097" t="s">
        <v>4940</v>
      </c>
      <c r="S1097" t="s">
        <v>195</v>
      </c>
      <c r="T1097" t="s">
        <v>4570</v>
      </c>
      <c r="U1097" t="s">
        <v>4570</v>
      </c>
      <c r="V1097" t="s">
        <v>4951</v>
      </c>
      <c r="W1097" t="s">
        <v>4496</v>
      </c>
      <c r="X1097" t="s">
        <v>6416</v>
      </c>
      <c r="Y1097" t="s">
        <v>4548</v>
      </c>
      <c r="Z1097" t="s">
        <v>8</v>
      </c>
      <c r="AA1097">
        <v>0</v>
      </c>
      <c r="AB1097" t="s">
        <v>195</v>
      </c>
      <c r="AC1097">
        <v>0</v>
      </c>
      <c r="AD1097" t="s">
        <v>195</v>
      </c>
      <c r="AE1097">
        <v>0</v>
      </c>
      <c r="AF1097" t="s">
        <v>195</v>
      </c>
      <c r="AG1097">
        <v>0</v>
      </c>
      <c r="AH1097" t="s">
        <v>195</v>
      </c>
      <c r="AI1097">
        <v>1</v>
      </c>
      <c r="AJ1097" t="s">
        <v>153</v>
      </c>
      <c r="AK1097">
        <v>1193000</v>
      </c>
      <c r="AL1097">
        <v>1193000</v>
      </c>
      <c r="AM1097" t="s">
        <v>195</v>
      </c>
      <c r="AN1097">
        <v>0</v>
      </c>
      <c r="AO1097" t="s">
        <v>4943</v>
      </c>
      <c r="AP1097">
        <v>0</v>
      </c>
      <c r="AQ1097">
        <v>718</v>
      </c>
      <c r="AR1097">
        <v>5582</v>
      </c>
      <c r="AS1097">
        <v>47844</v>
      </c>
      <c r="AT1097">
        <v>66895</v>
      </c>
      <c r="AU1097">
        <v>200598</v>
      </c>
      <c r="AV1097">
        <v>182422</v>
      </c>
      <c r="AW1097">
        <v>182422</v>
      </c>
      <c r="AX1097">
        <v>179205</v>
      </c>
      <c r="AY1097">
        <v>196652</v>
      </c>
      <c r="AZ1097">
        <v>56435</v>
      </c>
      <c r="BA1097">
        <v>74227</v>
      </c>
      <c r="BB1097" t="s">
        <v>3796</v>
      </c>
      <c r="BC1097" t="s">
        <v>3797</v>
      </c>
      <c r="BD1097" t="s">
        <v>3813</v>
      </c>
      <c r="BE1097" t="s">
        <v>3818</v>
      </c>
      <c r="BF1097" t="s">
        <v>3817</v>
      </c>
      <c r="BG1097" t="s">
        <v>3822</v>
      </c>
      <c r="BH1097" t="s">
        <v>523</v>
      </c>
      <c r="BI1097" t="s">
        <v>528</v>
      </c>
      <c r="BJ1097" t="s">
        <v>531</v>
      </c>
      <c r="BK1097" t="s">
        <v>3786</v>
      </c>
      <c r="BL1097" t="s">
        <v>6417</v>
      </c>
      <c r="BM1097" t="s">
        <v>4949</v>
      </c>
      <c r="BN1097" t="s">
        <v>5439</v>
      </c>
      <c r="BO1097" t="s">
        <v>4950</v>
      </c>
      <c r="BP1097" s="441" t="str">
        <f t="shared" si="17"/>
        <v>WA.2378.EBA.962.301.F.521219</v>
      </c>
    </row>
    <row r="1098" spans="1:68">
      <c r="A1098" t="s">
        <v>4935</v>
      </c>
      <c r="B1098" t="s">
        <v>4936</v>
      </c>
      <c r="C1098" t="s">
        <v>4937</v>
      </c>
      <c r="D1098" t="s">
        <v>3795</v>
      </c>
      <c r="E1098" t="s">
        <v>197</v>
      </c>
      <c r="F1098" t="s">
        <v>3812</v>
      </c>
      <c r="G1098" t="s">
        <v>820</v>
      </c>
      <c r="H1098" t="s">
        <v>4938</v>
      </c>
      <c r="I1098">
        <v>9</v>
      </c>
      <c r="J1098" t="s">
        <v>5469</v>
      </c>
      <c r="K1098">
        <v>1</v>
      </c>
      <c r="L1098" t="s">
        <v>812</v>
      </c>
      <c r="M1098" t="s">
        <v>567</v>
      </c>
      <c r="N1098" t="s">
        <v>56</v>
      </c>
      <c r="O1098" t="s">
        <v>526</v>
      </c>
      <c r="P1098" t="s">
        <v>8</v>
      </c>
      <c r="Q1098" t="s">
        <v>4570</v>
      </c>
      <c r="R1098" t="s">
        <v>4940</v>
      </c>
      <c r="S1098" t="s">
        <v>195</v>
      </c>
      <c r="T1098" t="s">
        <v>4570</v>
      </c>
      <c r="U1098" t="s">
        <v>4570</v>
      </c>
      <c r="V1098" t="s">
        <v>4496</v>
      </c>
      <c r="W1098" t="s">
        <v>4570</v>
      </c>
      <c r="X1098" t="s">
        <v>6418</v>
      </c>
      <c r="Y1098" t="s">
        <v>4544</v>
      </c>
      <c r="Z1098" t="s">
        <v>8</v>
      </c>
      <c r="AA1098">
        <v>0</v>
      </c>
      <c r="AB1098" t="s">
        <v>195</v>
      </c>
      <c r="AC1098">
        <v>0</v>
      </c>
      <c r="AD1098" t="s">
        <v>195</v>
      </c>
      <c r="AE1098">
        <v>0</v>
      </c>
      <c r="AF1098" t="s">
        <v>195</v>
      </c>
      <c r="AG1098">
        <v>0</v>
      </c>
      <c r="AH1098" t="s">
        <v>195</v>
      </c>
      <c r="AI1098">
        <v>1</v>
      </c>
      <c r="AJ1098" t="s">
        <v>153</v>
      </c>
      <c r="AK1098">
        <v>1192000</v>
      </c>
      <c r="AL1098">
        <v>1192000</v>
      </c>
      <c r="AM1098" t="s">
        <v>195</v>
      </c>
      <c r="AN1098">
        <v>0</v>
      </c>
      <c r="AO1098" t="s">
        <v>4943</v>
      </c>
      <c r="AP1098">
        <v>0</v>
      </c>
      <c r="AQ1098">
        <v>717</v>
      </c>
      <c r="AR1098">
        <v>5577</v>
      </c>
      <c r="AS1098">
        <v>47804</v>
      </c>
      <c r="AT1098">
        <v>66839</v>
      </c>
      <c r="AU1098">
        <v>200430</v>
      </c>
      <c r="AV1098">
        <v>182269</v>
      </c>
      <c r="AW1098">
        <v>182269</v>
      </c>
      <c r="AX1098">
        <v>179054</v>
      </c>
      <c r="AY1098">
        <v>196487</v>
      </c>
      <c r="AZ1098">
        <v>56388</v>
      </c>
      <c r="BA1098">
        <v>74166</v>
      </c>
      <c r="BB1098" t="s">
        <v>3796</v>
      </c>
      <c r="BC1098" t="s">
        <v>3797</v>
      </c>
      <c r="BD1098" t="s">
        <v>3813</v>
      </c>
      <c r="BE1098" t="s">
        <v>3818</v>
      </c>
      <c r="BF1098" t="s">
        <v>3817</v>
      </c>
      <c r="BG1098" t="s">
        <v>3823</v>
      </c>
      <c r="BH1098" t="s">
        <v>523</v>
      </c>
      <c r="BI1098" t="s">
        <v>524</v>
      </c>
      <c r="BJ1098" t="s">
        <v>525</v>
      </c>
      <c r="BK1098" t="s">
        <v>3786</v>
      </c>
      <c r="BL1098" t="s">
        <v>5992</v>
      </c>
      <c r="BM1098" t="s">
        <v>4949</v>
      </c>
      <c r="BN1098" t="s">
        <v>5439</v>
      </c>
      <c r="BO1098" t="s">
        <v>4950</v>
      </c>
      <c r="BP1098" s="441" t="str">
        <f t="shared" si="17"/>
        <v>WA.2378.EBA.962.301.G.521219</v>
      </c>
    </row>
    <row r="1099" spans="1:68">
      <c r="A1099" t="s">
        <v>4935</v>
      </c>
      <c r="B1099" t="s">
        <v>4936</v>
      </c>
      <c r="C1099" t="s">
        <v>4937</v>
      </c>
      <c r="D1099" t="s">
        <v>3795</v>
      </c>
      <c r="E1099" t="s">
        <v>197</v>
      </c>
      <c r="F1099" t="s">
        <v>3812</v>
      </c>
      <c r="G1099" t="s">
        <v>820</v>
      </c>
      <c r="H1099" t="s">
        <v>4938</v>
      </c>
      <c r="I1099">
        <v>9</v>
      </c>
      <c r="J1099" t="s">
        <v>5469</v>
      </c>
      <c r="K1099">
        <v>1</v>
      </c>
      <c r="L1099" t="s">
        <v>812</v>
      </c>
      <c r="M1099" t="s">
        <v>569</v>
      </c>
      <c r="N1099" t="s">
        <v>1516</v>
      </c>
      <c r="O1099" t="s">
        <v>526</v>
      </c>
      <c r="P1099" t="s">
        <v>8</v>
      </c>
      <c r="Q1099" t="s">
        <v>4570</v>
      </c>
      <c r="R1099" t="s">
        <v>4940</v>
      </c>
      <c r="S1099" t="s">
        <v>195</v>
      </c>
      <c r="T1099" t="s">
        <v>4570</v>
      </c>
      <c r="U1099" t="s">
        <v>4570</v>
      </c>
      <c r="V1099" t="s">
        <v>4496</v>
      </c>
      <c r="W1099" t="s">
        <v>4570</v>
      </c>
      <c r="X1099" t="s">
        <v>6419</v>
      </c>
      <c r="Y1099" t="s">
        <v>4544</v>
      </c>
      <c r="Z1099" t="s">
        <v>8</v>
      </c>
      <c r="AA1099">
        <v>0</v>
      </c>
      <c r="AB1099" t="s">
        <v>195</v>
      </c>
      <c r="AC1099">
        <v>0</v>
      </c>
      <c r="AD1099" t="s">
        <v>195</v>
      </c>
      <c r="AE1099">
        <v>0</v>
      </c>
      <c r="AF1099" t="s">
        <v>195</v>
      </c>
      <c r="AG1099">
        <v>0</v>
      </c>
      <c r="AH1099" t="s">
        <v>195</v>
      </c>
      <c r="AI1099">
        <v>12</v>
      </c>
      <c r="AJ1099" t="s">
        <v>106</v>
      </c>
      <c r="AK1099">
        <v>250000</v>
      </c>
      <c r="AL1099">
        <v>3000000</v>
      </c>
      <c r="AM1099" t="s">
        <v>195</v>
      </c>
      <c r="AN1099">
        <v>0</v>
      </c>
      <c r="AO1099" t="s">
        <v>4943</v>
      </c>
      <c r="AP1099">
        <v>0</v>
      </c>
      <c r="AQ1099">
        <v>1805</v>
      </c>
      <c r="AR1099">
        <v>14036</v>
      </c>
      <c r="AS1099">
        <v>120313</v>
      </c>
      <c r="AT1099">
        <v>168219</v>
      </c>
      <c r="AU1099">
        <v>504437</v>
      </c>
      <c r="AV1099">
        <v>458731</v>
      </c>
      <c r="AW1099">
        <v>458731</v>
      </c>
      <c r="AX1099">
        <v>450640</v>
      </c>
      <c r="AY1099">
        <v>494514</v>
      </c>
      <c r="AZ1099">
        <v>141916</v>
      </c>
      <c r="BA1099">
        <v>186658</v>
      </c>
      <c r="BB1099" t="s">
        <v>3796</v>
      </c>
      <c r="BC1099" t="s">
        <v>3797</v>
      </c>
      <c r="BD1099" t="s">
        <v>3813</v>
      </c>
      <c r="BE1099" t="s">
        <v>3818</v>
      </c>
      <c r="BF1099" t="s">
        <v>3817</v>
      </c>
      <c r="BG1099" t="s">
        <v>3825</v>
      </c>
      <c r="BH1099" t="s">
        <v>523</v>
      </c>
      <c r="BI1099" t="s">
        <v>524</v>
      </c>
      <c r="BJ1099" t="s">
        <v>527</v>
      </c>
      <c r="BK1099" t="s">
        <v>3786</v>
      </c>
      <c r="BL1099" t="s">
        <v>5992</v>
      </c>
      <c r="BM1099" t="s">
        <v>4949</v>
      </c>
      <c r="BN1099" t="s">
        <v>5439</v>
      </c>
      <c r="BO1099" t="s">
        <v>4950</v>
      </c>
      <c r="BP1099" s="441" t="str">
        <f t="shared" si="17"/>
        <v>WA.2378.EBA.962.301.I.521219</v>
      </c>
    </row>
    <row r="1100" spans="1:68">
      <c r="A1100" t="s">
        <v>4935</v>
      </c>
      <c r="B1100" t="s">
        <v>4936</v>
      </c>
      <c r="C1100" t="s">
        <v>4937</v>
      </c>
      <c r="D1100" t="s">
        <v>3795</v>
      </c>
      <c r="E1100" t="s">
        <v>197</v>
      </c>
      <c r="F1100" t="s">
        <v>3812</v>
      </c>
      <c r="G1100" t="s">
        <v>820</v>
      </c>
      <c r="H1100" t="s">
        <v>4938</v>
      </c>
      <c r="I1100">
        <v>9</v>
      </c>
      <c r="J1100" t="s">
        <v>5469</v>
      </c>
      <c r="K1100">
        <v>1</v>
      </c>
      <c r="L1100" t="s">
        <v>812</v>
      </c>
      <c r="M1100" t="s">
        <v>569</v>
      </c>
      <c r="N1100" t="s">
        <v>1516</v>
      </c>
      <c r="O1100" t="s">
        <v>526</v>
      </c>
      <c r="P1100" t="s">
        <v>8</v>
      </c>
      <c r="Q1100" t="s">
        <v>4570</v>
      </c>
      <c r="R1100" t="s">
        <v>4940</v>
      </c>
      <c r="S1100" t="s">
        <v>195</v>
      </c>
      <c r="T1100" t="s">
        <v>4570</v>
      </c>
      <c r="U1100" t="s">
        <v>4570</v>
      </c>
      <c r="V1100" t="s">
        <v>4951</v>
      </c>
      <c r="W1100" t="s">
        <v>4496</v>
      </c>
      <c r="X1100" t="s">
        <v>6420</v>
      </c>
      <c r="Y1100" t="s">
        <v>4590</v>
      </c>
      <c r="Z1100" t="s">
        <v>8</v>
      </c>
      <c r="AA1100">
        <v>0</v>
      </c>
      <c r="AB1100" t="s">
        <v>195</v>
      </c>
      <c r="AC1100">
        <v>0</v>
      </c>
      <c r="AD1100" t="s">
        <v>195</v>
      </c>
      <c r="AE1100">
        <v>0</v>
      </c>
      <c r="AF1100" t="s">
        <v>195</v>
      </c>
      <c r="AG1100">
        <v>0</v>
      </c>
      <c r="AH1100" t="s">
        <v>195</v>
      </c>
      <c r="AI1100">
        <v>1</v>
      </c>
      <c r="AJ1100" t="s">
        <v>106</v>
      </c>
      <c r="AK1100">
        <v>24651000</v>
      </c>
      <c r="AL1100">
        <v>24651000</v>
      </c>
      <c r="AM1100" t="s">
        <v>195</v>
      </c>
      <c r="AN1100">
        <v>0</v>
      </c>
      <c r="AO1100" t="s">
        <v>4943</v>
      </c>
      <c r="AP1100">
        <v>0</v>
      </c>
      <c r="AQ1100">
        <v>14829</v>
      </c>
      <c r="AR1100">
        <v>115338</v>
      </c>
      <c r="AS1100">
        <v>988611</v>
      </c>
      <c r="AT1100">
        <v>1382256</v>
      </c>
      <c r="AU1100">
        <v>4144962</v>
      </c>
      <c r="AV1100">
        <v>3769397</v>
      </c>
      <c r="AW1100">
        <v>3769397</v>
      </c>
      <c r="AX1100">
        <v>3702909</v>
      </c>
      <c r="AY1100">
        <v>4063425</v>
      </c>
      <c r="AZ1100">
        <v>1166121</v>
      </c>
      <c r="BA1100">
        <v>1533755</v>
      </c>
      <c r="BB1100" t="s">
        <v>3796</v>
      </c>
      <c r="BC1100" t="s">
        <v>3797</v>
      </c>
      <c r="BD1100" t="s">
        <v>3813</v>
      </c>
      <c r="BE1100" t="s">
        <v>3818</v>
      </c>
      <c r="BF1100" t="s">
        <v>3817</v>
      </c>
      <c r="BG1100" t="s">
        <v>3825</v>
      </c>
      <c r="BH1100" t="s">
        <v>523</v>
      </c>
      <c r="BI1100" t="s">
        <v>524</v>
      </c>
      <c r="BJ1100" t="s">
        <v>527</v>
      </c>
      <c r="BK1100" t="s">
        <v>3786</v>
      </c>
      <c r="BL1100" t="s">
        <v>6421</v>
      </c>
      <c r="BM1100" t="s">
        <v>4949</v>
      </c>
      <c r="BN1100" t="s">
        <v>5439</v>
      </c>
      <c r="BO1100" t="s">
        <v>4950</v>
      </c>
      <c r="BP1100" s="441" t="str">
        <f t="shared" si="17"/>
        <v>WA.2378.EBA.962.301.I.521219</v>
      </c>
    </row>
    <row r="1101" spans="1:68">
      <c r="A1101" t="s">
        <v>5010</v>
      </c>
      <c r="B1101" t="s">
        <v>4936</v>
      </c>
      <c r="C1101" t="s">
        <v>4937</v>
      </c>
      <c r="D1101" t="s">
        <v>3795</v>
      </c>
      <c r="E1101" t="s">
        <v>197</v>
      </c>
      <c r="F1101" t="s">
        <v>3812</v>
      </c>
      <c r="G1101" t="s">
        <v>820</v>
      </c>
      <c r="H1101" t="s">
        <v>4938</v>
      </c>
      <c r="I1101">
        <v>9</v>
      </c>
      <c r="J1101" t="s">
        <v>5469</v>
      </c>
      <c r="K1101">
        <v>1</v>
      </c>
      <c r="L1101" t="s">
        <v>812</v>
      </c>
      <c r="M1101" t="s">
        <v>566</v>
      </c>
      <c r="N1101" t="s">
        <v>154</v>
      </c>
      <c r="O1101" t="s">
        <v>526</v>
      </c>
      <c r="P1101" t="s">
        <v>8</v>
      </c>
      <c r="Q1101" t="s">
        <v>4570</v>
      </c>
      <c r="R1101" t="s">
        <v>4940</v>
      </c>
      <c r="S1101" t="s">
        <v>195</v>
      </c>
      <c r="T1101" t="s">
        <v>4570</v>
      </c>
      <c r="U1101" t="s">
        <v>4570</v>
      </c>
      <c r="V1101" t="s">
        <v>4496</v>
      </c>
      <c r="W1101" t="s">
        <v>4570</v>
      </c>
      <c r="X1101" t="s">
        <v>6414</v>
      </c>
      <c r="Y1101" t="s">
        <v>4549</v>
      </c>
      <c r="Z1101" t="s">
        <v>8</v>
      </c>
      <c r="AA1101">
        <v>0</v>
      </c>
      <c r="AB1101" t="s">
        <v>195</v>
      </c>
      <c r="AC1101">
        <v>0</v>
      </c>
      <c r="AD1101" t="s">
        <v>195</v>
      </c>
      <c r="AE1101">
        <v>0</v>
      </c>
      <c r="AF1101" t="s">
        <v>195</v>
      </c>
      <c r="AG1101">
        <v>0</v>
      </c>
      <c r="AH1101" t="s">
        <v>195</v>
      </c>
      <c r="AI1101">
        <v>1</v>
      </c>
      <c r="AJ1101" t="s">
        <v>153</v>
      </c>
      <c r="AK1101">
        <v>3105000</v>
      </c>
      <c r="AL1101">
        <v>3105000</v>
      </c>
      <c r="AM1101" t="s">
        <v>195</v>
      </c>
      <c r="AN1101">
        <v>0</v>
      </c>
      <c r="AO1101" t="s">
        <v>5011</v>
      </c>
      <c r="AP1101">
        <v>0</v>
      </c>
      <c r="AQ1101">
        <v>1868</v>
      </c>
      <c r="AR1101">
        <v>14528</v>
      </c>
      <c r="AS1101">
        <v>124524</v>
      </c>
      <c r="AT1101">
        <v>174107</v>
      </c>
      <c r="AU1101">
        <v>522093</v>
      </c>
      <c r="AV1101">
        <v>474787</v>
      </c>
      <c r="AW1101">
        <v>474787</v>
      </c>
      <c r="AX1101">
        <v>466412</v>
      </c>
      <c r="AY1101">
        <v>511822</v>
      </c>
      <c r="AZ1101">
        <v>146883</v>
      </c>
      <c r="BA1101">
        <v>193189</v>
      </c>
      <c r="BB1101" t="s">
        <v>3796</v>
      </c>
      <c r="BC1101" t="s">
        <v>3797</v>
      </c>
      <c r="BD1101" t="s">
        <v>3813</v>
      </c>
      <c r="BE1101" t="s">
        <v>3818</v>
      </c>
      <c r="BF1101" t="s">
        <v>3817</v>
      </c>
      <c r="BG1101" t="s">
        <v>3822</v>
      </c>
      <c r="BH1101" t="s">
        <v>523</v>
      </c>
      <c r="BI1101" t="s">
        <v>528</v>
      </c>
      <c r="BJ1101" t="s">
        <v>531</v>
      </c>
      <c r="BK1101" t="s">
        <v>3786</v>
      </c>
      <c r="BL1101" t="s">
        <v>6415</v>
      </c>
      <c r="BM1101" t="s">
        <v>4949</v>
      </c>
      <c r="BN1101" t="s">
        <v>5439</v>
      </c>
      <c r="BO1101" t="s">
        <v>4950</v>
      </c>
      <c r="BP1101" s="441" t="str">
        <f t="shared" si="17"/>
        <v>WA.2378.EBA.962.301.F.521219</v>
      </c>
    </row>
    <row r="1102" spans="1:68">
      <c r="A1102" t="s">
        <v>5010</v>
      </c>
      <c r="B1102" t="s">
        <v>4936</v>
      </c>
      <c r="C1102" t="s">
        <v>4937</v>
      </c>
      <c r="D1102" t="s">
        <v>3795</v>
      </c>
      <c r="E1102" t="s">
        <v>197</v>
      </c>
      <c r="F1102" t="s">
        <v>3812</v>
      </c>
      <c r="G1102" t="s">
        <v>820</v>
      </c>
      <c r="H1102" t="s">
        <v>4938</v>
      </c>
      <c r="I1102">
        <v>9</v>
      </c>
      <c r="J1102" t="s">
        <v>5469</v>
      </c>
      <c r="K1102">
        <v>1</v>
      </c>
      <c r="L1102" t="s">
        <v>812</v>
      </c>
      <c r="M1102" t="s">
        <v>566</v>
      </c>
      <c r="N1102" t="s">
        <v>154</v>
      </c>
      <c r="O1102" t="s">
        <v>526</v>
      </c>
      <c r="P1102" t="s">
        <v>8</v>
      </c>
      <c r="Q1102" t="s">
        <v>4570</v>
      </c>
      <c r="R1102" t="s">
        <v>4940</v>
      </c>
      <c r="S1102" t="s">
        <v>195</v>
      </c>
      <c r="T1102" t="s">
        <v>4570</v>
      </c>
      <c r="U1102" t="s">
        <v>4570</v>
      </c>
      <c r="V1102" t="s">
        <v>4951</v>
      </c>
      <c r="W1102" t="s">
        <v>4496</v>
      </c>
      <c r="X1102" t="s">
        <v>6416</v>
      </c>
      <c r="Y1102" t="s">
        <v>4548</v>
      </c>
      <c r="Z1102" t="s">
        <v>8</v>
      </c>
      <c r="AA1102">
        <v>0</v>
      </c>
      <c r="AB1102" t="s">
        <v>195</v>
      </c>
      <c r="AC1102">
        <v>0</v>
      </c>
      <c r="AD1102" t="s">
        <v>195</v>
      </c>
      <c r="AE1102">
        <v>0</v>
      </c>
      <c r="AF1102" t="s">
        <v>195</v>
      </c>
      <c r="AG1102">
        <v>0</v>
      </c>
      <c r="AH1102" t="s">
        <v>195</v>
      </c>
      <c r="AI1102">
        <v>1</v>
      </c>
      <c r="AJ1102" t="s">
        <v>153</v>
      </c>
      <c r="AK1102">
        <v>1193000</v>
      </c>
      <c r="AL1102">
        <v>1193000</v>
      </c>
      <c r="AM1102" t="s">
        <v>195</v>
      </c>
      <c r="AN1102">
        <v>0</v>
      </c>
      <c r="AO1102" t="s">
        <v>5011</v>
      </c>
      <c r="AP1102">
        <v>0</v>
      </c>
      <c r="AQ1102">
        <v>718</v>
      </c>
      <c r="AR1102">
        <v>5582</v>
      </c>
      <c r="AS1102">
        <v>47844</v>
      </c>
      <c r="AT1102">
        <v>66895</v>
      </c>
      <c r="AU1102">
        <v>200598</v>
      </c>
      <c r="AV1102">
        <v>182422</v>
      </c>
      <c r="AW1102">
        <v>182422</v>
      </c>
      <c r="AX1102">
        <v>179205</v>
      </c>
      <c r="AY1102">
        <v>196652</v>
      </c>
      <c r="AZ1102">
        <v>56435</v>
      </c>
      <c r="BA1102">
        <v>74227</v>
      </c>
      <c r="BB1102" t="s">
        <v>3796</v>
      </c>
      <c r="BC1102" t="s">
        <v>3797</v>
      </c>
      <c r="BD1102" t="s">
        <v>3813</v>
      </c>
      <c r="BE1102" t="s">
        <v>3818</v>
      </c>
      <c r="BF1102" t="s">
        <v>3817</v>
      </c>
      <c r="BG1102" t="s">
        <v>3822</v>
      </c>
      <c r="BH1102" t="s">
        <v>523</v>
      </c>
      <c r="BI1102" t="s">
        <v>528</v>
      </c>
      <c r="BJ1102" t="s">
        <v>531</v>
      </c>
      <c r="BK1102" t="s">
        <v>3786</v>
      </c>
      <c r="BL1102" t="s">
        <v>6417</v>
      </c>
      <c r="BM1102" t="s">
        <v>4949</v>
      </c>
      <c r="BN1102" t="s">
        <v>5439</v>
      </c>
      <c r="BO1102" t="s">
        <v>4950</v>
      </c>
      <c r="BP1102" s="441" t="str">
        <f t="shared" si="17"/>
        <v>WA.2378.EBA.962.301.F.521219</v>
      </c>
    </row>
    <row r="1103" spans="1:68">
      <c r="A1103" t="s">
        <v>5010</v>
      </c>
      <c r="B1103" t="s">
        <v>4936</v>
      </c>
      <c r="C1103" t="s">
        <v>4937</v>
      </c>
      <c r="D1103" t="s">
        <v>3795</v>
      </c>
      <c r="E1103" t="s">
        <v>197</v>
      </c>
      <c r="F1103" t="s">
        <v>3812</v>
      </c>
      <c r="G1103" t="s">
        <v>820</v>
      </c>
      <c r="H1103" t="s">
        <v>4938</v>
      </c>
      <c r="I1103">
        <v>9</v>
      </c>
      <c r="J1103" t="s">
        <v>5469</v>
      </c>
      <c r="K1103">
        <v>1</v>
      </c>
      <c r="L1103" t="s">
        <v>812</v>
      </c>
      <c r="M1103" t="s">
        <v>567</v>
      </c>
      <c r="N1103" t="s">
        <v>56</v>
      </c>
      <c r="O1103" t="s">
        <v>526</v>
      </c>
      <c r="P1103" t="s">
        <v>8</v>
      </c>
      <c r="Q1103" t="s">
        <v>4570</v>
      </c>
      <c r="R1103" t="s">
        <v>4940</v>
      </c>
      <c r="S1103" t="s">
        <v>195</v>
      </c>
      <c r="T1103" t="s">
        <v>4570</v>
      </c>
      <c r="U1103" t="s">
        <v>4570</v>
      </c>
      <c r="V1103" t="s">
        <v>4496</v>
      </c>
      <c r="W1103" t="s">
        <v>4570</v>
      </c>
      <c r="X1103" t="s">
        <v>6418</v>
      </c>
      <c r="Y1103" t="s">
        <v>4544</v>
      </c>
      <c r="Z1103" t="s">
        <v>8</v>
      </c>
      <c r="AA1103">
        <v>0</v>
      </c>
      <c r="AB1103" t="s">
        <v>195</v>
      </c>
      <c r="AC1103">
        <v>0</v>
      </c>
      <c r="AD1103" t="s">
        <v>195</v>
      </c>
      <c r="AE1103">
        <v>0</v>
      </c>
      <c r="AF1103" t="s">
        <v>195</v>
      </c>
      <c r="AG1103">
        <v>0</v>
      </c>
      <c r="AH1103" t="s">
        <v>195</v>
      </c>
      <c r="AI1103">
        <v>1</v>
      </c>
      <c r="AJ1103" t="s">
        <v>153</v>
      </c>
      <c r="AK1103">
        <v>1192000</v>
      </c>
      <c r="AL1103">
        <v>1192000</v>
      </c>
      <c r="AM1103" t="s">
        <v>195</v>
      </c>
      <c r="AN1103">
        <v>0</v>
      </c>
      <c r="AO1103" t="s">
        <v>5011</v>
      </c>
      <c r="AP1103">
        <v>0</v>
      </c>
      <c r="AQ1103">
        <v>717</v>
      </c>
      <c r="AR1103">
        <v>5577</v>
      </c>
      <c r="AS1103">
        <v>47804</v>
      </c>
      <c r="AT1103">
        <v>66839</v>
      </c>
      <c r="AU1103">
        <v>200430</v>
      </c>
      <c r="AV1103">
        <v>182269</v>
      </c>
      <c r="AW1103">
        <v>182269</v>
      </c>
      <c r="AX1103">
        <v>179054</v>
      </c>
      <c r="AY1103">
        <v>196487</v>
      </c>
      <c r="AZ1103">
        <v>56388</v>
      </c>
      <c r="BA1103">
        <v>74166</v>
      </c>
      <c r="BB1103" t="s">
        <v>3796</v>
      </c>
      <c r="BC1103" t="s">
        <v>3797</v>
      </c>
      <c r="BD1103" t="s">
        <v>3813</v>
      </c>
      <c r="BE1103" t="s">
        <v>3818</v>
      </c>
      <c r="BF1103" t="s">
        <v>3817</v>
      </c>
      <c r="BG1103" t="s">
        <v>3823</v>
      </c>
      <c r="BH1103" t="s">
        <v>523</v>
      </c>
      <c r="BI1103" t="s">
        <v>524</v>
      </c>
      <c r="BJ1103" t="s">
        <v>525</v>
      </c>
      <c r="BK1103" t="s">
        <v>3786</v>
      </c>
      <c r="BL1103" t="s">
        <v>5992</v>
      </c>
      <c r="BM1103" t="s">
        <v>4949</v>
      </c>
      <c r="BN1103" t="s">
        <v>5439</v>
      </c>
      <c r="BO1103" t="s">
        <v>4950</v>
      </c>
      <c r="BP1103" s="441" t="str">
        <f t="shared" si="17"/>
        <v>WA.2378.EBA.962.301.G.521219</v>
      </c>
    </row>
    <row r="1104" spans="1:68">
      <c r="A1104" t="s">
        <v>5010</v>
      </c>
      <c r="B1104" t="s">
        <v>4936</v>
      </c>
      <c r="C1104" t="s">
        <v>4937</v>
      </c>
      <c r="D1104" t="s">
        <v>3795</v>
      </c>
      <c r="E1104" t="s">
        <v>197</v>
      </c>
      <c r="F1104" t="s">
        <v>3812</v>
      </c>
      <c r="G1104" t="s">
        <v>820</v>
      </c>
      <c r="H1104" t="s">
        <v>4938</v>
      </c>
      <c r="I1104">
        <v>9</v>
      </c>
      <c r="J1104" t="s">
        <v>5469</v>
      </c>
      <c r="K1104">
        <v>1</v>
      </c>
      <c r="L1104" t="s">
        <v>812</v>
      </c>
      <c r="M1104" t="s">
        <v>569</v>
      </c>
      <c r="N1104" t="s">
        <v>1516</v>
      </c>
      <c r="O1104" t="s">
        <v>526</v>
      </c>
      <c r="P1104" t="s">
        <v>8</v>
      </c>
      <c r="Q1104" t="s">
        <v>4570</v>
      </c>
      <c r="R1104" t="s">
        <v>4940</v>
      </c>
      <c r="S1104" t="s">
        <v>195</v>
      </c>
      <c r="T1104" t="s">
        <v>4570</v>
      </c>
      <c r="U1104" t="s">
        <v>4570</v>
      </c>
      <c r="V1104" t="s">
        <v>4496</v>
      </c>
      <c r="W1104" t="s">
        <v>4570</v>
      </c>
      <c r="X1104" t="s">
        <v>6419</v>
      </c>
      <c r="Y1104" t="s">
        <v>4544</v>
      </c>
      <c r="Z1104" t="s">
        <v>8</v>
      </c>
      <c r="AA1104">
        <v>0</v>
      </c>
      <c r="AB1104" t="s">
        <v>195</v>
      </c>
      <c r="AC1104">
        <v>0</v>
      </c>
      <c r="AD1104" t="s">
        <v>195</v>
      </c>
      <c r="AE1104">
        <v>0</v>
      </c>
      <c r="AF1104" t="s">
        <v>195</v>
      </c>
      <c r="AG1104">
        <v>0</v>
      </c>
      <c r="AH1104" t="s">
        <v>195</v>
      </c>
      <c r="AI1104">
        <v>12</v>
      </c>
      <c r="AJ1104" t="s">
        <v>106</v>
      </c>
      <c r="AK1104">
        <v>250000</v>
      </c>
      <c r="AL1104">
        <v>3000000</v>
      </c>
      <c r="AM1104" t="s">
        <v>195</v>
      </c>
      <c r="AN1104">
        <v>0</v>
      </c>
      <c r="AO1104" t="s">
        <v>5011</v>
      </c>
      <c r="AP1104">
        <v>0</v>
      </c>
      <c r="AQ1104">
        <v>1805</v>
      </c>
      <c r="AR1104">
        <v>14036</v>
      </c>
      <c r="AS1104">
        <v>120313</v>
      </c>
      <c r="AT1104">
        <v>168219</v>
      </c>
      <c r="AU1104">
        <v>504437</v>
      </c>
      <c r="AV1104">
        <v>458731</v>
      </c>
      <c r="AW1104">
        <v>458731</v>
      </c>
      <c r="AX1104">
        <v>450640</v>
      </c>
      <c r="AY1104">
        <v>494514</v>
      </c>
      <c r="AZ1104">
        <v>141916</v>
      </c>
      <c r="BA1104">
        <v>186658</v>
      </c>
      <c r="BB1104" t="s">
        <v>3796</v>
      </c>
      <c r="BC1104" t="s">
        <v>3797</v>
      </c>
      <c r="BD1104" t="s">
        <v>3813</v>
      </c>
      <c r="BE1104" t="s">
        <v>3818</v>
      </c>
      <c r="BF1104" t="s">
        <v>3817</v>
      </c>
      <c r="BG1104" t="s">
        <v>3825</v>
      </c>
      <c r="BH1104" t="s">
        <v>523</v>
      </c>
      <c r="BI1104" t="s">
        <v>524</v>
      </c>
      <c r="BJ1104" t="s">
        <v>527</v>
      </c>
      <c r="BK1104" t="s">
        <v>3786</v>
      </c>
      <c r="BL1104" t="s">
        <v>5992</v>
      </c>
      <c r="BM1104" t="s">
        <v>4949</v>
      </c>
      <c r="BN1104" t="s">
        <v>5439</v>
      </c>
      <c r="BO1104" t="s">
        <v>4950</v>
      </c>
      <c r="BP1104" s="441" t="str">
        <f t="shared" si="17"/>
        <v>WA.2378.EBA.962.301.I.521219</v>
      </c>
    </row>
    <row r="1105" spans="1:68">
      <c r="A1105" t="s">
        <v>5010</v>
      </c>
      <c r="B1105" t="s">
        <v>4936</v>
      </c>
      <c r="C1105" t="s">
        <v>4937</v>
      </c>
      <c r="D1105" t="s">
        <v>3795</v>
      </c>
      <c r="E1105" t="s">
        <v>197</v>
      </c>
      <c r="F1105" t="s">
        <v>3812</v>
      </c>
      <c r="G1105" t="s">
        <v>820</v>
      </c>
      <c r="H1105" t="s">
        <v>4938</v>
      </c>
      <c r="I1105">
        <v>9</v>
      </c>
      <c r="J1105" t="s">
        <v>5469</v>
      </c>
      <c r="K1105">
        <v>1</v>
      </c>
      <c r="L1105" t="s">
        <v>812</v>
      </c>
      <c r="M1105" t="s">
        <v>569</v>
      </c>
      <c r="N1105" t="s">
        <v>1516</v>
      </c>
      <c r="O1105" t="s">
        <v>526</v>
      </c>
      <c r="P1105" t="s">
        <v>8</v>
      </c>
      <c r="Q1105" t="s">
        <v>4570</v>
      </c>
      <c r="R1105" t="s">
        <v>4940</v>
      </c>
      <c r="S1105" t="s">
        <v>195</v>
      </c>
      <c r="T1105" t="s">
        <v>4570</v>
      </c>
      <c r="U1105" t="s">
        <v>4570</v>
      </c>
      <c r="V1105" t="s">
        <v>4951</v>
      </c>
      <c r="W1105" t="s">
        <v>4496</v>
      </c>
      <c r="X1105" t="s">
        <v>6420</v>
      </c>
      <c r="Y1105" t="s">
        <v>4590</v>
      </c>
      <c r="Z1105" t="s">
        <v>8</v>
      </c>
      <c r="AA1105">
        <v>0</v>
      </c>
      <c r="AB1105" t="s">
        <v>195</v>
      </c>
      <c r="AC1105">
        <v>0</v>
      </c>
      <c r="AD1105" t="s">
        <v>195</v>
      </c>
      <c r="AE1105">
        <v>0</v>
      </c>
      <c r="AF1105" t="s">
        <v>195</v>
      </c>
      <c r="AG1105">
        <v>0</v>
      </c>
      <c r="AH1105" t="s">
        <v>195</v>
      </c>
      <c r="AI1105">
        <v>1</v>
      </c>
      <c r="AJ1105" t="s">
        <v>106</v>
      </c>
      <c r="AK1105">
        <v>24651000</v>
      </c>
      <c r="AL1105">
        <v>24651000</v>
      </c>
      <c r="AM1105" t="s">
        <v>195</v>
      </c>
      <c r="AN1105">
        <v>0</v>
      </c>
      <c r="AO1105" t="s">
        <v>5011</v>
      </c>
      <c r="AP1105">
        <v>0</v>
      </c>
      <c r="AQ1105">
        <v>14829</v>
      </c>
      <c r="AR1105">
        <v>115338</v>
      </c>
      <c r="AS1105">
        <v>988611</v>
      </c>
      <c r="AT1105">
        <v>1382256</v>
      </c>
      <c r="AU1105">
        <v>4144962</v>
      </c>
      <c r="AV1105">
        <v>3769397</v>
      </c>
      <c r="AW1105">
        <v>3769397</v>
      </c>
      <c r="AX1105">
        <v>3702909</v>
      </c>
      <c r="AY1105">
        <v>4063425</v>
      </c>
      <c r="AZ1105">
        <v>1166121</v>
      </c>
      <c r="BA1105">
        <v>1533755</v>
      </c>
      <c r="BB1105" t="s">
        <v>3796</v>
      </c>
      <c r="BC1105" t="s">
        <v>3797</v>
      </c>
      <c r="BD1105" t="s">
        <v>3813</v>
      </c>
      <c r="BE1105" t="s">
        <v>3818</v>
      </c>
      <c r="BF1105" t="s">
        <v>3817</v>
      </c>
      <c r="BG1105" t="s">
        <v>3825</v>
      </c>
      <c r="BH1105" t="s">
        <v>523</v>
      </c>
      <c r="BI1105" t="s">
        <v>524</v>
      </c>
      <c r="BJ1105" t="s">
        <v>527</v>
      </c>
      <c r="BK1105" t="s">
        <v>3786</v>
      </c>
      <c r="BL1105" t="s">
        <v>6421</v>
      </c>
      <c r="BM1105" t="s">
        <v>4949</v>
      </c>
      <c r="BN1105" t="s">
        <v>5439</v>
      </c>
      <c r="BO1105" t="s">
        <v>4950</v>
      </c>
      <c r="BP1105" s="441" t="str">
        <f t="shared" si="17"/>
        <v>WA.2378.EBA.962.301.I.521219</v>
      </c>
    </row>
    <row r="1106" spans="1:68">
      <c r="A1106" t="s">
        <v>4935</v>
      </c>
      <c r="B1106" t="s">
        <v>4936</v>
      </c>
      <c r="C1106" t="s">
        <v>4937</v>
      </c>
      <c r="D1106" t="s">
        <v>3795</v>
      </c>
      <c r="E1106" t="s">
        <v>197</v>
      </c>
      <c r="F1106" t="s">
        <v>3812</v>
      </c>
      <c r="G1106" t="s">
        <v>820</v>
      </c>
      <c r="H1106" t="s">
        <v>4938</v>
      </c>
      <c r="I1106">
        <v>9</v>
      </c>
      <c r="J1106" t="s">
        <v>5469</v>
      </c>
      <c r="K1106">
        <v>1</v>
      </c>
      <c r="L1106" t="s">
        <v>805</v>
      </c>
      <c r="M1106" t="s">
        <v>8</v>
      </c>
      <c r="N1106" t="s">
        <v>132</v>
      </c>
      <c r="O1106" t="s">
        <v>530</v>
      </c>
      <c r="P1106" t="s">
        <v>8</v>
      </c>
      <c r="Q1106" t="s">
        <v>4570</v>
      </c>
      <c r="R1106" t="s">
        <v>4940</v>
      </c>
      <c r="S1106" t="s">
        <v>195</v>
      </c>
      <c r="T1106" t="s">
        <v>4570</v>
      </c>
      <c r="U1106" t="s">
        <v>4570</v>
      </c>
      <c r="V1106" t="s">
        <v>4496</v>
      </c>
      <c r="W1106" t="s">
        <v>4570</v>
      </c>
      <c r="X1106" t="s">
        <v>6422</v>
      </c>
      <c r="Y1106" t="s">
        <v>4483</v>
      </c>
      <c r="Z1106" t="s">
        <v>8</v>
      </c>
      <c r="AA1106">
        <v>0</v>
      </c>
      <c r="AB1106" t="s">
        <v>195</v>
      </c>
      <c r="AC1106">
        <v>0</v>
      </c>
      <c r="AD1106" t="s">
        <v>195</v>
      </c>
      <c r="AE1106">
        <v>0</v>
      </c>
      <c r="AF1106" t="s">
        <v>195</v>
      </c>
      <c r="AG1106">
        <v>0</v>
      </c>
      <c r="AH1106" t="s">
        <v>195</v>
      </c>
      <c r="AI1106">
        <v>12</v>
      </c>
      <c r="AJ1106" t="s">
        <v>106</v>
      </c>
      <c r="AK1106">
        <v>1000000</v>
      </c>
      <c r="AL1106">
        <v>12000000</v>
      </c>
      <c r="AM1106" t="s">
        <v>195</v>
      </c>
      <c r="AN1106">
        <v>0</v>
      </c>
      <c r="AO1106" t="s">
        <v>4943</v>
      </c>
      <c r="AP1106">
        <v>0</v>
      </c>
      <c r="AQ1106">
        <v>158419</v>
      </c>
      <c r="AR1106">
        <v>884674</v>
      </c>
      <c r="AS1106">
        <v>370793</v>
      </c>
      <c r="AT1106">
        <v>827579</v>
      </c>
      <c r="AU1106">
        <v>967178</v>
      </c>
      <c r="AV1106">
        <v>1775072</v>
      </c>
      <c r="AW1106">
        <v>1049479</v>
      </c>
      <c r="AX1106">
        <v>1449927</v>
      </c>
      <c r="AY1106">
        <v>1442104</v>
      </c>
      <c r="AZ1106">
        <v>1409823</v>
      </c>
      <c r="BA1106">
        <v>1664952</v>
      </c>
      <c r="BB1106" t="s">
        <v>3796</v>
      </c>
      <c r="BC1106" t="s">
        <v>3797</v>
      </c>
      <c r="BD1106" t="s">
        <v>3813</v>
      </c>
      <c r="BE1106" t="s">
        <v>3818</v>
      </c>
      <c r="BF1106" t="s">
        <v>5472</v>
      </c>
      <c r="BG1106" t="s">
        <v>6380</v>
      </c>
      <c r="BH1106" t="s">
        <v>4947</v>
      </c>
      <c r="BI1106" t="s">
        <v>195</v>
      </c>
      <c r="BJ1106" t="s">
        <v>195</v>
      </c>
      <c r="BK1106" t="s">
        <v>3791</v>
      </c>
      <c r="BL1106" t="s">
        <v>5049</v>
      </c>
      <c r="BM1106" t="s">
        <v>4949</v>
      </c>
      <c r="BN1106" t="s">
        <v>5444</v>
      </c>
      <c r="BO1106" t="s">
        <v>4950</v>
      </c>
      <c r="BP1106" s="441" t="str">
        <f t="shared" si="17"/>
        <v>WA.2378.EBA.962.101.A.521811</v>
      </c>
    </row>
    <row r="1107" spans="1:68">
      <c r="A1107" t="s">
        <v>4935</v>
      </c>
      <c r="B1107" t="s">
        <v>4936</v>
      </c>
      <c r="C1107" t="s">
        <v>4937</v>
      </c>
      <c r="D1107" t="s">
        <v>3795</v>
      </c>
      <c r="E1107" t="s">
        <v>197</v>
      </c>
      <c r="F1107" t="s">
        <v>3812</v>
      </c>
      <c r="G1107" t="s">
        <v>820</v>
      </c>
      <c r="H1107" t="s">
        <v>4938</v>
      </c>
      <c r="I1107">
        <v>9</v>
      </c>
      <c r="J1107" t="s">
        <v>5469</v>
      </c>
      <c r="K1107">
        <v>1</v>
      </c>
      <c r="L1107" t="s">
        <v>805</v>
      </c>
      <c r="M1107" t="s">
        <v>8</v>
      </c>
      <c r="N1107" t="s">
        <v>132</v>
      </c>
      <c r="O1107" t="s">
        <v>530</v>
      </c>
      <c r="P1107" t="s">
        <v>8</v>
      </c>
      <c r="Q1107" t="s">
        <v>4570</v>
      </c>
      <c r="R1107" t="s">
        <v>4940</v>
      </c>
      <c r="S1107" t="s">
        <v>195</v>
      </c>
      <c r="T1107" t="s">
        <v>4570</v>
      </c>
      <c r="U1107" t="s">
        <v>4570</v>
      </c>
      <c r="V1107" t="s">
        <v>4951</v>
      </c>
      <c r="W1107" t="s">
        <v>4496</v>
      </c>
      <c r="X1107" t="s">
        <v>6423</v>
      </c>
      <c r="Y1107" t="s">
        <v>4493</v>
      </c>
      <c r="Z1107" t="s">
        <v>8</v>
      </c>
      <c r="AA1107">
        <v>0</v>
      </c>
      <c r="AB1107" t="s">
        <v>195</v>
      </c>
      <c r="AC1107">
        <v>0</v>
      </c>
      <c r="AD1107" t="s">
        <v>195</v>
      </c>
      <c r="AE1107">
        <v>0</v>
      </c>
      <c r="AF1107" t="s">
        <v>195</v>
      </c>
      <c r="AG1107">
        <v>0</v>
      </c>
      <c r="AH1107" t="s">
        <v>195</v>
      </c>
      <c r="AI1107">
        <v>12</v>
      </c>
      <c r="AJ1107" t="s">
        <v>106</v>
      </c>
      <c r="AK1107">
        <v>1000000</v>
      </c>
      <c r="AL1107">
        <v>12000000</v>
      </c>
      <c r="AM1107" t="s">
        <v>195</v>
      </c>
      <c r="AN1107">
        <v>0</v>
      </c>
      <c r="AO1107" t="s">
        <v>4943</v>
      </c>
      <c r="AP1107">
        <v>0</v>
      </c>
      <c r="AQ1107">
        <v>158419</v>
      </c>
      <c r="AR1107">
        <v>884674</v>
      </c>
      <c r="AS1107">
        <v>370793</v>
      </c>
      <c r="AT1107">
        <v>827579</v>
      </c>
      <c r="AU1107">
        <v>967178</v>
      </c>
      <c r="AV1107">
        <v>1775072</v>
      </c>
      <c r="AW1107">
        <v>1049479</v>
      </c>
      <c r="AX1107">
        <v>1449927</v>
      </c>
      <c r="AY1107">
        <v>1442104</v>
      </c>
      <c r="AZ1107">
        <v>1409823</v>
      </c>
      <c r="BA1107">
        <v>1664952</v>
      </c>
      <c r="BB1107" t="s">
        <v>3796</v>
      </c>
      <c r="BC1107" t="s">
        <v>3797</v>
      </c>
      <c r="BD1107" t="s">
        <v>3813</v>
      </c>
      <c r="BE1107" t="s">
        <v>3818</v>
      </c>
      <c r="BF1107" t="s">
        <v>5472</v>
      </c>
      <c r="BG1107" t="s">
        <v>6380</v>
      </c>
      <c r="BH1107" t="s">
        <v>4947</v>
      </c>
      <c r="BI1107" t="s">
        <v>195</v>
      </c>
      <c r="BJ1107" t="s">
        <v>195</v>
      </c>
      <c r="BK1107" t="s">
        <v>3791</v>
      </c>
      <c r="BL1107" t="s">
        <v>5450</v>
      </c>
      <c r="BM1107" t="s">
        <v>4949</v>
      </c>
      <c r="BN1107" t="s">
        <v>5444</v>
      </c>
      <c r="BO1107" t="s">
        <v>4950</v>
      </c>
      <c r="BP1107" s="441" t="str">
        <f t="shared" si="17"/>
        <v>WA.2378.EBA.962.101.A.521811</v>
      </c>
    </row>
    <row r="1108" spans="1:68">
      <c r="A1108" t="s">
        <v>4935</v>
      </c>
      <c r="B1108" t="s">
        <v>4936</v>
      </c>
      <c r="C1108" t="s">
        <v>4937</v>
      </c>
      <c r="D1108" t="s">
        <v>3795</v>
      </c>
      <c r="E1108" t="s">
        <v>197</v>
      </c>
      <c r="F1108" t="s">
        <v>3812</v>
      </c>
      <c r="G1108" t="s">
        <v>820</v>
      </c>
      <c r="H1108" t="s">
        <v>4938</v>
      </c>
      <c r="I1108">
        <v>9</v>
      </c>
      <c r="J1108" t="s">
        <v>5469</v>
      </c>
      <c r="K1108">
        <v>1</v>
      </c>
      <c r="L1108" t="s">
        <v>805</v>
      </c>
      <c r="M1108" t="s">
        <v>508</v>
      </c>
      <c r="N1108" t="s">
        <v>134</v>
      </c>
      <c r="O1108" t="s">
        <v>530</v>
      </c>
      <c r="P1108" t="s">
        <v>8</v>
      </c>
      <c r="Q1108" t="s">
        <v>4570</v>
      </c>
      <c r="R1108" t="s">
        <v>4940</v>
      </c>
      <c r="S1108" t="s">
        <v>195</v>
      </c>
      <c r="T1108" t="s">
        <v>4570</v>
      </c>
      <c r="U1108" t="s">
        <v>4570</v>
      </c>
      <c r="V1108" t="s">
        <v>4496</v>
      </c>
      <c r="W1108" t="s">
        <v>4570</v>
      </c>
      <c r="X1108" t="s">
        <v>6424</v>
      </c>
      <c r="Y1108" t="s">
        <v>4483</v>
      </c>
      <c r="Z1108" t="s">
        <v>8</v>
      </c>
      <c r="AA1108">
        <v>0</v>
      </c>
      <c r="AB1108" t="s">
        <v>195</v>
      </c>
      <c r="AC1108">
        <v>0</v>
      </c>
      <c r="AD1108" t="s">
        <v>195</v>
      </c>
      <c r="AE1108">
        <v>0</v>
      </c>
      <c r="AF1108" t="s">
        <v>195</v>
      </c>
      <c r="AG1108">
        <v>0</v>
      </c>
      <c r="AH1108" t="s">
        <v>195</v>
      </c>
      <c r="AI1108">
        <v>10</v>
      </c>
      <c r="AJ1108" t="s">
        <v>106</v>
      </c>
      <c r="AK1108">
        <v>1000000</v>
      </c>
      <c r="AL1108">
        <v>10000000</v>
      </c>
      <c r="AM1108" t="s">
        <v>195</v>
      </c>
      <c r="AN1108">
        <v>0</v>
      </c>
      <c r="AO1108" t="s">
        <v>4943</v>
      </c>
      <c r="AP1108">
        <v>0</v>
      </c>
      <c r="AQ1108">
        <v>158419</v>
      </c>
      <c r="AR1108">
        <v>884674</v>
      </c>
      <c r="AS1108">
        <v>370793</v>
      </c>
      <c r="AT1108">
        <v>827579</v>
      </c>
      <c r="AU1108">
        <v>967178</v>
      </c>
      <c r="AV1108">
        <v>1775072</v>
      </c>
      <c r="AW1108">
        <v>1049479</v>
      </c>
      <c r="AX1108">
        <v>400000</v>
      </c>
      <c r="AY1108">
        <v>492031</v>
      </c>
      <c r="AZ1108">
        <v>1409823</v>
      </c>
      <c r="BA1108">
        <v>1664952</v>
      </c>
      <c r="BB1108" t="s">
        <v>3796</v>
      </c>
      <c r="BC1108" t="s">
        <v>3797</v>
      </c>
      <c r="BD1108" t="s">
        <v>3813</v>
      </c>
      <c r="BE1108" t="s">
        <v>3818</v>
      </c>
      <c r="BF1108" t="s">
        <v>5472</v>
      </c>
      <c r="BG1108" t="s">
        <v>5473</v>
      </c>
      <c r="BH1108" t="s">
        <v>4947</v>
      </c>
      <c r="BI1108" t="s">
        <v>195</v>
      </c>
      <c r="BJ1108" t="s">
        <v>195</v>
      </c>
      <c r="BK1108" t="s">
        <v>3791</v>
      </c>
      <c r="BL1108" t="s">
        <v>5049</v>
      </c>
      <c r="BM1108" t="s">
        <v>4949</v>
      </c>
      <c r="BN1108" t="s">
        <v>5444</v>
      </c>
      <c r="BO1108" t="s">
        <v>4950</v>
      </c>
      <c r="BP1108" s="441" t="str">
        <f t="shared" si="17"/>
        <v>WA.2378.EBA.962.101.B.521811</v>
      </c>
    </row>
    <row r="1109" spans="1:68">
      <c r="A1109" t="s">
        <v>4935</v>
      </c>
      <c r="B1109" t="s">
        <v>4936</v>
      </c>
      <c r="C1109" t="s">
        <v>4937</v>
      </c>
      <c r="D1109" t="s">
        <v>3795</v>
      </c>
      <c r="E1109" t="s">
        <v>197</v>
      </c>
      <c r="F1109" t="s">
        <v>3812</v>
      </c>
      <c r="G1109" t="s">
        <v>820</v>
      </c>
      <c r="H1109" t="s">
        <v>4938</v>
      </c>
      <c r="I1109">
        <v>9</v>
      </c>
      <c r="J1109" t="s">
        <v>5469</v>
      </c>
      <c r="K1109">
        <v>1</v>
      </c>
      <c r="L1109" t="s">
        <v>805</v>
      </c>
      <c r="M1109" t="s">
        <v>508</v>
      </c>
      <c r="N1109" t="s">
        <v>134</v>
      </c>
      <c r="O1109" t="s">
        <v>530</v>
      </c>
      <c r="P1109" t="s">
        <v>8</v>
      </c>
      <c r="Q1109" t="s">
        <v>4570</v>
      </c>
      <c r="R1109" t="s">
        <v>4940</v>
      </c>
      <c r="S1109" t="s">
        <v>195</v>
      </c>
      <c r="T1109" t="s">
        <v>4570</v>
      </c>
      <c r="U1109" t="s">
        <v>4570</v>
      </c>
      <c r="V1109" t="s">
        <v>4951</v>
      </c>
      <c r="W1109" t="s">
        <v>4496</v>
      </c>
      <c r="X1109" t="s">
        <v>6425</v>
      </c>
      <c r="Y1109" t="s">
        <v>4493</v>
      </c>
      <c r="Z1109" t="s">
        <v>8</v>
      </c>
      <c r="AA1109">
        <v>0</v>
      </c>
      <c r="AB1109" t="s">
        <v>195</v>
      </c>
      <c r="AC1109">
        <v>0</v>
      </c>
      <c r="AD1109" t="s">
        <v>195</v>
      </c>
      <c r="AE1109">
        <v>0</v>
      </c>
      <c r="AF1109" t="s">
        <v>195</v>
      </c>
      <c r="AG1109">
        <v>0</v>
      </c>
      <c r="AH1109" t="s">
        <v>195</v>
      </c>
      <c r="AI1109">
        <v>11</v>
      </c>
      <c r="AJ1109" t="s">
        <v>106</v>
      </c>
      <c r="AK1109">
        <v>1000000</v>
      </c>
      <c r="AL1109">
        <v>11000000</v>
      </c>
      <c r="AM1109" t="s">
        <v>195</v>
      </c>
      <c r="AN1109">
        <v>0</v>
      </c>
      <c r="AO1109" t="s">
        <v>4943</v>
      </c>
      <c r="AP1109">
        <v>0</v>
      </c>
      <c r="AQ1109">
        <v>158419</v>
      </c>
      <c r="AR1109">
        <v>884674</v>
      </c>
      <c r="AS1109">
        <v>370793</v>
      </c>
      <c r="AT1109">
        <v>827579</v>
      </c>
      <c r="AU1109">
        <v>967178</v>
      </c>
      <c r="AV1109">
        <v>1775072</v>
      </c>
      <c r="AW1109">
        <v>1049479</v>
      </c>
      <c r="AX1109">
        <v>1449927</v>
      </c>
      <c r="AY1109">
        <v>442104</v>
      </c>
      <c r="AZ1109">
        <v>1409823</v>
      </c>
      <c r="BA1109">
        <v>1664952</v>
      </c>
      <c r="BB1109" t="s">
        <v>3796</v>
      </c>
      <c r="BC1109" t="s">
        <v>3797</v>
      </c>
      <c r="BD1109" t="s">
        <v>3813</v>
      </c>
      <c r="BE1109" t="s">
        <v>3818</v>
      </c>
      <c r="BF1109" t="s">
        <v>5472</v>
      </c>
      <c r="BG1109" t="s">
        <v>5473</v>
      </c>
      <c r="BH1109" t="s">
        <v>4947</v>
      </c>
      <c r="BI1109" t="s">
        <v>195</v>
      </c>
      <c r="BJ1109" t="s">
        <v>195</v>
      </c>
      <c r="BK1109" t="s">
        <v>3791</v>
      </c>
      <c r="BL1109" t="s">
        <v>5450</v>
      </c>
      <c r="BM1109" t="s">
        <v>4949</v>
      </c>
      <c r="BN1109" t="s">
        <v>5444</v>
      </c>
      <c r="BO1109" t="s">
        <v>4950</v>
      </c>
      <c r="BP1109" s="441" t="str">
        <f t="shared" si="17"/>
        <v>WA.2378.EBA.962.101.B.521811</v>
      </c>
    </row>
    <row r="1110" spans="1:68">
      <c r="A1110" t="s">
        <v>5010</v>
      </c>
      <c r="B1110" t="s">
        <v>4936</v>
      </c>
      <c r="C1110" t="s">
        <v>4937</v>
      </c>
      <c r="D1110" t="s">
        <v>3795</v>
      </c>
      <c r="E1110" t="s">
        <v>197</v>
      </c>
      <c r="F1110" t="s">
        <v>3812</v>
      </c>
      <c r="G1110" t="s">
        <v>820</v>
      </c>
      <c r="H1110" t="s">
        <v>4938</v>
      </c>
      <c r="I1110">
        <v>9</v>
      </c>
      <c r="J1110" t="s">
        <v>5469</v>
      </c>
      <c r="K1110">
        <v>1</v>
      </c>
      <c r="L1110" t="s">
        <v>805</v>
      </c>
      <c r="M1110" t="s">
        <v>8</v>
      </c>
      <c r="N1110" t="s">
        <v>132</v>
      </c>
      <c r="O1110" t="s">
        <v>530</v>
      </c>
      <c r="P1110" t="s">
        <v>8</v>
      </c>
      <c r="Q1110" t="s">
        <v>4570</v>
      </c>
      <c r="R1110" t="s">
        <v>4940</v>
      </c>
      <c r="S1110" t="s">
        <v>195</v>
      </c>
      <c r="T1110" t="s">
        <v>4570</v>
      </c>
      <c r="U1110" t="s">
        <v>4570</v>
      </c>
      <c r="V1110" t="s">
        <v>4496</v>
      </c>
      <c r="W1110" t="s">
        <v>4570</v>
      </c>
      <c r="X1110" t="s">
        <v>6422</v>
      </c>
      <c r="Y1110" t="s">
        <v>4483</v>
      </c>
      <c r="Z1110" t="s">
        <v>8</v>
      </c>
      <c r="AA1110">
        <v>0</v>
      </c>
      <c r="AB1110" t="s">
        <v>195</v>
      </c>
      <c r="AC1110">
        <v>0</v>
      </c>
      <c r="AD1110" t="s">
        <v>195</v>
      </c>
      <c r="AE1110">
        <v>0</v>
      </c>
      <c r="AF1110" t="s">
        <v>195</v>
      </c>
      <c r="AG1110">
        <v>0</v>
      </c>
      <c r="AH1110" t="s">
        <v>195</v>
      </c>
      <c r="AI1110">
        <v>12</v>
      </c>
      <c r="AJ1110" t="s">
        <v>106</v>
      </c>
      <c r="AK1110">
        <v>1000000</v>
      </c>
      <c r="AL1110">
        <v>12000000</v>
      </c>
      <c r="AM1110" t="s">
        <v>195</v>
      </c>
      <c r="AN1110">
        <v>0</v>
      </c>
      <c r="AO1110" t="s">
        <v>5011</v>
      </c>
      <c r="AP1110">
        <v>0</v>
      </c>
      <c r="AQ1110">
        <v>136439</v>
      </c>
      <c r="AR1110">
        <v>761929</v>
      </c>
      <c r="AS1110">
        <v>378924</v>
      </c>
      <c r="AT1110">
        <v>111081</v>
      </c>
      <c r="AU1110">
        <v>1333630</v>
      </c>
      <c r="AV1110">
        <v>1570240</v>
      </c>
      <c r="AW1110">
        <v>903868</v>
      </c>
      <c r="AX1110">
        <v>1242281</v>
      </c>
      <c r="AY1110">
        <v>1229992</v>
      </c>
      <c r="AZ1110">
        <v>1214215</v>
      </c>
      <c r="BA1110">
        <v>3117401</v>
      </c>
      <c r="BB1110" t="s">
        <v>3796</v>
      </c>
      <c r="BC1110" t="s">
        <v>3797</v>
      </c>
      <c r="BD1110" t="s">
        <v>3813</v>
      </c>
      <c r="BE1110" t="s">
        <v>3818</v>
      </c>
      <c r="BF1110" t="s">
        <v>5472</v>
      </c>
      <c r="BG1110" t="s">
        <v>6380</v>
      </c>
      <c r="BH1110" t="s">
        <v>4947</v>
      </c>
      <c r="BI1110" t="s">
        <v>195</v>
      </c>
      <c r="BJ1110" t="s">
        <v>195</v>
      </c>
      <c r="BK1110" t="s">
        <v>3791</v>
      </c>
      <c r="BL1110" t="s">
        <v>5049</v>
      </c>
      <c r="BM1110" t="s">
        <v>4949</v>
      </c>
      <c r="BN1110" t="s">
        <v>5444</v>
      </c>
      <c r="BO1110" t="s">
        <v>4950</v>
      </c>
      <c r="BP1110" s="441" t="str">
        <f t="shared" si="17"/>
        <v>WA.2378.EBA.962.101.A.521811</v>
      </c>
    </row>
    <row r="1111" spans="1:68">
      <c r="A1111" t="s">
        <v>5010</v>
      </c>
      <c r="B1111" t="s">
        <v>4936</v>
      </c>
      <c r="C1111" t="s">
        <v>4937</v>
      </c>
      <c r="D1111" t="s">
        <v>3795</v>
      </c>
      <c r="E1111" t="s">
        <v>197</v>
      </c>
      <c r="F1111" t="s">
        <v>3812</v>
      </c>
      <c r="G1111" t="s">
        <v>820</v>
      </c>
      <c r="H1111" t="s">
        <v>4938</v>
      </c>
      <c r="I1111">
        <v>9</v>
      </c>
      <c r="J1111" t="s">
        <v>5469</v>
      </c>
      <c r="K1111">
        <v>1</v>
      </c>
      <c r="L1111" t="s">
        <v>805</v>
      </c>
      <c r="M1111" t="s">
        <v>8</v>
      </c>
      <c r="N1111" t="s">
        <v>132</v>
      </c>
      <c r="O1111" t="s">
        <v>530</v>
      </c>
      <c r="P1111" t="s">
        <v>8</v>
      </c>
      <c r="Q1111" t="s">
        <v>4570</v>
      </c>
      <c r="R1111" t="s">
        <v>4940</v>
      </c>
      <c r="S1111" t="s">
        <v>195</v>
      </c>
      <c r="T1111" t="s">
        <v>4570</v>
      </c>
      <c r="U1111" t="s">
        <v>4570</v>
      </c>
      <c r="V1111" t="s">
        <v>4951</v>
      </c>
      <c r="W1111" t="s">
        <v>4496</v>
      </c>
      <c r="X1111" t="s">
        <v>6423</v>
      </c>
      <c r="Y1111" t="s">
        <v>4493</v>
      </c>
      <c r="Z1111" t="s">
        <v>8</v>
      </c>
      <c r="AA1111">
        <v>0</v>
      </c>
      <c r="AB1111" t="s">
        <v>195</v>
      </c>
      <c r="AC1111">
        <v>0</v>
      </c>
      <c r="AD1111" t="s">
        <v>195</v>
      </c>
      <c r="AE1111">
        <v>0</v>
      </c>
      <c r="AF1111" t="s">
        <v>195</v>
      </c>
      <c r="AG1111">
        <v>0</v>
      </c>
      <c r="AH1111" t="s">
        <v>195</v>
      </c>
      <c r="AI1111">
        <v>12</v>
      </c>
      <c r="AJ1111" t="s">
        <v>106</v>
      </c>
      <c r="AK1111">
        <v>1000000</v>
      </c>
      <c r="AL1111">
        <v>12000000</v>
      </c>
      <c r="AM1111" t="s">
        <v>195</v>
      </c>
      <c r="AN1111">
        <v>0</v>
      </c>
      <c r="AO1111" t="s">
        <v>5011</v>
      </c>
      <c r="AP1111">
        <v>0</v>
      </c>
      <c r="AQ1111">
        <v>136439</v>
      </c>
      <c r="AR1111">
        <v>761929</v>
      </c>
      <c r="AS1111">
        <v>378924</v>
      </c>
      <c r="AT1111">
        <v>111081</v>
      </c>
      <c r="AU1111">
        <v>1333630</v>
      </c>
      <c r="AV1111">
        <v>1570240</v>
      </c>
      <c r="AW1111">
        <v>903868</v>
      </c>
      <c r="AX1111">
        <v>1242281</v>
      </c>
      <c r="AY1111">
        <v>1229992</v>
      </c>
      <c r="AZ1111">
        <v>1214215</v>
      </c>
      <c r="BA1111">
        <v>3117401</v>
      </c>
      <c r="BB1111" t="s">
        <v>3796</v>
      </c>
      <c r="BC1111" t="s">
        <v>3797</v>
      </c>
      <c r="BD1111" t="s">
        <v>3813</v>
      </c>
      <c r="BE1111" t="s">
        <v>3818</v>
      </c>
      <c r="BF1111" t="s">
        <v>5472</v>
      </c>
      <c r="BG1111" t="s">
        <v>6380</v>
      </c>
      <c r="BH1111" t="s">
        <v>4947</v>
      </c>
      <c r="BI1111" t="s">
        <v>195</v>
      </c>
      <c r="BJ1111" t="s">
        <v>195</v>
      </c>
      <c r="BK1111" t="s">
        <v>3791</v>
      </c>
      <c r="BL1111" t="s">
        <v>5450</v>
      </c>
      <c r="BM1111" t="s">
        <v>4949</v>
      </c>
      <c r="BN1111" t="s">
        <v>5444</v>
      </c>
      <c r="BO1111" t="s">
        <v>4950</v>
      </c>
      <c r="BP1111" s="441" t="str">
        <f t="shared" si="17"/>
        <v>WA.2378.EBA.962.101.A.521811</v>
      </c>
    </row>
    <row r="1112" spans="1:68">
      <c r="A1112" t="s">
        <v>5010</v>
      </c>
      <c r="B1112" t="s">
        <v>4936</v>
      </c>
      <c r="C1112" t="s">
        <v>4937</v>
      </c>
      <c r="D1112" t="s">
        <v>3795</v>
      </c>
      <c r="E1112" t="s">
        <v>197</v>
      </c>
      <c r="F1112" t="s">
        <v>3812</v>
      </c>
      <c r="G1112" t="s">
        <v>820</v>
      </c>
      <c r="H1112" t="s">
        <v>4938</v>
      </c>
      <c r="I1112">
        <v>9</v>
      </c>
      <c r="J1112" t="s">
        <v>5469</v>
      </c>
      <c r="K1112">
        <v>1</v>
      </c>
      <c r="L1112" t="s">
        <v>805</v>
      </c>
      <c r="M1112" t="s">
        <v>508</v>
      </c>
      <c r="N1112" t="s">
        <v>134</v>
      </c>
      <c r="O1112" t="s">
        <v>530</v>
      </c>
      <c r="P1112" t="s">
        <v>8</v>
      </c>
      <c r="Q1112" t="s">
        <v>4570</v>
      </c>
      <c r="R1112" t="s">
        <v>4940</v>
      </c>
      <c r="S1112" t="s">
        <v>195</v>
      </c>
      <c r="T1112" t="s">
        <v>4570</v>
      </c>
      <c r="U1112" t="s">
        <v>4570</v>
      </c>
      <c r="V1112" t="s">
        <v>4951</v>
      </c>
      <c r="W1112" t="s">
        <v>4496</v>
      </c>
      <c r="X1112" t="s">
        <v>6424</v>
      </c>
      <c r="Y1112" t="s">
        <v>4483</v>
      </c>
      <c r="Z1112" t="s">
        <v>8</v>
      </c>
      <c r="AA1112">
        <v>0</v>
      </c>
      <c r="AB1112" t="s">
        <v>195</v>
      </c>
      <c r="AC1112">
        <v>0</v>
      </c>
      <c r="AD1112" t="s">
        <v>195</v>
      </c>
      <c r="AE1112">
        <v>0</v>
      </c>
      <c r="AF1112" t="s">
        <v>195</v>
      </c>
      <c r="AG1112">
        <v>0</v>
      </c>
      <c r="AH1112" t="s">
        <v>195</v>
      </c>
      <c r="AI1112">
        <v>10</v>
      </c>
      <c r="AJ1112" t="s">
        <v>106</v>
      </c>
      <c r="AK1112">
        <v>1000000</v>
      </c>
      <c r="AL1112">
        <v>10000000</v>
      </c>
      <c r="AM1112" t="s">
        <v>195</v>
      </c>
      <c r="AN1112">
        <v>0</v>
      </c>
      <c r="AO1112" t="s">
        <v>5011</v>
      </c>
      <c r="AP1112">
        <v>0</v>
      </c>
      <c r="AQ1112">
        <v>113699</v>
      </c>
      <c r="AR1112">
        <v>634941</v>
      </c>
      <c r="AS1112">
        <v>315770</v>
      </c>
      <c r="AT1112">
        <v>92568</v>
      </c>
      <c r="AU1112">
        <v>1111358</v>
      </c>
      <c r="AV1112">
        <v>1308533</v>
      </c>
      <c r="AW1112">
        <v>753223</v>
      </c>
      <c r="AX1112">
        <v>1035234</v>
      </c>
      <c r="AY1112">
        <v>1024993</v>
      </c>
      <c r="AZ1112">
        <v>1011846</v>
      </c>
      <c r="BA1112">
        <v>2597835</v>
      </c>
      <c r="BB1112" t="s">
        <v>3796</v>
      </c>
      <c r="BC1112" t="s">
        <v>3797</v>
      </c>
      <c r="BD1112" t="s">
        <v>3813</v>
      </c>
      <c r="BE1112" t="s">
        <v>3818</v>
      </c>
      <c r="BF1112" t="s">
        <v>5472</v>
      </c>
      <c r="BG1112" t="s">
        <v>5473</v>
      </c>
      <c r="BH1112" t="s">
        <v>4947</v>
      </c>
      <c r="BI1112" t="s">
        <v>195</v>
      </c>
      <c r="BJ1112" t="s">
        <v>195</v>
      </c>
      <c r="BK1112" t="s">
        <v>3791</v>
      </c>
      <c r="BL1112" t="s">
        <v>5113</v>
      </c>
      <c r="BM1112" t="s">
        <v>4949</v>
      </c>
      <c r="BN1112" t="s">
        <v>5444</v>
      </c>
      <c r="BO1112" t="s">
        <v>4950</v>
      </c>
      <c r="BP1112" s="441" t="str">
        <f t="shared" si="17"/>
        <v>WA.2378.EBA.962.101.B.521811</v>
      </c>
    </row>
    <row r="1113" spans="1:68">
      <c r="A1113" t="s">
        <v>5010</v>
      </c>
      <c r="B1113" t="s">
        <v>4936</v>
      </c>
      <c r="C1113" t="s">
        <v>4937</v>
      </c>
      <c r="D1113" t="s">
        <v>3795</v>
      </c>
      <c r="E1113" t="s">
        <v>197</v>
      </c>
      <c r="F1113" t="s">
        <v>3812</v>
      </c>
      <c r="G1113" t="s">
        <v>820</v>
      </c>
      <c r="H1113" t="s">
        <v>4938</v>
      </c>
      <c r="I1113">
        <v>9</v>
      </c>
      <c r="J1113" t="s">
        <v>5469</v>
      </c>
      <c r="K1113">
        <v>1</v>
      </c>
      <c r="L1113" t="s">
        <v>805</v>
      </c>
      <c r="M1113" t="s">
        <v>508</v>
      </c>
      <c r="N1113" t="s">
        <v>134</v>
      </c>
      <c r="O1113" t="s">
        <v>530</v>
      </c>
      <c r="P1113" t="s">
        <v>8</v>
      </c>
      <c r="Q1113" t="s">
        <v>4570</v>
      </c>
      <c r="R1113" t="s">
        <v>4940</v>
      </c>
      <c r="S1113" t="s">
        <v>195</v>
      </c>
      <c r="T1113" t="s">
        <v>4570</v>
      </c>
      <c r="U1113" t="s">
        <v>4570</v>
      </c>
      <c r="V1113" t="s">
        <v>5001</v>
      </c>
      <c r="W1113" t="s">
        <v>4951</v>
      </c>
      <c r="X1113" t="s">
        <v>6425</v>
      </c>
      <c r="Y1113" t="s">
        <v>4493</v>
      </c>
      <c r="Z1113" t="s">
        <v>8</v>
      </c>
      <c r="AA1113">
        <v>0</v>
      </c>
      <c r="AB1113" t="s">
        <v>195</v>
      </c>
      <c r="AC1113">
        <v>0</v>
      </c>
      <c r="AD1113" t="s">
        <v>195</v>
      </c>
      <c r="AE1113">
        <v>0</v>
      </c>
      <c r="AF1113" t="s">
        <v>195</v>
      </c>
      <c r="AG1113">
        <v>0</v>
      </c>
      <c r="AH1113" t="s">
        <v>195</v>
      </c>
      <c r="AI1113">
        <v>11</v>
      </c>
      <c r="AJ1113" t="s">
        <v>106</v>
      </c>
      <c r="AK1113">
        <v>1000000</v>
      </c>
      <c r="AL1113">
        <v>11000000</v>
      </c>
      <c r="AM1113" t="s">
        <v>195</v>
      </c>
      <c r="AN1113">
        <v>0</v>
      </c>
      <c r="AO1113" t="s">
        <v>5011</v>
      </c>
      <c r="AP1113">
        <v>0</v>
      </c>
      <c r="AQ1113">
        <v>125069</v>
      </c>
      <c r="AR1113">
        <v>698435</v>
      </c>
      <c r="AS1113">
        <v>347347</v>
      </c>
      <c r="AT1113">
        <v>101825</v>
      </c>
      <c r="AU1113">
        <v>1222494</v>
      </c>
      <c r="AV1113">
        <v>1439387</v>
      </c>
      <c r="AW1113">
        <v>828545</v>
      </c>
      <c r="AX1113">
        <v>1138757</v>
      </c>
      <c r="AY1113">
        <v>1127493</v>
      </c>
      <c r="AZ1113">
        <v>1113031</v>
      </c>
      <c r="BA1113">
        <v>2857617</v>
      </c>
      <c r="BB1113" t="s">
        <v>3796</v>
      </c>
      <c r="BC1113" t="s">
        <v>3797</v>
      </c>
      <c r="BD1113" t="s">
        <v>3813</v>
      </c>
      <c r="BE1113" t="s">
        <v>3818</v>
      </c>
      <c r="BF1113" t="s">
        <v>5472</v>
      </c>
      <c r="BG1113" t="s">
        <v>5473</v>
      </c>
      <c r="BH1113" t="s">
        <v>4947</v>
      </c>
      <c r="BI1113" t="s">
        <v>195</v>
      </c>
      <c r="BJ1113" t="s">
        <v>195</v>
      </c>
      <c r="BK1113" t="s">
        <v>3791</v>
      </c>
      <c r="BL1113" t="s">
        <v>5053</v>
      </c>
      <c r="BM1113" t="s">
        <v>4949</v>
      </c>
      <c r="BN1113" t="s">
        <v>5444</v>
      </c>
      <c r="BO1113" t="s">
        <v>4950</v>
      </c>
      <c r="BP1113" s="441" t="str">
        <f t="shared" si="17"/>
        <v>WA.2378.EBA.962.101.B.521811</v>
      </c>
    </row>
    <row r="1114" spans="1:68">
      <c r="A1114" t="s">
        <v>4935</v>
      </c>
      <c r="B1114" t="s">
        <v>4936</v>
      </c>
      <c r="C1114" t="s">
        <v>4937</v>
      </c>
      <c r="D1114" t="s">
        <v>3795</v>
      </c>
      <c r="E1114" t="s">
        <v>197</v>
      </c>
      <c r="F1114" t="s">
        <v>3812</v>
      </c>
      <c r="G1114" t="s">
        <v>820</v>
      </c>
      <c r="H1114" t="s">
        <v>4938</v>
      </c>
      <c r="I1114">
        <v>9</v>
      </c>
      <c r="J1114" t="s">
        <v>5469</v>
      </c>
      <c r="K1114">
        <v>1</v>
      </c>
      <c r="L1114" t="s">
        <v>812</v>
      </c>
      <c r="M1114" t="s">
        <v>8</v>
      </c>
      <c r="N1114" t="s">
        <v>148</v>
      </c>
      <c r="O1114" t="s">
        <v>504</v>
      </c>
      <c r="P1114" t="s">
        <v>8</v>
      </c>
      <c r="Q1114" t="s">
        <v>4570</v>
      </c>
      <c r="R1114" t="s">
        <v>4940</v>
      </c>
      <c r="S1114" t="s">
        <v>195</v>
      </c>
      <c r="T1114" t="s">
        <v>4570</v>
      </c>
      <c r="U1114" t="s">
        <v>4570</v>
      </c>
      <c r="V1114" t="s">
        <v>4496</v>
      </c>
      <c r="W1114" t="s">
        <v>4570</v>
      </c>
      <c r="X1114" t="s">
        <v>6426</v>
      </c>
      <c r="Y1114" t="s">
        <v>4559</v>
      </c>
      <c r="Z1114" t="s">
        <v>8</v>
      </c>
      <c r="AA1114">
        <v>0</v>
      </c>
      <c r="AB1114" t="s">
        <v>195</v>
      </c>
      <c r="AC1114">
        <v>0</v>
      </c>
      <c r="AD1114" t="s">
        <v>195</v>
      </c>
      <c r="AE1114">
        <v>0</v>
      </c>
      <c r="AF1114" t="s">
        <v>195</v>
      </c>
      <c r="AG1114">
        <v>0</v>
      </c>
      <c r="AH1114" t="s">
        <v>195</v>
      </c>
      <c r="AI1114">
        <v>5</v>
      </c>
      <c r="AJ1114" t="s">
        <v>25</v>
      </c>
      <c r="AK1114">
        <v>150000</v>
      </c>
      <c r="AL1114">
        <v>750000</v>
      </c>
      <c r="AM1114" t="s">
        <v>195</v>
      </c>
      <c r="AN1114">
        <v>0</v>
      </c>
      <c r="AO1114" t="s">
        <v>4943</v>
      </c>
      <c r="AP1114">
        <v>0</v>
      </c>
      <c r="AQ1114">
        <v>451</v>
      </c>
      <c r="AR1114">
        <v>3509</v>
      </c>
      <c r="AS1114">
        <v>30078</v>
      </c>
      <c r="AT1114">
        <v>42055</v>
      </c>
      <c r="AU1114">
        <v>126109</v>
      </c>
      <c r="AV1114">
        <v>114683</v>
      </c>
      <c r="AW1114">
        <v>114683</v>
      </c>
      <c r="AX1114">
        <v>112660</v>
      </c>
      <c r="AY1114">
        <v>123629</v>
      </c>
      <c r="AZ1114">
        <v>35479</v>
      </c>
      <c r="BA1114">
        <v>46664</v>
      </c>
      <c r="BB1114" t="s">
        <v>3796</v>
      </c>
      <c r="BC1114" t="s">
        <v>3797</v>
      </c>
      <c r="BD1114" t="s">
        <v>3813</v>
      </c>
      <c r="BE1114" t="s">
        <v>3818</v>
      </c>
      <c r="BF1114" t="s">
        <v>3817</v>
      </c>
      <c r="BG1114" t="s">
        <v>3798</v>
      </c>
      <c r="BH1114" t="s">
        <v>523</v>
      </c>
      <c r="BI1114" t="s">
        <v>565</v>
      </c>
      <c r="BJ1114" t="s">
        <v>549</v>
      </c>
      <c r="BK1114" t="s">
        <v>505</v>
      </c>
      <c r="BL1114" t="s">
        <v>6427</v>
      </c>
      <c r="BM1114" t="s">
        <v>4949</v>
      </c>
      <c r="BN1114" t="s">
        <v>5509</v>
      </c>
      <c r="BO1114" t="s">
        <v>4950</v>
      </c>
      <c r="BP1114" s="441" t="str">
        <f t="shared" si="17"/>
        <v>WA.2378.EBA.962.301.A.524113</v>
      </c>
    </row>
    <row r="1115" spans="1:68">
      <c r="A1115" t="s">
        <v>4935</v>
      </c>
      <c r="B1115" t="s">
        <v>4936</v>
      </c>
      <c r="C1115" t="s">
        <v>4937</v>
      </c>
      <c r="D1115" t="s">
        <v>3795</v>
      </c>
      <c r="E1115" t="s">
        <v>197</v>
      </c>
      <c r="F1115" t="s">
        <v>3812</v>
      </c>
      <c r="G1115" t="s">
        <v>820</v>
      </c>
      <c r="H1115" t="s">
        <v>4938</v>
      </c>
      <c r="I1115">
        <v>9</v>
      </c>
      <c r="J1115" t="s">
        <v>5469</v>
      </c>
      <c r="K1115">
        <v>1</v>
      </c>
      <c r="L1115" t="s">
        <v>812</v>
      </c>
      <c r="M1115" t="s">
        <v>509</v>
      </c>
      <c r="N1115" t="s">
        <v>1397</v>
      </c>
      <c r="O1115" t="s">
        <v>504</v>
      </c>
      <c r="P1115" t="s">
        <v>8</v>
      </c>
      <c r="Q1115" t="s">
        <v>4570</v>
      </c>
      <c r="R1115" t="s">
        <v>4940</v>
      </c>
      <c r="S1115" t="s">
        <v>195</v>
      </c>
      <c r="T1115" t="s">
        <v>4570</v>
      </c>
      <c r="U1115" t="s">
        <v>4570</v>
      </c>
      <c r="V1115" t="s">
        <v>4496</v>
      </c>
      <c r="W1115" t="s">
        <v>4570</v>
      </c>
      <c r="X1115" t="s">
        <v>6428</v>
      </c>
      <c r="Y1115" t="s">
        <v>4555</v>
      </c>
      <c r="Z1115" t="s">
        <v>8</v>
      </c>
      <c r="AA1115">
        <v>0</v>
      </c>
      <c r="AB1115" t="s">
        <v>195</v>
      </c>
      <c r="AC1115">
        <v>0</v>
      </c>
      <c r="AD1115" t="s">
        <v>195</v>
      </c>
      <c r="AE1115">
        <v>0</v>
      </c>
      <c r="AF1115" t="s">
        <v>195</v>
      </c>
      <c r="AG1115">
        <v>0</v>
      </c>
      <c r="AH1115" t="s">
        <v>195</v>
      </c>
      <c r="AI1115">
        <v>15</v>
      </c>
      <c r="AJ1115" t="s">
        <v>25</v>
      </c>
      <c r="AK1115">
        <v>150000</v>
      </c>
      <c r="AL1115">
        <v>2250000</v>
      </c>
      <c r="AM1115" t="s">
        <v>195</v>
      </c>
      <c r="AN1115">
        <v>0</v>
      </c>
      <c r="AO1115" t="s">
        <v>4943</v>
      </c>
      <c r="AP1115">
        <v>0</v>
      </c>
      <c r="AQ1115">
        <v>361</v>
      </c>
      <c r="AR1115">
        <v>2807</v>
      </c>
      <c r="AS1115">
        <v>24063</v>
      </c>
      <c r="AT1115">
        <v>33644</v>
      </c>
      <c r="AU1115">
        <v>100887</v>
      </c>
      <c r="AV1115">
        <v>91746</v>
      </c>
      <c r="AW1115">
        <v>91746</v>
      </c>
      <c r="AX1115">
        <v>90128</v>
      </c>
      <c r="AY1115">
        <v>98903</v>
      </c>
      <c r="AZ1115">
        <v>28383</v>
      </c>
      <c r="BA1115">
        <v>1687332</v>
      </c>
      <c r="BB1115" t="s">
        <v>3796</v>
      </c>
      <c r="BC1115" t="s">
        <v>3797</v>
      </c>
      <c r="BD1115" t="s">
        <v>3813</v>
      </c>
      <c r="BE1115" t="s">
        <v>3818</v>
      </c>
      <c r="BF1115" t="s">
        <v>3817</v>
      </c>
      <c r="BG1115" t="s">
        <v>3819</v>
      </c>
      <c r="BH1115" t="s">
        <v>523</v>
      </c>
      <c r="BI1115" t="s">
        <v>565</v>
      </c>
      <c r="BJ1115" t="s">
        <v>549</v>
      </c>
      <c r="BK1115" t="s">
        <v>505</v>
      </c>
      <c r="BL1115" t="s">
        <v>6429</v>
      </c>
      <c r="BM1115" t="s">
        <v>4949</v>
      </c>
      <c r="BN1115" t="s">
        <v>5509</v>
      </c>
      <c r="BO1115" t="s">
        <v>4950</v>
      </c>
      <c r="BP1115" s="441" t="str">
        <f t="shared" si="17"/>
        <v>WA.2378.EBA.962.301.C.524113</v>
      </c>
    </row>
    <row r="1116" spans="1:68">
      <c r="A1116" t="s">
        <v>5010</v>
      </c>
      <c r="B1116" t="s">
        <v>4936</v>
      </c>
      <c r="C1116" t="s">
        <v>4937</v>
      </c>
      <c r="D1116" t="s">
        <v>3795</v>
      </c>
      <c r="E1116" t="s">
        <v>197</v>
      </c>
      <c r="F1116" t="s">
        <v>3812</v>
      </c>
      <c r="G1116" t="s">
        <v>820</v>
      </c>
      <c r="H1116" t="s">
        <v>4938</v>
      </c>
      <c r="I1116">
        <v>9</v>
      </c>
      <c r="J1116" t="s">
        <v>5469</v>
      </c>
      <c r="K1116">
        <v>1</v>
      </c>
      <c r="L1116" t="s">
        <v>812</v>
      </c>
      <c r="M1116" t="s">
        <v>8</v>
      </c>
      <c r="N1116" t="s">
        <v>148</v>
      </c>
      <c r="O1116" t="s">
        <v>504</v>
      </c>
      <c r="P1116" t="s">
        <v>8</v>
      </c>
      <c r="Q1116" t="s">
        <v>4570</v>
      </c>
      <c r="R1116" t="s">
        <v>4940</v>
      </c>
      <c r="S1116" t="s">
        <v>195</v>
      </c>
      <c r="T1116" t="s">
        <v>4570</v>
      </c>
      <c r="U1116" t="s">
        <v>4570</v>
      </c>
      <c r="V1116" t="s">
        <v>4496</v>
      </c>
      <c r="W1116" t="s">
        <v>4570</v>
      </c>
      <c r="X1116" t="s">
        <v>6426</v>
      </c>
      <c r="Y1116" t="s">
        <v>4559</v>
      </c>
      <c r="Z1116" t="s">
        <v>8</v>
      </c>
      <c r="AA1116">
        <v>0</v>
      </c>
      <c r="AB1116" t="s">
        <v>195</v>
      </c>
      <c r="AC1116">
        <v>0</v>
      </c>
      <c r="AD1116" t="s">
        <v>195</v>
      </c>
      <c r="AE1116">
        <v>0</v>
      </c>
      <c r="AF1116" t="s">
        <v>195</v>
      </c>
      <c r="AG1116">
        <v>0</v>
      </c>
      <c r="AH1116" t="s">
        <v>195</v>
      </c>
      <c r="AI1116">
        <v>5</v>
      </c>
      <c r="AJ1116" t="s">
        <v>25</v>
      </c>
      <c r="AK1116">
        <v>150000</v>
      </c>
      <c r="AL1116">
        <v>750000</v>
      </c>
      <c r="AM1116" t="s">
        <v>195</v>
      </c>
      <c r="AN1116">
        <v>0</v>
      </c>
      <c r="AO1116" t="s">
        <v>5011</v>
      </c>
      <c r="AP1116">
        <v>0</v>
      </c>
      <c r="AQ1116">
        <v>451</v>
      </c>
      <c r="AR1116">
        <v>3509</v>
      </c>
      <c r="AS1116">
        <v>30078</v>
      </c>
      <c r="AT1116">
        <v>42055</v>
      </c>
      <c r="AU1116">
        <v>126109</v>
      </c>
      <c r="AV1116">
        <v>114683</v>
      </c>
      <c r="AW1116">
        <v>114683</v>
      </c>
      <c r="AX1116">
        <v>112660</v>
      </c>
      <c r="AY1116">
        <v>123629</v>
      </c>
      <c r="AZ1116">
        <v>35479</v>
      </c>
      <c r="BA1116">
        <v>46664</v>
      </c>
      <c r="BB1116" t="s">
        <v>3796</v>
      </c>
      <c r="BC1116" t="s">
        <v>3797</v>
      </c>
      <c r="BD1116" t="s">
        <v>3813</v>
      </c>
      <c r="BE1116" t="s">
        <v>3818</v>
      </c>
      <c r="BF1116" t="s">
        <v>3817</v>
      </c>
      <c r="BG1116" t="s">
        <v>3798</v>
      </c>
      <c r="BH1116" t="s">
        <v>523</v>
      </c>
      <c r="BI1116" t="s">
        <v>565</v>
      </c>
      <c r="BJ1116" t="s">
        <v>549</v>
      </c>
      <c r="BK1116" t="s">
        <v>505</v>
      </c>
      <c r="BL1116" t="s">
        <v>6427</v>
      </c>
      <c r="BM1116" t="s">
        <v>4949</v>
      </c>
      <c r="BN1116" t="s">
        <v>5509</v>
      </c>
      <c r="BO1116" t="s">
        <v>4950</v>
      </c>
      <c r="BP1116" s="441" t="str">
        <f t="shared" si="17"/>
        <v>WA.2378.EBA.962.301.A.524113</v>
      </c>
    </row>
    <row r="1117" spans="1:68">
      <c r="A1117" t="s">
        <v>5010</v>
      </c>
      <c r="B1117" t="s">
        <v>4936</v>
      </c>
      <c r="C1117" t="s">
        <v>4937</v>
      </c>
      <c r="D1117" t="s">
        <v>3795</v>
      </c>
      <c r="E1117" t="s">
        <v>197</v>
      </c>
      <c r="F1117" t="s">
        <v>3812</v>
      </c>
      <c r="G1117" t="s">
        <v>820</v>
      </c>
      <c r="H1117" t="s">
        <v>4938</v>
      </c>
      <c r="I1117">
        <v>9</v>
      </c>
      <c r="J1117" t="s">
        <v>5469</v>
      </c>
      <c r="K1117">
        <v>1</v>
      </c>
      <c r="L1117" t="s">
        <v>812</v>
      </c>
      <c r="M1117" t="s">
        <v>509</v>
      </c>
      <c r="N1117" t="s">
        <v>1397</v>
      </c>
      <c r="O1117" t="s">
        <v>504</v>
      </c>
      <c r="P1117" t="s">
        <v>8</v>
      </c>
      <c r="Q1117" t="s">
        <v>4570</v>
      </c>
      <c r="R1117" t="s">
        <v>4940</v>
      </c>
      <c r="S1117" t="s">
        <v>195</v>
      </c>
      <c r="T1117" t="s">
        <v>4570</v>
      </c>
      <c r="U1117" t="s">
        <v>4570</v>
      </c>
      <c r="V1117" t="s">
        <v>4496</v>
      </c>
      <c r="W1117" t="s">
        <v>4570</v>
      </c>
      <c r="X1117" t="s">
        <v>6428</v>
      </c>
      <c r="Y1117" t="s">
        <v>4555</v>
      </c>
      <c r="Z1117" t="s">
        <v>8</v>
      </c>
      <c r="AA1117">
        <v>0</v>
      </c>
      <c r="AB1117" t="s">
        <v>195</v>
      </c>
      <c r="AC1117">
        <v>0</v>
      </c>
      <c r="AD1117" t="s">
        <v>195</v>
      </c>
      <c r="AE1117">
        <v>0</v>
      </c>
      <c r="AF1117" t="s">
        <v>195</v>
      </c>
      <c r="AG1117">
        <v>0</v>
      </c>
      <c r="AH1117" t="s">
        <v>195</v>
      </c>
      <c r="AI1117">
        <v>15</v>
      </c>
      <c r="AJ1117" t="s">
        <v>25</v>
      </c>
      <c r="AK1117">
        <v>150000</v>
      </c>
      <c r="AL1117">
        <v>2250000</v>
      </c>
      <c r="AM1117" t="s">
        <v>195</v>
      </c>
      <c r="AN1117">
        <v>0</v>
      </c>
      <c r="AO1117" t="s">
        <v>5011</v>
      </c>
      <c r="AP1117">
        <v>0</v>
      </c>
      <c r="AQ1117">
        <v>361</v>
      </c>
      <c r="AR1117">
        <v>2807</v>
      </c>
      <c r="AS1117">
        <v>24063</v>
      </c>
      <c r="AT1117">
        <v>33644</v>
      </c>
      <c r="AU1117">
        <v>100887</v>
      </c>
      <c r="AV1117">
        <v>91746</v>
      </c>
      <c r="AW1117">
        <v>91746</v>
      </c>
      <c r="AX1117">
        <v>90128</v>
      </c>
      <c r="AY1117">
        <v>98903</v>
      </c>
      <c r="AZ1117">
        <v>28383</v>
      </c>
      <c r="BA1117">
        <v>1687332</v>
      </c>
      <c r="BB1117" t="s">
        <v>3796</v>
      </c>
      <c r="BC1117" t="s">
        <v>3797</v>
      </c>
      <c r="BD1117" t="s">
        <v>3813</v>
      </c>
      <c r="BE1117" t="s">
        <v>3818</v>
      </c>
      <c r="BF1117" t="s">
        <v>3817</v>
      </c>
      <c r="BG1117" t="s">
        <v>3819</v>
      </c>
      <c r="BH1117" t="s">
        <v>523</v>
      </c>
      <c r="BI1117" t="s">
        <v>565</v>
      </c>
      <c r="BJ1117" t="s">
        <v>549</v>
      </c>
      <c r="BK1117" t="s">
        <v>505</v>
      </c>
      <c r="BL1117" t="s">
        <v>6429</v>
      </c>
      <c r="BM1117" t="s">
        <v>4949</v>
      </c>
      <c r="BN1117" t="s">
        <v>5509</v>
      </c>
      <c r="BO1117" t="s">
        <v>4950</v>
      </c>
      <c r="BP1117" s="441" t="str">
        <f t="shared" si="17"/>
        <v>WA.2378.EBA.962.301.C.524113</v>
      </c>
    </row>
    <row r="1118" spans="1:68">
      <c r="A1118" t="s">
        <v>4935</v>
      </c>
      <c r="B1118" t="s">
        <v>4936</v>
      </c>
      <c r="C1118" t="s">
        <v>4937</v>
      </c>
      <c r="D1118" t="s">
        <v>3795</v>
      </c>
      <c r="E1118" t="s">
        <v>197</v>
      </c>
      <c r="F1118" t="s">
        <v>3812</v>
      </c>
      <c r="G1118" t="s">
        <v>820</v>
      </c>
      <c r="H1118" t="s">
        <v>4938</v>
      </c>
      <c r="I1118">
        <v>9</v>
      </c>
      <c r="J1118" t="s">
        <v>5469</v>
      </c>
      <c r="K1118">
        <v>1</v>
      </c>
      <c r="L1118" t="s">
        <v>805</v>
      </c>
      <c r="M1118" t="s">
        <v>8</v>
      </c>
      <c r="N1118" t="s">
        <v>132</v>
      </c>
      <c r="O1118" t="s">
        <v>506</v>
      </c>
      <c r="P1118" t="s">
        <v>8</v>
      </c>
      <c r="Q1118" t="s">
        <v>4570</v>
      </c>
      <c r="R1118" t="s">
        <v>4940</v>
      </c>
      <c r="S1118" t="s">
        <v>195</v>
      </c>
      <c r="T1118" t="s">
        <v>4570</v>
      </c>
      <c r="U1118" t="s">
        <v>4570</v>
      </c>
      <c r="V1118" t="s">
        <v>4496</v>
      </c>
      <c r="W1118" t="s">
        <v>4570</v>
      </c>
      <c r="X1118" t="s">
        <v>6430</v>
      </c>
      <c r="Y1118" t="s">
        <v>4598</v>
      </c>
      <c r="Z1118" t="s">
        <v>8</v>
      </c>
      <c r="AA1118">
        <v>0</v>
      </c>
      <c r="AB1118" t="s">
        <v>195</v>
      </c>
      <c r="AC1118">
        <v>0</v>
      </c>
      <c r="AD1118" t="s">
        <v>195</v>
      </c>
      <c r="AE1118">
        <v>0</v>
      </c>
      <c r="AF1118" t="s">
        <v>195</v>
      </c>
      <c r="AG1118">
        <v>0</v>
      </c>
      <c r="AH1118" t="s">
        <v>195</v>
      </c>
      <c r="AI1118">
        <v>25</v>
      </c>
      <c r="AJ1118" t="s">
        <v>16</v>
      </c>
      <c r="AK1118">
        <v>150000</v>
      </c>
      <c r="AL1118">
        <v>3750000</v>
      </c>
      <c r="AM1118" t="s">
        <v>195</v>
      </c>
      <c r="AN1118">
        <v>0</v>
      </c>
      <c r="AO1118" t="s">
        <v>4943</v>
      </c>
      <c r="AP1118">
        <v>0</v>
      </c>
      <c r="AQ1118">
        <v>49506</v>
      </c>
      <c r="AR1118">
        <v>276461</v>
      </c>
      <c r="AS1118">
        <v>115873</v>
      </c>
      <c r="AT1118">
        <v>258618</v>
      </c>
      <c r="AU1118">
        <v>302243</v>
      </c>
      <c r="AV1118">
        <v>554710</v>
      </c>
      <c r="AW1118">
        <v>327962</v>
      </c>
      <c r="AX1118">
        <v>453102</v>
      </c>
      <c r="AY1118">
        <v>450657</v>
      </c>
      <c r="AZ1118">
        <v>440570</v>
      </c>
      <c r="BA1118">
        <v>520298</v>
      </c>
      <c r="BB1118" t="s">
        <v>3796</v>
      </c>
      <c r="BC1118" t="s">
        <v>3797</v>
      </c>
      <c r="BD1118" t="s">
        <v>3813</v>
      </c>
      <c r="BE1118" t="s">
        <v>3818</v>
      </c>
      <c r="BF1118" t="s">
        <v>5472</v>
      </c>
      <c r="BG1118" t="s">
        <v>6380</v>
      </c>
      <c r="BH1118" t="s">
        <v>4947</v>
      </c>
      <c r="BI1118" t="s">
        <v>195</v>
      </c>
      <c r="BJ1118" t="s">
        <v>195</v>
      </c>
      <c r="BK1118" t="s">
        <v>5552</v>
      </c>
      <c r="BL1118" t="s">
        <v>5520</v>
      </c>
      <c r="BM1118" t="s">
        <v>4949</v>
      </c>
      <c r="BN1118" t="s">
        <v>5553</v>
      </c>
      <c r="BO1118" t="s">
        <v>4950</v>
      </c>
      <c r="BP1118" s="441" t="str">
        <f t="shared" si="17"/>
        <v>WA.2378.EBA.962.101.A.524114</v>
      </c>
    </row>
    <row r="1119" spans="1:68">
      <c r="A1119" t="s">
        <v>4935</v>
      </c>
      <c r="B1119" t="s">
        <v>4936</v>
      </c>
      <c r="C1119" t="s">
        <v>4937</v>
      </c>
      <c r="D1119" t="s">
        <v>3795</v>
      </c>
      <c r="E1119" t="s">
        <v>197</v>
      </c>
      <c r="F1119" t="s">
        <v>3812</v>
      </c>
      <c r="G1119" t="s">
        <v>820</v>
      </c>
      <c r="H1119" t="s">
        <v>4938</v>
      </c>
      <c r="I1119">
        <v>9</v>
      </c>
      <c r="J1119" t="s">
        <v>5469</v>
      </c>
      <c r="K1119">
        <v>1</v>
      </c>
      <c r="L1119" t="s">
        <v>805</v>
      </c>
      <c r="M1119" t="s">
        <v>508</v>
      </c>
      <c r="N1119" t="s">
        <v>134</v>
      </c>
      <c r="O1119" t="s">
        <v>506</v>
      </c>
      <c r="P1119" t="s">
        <v>8</v>
      </c>
      <c r="Q1119" t="s">
        <v>4570</v>
      </c>
      <c r="R1119" t="s">
        <v>4940</v>
      </c>
      <c r="S1119" t="s">
        <v>195</v>
      </c>
      <c r="T1119" t="s">
        <v>4570</v>
      </c>
      <c r="U1119" t="s">
        <v>4570</v>
      </c>
      <c r="V1119" t="s">
        <v>4496</v>
      </c>
      <c r="W1119" t="s">
        <v>4570</v>
      </c>
      <c r="X1119" t="s">
        <v>6431</v>
      </c>
      <c r="Y1119" t="s">
        <v>5543</v>
      </c>
      <c r="Z1119" t="s">
        <v>8</v>
      </c>
      <c r="AA1119">
        <v>0</v>
      </c>
      <c r="AB1119" t="s">
        <v>195</v>
      </c>
      <c r="AC1119">
        <v>0</v>
      </c>
      <c r="AD1119" t="s">
        <v>195</v>
      </c>
      <c r="AE1119">
        <v>0</v>
      </c>
      <c r="AF1119" t="s">
        <v>195</v>
      </c>
      <c r="AG1119">
        <v>0</v>
      </c>
      <c r="AH1119" t="s">
        <v>195</v>
      </c>
      <c r="AI1119">
        <v>50</v>
      </c>
      <c r="AJ1119" t="s">
        <v>16</v>
      </c>
      <c r="AK1119">
        <v>210000</v>
      </c>
      <c r="AL1119">
        <v>10500000</v>
      </c>
      <c r="AM1119" t="s">
        <v>195</v>
      </c>
      <c r="AN1119">
        <v>0</v>
      </c>
      <c r="AO1119" t="s">
        <v>4943</v>
      </c>
      <c r="AP1119">
        <v>0</v>
      </c>
      <c r="AQ1119">
        <v>138616</v>
      </c>
      <c r="AR1119">
        <v>774090</v>
      </c>
      <c r="AS1119">
        <v>324444</v>
      </c>
      <c r="AT1119">
        <v>724131</v>
      </c>
      <c r="AU1119">
        <v>846281</v>
      </c>
      <c r="AV1119">
        <v>1553188</v>
      </c>
      <c r="AW1119">
        <v>918294</v>
      </c>
      <c r="AX1119">
        <v>1268686</v>
      </c>
      <c r="AY1119">
        <v>1261841</v>
      </c>
      <c r="AZ1119">
        <v>1233595</v>
      </c>
      <c r="BA1119">
        <v>1456834</v>
      </c>
      <c r="BB1119" t="s">
        <v>3796</v>
      </c>
      <c r="BC1119" t="s">
        <v>3797</v>
      </c>
      <c r="BD1119" t="s">
        <v>3813</v>
      </c>
      <c r="BE1119" t="s">
        <v>3818</v>
      </c>
      <c r="BF1119" t="s">
        <v>5472</v>
      </c>
      <c r="BG1119" t="s">
        <v>5473</v>
      </c>
      <c r="BH1119" t="s">
        <v>4947</v>
      </c>
      <c r="BI1119" t="s">
        <v>195</v>
      </c>
      <c r="BJ1119" t="s">
        <v>195</v>
      </c>
      <c r="BK1119" t="s">
        <v>5552</v>
      </c>
      <c r="BL1119" t="s">
        <v>5544</v>
      </c>
      <c r="BM1119" t="s">
        <v>4949</v>
      </c>
      <c r="BN1119" t="s">
        <v>5553</v>
      </c>
      <c r="BO1119" t="s">
        <v>4950</v>
      </c>
      <c r="BP1119" s="441" t="str">
        <f t="shared" si="17"/>
        <v>WA.2378.EBA.962.101.B.524114</v>
      </c>
    </row>
    <row r="1120" spans="1:68">
      <c r="A1120" t="s">
        <v>4935</v>
      </c>
      <c r="B1120" t="s">
        <v>4936</v>
      </c>
      <c r="C1120" t="s">
        <v>4937</v>
      </c>
      <c r="D1120" t="s">
        <v>3795</v>
      </c>
      <c r="E1120" t="s">
        <v>197</v>
      </c>
      <c r="F1120" t="s">
        <v>3812</v>
      </c>
      <c r="G1120" t="s">
        <v>820</v>
      </c>
      <c r="H1120" t="s">
        <v>4938</v>
      </c>
      <c r="I1120">
        <v>9</v>
      </c>
      <c r="J1120" t="s">
        <v>5469</v>
      </c>
      <c r="K1120">
        <v>1</v>
      </c>
      <c r="L1120" t="s">
        <v>805</v>
      </c>
      <c r="M1120" t="s">
        <v>508</v>
      </c>
      <c r="N1120" t="s">
        <v>134</v>
      </c>
      <c r="O1120" t="s">
        <v>506</v>
      </c>
      <c r="P1120" t="s">
        <v>8</v>
      </c>
      <c r="Q1120" t="s">
        <v>4570</v>
      </c>
      <c r="R1120" t="s">
        <v>4940</v>
      </c>
      <c r="S1120" t="s">
        <v>195</v>
      </c>
      <c r="T1120" t="s">
        <v>4570</v>
      </c>
      <c r="U1120" t="s">
        <v>4570</v>
      </c>
      <c r="V1120" t="s">
        <v>4951</v>
      </c>
      <c r="W1120" t="s">
        <v>4496</v>
      </c>
      <c r="X1120" t="s">
        <v>6432</v>
      </c>
      <c r="Y1120" t="s">
        <v>4598</v>
      </c>
      <c r="Z1120" t="s">
        <v>8</v>
      </c>
      <c r="AA1120">
        <v>0</v>
      </c>
      <c r="AB1120" t="s">
        <v>195</v>
      </c>
      <c r="AC1120">
        <v>0</v>
      </c>
      <c r="AD1120" t="s">
        <v>195</v>
      </c>
      <c r="AE1120">
        <v>0</v>
      </c>
      <c r="AF1120" t="s">
        <v>195</v>
      </c>
      <c r="AG1120">
        <v>0</v>
      </c>
      <c r="AH1120" t="s">
        <v>195</v>
      </c>
      <c r="AI1120">
        <v>61</v>
      </c>
      <c r="AJ1120" t="s">
        <v>16</v>
      </c>
      <c r="AK1120">
        <v>150000</v>
      </c>
      <c r="AL1120">
        <v>9150000</v>
      </c>
      <c r="AM1120" t="s">
        <v>195</v>
      </c>
      <c r="AN1120">
        <v>0</v>
      </c>
      <c r="AO1120" t="s">
        <v>4943</v>
      </c>
      <c r="AP1120">
        <v>0</v>
      </c>
      <c r="AQ1120">
        <v>120794</v>
      </c>
      <c r="AR1120">
        <v>674564</v>
      </c>
      <c r="AS1120">
        <v>282730</v>
      </c>
      <c r="AT1120">
        <v>631029</v>
      </c>
      <c r="AU1120">
        <v>737473</v>
      </c>
      <c r="AV1120">
        <v>1353492</v>
      </c>
      <c r="AW1120">
        <v>800228</v>
      </c>
      <c r="AX1120">
        <v>1105569</v>
      </c>
      <c r="AY1120">
        <v>1099604</v>
      </c>
      <c r="AZ1120">
        <v>1074990</v>
      </c>
      <c r="BA1120">
        <v>1269527</v>
      </c>
      <c r="BB1120" t="s">
        <v>3796</v>
      </c>
      <c r="BC1120" t="s">
        <v>3797</v>
      </c>
      <c r="BD1120" t="s">
        <v>3813</v>
      </c>
      <c r="BE1120" t="s">
        <v>3818</v>
      </c>
      <c r="BF1120" t="s">
        <v>5472</v>
      </c>
      <c r="BG1120" t="s">
        <v>5473</v>
      </c>
      <c r="BH1120" t="s">
        <v>4947</v>
      </c>
      <c r="BI1120" t="s">
        <v>195</v>
      </c>
      <c r="BJ1120" t="s">
        <v>195</v>
      </c>
      <c r="BK1120" t="s">
        <v>5552</v>
      </c>
      <c r="BL1120" t="s">
        <v>5546</v>
      </c>
      <c r="BM1120" t="s">
        <v>4949</v>
      </c>
      <c r="BN1120" t="s">
        <v>5553</v>
      </c>
      <c r="BO1120" t="s">
        <v>4950</v>
      </c>
      <c r="BP1120" s="441" t="str">
        <f t="shared" si="17"/>
        <v>WA.2378.EBA.962.101.B.524114</v>
      </c>
    </row>
    <row r="1121" spans="1:68">
      <c r="A1121" t="s">
        <v>5010</v>
      </c>
      <c r="B1121" t="s">
        <v>4936</v>
      </c>
      <c r="C1121" t="s">
        <v>4937</v>
      </c>
      <c r="D1121" t="s">
        <v>3795</v>
      </c>
      <c r="E1121" t="s">
        <v>197</v>
      </c>
      <c r="F1121" t="s">
        <v>3812</v>
      </c>
      <c r="G1121" t="s">
        <v>820</v>
      </c>
      <c r="H1121" t="s">
        <v>4938</v>
      </c>
      <c r="I1121">
        <v>9</v>
      </c>
      <c r="J1121" t="s">
        <v>5469</v>
      </c>
      <c r="K1121">
        <v>1</v>
      </c>
      <c r="L1121" t="s">
        <v>805</v>
      </c>
      <c r="M1121" t="s">
        <v>8</v>
      </c>
      <c r="N1121" t="s">
        <v>132</v>
      </c>
      <c r="O1121" t="s">
        <v>506</v>
      </c>
      <c r="P1121" t="s">
        <v>8</v>
      </c>
      <c r="Q1121" t="s">
        <v>4570</v>
      </c>
      <c r="R1121" t="s">
        <v>4940</v>
      </c>
      <c r="S1121" t="s">
        <v>195</v>
      </c>
      <c r="T1121" t="s">
        <v>4570</v>
      </c>
      <c r="U1121" t="s">
        <v>4570</v>
      </c>
      <c r="V1121" t="s">
        <v>4496</v>
      </c>
      <c r="W1121" t="s">
        <v>4570</v>
      </c>
      <c r="X1121" t="s">
        <v>6430</v>
      </c>
      <c r="Y1121" t="s">
        <v>4598</v>
      </c>
      <c r="Z1121" t="s">
        <v>8</v>
      </c>
      <c r="AA1121">
        <v>0</v>
      </c>
      <c r="AB1121" t="s">
        <v>195</v>
      </c>
      <c r="AC1121">
        <v>0</v>
      </c>
      <c r="AD1121" t="s">
        <v>195</v>
      </c>
      <c r="AE1121">
        <v>0</v>
      </c>
      <c r="AF1121" t="s">
        <v>195</v>
      </c>
      <c r="AG1121">
        <v>0</v>
      </c>
      <c r="AH1121" t="s">
        <v>195</v>
      </c>
      <c r="AI1121">
        <v>25</v>
      </c>
      <c r="AJ1121" t="s">
        <v>16</v>
      </c>
      <c r="AK1121">
        <v>150000</v>
      </c>
      <c r="AL1121">
        <v>3750000</v>
      </c>
      <c r="AM1121" t="s">
        <v>195</v>
      </c>
      <c r="AN1121">
        <v>0</v>
      </c>
      <c r="AO1121" t="s">
        <v>5011</v>
      </c>
      <c r="AP1121">
        <v>0</v>
      </c>
      <c r="AQ1121">
        <v>42637</v>
      </c>
      <c r="AR1121">
        <v>238103</v>
      </c>
      <c r="AS1121">
        <v>118414</v>
      </c>
      <c r="AT1121">
        <v>34713</v>
      </c>
      <c r="AU1121">
        <v>416759</v>
      </c>
      <c r="AV1121">
        <v>490700</v>
      </c>
      <c r="AW1121">
        <v>282459</v>
      </c>
      <c r="AX1121">
        <v>388213</v>
      </c>
      <c r="AY1121">
        <v>384373</v>
      </c>
      <c r="AZ1121">
        <v>379442</v>
      </c>
      <c r="BA1121">
        <v>974187</v>
      </c>
      <c r="BB1121" t="s">
        <v>3796</v>
      </c>
      <c r="BC1121" t="s">
        <v>3797</v>
      </c>
      <c r="BD1121" t="s">
        <v>3813</v>
      </c>
      <c r="BE1121" t="s">
        <v>3818</v>
      </c>
      <c r="BF1121" t="s">
        <v>5472</v>
      </c>
      <c r="BG1121" t="s">
        <v>6380</v>
      </c>
      <c r="BH1121" t="s">
        <v>4947</v>
      </c>
      <c r="BI1121" t="s">
        <v>195</v>
      </c>
      <c r="BJ1121" t="s">
        <v>195</v>
      </c>
      <c r="BK1121" t="s">
        <v>5552</v>
      </c>
      <c r="BL1121" t="s">
        <v>5520</v>
      </c>
      <c r="BM1121" t="s">
        <v>4949</v>
      </c>
      <c r="BN1121" t="s">
        <v>5553</v>
      </c>
      <c r="BO1121" t="s">
        <v>4950</v>
      </c>
      <c r="BP1121" s="441" t="str">
        <f t="shared" si="17"/>
        <v>WA.2378.EBA.962.101.A.524114</v>
      </c>
    </row>
    <row r="1122" spans="1:68">
      <c r="A1122" t="s">
        <v>5010</v>
      </c>
      <c r="B1122" t="s">
        <v>4936</v>
      </c>
      <c r="C1122" t="s">
        <v>4937</v>
      </c>
      <c r="D1122" t="s">
        <v>3795</v>
      </c>
      <c r="E1122" t="s">
        <v>197</v>
      </c>
      <c r="F1122" t="s">
        <v>3812</v>
      </c>
      <c r="G1122" t="s">
        <v>820</v>
      </c>
      <c r="H1122" t="s">
        <v>4938</v>
      </c>
      <c r="I1122">
        <v>9</v>
      </c>
      <c r="J1122" t="s">
        <v>5469</v>
      </c>
      <c r="K1122">
        <v>1</v>
      </c>
      <c r="L1122" t="s">
        <v>805</v>
      </c>
      <c r="M1122" t="s">
        <v>508</v>
      </c>
      <c r="N1122" t="s">
        <v>134</v>
      </c>
      <c r="O1122" t="s">
        <v>506</v>
      </c>
      <c r="P1122" t="s">
        <v>8</v>
      </c>
      <c r="Q1122" t="s">
        <v>4570</v>
      </c>
      <c r="R1122" t="s">
        <v>4940</v>
      </c>
      <c r="S1122" t="s">
        <v>195</v>
      </c>
      <c r="T1122" t="s">
        <v>4570</v>
      </c>
      <c r="U1122" t="s">
        <v>4570</v>
      </c>
      <c r="V1122" t="s">
        <v>4496</v>
      </c>
      <c r="W1122" t="s">
        <v>4570</v>
      </c>
      <c r="X1122" t="s">
        <v>6431</v>
      </c>
      <c r="Y1122" t="s">
        <v>5543</v>
      </c>
      <c r="Z1122" t="s">
        <v>8</v>
      </c>
      <c r="AA1122">
        <v>0</v>
      </c>
      <c r="AB1122" t="s">
        <v>195</v>
      </c>
      <c r="AC1122">
        <v>0</v>
      </c>
      <c r="AD1122" t="s">
        <v>195</v>
      </c>
      <c r="AE1122">
        <v>0</v>
      </c>
      <c r="AF1122" t="s">
        <v>195</v>
      </c>
      <c r="AG1122">
        <v>0</v>
      </c>
      <c r="AH1122" t="s">
        <v>195</v>
      </c>
      <c r="AI1122">
        <v>50</v>
      </c>
      <c r="AJ1122" t="s">
        <v>16</v>
      </c>
      <c r="AK1122">
        <v>210000</v>
      </c>
      <c r="AL1122">
        <v>10500000</v>
      </c>
      <c r="AM1122" t="s">
        <v>195</v>
      </c>
      <c r="AN1122">
        <v>0</v>
      </c>
      <c r="AO1122" t="s">
        <v>5011</v>
      </c>
      <c r="AP1122">
        <v>0</v>
      </c>
      <c r="AQ1122">
        <v>119384</v>
      </c>
      <c r="AR1122">
        <v>666688</v>
      </c>
      <c r="AS1122">
        <v>331559</v>
      </c>
      <c r="AT1122">
        <v>97196</v>
      </c>
      <c r="AU1122">
        <v>1166926</v>
      </c>
      <c r="AV1122">
        <v>1373960</v>
      </c>
      <c r="AW1122">
        <v>790884</v>
      </c>
      <c r="AX1122">
        <v>1086996</v>
      </c>
      <c r="AY1122">
        <v>1076243</v>
      </c>
      <c r="AZ1122">
        <v>1062438</v>
      </c>
      <c r="BA1122">
        <v>2727726</v>
      </c>
      <c r="BB1122" t="s">
        <v>3796</v>
      </c>
      <c r="BC1122" t="s">
        <v>3797</v>
      </c>
      <c r="BD1122" t="s">
        <v>3813</v>
      </c>
      <c r="BE1122" t="s">
        <v>3818</v>
      </c>
      <c r="BF1122" t="s">
        <v>5472</v>
      </c>
      <c r="BG1122" t="s">
        <v>5473</v>
      </c>
      <c r="BH1122" t="s">
        <v>4947</v>
      </c>
      <c r="BI1122" t="s">
        <v>195</v>
      </c>
      <c r="BJ1122" t="s">
        <v>195</v>
      </c>
      <c r="BK1122" t="s">
        <v>5552</v>
      </c>
      <c r="BL1122" t="s">
        <v>5544</v>
      </c>
      <c r="BM1122" t="s">
        <v>4949</v>
      </c>
      <c r="BN1122" t="s">
        <v>5553</v>
      </c>
      <c r="BO1122" t="s">
        <v>4950</v>
      </c>
      <c r="BP1122" s="441" t="str">
        <f t="shared" si="17"/>
        <v>WA.2378.EBA.962.101.B.524114</v>
      </c>
    </row>
    <row r="1123" spans="1:68">
      <c r="A1123" t="s">
        <v>5010</v>
      </c>
      <c r="B1123" t="s">
        <v>4936</v>
      </c>
      <c r="C1123" t="s">
        <v>4937</v>
      </c>
      <c r="D1123" t="s">
        <v>3795</v>
      </c>
      <c r="E1123" t="s">
        <v>197</v>
      </c>
      <c r="F1123" t="s">
        <v>3812</v>
      </c>
      <c r="G1123" t="s">
        <v>820</v>
      </c>
      <c r="H1123" t="s">
        <v>4938</v>
      </c>
      <c r="I1123">
        <v>9</v>
      </c>
      <c r="J1123" t="s">
        <v>5469</v>
      </c>
      <c r="K1123">
        <v>1</v>
      </c>
      <c r="L1123" t="s">
        <v>805</v>
      </c>
      <c r="M1123" t="s">
        <v>508</v>
      </c>
      <c r="N1123" t="s">
        <v>134</v>
      </c>
      <c r="O1123" t="s">
        <v>506</v>
      </c>
      <c r="P1123" t="s">
        <v>8</v>
      </c>
      <c r="Q1123" t="s">
        <v>4570</v>
      </c>
      <c r="R1123" t="s">
        <v>4940</v>
      </c>
      <c r="S1123" t="s">
        <v>195</v>
      </c>
      <c r="T1123" t="s">
        <v>4570</v>
      </c>
      <c r="U1123" t="s">
        <v>4570</v>
      </c>
      <c r="V1123" t="s">
        <v>4951</v>
      </c>
      <c r="W1123" t="s">
        <v>4496</v>
      </c>
      <c r="X1123" t="s">
        <v>6432</v>
      </c>
      <c r="Y1123" t="s">
        <v>4598</v>
      </c>
      <c r="Z1123" t="s">
        <v>8</v>
      </c>
      <c r="AA1123">
        <v>0</v>
      </c>
      <c r="AB1123" t="s">
        <v>195</v>
      </c>
      <c r="AC1123">
        <v>0</v>
      </c>
      <c r="AD1123" t="s">
        <v>195</v>
      </c>
      <c r="AE1123">
        <v>0</v>
      </c>
      <c r="AF1123" t="s">
        <v>195</v>
      </c>
      <c r="AG1123">
        <v>0</v>
      </c>
      <c r="AH1123" t="s">
        <v>195</v>
      </c>
      <c r="AI1123">
        <v>61</v>
      </c>
      <c r="AJ1123" t="s">
        <v>16</v>
      </c>
      <c r="AK1123">
        <v>150000</v>
      </c>
      <c r="AL1123">
        <v>9150000</v>
      </c>
      <c r="AM1123" t="s">
        <v>195</v>
      </c>
      <c r="AN1123">
        <v>0</v>
      </c>
      <c r="AO1123" t="s">
        <v>5011</v>
      </c>
      <c r="AP1123">
        <v>0</v>
      </c>
      <c r="AQ1123">
        <v>104035</v>
      </c>
      <c r="AR1123">
        <v>580971</v>
      </c>
      <c r="AS1123">
        <v>288930</v>
      </c>
      <c r="AT1123">
        <v>84700</v>
      </c>
      <c r="AU1123">
        <v>1016893</v>
      </c>
      <c r="AV1123">
        <v>1197308</v>
      </c>
      <c r="AW1123">
        <v>689199</v>
      </c>
      <c r="AX1123">
        <v>947239</v>
      </c>
      <c r="AY1123">
        <v>937869</v>
      </c>
      <c r="AZ1123">
        <v>925839</v>
      </c>
      <c r="BA1123">
        <v>2377017</v>
      </c>
      <c r="BB1123" t="s">
        <v>3796</v>
      </c>
      <c r="BC1123" t="s">
        <v>3797</v>
      </c>
      <c r="BD1123" t="s">
        <v>3813</v>
      </c>
      <c r="BE1123" t="s">
        <v>3818</v>
      </c>
      <c r="BF1123" t="s">
        <v>5472</v>
      </c>
      <c r="BG1123" t="s">
        <v>5473</v>
      </c>
      <c r="BH1123" t="s">
        <v>4947</v>
      </c>
      <c r="BI1123" t="s">
        <v>195</v>
      </c>
      <c r="BJ1123" t="s">
        <v>195</v>
      </c>
      <c r="BK1123" t="s">
        <v>5552</v>
      </c>
      <c r="BL1123" t="s">
        <v>5546</v>
      </c>
      <c r="BM1123" t="s">
        <v>4949</v>
      </c>
      <c r="BN1123" t="s">
        <v>5553</v>
      </c>
      <c r="BO1123" t="s">
        <v>4950</v>
      </c>
      <c r="BP1123" s="441" t="str">
        <f t="shared" si="17"/>
        <v>WA.2378.EBA.962.101.B.524114</v>
      </c>
    </row>
    <row r="1124" spans="1:68">
      <c r="A1124" t="s">
        <v>4935</v>
      </c>
      <c r="B1124" t="s">
        <v>4936</v>
      </c>
      <c r="C1124" t="s">
        <v>4937</v>
      </c>
      <c r="D1124" t="s">
        <v>3795</v>
      </c>
      <c r="E1124" t="s">
        <v>197</v>
      </c>
      <c r="F1124" t="s">
        <v>3812</v>
      </c>
      <c r="G1124" t="s">
        <v>820</v>
      </c>
      <c r="H1124" t="s">
        <v>4938</v>
      </c>
      <c r="I1124">
        <v>9</v>
      </c>
      <c r="J1124" t="s">
        <v>5469</v>
      </c>
      <c r="K1124">
        <v>1</v>
      </c>
      <c r="L1124" t="s">
        <v>812</v>
      </c>
      <c r="M1124" t="s">
        <v>509</v>
      </c>
      <c r="N1124" t="s">
        <v>1397</v>
      </c>
      <c r="O1124" t="s">
        <v>553</v>
      </c>
      <c r="P1124" t="s">
        <v>8</v>
      </c>
      <c r="Q1124" t="s">
        <v>4570</v>
      </c>
      <c r="R1124" t="s">
        <v>4940</v>
      </c>
      <c r="S1124" t="s">
        <v>195</v>
      </c>
      <c r="T1124" t="s">
        <v>4570</v>
      </c>
      <c r="U1124" t="s">
        <v>4570</v>
      </c>
      <c r="V1124" t="s">
        <v>4496</v>
      </c>
      <c r="W1124" t="s">
        <v>4570</v>
      </c>
      <c r="X1124" t="s">
        <v>6433</v>
      </c>
      <c r="Y1124" t="s">
        <v>4593</v>
      </c>
      <c r="Z1124" t="s">
        <v>8</v>
      </c>
      <c r="AA1124">
        <v>0</v>
      </c>
      <c r="AB1124" t="s">
        <v>195</v>
      </c>
      <c r="AC1124">
        <v>0</v>
      </c>
      <c r="AD1124" t="s">
        <v>195</v>
      </c>
      <c r="AE1124">
        <v>0</v>
      </c>
      <c r="AF1124" t="s">
        <v>195</v>
      </c>
      <c r="AG1124">
        <v>0</v>
      </c>
      <c r="AH1124" t="s">
        <v>195</v>
      </c>
      <c r="AI1124">
        <v>2</v>
      </c>
      <c r="AJ1124" t="s">
        <v>149</v>
      </c>
      <c r="AK1124">
        <v>1500000</v>
      </c>
      <c r="AL1124">
        <v>3000000</v>
      </c>
      <c r="AM1124" t="s">
        <v>195</v>
      </c>
      <c r="AN1124">
        <v>0</v>
      </c>
      <c r="AO1124" t="s">
        <v>4943</v>
      </c>
      <c r="AP1124">
        <v>0</v>
      </c>
      <c r="AQ1124">
        <v>1805</v>
      </c>
      <c r="AR1124">
        <v>14036</v>
      </c>
      <c r="AS1124">
        <v>120313</v>
      </c>
      <c r="AT1124">
        <v>168219</v>
      </c>
      <c r="AU1124">
        <v>504437</v>
      </c>
      <c r="AV1124">
        <v>458731</v>
      </c>
      <c r="AW1124">
        <v>458731</v>
      </c>
      <c r="AX1124">
        <v>450640</v>
      </c>
      <c r="AY1124">
        <v>494514</v>
      </c>
      <c r="AZ1124">
        <v>141916</v>
      </c>
      <c r="BA1124">
        <v>186658</v>
      </c>
      <c r="BB1124" t="s">
        <v>3796</v>
      </c>
      <c r="BC1124" t="s">
        <v>3797</v>
      </c>
      <c r="BD1124" t="s">
        <v>3813</v>
      </c>
      <c r="BE1124" t="s">
        <v>3818</v>
      </c>
      <c r="BF1124" t="s">
        <v>3817</v>
      </c>
      <c r="BG1124" t="s">
        <v>3819</v>
      </c>
      <c r="BH1124" t="s">
        <v>523</v>
      </c>
      <c r="BI1124" t="s">
        <v>565</v>
      </c>
      <c r="BJ1124" t="s">
        <v>549</v>
      </c>
      <c r="BK1124" t="s">
        <v>3779</v>
      </c>
      <c r="BL1124" t="s">
        <v>6434</v>
      </c>
      <c r="BM1124" t="s">
        <v>4949</v>
      </c>
      <c r="BN1124" t="s">
        <v>95</v>
      </c>
      <c r="BO1124" t="s">
        <v>4950</v>
      </c>
      <c r="BP1124" s="441" t="str">
        <f t="shared" si="17"/>
        <v>WA.2378.EBA.962.301.C.522141</v>
      </c>
    </row>
    <row r="1125" spans="1:68">
      <c r="A1125" t="s">
        <v>5010</v>
      </c>
      <c r="B1125" t="s">
        <v>4936</v>
      </c>
      <c r="C1125" t="s">
        <v>4937</v>
      </c>
      <c r="D1125" t="s">
        <v>3795</v>
      </c>
      <c r="E1125" t="s">
        <v>197</v>
      </c>
      <c r="F1125" t="s">
        <v>3812</v>
      </c>
      <c r="G1125" t="s">
        <v>820</v>
      </c>
      <c r="H1125" t="s">
        <v>4938</v>
      </c>
      <c r="I1125">
        <v>9</v>
      </c>
      <c r="J1125" t="s">
        <v>5469</v>
      </c>
      <c r="K1125">
        <v>1</v>
      </c>
      <c r="L1125" t="s">
        <v>812</v>
      </c>
      <c r="M1125" t="s">
        <v>509</v>
      </c>
      <c r="N1125" t="s">
        <v>1397</v>
      </c>
      <c r="O1125" t="s">
        <v>553</v>
      </c>
      <c r="P1125" t="s">
        <v>8</v>
      </c>
      <c r="Q1125" t="s">
        <v>4570</v>
      </c>
      <c r="R1125" t="s">
        <v>4940</v>
      </c>
      <c r="S1125" t="s">
        <v>195</v>
      </c>
      <c r="T1125" t="s">
        <v>4570</v>
      </c>
      <c r="U1125" t="s">
        <v>4570</v>
      </c>
      <c r="V1125" t="s">
        <v>4496</v>
      </c>
      <c r="W1125" t="s">
        <v>4570</v>
      </c>
      <c r="X1125" t="s">
        <v>6433</v>
      </c>
      <c r="Y1125" t="s">
        <v>4593</v>
      </c>
      <c r="Z1125" t="s">
        <v>8</v>
      </c>
      <c r="AA1125">
        <v>0</v>
      </c>
      <c r="AB1125" t="s">
        <v>195</v>
      </c>
      <c r="AC1125">
        <v>0</v>
      </c>
      <c r="AD1125" t="s">
        <v>195</v>
      </c>
      <c r="AE1125">
        <v>0</v>
      </c>
      <c r="AF1125" t="s">
        <v>195</v>
      </c>
      <c r="AG1125">
        <v>0</v>
      </c>
      <c r="AH1125" t="s">
        <v>195</v>
      </c>
      <c r="AI1125">
        <v>2</v>
      </c>
      <c r="AJ1125" t="s">
        <v>149</v>
      </c>
      <c r="AK1125">
        <v>1500000</v>
      </c>
      <c r="AL1125">
        <v>3000000</v>
      </c>
      <c r="AM1125" t="s">
        <v>195</v>
      </c>
      <c r="AN1125">
        <v>0</v>
      </c>
      <c r="AO1125" t="s">
        <v>5011</v>
      </c>
      <c r="AP1125">
        <v>0</v>
      </c>
      <c r="AQ1125">
        <v>1805</v>
      </c>
      <c r="AR1125">
        <v>14036</v>
      </c>
      <c r="AS1125">
        <v>120313</v>
      </c>
      <c r="AT1125">
        <v>168219</v>
      </c>
      <c r="AU1125">
        <v>504437</v>
      </c>
      <c r="AV1125">
        <v>458731</v>
      </c>
      <c r="AW1125">
        <v>458731</v>
      </c>
      <c r="AX1125">
        <v>450640</v>
      </c>
      <c r="AY1125">
        <v>494514</v>
      </c>
      <c r="AZ1125">
        <v>141916</v>
      </c>
      <c r="BA1125">
        <v>186658</v>
      </c>
      <c r="BB1125" t="s">
        <v>3796</v>
      </c>
      <c r="BC1125" t="s">
        <v>3797</v>
      </c>
      <c r="BD1125" t="s">
        <v>3813</v>
      </c>
      <c r="BE1125" t="s">
        <v>3818</v>
      </c>
      <c r="BF1125" t="s">
        <v>3817</v>
      </c>
      <c r="BG1125" t="s">
        <v>3819</v>
      </c>
      <c r="BH1125" t="s">
        <v>523</v>
      </c>
      <c r="BI1125" t="s">
        <v>565</v>
      </c>
      <c r="BJ1125" t="s">
        <v>549</v>
      </c>
      <c r="BK1125" t="s">
        <v>3779</v>
      </c>
      <c r="BL1125" t="s">
        <v>6434</v>
      </c>
      <c r="BM1125" t="s">
        <v>4949</v>
      </c>
      <c r="BN1125" t="s">
        <v>95</v>
      </c>
      <c r="BO1125" t="s">
        <v>4950</v>
      </c>
      <c r="BP1125" s="441" t="str">
        <f t="shared" si="17"/>
        <v>WA.2378.EBA.962.301.C.522141</v>
      </c>
    </row>
    <row r="1126" spans="1:68">
      <c r="A1126" t="s">
        <v>4935</v>
      </c>
      <c r="B1126" t="s">
        <v>4936</v>
      </c>
      <c r="C1126" t="s">
        <v>4937</v>
      </c>
      <c r="D1126" t="s">
        <v>3770</v>
      </c>
      <c r="E1126" t="s">
        <v>194</v>
      </c>
      <c r="F1126" t="s">
        <v>3772</v>
      </c>
      <c r="G1126" t="s">
        <v>3</v>
      </c>
      <c r="H1126" t="s">
        <v>4938</v>
      </c>
      <c r="I1126">
        <v>4</v>
      </c>
      <c r="J1126" t="s">
        <v>501</v>
      </c>
      <c r="K1126">
        <v>4</v>
      </c>
      <c r="L1126" t="s">
        <v>502</v>
      </c>
      <c r="M1126" t="s">
        <v>8</v>
      </c>
      <c r="N1126" t="s">
        <v>6</v>
      </c>
      <c r="O1126" t="s">
        <v>503</v>
      </c>
      <c r="P1126" t="s">
        <v>8</v>
      </c>
      <c r="Q1126" t="s">
        <v>4570</v>
      </c>
      <c r="R1126" t="s">
        <v>4940</v>
      </c>
      <c r="S1126" t="s">
        <v>195</v>
      </c>
      <c r="T1126" t="s">
        <v>4570</v>
      </c>
      <c r="U1126" t="s">
        <v>4570</v>
      </c>
      <c r="V1126" t="s">
        <v>4496</v>
      </c>
      <c r="W1126" t="s">
        <v>4570</v>
      </c>
      <c r="X1126" t="s">
        <v>4496</v>
      </c>
      <c r="Y1126" t="s">
        <v>4495</v>
      </c>
      <c r="Z1126" t="s">
        <v>8</v>
      </c>
      <c r="AA1126">
        <v>0</v>
      </c>
      <c r="AB1126" t="s">
        <v>195</v>
      </c>
      <c r="AC1126">
        <v>0</v>
      </c>
      <c r="AD1126" t="s">
        <v>195</v>
      </c>
      <c r="AE1126">
        <v>0</v>
      </c>
      <c r="AF1126" t="s">
        <v>195</v>
      </c>
      <c r="AG1126">
        <v>0</v>
      </c>
      <c r="AH1126" t="s">
        <v>195</v>
      </c>
      <c r="AI1126">
        <v>1</v>
      </c>
      <c r="AJ1126" t="s">
        <v>9</v>
      </c>
      <c r="AK1126">
        <v>1000000</v>
      </c>
      <c r="AL1126">
        <v>1000000</v>
      </c>
      <c r="AM1126" t="s">
        <v>195</v>
      </c>
      <c r="AN1126">
        <v>0</v>
      </c>
      <c r="AO1126" t="s">
        <v>4943</v>
      </c>
      <c r="AP1126">
        <v>0</v>
      </c>
      <c r="AQ1126">
        <v>60350</v>
      </c>
      <c r="AR1126">
        <v>21303</v>
      </c>
      <c r="AS1126">
        <v>131963</v>
      </c>
      <c r="AT1126">
        <v>188003</v>
      </c>
      <c r="AU1126">
        <v>34396</v>
      </c>
      <c r="AV1126">
        <v>16667</v>
      </c>
      <c r="AW1126">
        <v>16667</v>
      </c>
      <c r="AX1126">
        <v>16667</v>
      </c>
      <c r="AY1126">
        <v>9376</v>
      </c>
      <c r="AZ1126">
        <v>4608</v>
      </c>
      <c r="BA1126">
        <v>500000</v>
      </c>
      <c r="BB1126" t="s">
        <v>3771</v>
      </c>
      <c r="BC1126" t="s">
        <v>6196</v>
      </c>
      <c r="BD1126" t="s">
        <v>6197</v>
      </c>
      <c r="BE1126" t="s">
        <v>6198</v>
      </c>
      <c r="BF1126" t="s">
        <v>6199</v>
      </c>
      <c r="BG1126" t="s">
        <v>6278</v>
      </c>
      <c r="BH1126" t="s">
        <v>5764</v>
      </c>
      <c r="BI1126" t="s">
        <v>195</v>
      </c>
      <c r="BJ1126" t="s">
        <v>195</v>
      </c>
      <c r="BK1126" t="s">
        <v>3773</v>
      </c>
      <c r="BL1126" t="s">
        <v>5068</v>
      </c>
      <c r="BM1126" t="s">
        <v>4949</v>
      </c>
      <c r="BN1126" t="s">
        <v>7</v>
      </c>
      <c r="BO1126" t="s">
        <v>4950</v>
      </c>
      <c r="BP1126" s="441" t="str">
        <f t="shared" si="17"/>
        <v>DL.2375.AFA.001.051.A.521211</v>
      </c>
    </row>
    <row r="1127" spans="1:68">
      <c r="A1127" t="s">
        <v>4935</v>
      </c>
      <c r="B1127" t="s">
        <v>4936</v>
      </c>
      <c r="C1127" t="s">
        <v>4937</v>
      </c>
      <c r="D1127" t="s">
        <v>3770</v>
      </c>
      <c r="E1127" t="s">
        <v>194</v>
      </c>
      <c r="F1127" t="s">
        <v>3772</v>
      </c>
      <c r="G1127" t="s">
        <v>3</v>
      </c>
      <c r="H1127" t="s">
        <v>4938</v>
      </c>
      <c r="I1127">
        <v>4</v>
      </c>
      <c r="J1127" t="s">
        <v>501</v>
      </c>
      <c r="K1127">
        <v>4</v>
      </c>
      <c r="L1127" t="s">
        <v>502</v>
      </c>
      <c r="M1127" t="s">
        <v>8</v>
      </c>
      <c r="N1127" t="s">
        <v>6</v>
      </c>
      <c r="O1127" t="s">
        <v>503</v>
      </c>
      <c r="P1127" t="s">
        <v>8</v>
      </c>
      <c r="Q1127" t="s">
        <v>4570</v>
      </c>
      <c r="R1127" t="s">
        <v>4940</v>
      </c>
      <c r="S1127" t="s">
        <v>195</v>
      </c>
      <c r="T1127" t="s">
        <v>4570</v>
      </c>
      <c r="U1127" t="s">
        <v>4570</v>
      </c>
      <c r="V1127" t="s">
        <v>4951</v>
      </c>
      <c r="W1127" t="s">
        <v>4496</v>
      </c>
      <c r="X1127" t="s">
        <v>4951</v>
      </c>
      <c r="Y1127" t="s">
        <v>6435</v>
      </c>
      <c r="Z1127" t="s">
        <v>8</v>
      </c>
      <c r="AA1127">
        <v>0</v>
      </c>
      <c r="AB1127" t="s">
        <v>195</v>
      </c>
      <c r="AC1127">
        <v>0</v>
      </c>
      <c r="AD1127" t="s">
        <v>195</v>
      </c>
      <c r="AE1127">
        <v>0</v>
      </c>
      <c r="AF1127" t="s">
        <v>195</v>
      </c>
      <c r="AG1127">
        <v>0</v>
      </c>
      <c r="AH1127" t="s">
        <v>195</v>
      </c>
      <c r="AI1127">
        <v>60</v>
      </c>
      <c r="AJ1127" t="s">
        <v>25</v>
      </c>
      <c r="AK1127">
        <v>69000</v>
      </c>
      <c r="AL1127">
        <v>4140000</v>
      </c>
      <c r="AM1127" t="s">
        <v>195</v>
      </c>
      <c r="AN1127">
        <v>0</v>
      </c>
      <c r="AO1127" t="s">
        <v>4943</v>
      </c>
      <c r="AP1127">
        <v>0</v>
      </c>
      <c r="AQ1127">
        <v>249849</v>
      </c>
      <c r="AR1127">
        <v>88196</v>
      </c>
      <c r="AS1127">
        <v>546326</v>
      </c>
      <c r="AT1127">
        <v>778334</v>
      </c>
      <c r="AU1127">
        <v>142400</v>
      </c>
      <c r="AV1127">
        <v>69000</v>
      </c>
      <c r="AW1127">
        <v>69000</v>
      </c>
      <c r="AX1127">
        <v>69000</v>
      </c>
      <c r="AY1127">
        <v>38818</v>
      </c>
      <c r="AZ1127">
        <v>19078</v>
      </c>
      <c r="BA1127">
        <v>2069999</v>
      </c>
      <c r="BB1127" t="s">
        <v>3771</v>
      </c>
      <c r="BC1127" t="s">
        <v>6196</v>
      </c>
      <c r="BD1127" t="s">
        <v>6197</v>
      </c>
      <c r="BE1127" t="s">
        <v>6198</v>
      </c>
      <c r="BF1127" t="s">
        <v>6199</v>
      </c>
      <c r="BG1127" t="s">
        <v>6278</v>
      </c>
      <c r="BH1127" t="s">
        <v>5764</v>
      </c>
      <c r="BI1127" t="s">
        <v>195</v>
      </c>
      <c r="BJ1127" t="s">
        <v>195</v>
      </c>
      <c r="BK1127" t="s">
        <v>3773</v>
      </c>
      <c r="BL1127" t="s">
        <v>6436</v>
      </c>
      <c r="BM1127" t="s">
        <v>4949</v>
      </c>
      <c r="BN1127" t="s">
        <v>7</v>
      </c>
      <c r="BO1127" t="s">
        <v>4950</v>
      </c>
      <c r="BP1127" s="441" t="str">
        <f t="shared" si="17"/>
        <v>DL.2375.AFA.001.051.A.521211</v>
      </c>
    </row>
    <row r="1128" spans="1:68">
      <c r="A1128" t="s">
        <v>4935</v>
      </c>
      <c r="B1128" t="s">
        <v>4936</v>
      </c>
      <c r="C1128" t="s">
        <v>4937</v>
      </c>
      <c r="D1128" t="s">
        <v>3770</v>
      </c>
      <c r="E1128" t="s">
        <v>194</v>
      </c>
      <c r="F1128" t="s">
        <v>3772</v>
      </c>
      <c r="G1128" t="s">
        <v>3</v>
      </c>
      <c r="H1128" t="s">
        <v>4938</v>
      </c>
      <c r="I1128">
        <v>4</v>
      </c>
      <c r="J1128" t="s">
        <v>501</v>
      </c>
      <c r="K1128">
        <v>4</v>
      </c>
      <c r="L1128" t="s">
        <v>502</v>
      </c>
      <c r="M1128" t="s">
        <v>8</v>
      </c>
      <c r="N1128" t="s">
        <v>6</v>
      </c>
      <c r="O1128" t="s">
        <v>503</v>
      </c>
      <c r="P1128" t="s">
        <v>8</v>
      </c>
      <c r="Q1128" t="s">
        <v>4570</v>
      </c>
      <c r="R1128" t="s">
        <v>4940</v>
      </c>
      <c r="S1128" t="s">
        <v>195</v>
      </c>
      <c r="T1128" t="s">
        <v>4570</v>
      </c>
      <c r="U1128" t="s">
        <v>4570</v>
      </c>
      <c r="V1128" t="s">
        <v>5001</v>
      </c>
      <c r="W1128" t="s">
        <v>4951</v>
      </c>
      <c r="X1128" t="s">
        <v>5001</v>
      </c>
      <c r="Y1128" t="s">
        <v>4483</v>
      </c>
      <c r="Z1128" t="s">
        <v>8</v>
      </c>
      <c r="AA1128">
        <v>0</v>
      </c>
      <c r="AB1128" t="s">
        <v>195</v>
      </c>
      <c r="AC1128">
        <v>0</v>
      </c>
      <c r="AD1128" t="s">
        <v>195</v>
      </c>
      <c r="AE1128">
        <v>0</v>
      </c>
      <c r="AF1128" t="s">
        <v>195</v>
      </c>
      <c r="AG1128">
        <v>0</v>
      </c>
      <c r="AH1128" t="s">
        <v>195</v>
      </c>
      <c r="AI1128">
        <v>1</v>
      </c>
      <c r="AJ1128" t="s">
        <v>9</v>
      </c>
      <c r="AK1128">
        <v>1000000</v>
      </c>
      <c r="AL1128">
        <v>1000000</v>
      </c>
      <c r="AM1128" t="s">
        <v>195</v>
      </c>
      <c r="AN1128">
        <v>0</v>
      </c>
      <c r="AO1128" t="s">
        <v>4943</v>
      </c>
      <c r="AP1128">
        <v>0</v>
      </c>
      <c r="AQ1128">
        <v>60350</v>
      </c>
      <c r="AR1128">
        <v>21303</v>
      </c>
      <c r="AS1128">
        <v>131963</v>
      </c>
      <c r="AT1128">
        <v>188003</v>
      </c>
      <c r="AU1128">
        <v>34396</v>
      </c>
      <c r="AV1128">
        <v>16667</v>
      </c>
      <c r="AW1128">
        <v>16667</v>
      </c>
      <c r="AX1128">
        <v>16667</v>
      </c>
      <c r="AY1128">
        <v>9376</v>
      </c>
      <c r="AZ1128">
        <v>4608</v>
      </c>
      <c r="BA1128">
        <v>500000</v>
      </c>
      <c r="BB1128" t="s">
        <v>3771</v>
      </c>
      <c r="BC1128" t="s">
        <v>6196</v>
      </c>
      <c r="BD1128" t="s">
        <v>6197</v>
      </c>
      <c r="BE1128" t="s">
        <v>6198</v>
      </c>
      <c r="BF1128" t="s">
        <v>6199</v>
      </c>
      <c r="BG1128" t="s">
        <v>6278</v>
      </c>
      <c r="BH1128" t="s">
        <v>5764</v>
      </c>
      <c r="BI1128" t="s">
        <v>195</v>
      </c>
      <c r="BJ1128" t="s">
        <v>195</v>
      </c>
      <c r="BK1128" t="s">
        <v>3773</v>
      </c>
      <c r="BL1128" t="s">
        <v>5887</v>
      </c>
      <c r="BM1128" t="s">
        <v>4949</v>
      </c>
      <c r="BN1128" t="s">
        <v>7</v>
      </c>
      <c r="BO1128" t="s">
        <v>4950</v>
      </c>
      <c r="BP1128" s="441" t="str">
        <f t="shared" si="17"/>
        <v>DL.2375.AFA.001.051.A.521211</v>
      </c>
    </row>
    <row r="1129" spans="1:68">
      <c r="A1129" t="s">
        <v>4935</v>
      </c>
      <c r="B1129" t="s">
        <v>4936</v>
      </c>
      <c r="C1129" t="s">
        <v>4937</v>
      </c>
      <c r="D1129" t="s">
        <v>3770</v>
      </c>
      <c r="E1129" t="s">
        <v>194</v>
      </c>
      <c r="F1129" t="s">
        <v>3772</v>
      </c>
      <c r="G1129" t="s">
        <v>3</v>
      </c>
      <c r="H1129" t="s">
        <v>4938</v>
      </c>
      <c r="I1129">
        <v>4</v>
      </c>
      <c r="J1129" t="s">
        <v>501</v>
      </c>
      <c r="K1129">
        <v>4</v>
      </c>
      <c r="L1129" t="s">
        <v>502</v>
      </c>
      <c r="M1129" t="s">
        <v>8</v>
      </c>
      <c r="N1129" t="s">
        <v>6</v>
      </c>
      <c r="O1129" t="s">
        <v>503</v>
      </c>
      <c r="P1129" t="s">
        <v>8</v>
      </c>
      <c r="Q1129" t="s">
        <v>4570</v>
      </c>
      <c r="R1129" t="s">
        <v>4940</v>
      </c>
      <c r="S1129" t="s">
        <v>195</v>
      </c>
      <c r="T1129" t="s">
        <v>4570</v>
      </c>
      <c r="U1129" t="s">
        <v>4570</v>
      </c>
      <c r="V1129" t="s">
        <v>5092</v>
      </c>
      <c r="W1129" t="s">
        <v>5001</v>
      </c>
      <c r="X1129" t="s">
        <v>5092</v>
      </c>
      <c r="Y1129" t="s">
        <v>4493</v>
      </c>
      <c r="Z1129" t="s">
        <v>8</v>
      </c>
      <c r="AA1129">
        <v>0</v>
      </c>
      <c r="AB1129" t="s">
        <v>195</v>
      </c>
      <c r="AC1129">
        <v>0</v>
      </c>
      <c r="AD1129" t="s">
        <v>195</v>
      </c>
      <c r="AE1129">
        <v>0</v>
      </c>
      <c r="AF1129" t="s">
        <v>195</v>
      </c>
      <c r="AG1129">
        <v>0</v>
      </c>
      <c r="AH1129" t="s">
        <v>195</v>
      </c>
      <c r="AI1129">
        <v>1</v>
      </c>
      <c r="AJ1129" t="s">
        <v>9</v>
      </c>
      <c r="AK1129">
        <v>1000000</v>
      </c>
      <c r="AL1129">
        <v>1000000</v>
      </c>
      <c r="AM1129" t="s">
        <v>195</v>
      </c>
      <c r="AN1129">
        <v>0</v>
      </c>
      <c r="AO1129" t="s">
        <v>4943</v>
      </c>
      <c r="AP1129">
        <v>0</v>
      </c>
      <c r="AQ1129">
        <v>60350</v>
      </c>
      <c r="AR1129">
        <v>21303</v>
      </c>
      <c r="AS1129">
        <v>131963</v>
      </c>
      <c r="AT1129">
        <v>188003</v>
      </c>
      <c r="AU1129">
        <v>34396</v>
      </c>
      <c r="AV1129">
        <v>16667</v>
      </c>
      <c r="AW1129">
        <v>16667</v>
      </c>
      <c r="AX1129">
        <v>16667</v>
      </c>
      <c r="AY1129">
        <v>9376</v>
      </c>
      <c r="AZ1129">
        <v>4608</v>
      </c>
      <c r="BA1129">
        <v>500000</v>
      </c>
      <c r="BB1129" t="s">
        <v>3771</v>
      </c>
      <c r="BC1129" t="s">
        <v>6196</v>
      </c>
      <c r="BD1129" t="s">
        <v>6197</v>
      </c>
      <c r="BE1129" t="s">
        <v>6198</v>
      </c>
      <c r="BF1129" t="s">
        <v>6199</v>
      </c>
      <c r="BG1129" t="s">
        <v>6278</v>
      </c>
      <c r="BH1129" t="s">
        <v>5764</v>
      </c>
      <c r="BI1129" t="s">
        <v>195</v>
      </c>
      <c r="BJ1129" t="s">
        <v>195</v>
      </c>
      <c r="BK1129" t="s">
        <v>3773</v>
      </c>
      <c r="BL1129" t="s">
        <v>5115</v>
      </c>
      <c r="BM1129" t="s">
        <v>4949</v>
      </c>
      <c r="BN1129" t="s">
        <v>7</v>
      </c>
      <c r="BO1129" t="s">
        <v>4950</v>
      </c>
      <c r="BP1129" s="441" t="str">
        <f t="shared" si="17"/>
        <v>DL.2375.AFA.001.051.A.521211</v>
      </c>
    </row>
    <row r="1130" spans="1:68">
      <c r="A1130" t="s">
        <v>4935</v>
      </c>
      <c r="B1130" t="s">
        <v>4936</v>
      </c>
      <c r="C1130" t="s">
        <v>4937</v>
      </c>
      <c r="D1130" t="s">
        <v>3770</v>
      </c>
      <c r="E1130" t="s">
        <v>194</v>
      </c>
      <c r="F1130" t="s">
        <v>3772</v>
      </c>
      <c r="G1130" t="s">
        <v>3</v>
      </c>
      <c r="H1130" t="s">
        <v>4938</v>
      </c>
      <c r="I1130">
        <v>4</v>
      </c>
      <c r="J1130" t="s">
        <v>501</v>
      </c>
      <c r="K1130">
        <v>4</v>
      </c>
      <c r="L1130" t="s">
        <v>502</v>
      </c>
      <c r="M1130" t="s">
        <v>8</v>
      </c>
      <c r="N1130" t="s">
        <v>6</v>
      </c>
      <c r="O1130" t="s">
        <v>503</v>
      </c>
      <c r="P1130" t="s">
        <v>8</v>
      </c>
      <c r="Q1130" t="s">
        <v>4570</v>
      </c>
      <c r="R1130" t="s">
        <v>4940</v>
      </c>
      <c r="S1130" t="s">
        <v>195</v>
      </c>
      <c r="T1130" t="s">
        <v>4570</v>
      </c>
      <c r="U1130" t="s">
        <v>4570</v>
      </c>
      <c r="V1130" t="s">
        <v>5096</v>
      </c>
      <c r="W1130" t="s">
        <v>5092</v>
      </c>
      <c r="X1130" t="s">
        <v>6437</v>
      </c>
      <c r="Y1130" t="s">
        <v>5061</v>
      </c>
      <c r="Z1130" t="s">
        <v>8</v>
      </c>
      <c r="AA1130">
        <v>0</v>
      </c>
      <c r="AB1130" t="s">
        <v>195</v>
      </c>
      <c r="AC1130">
        <v>0</v>
      </c>
      <c r="AD1130" t="s">
        <v>195</v>
      </c>
      <c r="AE1130">
        <v>0</v>
      </c>
      <c r="AF1130" t="s">
        <v>195</v>
      </c>
      <c r="AG1130">
        <v>0</v>
      </c>
      <c r="AH1130" t="s">
        <v>195</v>
      </c>
      <c r="AI1130">
        <v>25</v>
      </c>
      <c r="AJ1130" t="s">
        <v>9</v>
      </c>
      <c r="AK1130">
        <v>50000</v>
      </c>
      <c r="AL1130">
        <v>1250000</v>
      </c>
      <c r="AM1130" t="s">
        <v>195</v>
      </c>
      <c r="AN1130">
        <v>0</v>
      </c>
      <c r="AO1130" t="s">
        <v>4943</v>
      </c>
      <c r="AP1130">
        <v>0</v>
      </c>
      <c r="AQ1130">
        <v>75437</v>
      </c>
      <c r="AR1130">
        <v>26629</v>
      </c>
      <c r="AS1130">
        <v>164953</v>
      </c>
      <c r="AT1130">
        <v>235004</v>
      </c>
      <c r="AU1130">
        <v>42995</v>
      </c>
      <c r="AV1130">
        <v>20833</v>
      </c>
      <c r="AW1130">
        <v>20833</v>
      </c>
      <c r="AX1130">
        <v>20833</v>
      </c>
      <c r="AY1130">
        <v>11720</v>
      </c>
      <c r="AZ1130">
        <v>5760</v>
      </c>
      <c r="BA1130">
        <v>625003</v>
      </c>
      <c r="BB1130" t="s">
        <v>3771</v>
      </c>
      <c r="BC1130" t="s">
        <v>6196</v>
      </c>
      <c r="BD1130" t="s">
        <v>6197</v>
      </c>
      <c r="BE1130" t="s">
        <v>6198</v>
      </c>
      <c r="BF1130" t="s">
        <v>6199</v>
      </c>
      <c r="BG1130" t="s">
        <v>6278</v>
      </c>
      <c r="BH1130" t="s">
        <v>5764</v>
      </c>
      <c r="BI1130" t="s">
        <v>195</v>
      </c>
      <c r="BJ1130" t="s">
        <v>195</v>
      </c>
      <c r="BK1130" t="s">
        <v>3773</v>
      </c>
      <c r="BL1130" t="s">
        <v>6438</v>
      </c>
      <c r="BM1130" t="s">
        <v>4949</v>
      </c>
      <c r="BN1130" t="s">
        <v>7</v>
      </c>
      <c r="BO1130" t="s">
        <v>4950</v>
      </c>
      <c r="BP1130" s="441" t="str">
        <f t="shared" si="17"/>
        <v>DL.2375.AFA.001.051.A.521211</v>
      </c>
    </row>
    <row r="1131" spans="1:68">
      <c r="A1131" t="s">
        <v>5010</v>
      </c>
      <c r="B1131" t="s">
        <v>4936</v>
      </c>
      <c r="C1131" t="s">
        <v>4937</v>
      </c>
      <c r="D1131" t="s">
        <v>3770</v>
      </c>
      <c r="E1131" t="s">
        <v>194</v>
      </c>
      <c r="F1131" t="s">
        <v>3772</v>
      </c>
      <c r="G1131" t="s">
        <v>3</v>
      </c>
      <c r="H1131" t="s">
        <v>4938</v>
      </c>
      <c r="I1131">
        <v>4</v>
      </c>
      <c r="J1131" t="s">
        <v>501</v>
      </c>
      <c r="K1131">
        <v>4</v>
      </c>
      <c r="L1131" t="s">
        <v>502</v>
      </c>
      <c r="M1131" t="s">
        <v>8</v>
      </c>
      <c r="N1131" t="s">
        <v>6</v>
      </c>
      <c r="O1131" t="s">
        <v>503</v>
      </c>
      <c r="P1131" t="s">
        <v>8</v>
      </c>
      <c r="Q1131" t="s">
        <v>4570</v>
      </c>
      <c r="R1131" t="s">
        <v>4940</v>
      </c>
      <c r="S1131" t="s">
        <v>195</v>
      </c>
      <c r="T1131" t="s">
        <v>4570</v>
      </c>
      <c r="U1131" t="s">
        <v>4570</v>
      </c>
      <c r="V1131" t="s">
        <v>4496</v>
      </c>
      <c r="W1131" t="s">
        <v>4570</v>
      </c>
      <c r="X1131" t="s">
        <v>4496</v>
      </c>
      <c r="Y1131" t="s">
        <v>4495</v>
      </c>
      <c r="Z1131" t="s">
        <v>8</v>
      </c>
      <c r="AA1131">
        <v>0</v>
      </c>
      <c r="AB1131" t="s">
        <v>195</v>
      </c>
      <c r="AC1131">
        <v>0</v>
      </c>
      <c r="AD1131" t="s">
        <v>195</v>
      </c>
      <c r="AE1131">
        <v>0</v>
      </c>
      <c r="AF1131" t="s">
        <v>195</v>
      </c>
      <c r="AG1131">
        <v>0</v>
      </c>
      <c r="AH1131" t="s">
        <v>195</v>
      </c>
      <c r="AI1131">
        <v>1</v>
      </c>
      <c r="AJ1131" t="s">
        <v>9</v>
      </c>
      <c r="AK1131">
        <v>1000000</v>
      </c>
      <c r="AL1131">
        <v>1000000</v>
      </c>
      <c r="AM1131" t="s">
        <v>195</v>
      </c>
      <c r="AN1131">
        <v>0</v>
      </c>
      <c r="AO1131" t="s">
        <v>5011</v>
      </c>
      <c r="AP1131">
        <v>0</v>
      </c>
      <c r="AQ1131">
        <v>60350</v>
      </c>
      <c r="AR1131">
        <v>21303</v>
      </c>
      <c r="AS1131">
        <v>131963</v>
      </c>
      <c r="AT1131">
        <v>188003</v>
      </c>
      <c r="AU1131">
        <v>34396</v>
      </c>
      <c r="AV1131">
        <v>16667</v>
      </c>
      <c r="AW1131">
        <v>16667</v>
      </c>
      <c r="AX1131">
        <v>16667</v>
      </c>
      <c r="AY1131">
        <v>9376</v>
      </c>
      <c r="AZ1131">
        <v>4608</v>
      </c>
      <c r="BA1131">
        <v>500000</v>
      </c>
      <c r="BB1131" t="s">
        <v>3771</v>
      </c>
      <c r="BC1131" t="s">
        <v>6196</v>
      </c>
      <c r="BD1131" t="s">
        <v>6197</v>
      </c>
      <c r="BE1131" t="s">
        <v>6198</v>
      </c>
      <c r="BF1131" t="s">
        <v>6199</v>
      </c>
      <c r="BG1131" t="s">
        <v>6278</v>
      </c>
      <c r="BH1131" t="s">
        <v>5764</v>
      </c>
      <c r="BI1131" t="s">
        <v>195</v>
      </c>
      <c r="BJ1131" t="s">
        <v>195</v>
      </c>
      <c r="BK1131" t="s">
        <v>3773</v>
      </c>
      <c r="BL1131" t="s">
        <v>5068</v>
      </c>
      <c r="BM1131" t="s">
        <v>4949</v>
      </c>
      <c r="BN1131" t="s">
        <v>7</v>
      </c>
      <c r="BO1131" t="s">
        <v>4950</v>
      </c>
      <c r="BP1131" s="441" t="str">
        <f t="shared" si="17"/>
        <v>DL.2375.AFA.001.051.A.521211</v>
      </c>
    </row>
    <row r="1132" spans="1:68">
      <c r="A1132" t="s">
        <v>5010</v>
      </c>
      <c r="B1132" t="s">
        <v>4936</v>
      </c>
      <c r="C1132" t="s">
        <v>4937</v>
      </c>
      <c r="D1132" t="s">
        <v>3770</v>
      </c>
      <c r="E1132" t="s">
        <v>194</v>
      </c>
      <c r="F1132" t="s">
        <v>3772</v>
      </c>
      <c r="G1132" t="s">
        <v>3</v>
      </c>
      <c r="H1132" t="s">
        <v>4938</v>
      </c>
      <c r="I1132">
        <v>4</v>
      </c>
      <c r="J1132" t="s">
        <v>501</v>
      </c>
      <c r="K1132">
        <v>4</v>
      </c>
      <c r="L1132" t="s">
        <v>502</v>
      </c>
      <c r="M1132" t="s">
        <v>8</v>
      </c>
      <c r="N1132" t="s">
        <v>6</v>
      </c>
      <c r="O1132" t="s">
        <v>503</v>
      </c>
      <c r="P1132" t="s">
        <v>8</v>
      </c>
      <c r="Q1132" t="s">
        <v>4570</v>
      </c>
      <c r="R1132" t="s">
        <v>4940</v>
      </c>
      <c r="S1132" t="s">
        <v>195</v>
      </c>
      <c r="T1132" t="s">
        <v>4570</v>
      </c>
      <c r="U1132" t="s">
        <v>4570</v>
      </c>
      <c r="V1132" t="s">
        <v>4951</v>
      </c>
      <c r="W1132" t="s">
        <v>4496</v>
      </c>
      <c r="X1132" t="s">
        <v>4951</v>
      </c>
      <c r="Y1132" t="s">
        <v>6435</v>
      </c>
      <c r="Z1132" t="s">
        <v>8</v>
      </c>
      <c r="AA1132">
        <v>0</v>
      </c>
      <c r="AB1132" t="s">
        <v>195</v>
      </c>
      <c r="AC1132">
        <v>0</v>
      </c>
      <c r="AD1132" t="s">
        <v>195</v>
      </c>
      <c r="AE1132">
        <v>0</v>
      </c>
      <c r="AF1132" t="s">
        <v>195</v>
      </c>
      <c r="AG1132">
        <v>0</v>
      </c>
      <c r="AH1132" t="s">
        <v>195</v>
      </c>
      <c r="AI1132">
        <v>60</v>
      </c>
      <c r="AJ1132" t="s">
        <v>25</v>
      </c>
      <c r="AK1132">
        <v>69000</v>
      </c>
      <c r="AL1132">
        <v>4140000</v>
      </c>
      <c r="AM1132" t="s">
        <v>195</v>
      </c>
      <c r="AN1132">
        <v>0</v>
      </c>
      <c r="AO1132" t="s">
        <v>5011</v>
      </c>
      <c r="AP1132">
        <v>0</v>
      </c>
      <c r="AQ1132">
        <v>249849</v>
      </c>
      <c r="AR1132">
        <v>88196</v>
      </c>
      <c r="AS1132">
        <v>546326</v>
      </c>
      <c r="AT1132">
        <v>778334</v>
      </c>
      <c r="AU1132">
        <v>142400</v>
      </c>
      <c r="AV1132">
        <v>69000</v>
      </c>
      <c r="AW1132">
        <v>69000</v>
      </c>
      <c r="AX1132">
        <v>69000</v>
      </c>
      <c r="AY1132">
        <v>38818</v>
      </c>
      <c r="AZ1132">
        <v>19078</v>
      </c>
      <c r="BA1132">
        <v>2069999</v>
      </c>
      <c r="BB1132" t="s">
        <v>3771</v>
      </c>
      <c r="BC1132" t="s">
        <v>6196</v>
      </c>
      <c r="BD1132" t="s">
        <v>6197</v>
      </c>
      <c r="BE1132" t="s">
        <v>6198</v>
      </c>
      <c r="BF1132" t="s">
        <v>6199</v>
      </c>
      <c r="BG1132" t="s">
        <v>6278</v>
      </c>
      <c r="BH1132" t="s">
        <v>5764</v>
      </c>
      <c r="BI1132" t="s">
        <v>195</v>
      </c>
      <c r="BJ1132" t="s">
        <v>195</v>
      </c>
      <c r="BK1132" t="s">
        <v>3773</v>
      </c>
      <c r="BL1132" t="s">
        <v>6436</v>
      </c>
      <c r="BM1132" t="s">
        <v>4949</v>
      </c>
      <c r="BN1132" t="s">
        <v>7</v>
      </c>
      <c r="BO1132" t="s">
        <v>4950</v>
      </c>
      <c r="BP1132" s="441" t="str">
        <f t="shared" si="17"/>
        <v>DL.2375.AFA.001.051.A.521211</v>
      </c>
    </row>
    <row r="1133" spans="1:68">
      <c r="A1133" t="s">
        <v>5010</v>
      </c>
      <c r="B1133" t="s">
        <v>4936</v>
      </c>
      <c r="C1133" t="s">
        <v>4937</v>
      </c>
      <c r="D1133" t="s">
        <v>3770</v>
      </c>
      <c r="E1133" t="s">
        <v>194</v>
      </c>
      <c r="F1133" t="s">
        <v>3772</v>
      </c>
      <c r="G1133" t="s">
        <v>3</v>
      </c>
      <c r="H1133" t="s">
        <v>4938</v>
      </c>
      <c r="I1133">
        <v>4</v>
      </c>
      <c r="J1133" t="s">
        <v>501</v>
      </c>
      <c r="K1133">
        <v>4</v>
      </c>
      <c r="L1133" t="s">
        <v>502</v>
      </c>
      <c r="M1133" t="s">
        <v>8</v>
      </c>
      <c r="N1133" t="s">
        <v>6</v>
      </c>
      <c r="O1133" t="s">
        <v>503</v>
      </c>
      <c r="P1133" t="s">
        <v>8</v>
      </c>
      <c r="Q1133" t="s">
        <v>4570</v>
      </c>
      <c r="R1133" t="s">
        <v>4940</v>
      </c>
      <c r="S1133" t="s">
        <v>195</v>
      </c>
      <c r="T1133" t="s">
        <v>4570</v>
      </c>
      <c r="U1133" t="s">
        <v>4570</v>
      </c>
      <c r="V1133" t="s">
        <v>5001</v>
      </c>
      <c r="W1133" t="s">
        <v>4951</v>
      </c>
      <c r="X1133" t="s">
        <v>5001</v>
      </c>
      <c r="Y1133" t="s">
        <v>4483</v>
      </c>
      <c r="Z1133" t="s">
        <v>8</v>
      </c>
      <c r="AA1133">
        <v>0</v>
      </c>
      <c r="AB1133" t="s">
        <v>195</v>
      </c>
      <c r="AC1133">
        <v>0</v>
      </c>
      <c r="AD1133" t="s">
        <v>195</v>
      </c>
      <c r="AE1133">
        <v>0</v>
      </c>
      <c r="AF1133" t="s">
        <v>195</v>
      </c>
      <c r="AG1133">
        <v>0</v>
      </c>
      <c r="AH1133" t="s">
        <v>195</v>
      </c>
      <c r="AI1133">
        <v>1</v>
      </c>
      <c r="AJ1133" t="s">
        <v>9</v>
      </c>
      <c r="AK1133">
        <v>1000000</v>
      </c>
      <c r="AL1133">
        <v>1000000</v>
      </c>
      <c r="AM1133" t="s">
        <v>195</v>
      </c>
      <c r="AN1133">
        <v>0</v>
      </c>
      <c r="AO1133" t="s">
        <v>5011</v>
      </c>
      <c r="AP1133">
        <v>0</v>
      </c>
      <c r="AQ1133">
        <v>60350</v>
      </c>
      <c r="AR1133">
        <v>21303</v>
      </c>
      <c r="AS1133">
        <v>131963</v>
      </c>
      <c r="AT1133">
        <v>188003</v>
      </c>
      <c r="AU1133">
        <v>34396</v>
      </c>
      <c r="AV1133">
        <v>16667</v>
      </c>
      <c r="AW1133">
        <v>16667</v>
      </c>
      <c r="AX1133">
        <v>16667</v>
      </c>
      <c r="AY1133">
        <v>9376</v>
      </c>
      <c r="AZ1133">
        <v>4608</v>
      </c>
      <c r="BA1133">
        <v>500000</v>
      </c>
      <c r="BB1133" t="s">
        <v>3771</v>
      </c>
      <c r="BC1133" t="s">
        <v>6196</v>
      </c>
      <c r="BD1133" t="s">
        <v>6197</v>
      </c>
      <c r="BE1133" t="s">
        <v>6198</v>
      </c>
      <c r="BF1133" t="s">
        <v>6199</v>
      </c>
      <c r="BG1133" t="s">
        <v>6278</v>
      </c>
      <c r="BH1133" t="s">
        <v>5764</v>
      </c>
      <c r="BI1133" t="s">
        <v>195</v>
      </c>
      <c r="BJ1133" t="s">
        <v>195</v>
      </c>
      <c r="BK1133" t="s">
        <v>3773</v>
      </c>
      <c r="BL1133" t="s">
        <v>5887</v>
      </c>
      <c r="BM1133" t="s">
        <v>4949</v>
      </c>
      <c r="BN1133" t="s">
        <v>7</v>
      </c>
      <c r="BO1133" t="s">
        <v>4950</v>
      </c>
      <c r="BP1133" s="441" t="str">
        <f t="shared" si="17"/>
        <v>DL.2375.AFA.001.051.A.521211</v>
      </c>
    </row>
    <row r="1134" spans="1:68">
      <c r="A1134" t="s">
        <v>5010</v>
      </c>
      <c r="B1134" t="s">
        <v>4936</v>
      </c>
      <c r="C1134" t="s">
        <v>4937</v>
      </c>
      <c r="D1134" t="s">
        <v>3770</v>
      </c>
      <c r="E1134" t="s">
        <v>194</v>
      </c>
      <c r="F1134" t="s">
        <v>3772</v>
      </c>
      <c r="G1134" t="s">
        <v>3</v>
      </c>
      <c r="H1134" t="s">
        <v>4938</v>
      </c>
      <c r="I1134">
        <v>4</v>
      </c>
      <c r="J1134" t="s">
        <v>501</v>
      </c>
      <c r="K1134">
        <v>4</v>
      </c>
      <c r="L1134" t="s">
        <v>502</v>
      </c>
      <c r="M1134" t="s">
        <v>8</v>
      </c>
      <c r="N1134" t="s">
        <v>6</v>
      </c>
      <c r="O1134" t="s">
        <v>503</v>
      </c>
      <c r="P1134" t="s">
        <v>8</v>
      </c>
      <c r="Q1134" t="s">
        <v>4570</v>
      </c>
      <c r="R1134" t="s">
        <v>4940</v>
      </c>
      <c r="S1134" t="s">
        <v>195</v>
      </c>
      <c r="T1134" t="s">
        <v>4570</v>
      </c>
      <c r="U1134" t="s">
        <v>4570</v>
      </c>
      <c r="V1134" t="s">
        <v>5092</v>
      </c>
      <c r="W1134" t="s">
        <v>5001</v>
      </c>
      <c r="X1134" t="s">
        <v>5092</v>
      </c>
      <c r="Y1134" t="s">
        <v>4493</v>
      </c>
      <c r="Z1134" t="s">
        <v>8</v>
      </c>
      <c r="AA1134">
        <v>0</v>
      </c>
      <c r="AB1134" t="s">
        <v>195</v>
      </c>
      <c r="AC1134">
        <v>0</v>
      </c>
      <c r="AD1134" t="s">
        <v>195</v>
      </c>
      <c r="AE1134">
        <v>0</v>
      </c>
      <c r="AF1134" t="s">
        <v>195</v>
      </c>
      <c r="AG1134">
        <v>0</v>
      </c>
      <c r="AH1134" t="s">
        <v>195</v>
      </c>
      <c r="AI1134">
        <v>1</v>
      </c>
      <c r="AJ1134" t="s">
        <v>9</v>
      </c>
      <c r="AK1134">
        <v>1000000</v>
      </c>
      <c r="AL1134">
        <v>1000000</v>
      </c>
      <c r="AM1134" t="s">
        <v>195</v>
      </c>
      <c r="AN1134">
        <v>0</v>
      </c>
      <c r="AO1134" t="s">
        <v>5011</v>
      </c>
      <c r="AP1134">
        <v>0</v>
      </c>
      <c r="AQ1134">
        <v>60350</v>
      </c>
      <c r="AR1134">
        <v>21303</v>
      </c>
      <c r="AS1134">
        <v>131963</v>
      </c>
      <c r="AT1134">
        <v>188003</v>
      </c>
      <c r="AU1134">
        <v>34396</v>
      </c>
      <c r="AV1134">
        <v>16667</v>
      </c>
      <c r="AW1134">
        <v>16667</v>
      </c>
      <c r="AX1134">
        <v>16667</v>
      </c>
      <c r="AY1134">
        <v>9376</v>
      </c>
      <c r="AZ1134">
        <v>4608</v>
      </c>
      <c r="BA1134">
        <v>500000</v>
      </c>
      <c r="BB1134" t="s">
        <v>3771</v>
      </c>
      <c r="BC1134" t="s">
        <v>6196</v>
      </c>
      <c r="BD1134" t="s">
        <v>6197</v>
      </c>
      <c r="BE1134" t="s">
        <v>6198</v>
      </c>
      <c r="BF1134" t="s">
        <v>6199</v>
      </c>
      <c r="BG1134" t="s">
        <v>6278</v>
      </c>
      <c r="BH1134" t="s">
        <v>5764</v>
      </c>
      <c r="BI1134" t="s">
        <v>195</v>
      </c>
      <c r="BJ1134" t="s">
        <v>195</v>
      </c>
      <c r="BK1134" t="s">
        <v>3773</v>
      </c>
      <c r="BL1134" t="s">
        <v>5115</v>
      </c>
      <c r="BM1134" t="s">
        <v>4949</v>
      </c>
      <c r="BN1134" t="s">
        <v>7</v>
      </c>
      <c r="BO1134" t="s">
        <v>4950</v>
      </c>
      <c r="BP1134" s="441" t="str">
        <f t="shared" si="17"/>
        <v>DL.2375.AFA.001.051.A.521211</v>
      </c>
    </row>
    <row r="1135" spans="1:68">
      <c r="A1135" t="s">
        <v>5010</v>
      </c>
      <c r="B1135" t="s">
        <v>4936</v>
      </c>
      <c r="C1135" t="s">
        <v>4937</v>
      </c>
      <c r="D1135" t="s">
        <v>3770</v>
      </c>
      <c r="E1135" t="s">
        <v>194</v>
      </c>
      <c r="F1135" t="s">
        <v>3772</v>
      </c>
      <c r="G1135" t="s">
        <v>3</v>
      </c>
      <c r="H1135" t="s">
        <v>4938</v>
      </c>
      <c r="I1135">
        <v>4</v>
      </c>
      <c r="J1135" t="s">
        <v>501</v>
      </c>
      <c r="K1135">
        <v>4</v>
      </c>
      <c r="L1135" t="s">
        <v>502</v>
      </c>
      <c r="M1135" t="s">
        <v>8</v>
      </c>
      <c r="N1135" t="s">
        <v>6</v>
      </c>
      <c r="O1135" t="s">
        <v>503</v>
      </c>
      <c r="P1135" t="s">
        <v>8</v>
      </c>
      <c r="Q1135" t="s">
        <v>4570</v>
      </c>
      <c r="R1135" t="s">
        <v>4940</v>
      </c>
      <c r="S1135" t="s">
        <v>195</v>
      </c>
      <c r="T1135" t="s">
        <v>4570</v>
      </c>
      <c r="U1135" t="s">
        <v>4570</v>
      </c>
      <c r="V1135" t="s">
        <v>5096</v>
      </c>
      <c r="W1135" t="s">
        <v>5092</v>
      </c>
      <c r="X1135" t="s">
        <v>6437</v>
      </c>
      <c r="Y1135" t="s">
        <v>5061</v>
      </c>
      <c r="Z1135" t="s">
        <v>8</v>
      </c>
      <c r="AA1135">
        <v>0</v>
      </c>
      <c r="AB1135" t="s">
        <v>195</v>
      </c>
      <c r="AC1135">
        <v>0</v>
      </c>
      <c r="AD1135" t="s">
        <v>195</v>
      </c>
      <c r="AE1135">
        <v>0</v>
      </c>
      <c r="AF1135" t="s">
        <v>195</v>
      </c>
      <c r="AG1135">
        <v>0</v>
      </c>
      <c r="AH1135" t="s">
        <v>195</v>
      </c>
      <c r="AI1135">
        <v>25</v>
      </c>
      <c r="AJ1135" t="s">
        <v>9</v>
      </c>
      <c r="AK1135">
        <v>50000</v>
      </c>
      <c r="AL1135">
        <v>1250000</v>
      </c>
      <c r="AM1135" t="s">
        <v>195</v>
      </c>
      <c r="AN1135">
        <v>0</v>
      </c>
      <c r="AO1135" t="s">
        <v>5011</v>
      </c>
      <c r="AP1135">
        <v>0</v>
      </c>
      <c r="AQ1135">
        <v>75437</v>
      </c>
      <c r="AR1135">
        <v>26629</v>
      </c>
      <c r="AS1135">
        <v>164953</v>
      </c>
      <c r="AT1135">
        <v>235004</v>
      </c>
      <c r="AU1135">
        <v>42995</v>
      </c>
      <c r="AV1135">
        <v>20833</v>
      </c>
      <c r="AW1135">
        <v>20833</v>
      </c>
      <c r="AX1135">
        <v>20833</v>
      </c>
      <c r="AY1135">
        <v>11720</v>
      </c>
      <c r="AZ1135">
        <v>5760</v>
      </c>
      <c r="BA1135">
        <v>625003</v>
      </c>
      <c r="BB1135" t="s">
        <v>3771</v>
      </c>
      <c r="BC1135" t="s">
        <v>6196</v>
      </c>
      <c r="BD1135" t="s">
        <v>6197</v>
      </c>
      <c r="BE1135" t="s">
        <v>6198</v>
      </c>
      <c r="BF1135" t="s">
        <v>6199</v>
      </c>
      <c r="BG1135" t="s">
        <v>6278</v>
      </c>
      <c r="BH1135" t="s">
        <v>5764</v>
      </c>
      <c r="BI1135" t="s">
        <v>195</v>
      </c>
      <c r="BJ1135" t="s">
        <v>195</v>
      </c>
      <c r="BK1135" t="s">
        <v>3773</v>
      </c>
      <c r="BL1135" t="s">
        <v>6438</v>
      </c>
      <c r="BM1135" t="s">
        <v>4949</v>
      </c>
      <c r="BN1135" t="s">
        <v>7</v>
      </c>
      <c r="BO1135" t="s">
        <v>4950</v>
      </c>
      <c r="BP1135" s="441" t="str">
        <f t="shared" si="17"/>
        <v>DL.2375.AFA.001.051.A.521211</v>
      </c>
    </row>
    <row r="1136" spans="1:68">
      <c r="A1136" t="s">
        <v>4935</v>
      </c>
      <c r="B1136" t="s">
        <v>4936</v>
      </c>
      <c r="C1136" t="s">
        <v>4937</v>
      </c>
      <c r="D1136" t="s">
        <v>3770</v>
      </c>
      <c r="E1136" t="s">
        <v>194</v>
      </c>
      <c r="F1136" t="s">
        <v>3772</v>
      </c>
      <c r="G1136" t="s">
        <v>3</v>
      </c>
      <c r="H1136" t="s">
        <v>4938</v>
      </c>
      <c r="I1136">
        <v>4</v>
      </c>
      <c r="J1136" t="s">
        <v>501</v>
      </c>
      <c r="K1136">
        <v>4</v>
      </c>
      <c r="L1136" t="s">
        <v>502</v>
      </c>
      <c r="M1136" t="s">
        <v>508</v>
      </c>
      <c r="N1136" t="s">
        <v>17</v>
      </c>
      <c r="O1136" t="s">
        <v>503</v>
      </c>
      <c r="P1136" t="s">
        <v>8</v>
      </c>
      <c r="Q1136" t="s">
        <v>4570</v>
      </c>
      <c r="R1136" t="s">
        <v>4940</v>
      </c>
      <c r="S1136" t="s">
        <v>195</v>
      </c>
      <c r="T1136" t="s">
        <v>4570</v>
      </c>
      <c r="U1136" t="s">
        <v>4570</v>
      </c>
      <c r="V1136" t="s">
        <v>4496</v>
      </c>
      <c r="W1136" t="s">
        <v>4570</v>
      </c>
      <c r="X1136" t="s">
        <v>5401</v>
      </c>
      <c r="Y1136" t="s">
        <v>4495</v>
      </c>
      <c r="Z1136" t="s">
        <v>8</v>
      </c>
      <c r="AA1136">
        <v>0</v>
      </c>
      <c r="AB1136" t="s">
        <v>195</v>
      </c>
      <c r="AC1136">
        <v>0</v>
      </c>
      <c r="AD1136" t="s">
        <v>195</v>
      </c>
      <c r="AE1136">
        <v>0</v>
      </c>
      <c r="AF1136" t="s">
        <v>195</v>
      </c>
      <c r="AG1136">
        <v>0</v>
      </c>
      <c r="AH1136" t="s">
        <v>195</v>
      </c>
      <c r="AI1136">
        <v>1</v>
      </c>
      <c r="AJ1136" t="s">
        <v>9</v>
      </c>
      <c r="AK1136">
        <v>1021000</v>
      </c>
      <c r="AL1136">
        <v>1021000</v>
      </c>
      <c r="AM1136" t="s">
        <v>195</v>
      </c>
      <c r="AN1136">
        <v>0</v>
      </c>
      <c r="AO1136" t="s">
        <v>4943</v>
      </c>
      <c r="AP1136">
        <v>0</v>
      </c>
      <c r="AQ1136">
        <v>61617</v>
      </c>
      <c r="AR1136">
        <v>21751</v>
      </c>
      <c r="AS1136">
        <v>134734</v>
      </c>
      <c r="AT1136">
        <v>191952</v>
      </c>
      <c r="AU1136">
        <v>35118</v>
      </c>
      <c r="AV1136">
        <v>17017</v>
      </c>
      <c r="AW1136">
        <v>17017</v>
      </c>
      <c r="AX1136">
        <v>17017</v>
      </c>
      <c r="AY1136">
        <v>9573</v>
      </c>
      <c r="AZ1136">
        <v>4705</v>
      </c>
      <c r="BA1136">
        <v>510499</v>
      </c>
      <c r="BB1136" t="s">
        <v>3771</v>
      </c>
      <c r="BC1136" t="s">
        <v>6196</v>
      </c>
      <c r="BD1136" t="s">
        <v>6197</v>
      </c>
      <c r="BE1136" t="s">
        <v>6198</v>
      </c>
      <c r="BF1136" t="s">
        <v>6199</v>
      </c>
      <c r="BG1136" t="s">
        <v>6281</v>
      </c>
      <c r="BH1136" t="s">
        <v>5764</v>
      </c>
      <c r="BI1136" t="s">
        <v>195</v>
      </c>
      <c r="BJ1136" t="s">
        <v>195</v>
      </c>
      <c r="BK1136" t="s">
        <v>3773</v>
      </c>
      <c r="BL1136" t="s">
        <v>5068</v>
      </c>
      <c r="BM1136" t="s">
        <v>4949</v>
      </c>
      <c r="BN1136" t="s">
        <v>7</v>
      </c>
      <c r="BO1136" t="s">
        <v>4950</v>
      </c>
      <c r="BP1136" s="441" t="str">
        <f t="shared" si="17"/>
        <v>DL.2375.AFA.001.051.B.521211</v>
      </c>
    </row>
    <row r="1137" spans="1:68">
      <c r="A1137" t="s">
        <v>4935</v>
      </c>
      <c r="B1137" t="s">
        <v>4936</v>
      </c>
      <c r="C1137" t="s">
        <v>4937</v>
      </c>
      <c r="D1137" t="s">
        <v>3770</v>
      </c>
      <c r="E1137" t="s">
        <v>194</v>
      </c>
      <c r="F1137" t="s">
        <v>3772</v>
      </c>
      <c r="G1137" t="s">
        <v>3</v>
      </c>
      <c r="H1137" t="s">
        <v>4938</v>
      </c>
      <c r="I1137">
        <v>4</v>
      </c>
      <c r="J1137" t="s">
        <v>501</v>
      </c>
      <c r="K1137">
        <v>4</v>
      </c>
      <c r="L1137" t="s">
        <v>502</v>
      </c>
      <c r="M1137" t="s">
        <v>508</v>
      </c>
      <c r="N1137" t="s">
        <v>17</v>
      </c>
      <c r="O1137" t="s">
        <v>503</v>
      </c>
      <c r="P1137" t="s">
        <v>8</v>
      </c>
      <c r="Q1137" t="s">
        <v>4570</v>
      </c>
      <c r="R1137" t="s">
        <v>4940</v>
      </c>
      <c r="S1137" t="s">
        <v>195</v>
      </c>
      <c r="T1137" t="s">
        <v>4570</v>
      </c>
      <c r="U1137" t="s">
        <v>4570</v>
      </c>
      <c r="V1137" t="s">
        <v>4951</v>
      </c>
      <c r="W1137" t="s">
        <v>4496</v>
      </c>
      <c r="X1137" t="s">
        <v>3769</v>
      </c>
      <c r="Y1137" t="s">
        <v>6439</v>
      </c>
      <c r="Z1137" t="s">
        <v>8</v>
      </c>
      <c r="AA1137">
        <v>0</v>
      </c>
      <c r="AB1137" t="s">
        <v>195</v>
      </c>
      <c r="AC1137">
        <v>0</v>
      </c>
      <c r="AD1137" t="s">
        <v>195</v>
      </c>
      <c r="AE1137">
        <v>0</v>
      </c>
      <c r="AF1137" t="s">
        <v>195</v>
      </c>
      <c r="AG1137">
        <v>0</v>
      </c>
      <c r="AH1137" t="s">
        <v>195</v>
      </c>
      <c r="AI1137">
        <v>100</v>
      </c>
      <c r="AJ1137" t="s">
        <v>25</v>
      </c>
      <c r="AK1137">
        <v>69000</v>
      </c>
      <c r="AL1137">
        <v>6900000</v>
      </c>
      <c r="AM1137" t="s">
        <v>195</v>
      </c>
      <c r="AN1137">
        <v>0</v>
      </c>
      <c r="AO1137" t="s">
        <v>4943</v>
      </c>
      <c r="AP1137">
        <v>0</v>
      </c>
      <c r="AQ1137">
        <v>416414</v>
      </c>
      <c r="AR1137">
        <v>146993</v>
      </c>
      <c r="AS1137">
        <v>910543</v>
      </c>
      <c r="AT1137">
        <v>1297224</v>
      </c>
      <c r="AU1137">
        <v>237333</v>
      </c>
      <c r="AV1137">
        <v>115000</v>
      </c>
      <c r="AW1137">
        <v>115000</v>
      </c>
      <c r="AX1137">
        <v>115000</v>
      </c>
      <c r="AY1137">
        <v>64697</v>
      </c>
      <c r="AZ1137">
        <v>31796</v>
      </c>
      <c r="BA1137">
        <v>3450000</v>
      </c>
      <c r="BB1137" t="s">
        <v>3771</v>
      </c>
      <c r="BC1137" t="s">
        <v>6196</v>
      </c>
      <c r="BD1137" t="s">
        <v>6197</v>
      </c>
      <c r="BE1137" t="s">
        <v>6198</v>
      </c>
      <c r="BF1137" t="s">
        <v>6199</v>
      </c>
      <c r="BG1137" t="s">
        <v>6281</v>
      </c>
      <c r="BH1137" t="s">
        <v>5764</v>
      </c>
      <c r="BI1137" t="s">
        <v>195</v>
      </c>
      <c r="BJ1137" t="s">
        <v>195</v>
      </c>
      <c r="BK1137" t="s">
        <v>3773</v>
      </c>
      <c r="BL1137" t="s">
        <v>6440</v>
      </c>
      <c r="BM1137" t="s">
        <v>4949</v>
      </c>
      <c r="BN1137" t="s">
        <v>7</v>
      </c>
      <c r="BO1137" t="s">
        <v>4950</v>
      </c>
      <c r="BP1137" s="441" t="str">
        <f t="shared" si="17"/>
        <v>DL.2375.AFA.001.051.B.521211</v>
      </c>
    </row>
    <row r="1138" spans="1:68">
      <c r="A1138" t="s">
        <v>4935</v>
      </c>
      <c r="B1138" t="s">
        <v>4936</v>
      </c>
      <c r="C1138" t="s">
        <v>4937</v>
      </c>
      <c r="D1138" t="s">
        <v>3770</v>
      </c>
      <c r="E1138" t="s">
        <v>194</v>
      </c>
      <c r="F1138" t="s">
        <v>3772</v>
      </c>
      <c r="G1138" t="s">
        <v>3</v>
      </c>
      <c r="H1138" t="s">
        <v>4938</v>
      </c>
      <c r="I1138">
        <v>4</v>
      </c>
      <c r="J1138" t="s">
        <v>501</v>
      </c>
      <c r="K1138">
        <v>4</v>
      </c>
      <c r="L1138" t="s">
        <v>502</v>
      </c>
      <c r="M1138" t="s">
        <v>508</v>
      </c>
      <c r="N1138" t="s">
        <v>17</v>
      </c>
      <c r="O1138" t="s">
        <v>503</v>
      </c>
      <c r="P1138" t="s">
        <v>8</v>
      </c>
      <c r="Q1138" t="s">
        <v>4570</v>
      </c>
      <c r="R1138" t="s">
        <v>4940</v>
      </c>
      <c r="S1138" t="s">
        <v>195</v>
      </c>
      <c r="T1138" t="s">
        <v>4570</v>
      </c>
      <c r="U1138" t="s">
        <v>4570</v>
      </c>
      <c r="V1138" t="s">
        <v>5001</v>
      </c>
      <c r="W1138" t="s">
        <v>4951</v>
      </c>
      <c r="X1138" t="s">
        <v>5735</v>
      </c>
      <c r="Y1138" t="s">
        <v>4483</v>
      </c>
      <c r="Z1138" t="s">
        <v>8</v>
      </c>
      <c r="AA1138">
        <v>0</v>
      </c>
      <c r="AB1138" t="s">
        <v>195</v>
      </c>
      <c r="AC1138">
        <v>0</v>
      </c>
      <c r="AD1138" t="s">
        <v>195</v>
      </c>
      <c r="AE1138">
        <v>0</v>
      </c>
      <c r="AF1138" t="s">
        <v>195</v>
      </c>
      <c r="AG1138">
        <v>0</v>
      </c>
      <c r="AH1138" t="s">
        <v>195</v>
      </c>
      <c r="AI1138">
        <v>1</v>
      </c>
      <c r="AJ1138" t="s">
        <v>9</v>
      </c>
      <c r="AK1138">
        <v>1000000</v>
      </c>
      <c r="AL1138">
        <v>1000000</v>
      </c>
      <c r="AM1138" t="s">
        <v>195</v>
      </c>
      <c r="AN1138">
        <v>0</v>
      </c>
      <c r="AO1138" t="s">
        <v>4943</v>
      </c>
      <c r="AP1138">
        <v>0</v>
      </c>
      <c r="AQ1138">
        <v>60350</v>
      </c>
      <c r="AR1138">
        <v>21303</v>
      </c>
      <c r="AS1138">
        <v>131963</v>
      </c>
      <c r="AT1138">
        <v>188003</v>
      </c>
      <c r="AU1138">
        <v>34396</v>
      </c>
      <c r="AV1138">
        <v>16667</v>
      </c>
      <c r="AW1138">
        <v>16667</v>
      </c>
      <c r="AX1138">
        <v>16667</v>
      </c>
      <c r="AY1138">
        <v>9376</v>
      </c>
      <c r="AZ1138">
        <v>4608</v>
      </c>
      <c r="BA1138">
        <v>500000</v>
      </c>
      <c r="BB1138" t="s">
        <v>3771</v>
      </c>
      <c r="BC1138" t="s">
        <v>6196</v>
      </c>
      <c r="BD1138" t="s">
        <v>6197</v>
      </c>
      <c r="BE1138" t="s">
        <v>6198</v>
      </c>
      <c r="BF1138" t="s">
        <v>6199</v>
      </c>
      <c r="BG1138" t="s">
        <v>6281</v>
      </c>
      <c r="BH1138" t="s">
        <v>5764</v>
      </c>
      <c r="BI1138" t="s">
        <v>195</v>
      </c>
      <c r="BJ1138" t="s">
        <v>195</v>
      </c>
      <c r="BK1138" t="s">
        <v>3773</v>
      </c>
      <c r="BL1138" t="s">
        <v>5887</v>
      </c>
      <c r="BM1138" t="s">
        <v>4949</v>
      </c>
      <c r="BN1138" t="s">
        <v>7</v>
      </c>
      <c r="BO1138" t="s">
        <v>4950</v>
      </c>
      <c r="BP1138" s="441" t="str">
        <f t="shared" si="17"/>
        <v>DL.2375.AFA.001.051.B.521211</v>
      </c>
    </row>
    <row r="1139" spans="1:68">
      <c r="A1139" t="s">
        <v>4935</v>
      </c>
      <c r="B1139" t="s">
        <v>4936</v>
      </c>
      <c r="C1139" t="s">
        <v>4937</v>
      </c>
      <c r="D1139" t="s">
        <v>3770</v>
      </c>
      <c r="E1139" t="s">
        <v>194</v>
      </c>
      <c r="F1139" t="s">
        <v>3772</v>
      </c>
      <c r="G1139" t="s">
        <v>3</v>
      </c>
      <c r="H1139" t="s">
        <v>4938</v>
      </c>
      <c r="I1139">
        <v>4</v>
      </c>
      <c r="J1139" t="s">
        <v>501</v>
      </c>
      <c r="K1139">
        <v>4</v>
      </c>
      <c r="L1139" t="s">
        <v>502</v>
      </c>
      <c r="M1139" t="s">
        <v>508</v>
      </c>
      <c r="N1139" t="s">
        <v>17</v>
      </c>
      <c r="O1139" t="s">
        <v>503</v>
      </c>
      <c r="P1139" t="s">
        <v>8</v>
      </c>
      <c r="Q1139" t="s">
        <v>4570</v>
      </c>
      <c r="R1139" t="s">
        <v>4940</v>
      </c>
      <c r="S1139" t="s">
        <v>195</v>
      </c>
      <c r="T1139" t="s">
        <v>4570</v>
      </c>
      <c r="U1139" t="s">
        <v>4570</v>
      </c>
      <c r="V1139" t="s">
        <v>5092</v>
      </c>
      <c r="W1139" t="s">
        <v>5001</v>
      </c>
      <c r="X1139" t="s">
        <v>6441</v>
      </c>
      <c r="Y1139" t="s">
        <v>4493</v>
      </c>
      <c r="Z1139" t="s">
        <v>8</v>
      </c>
      <c r="AA1139">
        <v>0</v>
      </c>
      <c r="AB1139" t="s">
        <v>195</v>
      </c>
      <c r="AC1139">
        <v>0</v>
      </c>
      <c r="AD1139" t="s">
        <v>195</v>
      </c>
      <c r="AE1139">
        <v>0</v>
      </c>
      <c r="AF1139" t="s">
        <v>195</v>
      </c>
      <c r="AG1139">
        <v>0</v>
      </c>
      <c r="AH1139" t="s">
        <v>195</v>
      </c>
      <c r="AI1139">
        <v>1</v>
      </c>
      <c r="AJ1139" t="s">
        <v>9</v>
      </c>
      <c r="AK1139">
        <v>1000000</v>
      </c>
      <c r="AL1139">
        <v>1000000</v>
      </c>
      <c r="AM1139" t="s">
        <v>195</v>
      </c>
      <c r="AN1139">
        <v>0</v>
      </c>
      <c r="AO1139" t="s">
        <v>4943</v>
      </c>
      <c r="AP1139">
        <v>0</v>
      </c>
      <c r="AQ1139">
        <v>60350</v>
      </c>
      <c r="AR1139">
        <v>21303</v>
      </c>
      <c r="AS1139">
        <v>131963</v>
      </c>
      <c r="AT1139">
        <v>188003</v>
      </c>
      <c r="AU1139">
        <v>34396</v>
      </c>
      <c r="AV1139">
        <v>16667</v>
      </c>
      <c r="AW1139">
        <v>16667</v>
      </c>
      <c r="AX1139">
        <v>16667</v>
      </c>
      <c r="AY1139">
        <v>9376</v>
      </c>
      <c r="AZ1139">
        <v>4608</v>
      </c>
      <c r="BA1139">
        <v>500000</v>
      </c>
      <c r="BB1139" t="s">
        <v>3771</v>
      </c>
      <c r="BC1139" t="s">
        <v>6196</v>
      </c>
      <c r="BD1139" t="s">
        <v>6197</v>
      </c>
      <c r="BE1139" t="s">
        <v>6198</v>
      </c>
      <c r="BF1139" t="s">
        <v>6199</v>
      </c>
      <c r="BG1139" t="s">
        <v>6281</v>
      </c>
      <c r="BH1139" t="s">
        <v>5764</v>
      </c>
      <c r="BI1139" t="s">
        <v>195</v>
      </c>
      <c r="BJ1139" t="s">
        <v>195</v>
      </c>
      <c r="BK1139" t="s">
        <v>3773</v>
      </c>
      <c r="BL1139" t="s">
        <v>5115</v>
      </c>
      <c r="BM1139" t="s">
        <v>4949</v>
      </c>
      <c r="BN1139" t="s">
        <v>7</v>
      </c>
      <c r="BO1139" t="s">
        <v>4950</v>
      </c>
      <c r="BP1139" s="441" t="str">
        <f t="shared" si="17"/>
        <v>DL.2375.AFA.001.051.B.521211</v>
      </c>
    </row>
    <row r="1140" spans="1:68">
      <c r="A1140" t="s">
        <v>4935</v>
      </c>
      <c r="B1140" t="s">
        <v>4936</v>
      </c>
      <c r="C1140" t="s">
        <v>4937</v>
      </c>
      <c r="D1140" t="s">
        <v>3770</v>
      </c>
      <c r="E1140" t="s">
        <v>194</v>
      </c>
      <c r="F1140" t="s">
        <v>3772</v>
      </c>
      <c r="G1140" t="s">
        <v>3</v>
      </c>
      <c r="H1140" t="s">
        <v>4938</v>
      </c>
      <c r="I1140">
        <v>4</v>
      </c>
      <c r="J1140" t="s">
        <v>501</v>
      </c>
      <c r="K1140">
        <v>4</v>
      </c>
      <c r="L1140" t="s">
        <v>502</v>
      </c>
      <c r="M1140" t="s">
        <v>508</v>
      </c>
      <c r="N1140" t="s">
        <v>17</v>
      </c>
      <c r="O1140" t="s">
        <v>503</v>
      </c>
      <c r="P1140" t="s">
        <v>8</v>
      </c>
      <c r="Q1140" t="s">
        <v>4570</v>
      </c>
      <c r="R1140" t="s">
        <v>4940</v>
      </c>
      <c r="S1140" t="s">
        <v>195</v>
      </c>
      <c r="T1140" t="s">
        <v>4570</v>
      </c>
      <c r="U1140" t="s">
        <v>4570</v>
      </c>
      <c r="V1140" t="s">
        <v>5096</v>
      </c>
      <c r="W1140" t="s">
        <v>5092</v>
      </c>
      <c r="X1140" t="s">
        <v>6442</v>
      </c>
      <c r="Y1140" t="s">
        <v>5061</v>
      </c>
      <c r="Z1140" t="s">
        <v>8</v>
      </c>
      <c r="AA1140">
        <v>0</v>
      </c>
      <c r="AB1140" t="s">
        <v>195</v>
      </c>
      <c r="AC1140">
        <v>0</v>
      </c>
      <c r="AD1140" t="s">
        <v>195</v>
      </c>
      <c r="AE1140">
        <v>0</v>
      </c>
      <c r="AF1140" t="s">
        <v>195</v>
      </c>
      <c r="AG1140">
        <v>0</v>
      </c>
      <c r="AH1140" t="s">
        <v>195</v>
      </c>
      <c r="AI1140">
        <v>60</v>
      </c>
      <c r="AJ1140" t="s">
        <v>25</v>
      </c>
      <c r="AK1140">
        <v>50000</v>
      </c>
      <c r="AL1140">
        <v>3000000</v>
      </c>
      <c r="AM1140" t="s">
        <v>195</v>
      </c>
      <c r="AN1140">
        <v>0</v>
      </c>
      <c r="AO1140" t="s">
        <v>4943</v>
      </c>
      <c r="AP1140">
        <v>0</v>
      </c>
      <c r="AQ1140">
        <v>181050</v>
      </c>
      <c r="AR1140">
        <v>63910</v>
      </c>
      <c r="AS1140">
        <v>395888</v>
      </c>
      <c r="AT1140">
        <v>564010</v>
      </c>
      <c r="AU1140">
        <v>103188</v>
      </c>
      <c r="AV1140">
        <v>50000</v>
      </c>
      <c r="AW1140">
        <v>50000</v>
      </c>
      <c r="AX1140">
        <v>50000</v>
      </c>
      <c r="AY1140">
        <v>28129</v>
      </c>
      <c r="AZ1140">
        <v>13825</v>
      </c>
      <c r="BA1140">
        <v>1500000</v>
      </c>
      <c r="BB1140" t="s">
        <v>3771</v>
      </c>
      <c r="BC1140" t="s">
        <v>6196</v>
      </c>
      <c r="BD1140" t="s">
        <v>6197</v>
      </c>
      <c r="BE1140" t="s">
        <v>6198</v>
      </c>
      <c r="BF1140" t="s">
        <v>6199</v>
      </c>
      <c r="BG1140" t="s">
        <v>6281</v>
      </c>
      <c r="BH1140" t="s">
        <v>5764</v>
      </c>
      <c r="BI1140" t="s">
        <v>195</v>
      </c>
      <c r="BJ1140" t="s">
        <v>195</v>
      </c>
      <c r="BK1140" t="s">
        <v>3773</v>
      </c>
      <c r="BL1140" t="s">
        <v>6438</v>
      </c>
      <c r="BM1140" t="s">
        <v>4949</v>
      </c>
      <c r="BN1140" t="s">
        <v>7</v>
      </c>
      <c r="BO1140" t="s">
        <v>4950</v>
      </c>
      <c r="BP1140" s="441" t="str">
        <f t="shared" si="17"/>
        <v>DL.2375.AFA.001.051.B.521211</v>
      </c>
    </row>
    <row r="1141" spans="1:68">
      <c r="A1141" t="s">
        <v>5010</v>
      </c>
      <c r="B1141" t="s">
        <v>4936</v>
      </c>
      <c r="C1141" t="s">
        <v>4937</v>
      </c>
      <c r="D1141" t="s">
        <v>3770</v>
      </c>
      <c r="E1141" t="s">
        <v>194</v>
      </c>
      <c r="F1141" t="s">
        <v>3772</v>
      </c>
      <c r="G1141" t="s">
        <v>3</v>
      </c>
      <c r="H1141" t="s">
        <v>4938</v>
      </c>
      <c r="I1141">
        <v>4</v>
      </c>
      <c r="J1141" t="s">
        <v>501</v>
      </c>
      <c r="K1141">
        <v>4</v>
      </c>
      <c r="L1141" t="s">
        <v>502</v>
      </c>
      <c r="M1141" t="s">
        <v>508</v>
      </c>
      <c r="N1141" t="s">
        <v>17</v>
      </c>
      <c r="O1141" t="s">
        <v>503</v>
      </c>
      <c r="P1141" t="s">
        <v>8</v>
      </c>
      <c r="Q1141" t="s">
        <v>4570</v>
      </c>
      <c r="R1141" t="s">
        <v>4940</v>
      </c>
      <c r="S1141" t="s">
        <v>195</v>
      </c>
      <c r="T1141" t="s">
        <v>4570</v>
      </c>
      <c r="U1141" t="s">
        <v>4570</v>
      </c>
      <c r="V1141" t="s">
        <v>4496</v>
      </c>
      <c r="W1141" t="s">
        <v>4570</v>
      </c>
      <c r="X1141" t="s">
        <v>5401</v>
      </c>
      <c r="Y1141" t="s">
        <v>4495</v>
      </c>
      <c r="Z1141" t="s">
        <v>8</v>
      </c>
      <c r="AA1141">
        <v>0</v>
      </c>
      <c r="AB1141" t="s">
        <v>195</v>
      </c>
      <c r="AC1141">
        <v>0</v>
      </c>
      <c r="AD1141" t="s">
        <v>195</v>
      </c>
      <c r="AE1141">
        <v>0</v>
      </c>
      <c r="AF1141" t="s">
        <v>195</v>
      </c>
      <c r="AG1141">
        <v>0</v>
      </c>
      <c r="AH1141" t="s">
        <v>195</v>
      </c>
      <c r="AI1141">
        <v>1</v>
      </c>
      <c r="AJ1141" t="s">
        <v>9</v>
      </c>
      <c r="AK1141">
        <v>1021000</v>
      </c>
      <c r="AL1141">
        <v>1021000</v>
      </c>
      <c r="AM1141" t="s">
        <v>195</v>
      </c>
      <c r="AN1141">
        <v>0</v>
      </c>
      <c r="AO1141" t="s">
        <v>5011</v>
      </c>
      <c r="AP1141">
        <v>0</v>
      </c>
      <c r="AQ1141">
        <v>61617</v>
      </c>
      <c r="AR1141">
        <v>21751</v>
      </c>
      <c r="AS1141">
        <v>134734</v>
      </c>
      <c r="AT1141">
        <v>191952</v>
      </c>
      <c r="AU1141">
        <v>35118</v>
      </c>
      <c r="AV1141">
        <v>17017</v>
      </c>
      <c r="AW1141">
        <v>17017</v>
      </c>
      <c r="AX1141">
        <v>17017</v>
      </c>
      <c r="AY1141">
        <v>9573</v>
      </c>
      <c r="AZ1141">
        <v>4705</v>
      </c>
      <c r="BA1141">
        <v>510499</v>
      </c>
      <c r="BB1141" t="s">
        <v>3771</v>
      </c>
      <c r="BC1141" t="s">
        <v>6196</v>
      </c>
      <c r="BD1141" t="s">
        <v>6197</v>
      </c>
      <c r="BE1141" t="s">
        <v>6198</v>
      </c>
      <c r="BF1141" t="s">
        <v>6199</v>
      </c>
      <c r="BG1141" t="s">
        <v>6281</v>
      </c>
      <c r="BH1141" t="s">
        <v>5764</v>
      </c>
      <c r="BI1141" t="s">
        <v>195</v>
      </c>
      <c r="BJ1141" t="s">
        <v>195</v>
      </c>
      <c r="BK1141" t="s">
        <v>3773</v>
      </c>
      <c r="BL1141" t="s">
        <v>5068</v>
      </c>
      <c r="BM1141" t="s">
        <v>4949</v>
      </c>
      <c r="BN1141" t="s">
        <v>7</v>
      </c>
      <c r="BO1141" t="s">
        <v>4950</v>
      </c>
      <c r="BP1141" s="441" t="str">
        <f t="shared" si="17"/>
        <v>DL.2375.AFA.001.051.B.521211</v>
      </c>
    </row>
    <row r="1142" spans="1:68">
      <c r="A1142" t="s">
        <v>5010</v>
      </c>
      <c r="B1142" t="s">
        <v>4936</v>
      </c>
      <c r="C1142" t="s">
        <v>4937</v>
      </c>
      <c r="D1142" t="s">
        <v>3770</v>
      </c>
      <c r="E1142" t="s">
        <v>194</v>
      </c>
      <c r="F1142" t="s">
        <v>3772</v>
      </c>
      <c r="G1142" t="s">
        <v>3</v>
      </c>
      <c r="H1142" t="s">
        <v>4938</v>
      </c>
      <c r="I1142">
        <v>4</v>
      </c>
      <c r="J1142" t="s">
        <v>501</v>
      </c>
      <c r="K1142">
        <v>4</v>
      </c>
      <c r="L1142" t="s">
        <v>502</v>
      </c>
      <c r="M1142" t="s">
        <v>508</v>
      </c>
      <c r="N1142" t="s">
        <v>17</v>
      </c>
      <c r="O1142" t="s">
        <v>503</v>
      </c>
      <c r="P1142" t="s">
        <v>8</v>
      </c>
      <c r="Q1142" t="s">
        <v>4570</v>
      </c>
      <c r="R1142" t="s">
        <v>4940</v>
      </c>
      <c r="S1142" t="s">
        <v>195</v>
      </c>
      <c r="T1142" t="s">
        <v>4570</v>
      </c>
      <c r="U1142" t="s">
        <v>4570</v>
      </c>
      <c r="V1142" t="s">
        <v>4951</v>
      </c>
      <c r="W1142" t="s">
        <v>4496</v>
      </c>
      <c r="X1142" t="s">
        <v>3769</v>
      </c>
      <c r="Y1142" t="s">
        <v>6439</v>
      </c>
      <c r="Z1142" t="s">
        <v>8</v>
      </c>
      <c r="AA1142">
        <v>0</v>
      </c>
      <c r="AB1142" t="s">
        <v>195</v>
      </c>
      <c r="AC1142">
        <v>0</v>
      </c>
      <c r="AD1142" t="s">
        <v>195</v>
      </c>
      <c r="AE1142">
        <v>0</v>
      </c>
      <c r="AF1142" t="s">
        <v>195</v>
      </c>
      <c r="AG1142">
        <v>0</v>
      </c>
      <c r="AH1142" t="s">
        <v>195</v>
      </c>
      <c r="AI1142">
        <v>100</v>
      </c>
      <c r="AJ1142" t="s">
        <v>25</v>
      </c>
      <c r="AK1142">
        <v>69000</v>
      </c>
      <c r="AL1142">
        <v>6900000</v>
      </c>
      <c r="AM1142" t="s">
        <v>195</v>
      </c>
      <c r="AN1142">
        <v>0</v>
      </c>
      <c r="AO1142" t="s">
        <v>5011</v>
      </c>
      <c r="AP1142">
        <v>0</v>
      </c>
      <c r="AQ1142">
        <v>416414</v>
      </c>
      <c r="AR1142">
        <v>146993</v>
      </c>
      <c r="AS1142">
        <v>910543</v>
      </c>
      <c r="AT1142">
        <v>1297224</v>
      </c>
      <c r="AU1142">
        <v>237333</v>
      </c>
      <c r="AV1142">
        <v>115000</v>
      </c>
      <c r="AW1142">
        <v>115000</v>
      </c>
      <c r="AX1142">
        <v>115000</v>
      </c>
      <c r="AY1142">
        <v>64697</v>
      </c>
      <c r="AZ1142">
        <v>31796</v>
      </c>
      <c r="BA1142">
        <v>3450000</v>
      </c>
      <c r="BB1142" t="s">
        <v>3771</v>
      </c>
      <c r="BC1142" t="s">
        <v>6196</v>
      </c>
      <c r="BD1142" t="s">
        <v>6197</v>
      </c>
      <c r="BE1142" t="s">
        <v>6198</v>
      </c>
      <c r="BF1142" t="s">
        <v>6199</v>
      </c>
      <c r="BG1142" t="s">
        <v>6281</v>
      </c>
      <c r="BH1142" t="s">
        <v>5764</v>
      </c>
      <c r="BI1142" t="s">
        <v>195</v>
      </c>
      <c r="BJ1142" t="s">
        <v>195</v>
      </c>
      <c r="BK1142" t="s">
        <v>3773</v>
      </c>
      <c r="BL1142" t="s">
        <v>6440</v>
      </c>
      <c r="BM1142" t="s">
        <v>4949</v>
      </c>
      <c r="BN1142" t="s">
        <v>7</v>
      </c>
      <c r="BO1142" t="s">
        <v>4950</v>
      </c>
      <c r="BP1142" s="441" t="str">
        <f t="shared" si="17"/>
        <v>DL.2375.AFA.001.051.B.521211</v>
      </c>
    </row>
    <row r="1143" spans="1:68">
      <c r="A1143" t="s">
        <v>5010</v>
      </c>
      <c r="B1143" t="s">
        <v>4936</v>
      </c>
      <c r="C1143" t="s">
        <v>4937</v>
      </c>
      <c r="D1143" t="s">
        <v>3770</v>
      </c>
      <c r="E1143" t="s">
        <v>194</v>
      </c>
      <c r="F1143" t="s">
        <v>3772</v>
      </c>
      <c r="G1143" t="s">
        <v>3</v>
      </c>
      <c r="H1143" t="s">
        <v>4938</v>
      </c>
      <c r="I1143">
        <v>4</v>
      </c>
      <c r="J1143" t="s">
        <v>501</v>
      </c>
      <c r="K1143">
        <v>4</v>
      </c>
      <c r="L1143" t="s">
        <v>502</v>
      </c>
      <c r="M1143" t="s">
        <v>508</v>
      </c>
      <c r="N1143" t="s">
        <v>17</v>
      </c>
      <c r="O1143" t="s">
        <v>503</v>
      </c>
      <c r="P1143" t="s">
        <v>8</v>
      </c>
      <c r="Q1143" t="s">
        <v>4570</v>
      </c>
      <c r="R1143" t="s">
        <v>4940</v>
      </c>
      <c r="S1143" t="s">
        <v>195</v>
      </c>
      <c r="T1143" t="s">
        <v>4570</v>
      </c>
      <c r="U1143" t="s">
        <v>4570</v>
      </c>
      <c r="V1143" t="s">
        <v>5001</v>
      </c>
      <c r="W1143" t="s">
        <v>4951</v>
      </c>
      <c r="X1143" t="s">
        <v>5735</v>
      </c>
      <c r="Y1143" t="s">
        <v>4483</v>
      </c>
      <c r="Z1143" t="s">
        <v>8</v>
      </c>
      <c r="AA1143">
        <v>0</v>
      </c>
      <c r="AB1143" t="s">
        <v>195</v>
      </c>
      <c r="AC1143">
        <v>0</v>
      </c>
      <c r="AD1143" t="s">
        <v>195</v>
      </c>
      <c r="AE1143">
        <v>0</v>
      </c>
      <c r="AF1143" t="s">
        <v>195</v>
      </c>
      <c r="AG1143">
        <v>0</v>
      </c>
      <c r="AH1143" t="s">
        <v>195</v>
      </c>
      <c r="AI1143">
        <v>1</v>
      </c>
      <c r="AJ1143" t="s">
        <v>9</v>
      </c>
      <c r="AK1143">
        <v>1000000</v>
      </c>
      <c r="AL1143">
        <v>1000000</v>
      </c>
      <c r="AM1143" t="s">
        <v>195</v>
      </c>
      <c r="AN1143">
        <v>0</v>
      </c>
      <c r="AO1143" t="s">
        <v>5011</v>
      </c>
      <c r="AP1143">
        <v>0</v>
      </c>
      <c r="AQ1143">
        <v>60350</v>
      </c>
      <c r="AR1143">
        <v>21303</v>
      </c>
      <c r="AS1143">
        <v>131963</v>
      </c>
      <c r="AT1143">
        <v>188003</v>
      </c>
      <c r="AU1143">
        <v>34396</v>
      </c>
      <c r="AV1143">
        <v>16667</v>
      </c>
      <c r="AW1143">
        <v>16667</v>
      </c>
      <c r="AX1143">
        <v>16667</v>
      </c>
      <c r="AY1143">
        <v>9376</v>
      </c>
      <c r="AZ1143">
        <v>4608</v>
      </c>
      <c r="BA1143">
        <v>500000</v>
      </c>
      <c r="BB1143" t="s">
        <v>3771</v>
      </c>
      <c r="BC1143" t="s">
        <v>6196</v>
      </c>
      <c r="BD1143" t="s">
        <v>6197</v>
      </c>
      <c r="BE1143" t="s">
        <v>6198</v>
      </c>
      <c r="BF1143" t="s">
        <v>6199</v>
      </c>
      <c r="BG1143" t="s">
        <v>6281</v>
      </c>
      <c r="BH1143" t="s">
        <v>5764</v>
      </c>
      <c r="BI1143" t="s">
        <v>195</v>
      </c>
      <c r="BJ1143" t="s">
        <v>195</v>
      </c>
      <c r="BK1143" t="s">
        <v>3773</v>
      </c>
      <c r="BL1143" t="s">
        <v>5887</v>
      </c>
      <c r="BM1143" t="s">
        <v>4949</v>
      </c>
      <c r="BN1143" t="s">
        <v>7</v>
      </c>
      <c r="BO1143" t="s">
        <v>4950</v>
      </c>
      <c r="BP1143" s="441" t="str">
        <f t="shared" si="17"/>
        <v>DL.2375.AFA.001.051.B.521211</v>
      </c>
    </row>
    <row r="1144" spans="1:68">
      <c r="A1144" t="s">
        <v>5010</v>
      </c>
      <c r="B1144" t="s">
        <v>4936</v>
      </c>
      <c r="C1144" t="s">
        <v>4937</v>
      </c>
      <c r="D1144" t="s">
        <v>3770</v>
      </c>
      <c r="E1144" t="s">
        <v>194</v>
      </c>
      <c r="F1144" t="s">
        <v>3772</v>
      </c>
      <c r="G1144" t="s">
        <v>3</v>
      </c>
      <c r="H1144" t="s">
        <v>4938</v>
      </c>
      <c r="I1144">
        <v>4</v>
      </c>
      <c r="J1144" t="s">
        <v>501</v>
      </c>
      <c r="K1144">
        <v>4</v>
      </c>
      <c r="L1144" t="s">
        <v>502</v>
      </c>
      <c r="M1144" t="s">
        <v>508</v>
      </c>
      <c r="N1144" t="s">
        <v>17</v>
      </c>
      <c r="O1144" t="s">
        <v>503</v>
      </c>
      <c r="P1144" t="s">
        <v>8</v>
      </c>
      <c r="Q1144" t="s">
        <v>4570</v>
      </c>
      <c r="R1144" t="s">
        <v>4940</v>
      </c>
      <c r="S1144" t="s">
        <v>195</v>
      </c>
      <c r="T1144" t="s">
        <v>4570</v>
      </c>
      <c r="U1144" t="s">
        <v>4570</v>
      </c>
      <c r="V1144" t="s">
        <v>5092</v>
      </c>
      <c r="W1144" t="s">
        <v>5001</v>
      </c>
      <c r="X1144" t="s">
        <v>6441</v>
      </c>
      <c r="Y1144" t="s">
        <v>4493</v>
      </c>
      <c r="Z1144" t="s">
        <v>8</v>
      </c>
      <c r="AA1144">
        <v>0</v>
      </c>
      <c r="AB1144" t="s">
        <v>195</v>
      </c>
      <c r="AC1144">
        <v>0</v>
      </c>
      <c r="AD1144" t="s">
        <v>195</v>
      </c>
      <c r="AE1144">
        <v>0</v>
      </c>
      <c r="AF1144" t="s">
        <v>195</v>
      </c>
      <c r="AG1144">
        <v>0</v>
      </c>
      <c r="AH1144" t="s">
        <v>195</v>
      </c>
      <c r="AI1144">
        <v>1</v>
      </c>
      <c r="AJ1144" t="s">
        <v>9</v>
      </c>
      <c r="AK1144">
        <v>1000000</v>
      </c>
      <c r="AL1144">
        <v>1000000</v>
      </c>
      <c r="AM1144" t="s">
        <v>195</v>
      </c>
      <c r="AN1144">
        <v>0</v>
      </c>
      <c r="AO1144" t="s">
        <v>5011</v>
      </c>
      <c r="AP1144">
        <v>0</v>
      </c>
      <c r="AQ1144">
        <v>60350</v>
      </c>
      <c r="AR1144">
        <v>21303</v>
      </c>
      <c r="AS1144">
        <v>131963</v>
      </c>
      <c r="AT1144">
        <v>188003</v>
      </c>
      <c r="AU1144">
        <v>34396</v>
      </c>
      <c r="AV1144">
        <v>16667</v>
      </c>
      <c r="AW1144">
        <v>16667</v>
      </c>
      <c r="AX1144">
        <v>16667</v>
      </c>
      <c r="AY1144">
        <v>9376</v>
      </c>
      <c r="AZ1144">
        <v>4608</v>
      </c>
      <c r="BA1144">
        <v>500000</v>
      </c>
      <c r="BB1144" t="s">
        <v>3771</v>
      </c>
      <c r="BC1144" t="s">
        <v>6196</v>
      </c>
      <c r="BD1144" t="s">
        <v>6197</v>
      </c>
      <c r="BE1144" t="s">
        <v>6198</v>
      </c>
      <c r="BF1144" t="s">
        <v>6199</v>
      </c>
      <c r="BG1144" t="s">
        <v>6281</v>
      </c>
      <c r="BH1144" t="s">
        <v>5764</v>
      </c>
      <c r="BI1144" t="s">
        <v>195</v>
      </c>
      <c r="BJ1144" t="s">
        <v>195</v>
      </c>
      <c r="BK1144" t="s">
        <v>3773</v>
      </c>
      <c r="BL1144" t="s">
        <v>5115</v>
      </c>
      <c r="BM1144" t="s">
        <v>4949</v>
      </c>
      <c r="BN1144" t="s">
        <v>7</v>
      </c>
      <c r="BO1144" t="s">
        <v>4950</v>
      </c>
      <c r="BP1144" s="441" t="str">
        <f t="shared" si="17"/>
        <v>DL.2375.AFA.001.051.B.521211</v>
      </c>
    </row>
    <row r="1145" spans="1:68">
      <c r="A1145" t="s">
        <v>5010</v>
      </c>
      <c r="B1145" t="s">
        <v>4936</v>
      </c>
      <c r="C1145" t="s">
        <v>4937</v>
      </c>
      <c r="D1145" t="s">
        <v>3770</v>
      </c>
      <c r="E1145" t="s">
        <v>194</v>
      </c>
      <c r="F1145" t="s">
        <v>3772</v>
      </c>
      <c r="G1145" t="s">
        <v>3</v>
      </c>
      <c r="H1145" t="s">
        <v>4938</v>
      </c>
      <c r="I1145">
        <v>4</v>
      </c>
      <c r="J1145" t="s">
        <v>501</v>
      </c>
      <c r="K1145">
        <v>4</v>
      </c>
      <c r="L1145" t="s">
        <v>502</v>
      </c>
      <c r="M1145" t="s">
        <v>508</v>
      </c>
      <c r="N1145" t="s">
        <v>17</v>
      </c>
      <c r="O1145" t="s">
        <v>503</v>
      </c>
      <c r="P1145" t="s">
        <v>8</v>
      </c>
      <c r="Q1145" t="s">
        <v>4570</v>
      </c>
      <c r="R1145" t="s">
        <v>4940</v>
      </c>
      <c r="S1145" t="s">
        <v>195</v>
      </c>
      <c r="T1145" t="s">
        <v>4570</v>
      </c>
      <c r="U1145" t="s">
        <v>4570</v>
      </c>
      <c r="V1145" t="s">
        <v>5096</v>
      </c>
      <c r="W1145" t="s">
        <v>5092</v>
      </c>
      <c r="X1145" t="s">
        <v>6442</v>
      </c>
      <c r="Y1145" t="s">
        <v>5061</v>
      </c>
      <c r="Z1145" t="s">
        <v>8</v>
      </c>
      <c r="AA1145">
        <v>0</v>
      </c>
      <c r="AB1145" t="s">
        <v>195</v>
      </c>
      <c r="AC1145">
        <v>0</v>
      </c>
      <c r="AD1145" t="s">
        <v>195</v>
      </c>
      <c r="AE1145">
        <v>0</v>
      </c>
      <c r="AF1145" t="s">
        <v>195</v>
      </c>
      <c r="AG1145">
        <v>0</v>
      </c>
      <c r="AH1145" t="s">
        <v>195</v>
      </c>
      <c r="AI1145">
        <v>60</v>
      </c>
      <c r="AJ1145" t="s">
        <v>25</v>
      </c>
      <c r="AK1145">
        <v>50000</v>
      </c>
      <c r="AL1145">
        <v>3000000</v>
      </c>
      <c r="AM1145" t="s">
        <v>195</v>
      </c>
      <c r="AN1145">
        <v>0</v>
      </c>
      <c r="AO1145" t="s">
        <v>5011</v>
      </c>
      <c r="AP1145">
        <v>0</v>
      </c>
      <c r="AQ1145">
        <v>181050</v>
      </c>
      <c r="AR1145">
        <v>63910</v>
      </c>
      <c r="AS1145">
        <v>395888</v>
      </c>
      <c r="AT1145">
        <v>564010</v>
      </c>
      <c r="AU1145">
        <v>103188</v>
      </c>
      <c r="AV1145">
        <v>50000</v>
      </c>
      <c r="AW1145">
        <v>50000</v>
      </c>
      <c r="AX1145">
        <v>50000</v>
      </c>
      <c r="AY1145">
        <v>28129</v>
      </c>
      <c r="AZ1145">
        <v>13825</v>
      </c>
      <c r="BA1145">
        <v>1500000</v>
      </c>
      <c r="BB1145" t="s">
        <v>3771</v>
      </c>
      <c r="BC1145" t="s">
        <v>6196</v>
      </c>
      <c r="BD1145" t="s">
        <v>6197</v>
      </c>
      <c r="BE1145" t="s">
        <v>6198</v>
      </c>
      <c r="BF1145" t="s">
        <v>6199</v>
      </c>
      <c r="BG1145" t="s">
        <v>6281</v>
      </c>
      <c r="BH1145" t="s">
        <v>5764</v>
      </c>
      <c r="BI1145" t="s">
        <v>195</v>
      </c>
      <c r="BJ1145" t="s">
        <v>195</v>
      </c>
      <c r="BK1145" t="s">
        <v>3773</v>
      </c>
      <c r="BL1145" t="s">
        <v>6438</v>
      </c>
      <c r="BM1145" t="s">
        <v>4949</v>
      </c>
      <c r="BN1145" t="s">
        <v>7</v>
      </c>
      <c r="BO1145" t="s">
        <v>4950</v>
      </c>
      <c r="BP1145" s="441" t="str">
        <f t="shared" si="17"/>
        <v>DL.2375.AFA.001.051.B.521211</v>
      </c>
    </row>
    <row r="1146" spans="1:68">
      <c r="A1146" t="s">
        <v>4935</v>
      </c>
      <c r="B1146" t="s">
        <v>4936</v>
      </c>
      <c r="C1146" t="s">
        <v>4937</v>
      </c>
      <c r="D1146" t="s">
        <v>3770</v>
      </c>
      <c r="E1146" t="s">
        <v>194</v>
      </c>
      <c r="F1146" t="s">
        <v>3772</v>
      </c>
      <c r="G1146" t="s">
        <v>3</v>
      </c>
      <c r="H1146" t="s">
        <v>4938</v>
      </c>
      <c r="I1146">
        <v>4</v>
      </c>
      <c r="J1146" t="s">
        <v>501</v>
      </c>
      <c r="K1146">
        <v>4</v>
      </c>
      <c r="L1146" t="s">
        <v>502</v>
      </c>
      <c r="M1146" t="s">
        <v>509</v>
      </c>
      <c r="N1146" t="s">
        <v>18</v>
      </c>
      <c r="O1146" t="s">
        <v>503</v>
      </c>
      <c r="P1146" t="s">
        <v>8</v>
      </c>
      <c r="Q1146" t="s">
        <v>4570</v>
      </c>
      <c r="R1146" t="s">
        <v>4940</v>
      </c>
      <c r="S1146" t="s">
        <v>195</v>
      </c>
      <c r="T1146" t="s">
        <v>4570</v>
      </c>
      <c r="U1146" t="s">
        <v>4570</v>
      </c>
      <c r="V1146" t="s">
        <v>4496</v>
      </c>
      <c r="W1146" t="s">
        <v>4570</v>
      </c>
      <c r="X1146" t="s">
        <v>6443</v>
      </c>
      <c r="Y1146" t="s">
        <v>4495</v>
      </c>
      <c r="Z1146" t="s">
        <v>8</v>
      </c>
      <c r="AA1146">
        <v>0</v>
      </c>
      <c r="AB1146" t="s">
        <v>195</v>
      </c>
      <c r="AC1146">
        <v>0</v>
      </c>
      <c r="AD1146" t="s">
        <v>195</v>
      </c>
      <c r="AE1146">
        <v>0</v>
      </c>
      <c r="AF1146" t="s">
        <v>195</v>
      </c>
      <c r="AG1146">
        <v>0</v>
      </c>
      <c r="AH1146" t="s">
        <v>195</v>
      </c>
      <c r="AI1146">
        <v>1</v>
      </c>
      <c r="AJ1146" t="s">
        <v>9</v>
      </c>
      <c r="AK1146">
        <v>1000000</v>
      </c>
      <c r="AL1146">
        <v>1000000</v>
      </c>
      <c r="AM1146" t="s">
        <v>195</v>
      </c>
      <c r="AN1146">
        <v>0</v>
      </c>
      <c r="AO1146" t="s">
        <v>4943</v>
      </c>
      <c r="AP1146">
        <v>0</v>
      </c>
      <c r="AQ1146">
        <v>60350</v>
      </c>
      <c r="AR1146">
        <v>21303</v>
      </c>
      <c r="AS1146">
        <v>131963</v>
      </c>
      <c r="AT1146">
        <v>188003</v>
      </c>
      <c r="AU1146">
        <v>34396</v>
      </c>
      <c r="AV1146">
        <v>16667</v>
      </c>
      <c r="AW1146">
        <v>16667</v>
      </c>
      <c r="AX1146">
        <v>16667</v>
      </c>
      <c r="AY1146">
        <v>9376</v>
      </c>
      <c r="AZ1146">
        <v>4608</v>
      </c>
      <c r="BA1146">
        <v>500000</v>
      </c>
      <c r="BB1146" t="s">
        <v>3771</v>
      </c>
      <c r="BC1146" t="s">
        <v>6196</v>
      </c>
      <c r="BD1146" t="s">
        <v>6197</v>
      </c>
      <c r="BE1146" t="s">
        <v>6198</v>
      </c>
      <c r="BF1146" t="s">
        <v>6199</v>
      </c>
      <c r="BG1146" t="s">
        <v>6333</v>
      </c>
      <c r="BH1146" t="s">
        <v>5764</v>
      </c>
      <c r="BI1146" t="s">
        <v>195</v>
      </c>
      <c r="BJ1146" t="s">
        <v>195</v>
      </c>
      <c r="BK1146" t="s">
        <v>3773</v>
      </c>
      <c r="BL1146" t="s">
        <v>5068</v>
      </c>
      <c r="BM1146" t="s">
        <v>4949</v>
      </c>
      <c r="BN1146" t="s">
        <v>7</v>
      </c>
      <c r="BO1146" t="s">
        <v>4950</v>
      </c>
      <c r="BP1146" s="441" t="str">
        <f t="shared" si="17"/>
        <v>DL.2375.AFA.001.051.C.521211</v>
      </c>
    </row>
    <row r="1147" spans="1:68">
      <c r="A1147" t="s">
        <v>4935</v>
      </c>
      <c r="B1147" t="s">
        <v>4936</v>
      </c>
      <c r="C1147" t="s">
        <v>4937</v>
      </c>
      <c r="D1147" t="s">
        <v>3770</v>
      </c>
      <c r="E1147" t="s">
        <v>194</v>
      </c>
      <c r="F1147" t="s">
        <v>3772</v>
      </c>
      <c r="G1147" t="s">
        <v>3</v>
      </c>
      <c r="H1147" t="s">
        <v>4938</v>
      </c>
      <c r="I1147">
        <v>4</v>
      </c>
      <c r="J1147" t="s">
        <v>501</v>
      </c>
      <c r="K1147">
        <v>4</v>
      </c>
      <c r="L1147" t="s">
        <v>502</v>
      </c>
      <c r="M1147" t="s">
        <v>509</v>
      </c>
      <c r="N1147" t="s">
        <v>18</v>
      </c>
      <c r="O1147" t="s">
        <v>503</v>
      </c>
      <c r="P1147" t="s">
        <v>8</v>
      </c>
      <c r="Q1147" t="s">
        <v>4570</v>
      </c>
      <c r="R1147" t="s">
        <v>4940</v>
      </c>
      <c r="S1147" t="s">
        <v>195</v>
      </c>
      <c r="T1147" t="s">
        <v>4570</v>
      </c>
      <c r="U1147" t="s">
        <v>4570</v>
      </c>
      <c r="V1147" t="s">
        <v>4951</v>
      </c>
      <c r="W1147" t="s">
        <v>4496</v>
      </c>
      <c r="X1147" t="s">
        <v>6444</v>
      </c>
      <c r="Y1147" t="s">
        <v>5761</v>
      </c>
      <c r="Z1147" t="s">
        <v>8</v>
      </c>
      <c r="AA1147">
        <v>0</v>
      </c>
      <c r="AB1147" t="s">
        <v>195</v>
      </c>
      <c r="AC1147">
        <v>0</v>
      </c>
      <c r="AD1147" t="s">
        <v>195</v>
      </c>
      <c r="AE1147">
        <v>0</v>
      </c>
      <c r="AF1147" t="s">
        <v>195</v>
      </c>
      <c r="AG1147">
        <v>0</v>
      </c>
      <c r="AH1147" t="s">
        <v>195</v>
      </c>
      <c r="AI1147">
        <v>40</v>
      </c>
      <c r="AJ1147" t="s">
        <v>25</v>
      </c>
      <c r="AK1147">
        <v>69000</v>
      </c>
      <c r="AL1147">
        <v>2760000</v>
      </c>
      <c r="AM1147" t="s">
        <v>195</v>
      </c>
      <c r="AN1147">
        <v>0</v>
      </c>
      <c r="AO1147" t="s">
        <v>4943</v>
      </c>
      <c r="AP1147">
        <v>0</v>
      </c>
      <c r="AQ1147">
        <v>166566</v>
      </c>
      <c r="AR1147">
        <v>58797</v>
      </c>
      <c r="AS1147">
        <v>364217</v>
      </c>
      <c r="AT1147">
        <v>518890</v>
      </c>
      <c r="AU1147">
        <v>94933</v>
      </c>
      <c r="AV1147">
        <v>46000</v>
      </c>
      <c r="AW1147">
        <v>46000</v>
      </c>
      <c r="AX1147">
        <v>46000</v>
      </c>
      <c r="AY1147">
        <v>25879</v>
      </c>
      <c r="AZ1147">
        <v>12719</v>
      </c>
      <c r="BA1147">
        <v>1379999</v>
      </c>
      <c r="BB1147" t="s">
        <v>3771</v>
      </c>
      <c r="BC1147" t="s">
        <v>6196</v>
      </c>
      <c r="BD1147" t="s">
        <v>6197</v>
      </c>
      <c r="BE1147" t="s">
        <v>6198</v>
      </c>
      <c r="BF1147" t="s">
        <v>6199</v>
      </c>
      <c r="BG1147" t="s">
        <v>6333</v>
      </c>
      <c r="BH1147" t="s">
        <v>5764</v>
      </c>
      <c r="BI1147" t="s">
        <v>195</v>
      </c>
      <c r="BJ1147" t="s">
        <v>195</v>
      </c>
      <c r="BK1147" t="s">
        <v>3773</v>
      </c>
      <c r="BL1147" t="s">
        <v>6445</v>
      </c>
      <c r="BM1147" t="s">
        <v>4949</v>
      </c>
      <c r="BN1147" t="s">
        <v>7</v>
      </c>
      <c r="BO1147" t="s">
        <v>4950</v>
      </c>
      <c r="BP1147" s="441" t="str">
        <f t="shared" si="17"/>
        <v>DL.2375.AFA.001.051.C.521211</v>
      </c>
    </row>
    <row r="1148" spans="1:68">
      <c r="A1148" t="s">
        <v>4935</v>
      </c>
      <c r="B1148" t="s">
        <v>4936</v>
      </c>
      <c r="C1148" t="s">
        <v>4937</v>
      </c>
      <c r="D1148" t="s">
        <v>3770</v>
      </c>
      <c r="E1148" t="s">
        <v>194</v>
      </c>
      <c r="F1148" t="s">
        <v>3772</v>
      </c>
      <c r="G1148" t="s">
        <v>3</v>
      </c>
      <c r="H1148" t="s">
        <v>4938</v>
      </c>
      <c r="I1148">
        <v>4</v>
      </c>
      <c r="J1148" t="s">
        <v>501</v>
      </c>
      <c r="K1148">
        <v>4</v>
      </c>
      <c r="L1148" t="s">
        <v>502</v>
      </c>
      <c r="M1148" t="s">
        <v>509</v>
      </c>
      <c r="N1148" t="s">
        <v>18</v>
      </c>
      <c r="O1148" t="s">
        <v>503</v>
      </c>
      <c r="P1148" t="s">
        <v>8</v>
      </c>
      <c r="Q1148" t="s">
        <v>4570</v>
      </c>
      <c r="R1148" t="s">
        <v>4940</v>
      </c>
      <c r="S1148" t="s">
        <v>195</v>
      </c>
      <c r="T1148" t="s">
        <v>4570</v>
      </c>
      <c r="U1148" t="s">
        <v>4570</v>
      </c>
      <c r="V1148" t="s">
        <v>5001</v>
      </c>
      <c r="W1148" t="s">
        <v>4951</v>
      </c>
      <c r="X1148" t="s">
        <v>5731</v>
      </c>
      <c r="Y1148" t="s">
        <v>4483</v>
      </c>
      <c r="Z1148" t="s">
        <v>8</v>
      </c>
      <c r="AA1148">
        <v>0</v>
      </c>
      <c r="AB1148" t="s">
        <v>195</v>
      </c>
      <c r="AC1148">
        <v>0</v>
      </c>
      <c r="AD1148" t="s">
        <v>195</v>
      </c>
      <c r="AE1148">
        <v>0</v>
      </c>
      <c r="AF1148" t="s">
        <v>195</v>
      </c>
      <c r="AG1148">
        <v>0</v>
      </c>
      <c r="AH1148" t="s">
        <v>195</v>
      </c>
      <c r="AI1148">
        <v>1</v>
      </c>
      <c r="AJ1148" t="s">
        <v>9</v>
      </c>
      <c r="AK1148">
        <v>1000000</v>
      </c>
      <c r="AL1148">
        <v>1000000</v>
      </c>
      <c r="AM1148" t="s">
        <v>195</v>
      </c>
      <c r="AN1148">
        <v>0</v>
      </c>
      <c r="AO1148" t="s">
        <v>4943</v>
      </c>
      <c r="AP1148">
        <v>0</v>
      </c>
      <c r="AQ1148">
        <v>60350</v>
      </c>
      <c r="AR1148">
        <v>21303</v>
      </c>
      <c r="AS1148">
        <v>131963</v>
      </c>
      <c r="AT1148">
        <v>188003</v>
      </c>
      <c r="AU1148">
        <v>34396</v>
      </c>
      <c r="AV1148">
        <v>16667</v>
      </c>
      <c r="AW1148">
        <v>16667</v>
      </c>
      <c r="AX1148">
        <v>16667</v>
      </c>
      <c r="AY1148">
        <v>9376</v>
      </c>
      <c r="AZ1148">
        <v>4608</v>
      </c>
      <c r="BA1148">
        <v>500000</v>
      </c>
      <c r="BB1148" t="s">
        <v>3771</v>
      </c>
      <c r="BC1148" t="s">
        <v>6196</v>
      </c>
      <c r="BD1148" t="s">
        <v>6197</v>
      </c>
      <c r="BE1148" t="s">
        <v>6198</v>
      </c>
      <c r="BF1148" t="s">
        <v>6199</v>
      </c>
      <c r="BG1148" t="s">
        <v>6333</v>
      </c>
      <c r="BH1148" t="s">
        <v>5764</v>
      </c>
      <c r="BI1148" t="s">
        <v>195</v>
      </c>
      <c r="BJ1148" t="s">
        <v>195</v>
      </c>
      <c r="BK1148" t="s">
        <v>3773</v>
      </c>
      <c r="BL1148" t="s">
        <v>5887</v>
      </c>
      <c r="BM1148" t="s">
        <v>4949</v>
      </c>
      <c r="BN1148" t="s">
        <v>7</v>
      </c>
      <c r="BO1148" t="s">
        <v>4950</v>
      </c>
      <c r="BP1148" s="441" t="str">
        <f t="shared" si="17"/>
        <v>DL.2375.AFA.001.051.C.521211</v>
      </c>
    </row>
    <row r="1149" spans="1:68">
      <c r="A1149" t="s">
        <v>4935</v>
      </c>
      <c r="B1149" t="s">
        <v>4936</v>
      </c>
      <c r="C1149" t="s">
        <v>4937</v>
      </c>
      <c r="D1149" t="s">
        <v>3770</v>
      </c>
      <c r="E1149" t="s">
        <v>194</v>
      </c>
      <c r="F1149" t="s">
        <v>3772</v>
      </c>
      <c r="G1149" t="s">
        <v>3</v>
      </c>
      <c r="H1149" t="s">
        <v>4938</v>
      </c>
      <c r="I1149">
        <v>4</v>
      </c>
      <c r="J1149" t="s">
        <v>501</v>
      </c>
      <c r="K1149">
        <v>4</v>
      </c>
      <c r="L1149" t="s">
        <v>502</v>
      </c>
      <c r="M1149" t="s">
        <v>509</v>
      </c>
      <c r="N1149" t="s">
        <v>18</v>
      </c>
      <c r="O1149" t="s">
        <v>503</v>
      </c>
      <c r="P1149" t="s">
        <v>8</v>
      </c>
      <c r="Q1149" t="s">
        <v>4570</v>
      </c>
      <c r="R1149" t="s">
        <v>4940</v>
      </c>
      <c r="S1149" t="s">
        <v>195</v>
      </c>
      <c r="T1149" t="s">
        <v>4570</v>
      </c>
      <c r="U1149" t="s">
        <v>4570</v>
      </c>
      <c r="V1149" t="s">
        <v>5092</v>
      </c>
      <c r="W1149" t="s">
        <v>5001</v>
      </c>
      <c r="X1149" t="s">
        <v>6446</v>
      </c>
      <c r="Y1149" t="s">
        <v>4493</v>
      </c>
      <c r="Z1149" t="s">
        <v>8</v>
      </c>
      <c r="AA1149">
        <v>0</v>
      </c>
      <c r="AB1149" t="s">
        <v>195</v>
      </c>
      <c r="AC1149">
        <v>0</v>
      </c>
      <c r="AD1149" t="s">
        <v>195</v>
      </c>
      <c r="AE1149">
        <v>0</v>
      </c>
      <c r="AF1149" t="s">
        <v>195</v>
      </c>
      <c r="AG1149">
        <v>0</v>
      </c>
      <c r="AH1149" t="s">
        <v>195</v>
      </c>
      <c r="AI1149">
        <v>1</v>
      </c>
      <c r="AJ1149" t="s">
        <v>9</v>
      </c>
      <c r="AK1149">
        <v>1000000</v>
      </c>
      <c r="AL1149">
        <v>1000000</v>
      </c>
      <c r="AM1149" t="s">
        <v>195</v>
      </c>
      <c r="AN1149">
        <v>0</v>
      </c>
      <c r="AO1149" t="s">
        <v>4943</v>
      </c>
      <c r="AP1149">
        <v>0</v>
      </c>
      <c r="AQ1149">
        <v>60350</v>
      </c>
      <c r="AR1149">
        <v>21303</v>
      </c>
      <c r="AS1149">
        <v>131963</v>
      </c>
      <c r="AT1149">
        <v>188003</v>
      </c>
      <c r="AU1149">
        <v>34396</v>
      </c>
      <c r="AV1149">
        <v>16667</v>
      </c>
      <c r="AW1149">
        <v>16667</v>
      </c>
      <c r="AX1149">
        <v>16667</v>
      </c>
      <c r="AY1149">
        <v>9376</v>
      </c>
      <c r="AZ1149">
        <v>4608</v>
      </c>
      <c r="BA1149">
        <v>500000</v>
      </c>
      <c r="BB1149" t="s">
        <v>3771</v>
      </c>
      <c r="BC1149" t="s">
        <v>6196</v>
      </c>
      <c r="BD1149" t="s">
        <v>6197</v>
      </c>
      <c r="BE1149" t="s">
        <v>6198</v>
      </c>
      <c r="BF1149" t="s">
        <v>6199</v>
      </c>
      <c r="BG1149" t="s">
        <v>6333</v>
      </c>
      <c r="BH1149" t="s">
        <v>5764</v>
      </c>
      <c r="BI1149" t="s">
        <v>195</v>
      </c>
      <c r="BJ1149" t="s">
        <v>195</v>
      </c>
      <c r="BK1149" t="s">
        <v>3773</v>
      </c>
      <c r="BL1149" t="s">
        <v>5115</v>
      </c>
      <c r="BM1149" t="s">
        <v>4949</v>
      </c>
      <c r="BN1149" t="s">
        <v>7</v>
      </c>
      <c r="BO1149" t="s">
        <v>4950</v>
      </c>
      <c r="BP1149" s="441" t="str">
        <f t="shared" si="17"/>
        <v>DL.2375.AFA.001.051.C.521211</v>
      </c>
    </row>
    <row r="1150" spans="1:68">
      <c r="A1150" t="s">
        <v>5010</v>
      </c>
      <c r="B1150" t="s">
        <v>4936</v>
      </c>
      <c r="C1150" t="s">
        <v>4937</v>
      </c>
      <c r="D1150" t="s">
        <v>3770</v>
      </c>
      <c r="E1150" t="s">
        <v>194</v>
      </c>
      <c r="F1150" t="s">
        <v>3772</v>
      </c>
      <c r="G1150" t="s">
        <v>3</v>
      </c>
      <c r="H1150" t="s">
        <v>4938</v>
      </c>
      <c r="I1150">
        <v>4</v>
      </c>
      <c r="J1150" t="s">
        <v>501</v>
      </c>
      <c r="K1150">
        <v>4</v>
      </c>
      <c r="L1150" t="s">
        <v>502</v>
      </c>
      <c r="M1150" t="s">
        <v>509</v>
      </c>
      <c r="N1150" t="s">
        <v>18</v>
      </c>
      <c r="O1150" t="s">
        <v>503</v>
      </c>
      <c r="P1150" t="s">
        <v>8</v>
      </c>
      <c r="Q1150" t="s">
        <v>4570</v>
      </c>
      <c r="R1150" t="s">
        <v>4940</v>
      </c>
      <c r="S1150" t="s">
        <v>195</v>
      </c>
      <c r="T1150" t="s">
        <v>4570</v>
      </c>
      <c r="U1150" t="s">
        <v>4570</v>
      </c>
      <c r="V1150" t="s">
        <v>4496</v>
      </c>
      <c r="W1150" t="s">
        <v>4570</v>
      </c>
      <c r="X1150" t="s">
        <v>6443</v>
      </c>
      <c r="Y1150" t="s">
        <v>4495</v>
      </c>
      <c r="Z1150" t="s">
        <v>8</v>
      </c>
      <c r="AA1150">
        <v>0</v>
      </c>
      <c r="AB1150" t="s">
        <v>195</v>
      </c>
      <c r="AC1150">
        <v>0</v>
      </c>
      <c r="AD1150" t="s">
        <v>195</v>
      </c>
      <c r="AE1150">
        <v>0</v>
      </c>
      <c r="AF1150" t="s">
        <v>195</v>
      </c>
      <c r="AG1150">
        <v>0</v>
      </c>
      <c r="AH1150" t="s">
        <v>195</v>
      </c>
      <c r="AI1150">
        <v>1</v>
      </c>
      <c r="AJ1150" t="s">
        <v>9</v>
      </c>
      <c r="AK1150">
        <v>1000000</v>
      </c>
      <c r="AL1150">
        <v>1000000</v>
      </c>
      <c r="AM1150" t="s">
        <v>195</v>
      </c>
      <c r="AN1150">
        <v>0</v>
      </c>
      <c r="AO1150" t="s">
        <v>5011</v>
      </c>
      <c r="AP1150">
        <v>0</v>
      </c>
      <c r="AQ1150">
        <v>60350</v>
      </c>
      <c r="AR1150">
        <v>21303</v>
      </c>
      <c r="AS1150">
        <v>131963</v>
      </c>
      <c r="AT1150">
        <v>188003</v>
      </c>
      <c r="AU1150">
        <v>34396</v>
      </c>
      <c r="AV1150">
        <v>16667</v>
      </c>
      <c r="AW1150">
        <v>16667</v>
      </c>
      <c r="AX1150">
        <v>16667</v>
      </c>
      <c r="AY1150">
        <v>9376</v>
      </c>
      <c r="AZ1150">
        <v>4608</v>
      </c>
      <c r="BA1150">
        <v>500000</v>
      </c>
      <c r="BB1150" t="s">
        <v>3771</v>
      </c>
      <c r="BC1150" t="s">
        <v>6196</v>
      </c>
      <c r="BD1150" t="s">
        <v>6197</v>
      </c>
      <c r="BE1150" t="s">
        <v>6198</v>
      </c>
      <c r="BF1150" t="s">
        <v>6199</v>
      </c>
      <c r="BG1150" t="s">
        <v>6333</v>
      </c>
      <c r="BH1150" t="s">
        <v>5764</v>
      </c>
      <c r="BI1150" t="s">
        <v>195</v>
      </c>
      <c r="BJ1150" t="s">
        <v>195</v>
      </c>
      <c r="BK1150" t="s">
        <v>3773</v>
      </c>
      <c r="BL1150" t="s">
        <v>5068</v>
      </c>
      <c r="BM1150" t="s">
        <v>4949</v>
      </c>
      <c r="BN1150" t="s">
        <v>7</v>
      </c>
      <c r="BO1150" t="s">
        <v>4950</v>
      </c>
      <c r="BP1150" s="441" t="str">
        <f t="shared" si="17"/>
        <v>DL.2375.AFA.001.051.C.521211</v>
      </c>
    </row>
    <row r="1151" spans="1:68">
      <c r="A1151" t="s">
        <v>5010</v>
      </c>
      <c r="B1151" t="s">
        <v>4936</v>
      </c>
      <c r="C1151" t="s">
        <v>4937</v>
      </c>
      <c r="D1151" t="s">
        <v>3770</v>
      </c>
      <c r="E1151" t="s">
        <v>194</v>
      </c>
      <c r="F1151" t="s">
        <v>3772</v>
      </c>
      <c r="G1151" t="s">
        <v>3</v>
      </c>
      <c r="H1151" t="s">
        <v>4938</v>
      </c>
      <c r="I1151">
        <v>4</v>
      </c>
      <c r="J1151" t="s">
        <v>501</v>
      </c>
      <c r="K1151">
        <v>4</v>
      </c>
      <c r="L1151" t="s">
        <v>502</v>
      </c>
      <c r="M1151" t="s">
        <v>509</v>
      </c>
      <c r="N1151" t="s">
        <v>18</v>
      </c>
      <c r="O1151" t="s">
        <v>503</v>
      </c>
      <c r="P1151" t="s">
        <v>8</v>
      </c>
      <c r="Q1151" t="s">
        <v>4570</v>
      </c>
      <c r="R1151" t="s">
        <v>4940</v>
      </c>
      <c r="S1151" t="s">
        <v>195</v>
      </c>
      <c r="T1151" t="s">
        <v>4570</v>
      </c>
      <c r="U1151" t="s">
        <v>4570</v>
      </c>
      <c r="V1151" t="s">
        <v>4951</v>
      </c>
      <c r="W1151" t="s">
        <v>4496</v>
      </c>
      <c r="X1151" t="s">
        <v>6444</v>
      </c>
      <c r="Y1151" t="s">
        <v>5761</v>
      </c>
      <c r="Z1151" t="s">
        <v>8</v>
      </c>
      <c r="AA1151">
        <v>0</v>
      </c>
      <c r="AB1151" t="s">
        <v>195</v>
      </c>
      <c r="AC1151">
        <v>0</v>
      </c>
      <c r="AD1151" t="s">
        <v>195</v>
      </c>
      <c r="AE1151">
        <v>0</v>
      </c>
      <c r="AF1151" t="s">
        <v>195</v>
      </c>
      <c r="AG1151">
        <v>0</v>
      </c>
      <c r="AH1151" t="s">
        <v>195</v>
      </c>
      <c r="AI1151">
        <v>40</v>
      </c>
      <c r="AJ1151" t="s">
        <v>25</v>
      </c>
      <c r="AK1151">
        <v>69000</v>
      </c>
      <c r="AL1151">
        <v>2760000</v>
      </c>
      <c r="AM1151" t="s">
        <v>195</v>
      </c>
      <c r="AN1151">
        <v>0</v>
      </c>
      <c r="AO1151" t="s">
        <v>5011</v>
      </c>
      <c r="AP1151">
        <v>0</v>
      </c>
      <c r="AQ1151">
        <v>166566</v>
      </c>
      <c r="AR1151">
        <v>58797</v>
      </c>
      <c r="AS1151">
        <v>364217</v>
      </c>
      <c r="AT1151">
        <v>518890</v>
      </c>
      <c r="AU1151">
        <v>94933</v>
      </c>
      <c r="AV1151">
        <v>46000</v>
      </c>
      <c r="AW1151">
        <v>46000</v>
      </c>
      <c r="AX1151">
        <v>46000</v>
      </c>
      <c r="AY1151">
        <v>25879</v>
      </c>
      <c r="AZ1151">
        <v>12719</v>
      </c>
      <c r="BA1151">
        <v>1379999</v>
      </c>
      <c r="BB1151" t="s">
        <v>3771</v>
      </c>
      <c r="BC1151" t="s">
        <v>6196</v>
      </c>
      <c r="BD1151" t="s">
        <v>6197</v>
      </c>
      <c r="BE1151" t="s">
        <v>6198</v>
      </c>
      <c r="BF1151" t="s">
        <v>6199</v>
      </c>
      <c r="BG1151" t="s">
        <v>6333</v>
      </c>
      <c r="BH1151" t="s">
        <v>5764</v>
      </c>
      <c r="BI1151" t="s">
        <v>195</v>
      </c>
      <c r="BJ1151" t="s">
        <v>195</v>
      </c>
      <c r="BK1151" t="s">
        <v>3773</v>
      </c>
      <c r="BL1151" t="s">
        <v>6445</v>
      </c>
      <c r="BM1151" t="s">
        <v>4949</v>
      </c>
      <c r="BN1151" t="s">
        <v>7</v>
      </c>
      <c r="BO1151" t="s">
        <v>4950</v>
      </c>
      <c r="BP1151" s="441" t="str">
        <f t="shared" si="17"/>
        <v>DL.2375.AFA.001.051.C.521211</v>
      </c>
    </row>
    <row r="1152" spans="1:68">
      <c r="A1152" t="s">
        <v>5010</v>
      </c>
      <c r="B1152" t="s">
        <v>4936</v>
      </c>
      <c r="C1152" t="s">
        <v>4937</v>
      </c>
      <c r="D1152" t="s">
        <v>3770</v>
      </c>
      <c r="E1152" t="s">
        <v>194</v>
      </c>
      <c r="F1152" t="s">
        <v>3772</v>
      </c>
      <c r="G1152" t="s">
        <v>3</v>
      </c>
      <c r="H1152" t="s">
        <v>4938</v>
      </c>
      <c r="I1152">
        <v>4</v>
      </c>
      <c r="J1152" t="s">
        <v>501</v>
      </c>
      <c r="K1152">
        <v>4</v>
      </c>
      <c r="L1152" t="s">
        <v>502</v>
      </c>
      <c r="M1152" t="s">
        <v>509</v>
      </c>
      <c r="N1152" t="s">
        <v>18</v>
      </c>
      <c r="O1152" t="s">
        <v>503</v>
      </c>
      <c r="P1152" t="s">
        <v>8</v>
      </c>
      <c r="Q1152" t="s">
        <v>4570</v>
      </c>
      <c r="R1152" t="s">
        <v>4940</v>
      </c>
      <c r="S1152" t="s">
        <v>195</v>
      </c>
      <c r="T1152" t="s">
        <v>4570</v>
      </c>
      <c r="U1152" t="s">
        <v>4570</v>
      </c>
      <c r="V1152" t="s">
        <v>5001</v>
      </c>
      <c r="W1152" t="s">
        <v>4951</v>
      </c>
      <c r="X1152" t="s">
        <v>5731</v>
      </c>
      <c r="Y1152" t="s">
        <v>4483</v>
      </c>
      <c r="Z1152" t="s">
        <v>8</v>
      </c>
      <c r="AA1152">
        <v>0</v>
      </c>
      <c r="AB1152" t="s">
        <v>195</v>
      </c>
      <c r="AC1152">
        <v>0</v>
      </c>
      <c r="AD1152" t="s">
        <v>195</v>
      </c>
      <c r="AE1152">
        <v>0</v>
      </c>
      <c r="AF1152" t="s">
        <v>195</v>
      </c>
      <c r="AG1152">
        <v>0</v>
      </c>
      <c r="AH1152" t="s">
        <v>195</v>
      </c>
      <c r="AI1152">
        <v>1</v>
      </c>
      <c r="AJ1152" t="s">
        <v>9</v>
      </c>
      <c r="AK1152">
        <v>1000000</v>
      </c>
      <c r="AL1152">
        <v>1000000</v>
      </c>
      <c r="AM1152" t="s">
        <v>195</v>
      </c>
      <c r="AN1152">
        <v>0</v>
      </c>
      <c r="AO1152" t="s">
        <v>5011</v>
      </c>
      <c r="AP1152">
        <v>0</v>
      </c>
      <c r="AQ1152">
        <v>60350</v>
      </c>
      <c r="AR1152">
        <v>21303</v>
      </c>
      <c r="AS1152">
        <v>131963</v>
      </c>
      <c r="AT1152">
        <v>188003</v>
      </c>
      <c r="AU1152">
        <v>34396</v>
      </c>
      <c r="AV1152">
        <v>16667</v>
      </c>
      <c r="AW1152">
        <v>16667</v>
      </c>
      <c r="AX1152">
        <v>16667</v>
      </c>
      <c r="AY1152">
        <v>9376</v>
      </c>
      <c r="AZ1152">
        <v>4608</v>
      </c>
      <c r="BA1152">
        <v>500000</v>
      </c>
      <c r="BB1152" t="s">
        <v>3771</v>
      </c>
      <c r="BC1152" t="s">
        <v>6196</v>
      </c>
      <c r="BD1152" t="s">
        <v>6197</v>
      </c>
      <c r="BE1152" t="s">
        <v>6198</v>
      </c>
      <c r="BF1152" t="s">
        <v>6199</v>
      </c>
      <c r="BG1152" t="s">
        <v>6333</v>
      </c>
      <c r="BH1152" t="s">
        <v>5764</v>
      </c>
      <c r="BI1152" t="s">
        <v>195</v>
      </c>
      <c r="BJ1152" t="s">
        <v>195</v>
      </c>
      <c r="BK1152" t="s">
        <v>3773</v>
      </c>
      <c r="BL1152" t="s">
        <v>5887</v>
      </c>
      <c r="BM1152" t="s">
        <v>4949</v>
      </c>
      <c r="BN1152" t="s">
        <v>7</v>
      </c>
      <c r="BO1152" t="s">
        <v>4950</v>
      </c>
      <c r="BP1152" s="441" t="str">
        <f t="shared" si="17"/>
        <v>DL.2375.AFA.001.051.C.521211</v>
      </c>
    </row>
    <row r="1153" spans="1:68">
      <c r="A1153" t="s">
        <v>5010</v>
      </c>
      <c r="B1153" t="s">
        <v>4936</v>
      </c>
      <c r="C1153" t="s">
        <v>4937</v>
      </c>
      <c r="D1153" t="s">
        <v>3770</v>
      </c>
      <c r="E1153" t="s">
        <v>194</v>
      </c>
      <c r="F1153" t="s">
        <v>3772</v>
      </c>
      <c r="G1153" t="s">
        <v>3</v>
      </c>
      <c r="H1153" t="s">
        <v>4938</v>
      </c>
      <c r="I1153">
        <v>4</v>
      </c>
      <c r="J1153" t="s">
        <v>501</v>
      </c>
      <c r="K1153">
        <v>4</v>
      </c>
      <c r="L1153" t="s">
        <v>502</v>
      </c>
      <c r="M1153" t="s">
        <v>509</v>
      </c>
      <c r="N1153" t="s">
        <v>18</v>
      </c>
      <c r="O1153" t="s">
        <v>503</v>
      </c>
      <c r="P1153" t="s">
        <v>8</v>
      </c>
      <c r="Q1153" t="s">
        <v>4570</v>
      </c>
      <c r="R1153" t="s">
        <v>4940</v>
      </c>
      <c r="S1153" t="s">
        <v>195</v>
      </c>
      <c r="T1153" t="s">
        <v>4570</v>
      </c>
      <c r="U1153" t="s">
        <v>4570</v>
      </c>
      <c r="V1153" t="s">
        <v>5092</v>
      </c>
      <c r="W1153" t="s">
        <v>5001</v>
      </c>
      <c r="X1153" t="s">
        <v>6446</v>
      </c>
      <c r="Y1153" t="s">
        <v>4493</v>
      </c>
      <c r="Z1153" t="s">
        <v>8</v>
      </c>
      <c r="AA1153">
        <v>0</v>
      </c>
      <c r="AB1153" t="s">
        <v>195</v>
      </c>
      <c r="AC1153">
        <v>0</v>
      </c>
      <c r="AD1153" t="s">
        <v>195</v>
      </c>
      <c r="AE1153">
        <v>0</v>
      </c>
      <c r="AF1153" t="s">
        <v>195</v>
      </c>
      <c r="AG1153">
        <v>0</v>
      </c>
      <c r="AH1153" t="s">
        <v>195</v>
      </c>
      <c r="AI1153">
        <v>1</v>
      </c>
      <c r="AJ1153" t="s">
        <v>9</v>
      </c>
      <c r="AK1153">
        <v>1000000</v>
      </c>
      <c r="AL1153">
        <v>1000000</v>
      </c>
      <c r="AM1153" t="s">
        <v>195</v>
      </c>
      <c r="AN1153">
        <v>0</v>
      </c>
      <c r="AO1153" t="s">
        <v>5011</v>
      </c>
      <c r="AP1153">
        <v>0</v>
      </c>
      <c r="AQ1153">
        <v>60350</v>
      </c>
      <c r="AR1153">
        <v>21303</v>
      </c>
      <c r="AS1153">
        <v>131963</v>
      </c>
      <c r="AT1153">
        <v>188003</v>
      </c>
      <c r="AU1153">
        <v>34396</v>
      </c>
      <c r="AV1153">
        <v>16667</v>
      </c>
      <c r="AW1153">
        <v>16667</v>
      </c>
      <c r="AX1153">
        <v>16667</v>
      </c>
      <c r="AY1153">
        <v>9376</v>
      </c>
      <c r="AZ1153">
        <v>4608</v>
      </c>
      <c r="BA1153">
        <v>500000</v>
      </c>
      <c r="BB1153" t="s">
        <v>3771</v>
      </c>
      <c r="BC1153" t="s">
        <v>6196</v>
      </c>
      <c r="BD1153" t="s">
        <v>6197</v>
      </c>
      <c r="BE1153" t="s">
        <v>6198</v>
      </c>
      <c r="BF1153" t="s">
        <v>6199</v>
      </c>
      <c r="BG1153" t="s">
        <v>6333</v>
      </c>
      <c r="BH1153" t="s">
        <v>5764</v>
      </c>
      <c r="BI1153" t="s">
        <v>195</v>
      </c>
      <c r="BJ1153" t="s">
        <v>195</v>
      </c>
      <c r="BK1153" t="s">
        <v>3773</v>
      </c>
      <c r="BL1153" t="s">
        <v>5115</v>
      </c>
      <c r="BM1153" t="s">
        <v>4949</v>
      </c>
      <c r="BN1153" t="s">
        <v>7</v>
      </c>
      <c r="BO1153" t="s">
        <v>4950</v>
      </c>
      <c r="BP1153" s="441" t="str">
        <f t="shared" si="17"/>
        <v>DL.2375.AFA.001.051.C.521211</v>
      </c>
    </row>
    <row r="1154" spans="1:68">
      <c r="A1154" t="s">
        <v>4935</v>
      </c>
      <c r="B1154" t="s">
        <v>4936</v>
      </c>
      <c r="C1154" t="s">
        <v>4937</v>
      </c>
      <c r="D1154" t="s">
        <v>3770</v>
      </c>
      <c r="E1154" t="s">
        <v>194</v>
      </c>
      <c r="F1154" t="s">
        <v>3772</v>
      </c>
      <c r="G1154" t="s">
        <v>3</v>
      </c>
      <c r="H1154" t="s">
        <v>4938</v>
      </c>
      <c r="I1154">
        <v>4</v>
      </c>
      <c r="J1154" t="s">
        <v>501</v>
      </c>
      <c r="K1154">
        <v>4</v>
      </c>
      <c r="L1154" t="s">
        <v>502</v>
      </c>
      <c r="M1154" t="s">
        <v>511</v>
      </c>
      <c r="N1154" t="s">
        <v>20</v>
      </c>
      <c r="O1154" t="s">
        <v>503</v>
      </c>
      <c r="P1154" t="s">
        <v>8</v>
      </c>
      <c r="Q1154" t="s">
        <v>4570</v>
      </c>
      <c r="R1154" t="s">
        <v>4940</v>
      </c>
      <c r="S1154" t="s">
        <v>195</v>
      </c>
      <c r="T1154" t="s">
        <v>4570</v>
      </c>
      <c r="U1154" t="s">
        <v>4570</v>
      </c>
      <c r="V1154" t="s">
        <v>4496</v>
      </c>
      <c r="W1154" t="s">
        <v>4570</v>
      </c>
      <c r="X1154" t="s">
        <v>6447</v>
      </c>
      <c r="Y1154" t="s">
        <v>4495</v>
      </c>
      <c r="Z1154" t="s">
        <v>8</v>
      </c>
      <c r="AA1154">
        <v>0</v>
      </c>
      <c r="AB1154" t="s">
        <v>195</v>
      </c>
      <c r="AC1154">
        <v>0</v>
      </c>
      <c r="AD1154" t="s">
        <v>195</v>
      </c>
      <c r="AE1154">
        <v>0</v>
      </c>
      <c r="AF1154" t="s">
        <v>195</v>
      </c>
      <c r="AG1154">
        <v>0</v>
      </c>
      <c r="AH1154" t="s">
        <v>195</v>
      </c>
      <c r="AI1154">
        <v>2</v>
      </c>
      <c r="AJ1154" t="s">
        <v>9</v>
      </c>
      <c r="AK1154">
        <v>1000000</v>
      </c>
      <c r="AL1154">
        <v>2000000</v>
      </c>
      <c r="AM1154" t="s">
        <v>195</v>
      </c>
      <c r="AN1154">
        <v>0</v>
      </c>
      <c r="AO1154" t="s">
        <v>4943</v>
      </c>
      <c r="AP1154">
        <v>0</v>
      </c>
      <c r="AQ1154">
        <v>120700</v>
      </c>
      <c r="AR1154">
        <v>42607</v>
      </c>
      <c r="AS1154">
        <v>263925</v>
      </c>
      <c r="AT1154">
        <v>376007</v>
      </c>
      <c r="AU1154">
        <v>68792</v>
      </c>
      <c r="AV1154">
        <v>33333</v>
      </c>
      <c r="AW1154">
        <v>33333</v>
      </c>
      <c r="AX1154">
        <v>33333</v>
      </c>
      <c r="AY1154">
        <v>18753</v>
      </c>
      <c r="AZ1154">
        <v>9216</v>
      </c>
      <c r="BA1154">
        <v>1000001</v>
      </c>
      <c r="BB1154" t="s">
        <v>3771</v>
      </c>
      <c r="BC1154" t="s">
        <v>6196</v>
      </c>
      <c r="BD1154" t="s">
        <v>6197</v>
      </c>
      <c r="BE1154" t="s">
        <v>6198</v>
      </c>
      <c r="BF1154" t="s">
        <v>6199</v>
      </c>
      <c r="BG1154" t="s">
        <v>6236</v>
      </c>
      <c r="BH1154" t="s">
        <v>5764</v>
      </c>
      <c r="BI1154" t="s">
        <v>195</v>
      </c>
      <c r="BJ1154" t="s">
        <v>195</v>
      </c>
      <c r="BK1154" t="s">
        <v>3773</v>
      </c>
      <c r="BL1154" t="s">
        <v>5068</v>
      </c>
      <c r="BM1154" t="s">
        <v>4949</v>
      </c>
      <c r="BN1154" t="s">
        <v>7</v>
      </c>
      <c r="BO1154" t="s">
        <v>4950</v>
      </c>
      <c r="BP1154" s="441" t="str">
        <f t="shared" ref="BP1154:BP1217" si="18">_xlfn.TEXTJOIN(".",TRUE,D1154,E1154,F1154,J1154,L1154,M1154,O1154)</f>
        <v>DL.2375.AFA.001.051.D.521211</v>
      </c>
    </row>
    <row r="1155" spans="1:68">
      <c r="A1155" t="s">
        <v>4935</v>
      </c>
      <c r="B1155" t="s">
        <v>4936</v>
      </c>
      <c r="C1155" t="s">
        <v>4937</v>
      </c>
      <c r="D1155" t="s">
        <v>3770</v>
      </c>
      <c r="E1155" t="s">
        <v>194</v>
      </c>
      <c r="F1155" t="s">
        <v>3772</v>
      </c>
      <c r="G1155" t="s">
        <v>3</v>
      </c>
      <c r="H1155" t="s">
        <v>4938</v>
      </c>
      <c r="I1155">
        <v>4</v>
      </c>
      <c r="J1155" t="s">
        <v>501</v>
      </c>
      <c r="K1155">
        <v>4</v>
      </c>
      <c r="L1155" t="s">
        <v>502</v>
      </c>
      <c r="M1155" t="s">
        <v>511</v>
      </c>
      <c r="N1155" t="s">
        <v>20</v>
      </c>
      <c r="O1155" t="s">
        <v>503</v>
      </c>
      <c r="P1155" t="s">
        <v>8</v>
      </c>
      <c r="Q1155" t="s">
        <v>4570</v>
      </c>
      <c r="R1155" t="s">
        <v>4940</v>
      </c>
      <c r="S1155" t="s">
        <v>195</v>
      </c>
      <c r="T1155" t="s">
        <v>4570</v>
      </c>
      <c r="U1155" t="s">
        <v>4570</v>
      </c>
      <c r="V1155" t="s">
        <v>4951</v>
      </c>
      <c r="W1155" t="s">
        <v>4496</v>
      </c>
      <c r="X1155" t="s">
        <v>6448</v>
      </c>
      <c r="Y1155" t="s">
        <v>5761</v>
      </c>
      <c r="Z1155" t="s">
        <v>8</v>
      </c>
      <c r="AA1155">
        <v>0</v>
      </c>
      <c r="AB1155" t="s">
        <v>195</v>
      </c>
      <c r="AC1155">
        <v>0</v>
      </c>
      <c r="AD1155" t="s">
        <v>195</v>
      </c>
      <c r="AE1155">
        <v>0</v>
      </c>
      <c r="AF1155" t="s">
        <v>195</v>
      </c>
      <c r="AG1155">
        <v>0</v>
      </c>
      <c r="AH1155" t="s">
        <v>195</v>
      </c>
      <c r="AI1155">
        <v>80</v>
      </c>
      <c r="AJ1155" t="s">
        <v>25</v>
      </c>
      <c r="AK1155">
        <v>69000</v>
      </c>
      <c r="AL1155">
        <v>5520000</v>
      </c>
      <c r="AM1155" t="s">
        <v>195</v>
      </c>
      <c r="AN1155">
        <v>0</v>
      </c>
      <c r="AO1155" t="s">
        <v>4943</v>
      </c>
      <c r="AP1155">
        <v>0</v>
      </c>
      <c r="AQ1155">
        <v>333131</v>
      </c>
      <c r="AR1155">
        <v>117594</v>
      </c>
      <c r="AS1155">
        <v>728434</v>
      </c>
      <c r="AT1155">
        <v>1037779</v>
      </c>
      <c r="AU1155">
        <v>189866</v>
      </c>
      <c r="AV1155">
        <v>92000</v>
      </c>
      <c r="AW1155">
        <v>92000</v>
      </c>
      <c r="AX1155">
        <v>92000</v>
      </c>
      <c r="AY1155">
        <v>51758</v>
      </c>
      <c r="AZ1155">
        <v>25437</v>
      </c>
      <c r="BA1155">
        <v>2760001</v>
      </c>
      <c r="BB1155" t="s">
        <v>3771</v>
      </c>
      <c r="BC1155" t="s">
        <v>6196</v>
      </c>
      <c r="BD1155" t="s">
        <v>6197</v>
      </c>
      <c r="BE1155" t="s">
        <v>6198</v>
      </c>
      <c r="BF1155" t="s">
        <v>6199</v>
      </c>
      <c r="BG1155" t="s">
        <v>6236</v>
      </c>
      <c r="BH1155" t="s">
        <v>5764</v>
      </c>
      <c r="BI1155" t="s">
        <v>195</v>
      </c>
      <c r="BJ1155" t="s">
        <v>195</v>
      </c>
      <c r="BK1155" t="s">
        <v>3773</v>
      </c>
      <c r="BL1155" t="s">
        <v>6445</v>
      </c>
      <c r="BM1155" t="s">
        <v>4949</v>
      </c>
      <c r="BN1155" t="s">
        <v>7</v>
      </c>
      <c r="BO1155" t="s">
        <v>4950</v>
      </c>
      <c r="BP1155" s="441" t="str">
        <f t="shared" si="18"/>
        <v>DL.2375.AFA.001.051.D.521211</v>
      </c>
    </row>
    <row r="1156" spans="1:68">
      <c r="A1156" t="s">
        <v>4935</v>
      </c>
      <c r="B1156" t="s">
        <v>4936</v>
      </c>
      <c r="C1156" t="s">
        <v>4937</v>
      </c>
      <c r="D1156" t="s">
        <v>3770</v>
      </c>
      <c r="E1156" t="s">
        <v>194</v>
      </c>
      <c r="F1156" t="s">
        <v>3772</v>
      </c>
      <c r="G1156" t="s">
        <v>3</v>
      </c>
      <c r="H1156" t="s">
        <v>4938</v>
      </c>
      <c r="I1156">
        <v>4</v>
      </c>
      <c r="J1156" t="s">
        <v>501</v>
      </c>
      <c r="K1156">
        <v>4</v>
      </c>
      <c r="L1156" t="s">
        <v>502</v>
      </c>
      <c r="M1156" t="s">
        <v>511</v>
      </c>
      <c r="N1156" t="s">
        <v>20</v>
      </c>
      <c r="O1156" t="s">
        <v>503</v>
      </c>
      <c r="P1156" t="s">
        <v>8</v>
      </c>
      <c r="Q1156" t="s">
        <v>4570</v>
      </c>
      <c r="R1156" t="s">
        <v>4940</v>
      </c>
      <c r="S1156" t="s">
        <v>195</v>
      </c>
      <c r="T1156" t="s">
        <v>4570</v>
      </c>
      <c r="U1156" t="s">
        <v>4570</v>
      </c>
      <c r="V1156" t="s">
        <v>5001</v>
      </c>
      <c r="W1156" t="s">
        <v>4951</v>
      </c>
      <c r="X1156" t="s">
        <v>6449</v>
      </c>
      <c r="Y1156" t="s">
        <v>4483</v>
      </c>
      <c r="Z1156" t="s">
        <v>8</v>
      </c>
      <c r="AA1156">
        <v>0</v>
      </c>
      <c r="AB1156" t="s">
        <v>195</v>
      </c>
      <c r="AC1156">
        <v>0</v>
      </c>
      <c r="AD1156" t="s">
        <v>195</v>
      </c>
      <c r="AE1156">
        <v>0</v>
      </c>
      <c r="AF1156" t="s">
        <v>195</v>
      </c>
      <c r="AG1156">
        <v>0</v>
      </c>
      <c r="AH1156" t="s">
        <v>195</v>
      </c>
      <c r="AI1156">
        <v>2</v>
      </c>
      <c r="AJ1156" t="s">
        <v>9</v>
      </c>
      <c r="AK1156">
        <v>1000000</v>
      </c>
      <c r="AL1156">
        <v>2000000</v>
      </c>
      <c r="AM1156" t="s">
        <v>195</v>
      </c>
      <c r="AN1156">
        <v>0</v>
      </c>
      <c r="AO1156" t="s">
        <v>4943</v>
      </c>
      <c r="AP1156">
        <v>0</v>
      </c>
      <c r="AQ1156">
        <v>120700</v>
      </c>
      <c r="AR1156">
        <v>42607</v>
      </c>
      <c r="AS1156">
        <v>263925</v>
      </c>
      <c r="AT1156">
        <v>376007</v>
      </c>
      <c r="AU1156">
        <v>68792</v>
      </c>
      <c r="AV1156">
        <v>33333</v>
      </c>
      <c r="AW1156">
        <v>33333</v>
      </c>
      <c r="AX1156">
        <v>33333</v>
      </c>
      <c r="AY1156">
        <v>18753</v>
      </c>
      <c r="AZ1156">
        <v>9216</v>
      </c>
      <c r="BA1156">
        <v>1000001</v>
      </c>
      <c r="BB1156" t="s">
        <v>3771</v>
      </c>
      <c r="BC1156" t="s">
        <v>6196</v>
      </c>
      <c r="BD1156" t="s">
        <v>6197</v>
      </c>
      <c r="BE1156" t="s">
        <v>6198</v>
      </c>
      <c r="BF1156" t="s">
        <v>6199</v>
      </c>
      <c r="BG1156" t="s">
        <v>6236</v>
      </c>
      <c r="BH1156" t="s">
        <v>5764</v>
      </c>
      <c r="BI1156" t="s">
        <v>195</v>
      </c>
      <c r="BJ1156" t="s">
        <v>195</v>
      </c>
      <c r="BK1156" t="s">
        <v>3773</v>
      </c>
      <c r="BL1156" t="s">
        <v>5887</v>
      </c>
      <c r="BM1156" t="s">
        <v>4949</v>
      </c>
      <c r="BN1156" t="s">
        <v>7</v>
      </c>
      <c r="BO1156" t="s">
        <v>4950</v>
      </c>
      <c r="BP1156" s="441" t="str">
        <f t="shared" si="18"/>
        <v>DL.2375.AFA.001.051.D.521211</v>
      </c>
    </row>
    <row r="1157" spans="1:68">
      <c r="A1157" t="s">
        <v>4935</v>
      </c>
      <c r="B1157" t="s">
        <v>4936</v>
      </c>
      <c r="C1157" t="s">
        <v>4937</v>
      </c>
      <c r="D1157" t="s">
        <v>3770</v>
      </c>
      <c r="E1157" t="s">
        <v>194</v>
      </c>
      <c r="F1157" t="s">
        <v>3772</v>
      </c>
      <c r="G1157" t="s">
        <v>3</v>
      </c>
      <c r="H1157" t="s">
        <v>4938</v>
      </c>
      <c r="I1157">
        <v>4</v>
      </c>
      <c r="J1157" t="s">
        <v>501</v>
      </c>
      <c r="K1157">
        <v>4</v>
      </c>
      <c r="L1157" t="s">
        <v>502</v>
      </c>
      <c r="M1157" t="s">
        <v>511</v>
      </c>
      <c r="N1157" t="s">
        <v>20</v>
      </c>
      <c r="O1157" t="s">
        <v>503</v>
      </c>
      <c r="P1157" t="s">
        <v>8</v>
      </c>
      <c r="Q1157" t="s">
        <v>4570</v>
      </c>
      <c r="R1157" t="s">
        <v>4940</v>
      </c>
      <c r="S1157" t="s">
        <v>195</v>
      </c>
      <c r="T1157" t="s">
        <v>4570</v>
      </c>
      <c r="U1157" t="s">
        <v>4570</v>
      </c>
      <c r="V1157" t="s">
        <v>5092</v>
      </c>
      <c r="W1157" t="s">
        <v>5001</v>
      </c>
      <c r="X1157" t="s">
        <v>6450</v>
      </c>
      <c r="Y1157" t="s">
        <v>4493</v>
      </c>
      <c r="Z1157" t="s">
        <v>8</v>
      </c>
      <c r="AA1157">
        <v>0</v>
      </c>
      <c r="AB1157" t="s">
        <v>195</v>
      </c>
      <c r="AC1157">
        <v>0</v>
      </c>
      <c r="AD1157" t="s">
        <v>195</v>
      </c>
      <c r="AE1157">
        <v>0</v>
      </c>
      <c r="AF1157" t="s">
        <v>195</v>
      </c>
      <c r="AG1157">
        <v>0</v>
      </c>
      <c r="AH1157" t="s">
        <v>195</v>
      </c>
      <c r="AI1157">
        <v>2</v>
      </c>
      <c r="AJ1157" t="s">
        <v>9</v>
      </c>
      <c r="AK1157">
        <v>1000000</v>
      </c>
      <c r="AL1157">
        <v>2000000</v>
      </c>
      <c r="AM1157" t="s">
        <v>195</v>
      </c>
      <c r="AN1157">
        <v>0</v>
      </c>
      <c r="AO1157" t="s">
        <v>4943</v>
      </c>
      <c r="AP1157">
        <v>0</v>
      </c>
      <c r="AQ1157">
        <v>120700</v>
      </c>
      <c r="AR1157">
        <v>42607</v>
      </c>
      <c r="AS1157">
        <v>263925</v>
      </c>
      <c r="AT1157">
        <v>376007</v>
      </c>
      <c r="AU1157">
        <v>68792</v>
      </c>
      <c r="AV1157">
        <v>33333</v>
      </c>
      <c r="AW1157">
        <v>33333</v>
      </c>
      <c r="AX1157">
        <v>33333</v>
      </c>
      <c r="AY1157">
        <v>18753</v>
      </c>
      <c r="AZ1157">
        <v>9216</v>
      </c>
      <c r="BA1157">
        <v>1000001</v>
      </c>
      <c r="BB1157" t="s">
        <v>3771</v>
      </c>
      <c r="BC1157" t="s">
        <v>6196</v>
      </c>
      <c r="BD1157" t="s">
        <v>6197</v>
      </c>
      <c r="BE1157" t="s">
        <v>6198</v>
      </c>
      <c r="BF1157" t="s">
        <v>6199</v>
      </c>
      <c r="BG1157" t="s">
        <v>6236</v>
      </c>
      <c r="BH1157" t="s">
        <v>5764</v>
      </c>
      <c r="BI1157" t="s">
        <v>195</v>
      </c>
      <c r="BJ1157" t="s">
        <v>195</v>
      </c>
      <c r="BK1157" t="s">
        <v>3773</v>
      </c>
      <c r="BL1157" t="s">
        <v>5115</v>
      </c>
      <c r="BM1157" t="s">
        <v>4949</v>
      </c>
      <c r="BN1157" t="s">
        <v>7</v>
      </c>
      <c r="BO1157" t="s">
        <v>4950</v>
      </c>
      <c r="BP1157" s="441" t="str">
        <f t="shared" si="18"/>
        <v>DL.2375.AFA.001.051.D.521211</v>
      </c>
    </row>
    <row r="1158" spans="1:68">
      <c r="A1158" t="s">
        <v>5010</v>
      </c>
      <c r="B1158" t="s">
        <v>4936</v>
      </c>
      <c r="C1158" t="s">
        <v>4937</v>
      </c>
      <c r="D1158" t="s">
        <v>3770</v>
      </c>
      <c r="E1158" t="s">
        <v>194</v>
      </c>
      <c r="F1158" t="s">
        <v>3772</v>
      </c>
      <c r="G1158" t="s">
        <v>3</v>
      </c>
      <c r="H1158" t="s">
        <v>4938</v>
      </c>
      <c r="I1158">
        <v>4</v>
      </c>
      <c r="J1158" t="s">
        <v>501</v>
      </c>
      <c r="K1158">
        <v>4</v>
      </c>
      <c r="L1158" t="s">
        <v>502</v>
      </c>
      <c r="M1158" t="s">
        <v>511</v>
      </c>
      <c r="N1158" t="s">
        <v>20</v>
      </c>
      <c r="O1158" t="s">
        <v>503</v>
      </c>
      <c r="P1158" t="s">
        <v>8</v>
      </c>
      <c r="Q1158" t="s">
        <v>4570</v>
      </c>
      <c r="R1158" t="s">
        <v>4940</v>
      </c>
      <c r="S1158" t="s">
        <v>195</v>
      </c>
      <c r="T1158" t="s">
        <v>4570</v>
      </c>
      <c r="U1158" t="s">
        <v>4570</v>
      </c>
      <c r="V1158" t="s">
        <v>4496</v>
      </c>
      <c r="W1158" t="s">
        <v>4570</v>
      </c>
      <c r="X1158" t="s">
        <v>6447</v>
      </c>
      <c r="Y1158" t="s">
        <v>4495</v>
      </c>
      <c r="Z1158" t="s">
        <v>8</v>
      </c>
      <c r="AA1158">
        <v>0</v>
      </c>
      <c r="AB1158" t="s">
        <v>195</v>
      </c>
      <c r="AC1158">
        <v>0</v>
      </c>
      <c r="AD1158" t="s">
        <v>195</v>
      </c>
      <c r="AE1158">
        <v>0</v>
      </c>
      <c r="AF1158" t="s">
        <v>195</v>
      </c>
      <c r="AG1158">
        <v>0</v>
      </c>
      <c r="AH1158" t="s">
        <v>195</v>
      </c>
      <c r="AI1158">
        <v>2</v>
      </c>
      <c r="AJ1158" t="s">
        <v>9</v>
      </c>
      <c r="AK1158">
        <v>1000000</v>
      </c>
      <c r="AL1158">
        <v>2000000</v>
      </c>
      <c r="AM1158" t="s">
        <v>195</v>
      </c>
      <c r="AN1158">
        <v>0</v>
      </c>
      <c r="AO1158" t="s">
        <v>5011</v>
      </c>
      <c r="AP1158">
        <v>0</v>
      </c>
      <c r="AQ1158">
        <v>120700</v>
      </c>
      <c r="AR1158">
        <v>42607</v>
      </c>
      <c r="AS1158">
        <v>263925</v>
      </c>
      <c r="AT1158">
        <v>376007</v>
      </c>
      <c r="AU1158">
        <v>68792</v>
      </c>
      <c r="AV1158">
        <v>33333</v>
      </c>
      <c r="AW1158">
        <v>33333</v>
      </c>
      <c r="AX1158">
        <v>33333</v>
      </c>
      <c r="AY1158">
        <v>18753</v>
      </c>
      <c r="AZ1158">
        <v>9216</v>
      </c>
      <c r="BA1158">
        <v>1000001</v>
      </c>
      <c r="BB1158" t="s">
        <v>3771</v>
      </c>
      <c r="BC1158" t="s">
        <v>6196</v>
      </c>
      <c r="BD1158" t="s">
        <v>6197</v>
      </c>
      <c r="BE1158" t="s">
        <v>6198</v>
      </c>
      <c r="BF1158" t="s">
        <v>6199</v>
      </c>
      <c r="BG1158" t="s">
        <v>6236</v>
      </c>
      <c r="BH1158" t="s">
        <v>5764</v>
      </c>
      <c r="BI1158" t="s">
        <v>195</v>
      </c>
      <c r="BJ1158" t="s">
        <v>195</v>
      </c>
      <c r="BK1158" t="s">
        <v>3773</v>
      </c>
      <c r="BL1158" t="s">
        <v>5068</v>
      </c>
      <c r="BM1158" t="s">
        <v>4949</v>
      </c>
      <c r="BN1158" t="s">
        <v>7</v>
      </c>
      <c r="BO1158" t="s">
        <v>4950</v>
      </c>
      <c r="BP1158" s="441" t="str">
        <f t="shared" si="18"/>
        <v>DL.2375.AFA.001.051.D.521211</v>
      </c>
    </row>
    <row r="1159" spans="1:68">
      <c r="A1159" t="s">
        <v>5010</v>
      </c>
      <c r="B1159" t="s">
        <v>4936</v>
      </c>
      <c r="C1159" t="s">
        <v>4937</v>
      </c>
      <c r="D1159" t="s">
        <v>3770</v>
      </c>
      <c r="E1159" t="s">
        <v>194</v>
      </c>
      <c r="F1159" t="s">
        <v>3772</v>
      </c>
      <c r="G1159" t="s">
        <v>3</v>
      </c>
      <c r="H1159" t="s">
        <v>4938</v>
      </c>
      <c r="I1159">
        <v>4</v>
      </c>
      <c r="J1159" t="s">
        <v>501</v>
      </c>
      <c r="K1159">
        <v>4</v>
      </c>
      <c r="L1159" t="s">
        <v>502</v>
      </c>
      <c r="M1159" t="s">
        <v>511</v>
      </c>
      <c r="N1159" t="s">
        <v>20</v>
      </c>
      <c r="O1159" t="s">
        <v>503</v>
      </c>
      <c r="P1159" t="s">
        <v>8</v>
      </c>
      <c r="Q1159" t="s">
        <v>4570</v>
      </c>
      <c r="R1159" t="s">
        <v>4940</v>
      </c>
      <c r="S1159" t="s">
        <v>195</v>
      </c>
      <c r="T1159" t="s">
        <v>4570</v>
      </c>
      <c r="U1159" t="s">
        <v>4570</v>
      </c>
      <c r="V1159" t="s">
        <v>4951</v>
      </c>
      <c r="W1159" t="s">
        <v>4496</v>
      </c>
      <c r="X1159" t="s">
        <v>6448</v>
      </c>
      <c r="Y1159" t="s">
        <v>5761</v>
      </c>
      <c r="Z1159" t="s">
        <v>8</v>
      </c>
      <c r="AA1159">
        <v>0</v>
      </c>
      <c r="AB1159" t="s">
        <v>195</v>
      </c>
      <c r="AC1159">
        <v>0</v>
      </c>
      <c r="AD1159" t="s">
        <v>195</v>
      </c>
      <c r="AE1159">
        <v>0</v>
      </c>
      <c r="AF1159" t="s">
        <v>195</v>
      </c>
      <c r="AG1159">
        <v>0</v>
      </c>
      <c r="AH1159" t="s">
        <v>195</v>
      </c>
      <c r="AI1159">
        <v>80</v>
      </c>
      <c r="AJ1159" t="s">
        <v>25</v>
      </c>
      <c r="AK1159">
        <v>69000</v>
      </c>
      <c r="AL1159">
        <v>5520000</v>
      </c>
      <c r="AM1159" t="s">
        <v>195</v>
      </c>
      <c r="AN1159">
        <v>0</v>
      </c>
      <c r="AO1159" t="s">
        <v>5011</v>
      </c>
      <c r="AP1159">
        <v>0</v>
      </c>
      <c r="AQ1159">
        <v>333131</v>
      </c>
      <c r="AR1159">
        <v>117594</v>
      </c>
      <c r="AS1159">
        <v>728434</v>
      </c>
      <c r="AT1159">
        <v>1037779</v>
      </c>
      <c r="AU1159">
        <v>189866</v>
      </c>
      <c r="AV1159">
        <v>92000</v>
      </c>
      <c r="AW1159">
        <v>92000</v>
      </c>
      <c r="AX1159">
        <v>92000</v>
      </c>
      <c r="AY1159">
        <v>51758</v>
      </c>
      <c r="AZ1159">
        <v>25437</v>
      </c>
      <c r="BA1159">
        <v>2760001</v>
      </c>
      <c r="BB1159" t="s">
        <v>3771</v>
      </c>
      <c r="BC1159" t="s">
        <v>6196</v>
      </c>
      <c r="BD1159" t="s">
        <v>6197</v>
      </c>
      <c r="BE1159" t="s">
        <v>6198</v>
      </c>
      <c r="BF1159" t="s">
        <v>6199</v>
      </c>
      <c r="BG1159" t="s">
        <v>6236</v>
      </c>
      <c r="BH1159" t="s">
        <v>5764</v>
      </c>
      <c r="BI1159" t="s">
        <v>195</v>
      </c>
      <c r="BJ1159" t="s">
        <v>195</v>
      </c>
      <c r="BK1159" t="s">
        <v>3773</v>
      </c>
      <c r="BL1159" t="s">
        <v>6445</v>
      </c>
      <c r="BM1159" t="s">
        <v>4949</v>
      </c>
      <c r="BN1159" t="s">
        <v>7</v>
      </c>
      <c r="BO1159" t="s">
        <v>4950</v>
      </c>
      <c r="BP1159" s="441" t="str">
        <f t="shared" si="18"/>
        <v>DL.2375.AFA.001.051.D.521211</v>
      </c>
    </row>
    <row r="1160" spans="1:68">
      <c r="A1160" t="s">
        <v>5010</v>
      </c>
      <c r="B1160" t="s">
        <v>4936</v>
      </c>
      <c r="C1160" t="s">
        <v>4937</v>
      </c>
      <c r="D1160" t="s">
        <v>3770</v>
      </c>
      <c r="E1160" t="s">
        <v>194</v>
      </c>
      <c r="F1160" t="s">
        <v>3772</v>
      </c>
      <c r="G1160" t="s">
        <v>3</v>
      </c>
      <c r="H1160" t="s">
        <v>4938</v>
      </c>
      <c r="I1160">
        <v>4</v>
      </c>
      <c r="J1160" t="s">
        <v>501</v>
      </c>
      <c r="K1160">
        <v>4</v>
      </c>
      <c r="L1160" t="s">
        <v>502</v>
      </c>
      <c r="M1160" t="s">
        <v>511</v>
      </c>
      <c r="N1160" t="s">
        <v>20</v>
      </c>
      <c r="O1160" t="s">
        <v>503</v>
      </c>
      <c r="P1160" t="s">
        <v>8</v>
      </c>
      <c r="Q1160" t="s">
        <v>4570</v>
      </c>
      <c r="R1160" t="s">
        <v>4940</v>
      </c>
      <c r="S1160" t="s">
        <v>195</v>
      </c>
      <c r="T1160" t="s">
        <v>4570</v>
      </c>
      <c r="U1160" t="s">
        <v>4570</v>
      </c>
      <c r="V1160" t="s">
        <v>5001</v>
      </c>
      <c r="W1160" t="s">
        <v>4951</v>
      </c>
      <c r="X1160" t="s">
        <v>6449</v>
      </c>
      <c r="Y1160" t="s">
        <v>4483</v>
      </c>
      <c r="Z1160" t="s">
        <v>8</v>
      </c>
      <c r="AA1160">
        <v>0</v>
      </c>
      <c r="AB1160" t="s">
        <v>195</v>
      </c>
      <c r="AC1160">
        <v>0</v>
      </c>
      <c r="AD1160" t="s">
        <v>195</v>
      </c>
      <c r="AE1160">
        <v>0</v>
      </c>
      <c r="AF1160" t="s">
        <v>195</v>
      </c>
      <c r="AG1160">
        <v>0</v>
      </c>
      <c r="AH1160" t="s">
        <v>195</v>
      </c>
      <c r="AI1160">
        <v>2</v>
      </c>
      <c r="AJ1160" t="s">
        <v>9</v>
      </c>
      <c r="AK1160">
        <v>1000000</v>
      </c>
      <c r="AL1160">
        <v>2000000</v>
      </c>
      <c r="AM1160" t="s">
        <v>195</v>
      </c>
      <c r="AN1160">
        <v>0</v>
      </c>
      <c r="AO1160" t="s">
        <v>5011</v>
      </c>
      <c r="AP1160">
        <v>0</v>
      </c>
      <c r="AQ1160">
        <v>120700</v>
      </c>
      <c r="AR1160">
        <v>42607</v>
      </c>
      <c r="AS1160">
        <v>263925</v>
      </c>
      <c r="AT1160">
        <v>376007</v>
      </c>
      <c r="AU1160">
        <v>68792</v>
      </c>
      <c r="AV1160">
        <v>33333</v>
      </c>
      <c r="AW1160">
        <v>33333</v>
      </c>
      <c r="AX1160">
        <v>33333</v>
      </c>
      <c r="AY1160">
        <v>18753</v>
      </c>
      <c r="AZ1160">
        <v>9216</v>
      </c>
      <c r="BA1160">
        <v>1000001</v>
      </c>
      <c r="BB1160" t="s">
        <v>3771</v>
      </c>
      <c r="BC1160" t="s">
        <v>6196</v>
      </c>
      <c r="BD1160" t="s">
        <v>6197</v>
      </c>
      <c r="BE1160" t="s">
        <v>6198</v>
      </c>
      <c r="BF1160" t="s">
        <v>6199</v>
      </c>
      <c r="BG1160" t="s">
        <v>6236</v>
      </c>
      <c r="BH1160" t="s">
        <v>5764</v>
      </c>
      <c r="BI1160" t="s">
        <v>195</v>
      </c>
      <c r="BJ1160" t="s">
        <v>195</v>
      </c>
      <c r="BK1160" t="s">
        <v>3773</v>
      </c>
      <c r="BL1160" t="s">
        <v>5887</v>
      </c>
      <c r="BM1160" t="s">
        <v>4949</v>
      </c>
      <c r="BN1160" t="s">
        <v>7</v>
      </c>
      <c r="BO1160" t="s">
        <v>4950</v>
      </c>
      <c r="BP1160" s="441" t="str">
        <f t="shared" si="18"/>
        <v>DL.2375.AFA.001.051.D.521211</v>
      </c>
    </row>
    <row r="1161" spans="1:68">
      <c r="A1161" t="s">
        <v>5010</v>
      </c>
      <c r="B1161" t="s">
        <v>4936</v>
      </c>
      <c r="C1161" t="s">
        <v>4937</v>
      </c>
      <c r="D1161" t="s">
        <v>3770</v>
      </c>
      <c r="E1161" t="s">
        <v>194</v>
      </c>
      <c r="F1161" t="s">
        <v>3772</v>
      </c>
      <c r="G1161" t="s">
        <v>3</v>
      </c>
      <c r="H1161" t="s">
        <v>4938</v>
      </c>
      <c r="I1161">
        <v>4</v>
      </c>
      <c r="J1161" t="s">
        <v>501</v>
      </c>
      <c r="K1161">
        <v>4</v>
      </c>
      <c r="L1161" t="s">
        <v>502</v>
      </c>
      <c r="M1161" t="s">
        <v>511</v>
      </c>
      <c r="N1161" t="s">
        <v>20</v>
      </c>
      <c r="O1161" t="s">
        <v>503</v>
      </c>
      <c r="P1161" t="s">
        <v>8</v>
      </c>
      <c r="Q1161" t="s">
        <v>4570</v>
      </c>
      <c r="R1161" t="s">
        <v>4940</v>
      </c>
      <c r="S1161" t="s">
        <v>195</v>
      </c>
      <c r="T1161" t="s">
        <v>4570</v>
      </c>
      <c r="U1161" t="s">
        <v>4570</v>
      </c>
      <c r="V1161" t="s">
        <v>5092</v>
      </c>
      <c r="W1161" t="s">
        <v>5001</v>
      </c>
      <c r="X1161" t="s">
        <v>6450</v>
      </c>
      <c r="Y1161" t="s">
        <v>4493</v>
      </c>
      <c r="Z1161" t="s">
        <v>8</v>
      </c>
      <c r="AA1161">
        <v>0</v>
      </c>
      <c r="AB1161" t="s">
        <v>195</v>
      </c>
      <c r="AC1161">
        <v>0</v>
      </c>
      <c r="AD1161" t="s">
        <v>195</v>
      </c>
      <c r="AE1161">
        <v>0</v>
      </c>
      <c r="AF1161" t="s">
        <v>195</v>
      </c>
      <c r="AG1161">
        <v>0</v>
      </c>
      <c r="AH1161" t="s">
        <v>195</v>
      </c>
      <c r="AI1161">
        <v>2</v>
      </c>
      <c r="AJ1161" t="s">
        <v>9</v>
      </c>
      <c r="AK1161">
        <v>1000000</v>
      </c>
      <c r="AL1161">
        <v>2000000</v>
      </c>
      <c r="AM1161" t="s">
        <v>195</v>
      </c>
      <c r="AN1161">
        <v>0</v>
      </c>
      <c r="AO1161" t="s">
        <v>5011</v>
      </c>
      <c r="AP1161">
        <v>0</v>
      </c>
      <c r="AQ1161">
        <v>120700</v>
      </c>
      <c r="AR1161">
        <v>42607</v>
      </c>
      <c r="AS1161">
        <v>263925</v>
      </c>
      <c r="AT1161">
        <v>376007</v>
      </c>
      <c r="AU1161">
        <v>68792</v>
      </c>
      <c r="AV1161">
        <v>33333</v>
      </c>
      <c r="AW1161">
        <v>33333</v>
      </c>
      <c r="AX1161">
        <v>33333</v>
      </c>
      <c r="AY1161">
        <v>18753</v>
      </c>
      <c r="AZ1161">
        <v>9216</v>
      </c>
      <c r="BA1161">
        <v>1000001</v>
      </c>
      <c r="BB1161" t="s">
        <v>3771</v>
      </c>
      <c r="BC1161" t="s">
        <v>6196</v>
      </c>
      <c r="BD1161" t="s">
        <v>6197</v>
      </c>
      <c r="BE1161" t="s">
        <v>6198</v>
      </c>
      <c r="BF1161" t="s">
        <v>6199</v>
      </c>
      <c r="BG1161" t="s">
        <v>6236</v>
      </c>
      <c r="BH1161" t="s">
        <v>5764</v>
      </c>
      <c r="BI1161" t="s">
        <v>195</v>
      </c>
      <c r="BJ1161" t="s">
        <v>195</v>
      </c>
      <c r="BK1161" t="s">
        <v>3773</v>
      </c>
      <c r="BL1161" t="s">
        <v>5115</v>
      </c>
      <c r="BM1161" t="s">
        <v>4949</v>
      </c>
      <c r="BN1161" t="s">
        <v>7</v>
      </c>
      <c r="BO1161" t="s">
        <v>4950</v>
      </c>
      <c r="BP1161" s="441" t="str">
        <f t="shared" si="18"/>
        <v>DL.2375.AFA.001.051.D.521211</v>
      </c>
    </row>
    <row r="1162" spans="1:68">
      <c r="A1162" t="s">
        <v>4935</v>
      </c>
      <c r="B1162" t="s">
        <v>4936</v>
      </c>
      <c r="C1162" t="s">
        <v>4937</v>
      </c>
      <c r="D1162" t="s">
        <v>3770</v>
      </c>
      <c r="E1162" t="s">
        <v>194</v>
      </c>
      <c r="F1162" t="s">
        <v>3772</v>
      </c>
      <c r="G1162" t="s">
        <v>3</v>
      </c>
      <c r="H1162" t="s">
        <v>4938</v>
      </c>
      <c r="I1162">
        <v>4</v>
      </c>
      <c r="J1162" t="s">
        <v>501</v>
      </c>
      <c r="K1162">
        <v>4</v>
      </c>
      <c r="L1162" t="s">
        <v>502</v>
      </c>
      <c r="M1162" t="s">
        <v>516</v>
      </c>
      <c r="N1162" t="s">
        <v>26</v>
      </c>
      <c r="O1162" t="s">
        <v>503</v>
      </c>
      <c r="P1162" t="s">
        <v>8</v>
      </c>
      <c r="Q1162" t="s">
        <v>4570</v>
      </c>
      <c r="R1162" t="s">
        <v>4940</v>
      </c>
      <c r="S1162" t="s">
        <v>195</v>
      </c>
      <c r="T1162" t="s">
        <v>4570</v>
      </c>
      <c r="U1162" t="s">
        <v>4570</v>
      </c>
      <c r="V1162" t="s">
        <v>4496</v>
      </c>
      <c r="W1162" t="s">
        <v>4570</v>
      </c>
      <c r="X1162" t="s">
        <v>6451</v>
      </c>
      <c r="Y1162" t="s">
        <v>4483</v>
      </c>
      <c r="Z1162" t="s">
        <v>8</v>
      </c>
      <c r="AA1162">
        <v>0</v>
      </c>
      <c r="AB1162" t="s">
        <v>195</v>
      </c>
      <c r="AC1162">
        <v>0</v>
      </c>
      <c r="AD1162" t="s">
        <v>195</v>
      </c>
      <c r="AE1162">
        <v>0</v>
      </c>
      <c r="AF1162" t="s">
        <v>195</v>
      </c>
      <c r="AG1162">
        <v>0</v>
      </c>
      <c r="AH1162" t="s">
        <v>195</v>
      </c>
      <c r="AI1162">
        <v>1</v>
      </c>
      <c r="AJ1162" t="s">
        <v>9</v>
      </c>
      <c r="AK1162">
        <v>1000000</v>
      </c>
      <c r="AL1162">
        <v>1000000</v>
      </c>
      <c r="AM1162" t="s">
        <v>195</v>
      </c>
      <c r="AN1162">
        <v>0</v>
      </c>
      <c r="AO1162" t="s">
        <v>4943</v>
      </c>
      <c r="AP1162">
        <v>0</v>
      </c>
      <c r="AQ1162">
        <v>60350</v>
      </c>
      <c r="AR1162">
        <v>21303</v>
      </c>
      <c r="AS1162">
        <v>131963</v>
      </c>
      <c r="AT1162">
        <v>188003</v>
      </c>
      <c r="AU1162">
        <v>34396</v>
      </c>
      <c r="AV1162">
        <v>16667</v>
      </c>
      <c r="AW1162">
        <v>16667</v>
      </c>
      <c r="AX1162">
        <v>16667</v>
      </c>
      <c r="AY1162">
        <v>9376</v>
      </c>
      <c r="AZ1162">
        <v>4608</v>
      </c>
      <c r="BA1162">
        <v>500000</v>
      </c>
      <c r="BB1162" t="s">
        <v>3771</v>
      </c>
      <c r="BC1162" t="s">
        <v>6196</v>
      </c>
      <c r="BD1162" t="s">
        <v>6197</v>
      </c>
      <c r="BE1162" t="s">
        <v>6198</v>
      </c>
      <c r="BF1162" t="s">
        <v>6199</v>
      </c>
      <c r="BG1162" t="s">
        <v>6343</v>
      </c>
      <c r="BH1162" t="s">
        <v>5764</v>
      </c>
      <c r="BI1162" t="s">
        <v>195</v>
      </c>
      <c r="BJ1162" t="s">
        <v>195</v>
      </c>
      <c r="BK1162" t="s">
        <v>3773</v>
      </c>
      <c r="BL1162" t="s">
        <v>5049</v>
      </c>
      <c r="BM1162" t="s">
        <v>4949</v>
      </c>
      <c r="BN1162" t="s">
        <v>7</v>
      </c>
      <c r="BO1162" t="s">
        <v>4950</v>
      </c>
      <c r="BP1162" s="441" t="str">
        <f t="shared" si="18"/>
        <v>DL.2375.AFA.001.051.E.521211</v>
      </c>
    </row>
    <row r="1163" spans="1:68">
      <c r="A1163" t="s">
        <v>4935</v>
      </c>
      <c r="B1163" t="s">
        <v>4936</v>
      </c>
      <c r="C1163" t="s">
        <v>4937</v>
      </c>
      <c r="D1163" t="s">
        <v>3770</v>
      </c>
      <c r="E1163" t="s">
        <v>194</v>
      </c>
      <c r="F1163" t="s">
        <v>3772</v>
      </c>
      <c r="G1163" t="s">
        <v>3</v>
      </c>
      <c r="H1163" t="s">
        <v>4938</v>
      </c>
      <c r="I1163">
        <v>4</v>
      </c>
      <c r="J1163" t="s">
        <v>501</v>
      </c>
      <c r="K1163">
        <v>4</v>
      </c>
      <c r="L1163" t="s">
        <v>502</v>
      </c>
      <c r="M1163" t="s">
        <v>516</v>
      </c>
      <c r="N1163" t="s">
        <v>26</v>
      </c>
      <c r="O1163" t="s">
        <v>503</v>
      </c>
      <c r="P1163" t="s">
        <v>8</v>
      </c>
      <c r="Q1163" t="s">
        <v>4570</v>
      </c>
      <c r="R1163" t="s">
        <v>4940</v>
      </c>
      <c r="S1163" t="s">
        <v>195</v>
      </c>
      <c r="T1163" t="s">
        <v>4570</v>
      </c>
      <c r="U1163" t="s">
        <v>4570</v>
      </c>
      <c r="V1163" t="s">
        <v>4951</v>
      </c>
      <c r="W1163" t="s">
        <v>4496</v>
      </c>
      <c r="X1163" t="s">
        <v>6452</v>
      </c>
      <c r="Y1163" t="s">
        <v>4493</v>
      </c>
      <c r="Z1163" t="s">
        <v>8</v>
      </c>
      <c r="AA1163">
        <v>0</v>
      </c>
      <c r="AB1163" t="s">
        <v>195</v>
      </c>
      <c r="AC1163">
        <v>0</v>
      </c>
      <c r="AD1163" t="s">
        <v>195</v>
      </c>
      <c r="AE1163">
        <v>0</v>
      </c>
      <c r="AF1163" t="s">
        <v>195</v>
      </c>
      <c r="AG1163">
        <v>0</v>
      </c>
      <c r="AH1163" t="s">
        <v>195</v>
      </c>
      <c r="AI1163">
        <v>1</v>
      </c>
      <c r="AJ1163" t="s">
        <v>9</v>
      </c>
      <c r="AK1163">
        <v>1000000</v>
      </c>
      <c r="AL1163">
        <v>1000000</v>
      </c>
      <c r="AM1163" t="s">
        <v>195</v>
      </c>
      <c r="AN1163">
        <v>0</v>
      </c>
      <c r="AO1163" t="s">
        <v>4943</v>
      </c>
      <c r="AP1163">
        <v>0</v>
      </c>
      <c r="AQ1163">
        <v>60350</v>
      </c>
      <c r="AR1163">
        <v>21303</v>
      </c>
      <c r="AS1163">
        <v>131963</v>
      </c>
      <c r="AT1163">
        <v>188003</v>
      </c>
      <c r="AU1163">
        <v>34396</v>
      </c>
      <c r="AV1163">
        <v>16667</v>
      </c>
      <c r="AW1163">
        <v>16667</v>
      </c>
      <c r="AX1163">
        <v>16667</v>
      </c>
      <c r="AY1163">
        <v>9376</v>
      </c>
      <c r="AZ1163">
        <v>4608</v>
      </c>
      <c r="BA1163">
        <v>500000</v>
      </c>
      <c r="BB1163" t="s">
        <v>3771</v>
      </c>
      <c r="BC1163" t="s">
        <v>6196</v>
      </c>
      <c r="BD1163" t="s">
        <v>6197</v>
      </c>
      <c r="BE1163" t="s">
        <v>6198</v>
      </c>
      <c r="BF1163" t="s">
        <v>6199</v>
      </c>
      <c r="BG1163" t="s">
        <v>6343</v>
      </c>
      <c r="BH1163" t="s">
        <v>5764</v>
      </c>
      <c r="BI1163" t="s">
        <v>195</v>
      </c>
      <c r="BJ1163" t="s">
        <v>195</v>
      </c>
      <c r="BK1163" t="s">
        <v>3773</v>
      </c>
      <c r="BL1163" t="s">
        <v>5450</v>
      </c>
      <c r="BM1163" t="s">
        <v>4949</v>
      </c>
      <c r="BN1163" t="s">
        <v>7</v>
      </c>
      <c r="BO1163" t="s">
        <v>4950</v>
      </c>
      <c r="BP1163" s="441" t="str">
        <f t="shared" si="18"/>
        <v>DL.2375.AFA.001.051.E.521211</v>
      </c>
    </row>
    <row r="1164" spans="1:68">
      <c r="A1164" t="s">
        <v>4935</v>
      </c>
      <c r="B1164" t="s">
        <v>4936</v>
      </c>
      <c r="C1164" t="s">
        <v>4937</v>
      </c>
      <c r="D1164" t="s">
        <v>3770</v>
      </c>
      <c r="E1164" t="s">
        <v>194</v>
      </c>
      <c r="F1164" t="s">
        <v>3772</v>
      </c>
      <c r="G1164" t="s">
        <v>3</v>
      </c>
      <c r="H1164" t="s">
        <v>4938</v>
      </c>
      <c r="I1164">
        <v>4</v>
      </c>
      <c r="J1164" t="s">
        <v>501</v>
      </c>
      <c r="K1164">
        <v>4</v>
      </c>
      <c r="L1164" t="s">
        <v>502</v>
      </c>
      <c r="M1164" t="s">
        <v>516</v>
      </c>
      <c r="N1164" t="s">
        <v>26</v>
      </c>
      <c r="O1164" t="s">
        <v>503</v>
      </c>
      <c r="P1164" t="s">
        <v>8</v>
      </c>
      <c r="Q1164" t="s">
        <v>4570</v>
      </c>
      <c r="R1164" t="s">
        <v>4940</v>
      </c>
      <c r="S1164" t="s">
        <v>195</v>
      </c>
      <c r="T1164" t="s">
        <v>4570</v>
      </c>
      <c r="U1164" t="s">
        <v>4570</v>
      </c>
      <c r="V1164" t="s">
        <v>5001</v>
      </c>
      <c r="W1164" t="s">
        <v>4951</v>
      </c>
      <c r="X1164" t="s">
        <v>6453</v>
      </c>
      <c r="Y1164" t="s">
        <v>4495</v>
      </c>
      <c r="Z1164" t="s">
        <v>8</v>
      </c>
      <c r="AA1164">
        <v>0</v>
      </c>
      <c r="AB1164" t="s">
        <v>195</v>
      </c>
      <c r="AC1164">
        <v>0</v>
      </c>
      <c r="AD1164" t="s">
        <v>195</v>
      </c>
      <c r="AE1164">
        <v>0</v>
      </c>
      <c r="AF1164" t="s">
        <v>195</v>
      </c>
      <c r="AG1164">
        <v>0</v>
      </c>
      <c r="AH1164" t="s">
        <v>195</v>
      </c>
      <c r="AI1164">
        <v>2</v>
      </c>
      <c r="AJ1164" t="s">
        <v>9</v>
      </c>
      <c r="AK1164">
        <v>500000</v>
      </c>
      <c r="AL1164">
        <v>1000000</v>
      </c>
      <c r="AM1164" t="s">
        <v>195</v>
      </c>
      <c r="AN1164">
        <v>0</v>
      </c>
      <c r="AO1164" t="s">
        <v>4943</v>
      </c>
      <c r="AP1164">
        <v>0</v>
      </c>
      <c r="AQ1164">
        <v>60350</v>
      </c>
      <c r="AR1164">
        <v>21303</v>
      </c>
      <c r="AS1164">
        <v>131963</v>
      </c>
      <c r="AT1164">
        <v>188003</v>
      </c>
      <c r="AU1164">
        <v>34396</v>
      </c>
      <c r="AV1164">
        <v>16667</v>
      </c>
      <c r="AW1164">
        <v>16667</v>
      </c>
      <c r="AX1164">
        <v>16667</v>
      </c>
      <c r="AY1164">
        <v>9376</v>
      </c>
      <c r="AZ1164">
        <v>4608</v>
      </c>
      <c r="BA1164">
        <v>500000</v>
      </c>
      <c r="BB1164" t="s">
        <v>3771</v>
      </c>
      <c r="BC1164" t="s">
        <v>6196</v>
      </c>
      <c r="BD1164" t="s">
        <v>6197</v>
      </c>
      <c r="BE1164" t="s">
        <v>6198</v>
      </c>
      <c r="BF1164" t="s">
        <v>6199</v>
      </c>
      <c r="BG1164" t="s">
        <v>6343</v>
      </c>
      <c r="BH1164" t="s">
        <v>5764</v>
      </c>
      <c r="BI1164" t="s">
        <v>195</v>
      </c>
      <c r="BJ1164" t="s">
        <v>195</v>
      </c>
      <c r="BK1164" t="s">
        <v>3773</v>
      </c>
      <c r="BL1164" t="s">
        <v>5107</v>
      </c>
      <c r="BM1164" t="s">
        <v>4949</v>
      </c>
      <c r="BN1164" t="s">
        <v>7</v>
      </c>
      <c r="BO1164" t="s">
        <v>4950</v>
      </c>
      <c r="BP1164" s="441" t="str">
        <f t="shared" si="18"/>
        <v>DL.2375.AFA.001.051.E.521211</v>
      </c>
    </row>
    <row r="1165" spans="1:68">
      <c r="A1165" t="s">
        <v>4935</v>
      </c>
      <c r="B1165" t="s">
        <v>4936</v>
      </c>
      <c r="C1165" t="s">
        <v>4937</v>
      </c>
      <c r="D1165" t="s">
        <v>3770</v>
      </c>
      <c r="E1165" t="s">
        <v>194</v>
      </c>
      <c r="F1165" t="s">
        <v>3772</v>
      </c>
      <c r="G1165" t="s">
        <v>3</v>
      </c>
      <c r="H1165" t="s">
        <v>4938</v>
      </c>
      <c r="I1165">
        <v>4</v>
      </c>
      <c r="J1165" t="s">
        <v>501</v>
      </c>
      <c r="K1165">
        <v>4</v>
      </c>
      <c r="L1165" t="s">
        <v>502</v>
      </c>
      <c r="M1165" t="s">
        <v>516</v>
      </c>
      <c r="N1165" t="s">
        <v>26</v>
      </c>
      <c r="O1165" t="s">
        <v>503</v>
      </c>
      <c r="P1165" t="s">
        <v>8</v>
      </c>
      <c r="Q1165" t="s">
        <v>4570</v>
      </c>
      <c r="R1165" t="s">
        <v>4940</v>
      </c>
      <c r="S1165" t="s">
        <v>195</v>
      </c>
      <c r="T1165" t="s">
        <v>4570</v>
      </c>
      <c r="U1165" t="s">
        <v>4570</v>
      </c>
      <c r="V1165" t="s">
        <v>5092</v>
      </c>
      <c r="W1165" t="s">
        <v>5001</v>
      </c>
      <c r="X1165" t="s">
        <v>6454</v>
      </c>
      <c r="Y1165" t="s">
        <v>5761</v>
      </c>
      <c r="Z1165" t="s">
        <v>8</v>
      </c>
      <c r="AA1165">
        <v>0</v>
      </c>
      <c r="AB1165" t="s">
        <v>195</v>
      </c>
      <c r="AC1165">
        <v>0</v>
      </c>
      <c r="AD1165" t="s">
        <v>195</v>
      </c>
      <c r="AE1165">
        <v>0</v>
      </c>
      <c r="AF1165" t="s">
        <v>195</v>
      </c>
      <c r="AG1165">
        <v>0</v>
      </c>
      <c r="AH1165" t="s">
        <v>195</v>
      </c>
      <c r="AI1165">
        <v>45</v>
      </c>
      <c r="AJ1165" t="s">
        <v>9</v>
      </c>
      <c r="AK1165">
        <v>69000</v>
      </c>
      <c r="AL1165">
        <v>3105000</v>
      </c>
      <c r="AM1165" t="s">
        <v>195</v>
      </c>
      <c r="AN1165">
        <v>0</v>
      </c>
      <c r="AO1165" t="s">
        <v>4943</v>
      </c>
      <c r="AP1165">
        <v>0</v>
      </c>
      <c r="AQ1165">
        <v>187386</v>
      </c>
      <c r="AR1165">
        <v>66147</v>
      </c>
      <c r="AS1165">
        <v>409744</v>
      </c>
      <c r="AT1165">
        <v>583751</v>
      </c>
      <c r="AU1165">
        <v>106800</v>
      </c>
      <c r="AV1165">
        <v>51750</v>
      </c>
      <c r="AW1165">
        <v>51750</v>
      </c>
      <c r="AX1165">
        <v>51750</v>
      </c>
      <c r="AY1165">
        <v>29114</v>
      </c>
      <c r="AZ1165">
        <v>14308</v>
      </c>
      <c r="BA1165">
        <v>1552500</v>
      </c>
      <c r="BB1165" t="s">
        <v>3771</v>
      </c>
      <c r="BC1165" t="s">
        <v>6196</v>
      </c>
      <c r="BD1165" t="s">
        <v>6197</v>
      </c>
      <c r="BE1165" t="s">
        <v>6198</v>
      </c>
      <c r="BF1165" t="s">
        <v>6199</v>
      </c>
      <c r="BG1165" t="s">
        <v>6343</v>
      </c>
      <c r="BH1165" t="s">
        <v>5764</v>
      </c>
      <c r="BI1165" t="s">
        <v>195</v>
      </c>
      <c r="BJ1165" t="s">
        <v>195</v>
      </c>
      <c r="BK1165" t="s">
        <v>3773</v>
      </c>
      <c r="BL1165" t="s">
        <v>6455</v>
      </c>
      <c r="BM1165" t="s">
        <v>4949</v>
      </c>
      <c r="BN1165" t="s">
        <v>7</v>
      </c>
      <c r="BO1165" t="s">
        <v>4950</v>
      </c>
      <c r="BP1165" s="441" t="str">
        <f t="shared" si="18"/>
        <v>DL.2375.AFA.001.051.E.521211</v>
      </c>
    </row>
    <row r="1166" spans="1:68">
      <c r="A1166" t="s">
        <v>5010</v>
      </c>
      <c r="B1166" t="s">
        <v>4936</v>
      </c>
      <c r="C1166" t="s">
        <v>4937</v>
      </c>
      <c r="D1166" t="s">
        <v>3770</v>
      </c>
      <c r="E1166" t="s">
        <v>194</v>
      </c>
      <c r="F1166" t="s">
        <v>3772</v>
      </c>
      <c r="G1166" t="s">
        <v>3</v>
      </c>
      <c r="H1166" t="s">
        <v>4938</v>
      </c>
      <c r="I1166">
        <v>4</v>
      </c>
      <c r="J1166" t="s">
        <v>501</v>
      </c>
      <c r="K1166">
        <v>4</v>
      </c>
      <c r="L1166" t="s">
        <v>502</v>
      </c>
      <c r="M1166" t="s">
        <v>516</v>
      </c>
      <c r="N1166" t="s">
        <v>26</v>
      </c>
      <c r="O1166" t="s">
        <v>503</v>
      </c>
      <c r="P1166" t="s">
        <v>8</v>
      </c>
      <c r="Q1166" t="s">
        <v>4570</v>
      </c>
      <c r="R1166" t="s">
        <v>4940</v>
      </c>
      <c r="S1166" t="s">
        <v>195</v>
      </c>
      <c r="T1166" t="s">
        <v>4570</v>
      </c>
      <c r="U1166" t="s">
        <v>4570</v>
      </c>
      <c r="V1166" t="s">
        <v>4496</v>
      </c>
      <c r="W1166" t="s">
        <v>4570</v>
      </c>
      <c r="X1166" t="s">
        <v>6451</v>
      </c>
      <c r="Y1166" t="s">
        <v>4483</v>
      </c>
      <c r="Z1166" t="s">
        <v>8</v>
      </c>
      <c r="AA1166">
        <v>0</v>
      </c>
      <c r="AB1166" t="s">
        <v>195</v>
      </c>
      <c r="AC1166">
        <v>0</v>
      </c>
      <c r="AD1166" t="s">
        <v>195</v>
      </c>
      <c r="AE1166">
        <v>0</v>
      </c>
      <c r="AF1166" t="s">
        <v>195</v>
      </c>
      <c r="AG1166">
        <v>0</v>
      </c>
      <c r="AH1166" t="s">
        <v>195</v>
      </c>
      <c r="AI1166">
        <v>1</v>
      </c>
      <c r="AJ1166" t="s">
        <v>9</v>
      </c>
      <c r="AK1166">
        <v>1000000</v>
      </c>
      <c r="AL1166">
        <v>1000000</v>
      </c>
      <c r="AM1166" t="s">
        <v>195</v>
      </c>
      <c r="AN1166">
        <v>0</v>
      </c>
      <c r="AO1166" t="s">
        <v>5011</v>
      </c>
      <c r="AP1166">
        <v>0</v>
      </c>
      <c r="AQ1166">
        <v>60350</v>
      </c>
      <c r="AR1166">
        <v>21303</v>
      </c>
      <c r="AS1166">
        <v>131963</v>
      </c>
      <c r="AT1166">
        <v>188003</v>
      </c>
      <c r="AU1166">
        <v>34396</v>
      </c>
      <c r="AV1166">
        <v>16667</v>
      </c>
      <c r="AW1166">
        <v>16667</v>
      </c>
      <c r="AX1166">
        <v>16667</v>
      </c>
      <c r="AY1166">
        <v>9376</v>
      </c>
      <c r="AZ1166">
        <v>4608</v>
      </c>
      <c r="BA1166">
        <v>500000</v>
      </c>
      <c r="BB1166" t="s">
        <v>3771</v>
      </c>
      <c r="BC1166" t="s">
        <v>6196</v>
      </c>
      <c r="BD1166" t="s">
        <v>6197</v>
      </c>
      <c r="BE1166" t="s">
        <v>6198</v>
      </c>
      <c r="BF1166" t="s">
        <v>6199</v>
      </c>
      <c r="BG1166" t="s">
        <v>6343</v>
      </c>
      <c r="BH1166" t="s">
        <v>5764</v>
      </c>
      <c r="BI1166" t="s">
        <v>195</v>
      </c>
      <c r="BJ1166" t="s">
        <v>195</v>
      </c>
      <c r="BK1166" t="s">
        <v>3773</v>
      </c>
      <c r="BL1166" t="s">
        <v>5049</v>
      </c>
      <c r="BM1166" t="s">
        <v>4949</v>
      </c>
      <c r="BN1166" t="s">
        <v>7</v>
      </c>
      <c r="BO1166" t="s">
        <v>4950</v>
      </c>
      <c r="BP1166" s="441" t="str">
        <f t="shared" si="18"/>
        <v>DL.2375.AFA.001.051.E.521211</v>
      </c>
    </row>
    <row r="1167" spans="1:68">
      <c r="A1167" t="s">
        <v>5010</v>
      </c>
      <c r="B1167" t="s">
        <v>4936</v>
      </c>
      <c r="C1167" t="s">
        <v>4937</v>
      </c>
      <c r="D1167" t="s">
        <v>3770</v>
      </c>
      <c r="E1167" t="s">
        <v>194</v>
      </c>
      <c r="F1167" t="s">
        <v>3772</v>
      </c>
      <c r="G1167" t="s">
        <v>3</v>
      </c>
      <c r="H1167" t="s">
        <v>4938</v>
      </c>
      <c r="I1167">
        <v>4</v>
      </c>
      <c r="J1167" t="s">
        <v>501</v>
      </c>
      <c r="K1167">
        <v>4</v>
      </c>
      <c r="L1167" t="s">
        <v>502</v>
      </c>
      <c r="M1167" t="s">
        <v>516</v>
      </c>
      <c r="N1167" t="s">
        <v>26</v>
      </c>
      <c r="O1167" t="s">
        <v>503</v>
      </c>
      <c r="P1167" t="s">
        <v>8</v>
      </c>
      <c r="Q1167" t="s">
        <v>4570</v>
      </c>
      <c r="R1167" t="s">
        <v>4940</v>
      </c>
      <c r="S1167" t="s">
        <v>195</v>
      </c>
      <c r="T1167" t="s">
        <v>4570</v>
      </c>
      <c r="U1167" t="s">
        <v>4570</v>
      </c>
      <c r="V1167" t="s">
        <v>4951</v>
      </c>
      <c r="W1167" t="s">
        <v>4496</v>
      </c>
      <c r="X1167" t="s">
        <v>6452</v>
      </c>
      <c r="Y1167" t="s">
        <v>4493</v>
      </c>
      <c r="Z1167" t="s">
        <v>8</v>
      </c>
      <c r="AA1167">
        <v>0</v>
      </c>
      <c r="AB1167" t="s">
        <v>195</v>
      </c>
      <c r="AC1167">
        <v>0</v>
      </c>
      <c r="AD1167" t="s">
        <v>195</v>
      </c>
      <c r="AE1167">
        <v>0</v>
      </c>
      <c r="AF1167" t="s">
        <v>195</v>
      </c>
      <c r="AG1167">
        <v>0</v>
      </c>
      <c r="AH1167" t="s">
        <v>195</v>
      </c>
      <c r="AI1167">
        <v>1</v>
      </c>
      <c r="AJ1167" t="s">
        <v>9</v>
      </c>
      <c r="AK1167">
        <v>1000000</v>
      </c>
      <c r="AL1167">
        <v>1000000</v>
      </c>
      <c r="AM1167" t="s">
        <v>195</v>
      </c>
      <c r="AN1167">
        <v>0</v>
      </c>
      <c r="AO1167" t="s">
        <v>5011</v>
      </c>
      <c r="AP1167">
        <v>0</v>
      </c>
      <c r="AQ1167">
        <v>60350</v>
      </c>
      <c r="AR1167">
        <v>21303</v>
      </c>
      <c r="AS1167">
        <v>131963</v>
      </c>
      <c r="AT1167">
        <v>188003</v>
      </c>
      <c r="AU1167">
        <v>34396</v>
      </c>
      <c r="AV1167">
        <v>16667</v>
      </c>
      <c r="AW1167">
        <v>16667</v>
      </c>
      <c r="AX1167">
        <v>16667</v>
      </c>
      <c r="AY1167">
        <v>9376</v>
      </c>
      <c r="AZ1167">
        <v>4608</v>
      </c>
      <c r="BA1167">
        <v>500000</v>
      </c>
      <c r="BB1167" t="s">
        <v>3771</v>
      </c>
      <c r="BC1167" t="s">
        <v>6196</v>
      </c>
      <c r="BD1167" t="s">
        <v>6197</v>
      </c>
      <c r="BE1167" t="s">
        <v>6198</v>
      </c>
      <c r="BF1167" t="s">
        <v>6199</v>
      </c>
      <c r="BG1167" t="s">
        <v>6343</v>
      </c>
      <c r="BH1167" t="s">
        <v>5764</v>
      </c>
      <c r="BI1167" t="s">
        <v>195</v>
      </c>
      <c r="BJ1167" t="s">
        <v>195</v>
      </c>
      <c r="BK1167" t="s">
        <v>3773</v>
      </c>
      <c r="BL1167" t="s">
        <v>5450</v>
      </c>
      <c r="BM1167" t="s">
        <v>4949</v>
      </c>
      <c r="BN1167" t="s">
        <v>7</v>
      </c>
      <c r="BO1167" t="s">
        <v>4950</v>
      </c>
      <c r="BP1167" s="441" t="str">
        <f t="shared" si="18"/>
        <v>DL.2375.AFA.001.051.E.521211</v>
      </c>
    </row>
    <row r="1168" spans="1:68">
      <c r="A1168" t="s">
        <v>5010</v>
      </c>
      <c r="B1168" t="s">
        <v>4936</v>
      </c>
      <c r="C1168" t="s">
        <v>4937</v>
      </c>
      <c r="D1168" t="s">
        <v>3770</v>
      </c>
      <c r="E1168" t="s">
        <v>194</v>
      </c>
      <c r="F1168" t="s">
        <v>3772</v>
      </c>
      <c r="G1168" t="s">
        <v>3</v>
      </c>
      <c r="H1168" t="s">
        <v>4938</v>
      </c>
      <c r="I1168">
        <v>4</v>
      </c>
      <c r="J1168" t="s">
        <v>501</v>
      </c>
      <c r="K1168">
        <v>4</v>
      </c>
      <c r="L1168" t="s">
        <v>502</v>
      </c>
      <c r="M1168" t="s">
        <v>516</v>
      </c>
      <c r="N1168" t="s">
        <v>26</v>
      </c>
      <c r="O1168" t="s">
        <v>503</v>
      </c>
      <c r="P1168" t="s">
        <v>8</v>
      </c>
      <c r="Q1168" t="s">
        <v>4570</v>
      </c>
      <c r="R1168" t="s">
        <v>4940</v>
      </c>
      <c r="S1168" t="s">
        <v>195</v>
      </c>
      <c r="T1168" t="s">
        <v>4570</v>
      </c>
      <c r="U1168" t="s">
        <v>4570</v>
      </c>
      <c r="V1168" t="s">
        <v>5001</v>
      </c>
      <c r="W1168" t="s">
        <v>4951</v>
      </c>
      <c r="X1168" t="s">
        <v>6453</v>
      </c>
      <c r="Y1168" t="s">
        <v>4495</v>
      </c>
      <c r="Z1168" t="s">
        <v>8</v>
      </c>
      <c r="AA1168">
        <v>0</v>
      </c>
      <c r="AB1168" t="s">
        <v>195</v>
      </c>
      <c r="AC1168">
        <v>0</v>
      </c>
      <c r="AD1168" t="s">
        <v>195</v>
      </c>
      <c r="AE1168">
        <v>0</v>
      </c>
      <c r="AF1168" t="s">
        <v>195</v>
      </c>
      <c r="AG1168">
        <v>0</v>
      </c>
      <c r="AH1168" t="s">
        <v>195</v>
      </c>
      <c r="AI1168">
        <v>2</v>
      </c>
      <c r="AJ1168" t="s">
        <v>9</v>
      </c>
      <c r="AK1168">
        <v>500000</v>
      </c>
      <c r="AL1168">
        <v>1000000</v>
      </c>
      <c r="AM1168" t="s">
        <v>195</v>
      </c>
      <c r="AN1168">
        <v>0</v>
      </c>
      <c r="AO1168" t="s">
        <v>5011</v>
      </c>
      <c r="AP1168">
        <v>0</v>
      </c>
      <c r="AQ1168">
        <v>60350</v>
      </c>
      <c r="AR1168">
        <v>21303</v>
      </c>
      <c r="AS1168">
        <v>131963</v>
      </c>
      <c r="AT1168">
        <v>188003</v>
      </c>
      <c r="AU1168">
        <v>34396</v>
      </c>
      <c r="AV1168">
        <v>16667</v>
      </c>
      <c r="AW1168">
        <v>16667</v>
      </c>
      <c r="AX1168">
        <v>16667</v>
      </c>
      <c r="AY1168">
        <v>9376</v>
      </c>
      <c r="AZ1168">
        <v>4608</v>
      </c>
      <c r="BA1168">
        <v>500000</v>
      </c>
      <c r="BB1168" t="s">
        <v>3771</v>
      </c>
      <c r="BC1168" t="s">
        <v>6196</v>
      </c>
      <c r="BD1168" t="s">
        <v>6197</v>
      </c>
      <c r="BE1168" t="s">
        <v>6198</v>
      </c>
      <c r="BF1168" t="s">
        <v>6199</v>
      </c>
      <c r="BG1168" t="s">
        <v>6343</v>
      </c>
      <c r="BH1168" t="s">
        <v>5764</v>
      </c>
      <c r="BI1168" t="s">
        <v>195</v>
      </c>
      <c r="BJ1168" t="s">
        <v>195</v>
      </c>
      <c r="BK1168" t="s">
        <v>3773</v>
      </c>
      <c r="BL1168" t="s">
        <v>5107</v>
      </c>
      <c r="BM1168" t="s">
        <v>4949</v>
      </c>
      <c r="BN1168" t="s">
        <v>7</v>
      </c>
      <c r="BO1168" t="s">
        <v>4950</v>
      </c>
      <c r="BP1168" s="441" t="str">
        <f t="shared" si="18"/>
        <v>DL.2375.AFA.001.051.E.521211</v>
      </c>
    </row>
    <row r="1169" spans="1:68">
      <c r="A1169" t="s">
        <v>5010</v>
      </c>
      <c r="B1169" t="s">
        <v>4936</v>
      </c>
      <c r="C1169" t="s">
        <v>4937</v>
      </c>
      <c r="D1169" t="s">
        <v>3770</v>
      </c>
      <c r="E1169" t="s">
        <v>194</v>
      </c>
      <c r="F1169" t="s">
        <v>3772</v>
      </c>
      <c r="G1169" t="s">
        <v>3</v>
      </c>
      <c r="H1169" t="s">
        <v>4938</v>
      </c>
      <c r="I1169">
        <v>4</v>
      </c>
      <c r="J1169" t="s">
        <v>501</v>
      </c>
      <c r="K1169">
        <v>4</v>
      </c>
      <c r="L1169" t="s">
        <v>502</v>
      </c>
      <c r="M1169" t="s">
        <v>516</v>
      </c>
      <c r="N1169" t="s">
        <v>26</v>
      </c>
      <c r="O1169" t="s">
        <v>503</v>
      </c>
      <c r="P1169" t="s">
        <v>8</v>
      </c>
      <c r="Q1169" t="s">
        <v>4570</v>
      </c>
      <c r="R1169" t="s">
        <v>4940</v>
      </c>
      <c r="S1169" t="s">
        <v>195</v>
      </c>
      <c r="T1169" t="s">
        <v>4570</v>
      </c>
      <c r="U1169" t="s">
        <v>4570</v>
      </c>
      <c r="V1169" t="s">
        <v>5092</v>
      </c>
      <c r="W1169" t="s">
        <v>5001</v>
      </c>
      <c r="X1169" t="s">
        <v>6454</v>
      </c>
      <c r="Y1169" t="s">
        <v>5761</v>
      </c>
      <c r="Z1169" t="s">
        <v>8</v>
      </c>
      <c r="AA1169">
        <v>0</v>
      </c>
      <c r="AB1169" t="s">
        <v>195</v>
      </c>
      <c r="AC1169">
        <v>0</v>
      </c>
      <c r="AD1169" t="s">
        <v>195</v>
      </c>
      <c r="AE1169">
        <v>0</v>
      </c>
      <c r="AF1169" t="s">
        <v>195</v>
      </c>
      <c r="AG1169">
        <v>0</v>
      </c>
      <c r="AH1169" t="s">
        <v>195</v>
      </c>
      <c r="AI1169">
        <v>45</v>
      </c>
      <c r="AJ1169" t="s">
        <v>9</v>
      </c>
      <c r="AK1169">
        <v>69000</v>
      </c>
      <c r="AL1169">
        <v>3105000</v>
      </c>
      <c r="AM1169" t="s">
        <v>195</v>
      </c>
      <c r="AN1169">
        <v>0</v>
      </c>
      <c r="AO1169" t="s">
        <v>5011</v>
      </c>
      <c r="AP1169">
        <v>0</v>
      </c>
      <c r="AQ1169">
        <v>187386</v>
      </c>
      <c r="AR1169">
        <v>66147</v>
      </c>
      <c r="AS1169">
        <v>409744</v>
      </c>
      <c r="AT1169">
        <v>583751</v>
      </c>
      <c r="AU1169">
        <v>106800</v>
      </c>
      <c r="AV1169">
        <v>51750</v>
      </c>
      <c r="AW1169">
        <v>51750</v>
      </c>
      <c r="AX1169">
        <v>51750</v>
      </c>
      <c r="AY1169">
        <v>29114</v>
      </c>
      <c r="AZ1169">
        <v>14308</v>
      </c>
      <c r="BA1169">
        <v>1552500</v>
      </c>
      <c r="BB1169" t="s">
        <v>3771</v>
      </c>
      <c r="BC1169" t="s">
        <v>6196</v>
      </c>
      <c r="BD1169" t="s">
        <v>6197</v>
      </c>
      <c r="BE1169" t="s">
        <v>6198</v>
      </c>
      <c r="BF1169" t="s">
        <v>6199</v>
      </c>
      <c r="BG1169" t="s">
        <v>6343</v>
      </c>
      <c r="BH1169" t="s">
        <v>5764</v>
      </c>
      <c r="BI1169" t="s">
        <v>195</v>
      </c>
      <c r="BJ1169" t="s">
        <v>195</v>
      </c>
      <c r="BK1169" t="s">
        <v>3773</v>
      </c>
      <c r="BL1169" t="s">
        <v>6455</v>
      </c>
      <c r="BM1169" t="s">
        <v>4949</v>
      </c>
      <c r="BN1169" t="s">
        <v>7</v>
      </c>
      <c r="BO1169" t="s">
        <v>4950</v>
      </c>
      <c r="BP1169" s="441" t="str">
        <f t="shared" si="18"/>
        <v>DL.2375.AFA.001.051.E.521211</v>
      </c>
    </row>
    <row r="1170" spans="1:68">
      <c r="A1170" t="s">
        <v>4935</v>
      </c>
      <c r="B1170" t="s">
        <v>4936</v>
      </c>
      <c r="C1170" t="s">
        <v>4937</v>
      </c>
      <c r="D1170" t="s">
        <v>3770</v>
      </c>
      <c r="E1170" t="s">
        <v>194</v>
      </c>
      <c r="F1170" t="s">
        <v>3772</v>
      </c>
      <c r="G1170" t="s">
        <v>3</v>
      </c>
      <c r="H1170" t="s">
        <v>4938</v>
      </c>
      <c r="I1170">
        <v>4</v>
      </c>
      <c r="J1170" t="s">
        <v>501</v>
      </c>
      <c r="K1170">
        <v>4</v>
      </c>
      <c r="L1170" t="s">
        <v>502</v>
      </c>
      <c r="M1170" t="s">
        <v>566</v>
      </c>
      <c r="N1170" t="s">
        <v>640</v>
      </c>
      <c r="O1170" t="s">
        <v>503</v>
      </c>
      <c r="P1170" t="s">
        <v>8</v>
      </c>
      <c r="Q1170" t="s">
        <v>4570</v>
      </c>
      <c r="R1170" t="s">
        <v>4940</v>
      </c>
      <c r="S1170" t="s">
        <v>195</v>
      </c>
      <c r="T1170" t="s">
        <v>4570</v>
      </c>
      <c r="U1170" t="s">
        <v>4570</v>
      </c>
      <c r="V1170" t="s">
        <v>4496</v>
      </c>
      <c r="W1170" t="s">
        <v>4570</v>
      </c>
      <c r="X1170" t="s">
        <v>6456</v>
      </c>
      <c r="Y1170" t="s">
        <v>5761</v>
      </c>
      <c r="Z1170" t="s">
        <v>8</v>
      </c>
      <c r="AA1170">
        <v>0</v>
      </c>
      <c r="AB1170" t="s">
        <v>195</v>
      </c>
      <c r="AC1170">
        <v>0</v>
      </c>
      <c r="AD1170" t="s">
        <v>195</v>
      </c>
      <c r="AE1170">
        <v>0</v>
      </c>
      <c r="AF1170" t="s">
        <v>195</v>
      </c>
      <c r="AG1170">
        <v>0</v>
      </c>
      <c r="AH1170" t="s">
        <v>195</v>
      </c>
      <c r="AI1170">
        <v>45</v>
      </c>
      <c r="AJ1170" t="s">
        <v>25</v>
      </c>
      <c r="AK1170">
        <v>69000</v>
      </c>
      <c r="AL1170">
        <v>3105000</v>
      </c>
      <c r="AM1170" t="s">
        <v>195</v>
      </c>
      <c r="AN1170">
        <v>0</v>
      </c>
      <c r="AO1170" t="s">
        <v>4943</v>
      </c>
      <c r="AP1170">
        <v>0</v>
      </c>
      <c r="AQ1170">
        <v>187386</v>
      </c>
      <c r="AR1170">
        <v>66147</v>
      </c>
      <c r="AS1170">
        <v>409744</v>
      </c>
      <c r="AT1170">
        <v>583751</v>
      </c>
      <c r="AU1170">
        <v>106800</v>
      </c>
      <c r="AV1170">
        <v>51750</v>
      </c>
      <c r="AW1170">
        <v>51750</v>
      </c>
      <c r="AX1170">
        <v>51750</v>
      </c>
      <c r="AY1170">
        <v>29114</v>
      </c>
      <c r="AZ1170">
        <v>14308</v>
      </c>
      <c r="BA1170">
        <v>1552500</v>
      </c>
      <c r="BB1170" t="s">
        <v>3771</v>
      </c>
      <c r="BC1170" t="s">
        <v>6196</v>
      </c>
      <c r="BD1170" t="s">
        <v>6197</v>
      </c>
      <c r="BE1170" t="s">
        <v>6198</v>
      </c>
      <c r="BF1170" t="s">
        <v>6199</v>
      </c>
      <c r="BG1170" t="s">
        <v>6347</v>
      </c>
      <c r="BH1170" t="s">
        <v>5764</v>
      </c>
      <c r="BI1170" t="s">
        <v>195</v>
      </c>
      <c r="BJ1170" t="s">
        <v>195</v>
      </c>
      <c r="BK1170" t="s">
        <v>3773</v>
      </c>
      <c r="BL1170" t="s">
        <v>5765</v>
      </c>
      <c r="BM1170" t="s">
        <v>4949</v>
      </c>
      <c r="BN1170" t="s">
        <v>7</v>
      </c>
      <c r="BO1170" t="s">
        <v>4950</v>
      </c>
      <c r="BP1170" s="441" t="str">
        <f t="shared" si="18"/>
        <v>DL.2375.AFA.001.051.F.521211</v>
      </c>
    </row>
    <row r="1171" spans="1:68">
      <c r="A1171" t="s">
        <v>4935</v>
      </c>
      <c r="B1171" t="s">
        <v>4936</v>
      </c>
      <c r="C1171" t="s">
        <v>4937</v>
      </c>
      <c r="D1171" t="s">
        <v>3770</v>
      </c>
      <c r="E1171" t="s">
        <v>194</v>
      </c>
      <c r="F1171" t="s">
        <v>3772</v>
      </c>
      <c r="G1171" t="s">
        <v>3</v>
      </c>
      <c r="H1171" t="s">
        <v>4938</v>
      </c>
      <c r="I1171">
        <v>4</v>
      </c>
      <c r="J1171" t="s">
        <v>501</v>
      </c>
      <c r="K1171">
        <v>4</v>
      </c>
      <c r="L1171" t="s">
        <v>502</v>
      </c>
      <c r="M1171" t="s">
        <v>566</v>
      </c>
      <c r="N1171" t="s">
        <v>640</v>
      </c>
      <c r="O1171" t="s">
        <v>503</v>
      </c>
      <c r="P1171" t="s">
        <v>8</v>
      </c>
      <c r="Q1171" t="s">
        <v>4570</v>
      </c>
      <c r="R1171" t="s">
        <v>4940</v>
      </c>
      <c r="S1171" t="s">
        <v>195</v>
      </c>
      <c r="T1171" t="s">
        <v>4570</v>
      </c>
      <c r="U1171" t="s">
        <v>4570</v>
      </c>
      <c r="V1171" t="s">
        <v>4951</v>
      </c>
      <c r="W1171" t="s">
        <v>4496</v>
      </c>
      <c r="X1171" t="s">
        <v>6457</v>
      </c>
      <c r="Y1171" t="s">
        <v>4483</v>
      </c>
      <c r="Z1171" t="s">
        <v>8</v>
      </c>
      <c r="AA1171">
        <v>0</v>
      </c>
      <c r="AB1171" t="s">
        <v>195</v>
      </c>
      <c r="AC1171">
        <v>0</v>
      </c>
      <c r="AD1171" t="s">
        <v>195</v>
      </c>
      <c r="AE1171">
        <v>0</v>
      </c>
      <c r="AF1171" t="s">
        <v>195</v>
      </c>
      <c r="AG1171">
        <v>0</v>
      </c>
      <c r="AH1171" t="s">
        <v>195</v>
      </c>
      <c r="AI1171">
        <v>1</v>
      </c>
      <c r="AJ1171" t="s">
        <v>9</v>
      </c>
      <c r="AK1171">
        <v>1000000</v>
      </c>
      <c r="AL1171">
        <v>1000000</v>
      </c>
      <c r="AM1171" t="s">
        <v>195</v>
      </c>
      <c r="AN1171">
        <v>0</v>
      </c>
      <c r="AO1171" t="s">
        <v>4943</v>
      </c>
      <c r="AP1171">
        <v>0</v>
      </c>
      <c r="AQ1171">
        <v>60350</v>
      </c>
      <c r="AR1171">
        <v>21303</v>
      </c>
      <c r="AS1171">
        <v>131963</v>
      </c>
      <c r="AT1171">
        <v>188003</v>
      </c>
      <c r="AU1171">
        <v>34396</v>
      </c>
      <c r="AV1171">
        <v>16667</v>
      </c>
      <c r="AW1171">
        <v>16667</v>
      </c>
      <c r="AX1171">
        <v>16667</v>
      </c>
      <c r="AY1171">
        <v>9376</v>
      </c>
      <c r="AZ1171">
        <v>4608</v>
      </c>
      <c r="BA1171">
        <v>500000</v>
      </c>
      <c r="BB1171" t="s">
        <v>3771</v>
      </c>
      <c r="BC1171" t="s">
        <v>6196</v>
      </c>
      <c r="BD1171" t="s">
        <v>6197</v>
      </c>
      <c r="BE1171" t="s">
        <v>6198</v>
      </c>
      <c r="BF1171" t="s">
        <v>6199</v>
      </c>
      <c r="BG1171" t="s">
        <v>6347</v>
      </c>
      <c r="BH1171" t="s">
        <v>5764</v>
      </c>
      <c r="BI1171" t="s">
        <v>195</v>
      </c>
      <c r="BJ1171" t="s">
        <v>195</v>
      </c>
      <c r="BK1171" t="s">
        <v>3773</v>
      </c>
      <c r="BL1171" t="s">
        <v>5113</v>
      </c>
      <c r="BM1171" t="s">
        <v>4949</v>
      </c>
      <c r="BN1171" t="s">
        <v>7</v>
      </c>
      <c r="BO1171" t="s">
        <v>4950</v>
      </c>
      <c r="BP1171" s="441" t="str">
        <f t="shared" si="18"/>
        <v>DL.2375.AFA.001.051.F.521211</v>
      </c>
    </row>
    <row r="1172" spans="1:68">
      <c r="A1172" t="s">
        <v>4935</v>
      </c>
      <c r="B1172" t="s">
        <v>4936</v>
      </c>
      <c r="C1172" t="s">
        <v>4937</v>
      </c>
      <c r="D1172" t="s">
        <v>3770</v>
      </c>
      <c r="E1172" t="s">
        <v>194</v>
      </c>
      <c r="F1172" t="s">
        <v>3772</v>
      </c>
      <c r="G1172" t="s">
        <v>3</v>
      </c>
      <c r="H1172" t="s">
        <v>4938</v>
      </c>
      <c r="I1172">
        <v>4</v>
      </c>
      <c r="J1172" t="s">
        <v>501</v>
      </c>
      <c r="K1172">
        <v>4</v>
      </c>
      <c r="L1172" t="s">
        <v>502</v>
      </c>
      <c r="M1172" t="s">
        <v>566</v>
      </c>
      <c r="N1172" t="s">
        <v>640</v>
      </c>
      <c r="O1172" t="s">
        <v>503</v>
      </c>
      <c r="P1172" t="s">
        <v>8</v>
      </c>
      <c r="Q1172" t="s">
        <v>4570</v>
      </c>
      <c r="R1172" t="s">
        <v>4940</v>
      </c>
      <c r="S1172" t="s">
        <v>195</v>
      </c>
      <c r="T1172" t="s">
        <v>4570</v>
      </c>
      <c r="U1172" t="s">
        <v>4570</v>
      </c>
      <c r="V1172" t="s">
        <v>5001</v>
      </c>
      <c r="W1172" t="s">
        <v>4951</v>
      </c>
      <c r="X1172" t="s">
        <v>6458</v>
      </c>
      <c r="Y1172" t="s">
        <v>4493</v>
      </c>
      <c r="Z1172" t="s">
        <v>8</v>
      </c>
      <c r="AA1172">
        <v>0</v>
      </c>
      <c r="AB1172" t="s">
        <v>195</v>
      </c>
      <c r="AC1172">
        <v>0</v>
      </c>
      <c r="AD1172" t="s">
        <v>195</v>
      </c>
      <c r="AE1172">
        <v>0</v>
      </c>
      <c r="AF1172" t="s">
        <v>195</v>
      </c>
      <c r="AG1172">
        <v>0</v>
      </c>
      <c r="AH1172" t="s">
        <v>195</v>
      </c>
      <c r="AI1172">
        <v>1</v>
      </c>
      <c r="AJ1172" t="s">
        <v>9</v>
      </c>
      <c r="AK1172">
        <v>1000000</v>
      </c>
      <c r="AL1172">
        <v>1000000</v>
      </c>
      <c r="AM1172" t="s">
        <v>195</v>
      </c>
      <c r="AN1172">
        <v>0</v>
      </c>
      <c r="AO1172" t="s">
        <v>4943</v>
      </c>
      <c r="AP1172">
        <v>0</v>
      </c>
      <c r="AQ1172">
        <v>60350</v>
      </c>
      <c r="AR1172">
        <v>21303</v>
      </c>
      <c r="AS1172">
        <v>131963</v>
      </c>
      <c r="AT1172">
        <v>188003</v>
      </c>
      <c r="AU1172">
        <v>34396</v>
      </c>
      <c r="AV1172">
        <v>16667</v>
      </c>
      <c r="AW1172">
        <v>16667</v>
      </c>
      <c r="AX1172">
        <v>16667</v>
      </c>
      <c r="AY1172">
        <v>9376</v>
      </c>
      <c r="AZ1172">
        <v>4608</v>
      </c>
      <c r="BA1172">
        <v>500000</v>
      </c>
      <c r="BB1172" t="s">
        <v>3771</v>
      </c>
      <c r="BC1172" t="s">
        <v>6196</v>
      </c>
      <c r="BD1172" t="s">
        <v>6197</v>
      </c>
      <c r="BE1172" t="s">
        <v>6198</v>
      </c>
      <c r="BF1172" t="s">
        <v>6199</v>
      </c>
      <c r="BG1172" t="s">
        <v>6347</v>
      </c>
      <c r="BH1172" t="s">
        <v>5764</v>
      </c>
      <c r="BI1172" t="s">
        <v>195</v>
      </c>
      <c r="BJ1172" t="s">
        <v>195</v>
      </c>
      <c r="BK1172" t="s">
        <v>3773</v>
      </c>
      <c r="BL1172" t="s">
        <v>5053</v>
      </c>
      <c r="BM1172" t="s">
        <v>4949</v>
      </c>
      <c r="BN1172" t="s">
        <v>7</v>
      </c>
      <c r="BO1172" t="s">
        <v>4950</v>
      </c>
      <c r="BP1172" s="441" t="str">
        <f t="shared" si="18"/>
        <v>DL.2375.AFA.001.051.F.521211</v>
      </c>
    </row>
    <row r="1173" spans="1:68">
      <c r="A1173" t="s">
        <v>4935</v>
      </c>
      <c r="B1173" t="s">
        <v>4936</v>
      </c>
      <c r="C1173" t="s">
        <v>4937</v>
      </c>
      <c r="D1173" t="s">
        <v>3770</v>
      </c>
      <c r="E1173" t="s">
        <v>194</v>
      </c>
      <c r="F1173" t="s">
        <v>3772</v>
      </c>
      <c r="G1173" t="s">
        <v>3</v>
      </c>
      <c r="H1173" t="s">
        <v>4938</v>
      </c>
      <c r="I1173">
        <v>4</v>
      </c>
      <c r="J1173" t="s">
        <v>501</v>
      </c>
      <c r="K1173">
        <v>4</v>
      </c>
      <c r="L1173" t="s">
        <v>502</v>
      </c>
      <c r="M1173" t="s">
        <v>566</v>
      </c>
      <c r="N1173" t="s">
        <v>640</v>
      </c>
      <c r="O1173" t="s">
        <v>503</v>
      </c>
      <c r="P1173" t="s">
        <v>8</v>
      </c>
      <c r="Q1173" t="s">
        <v>4570</v>
      </c>
      <c r="R1173" t="s">
        <v>4940</v>
      </c>
      <c r="S1173" t="s">
        <v>195</v>
      </c>
      <c r="T1173" t="s">
        <v>4570</v>
      </c>
      <c r="U1173" t="s">
        <v>4570</v>
      </c>
      <c r="V1173" t="s">
        <v>5092</v>
      </c>
      <c r="W1173" t="s">
        <v>5001</v>
      </c>
      <c r="X1173" t="s">
        <v>3774</v>
      </c>
      <c r="Y1173" t="s">
        <v>6459</v>
      </c>
      <c r="Z1173" t="s">
        <v>8</v>
      </c>
      <c r="AA1173">
        <v>0</v>
      </c>
      <c r="AB1173" t="s">
        <v>195</v>
      </c>
      <c r="AC1173">
        <v>0</v>
      </c>
      <c r="AD1173" t="s">
        <v>195</v>
      </c>
      <c r="AE1173">
        <v>0</v>
      </c>
      <c r="AF1173" t="s">
        <v>195</v>
      </c>
      <c r="AG1173">
        <v>0</v>
      </c>
      <c r="AH1173" t="s">
        <v>195</v>
      </c>
      <c r="AI1173">
        <v>1</v>
      </c>
      <c r="AJ1173" t="s">
        <v>9</v>
      </c>
      <c r="AK1173">
        <v>1000000</v>
      </c>
      <c r="AL1173">
        <v>1000000</v>
      </c>
      <c r="AM1173" t="s">
        <v>195</v>
      </c>
      <c r="AN1173">
        <v>0</v>
      </c>
      <c r="AO1173" t="s">
        <v>4943</v>
      </c>
      <c r="AP1173">
        <v>0</v>
      </c>
      <c r="AQ1173">
        <v>60350</v>
      </c>
      <c r="AR1173">
        <v>21303</v>
      </c>
      <c r="AS1173">
        <v>131963</v>
      </c>
      <c r="AT1173">
        <v>188003</v>
      </c>
      <c r="AU1173">
        <v>34396</v>
      </c>
      <c r="AV1173">
        <v>16667</v>
      </c>
      <c r="AW1173">
        <v>16667</v>
      </c>
      <c r="AX1173">
        <v>16667</v>
      </c>
      <c r="AY1173">
        <v>9376</v>
      </c>
      <c r="AZ1173">
        <v>4608</v>
      </c>
      <c r="BA1173">
        <v>500000</v>
      </c>
      <c r="BB1173" t="s">
        <v>3771</v>
      </c>
      <c r="BC1173" t="s">
        <v>6196</v>
      </c>
      <c r="BD1173" t="s">
        <v>6197</v>
      </c>
      <c r="BE1173" t="s">
        <v>6198</v>
      </c>
      <c r="BF1173" t="s">
        <v>6199</v>
      </c>
      <c r="BG1173" t="s">
        <v>6347</v>
      </c>
      <c r="BH1173" t="s">
        <v>5764</v>
      </c>
      <c r="BI1173" t="s">
        <v>195</v>
      </c>
      <c r="BJ1173" t="s">
        <v>195</v>
      </c>
      <c r="BK1173" t="s">
        <v>3773</v>
      </c>
      <c r="BL1173" t="s">
        <v>6460</v>
      </c>
      <c r="BM1173" t="s">
        <v>4949</v>
      </c>
      <c r="BN1173" t="s">
        <v>7</v>
      </c>
      <c r="BO1173" t="s">
        <v>4950</v>
      </c>
      <c r="BP1173" s="441" t="str">
        <f t="shared" si="18"/>
        <v>DL.2375.AFA.001.051.F.521211</v>
      </c>
    </row>
    <row r="1174" spans="1:68">
      <c r="A1174" t="s">
        <v>5010</v>
      </c>
      <c r="B1174" t="s">
        <v>4936</v>
      </c>
      <c r="C1174" t="s">
        <v>4937</v>
      </c>
      <c r="D1174" t="s">
        <v>3770</v>
      </c>
      <c r="E1174" t="s">
        <v>194</v>
      </c>
      <c r="F1174" t="s">
        <v>3772</v>
      </c>
      <c r="G1174" t="s">
        <v>3</v>
      </c>
      <c r="H1174" t="s">
        <v>4938</v>
      </c>
      <c r="I1174">
        <v>4</v>
      </c>
      <c r="J1174" t="s">
        <v>501</v>
      </c>
      <c r="K1174">
        <v>4</v>
      </c>
      <c r="L1174" t="s">
        <v>502</v>
      </c>
      <c r="M1174" t="s">
        <v>566</v>
      </c>
      <c r="N1174" t="s">
        <v>640</v>
      </c>
      <c r="O1174" t="s">
        <v>503</v>
      </c>
      <c r="P1174" t="s">
        <v>8</v>
      </c>
      <c r="Q1174" t="s">
        <v>4570</v>
      </c>
      <c r="R1174" t="s">
        <v>4940</v>
      </c>
      <c r="S1174" t="s">
        <v>195</v>
      </c>
      <c r="T1174" t="s">
        <v>4570</v>
      </c>
      <c r="U1174" t="s">
        <v>4570</v>
      </c>
      <c r="V1174" t="s">
        <v>4496</v>
      </c>
      <c r="W1174" t="s">
        <v>4570</v>
      </c>
      <c r="X1174" t="s">
        <v>6456</v>
      </c>
      <c r="Y1174" t="s">
        <v>5761</v>
      </c>
      <c r="Z1174" t="s">
        <v>8</v>
      </c>
      <c r="AA1174">
        <v>0</v>
      </c>
      <c r="AB1174" t="s">
        <v>195</v>
      </c>
      <c r="AC1174">
        <v>0</v>
      </c>
      <c r="AD1174" t="s">
        <v>195</v>
      </c>
      <c r="AE1174">
        <v>0</v>
      </c>
      <c r="AF1174" t="s">
        <v>195</v>
      </c>
      <c r="AG1174">
        <v>0</v>
      </c>
      <c r="AH1174" t="s">
        <v>195</v>
      </c>
      <c r="AI1174">
        <v>45</v>
      </c>
      <c r="AJ1174" t="s">
        <v>25</v>
      </c>
      <c r="AK1174">
        <v>69000</v>
      </c>
      <c r="AL1174">
        <v>3105000</v>
      </c>
      <c r="AM1174" t="s">
        <v>195</v>
      </c>
      <c r="AN1174">
        <v>0</v>
      </c>
      <c r="AO1174" t="s">
        <v>5011</v>
      </c>
      <c r="AP1174">
        <v>0</v>
      </c>
      <c r="AQ1174">
        <v>187386</v>
      </c>
      <c r="AR1174">
        <v>66147</v>
      </c>
      <c r="AS1174">
        <v>409744</v>
      </c>
      <c r="AT1174">
        <v>583751</v>
      </c>
      <c r="AU1174">
        <v>106800</v>
      </c>
      <c r="AV1174">
        <v>51750</v>
      </c>
      <c r="AW1174">
        <v>51750</v>
      </c>
      <c r="AX1174">
        <v>51750</v>
      </c>
      <c r="AY1174">
        <v>29114</v>
      </c>
      <c r="AZ1174">
        <v>14308</v>
      </c>
      <c r="BA1174">
        <v>1552500</v>
      </c>
      <c r="BB1174" t="s">
        <v>3771</v>
      </c>
      <c r="BC1174" t="s">
        <v>6196</v>
      </c>
      <c r="BD1174" t="s">
        <v>6197</v>
      </c>
      <c r="BE1174" t="s">
        <v>6198</v>
      </c>
      <c r="BF1174" t="s">
        <v>6199</v>
      </c>
      <c r="BG1174" t="s">
        <v>6347</v>
      </c>
      <c r="BH1174" t="s">
        <v>5764</v>
      </c>
      <c r="BI1174" t="s">
        <v>195</v>
      </c>
      <c r="BJ1174" t="s">
        <v>195</v>
      </c>
      <c r="BK1174" t="s">
        <v>3773</v>
      </c>
      <c r="BL1174" t="s">
        <v>5765</v>
      </c>
      <c r="BM1174" t="s">
        <v>4949</v>
      </c>
      <c r="BN1174" t="s">
        <v>7</v>
      </c>
      <c r="BO1174" t="s">
        <v>4950</v>
      </c>
      <c r="BP1174" s="441" t="str">
        <f t="shared" si="18"/>
        <v>DL.2375.AFA.001.051.F.521211</v>
      </c>
    </row>
    <row r="1175" spans="1:68">
      <c r="A1175" t="s">
        <v>5010</v>
      </c>
      <c r="B1175" t="s">
        <v>4936</v>
      </c>
      <c r="C1175" t="s">
        <v>4937</v>
      </c>
      <c r="D1175" t="s">
        <v>3770</v>
      </c>
      <c r="E1175" t="s">
        <v>194</v>
      </c>
      <c r="F1175" t="s">
        <v>3772</v>
      </c>
      <c r="G1175" t="s">
        <v>3</v>
      </c>
      <c r="H1175" t="s">
        <v>4938</v>
      </c>
      <c r="I1175">
        <v>4</v>
      </c>
      <c r="J1175" t="s">
        <v>501</v>
      </c>
      <c r="K1175">
        <v>4</v>
      </c>
      <c r="L1175" t="s">
        <v>502</v>
      </c>
      <c r="M1175" t="s">
        <v>566</v>
      </c>
      <c r="N1175" t="s">
        <v>640</v>
      </c>
      <c r="O1175" t="s">
        <v>503</v>
      </c>
      <c r="P1175" t="s">
        <v>8</v>
      </c>
      <c r="Q1175" t="s">
        <v>4570</v>
      </c>
      <c r="R1175" t="s">
        <v>4940</v>
      </c>
      <c r="S1175" t="s">
        <v>195</v>
      </c>
      <c r="T1175" t="s">
        <v>4570</v>
      </c>
      <c r="U1175" t="s">
        <v>4570</v>
      </c>
      <c r="V1175" t="s">
        <v>4951</v>
      </c>
      <c r="W1175" t="s">
        <v>4496</v>
      </c>
      <c r="X1175" t="s">
        <v>6457</v>
      </c>
      <c r="Y1175" t="s">
        <v>4483</v>
      </c>
      <c r="Z1175" t="s">
        <v>8</v>
      </c>
      <c r="AA1175">
        <v>0</v>
      </c>
      <c r="AB1175" t="s">
        <v>195</v>
      </c>
      <c r="AC1175">
        <v>0</v>
      </c>
      <c r="AD1175" t="s">
        <v>195</v>
      </c>
      <c r="AE1175">
        <v>0</v>
      </c>
      <c r="AF1175" t="s">
        <v>195</v>
      </c>
      <c r="AG1175">
        <v>0</v>
      </c>
      <c r="AH1175" t="s">
        <v>195</v>
      </c>
      <c r="AI1175">
        <v>1</v>
      </c>
      <c r="AJ1175" t="s">
        <v>9</v>
      </c>
      <c r="AK1175">
        <v>1000000</v>
      </c>
      <c r="AL1175">
        <v>1000000</v>
      </c>
      <c r="AM1175" t="s">
        <v>195</v>
      </c>
      <c r="AN1175">
        <v>0</v>
      </c>
      <c r="AO1175" t="s">
        <v>5011</v>
      </c>
      <c r="AP1175">
        <v>0</v>
      </c>
      <c r="AQ1175">
        <v>60350</v>
      </c>
      <c r="AR1175">
        <v>21303</v>
      </c>
      <c r="AS1175">
        <v>131963</v>
      </c>
      <c r="AT1175">
        <v>188003</v>
      </c>
      <c r="AU1175">
        <v>34396</v>
      </c>
      <c r="AV1175">
        <v>16667</v>
      </c>
      <c r="AW1175">
        <v>16667</v>
      </c>
      <c r="AX1175">
        <v>16667</v>
      </c>
      <c r="AY1175">
        <v>9376</v>
      </c>
      <c r="AZ1175">
        <v>4608</v>
      </c>
      <c r="BA1175">
        <v>500000</v>
      </c>
      <c r="BB1175" t="s">
        <v>3771</v>
      </c>
      <c r="BC1175" t="s">
        <v>6196</v>
      </c>
      <c r="BD1175" t="s">
        <v>6197</v>
      </c>
      <c r="BE1175" t="s">
        <v>6198</v>
      </c>
      <c r="BF1175" t="s">
        <v>6199</v>
      </c>
      <c r="BG1175" t="s">
        <v>6347</v>
      </c>
      <c r="BH1175" t="s">
        <v>5764</v>
      </c>
      <c r="BI1175" t="s">
        <v>195</v>
      </c>
      <c r="BJ1175" t="s">
        <v>195</v>
      </c>
      <c r="BK1175" t="s">
        <v>3773</v>
      </c>
      <c r="BL1175" t="s">
        <v>5113</v>
      </c>
      <c r="BM1175" t="s">
        <v>4949</v>
      </c>
      <c r="BN1175" t="s">
        <v>7</v>
      </c>
      <c r="BO1175" t="s">
        <v>4950</v>
      </c>
      <c r="BP1175" s="441" t="str">
        <f t="shared" si="18"/>
        <v>DL.2375.AFA.001.051.F.521211</v>
      </c>
    </row>
    <row r="1176" spans="1:68">
      <c r="A1176" t="s">
        <v>5010</v>
      </c>
      <c r="B1176" t="s">
        <v>4936</v>
      </c>
      <c r="C1176" t="s">
        <v>4937</v>
      </c>
      <c r="D1176" t="s">
        <v>3770</v>
      </c>
      <c r="E1176" t="s">
        <v>194</v>
      </c>
      <c r="F1176" t="s">
        <v>3772</v>
      </c>
      <c r="G1176" t="s">
        <v>3</v>
      </c>
      <c r="H1176" t="s">
        <v>4938</v>
      </c>
      <c r="I1176">
        <v>4</v>
      </c>
      <c r="J1176" t="s">
        <v>501</v>
      </c>
      <c r="K1176">
        <v>4</v>
      </c>
      <c r="L1176" t="s">
        <v>502</v>
      </c>
      <c r="M1176" t="s">
        <v>566</v>
      </c>
      <c r="N1176" t="s">
        <v>640</v>
      </c>
      <c r="O1176" t="s">
        <v>503</v>
      </c>
      <c r="P1176" t="s">
        <v>8</v>
      </c>
      <c r="Q1176" t="s">
        <v>4570</v>
      </c>
      <c r="R1176" t="s">
        <v>4940</v>
      </c>
      <c r="S1176" t="s">
        <v>195</v>
      </c>
      <c r="T1176" t="s">
        <v>4570</v>
      </c>
      <c r="U1176" t="s">
        <v>4570</v>
      </c>
      <c r="V1176" t="s">
        <v>5001</v>
      </c>
      <c r="W1176" t="s">
        <v>4951</v>
      </c>
      <c r="X1176" t="s">
        <v>6458</v>
      </c>
      <c r="Y1176" t="s">
        <v>4493</v>
      </c>
      <c r="Z1176" t="s">
        <v>8</v>
      </c>
      <c r="AA1176">
        <v>0</v>
      </c>
      <c r="AB1176" t="s">
        <v>195</v>
      </c>
      <c r="AC1176">
        <v>0</v>
      </c>
      <c r="AD1176" t="s">
        <v>195</v>
      </c>
      <c r="AE1176">
        <v>0</v>
      </c>
      <c r="AF1176" t="s">
        <v>195</v>
      </c>
      <c r="AG1176">
        <v>0</v>
      </c>
      <c r="AH1176" t="s">
        <v>195</v>
      </c>
      <c r="AI1176">
        <v>1</v>
      </c>
      <c r="AJ1176" t="s">
        <v>9</v>
      </c>
      <c r="AK1176">
        <v>1000000</v>
      </c>
      <c r="AL1176">
        <v>1000000</v>
      </c>
      <c r="AM1176" t="s">
        <v>195</v>
      </c>
      <c r="AN1176">
        <v>0</v>
      </c>
      <c r="AO1176" t="s">
        <v>5011</v>
      </c>
      <c r="AP1176">
        <v>0</v>
      </c>
      <c r="AQ1176">
        <v>60350</v>
      </c>
      <c r="AR1176">
        <v>21303</v>
      </c>
      <c r="AS1176">
        <v>131963</v>
      </c>
      <c r="AT1176">
        <v>188003</v>
      </c>
      <c r="AU1176">
        <v>34396</v>
      </c>
      <c r="AV1176">
        <v>16667</v>
      </c>
      <c r="AW1176">
        <v>16667</v>
      </c>
      <c r="AX1176">
        <v>16667</v>
      </c>
      <c r="AY1176">
        <v>9376</v>
      </c>
      <c r="AZ1176">
        <v>4608</v>
      </c>
      <c r="BA1176">
        <v>500000</v>
      </c>
      <c r="BB1176" t="s">
        <v>3771</v>
      </c>
      <c r="BC1176" t="s">
        <v>6196</v>
      </c>
      <c r="BD1176" t="s">
        <v>6197</v>
      </c>
      <c r="BE1176" t="s">
        <v>6198</v>
      </c>
      <c r="BF1176" t="s">
        <v>6199</v>
      </c>
      <c r="BG1176" t="s">
        <v>6347</v>
      </c>
      <c r="BH1176" t="s">
        <v>5764</v>
      </c>
      <c r="BI1176" t="s">
        <v>195</v>
      </c>
      <c r="BJ1176" t="s">
        <v>195</v>
      </c>
      <c r="BK1176" t="s">
        <v>3773</v>
      </c>
      <c r="BL1176" t="s">
        <v>5053</v>
      </c>
      <c r="BM1176" t="s">
        <v>4949</v>
      </c>
      <c r="BN1176" t="s">
        <v>7</v>
      </c>
      <c r="BO1176" t="s">
        <v>4950</v>
      </c>
      <c r="BP1176" s="441" t="str">
        <f t="shared" si="18"/>
        <v>DL.2375.AFA.001.051.F.521211</v>
      </c>
    </row>
    <row r="1177" spans="1:68">
      <c r="A1177" t="s">
        <v>5010</v>
      </c>
      <c r="B1177" t="s">
        <v>4936</v>
      </c>
      <c r="C1177" t="s">
        <v>4937</v>
      </c>
      <c r="D1177" t="s">
        <v>3770</v>
      </c>
      <c r="E1177" t="s">
        <v>194</v>
      </c>
      <c r="F1177" t="s">
        <v>3772</v>
      </c>
      <c r="G1177" t="s">
        <v>3</v>
      </c>
      <c r="H1177" t="s">
        <v>4938</v>
      </c>
      <c r="I1177">
        <v>4</v>
      </c>
      <c r="J1177" t="s">
        <v>501</v>
      </c>
      <c r="K1177">
        <v>4</v>
      </c>
      <c r="L1177" t="s">
        <v>502</v>
      </c>
      <c r="M1177" t="s">
        <v>566</v>
      </c>
      <c r="N1177" t="s">
        <v>640</v>
      </c>
      <c r="O1177" t="s">
        <v>503</v>
      </c>
      <c r="P1177" t="s">
        <v>8</v>
      </c>
      <c r="Q1177" t="s">
        <v>4570</v>
      </c>
      <c r="R1177" t="s">
        <v>4940</v>
      </c>
      <c r="S1177" t="s">
        <v>195</v>
      </c>
      <c r="T1177" t="s">
        <v>4570</v>
      </c>
      <c r="U1177" t="s">
        <v>4570</v>
      </c>
      <c r="V1177" t="s">
        <v>5092</v>
      </c>
      <c r="W1177" t="s">
        <v>5001</v>
      </c>
      <c r="X1177" t="s">
        <v>3774</v>
      </c>
      <c r="Y1177" t="s">
        <v>6459</v>
      </c>
      <c r="Z1177" t="s">
        <v>8</v>
      </c>
      <c r="AA1177">
        <v>0</v>
      </c>
      <c r="AB1177" t="s">
        <v>195</v>
      </c>
      <c r="AC1177">
        <v>0</v>
      </c>
      <c r="AD1177" t="s">
        <v>195</v>
      </c>
      <c r="AE1177">
        <v>0</v>
      </c>
      <c r="AF1177" t="s">
        <v>195</v>
      </c>
      <c r="AG1177">
        <v>0</v>
      </c>
      <c r="AH1177" t="s">
        <v>195</v>
      </c>
      <c r="AI1177">
        <v>1</v>
      </c>
      <c r="AJ1177" t="s">
        <v>9</v>
      </c>
      <c r="AK1177">
        <v>1000000</v>
      </c>
      <c r="AL1177">
        <v>1000000</v>
      </c>
      <c r="AM1177" t="s">
        <v>195</v>
      </c>
      <c r="AN1177">
        <v>0</v>
      </c>
      <c r="AO1177" t="s">
        <v>5011</v>
      </c>
      <c r="AP1177">
        <v>0</v>
      </c>
      <c r="AQ1177">
        <v>60350</v>
      </c>
      <c r="AR1177">
        <v>21303</v>
      </c>
      <c r="AS1177">
        <v>131963</v>
      </c>
      <c r="AT1177">
        <v>188003</v>
      </c>
      <c r="AU1177">
        <v>34396</v>
      </c>
      <c r="AV1177">
        <v>16667</v>
      </c>
      <c r="AW1177">
        <v>16667</v>
      </c>
      <c r="AX1177">
        <v>16667</v>
      </c>
      <c r="AY1177">
        <v>9376</v>
      </c>
      <c r="AZ1177">
        <v>4608</v>
      </c>
      <c r="BA1177">
        <v>500000</v>
      </c>
      <c r="BB1177" t="s">
        <v>3771</v>
      </c>
      <c r="BC1177" t="s">
        <v>6196</v>
      </c>
      <c r="BD1177" t="s">
        <v>6197</v>
      </c>
      <c r="BE1177" t="s">
        <v>6198</v>
      </c>
      <c r="BF1177" t="s">
        <v>6199</v>
      </c>
      <c r="BG1177" t="s">
        <v>6347</v>
      </c>
      <c r="BH1177" t="s">
        <v>5764</v>
      </c>
      <c r="BI1177" t="s">
        <v>195</v>
      </c>
      <c r="BJ1177" t="s">
        <v>195</v>
      </c>
      <c r="BK1177" t="s">
        <v>3773</v>
      </c>
      <c r="BL1177" t="s">
        <v>6460</v>
      </c>
      <c r="BM1177" t="s">
        <v>4949</v>
      </c>
      <c r="BN1177" t="s">
        <v>7</v>
      </c>
      <c r="BO1177" t="s">
        <v>4950</v>
      </c>
      <c r="BP1177" s="441" t="str">
        <f t="shared" si="18"/>
        <v>DL.2375.AFA.001.051.F.521211</v>
      </c>
    </row>
    <row r="1178" spans="1:68">
      <c r="A1178" t="s">
        <v>4935</v>
      </c>
      <c r="B1178" t="s">
        <v>4936</v>
      </c>
      <c r="C1178" t="s">
        <v>4937</v>
      </c>
      <c r="D1178" t="s">
        <v>3770</v>
      </c>
      <c r="E1178" t="s">
        <v>194</v>
      </c>
      <c r="F1178" t="s">
        <v>3772</v>
      </c>
      <c r="G1178" t="s">
        <v>3</v>
      </c>
      <c r="H1178" t="s">
        <v>4938</v>
      </c>
      <c r="I1178">
        <v>4</v>
      </c>
      <c r="J1178" t="s">
        <v>501</v>
      </c>
      <c r="K1178">
        <v>4</v>
      </c>
      <c r="L1178" t="s">
        <v>517</v>
      </c>
      <c r="M1178" t="s">
        <v>8</v>
      </c>
      <c r="N1178" t="s">
        <v>28</v>
      </c>
      <c r="O1178" t="s">
        <v>503</v>
      </c>
      <c r="P1178" t="s">
        <v>8</v>
      </c>
      <c r="Q1178" t="s">
        <v>4570</v>
      </c>
      <c r="R1178" t="s">
        <v>4940</v>
      </c>
      <c r="S1178" t="s">
        <v>195</v>
      </c>
      <c r="T1178" t="s">
        <v>4570</v>
      </c>
      <c r="U1178" t="s">
        <v>4570</v>
      </c>
      <c r="V1178" t="s">
        <v>4496</v>
      </c>
      <c r="W1178" t="s">
        <v>4570</v>
      </c>
      <c r="X1178" t="s">
        <v>6461</v>
      </c>
      <c r="Y1178" t="s">
        <v>4483</v>
      </c>
      <c r="Z1178" t="s">
        <v>8</v>
      </c>
      <c r="AA1178">
        <v>0</v>
      </c>
      <c r="AB1178" t="s">
        <v>195</v>
      </c>
      <c r="AC1178">
        <v>0</v>
      </c>
      <c r="AD1178" t="s">
        <v>195</v>
      </c>
      <c r="AE1178">
        <v>0</v>
      </c>
      <c r="AF1178" t="s">
        <v>195</v>
      </c>
      <c r="AG1178">
        <v>0</v>
      </c>
      <c r="AH1178" t="s">
        <v>195</v>
      </c>
      <c r="AI1178">
        <v>1</v>
      </c>
      <c r="AJ1178" t="s">
        <v>9</v>
      </c>
      <c r="AK1178">
        <v>1000000</v>
      </c>
      <c r="AL1178">
        <v>1000000</v>
      </c>
      <c r="AM1178" t="s">
        <v>195</v>
      </c>
      <c r="AN1178">
        <v>0</v>
      </c>
      <c r="AO1178" t="s">
        <v>4943</v>
      </c>
      <c r="AP1178">
        <v>0</v>
      </c>
      <c r="AQ1178">
        <v>10316</v>
      </c>
      <c r="AR1178">
        <v>14997</v>
      </c>
      <c r="AS1178">
        <v>15672</v>
      </c>
      <c r="AT1178">
        <v>20235</v>
      </c>
      <c r="AU1178">
        <v>88278</v>
      </c>
      <c r="AV1178">
        <v>82287</v>
      </c>
      <c r="AW1178">
        <v>67845</v>
      </c>
      <c r="AX1178">
        <v>145231</v>
      </c>
      <c r="AY1178">
        <v>36177</v>
      </c>
      <c r="AZ1178">
        <v>18962</v>
      </c>
      <c r="BA1178">
        <v>500000</v>
      </c>
      <c r="BB1178" t="s">
        <v>3771</v>
      </c>
      <c r="BC1178" t="s">
        <v>6196</v>
      </c>
      <c r="BD1178" t="s">
        <v>6197</v>
      </c>
      <c r="BE1178" t="s">
        <v>6198</v>
      </c>
      <c r="BF1178" t="s">
        <v>6204</v>
      </c>
      <c r="BG1178" t="s">
        <v>6462</v>
      </c>
      <c r="BH1178" t="s">
        <v>5764</v>
      </c>
      <c r="BI1178" t="s">
        <v>195</v>
      </c>
      <c r="BJ1178" t="s">
        <v>195</v>
      </c>
      <c r="BK1178" t="s">
        <v>3773</v>
      </c>
      <c r="BL1178" t="s">
        <v>5049</v>
      </c>
      <c r="BM1178" t="s">
        <v>4949</v>
      </c>
      <c r="BN1178" t="s">
        <v>7</v>
      </c>
      <c r="BO1178" t="s">
        <v>4950</v>
      </c>
      <c r="BP1178" s="441" t="str">
        <f t="shared" si="18"/>
        <v>DL.2375.AFA.001.052.A.521211</v>
      </c>
    </row>
    <row r="1179" spans="1:68">
      <c r="A1179" t="s">
        <v>4935</v>
      </c>
      <c r="B1179" t="s">
        <v>4936</v>
      </c>
      <c r="C1179" t="s">
        <v>4937</v>
      </c>
      <c r="D1179" t="s">
        <v>3770</v>
      </c>
      <c r="E1179" t="s">
        <v>194</v>
      </c>
      <c r="F1179" t="s">
        <v>3772</v>
      </c>
      <c r="G1179" t="s">
        <v>3</v>
      </c>
      <c r="H1179" t="s">
        <v>4938</v>
      </c>
      <c r="I1179">
        <v>4</v>
      </c>
      <c r="J1179" t="s">
        <v>501</v>
      </c>
      <c r="K1179">
        <v>4</v>
      </c>
      <c r="L1179" t="s">
        <v>517</v>
      </c>
      <c r="M1179" t="s">
        <v>8</v>
      </c>
      <c r="N1179" t="s">
        <v>28</v>
      </c>
      <c r="O1179" t="s">
        <v>503</v>
      </c>
      <c r="P1179" t="s">
        <v>8</v>
      </c>
      <c r="Q1179" t="s">
        <v>4570</v>
      </c>
      <c r="R1179" t="s">
        <v>4940</v>
      </c>
      <c r="S1179" t="s">
        <v>195</v>
      </c>
      <c r="T1179" t="s">
        <v>4570</v>
      </c>
      <c r="U1179" t="s">
        <v>4570</v>
      </c>
      <c r="V1179" t="s">
        <v>4951</v>
      </c>
      <c r="W1179" t="s">
        <v>4496</v>
      </c>
      <c r="X1179" t="s">
        <v>6463</v>
      </c>
      <c r="Y1179" t="s">
        <v>4493</v>
      </c>
      <c r="Z1179" t="s">
        <v>8</v>
      </c>
      <c r="AA1179">
        <v>0</v>
      </c>
      <c r="AB1179" t="s">
        <v>195</v>
      </c>
      <c r="AC1179">
        <v>0</v>
      </c>
      <c r="AD1179" t="s">
        <v>195</v>
      </c>
      <c r="AE1179">
        <v>0</v>
      </c>
      <c r="AF1179" t="s">
        <v>195</v>
      </c>
      <c r="AG1179">
        <v>0</v>
      </c>
      <c r="AH1179" t="s">
        <v>195</v>
      </c>
      <c r="AI1179">
        <v>1</v>
      </c>
      <c r="AJ1179" t="s">
        <v>9</v>
      </c>
      <c r="AK1179">
        <v>1000000</v>
      </c>
      <c r="AL1179">
        <v>1000000</v>
      </c>
      <c r="AM1179" t="s">
        <v>195</v>
      </c>
      <c r="AN1179">
        <v>0</v>
      </c>
      <c r="AO1179" t="s">
        <v>4943</v>
      </c>
      <c r="AP1179">
        <v>0</v>
      </c>
      <c r="AQ1179">
        <v>10316</v>
      </c>
      <c r="AR1179">
        <v>14997</v>
      </c>
      <c r="AS1179">
        <v>15672</v>
      </c>
      <c r="AT1179">
        <v>20235</v>
      </c>
      <c r="AU1179">
        <v>88278</v>
      </c>
      <c r="AV1179">
        <v>82287</v>
      </c>
      <c r="AW1179">
        <v>67845</v>
      </c>
      <c r="AX1179">
        <v>145231</v>
      </c>
      <c r="AY1179">
        <v>36177</v>
      </c>
      <c r="AZ1179">
        <v>18962</v>
      </c>
      <c r="BA1179">
        <v>500000</v>
      </c>
      <c r="BB1179" t="s">
        <v>3771</v>
      </c>
      <c r="BC1179" t="s">
        <v>6196</v>
      </c>
      <c r="BD1179" t="s">
        <v>6197</v>
      </c>
      <c r="BE1179" t="s">
        <v>6198</v>
      </c>
      <c r="BF1179" t="s">
        <v>6204</v>
      </c>
      <c r="BG1179" t="s">
        <v>6462</v>
      </c>
      <c r="BH1179" t="s">
        <v>5764</v>
      </c>
      <c r="BI1179" t="s">
        <v>195</v>
      </c>
      <c r="BJ1179" t="s">
        <v>195</v>
      </c>
      <c r="BK1179" t="s">
        <v>3773</v>
      </c>
      <c r="BL1179" t="s">
        <v>5450</v>
      </c>
      <c r="BM1179" t="s">
        <v>4949</v>
      </c>
      <c r="BN1179" t="s">
        <v>7</v>
      </c>
      <c r="BO1179" t="s">
        <v>4950</v>
      </c>
      <c r="BP1179" s="441" t="str">
        <f t="shared" si="18"/>
        <v>DL.2375.AFA.001.052.A.521211</v>
      </c>
    </row>
    <row r="1180" spans="1:68">
      <c r="A1180" t="s">
        <v>4935</v>
      </c>
      <c r="B1180" t="s">
        <v>4936</v>
      </c>
      <c r="C1180" t="s">
        <v>4937</v>
      </c>
      <c r="D1180" t="s">
        <v>3770</v>
      </c>
      <c r="E1180" t="s">
        <v>194</v>
      </c>
      <c r="F1180" t="s">
        <v>3772</v>
      </c>
      <c r="G1180" t="s">
        <v>3</v>
      </c>
      <c r="H1180" t="s">
        <v>4938</v>
      </c>
      <c r="I1180">
        <v>4</v>
      </c>
      <c r="J1180" t="s">
        <v>501</v>
      </c>
      <c r="K1180">
        <v>4</v>
      </c>
      <c r="L1180" t="s">
        <v>517</v>
      </c>
      <c r="M1180" t="s">
        <v>8</v>
      </c>
      <c r="N1180" t="s">
        <v>28</v>
      </c>
      <c r="O1180" t="s">
        <v>503</v>
      </c>
      <c r="P1180" t="s">
        <v>8</v>
      </c>
      <c r="Q1180" t="s">
        <v>4570</v>
      </c>
      <c r="R1180" t="s">
        <v>4940</v>
      </c>
      <c r="S1180" t="s">
        <v>195</v>
      </c>
      <c r="T1180" t="s">
        <v>4570</v>
      </c>
      <c r="U1180" t="s">
        <v>4570</v>
      </c>
      <c r="V1180" t="s">
        <v>5001</v>
      </c>
      <c r="W1180" t="s">
        <v>4951</v>
      </c>
      <c r="X1180" t="s">
        <v>6464</v>
      </c>
      <c r="Y1180" t="s">
        <v>6465</v>
      </c>
      <c r="Z1180" t="s">
        <v>8</v>
      </c>
      <c r="AA1180">
        <v>0</v>
      </c>
      <c r="AB1180" t="s">
        <v>195</v>
      </c>
      <c r="AC1180">
        <v>0</v>
      </c>
      <c r="AD1180" t="s">
        <v>195</v>
      </c>
      <c r="AE1180">
        <v>0</v>
      </c>
      <c r="AF1180" t="s">
        <v>195</v>
      </c>
      <c r="AG1180">
        <v>0</v>
      </c>
      <c r="AH1180" t="s">
        <v>195</v>
      </c>
      <c r="AI1180">
        <v>60</v>
      </c>
      <c r="AJ1180" t="s">
        <v>25</v>
      </c>
      <c r="AK1180">
        <v>43000</v>
      </c>
      <c r="AL1180">
        <v>2580000</v>
      </c>
      <c r="AM1180" t="s">
        <v>195</v>
      </c>
      <c r="AN1180">
        <v>0</v>
      </c>
      <c r="AO1180" t="s">
        <v>4943</v>
      </c>
      <c r="AP1180">
        <v>0</v>
      </c>
      <c r="AQ1180">
        <v>26614</v>
      </c>
      <c r="AR1180">
        <v>38693</v>
      </c>
      <c r="AS1180">
        <v>40433</v>
      </c>
      <c r="AT1180">
        <v>52205</v>
      </c>
      <c r="AU1180">
        <v>227758</v>
      </c>
      <c r="AV1180">
        <v>212301</v>
      </c>
      <c r="AW1180">
        <v>175041</v>
      </c>
      <c r="AX1180">
        <v>374696</v>
      </c>
      <c r="AY1180">
        <v>93337</v>
      </c>
      <c r="AZ1180">
        <v>48922</v>
      </c>
      <c r="BA1180">
        <v>1290000</v>
      </c>
      <c r="BB1180" t="s">
        <v>3771</v>
      </c>
      <c r="BC1180" t="s">
        <v>6196</v>
      </c>
      <c r="BD1180" t="s">
        <v>6197</v>
      </c>
      <c r="BE1180" t="s">
        <v>6198</v>
      </c>
      <c r="BF1180" t="s">
        <v>6204</v>
      </c>
      <c r="BG1180" t="s">
        <v>6462</v>
      </c>
      <c r="BH1180" t="s">
        <v>5764</v>
      </c>
      <c r="BI1180" t="s">
        <v>195</v>
      </c>
      <c r="BJ1180" t="s">
        <v>195</v>
      </c>
      <c r="BK1180" t="s">
        <v>3773</v>
      </c>
      <c r="BL1180" t="s">
        <v>6466</v>
      </c>
      <c r="BM1180" t="s">
        <v>4949</v>
      </c>
      <c r="BN1180" t="s">
        <v>7</v>
      </c>
      <c r="BO1180" t="s">
        <v>4950</v>
      </c>
      <c r="BP1180" s="441" t="str">
        <f t="shared" si="18"/>
        <v>DL.2375.AFA.001.052.A.521211</v>
      </c>
    </row>
    <row r="1181" spans="1:68">
      <c r="A1181" t="s">
        <v>5010</v>
      </c>
      <c r="B1181" t="s">
        <v>4936</v>
      </c>
      <c r="C1181" t="s">
        <v>4937</v>
      </c>
      <c r="D1181" t="s">
        <v>3770</v>
      </c>
      <c r="E1181" t="s">
        <v>194</v>
      </c>
      <c r="F1181" t="s">
        <v>3772</v>
      </c>
      <c r="G1181" t="s">
        <v>3</v>
      </c>
      <c r="H1181" t="s">
        <v>4938</v>
      </c>
      <c r="I1181">
        <v>4</v>
      </c>
      <c r="J1181" t="s">
        <v>501</v>
      </c>
      <c r="K1181">
        <v>4</v>
      </c>
      <c r="L1181" t="s">
        <v>517</v>
      </c>
      <c r="M1181" t="s">
        <v>8</v>
      </c>
      <c r="N1181" t="s">
        <v>28</v>
      </c>
      <c r="O1181" t="s">
        <v>503</v>
      </c>
      <c r="P1181" t="s">
        <v>8</v>
      </c>
      <c r="Q1181" t="s">
        <v>4570</v>
      </c>
      <c r="R1181" t="s">
        <v>4940</v>
      </c>
      <c r="S1181" t="s">
        <v>195</v>
      </c>
      <c r="T1181" t="s">
        <v>4570</v>
      </c>
      <c r="U1181" t="s">
        <v>4570</v>
      </c>
      <c r="V1181" t="s">
        <v>4496</v>
      </c>
      <c r="W1181" t="s">
        <v>4570</v>
      </c>
      <c r="X1181" t="s">
        <v>6461</v>
      </c>
      <c r="Y1181" t="s">
        <v>4483</v>
      </c>
      <c r="Z1181" t="s">
        <v>8</v>
      </c>
      <c r="AA1181">
        <v>0</v>
      </c>
      <c r="AB1181" t="s">
        <v>195</v>
      </c>
      <c r="AC1181">
        <v>0</v>
      </c>
      <c r="AD1181" t="s">
        <v>195</v>
      </c>
      <c r="AE1181">
        <v>0</v>
      </c>
      <c r="AF1181" t="s">
        <v>195</v>
      </c>
      <c r="AG1181">
        <v>0</v>
      </c>
      <c r="AH1181" t="s">
        <v>195</v>
      </c>
      <c r="AI1181">
        <v>1</v>
      </c>
      <c r="AJ1181" t="s">
        <v>9</v>
      </c>
      <c r="AK1181">
        <v>1000000</v>
      </c>
      <c r="AL1181">
        <v>1000000</v>
      </c>
      <c r="AM1181" t="s">
        <v>195</v>
      </c>
      <c r="AN1181">
        <v>0</v>
      </c>
      <c r="AO1181" t="s">
        <v>5011</v>
      </c>
      <c r="AP1181">
        <v>0</v>
      </c>
      <c r="AQ1181">
        <v>10316</v>
      </c>
      <c r="AR1181">
        <v>14997</v>
      </c>
      <c r="AS1181">
        <v>15672</v>
      </c>
      <c r="AT1181">
        <v>20235</v>
      </c>
      <c r="AU1181">
        <v>88278</v>
      </c>
      <c r="AV1181">
        <v>82287</v>
      </c>
      <c r="AW1181">
        <v>67845</v>
      </c>
      <c r="AX1181">
        <v>145231</v>
      </c>
      <c r="AY1181">
        <v>36177</v>
      </c>
      <c r="AZ1181">
        <v>18962</v>
      </c>
      <c r="BA1181">
        <v>500000</v>
      </c>
      <c r="BB1181" t="s">
        <v>3771</v>
      </c>
      <c r="BC1181" t="s">
        <v>6196</v>
      </c>
      <c r="BD1181" t="s">
        <v>6197</v>
      </c>
      <c r="BE1181" t="s">
        <v>6198</v>
      </c>
      <c r="BF1181" t="s">
        <v>6204</v>
      </c>
      <c r="BG1181" t="s">
        <v>6462</v>
      </c>
      <c r="BH1181" t="s">
        <v>5764</v>
      </c>
      <c r="BI1181" t="s">
        <v>195</v>
      </c>
      <c r="BJ1181" t="s">
        <v>195</v>
      </c>
      <c r="BK1181" t="s">
        <v>3773</v>
      </c>
      <c r="BL1181" t="s">
        <v>5049</v>
      </c>
      <c r="BM1181" t="s">
        <v>4949</v>
      </c>
      <c r="BN1181" t="s">
        <v>7</v>
      </c>
      <c r="BO1181" t="s">
        <v>4950</v>
      </c>
      <c r="BP1181" s="441" t="str">
        <f t="shared" si="18"/>
        <v>DL.2375.AFA.001.052.A.521211</v>
      </c>
    </row>
    <row r="1182" spans="1:68">
      <c r="A1182" t="s">
        <v>5010</v>
      </c>
      <c r="B1182" t="s">
        <v>4936</v>
      </c>
      <c r="C1182" t="s">
        <v>4937</v>
      </c>
      <c r="D1182" t="s">
        <v>3770</v>
      </c>
      <c r="E1182" t="s">
        <v>194</v>
      </c>
      <c r="F1182" t="s">
        <v>3772</v>
      </c>
      <c r="G1182" t="s">
        <v>3</v>
      </c>
      <c r="H1182" t="s">
        <v>4938</v>
      </c>
      <c r="I1182">
        <v>4</v>
      </c>
      <c r="J1182" t="s">
        <v>501</v>
      </c>
      <c r="K1182">
        <v>4</v>
      </c>
      <c r="L1182" t="s">
        <v>517</v>
      </c>
      <c r="M1182" t="s">
        <v>8</v>
      </c>
      <c r="N1182" t="s">
        <v>28</v>
      </c>
      <c r="O1182" t="s">
        <v>503</v>
      </c>
      <c r="P1182" t="s">
        <v>8</v>
      </c>
      <c r="Q1182" t="s">
        <v>4570</v>
      </c>
      <c r="R1182" t="s">
        <v>4940</v>
      </c>
      <c r="S1182" t="s">
        <v>195</v>
      </c>
      <c r="T1182" t="s">
        <v>4570</v>
      </c>
      <c r="U1182" t="s">
        <v>4570</v>
      </c>
      <c r="V1182" t="s">
        <v>4951</v>
      </c>
      <c r="W1182" t="s">
        <v>4496</v>
      </c>
      <c r="X1182" t="s">
        <v>6463</v>
      </c>
      <c r="Y1182" t="s">
        <v>4493</v>
      </c>
      <c r="Z1182" t="s">
        <v>8</v>
      </c>
      <c r="AA1182">
        <v>0</v>
      </c>
      <c r="AB1182" t="s">
        <v>195</v>
      </c>
      <c r="AC1182">
        <v>0</v>
      </c>
      <c r="AD1182" t="s">
        <v>195</v>
      </c>
      <c r="AE1182">
        <v>0</v>
      </c>
      <c r="AF1182" t="s">
        <v>195</v>
      </c>
      <c r="AG1182">
        <v>0</v>
      </c>
      <c r="AH1182" t="s">
        <v>195</v>
      </c>
      <c r="AI1182">
        <v>1</v>
      </c>
      <c r="AJ1182" t="s">
        <v>9</v>
      </c>
      <c r="AK1182">
        <v>1000000</v>
      </c>
      <c r="AL1182">
        <v>1000000</v>
      </c>
      <c r="AM1182" t="s">
        <v>195</v>
      </c>
      <c r="AN1182">
        <v>0</v>
      </c>
      <c r="AO1182" t="s">
        <v>5011</v>
      </c>
      <c r="AP1182">
        <v>0</v>
      </c>
      <c r="AQ1182">
        <v>10316</v>
      </c>
      <c r="AR1182">
        <v>14997</v>
      </c>
      <c r="AS1182">
        <v>15672</v>
      </c>
      <c r="AT1182">
        <v>20235</v>
      </c>
      <c r="AU1182">
        <v>88278</v>
      </c>
      <c r="AV1182">
        <v>82287</v>
      </c>
      <c r="AW1182">
        <v>67845</v>
      </c>
      <c r="AX1182">
        <v>145231</v>
      </c>
      <c r="AY1182">
        <v>36177</v>
      </c>
      <c r="AZ1182">
        <v>18962</v>
      </c>
      <c r="BA1182">
        <v>500000</v>
      </c>
      <c r="BB1182" t="s">
        <v>3771</v>
      </c>
      <c r="BC1182" t="s">
        <v>6196</v>
      </c>
      <c r="BD1182" t="s">
        <v>6197</v>
      </c>
      <c r="BE1182" t="s">
        <v>6198</v>
      </c>
      <c r="BF1182" t="s">
        <v>6204</v>
      </c>
      <c r="BG1182" t="s">
        <v>6462</v>
      </c>
      <c r="BH1182" t="s">
        <v>5764</v>
      </c>
      <c r="BI1182" t="s">
        <v>195</v>
      </c>
      <c r="BJ1182" t="s">
        <v>195</v>
      </c>
      <c r="BK1182" t="s">
        <v>3773</v>
      </c>
      <c r="BL1182" t="s">
        <v>5450</v>
      </c>
      <c r="BM1182" t="s">
        <v>4949</v>
      </c>
      <c r="BN1182" t="s">
        <v>7</v>
      </c>
      <c r="BO1182" t="s">
        <v>4950</v>
      </c>
      <c r="BP1182" s="441" t="str">
        <f t="shared" si="18"/>
        <v>DL.2375.AFA.001.052.A.521211</v>
      </c>
    </row>
    <row r="1183" spans="1:68">
      <c r="A1183" t="s">
        <v>5010</v>
      </c>
      <c r="B1183" t="s">
        <v>4936</v>
      </c>
      <c r="C1183" t="s">
        <v>4937</v>
      </c>
      <c r="D1183" t="s">
        <v>3770</v>
      </c>
      <c r="E1183" t="s">
        <v>194</v>
      </c>
      <c r="F1183" t="s">
        <v>3772</v>
      </c>
      <c r="G1183" t="s">
        <v>3</v>
      </c>
      <c r="H1183" t="s">
        <v>4938</v>
      </c>
      <c r="I1183">
        <v>4</v>
      </c>
      <c r="J1183" t="s">
        <v>501</v>
      </c>
      <c r="K1183">
        <v>4</v>
      </c>
      <c r="L1183" t="s">
        <v>517</v>
      </c>
      <c r="M1183" t="s">
        <v>8</v>
      </c>
      <c r="N1183" t="s">
        <v>28</v>
      </c>
      <c r="O1183" t="s">
        <v>503</v>
      </c>
      <c r="P1183" t="s">
        <v>8</v>
      </c>
      <c r="Q1183" t="s">
        <v>4570</v>
      </c>
      <c r="R1183" t="s">
        <v>4940</v>
      </c>
      <c r="S1183" t="s">
        <v>195</v>
      </c>
      <c r="T1183" t="s">
        <v>4570</v>
      </c>
      <c r="U1183" t="s">
        <v>4570</v>
      </c>
      <c r="V1183" t="s">
        <v>5001</v>
      </c>
      <c r="W1183" t="s">
        <v>4951</v>
      </c>
      <c r="X1183" t="s">
        <v>6464</v>
      </c>
      <c r="Y1183" t="s">
        <v>6465</v>
      </c>
      <c r="Z1183" t="s">
        <v>8</v>
      </c>
      <c r="AA1183">
        <v>0</v>
      </c>
      <c r="AB1183" t="s">
        <v>195</v>
      </c>
      <c r="AC1183">
        <v>0</v>
      </c>
      <c r="AD1183" t="s">
        <v>195</v>
      </c>
      <c r="AE1183">
        <v>0</v>
      </c>
      <c r="AF1183" t="s">
        <v>195</v>
      </c>
      <c r="AG1183">
        <v>0</v>
      </c>
      <c r="AH1183" t="s">
        <v>195</v>
      </c>
      <c r="AI1183">
        <v>60</v>
      </c>
      <c r="AJ1183" t="s">
        <v>25</v>
      </c>
      <c r="AK1183">
        <v>43000</v>
      </c>
      <c r="AL1183">
        <v>2580000</v>
      </c>
      <c r="AM1183" t="s">
        <v>195</v>
      </c>
      <c r="AN1183">
        <v>0</v>
      </c>
      <c r="AO1183" t="s">
        <v>5011</v>
      </c>
      <c r="AP1183">
        <v>0</v>
      </c>
      <c r="AQ1183">
        <v>26614</v>
      </c>
      <c r="AR1183">
        <v>38693</v>
      </c>
      <c r="AS1183">
        <v>40433</v>
      </c>
      <c r="AT1183">
        <v>52205</v>
      </c>
      <c r="AU1183">
        <v>227758</v>
      </c>
      <c r="AV1183">
        <v>212301</v>
      </c>
      <c r="AW1183">
        <v>175041</v>
      </c>
      <c r="AX1183">
        <v>374696</v>
      </c>
      <c r="AY1183">
        <v>93337</v>
      </c>
      <c r="AZ1183">
        <v>48922</v>
      </c>
      <c r="BA1183">
        <v>1290000</v>
      </c>
      <c r="BB1183" t="s">
        <v>3771</v>
      </c>
      <c r="BC1183" t="s">
        <v>6196</v>
      </c>
      <c r="BD1183" t="s">
        <v>6197</v>
      </c>
      <c r="BE1183" t="s">
        <v>6198</v>
      </c>
      <c r="BF1183" t="s">
        <v>6204</v>
      </c>
      <c r="BG1183" t="s">
        <v>6462</v>
      </c>
      <c r="BH1183" t="s">
        <v>5764</v>
      </c>
      <c r="BI1183" t="s">
        <v>195</v>
      </c>
      <c r="BJ1183" t="s">
        <v>195</v>
      </c>
      <c r="BK1183" t="s">
        <v>3773</v>
      </c>
      <c r="BL1183" t="s">
        <v>6466</v>
      </c>
      <c r="BM1183" t="s">
        <v>4949</v>
      </c>
      <c r="BN1183" t="s">
        <v>7</v>
      </c>
      <c r="BO1183" t="s">
        <v>4950</v>
      </c>
      <c r="BP1183" s="441" t="str">
        <f t="shared" si="18"/>
        <v>DL.2375.AFA.001.052.A.521211</v>
      </c>
    </row>
    <row r="1184" spans="1:68">
      <c r="A1184" t="s">
        <v>4935</v>
      </c>
      <c r="B1184" t="s">
        <v>4936</v>
      </c>
      <c r="C1184" t="s">
        <v>4937</v>
      </c>
      <c r="D1184" t="s">
        <v>3770</v>
      </c>
      <c r="E1184" t="s">
        <v>194</v>
      </c>
      <c r="F1184" t="s">
        <v>3772</v>
      </c>
      <c r="G1184" t="s">
        <v>3</v>
      </c>
      <c r="H1184" t="s">
        <v>4938</v>
      </c>
      <c r="I1184">
        <v>4</v>
      </c>
      <c r="J1184" t="s">
        <v>501</v>
      </c>
      <c r="K1184">
        <v>4</v>
      </c>
      <c r="L1184" t="s">
        <v>517</v>
      </c>
      <c r="M1184" t="s">
        <v>508</v>
      </c>
      <c r="N1184" t="s">
        <v>29</v>
      </c>
      <c r="O1184" t="s">
        <v>503</v>
      </c>
      <c r="P1184" t="s">
        <v>8</v>
      </c>
      <c r="Q1184" t="s">
        <v>4570</v>
      </c>
      <c r="R1184" t="s">
        <v>4940</v>
      </c>
      <c r="S1184" t="s">
        <v>195</v>
      </c>
      <c r="T1184" t="s">
        <v>4570</v>
      </c>
      <c r="U1184" t="s">
        <v>4570</v>
      </c>
      <c r="V1184" t="s">
        <v>4496</v>
      </c>
      <c r="W1184" t="s">
        <v>4570</v>
      </c>
      <c r="X1184" t="s">
        <v>6467</v>
      </c>
      <c r="Y1184" t="s">
        <v>4483</v>
      </c>
      <c r="Z1184" t="s">
        <v>8</v>
      </c>
      <c r="AA1184">
        <v>0</v>
      </c>
      <c r="AB1184" t="s">
        <v>195</v>
      </c>
      <c r="AC1184">
        <v>0</v>
      </c>
      <c r="AD1184" t="s">
        <v>195</v>
      </c>
      <c r="AE1184">
        <v>0</v>
      </c>
      <c r="AF1184" t="s">
        <v>195</v>
      </c>
      <c r="AG1184">
        <v>0</v>
      </c>
      <c r="AH1184" t="s">
        <v>195</v>
      </c>
      <c r="AI1184">
        <v>1</v>
      </c>
      <c r="AJ1184" t="s">
        <v>9</v>
      </c>
      <c r="AK1184">
        <v>1000000</v>
      </c>
      <c r="AL1184">
        <v>1000000</v>
      </c>
      <c r="AM1184" t="s">
        <v>195</v>
      </c>
      <c r="AN1184">
        <v>0</v>
      </c>
      <c r="AO1184" t="s">
        <v>4943</v>
      </c>
      <c r="AP1184">
        <v>0</v>
      </c>
      <c r="AQ1184">
        <v>10316</v>
      </c>
      <c r="AR1184">
        <v>14997</v>
      </c>
      <c r="AS1184">
        <v>15672</v>
      </c>
      <c r="AT1184">
        <v>20235</v>
      </c>
      <c r="AU1184">
        <v>88278</v>
      </c>
      <c r="AV1184">
        <v>82287</v>
      </c>
      <c r="AW1184">
        <v>67845</v>
      </c>
      <c r="AX1184">
        <v>145231</v>
      </c>
      <c r="AY1184">
        <v>36177</v>
      </c>
      <c r="AZ1184">
        <v>18962</v>
      </c>
      <c r="BA1184">
        <v>500000</v>
      </c>
      <c r="BB1184" t="s">
        <v>3771</v>
      </c>
      <c r="BC1184" t="s">
        <v>6196</v>
      </c>
      <c r="BD1184" t="s">
        <v>6197</v>
      </c>
      <c r="BE1184" t="s">
        <v>6198</v>
      </c>
      <c r="BF1184" t="s">
        <v>6204</v>
      </c>
      <c r="BG1184" t="s">
        <v>6240</v>
      </c>
      <c r="BH1184" t="s">
        <v>5764</v>
      </c>
      <c r="BI1184" t="s">
        <v>195</v>
      </c>
      <c r="BJ1184" t="s">
        <v>195</v>
      </c>
      <c r="BK1184" t="s">
        <v>3773</v>
      </c>
      <c r="BL1184" t="s">
        <v>5049</v>
      </c>
      <c r="BM1184" t="s">
        <v>4949</v>
      </c>
      <c r="BN1184" t="s">
        <v>7</v>
      </c>
      <c r="BO1184" t="s">
        <v>4950</v>
      </c>
      <c r="BP1184" s="441" t="str">
        <f t="shared" si="18"/>
        <v>DL.2375.AFA.001.052.B.521211</v>
      </c>
    </row>
    <row r="1185" spans="1:68">
      <c r="A1185" t="s">
        <v>4935</v>
      </c>
      <c r="B1185" t="s">
        <v>4936</v>
      </c>
      <c r="C1185" t="s">
        <v>4937</v>
      </c>
      <c r="D1185" t="s">
        <v>3770</v>
      </c>
      <c r="E1185" t="s">
        <v>194</v>
      </c>
      <c r="F1185" t="s">
        <v>3772</v>
      </c>
      <c r="G1185" t="s">
        <v>3</v>
      </c>
      <c r="H1185" t="s">
        <v>4938</v>
      </c>
      <c r="I1185">
        <v>4</v>
      </c>
      <c r="J1185" t="s">
        <v>501</v>
      </c>
      <c r="K1185">
        <v>4</v>
      </c>
      <c r="L1185" t="s">
        <v>517</v>
      </c>
      <c r="M1185" t="s">
        <v>508</v>
      </c>
      <c r="N1185" t="s">
        <v>29</v>
      </c>
      <c r="O1185" t="s">
        <v>503</v>
      </c>
      <c r="P1185" t="s">
        <v>8</v>
      </c>
      <c r="Q1185" t="s">
        <v>4570</v>
      </c>
      <c r="R1185" t="s">
        <v>4940</v>
      </c>
      <c r="S1185" t="s">
        <v>195</v>
      </c>
      <c r="T1185" t="s">
        <v>4570</v>
      </c>
      <c r="U1185" t="s">
        <v>4570</v>
      </c>
      <c r="V1185" t="s">
        <v>4951</v>
      </c>
      <c r="W1185" t="s">
        <v>4496</v>
      </c>
      <c r="X1185" t="s">
        <v>6468</v>
      </c>
      <c r="Y1185" t="s">
        <v>4493</v>
      </c>
      <c r="Z1185" t="s">
        <v>8</v>
      </c>
      <c r="AA1185">
        <v>0</v>
      </c>
      <c r="AB1185" t="s">
        <v>195</v>
      </c>
      <c r="AC1185">
        <v>0</v>
      </c>
      <c r="AD1185" t="s">
        <v>195</v>
      </c>
      <c r="AE1185">
        <v>0</v>
      </c>
      <c r="AF1185" t="s">
        <v>195</v>
      </c>
      <c r="AG1185">
        <v>0</v>
      </c>
      <c r="AH1185" t="s">
        <v>195</v>
      </c>
      <c r="AI1185">
        <v>1</v>
      </c>
      <c r="AJ1185" t="s">
        <v>9</v>
      </c>
      <c r="AK1185">
        <v>1000000</v>
      </c>
      <c r="AL1185">
        <v>1000000</v>
      </c>
      <c r="AM1185" t="s">
        <v>195</v>
      </c>
      <c r="AN1185">
        <v>0</v>
      </c>
      <c r="AO1185" t="s">
        <v>4943</v>
      </c>
      <c r="AP1185">
        <v>0</v>
      </c>
      <c r="AQ1185">
        <v>10316</v>
      </c>
      <c r="AR1185">
        <v>14997</v>
      </c>
      <c r="AS1185">
        <v>15672</v>
      </c>
      <c r="AT1185">
        <v>20235</v>
      </c>
      <c r="AU1185">
        <v>88278</v>
      </c>
      <c r="AV1185">
        <v>82287</v>
      </c>
      <c r="AW1185">
        <v>67845</v>
      </c>
      <c r="AX1185">
        <v>145231</v>
      </c>
      <c r="AY1185">
        <v>36177</v>
      </c>
      <c r="AZ1185">
        <v>18962</v>
      </c>
      <c r="BA1185">
        <v>500000</v>
      </c>
      <c r="BB1185" t="s">
        <v>3771</v>
      </c>
      <c r="BC1185" t="s">
        <v>6196</v>
      </c>
      <c r="BD1185" t="s">
        <v>6197</v>
      </c>
      <c r="BE1185" t="s">
        <v>6198</v>
      </c>
      <c r="BF1185" t="s">
        <v>6204</v>
      </c>
      <c r="BG1185" t="s">
        <v>6240</v>
      </c>
      <c r="BH1185" t="s">
        <v>5764</v>
      </c>
      <c r="BI1185" t="s">
        <v>195</v>
      </c>
      <c r="BJ1185" t="s">
        <v>195</v>
      </c>
      <c r="BK1185" t="s">
        <v>3773</v>
      </c>
      <c r="BL1185" t="s">
        <v>5450</v>
      </c>
      <c r="BM1185" t="s">
        <v>4949</v>
      </c>
      <c r="BN1185" t="s">
        <v>7</v>
      </c>
      <c r="BO1185" t="s">
        <v>4950</v>
      </c>
      <c r="BP1185" s="441" t="str">
        <f t="shared" si="18"/>
        <v>DL.2375.AFA.001.052.B.521211</v>
      </c>
    </row>
    <row r="1186" spans="1:68">
      <c r="A1186" t="s">
        <v>5010</v>
      </c>
      <c r="B1186" t="s">
        <v>4936</v>
      </c>
      <c r="C1186" t="s">
        <v>4937</v>
      </c>
      <c r="D1186" t="s">
        <v>3770</v>
      </c>
      <c r="E1186" t="s">
        <v>194</v>
      </c>
      <c r="F1186" t="s">
        <v>3772</v>
      </c>
      <c r="G1186" t="s">
        <v>3</v>
      </c>
      <c r="H1186" t="s">
        <v>4938</v>
      </c>
      <c r="I1186">
        <v>4</v>
      </c>
      <c r="J1186" t="s">
        <v>501</v>
      </c>
      <c r="K1186">
        <v>4</v>
      </c>
      <c r="L1186" t="s">
        <v>517</v>
      </c>
      <c r="M1186" t="s">
        <v>508</v>
      </c>
      <c r="N1186" t="s">
        <v>29</v>
      </c>
      <c r="O1186" t="s">
        <v>503</v>
      </c>
      <c r="P1186" t="s">
        <v>8</v>
      </c>
      <c r="Q1186" t="s">
        <v>4570</v>
      </c>
      <c r="R1186" t="s">
        <v>4940</v>
      </c>
      <c r="S1186" t="s">
        <v>195</v>
      </c>
      <c r="T1186" t="s">
        <v>4570</v>
      </c>
      <c r="U1186" t="s">
        <v>4570</v>
      </c>
      <c r="V1186" t="s">
        <v>4496</v>
      </c>
      <c r="W1186" t="s">
        <v>4570</v>
      </c>
      <c r="X1186" t="s">
        <v>6467</v>
      </c>
      <c r="Y1186" t="s">
        <v>4483</v>
      </c>
      <c r="Z1186" t="s">
        <v>8</v>
      </c>
      <c r="AA1186">
        <v>0</v>
      </c>
      <c r="AB1186" t="s">
        <v>195</v>
      </c>
      <c r="AC1186">
        <v>0</v>
      </c>
      <c r="AD1186" t="s">
        <v>195</v>
      </c>
      <c r="AE1186">
        <v>0</v>
      </c>
      <c r="AF1186" t="s">
        <v>195</v>
      </c>
      <c r="AG1186">
        <v>0</v>
      </c>
      <c r="AH1186" t="s">
        <v>195</v>
      </c>
      <c r="AI1186">
        <v>1</v>
      </c>
      <c r="AJ1186" t="s">
        <v>9</v>
      </c>
      <c r="AK1186">
        <v>1000000</v>
      </c>
      <c r="AL1186">
        <v>1000000</v>
      </c>
      <c r="AM1186" t="s">
        <v>195</v>
      </c>
      <c r="AN1186">
        <v>0</v>
      </c>
      <c r="AO1186" t="s">
        <v>5011</v>
      </c>
      <c r="AP1186">
        <v>0</v>
      </c>
      <c r="AQ1186">
        <v>10316</v>
      </c>
      <c r="AR1186">
        <v>14997</v>
      </c>
      <c r="AS1186">
        <v>15672</v>
      </c>
      <c r="AT1186">
        <v>20235</v>
      </c>
      <c r="AU1186">
        <v>88278</v>
      </c>
      <c r="AV1186">
        <v>82287</v>
      </c>
      <c r="AW1186">
        <v>67845</v>
      </c>
      <c r="AX1186">
        <v>145231</v>
      </c>
      <c r="AY1186">
        <v>36177</v>
      </c>
      <c r="AZ1186">
        <v>18962</v>
      </c>
      <c r="BA1186">
        <v>500000</v>
      </c>
      <c r="BB1186" t="s">
        <v>3771</v>
      </c>
      <c r="BC1186" t="s">
        <v>6196</v>
      </c>
      <c r="BD1186" t="s">
        <v>6197</v>
      </c>
      <c r="BE1186" t="s">
        <v>6198</v>
      </c>
      <c r="BF1186" t="s">
        <v>6204</v>
      </c>
      <c r="BG1186" t="s">
        <v>6240</v>
      </c>
      <c r="BH1186" t="s">
        <v>5764</v>
      </c>
      <c r="BI1186" t="s">
        <v>195</v>
      </c>
      <c r="BJ1186" t="s">
        <v>195</v>
      </c>
      <c r="BK1186" t="s">
        <v>3773</v>
      </c>
      <c r="BL1186" t="s">
        <v>5049</v>
      </c>
      <c r="BM1186" t="s">
        <v>4949</v>
      </c>
      <c r="BN1186" t="s">
        <v>7</v>
      </c>
      <c r="BO1186" t="s">
        <v>4950</v>
      </c>
      <c r="BP1186" s="441" t="str">
        <f t="shared" si="18"/>
        <v>DL.2375.AFA.001.052.B.521211</v>
      </c>
    </row>
    <row r="1187" spans="1:68">
      <c r="A1187" t="s">
        <v>5010</v>
      </c>
      <c r="B1187" t="s">
        <v>4936</v>
      </c>
      <c r="C1187" t="s">
        <v>4937</v>
      </c>
      <c r="D1187" t="s">
        <v>3770</v>
      </c>
      <c r="E1187" t="s">
        <v>194</v>
      </c>
      <c r="F1187" t="s">
        <v>3772</v>
      </c>
      <c r="G1187" t="s">
        <v>3</v>
      </c>
      <c r="H1187" t="s">
        <v>4938</v>
      </c>
      <c r="I1187">
        <v>4</v>
      </c>
      <c r="J1187" t="s">
        <v>501</v>
      </c>
      <c r="K1187">
        <v>4</v>
      </c>
      <c r="L1187" t="s">
        <v>517</v>
      </c>
      <c r="M1187" t="s">
        <v>508</v>
      </c>
      <c r="N1187" t="s">
        <v>29</v>
      </c>
      <c r="O1187" t="s">
        <v>503</v>
      </c>
      <c r="P1187" t="s">
        <v>8</v>
      </c>
      <c r="Q1187" t="s">
        <v>4570</v>
      </c>
      <c r="R1187" t="s">
        <v>4940</v>
      </c>
      <c r="S1187" t="s">
        <v>195</v>
      </c>
      <c r="T1187" t="s">
        <v>4570</v>
      </c>
      <c r="U1187" t="s">
        <v>4570</v>
      </c>
      <c r="V1187" t="s">
        <v>4951</v>
      </c>
      <c r="W1187" t="s">
        <v>4496</v>
      </c>
      <c r="X1187" t="s">
        <v>6468</v>
      </c>
      <c r="Y1187" t="s">
        <v>4493</v>
      </c>
      <c r="Z1187" t="s">
        <v>8</v>
      </c>
      <c r="AA1187">
        <v>0</v>
      </c>
      <c r="AB1187" t="s">
        <v>195</v>
      </c>
      <c r="AC1187">
        <v>0</v>
      </c>
      <c r="AD1187" t="s">
        <v>195</v>
      </c>
      <c r="AE1187">
        <v>0</v>
      </c>
      <c r="AF1187" t="s">
        <v>195</v>
      </c>
      <c r="AG1187">
        <v>0</v>
      </c>
      <c r="AH1187" t="s">
        <v>195</v>
      </c>
      <c r="AI1187">
        <v>1</v>
      </c>
      <c r="AJ1187" t="s">
        <v>9</v>
      </c>
      <c r="AK1187">
        <v>1000000</v>
      </c>
      <c r="AL1187">
        <v>1000000</v>
      </c>
      <c r="AM1187" t="s">
        <v>195</v>
      </c>
      <c r="AN1187">
        <v>0</v>
      </c>
      <c r="AO1187" t="s">
        <v>5011</v>
      </c>
      <c r="AP1187">
        <v>0</v>
      </c>
      <c r="AQ1187">
        <v>10316</v>
      </c>
      <c r="AR1187">
        <v>14997</v>
      </c>
      <c r="AS1187">
        <v>15672</v>
      </c>
      <c r="AT1187">
        <v>20235</v>
      </c>
      <c r="AU1187">
        <v>88278</v>
      </c>
      <c r="AV1187">
        <v>82287</v>
      </c>
      <c r="AW1187">
        <v>67845</v>
      </c>
      <c r="AX1187">
        <v>145231</v>
      </c>
      <c r="AY1187">
        <v>36177</v>
      </c>
      <c r="AZ1187">
        <v>18962</v>
      </c>
      <c r="BA1187">
        <v>500000</v>
      </c>
      <c r="BB1187" t="s">
        <v>3771</v>
      </c>
      <c r="BC1187" t="s">
        <v>6196</v>
      </c>
      <c r="BD1187" t="s">
        <v>6197</v>
      </c>
      <c r="BE1187" t="s">
        <v>6198</v>
      </c>
      <c r="BF1187" t="s">
        <v>6204</v>
      </c>
      <c r="BG1187" t="s">
        <v>6240</v>
      </c>
      <c r="BH1187" t="s">
        <v>5764</v>
      </c>
      <c r="BI1187" t="s">
        <v>195</v>
      </c>
      <c r="BJ1187" t="s">
        <v>195</v>
      </c>
      <c r="BK1187" t="s">
        <v>3773</v>
      </c>
      <c r="BL1187" t="s">
        <v>5450</v>
      </c>
      <c r="BM1187" t="s">
        <v>4949</v>
      </c>
      <c r="BN1187" t="s">
        <v>7</v>
      </c>
      <c r="BO1187" t="s">
        <v>4950</v>
      </c>
      <c r="BP1187" s="441" t="str">
        <f t="shared" si="18"/>
        <v>DL.2375.AFA.001.052.B.521211</v>
      </c>
    </row>
    <row r="1188" spans="1:68">
      <c r="A1188" t="s">
        <v>4935</v>
      </c>
      <c r="B1188" t="s">
        <v>4936</v>
      </c>
      <c r="C1188" t="s">
        <v>4937</v>
      </c>
      <c r="D1188" t="s">
        <v>3770</v>
      </c>
      <c r="E1188" t="s">
        <v>194</v>
      </c>
      <c r="F1188" t="s">
        <v>3772</v>
      </c>
      <c r="G1188" t="s">
        <v>3</v>
      </c>
      <c r="H1188" t="s">
        <v>4938</v>
      </c>
      <c r="I1188">
        <v>4</v>
      </c>
      <c r="J1188" t="s">
        <v>501</v>
      </c>
      <c r="K1188">
        <v>4</v>
      </c>
      <c r="L1188" t="s">
        <v>519</v>
      </c>
      <c r="M1188" t="s">
        <v>8</v>
      </c>
      <c r="N1188" t="s">
        <v>37</v>
      </c>
      <c r="O1188" t="s">
        <v>503</v>
      </c>
      <c r="P1188" t="s">
        <v>8</v>
      </c>
      <c r="Q1188" t="s">
        <v>4570</v>
      </c>
      <c r="R1188" t="s">
        <v>4940</v>
      </c>
      <c r="S1188" t="s">
        <v>195</v>
      </c>
      <c r="T1188" t="s">
        <v>4570</v>
      </c>
      <c r="U1188" t="s">
        <v>4570</v>
      </c>
      <c r="V1188" t="s">
        <v>4496</v>
      </c>
      <c r="W1188" t="s">
        <v>4570</v>
      </c>
      <c r="X1188" t="s">
        <v>6469</v>
      </c>
      <c r="Y1188" t="s">
        <v>4483</v>
      </c>
      <c r="Z1188" t="s">
        <v>8</v>
      </c>
      <c r="AA1188">
        <v>0</v>
      </c>
      <c r="AB1188" t="s">
        <v>195</v>
      </c>
      <c r="AC1188">
        <v>0</v>
      </c>
      <c r="AD1188" t="s">
        <v>195</v>
      </c>
      <c r="AE1188">
        <v>0</v>
      </c>
      <c r="AF1188" t="s">
        <v>195</v>
      </c>
      <c r="AG1188">
        <v>0</v>
      </c>
      <c r="AH1188" t="s">
        <v>195</v>
      </c>
      <c r="AI1188">
        <v>1</v>
      </c>
      <c r="AJ1188" t="s">
        <v>9</v>
      </c>
      <c r="AK1188">
        <v>1000000</v>
      </c>
      <c r="AL1188">
        <v>1000000</v>
      </c>
      <c r="AM1188" t="s">
        <v>195</v>
      </c>
      <c r="AN1188">
        <v>0</v>
      </c>
      <c r="AO1188" t="s">
        <v>4943</v>
      </c>
      <c r="AP1188">
        <v>0</v>
      </c>
      <c r="AQ1188">
        <v>6054</v>
      </c>
      <c r="AR1188">
        <v>46985</v>
      </c>
      <c r="AS1188">
        <v>53166</v>
      </c>
      <c r="AT1188">
        <v>33333</v>
      </c>
      <c r="AU1188">
        <v>69109</v>
      </c>
      <c r="AV1188">
        <v>66856</v>
      </c>
      <c r="AW1188">
        <v>69362</v>
      </c>
      <c r="AX1188">
        <v>67571</v>
      </c>
      <c r="AY1188">
        <v>67713</v>
      </c>
      <c r="AZ1188">
        <v>19851</v>
      </c>
      <c r="BA1188">
        <v>500000</v>
      </c>
      <c r="BB1188" t="s">
        <v>3771</v>
      </c>
      <c r="BC1188" t="s">
        <v>6196</v>
      </c>
      <c r="BD1188" t="s">
        <v>6197</v>
      </c>
      <c r="BE1188" t="s">
        <v>6198</v>
      </c>
      <c r="BF1188" t="s">
        <v>6209</v>
      </c>
      <c r="BG1188" t="s">
        <v>6244</v>
      </c>
      <c r="BH1188" t="s">
        <v>5764</v>
      </c>
      <c r="BI1188" t="s">
        <v>195</v>
      </c>
      <c r="BJ1188" t="s">
        <v>195</v>
      </c>
      <c r="BK1188" t="s">
        <v>3773</v>
      </c>
      <c r="BL1188" t="s">
        <v>5049</v>
      </c>
      <c r="BM1188" t="s">
        <v>4949</v>
      </c>
      <c r="BN1188" t="s">
        <v>7</v>
      </c>
      <c r="BO1188" t="s">
        <v>4950</v>
      </c>
      <c r="BP1188" s="441" t="str">
        <f t="shared" si="18"/>
        <v>DL.2375.AFA.001.053.A.521211</v>
      </c>
    </row>
    <row r="1189" spans="1:68">
      <c r="A1189" t="s">
        <v>4935</v>
      </c>
      <c r="B1189" t="s">
        <v>4936</v>
      </c>
      <c r="C1189" t="s">
        <v>4937</v>
      </c>
      <c r="D1189" t="s">
        <v>3770</v>
      </c>
      <c r="E1189" t="s">
        <v>194</v>
      </c>
      <c r="F1189" t="s">
        <v>3772</v>
      </c>
      <c r="G1189" t="s">
        <v>3</v>
      </c>
      <c r="H1189" t="s">
        <v>4938</v>
      </c>
      <c r="I1189">
        <v>4</v>
      </c>
      <c r="J1189" t="s">
        <v>501</v>
      </c>
      <c r="K1189">
        <v>4</v>
      </c>
      <c r="L1189" t="s">
        <v>519</v>
      </c>
      <c r="M1189" t="s">
        <v>8</v>
      </c>
      <c r="N1189" t="s">
        <v>37</v>
      </c>
      <c r="O1189" t="s">
        <v>503</v>
      </c>
      <c r="P1189" t="s">
        <v>8</v>
      </c>
      <c r="Q1189" t="s">
        <v>4570</v>
      </c>
      <c r="R1189" t="s">
        <v>4940</v>
      </c>
      <c r="S1189" t="s">
        <v>195</v>
      </c>
      <c r="T1189" t="s">
        <v>4570</v>
      </c>
      <c r="U1189" t="s">
        <v>4570</v>
      </c>
      <c r="V1189" t="s">
        <v>4951</v>
      </c>
      <c r="W1189" t="s">
        <v>4496</v>
      </c>
      <c r="X1189" t="s">
        <v>6470</v>
      </c>
      <c r="Y1189" t="s">
        <v>5793</v>
      </c>
      <c r="Z1189" t="s">
        <v>8</v>
      </c>
      <c r="AA1189">
        <v>0</v>
      </c>
      <c r="AB1189" t="s">
        <v>195</v>
      </c>
      <c r="AC1189">
        <v>0</v>
      </c>
      <c r="AD1189" t="s">
        <v>195</v>
      </c>
      <c r="AE1189">
        <v>0</v>
      </c>
      <c r="AF1189" t="s">
        <v>195</v>
      </c>
      <c r="AG1189">
        <v>0</v>
      </c>
      <c r="AH1189" t="s">
        <v>195</v>
      </c>
      <c r="AI1189">
        <v>1</v>
      </c>
      <c r="AJ1189" t="s">
        <v>9</v>
      </c>
      <c r="AK1189">
        <v>1000000</v>
      </c>
      <c r="AL1189">
        <v>1000000</v>
      </c>
      <c r="AM1189" t="s">
        <v>195</v>
      </c>
      <c r="AN1189">
        <v>0</v>
      </c>
      <c r="AO1189" t="s">
        <v>4943</v>
      </c>
      <c r="AP1189">
        <v>0</v>
      </c>
      <c r="AQ1189">
        <v>6054</v>
      </c>
      <c r="AR1189">
        <v>46985</v>
      </c>
      <c r="AS1189">
        <v>53166</v>
      </c>
      <c r="AT1189">
        <v>33333</v>
      </c>
      <c r="AU1189">
        <v>69109</v>
      </c>
      <c r="AV1189">
        <v>66856</v>
      </c>
      <c r="AW1189">
        <v>69362</v>
      </c>
      <c r="AX1189">
        <v>67571</v>
      </c>
      <c r="AY1189">
        <v>67713</v>
      </c>
      <c r="AZ1189">
        <v>19851</v>
      </c>
      <c r="BA1189">
        <v>500000</v>
      </c>
      <c r="BB1189" t="s">
        <v>3771</v>
      </c>
      <c r="BC1189" t="s">
        <v>6196</v>
      </c>
      <c r="BD1189" t="s">
        <v>6197</v>
      </c>
      <c r="BE1189" t="s">
        <v>6198</v>
      </c>
      <c r="BF1189" t="s">
        <v>6209</v>
      </c>
      <c r="BG1189" t="s">
        <v>6244</v>
      </c>
      <c r="BH1189" t="s">
        <v>5764</v>
      </c>
      <c r="BI1189" t="s">
        <v>195</v>
      </c>
      <c r="BJ1189" t="s">
        <v>195</v>
      </c>
      <c r="BK1189" t="s">
        <v>3773</v>
      </c>
      <c r="BL1189" t="s">
        <v>6471</v>
      </c>
      <c r="BM1189" t="s">
        <v>4949</v>
      </c>
      <c r="BN1189" t="s">
        <v>7</v>
      </c>
      <c r="BO1189" t="s">
        <v>4950</v>
      </c>
      <c r="BP1189" s="441" t="str">
        <f t="shared" si="18"/>
        <v>DL.2375.AFA.001.053.A.521211</v>
      </c>
    </row>
    <row r="1190" spans="1:68">
      <c r="A1190" t="s">
        <v>4935</v>
      </c>
      <c r="B1190" t="s">
        <v>4936</v>
      </c>
      <c r="C1190" t="s">
        <v>4937</v>
      </c>
      <c r="D1190" t="s">
        <v>3770</v>
      </c>
      <c r="E1190" t="s">
        <v>194</v>
      </c>
      <c r="F1190" t="s">
        <v>3772</v>
      </c>
      <c r="G1190" t="s">
        <v>3</v>
      </c>
      <c r="H1190" t="s">
        <v>4938</v>
      </c>
      <c r="I1190">
        <v>4</v>
      </c>
      <c r="J1190" t="s">
        <v>501</v>
      </c>
      <c r="K1190">
        <v>4</v>
      </c>
      <c r="L1190" t="s">
        <v>519</v>
      </c>
      <c r="M1190" t="s">
        <v>8</v>
      </c>
      <c r="N1190" t="s">
        <v>37</v>
      </c>
      <c r="O1190" t="s">
        <v>503</v>
      </c>
      <c r="P1190" t="s">
        <v>8</v>
      </c>
      <c r="Q1190" t="s">
        <v>4570</v>
      </c>
      <c r="R1190" t="s">
        <v>4940</v>
      </c>
      <c r="S1190" t="s">
        <v>195</v>
      </c>
      <c r="T1190" t="s">
        <v>4570</v>
      </c>
      <c r="U1190" t="s">
        <v>4570</v>
      </c>
      <c r="V1190" t="s">
        <v>5001</v>
      </c>
      <c r="W1190" t="s">
        <v>4951</v>
      </c>
      <c r="X1190" t="s">
        <v>6472</v>
      </c>
      <c r="Y1190" t="s">
        <v>6473</v>
      </c>
      <c r="Z1190" t="s">
        <v>8</v>
      </c>
      <c r="AA1190">
        <v>0</v>
      </c>
      <c r="AB1190" t="s">
        <v>195</v>
      </c>
      <c r="AC1190">
        <v>0</v>
      </c>
      <c r="AD1190" t="s">
        <v>195</v>
      </c>
      <c r="AE1190">
        <v>0</v>
      </c>
      <c r="AF1190" t="s">
        <v>195</v>
      </c>
      <c r="AG1190">
        <v>0</v>
      </c>
      <c r="AH1190" t="s">
        <v>195</v>
      </c>
      <c r="AI1190">
        <v>1</v>
      </c>
      <c r="AJ1190" t="s">
        <v>9</v>
      </c>
      <c r="AK1190">
        <v>4000000</v>
      </c>
      <c r="AL1190">
        <v>4000000</v>
      </c>
      <c r="AM1190" t="s">
        <v>195</v>
      </c>
      <c r="AN1190">
        <v>0</v>
      </c>
      <c r="AO1190" t="s">
        <v>4943</v>
      </c>
      <c r="AP1190">
        <v>0</v>
      </c>
      <c r="AQ1190">
        <v>24216</v>
      </c>
      <c r="AR1190">
        <v>187940</v>
      </c>
      <c r="AS1190">
        <v>212663</v>
      </c>
      <c r="AT1190">
        <v>133333</v>
      </c>
      <c r="AU1190">
        <v>276435</v>
      </c>
      <c r="AV1190">
        <v>267423</v>
      </c>
      <c r="AW1190">
        <v>277448</v>
      </c>
      <c r="AX1190">
        <v>270285</v>
      </c>
      <c r="AY1190">
        <v>270850</v>
      </c>
      <c r="AZ1190">
        <v>79405</v>
      </c>
      <c r="BA1190">
        <v>2000002</v>
      </c>
      <c r="BB1190" t="s">
        <v>3771</v>
      </c>
      <c r="BC1190" t="s">
        <v>6196</v>
      </c>
      <c r="BD1190" t="s">
        <v>6197</v>
      </c>
      <c r="BE1190" t="s">
        <v>6198</v>
      </c>
      <c r="BF1190" t="s">
        <v>6209</v>
      </c>
      <c r="BG1190" t="s">
        <v>6244</v>
      </c>
      <c r="BH1190" t="s">
        <v>5764</v>
      </c>
      <c r="BI1190" t="s">
        <v>195</v>
      </c>
      <c r="BJ1190" t="s">
        <v>195</v>
      </c>
      <c r="BK1190" t="s">
        <v>3773</v>
      </c>
      <c r="BL1190" t="s">
        <v>6474</v>
      </c>
      <c r="BM1190" t="s">
        <v>4949</v>
      </c>
      <c r="BN1190" t="s">
        <v>7</v>
      </c>
      <c r="BO1190" t="s">
        <v>4950</v>
      </c>
      <c r="BP1190" s="441" t="str">
        <f t="shared" si="18"/>
        <v>DL.2375.AFA.001.053.A.521211</v>
      </c>
    </row>
    <row r="1191" spans="1:68">
      <c r="A1191" t="s">
        <v>4935</v>
      </c>
      <c r="B1191" t="s">
        <v>4936</v>
      </c>
      <c r="C1191" t="s">
        <v>4937</v>
      </c>
      <c r="D1191" t="s">
        <v>3770</v>
      </c>
      <c r="E1191" t="s">
        <v>194</v>
      </c>
      <c r="F1191" t="s">
        <v>3772</v>
      </c>
      <c r="G1191" t="s">
        <v>3</v>
      </c>
      <c r="H1191" t="s">
        <v>4938</v>
      </c>
      <c r="I1191">
        <v>4</v>
      </c>
      <c r="J1191" t="s">
        <v>501</v>
      </c>
      <c r="K1191">
        <v>4</v>
      </c>
      <c r="L1191" t="s">
        <v>519</v>
      </c>
      <c r="M1191" t="s">
        <v>8</v>
      </c>
      <c r="N1191" t="s">
        <v>37</v>
      </c>
      <c r="O1191" t="s">
        <v>503</v>
      </c>
      <c r="P1191" t="s">
        <v>8</v>
      </c>
      <c r="Q1191" t="s">
        <v>4570</v>
      </c>
      <c r="R1191" t="s">
        <v>4940</v>
      </c>
      <c r="S1191" t="s">
        <v>195</v>
      </c>
      <c r="T1191" t="s">
        <v>4570</v>
      </c>
      <c r="U1191" t="s">
        <v>4570</v>
      </c>
      <c r="V1191" t="s">
        <v>5092</v>
      </c>
      <c r="W1191" t="s">
        <v>5001</v>
      </c>
      <c r="X1191" t="s">
        <v>6475</v>
      </c>
      <c r="Y1191" t="s">
        <v>6476</v>
      </c>
      <c r="Z1191" t="s">
        <v>8</v>
      </c>
      <c r="AA1191">
        <v>0</v>
      </c>
      <c r="AB1191" t="s">
        <v>195</v>
      </c>
      <c r="AC1191">
        <v>0</v>
      </c>
      <c r="AD1191" t="s">
        <v>195</v>
      </c>
      <c r="AE1191">
        <v>0</v>
      </c>
      <c r="AF1191" t="s">
        <v>195</v>
      </c>
      <c r="AG1191">
        <v>0</v>
      </c>
      <c r="AH1191" t="s">
        <v>195</v>
      </c>
      <c r="AI1191">
        <v>40</v>
      </c>
      <c r="AJ1191" t="s">
        <v>25</v>
      </c>
      <c r="AK1191">
        <v>125000</v>
      </c>
      <c r="AL1191">
        <v>5000000</v>
      </c>
      <c r="AM1191" t="s">
        <v>195</v>
      </c>
      <c r="AN1191">
        <v>0</v>
      </c>
      <c r="AO1191" t="s">
        <v>4943</v>
      </c>
      <c r="AP1191">
        <v>0</v>
      </c>
      <c r="AQ1191">
        <v>30270</v>
      </c>
      <c r="AR1191">
        <v>234926</v>
      </c>
      <c r="AS1191">
        <v>265829</v>
      </c>
      <c r="AT1191">
        <v>166667</v>
      </c>
      <c r="AU1191">
        <v>345544</v>
      </c>
      <c r="AV1191">
        <v>334279</v>
      </c>
      <c r="AW1191">
        <v>346810</v>
      </c>
      <c r="AX1191">
        <v>337856</v>
      </c>
      <c r="AY1191">
        <v>338563</v>
      </c>
      <c r="AZ1191">
        <v>99256</v>
      </c>
      <c r="BA1191">
        <v>2500000</v>
      </c>
      <c r="BB1191" t="s">
        <v>3771</v>
      </c>
      <c r="BC1191" t="s">
        <v>6196</v>
      </c>
      <c r="BD1191" t="s">
        <v>6197</v>
      </c>
      <c r="BE1191" t="s">
        <v>6198</v>
      </c>
      <c r="BF1191" t="s">
        <v>6209</v>
      </c>
      <c r="BG1191" t="s">
        <v>6244</v>
      </c>
      <c r="BH1191" t="s">
        <v>5764</v>
      </c>
      <c r="BI1191" t="s">
        <v>195</v>
      </c>
      <c r="BJ1191" t="s">
        <v>195</v>
      </c>
      <c r="BK1191" t="s">
        <v>3773</v>
      </c>
      <c r="BL1191" t="s">
        <v>6477</v>
      </c>
      <c r="BM1191" t="s">
        <v>4949</v>
      </c>
      <c r="BN1191" t="s">
        <v>7</v>
      </c>
      <c r="BO1191" t="s">
        <v>4950</v>
      </c>
      <c r="BP1191" s="441" t="str">
        <f t="shared" si="18"/>
        <v>DL.2375.AFA.001.053.A.521211</v>
      </c>
    </row>
    <row r="1192" spans="1:68">
      <c r="A1192" t="s">
        <v>4935</v>
      </c>
      <c r="B1192" t="s">
        <v>4936</v>
      </c>
      <c r="C1192" t="s">
        <v>4937</v>
      </c>
      <c r="D1192" t="s">
        <v>3770</v>
      </c>
      <c r="E1192" t="s">
        <v>194</v>
      </c>
      <c r="F1192" t="s">
        <v>3772</v>
      </c>
      <c r="G1192" t="s">
        <v>3</v>
      </c>
      <c r="H1192" t="s">
        <v>4938</v>
      </c>
      <c r="I1192">
        <v>4</v>
      </c>
      <c r="J1192" t="s">
        <v>501</v>
      </c>
      <c r="K1192">
        <v>4</v>
      </c>
      <c r="L1192" t="s">
        <v>519</v>
      </c>
      <c r="M1192" t="s">
        <v>8</v>
      </c>
      <c r="N1192" t="s">
        <v>37</v>
      </c>
      <c r="O1192" t="s">
        <v>503</v>
      </c>
      <c r="P1192" t="s">
        <v>8</v>
      </c>
      <c r="Q1192" t="s">
        <v>4570</v>
      </c>
      <c r="R1192" t="s">
        <v>4940</v>
      </c>
      <c r="S1192" t="s">
        <v>195</v>
      </c>
      <c r="T1192" t="s">
        <v>4570</v>
      </c>
      <c r="U1192" t="s">
        <v>4570</v>
      </c>
      <c r="V1192" t="s">
        <v>5096</v>
      </c>
      <c r="W1192" t="s">
        <v>5092</v>
      </c>
      <c r="X1192" t="s">
        <v>6478</v>
      </c>
      <c r="Y1192" t="s">
        <v>6479</v>
      </c>
      <c r="Z1192" t="s">
        <v>8</v>
      </c>
      <c r="AA1192">
        <v>0</v>
      </c>
      <c r="AB1192" t="s">
        <v>195</v>
      </c>
      <c r="AC1192">
        <v>0</v>
      </c>
      <c r="AD1192" t="s">
        <v>195</v>
      </c>
      <c r="AE1192">
        <v>0</v>
      </c>
      <c r="AF1192" t="s">
        <v>195</v>
      </c>
      <c r="AG1192">
        <v>0</v>
      </c>
      <c r="AH1192" t="s">
        <v>195</v>
      </c>
      <c r="AI1192">
        <v>100</v>
      </c>
      <c r="AJ1192" t="s">
        <v>25</v>
      </c>
      <c r="AK1192">
        <v>69000</v>
      </c>
      <c r="AL1192">
        <v>6900000</v>
      </c>
      <c r="AM1192" t="s">
        <v>195</v>
      </c>
      <c r="AN1192">
        <v>0</v>
      </c>
      <c r="AO1192" t="s">
        <v>4943</v>
      </c>
      <c r="AP1192">
        <v>0</v>
      </c>
      <c r="AQ1192">
        <v>41773</v>
      </c>
      <c r="AR1192">
        <v>324197</v>
      </c>
      <c r="AS1192">
        <v>366844</v>
      </c>
      <c r="AT1192">
        <v>230000</v>
      </c>
      <c r="AU1192">
        <v>476851</v>
      </c>
      <c r="AV1192">
        <v>461305</v>
      </c>
      <c r="AW1192">
        <v>478597</v>
      </c>
      <c r="AX1192">
        <v>466242</v>
      </c>
      <c r="AY1192">
        <v>467217</v>
      </c>
      <c r="AZ1192">
        <v>136973</v>
      </c>
      <c r="BA1192">
        <v>3450001</v>
      </c>
      <c r="BB1192" t="s">
        <v>3771</v>
      </c>
      <c r="BC1192" t="s">
        <v>6196</v>
      </c>
      <c r="BD1192" t="s">
        <v>6197</v>
      </c>
      <c r="BE1192" t="s">
        <v>6198</v>
      </c>
      <c r="BF1192" t="s">
        <v>6209</v>
      </c>
      <c r="BG1192" t="s">
        <v>6244</v>
      </c>
      <c r="BH1192" t="s">
        <v>5764</v>
      </c>
      <c r="BI1192" t="s">
        <v>195</v>
      </c>
      <c r="BJ1192" t="s">
        <v>195</v>
      </c>
      <c r="BK1192" t="s">
        <v>3773</v>
      </c>
      <c r="BL1192" t="s">
        <v>6480</v>
      </c>
      <c r="BM1192" t="s">
        <v>4949</v>
      </c>
      <c r="BN1192" t="s">
        <v>7</v>
      </c>
      <c r="BO1192" t="s">
        <v>4950</v>
      </c>
      <c r="BP1192" s="441" t="str">
        <f t="shared" si="18"/>
        <v>DL.2375.AFA.001.053.A.521211</v>
      </c>
    </row>
    <row r="1193" spans="1:68">
      <c r="A1193" t="s">
        <v>4935</v>
      </c>
      <c r="B1193" t="s">
        <v>4936</v>
      </c>
      <c r="C1193" t="s">
        <v>4937</v>
      </c>
      <c r="D1193" t="s">
        <v>3770</v>
      </c>
      <c r="E1193" t="s">
        <v>194</v>
      </c>
      <c r="F1193" t="s">
        <v>3772</v>
      </c>
      <c r="G1193" t="s">
        <v>3</v>
      </c>
      <c r="H1193" t="s">
        <v>4938</v>
      </c>
      <c r="I1193">
        <v>4</v>
      </c>
      <c r="J1193" t="s">
        <v>501</v>
      </c>
      <c r="K1193">
        <v>4</v>
      </c>
      <c r="L1193" t="s">
        <v>519</v>
      </c>
      <c r="M1193" t="s">
        <v>8</v>
      </c>
      <c r="N1193" t="s">
        <v>37</v>
      </c>
      <c r="O1193" t="s">
        <v>503</v>
      </c>
      <c r="P1193" t="s">
        <v>8</v>
      </c>
      <c r="Q1193" t="s">
        <v>4570</v>
      </c>
      <c r="R1193" t="s">
        <v>4940</v>
      </c>
      <c r="S1193" t="s">
        <v>195</v>
      </c>
      <c r="T1193" t="s">
        <v>4570</v>
      </c>
      <c r="U1193" t="s">
        <v>4570</v>
      </c>
      <c r="V1193" t="s">
        <v>5265</v>
      </c>
      <c r="W1193" t="s">
        <v>5096</v>
      </c>
      <c r="X1193" t="s">
        <v>6481</v>
      </c>
      <c r="Y1193" t="s">
        <v>6482</v>
      </c>
      <c r="Z1193" t="s">
        <v>8</v>
      </c>
      <c r="AA1193">
        <v>0</v>
      </c>
      <c r="AB1193" t="s">
        <v>195</v>
      </c>
      <c r="AC1193">
        <v>0</v>
      </c>
      <c r="AD1193" t="s">
        <v>195</v>
      </c>
      <c r="AE1193">
        <v>0</v>
      </c>
      <c r="AF1193" t="s">
        <v>195</v>
      </c>
      <c r="AG1193">
        <v>0</v>
      </c>
      <c r="AH1193" t="s">
        <v>195</v>
      </c>
      <c r="AI1193">
        <v>66</v>
      </c>
      <c r="AJ1193" t="s">
        <v>25</v>
      </c>
      <c r="AK1193">
        <v>65000</v>
      </c>
      <c r="AL1193">
        <v>4290000</v>
      </c>
      <c r="AM1193" t="s">
        <v>195</v>
      </c>
      <c r="AN1193">
        <v>0</v>
      </c>
      <c r="AO1193" t="s">
        <v>4943</v>
      </c>
      <c r="AP1193">
        <v>0</v>
      </c>
      <c r="AQ1193">
        <v>25972</v>
      </c>
      <c r="AR1193">
        <v>201566</v>
      </c>
      <c r="AS1193">
        <v>228081</v>
      </c>
      <c r="AT1193">
        <v>143000</v>
      </c>
      <c r="AU1193">
        <v>296477</v>
      </c>
      <c r="AV1193">
        <v>286811</v>
      </c>
      <c r="AW1193">
        <v>297563</v>
      </c>
      <c r="AX1193">
        <v>289881</v>
      </c>
      <c r="AY1193">
        <v>290487</v>
      </c>
      <c r="AZ1193">
        <v>85162</v>
      </c>
      <c r="BA1193">
        <v>2145000</v>
      </c>
      <c r="BB1193" t="s">
        <v>3771</v>
      </c>
      <c r="BC1193" t="s">
        <v>6196</v>
      </c>
      <c r="BD1193" t="s">
        <v>6197</v>
      </c>
      <c r="BE1193" t="s">
        <v>6198</v>
      </c>
      <c r="BF1193" t="s">
        <v>6209</v>
      </c>
      <c r="BG1193" t="s">
        <v>6244</v>
      </c>
      <c r="BH1193" t="s">
        <v>5764</v>
      </c>
      <c r="BI1193" t="s">
        <v>195</v>
      </c>
      <c r="BJ1193" t="s">
        <v>195</v>
      </c>
      <c r="BK1193" t="s">
        <v>3773</v>
      </c>
      <c r="BL1193" t="s">
        <v>6483</v>
      </c>
      <c r="BM1193" t="s">
        <v>4949</v>
      </c>
      <c r="BN1193" t="s">
        <v>7</v>
      </c>
      <c r="BO1193" t="s">
        <v>4950</v>
      </c>
      <c r="BP1193" s="441" t="str">
        <f t="shared" si="18"/>
        <v>DL.2375.AFA.001.053.A.521211</v>
      </c>
    </row>
    <row r="1194" spans="1:68">
      <c r="A1194" t="s">
        <v>5010</v>
      </c>
      <c r="B1194" t="s">
        <v>4936</v>
      </c>
      <c r="C1194" t="s">
        <v>4937</v>
      </c>
      <c r="D1194" t="s">
        <v>3770</v>
      </c>
      <c r="E1194" t="s">
        <v>194</v>
      </c>
      <c r="F1194" t="s">
        <v>3772</v>
      </c>
      <c r="G1194" t="s">
        <v>3</v>
      </c>
      <c r="H1194" t="s">
        <v>4938</v>
      </c>
      <c r="I1194">
        <v>4</v>
      </c>
      <c r="J1194" t="s">
        <v>501</v>
      </c>
      <c r="K1194">
        <v>4</v>
      </c>
      <c r="L1194" t="s">
        <v>519</v>
      </c>
      <c r="M1194" t="s">
        <v>8</v>
      </c>
      <c r="N1194" t="s">
        <v>37</v>
      </c>
      <c r="O1194" t="s">
        <v>503</v>
      </c>
      <c r="P1194" t="s">
        <v>8</v>
      </c>
      <c r="Q1194" t="s">
        <v>4570</v>
      </c>
      <c r="R1194" t="s">
        <v>4940</v>
      </c>
      <c r="S1194" t="s">
        <v>195</v>
      </c>
      <c r="T1194" t="s">
        <v>4570</v>
      </c>
      <c r="U1194" t="s">
        <v>4570</v>
      </c>
      <c r="V1194" t="s">
        <v>4496</v>
      </c>
      <c r="W1194" t="s">
        <v>4570</v>
      </c>
      <c r="X1194" t="s">
        <v>6469</v>
      </c>
      <c r="Y1194" t="s">
        <v>4483</v>
      </c>
      <c r="Z1194" t="s">
        <v>8</v>
      </c>
      <c r="AA1194">
        <v>0</v>
      </c>
      <c r="AB1194" t="s">
        <v>195</v>
      </c>
      <c r="AC1194">
        <v>0</v>
      </c>
      <c r="AD1194" t="s">
        <v>195</v>
      </c>
      <c r="AE1194">
        <v>0</v>
      </c>
      <c r="AF1194" t="s">
        <v>195</v>
      </c>
      <c r="AG1194">
        <v>0</v>
      </c>
      <c r="AH1194" t="s">
        <v>195</v>
      </c>
      <c r="AI1194">
        <v>1</v>
      </c>
      <c r="AJ1194" t="s">
        <v>9</v>
      </c>
      <c r="AK1194">
        <v>1000000</v>
      </c>
      <c r="AL1194">
        <v>1000000</v>
      </c>
      <c r="AM1194" t="s">
        <v>195</v>
      </c>
      <c r="AN1194">
        <v>0</v>
      </c>
      <c r="AO1194" t="s">
        <v>5011</v>
      </c>
      <c r="AP1194">
        <v>0</v>
      </c>
      <c r="AQ1194">
        <v>6054</v>
      </c>
      <c r="AR1194">
        <v>46985</v>
      </c>
      <c r="AS1194">
        <v>53166</v>
      </c>
      <c r="AT1194">
        <v>33333</v>
      </c>
      <c r="AU1194">
        <v>69109</v>
      </c>
      <c r="AV1194">
        <v>66856</v>
      </c>
      <c r="AW1194">
        <v>69362</v>
      </c>
      <c r="AX1194">
        <v>67571</v>
      </c>
      <c r="AY1194">
        <v>67713</v>
      </c>
      <c r="AZ1194">
        <v>19851</v>
      </c>
      <c r="BA1194">
        <v>500000</v>
      </c>
      <c r="BB1194" t="s">
        <v>3771</v>
      </c>
      <c r="BC1194" t="s">
        <v>6196</v>
      </c>
      <c r="BD1194" t="s">
        <v>6197</v>
      </c>
      <c r="BE1194" t="s">
        <v>6198</v>
      </c>
      <c r="BF1194" t="s">
        <v>6209</v>
      </c>
      <c r="BG1194" t="s">
        <v>6244</v>
      </c>
      <c r="BH1194" t="s">
        <v>5764</v>
      </c>
      <c r="BI1194" t="s">
        <v>195</v>
      </c>
      <c r="BJ1194" t="s">
        <v>195</v>
      </c>
      <c r="BK1194" t="s">
        <v>3773</v>
      </c>
      <c r="BL1194" t="s">
        <v>5049</v>
      </c>
      <c r="BM1194" t="s">
        <v>4949</v>
      </c>
      <c r="BN1194" t="s">
        <v>7</v>
      </c>
      <c r="BO1194" t="s">
        <v>4950</v>
      </c>
      <c r="BP1194" s="441" t="str">
        <f t="shared" si="18"/>
        <v>DL.2375.AFA.001.053.A.521211</v>
      </c>
    </row>
    <row r="1195" spans="1:68">
      <c r="A1195" t="s">
        <v>5010</v>
      </c>
      <c r="B1195" t="s">
        <v>4936</v>
      </c>
      <c r="C1195" t="s">
        <v>4937</v>
      </c>
      <c r="D1195" t="s">
        <v>3770</v>
      </c>
      <c r="E1195" t="s">
        <v>194</v>
      </c>
      <c r="F1195" t="s">
        <v>3772</v>
      </c>
      <c r="G1195" t="s">
        <v>3</v>
      </c>
      <c r="H1195" t="s">
        <v>4938</v>
      </c>
      <c r="I1195">
        <v>4</v>
      </c>
      <c r="J1195" t="s">
        <v>501</v>
      </c>
      <c r="K1195">
        <v>4</v>
      </c>
      <c r="L1195" t="s">
        <v>519</v>
      </c>
      <c r="M1195" t="s">
        <v>8</v>
      </c>
      <c r="N1195" t="s">
        <v>37</v>
      </c>
      <c r="O1195" t="s">
        <v>503</v>
      </c>
      <c r="P1195" t="s">
        <v>8</v>
      </c>
      <c r="Q1195" t="s">
        <v>4570</v>
      </c>
      <c r="R1195" t="s">
        <v>4940</v>
      </c>
      <c r="S1195" t="s">
        <v>195</v>
      </c>
      <c r="T1195" t="s">
        <v>4570</v>
      </c>
      <c r="U1195" t="s">
        <v>4570</v>
      </c>
      <c r="V1195" t="s">
        <v>4951</v>
      </c>
      <c r="W1195" t="s">
        <v>4496</v>
      </c>
      <c r="X1195" t="s">
        <v>6470</v>
      </c>
      <c r="Y1195" t="s">
        <v>5793</v>
      </c>
      <c r="Z1195" t="s">
        <v>8</v>
      </c>
      <c r="AA1195">
        <v>0</v>
      </c>
      <c r="AB1195" t="s">
        <v>195</v>
      </c>
      <c r="AC1195">
        <v>0</v>
      </c>
      <c r="AD1195" t="s">
        <v>195</v>
      </c>
      <c r="AE1195">
        <v>0</v>
      </c>
      <c r="AF1195" t="s">
        <v>195</v>
      </c>
      <c r="AG1195">
        <v>0</v>
      </c>
      <c r="AH1195" t="s">
        <v>195</v>
      </c>
      <c r="AI1195">
        <v>1</v>
      </c>
      <c r="AJ1195" t="s">
        <v>9</v>
      </c>
      <c r="AK1195">
        <v>1000000</v>
      </c>
      <c r="AL1195">
        <v>1000000</v>
      </c>
      <c r="AM1195" t="s">
        <v>195</v>
      </c>
      <c r="AN1195">
        <v>0</v>
      </c>
      <c r="AO1195" t="s">
        <v>5011</v>
      </c>
      <c r="AP1195">
        <v>0</v>
      </c>
      <c r="AQ1195">
        <v>6054</v>
      </c>
      <c r="AR1195">
        <v>46985</v>
      </c>
      <c r="AS1195">
        <v>53166</v>
      </c>
      <c r="AT1195">
        <v>33333</v>
      </c>
      <c r="AU1195">
        <v>69109</v>
      </c>
      <c r="AV1195">
        <v>66856</v>
      </c>
      <c r="AW1195">
        <v>69362</v>
      </c>
      <c r="AX1195">
        <v>67571</v>
      </c>
      <c r="AY1195">
        <v>67713</v>
      </c>
      <c r="AZ1195">
        <v>19851</v>
      </c>
      <c r="BA1195">
        <v>500000</v>
      </c>
      <c r="BB1195" t="s">
        <v>3771</v>
      </c>
      <c r="BC1195" t="s">
        <v>6196</v>
      </c>
      <c r="BD1195" t="s">
        <v>6197</v>
      </c>
      <c r="BE1195" t="s">
        <v>6198</v>
      </c>
      <c r="BF1195" t="s">
        <v>6209</v>
      </c>
      <c r="BG1195" t="s">
        <v>6244</v>
      </c>
      <c r="BH1195" t="s">
        <v>5764</v>
      </c>
      <c r="BI1195" t="s">
        <v>195</v>
      </c>
      <c r="BJ1195" t="s">
        <v>195</v>
      </c>
      <c r="BK1195" t="s">
        <v>3773</v>
      </c>
      <c r="BL1195" t="s">
        <v>6471</v>
      </c>
      <c r="BM1195" t="s">
        <v>4949</v>
      </c>
      <c r="BN1195" t="s">
        <v>7</v>
      </c>
      <c r="BO1195" t="s">
        <v>4950</v>
      </c>
      <c r="BP1195" s="441" t="str">
        <f t="shared" si="18"/>
        <v>DL.2375.AFA.001.053.A.521211</v>
      </c>
    </row>
    <row r="1196" spans="1:68">
      <c r="A1196" t="s">
        <v>5010</v>
      </c>
      <c r="B1196" t="s">
        <v>4936</v>
      </c>
      <c r="C1196" t="s">
        <v>4937</v>
      </c>
      <c r="D1196" t="s">
        <v>3770</v>
      </c>
      <c r="E1196" t="s">
        <v>194</v>
      </c>
      <c r="F1196" t="s">
        <v>3772</v>
      </c>
      <c r="G1196" t="s">
        <v>3</v>
      </c>
      <c r="H1196" t="s">
        <v>4938</v>
      </c>
      <c r="I1196">
        <v>4</v>
      </c>
      <c r="J1196" t="s">
        <v>501</v>
      </c>
      <c r="K1196">
        <v>4</v>
      </c>
      <c r="L1196" t="s">
        <v>519</v>
      </c>
      <c r="M1196" t="s">
        <v>8</v>
      </c>
      <c r="N1196" t="s">
        <v>37</v>
      </c>
      <c r="O1196" t="s">
        <v>503</v>
      </c>
      <c r="P1196" t="s">
        <v>8</v>
      </c>
      <c r="Q1196" t="s">
        <v>4570</v>
      </c>
      <c r="R1196" t="s">
        <v>4940</v>
      </c>
      <c r="S1196" t="s">
        <v>195</v>
      </c>
      <c r="T1196" t="s">
        <v>4570</v>
      </c>
      <c r="U1196" t="s">
        <v>4570</v>
      </c>
      <c r="V1196" t="s">
        <v>5001</v>
      </c>
      <c r="W1196" t="s">
        <v>4951</v>
      </c>
      <c r="X1196" t="s">
        <v>6472</v>
      </c>
      <c r="Y1196" t="s">
        <v>6473</v>
      </c>
      <c r="Z1196" t="s">
        <v>8</v>
      </c>
      <c r="AA1196">
        <v>0</v>
      </c>
      <c r="AB1196" t="s">
        <v>195</v>
      </c>
      <c r="AC1196">
        <v>0</v>
      </c>
      <c r="AD1196" t="s">
        <v>195</v>
      </c>
      <c r="AE1196">
        <v>0</v>
      </c>
      <c r="AF1196" t="s">
        <v>195</v>
      </c>
      <c r="AG1196">
        <v>0</v>
      </c>
      <c r="AH1196" t="s">
        <v>195</v>
      </c>
      <c r="AI1196">
        <v>1</v>
      </c>
      <c r="AJ1196" t="s">
        <v>9</v>
      </c>
      <c r="AK1196">
        <v>4000000</v>
      </c>
      <c r="AL1196">
        <v>4000000</v>
      </c>
      <c r="AM1196" t="s">
        <v>195</v>
      </c>
      <c r="AN1196">
        <v>0</v>
      </c>
      <c r="AO1196" t="s">
        <v>5011</v>
      </c>
      <c r="AP1196">
        <v>0</v>
      </c>
      <c r="AQ1196">
        <v>24216</v>
      </c>
      <c r="AR1196">
        <v>187940</v>
      </c>
      <c r="AS1196">
        <v>212663</v>
      </c>
      <c r="AT1196">
        <v>133333</v>
      </c>
      <c r="AU1196">
        <v>276435</v>
      </c>
      <c r="AV1196">
        <v>267423</v>
      </c>
      <c r="AW1196">
        <v>277448</v>
      </c>
      <c r="AX1196">
        <v>270285</v>
      </c>
      <c r="AY1196">
        <v>270850</v>
      </c>
      <c r="AZ1196">
        <v>79405</v>
      </c>
      <c r="BA1196">
        <v>2000002</v>
      </c>
      <c r="BB1196" t="s">
        <v>3771</v>
      </c>
      <c r="BC1196" t="s">
        <v>6196</v>
      </c>
      <c r="BD1196" t="s">
        <v>6197</v>
      </c>
      <c r="BE1196" t="s">
        <v>6198</v>
      </c>
      <c r="BF1196" t="s">
        <v>6209</v>
      </c>
      <c r="BG1196" t="s">
        <v>6244</v>
      </c>
      <c r="BH1196" t="s">
        <v>5764</v>
      </c>
      <c r="BI1196" t="s">
        <v>195</v>
      </c>
      <c r="BJ1196" t="s">
        <v>195</v>
      </c>
      <c r="BK1196" t="s">
        <v>3773</v>
      </c>
      <c r="BL1196" t="s">
        <v>6474</v>
      </c>
      <c r="BM1196" t="s">
        <v>4949</v>
      </c>
      <c r="BN1196" t="s">
        <v>7</v>
      </c>
      <c r="BO1196" t="s">
        <v>4950</v>
      </c>
      <c r="BP1196" s="441" t="str">
        <f t="shared" si="18"/>
        <v>DL.2375.AFA.001.053.A.521211</v>
      </c>
    </row>
    <row r="1197" spans="1:68">
      <c r="A1197" t="s">
        <v>5010</v>
      </c>
      <c r="B1197" t="s">
        <v>4936</v>
      </c>
      <c r="C1197" t="s">
        <v>4937</v>
      </c>
      <c r="D1197" t="s">
        <v>3770</v>
      </c>
      <c r="E1197" t="s">
        <v>194</v>
      </c>
      <c r="F1197" t="s">
        <v>3772</v>
      </c>
      <c r="G1197" t="s">
        <v>3</v>
      </c>
      <c r="H1197" t="s">
        <v>4938</v>
      </c>
      <c r="I1197">
        <v>4</v>
      </c>
      <c r="J1197" t="s">
        <v>501</v>
      </c>
      <c r="K1197">
        <v>4</v>
      </c>
      <c r="L1197" t="s">
        <v>519</v>
      </c>
      <c r="M1197" t="s">
        <v>8</v>
      </c>
      <c r="N1197" t="s">
        <v>37</v>
      </c>
      <c r="O1197" t="s">
        <v>503</v>
      </c>
      <c r="P1197" t="s">
        <v>8</v>
      </c>
      <c r="Q1197" t="s">
        <v>4570</v>
      </c>
      <c r="R1197" t="s">
        <v>4940</v>
      </c>
      <c r="S1197" t="s">
        <v>195</v>
      </c>
      <c r="T1197" t="s">
        <v>4570</v>
      </c>
      <c r="U1197" t="s">
        <v>4570</v>
      </c>
      <c r="V1197" t="s">
        <v>5092</v>
      </c>
      <c r="W1197" t="s">
        <v>5001</v>
      </c>
      <c r="X1197" t="s">
        <v>6475</v>
      </c>
      <c r="Y1197" t="s">
        <v>6476</v>
      </c>
      <c r="Z1197" t="s">
        <v>8</v>
      </c>
      <c r="AA1197">
        <v>0</v>
      </c>
      <c r="AB1197" t="s">
        <v>195</v>
      </c>
      <c r="AC1197">
        <v>0</v>
      </c>
      <c r="AD1197" t="s">
        <v>195</v>
      </c>
      <c r="AE1197">
        <v>0</v>
      </c>
      <c r="AF1197" t="s">
        <v>195</v>
      </c>
      <c r="AG1197">
        <v>0</v>
      </c>
      <c r="AH1197" t="s">
        <v>195</v>
      </c>
      <c r="AI1197">
        <v>40</v>
      </c>
      <c r="AJ1197" t="s">
        <v>25</v>
      </c>
      <c r="AK1197">
        <v>125000</v>
      </c>
      <c r="AL1197">
        <v>5000000</v>
      </c>
      <c r="AM1197" t="s">
        <v>195</v>
      </c>
      <c r="AN1197">
        <v>0</v>
      </c>
      <c r="AO1197" t="s">
        <v>5011</v>
      </c>
      <c r="AP1197">
        <v>0</v>
      </c>
      <c r="AQ1197">
        <v>30270</v>
      </c>
      <c r="AR1197">
        <v>234926</v>
      </c>
      <c r="AS1197">
        <v>265829</v>
      </c>
      <c r="AT1197">
        <v>166667</v>
      </c>
      <c r="AU1197">
        <v>345544</v>
      </c>
      <c r="AV1197">
        <v>334279</v>
      </c>
      <c r="AW1197">
        <v>346810</v>
      </c>
      <c r="AX1197">
        <v>337856</v>
      </c>
      <c r="AY1197">
        <v>338563</v>
      </c>
      <c r="AZ1197">
        <v>99256</v>
      </c>
      <c r="BA1197">
        <v>2500000</v>
      </c>
      <c r="BB1197" t="s">
        <v>3771</v>
      </c>
      <c r="BC1197" t="s">
        <v>6196</v>
      </c>
      <c r="BD1197" t="s">
        <v>6197</v>
      </c>
      <c r="BE1197" t="s">
        <v>6198</v>
      </c>
      <c r="BF1197" t="s">
        <v>6209</v>
      </c>
      <c r="BG1197" t="s">
        <v>6244</v>
      </c>
      <c r="BH1197" t="s">
        <v>5764</v>
      </c>
      <c r="BI1197" t="s">
        <v>195</v>
      </c>
      <c r="BJ1197" t="s">
        <v>195</v>
      </c>
      <c r="BK1197" t="s">
        <v>3773</v>
      </c>
      <c r="BL1197" t="s">
        <v>6477</v>
      </c>
      <c r="BM1197" t="s">
        <v>4949</v>
      </c>
      <c r="BN1197" t="s">
        <v>7</v>
      </c>
      <c r="BO1197" t="s">
        <v>4950</v>
      </c>
      <c r="BP1197" s="441" t="str">
        <f t="shared" si="18"/>
        <v>DL.2375.AFA.001.053.A.521211</v>
      </c>
    </row>
    <row r="1198" spans="1:68">
      <c r="A1198" t="s">
        <v>5010</v>
      </c>
      <c r="B1198" t="s">
        <v>4936</v>
      </c>
      <c r="C1198" t="s">
        <v>4937</v>
      </c>
      <c r="D1198" t="s">
        <v>3770</v>
      </c>
      <c r="E1198" t="s">
        <v>194</v>
      </c>
      <c r="F1198" t="s">
        <v>3772</v>
      </c>
      <c r="G1198" t="s">
        <v>3</v>
      </c>
      <c r="H1198" t="s">
        <v>4938</v>
      </c>
      <c r="I1198">
        <v>4</v>
      </c>
      <c r="J1198" t="s">
        <v>501</v>
      </c>
      <c r="K1198">
        <v>4</v>
      </c>
      <c r="L1198" t="s">
        <v>519</v>
      </c>
      <c r="M1198" t="s">
        <v>8</v>
      </c>
      <c r="N1198" t="s">
        <v>37</v>
      </c>
      <c r="O1198" t="s">
        <v>503</v>
      </c>
      <c r="P1198" t="s">
        <v>8</v>
      </c>
      <c r="Q1198" t="s">
        <v>4570</v>
      </c>
      <c r="R1198" t="s">
        <v>4940</v>
      </c>
      <c r="S1198" t="s">
        <v>195</v>
      </c>
      <c r="T1198" t="s">
        <v>4570</v>
      </c>
      <c r="U1198" t="s">
        <v>4570</v>
      </c>
      <c r="V1198" t="s">
        <v>5096</v>
      </c>
      <c r="W1198" t="s">
        <v>5092</v>
      </c>
      <c r="X1198" t="s">
        <v>6478</v>
      </c>
      <c r="Y1198" t="s">
        <v>6479</v>
      </c>
      <c r="Z1198" t="s">
        <v>8</v>
      </c>
      <c r="AA1198">
        <v>0</v>
      </c>
      <c r="AB1198" t="s">
        <v>195</v>
      </c>
      <c r="AC1198">
        <v>0</v>
      </c>
      <c r="AD1198" t="s">
        <v>195</v>
      </c>
      <c r="AE1198">
        <v>0</v>
      </c>
      <c r="AF1198" t="s">
        <v>195</v>
      </c>
      <c r="AG1198">
        <v>0</v>
      </c>
      <c r="AH1198" t="s">
        <v>195</v>
      </c>
      <c r="AI1198">
        <v>100</v>
      </c>
      <c r="AJ1198" t="s">
        <v>25</v>
      </c>
      <c r="AK1198">
        <v>69000</v>
      </c>
      <c r="AL1198">
        <v>6900000</v>
      </c>
      <c r="AM1198" t="s">
        <v>195</v>
      </c>
      <c r="AN1198">
        <v>0</v>
      </c>
      <c r="AO1198" t="s">
        <v>5011</v>
      </c>
      <c r="AP1198">
        <v>0</v>
      </c>
      <c r="AQ1198">
        <v>41773</v>
      </c>
      <c r="AR1198">
        <v>324197</v>
      </c>
      <c r="AS1198">
        <v>366844</v>
      </c>
      <c r="AT1198">
        <v>230000</v>
      </c>
      <c r="AU1198">
        <v>476851</v>
      </c>
      <c r="AV1198">
        <v>461305</v>
      </c>
      <c r="AW1198">
        <v>478597</v>
      </c>
      <c r="AX1198">
        <v>466242</v>
      </c>
      <c r="AY1198">
        <v>467217</v>
      </c>
      <c r="AZ1198">
        <v>136973</v>
      </c>
      <c r="BA1198">
        <v>3450001</v>
      </c>
      <c r="BB1198" t="s">
        <v>3771</v>
      </c>
      <c r="BC1198" t="s">
        <v>6196</v>
      </c>
      <c r="BD1198" t="s">
        <v>6197</v>
      </c>
      <c r="BE1198" t="s">
        <v>6198</v>
      </c>
      <c r="BF1198" t="s">
        <v>6209</v>
      </c>
      <c r="BG1198" t="s">
        <v>6244</v>
      </c>
      <c r="BH1198" t="s">
        <v>5764</v>
      </c>
      <c r="BI1198" t="s">
        <v>195</v>
      </c>
      <c r="BJ1198" t="s">
        <v>195</v>
      </c>
      <c r="BK1198" t="s">
        <v>3773</v>
      </c>
      <c r="BL1198" t="s">
        <v>6480</v>
      </c>
      <c r="BM1198" t="s">
        <v>4949</v>
      </c>
      <c r="BN1198" t="s">
        <v>7</v>
      </c>
      <c r="BO1198" t="s">
        <v>4950</v>
      </c>
      <c r="BP1198" s="441" t="str">
        <f t="shared" si="18"/>
        <v>DL.2375.AFA.001.053.A.521211</v>
      </c>
    </row>
    <row r="1199" spans="1:68">
      <c r="A1199" t="s">
        <v>5010</v>
      </c>
      <c r="B1199" t="s">
        <v>4936</v>
      </c>
      <c r="C1199" t="s">
        <v>4937</v>
      </c>
      <c r="D1199" t="s">
        <v>3770</v>
      </c>
      <c r="E1199" t="s">
        <v>194</v>
      </c>
      <c r="F1199" t="s">
        <v>3772</v>
      </c>
      <c r="G1199" t="s">
        <v>3</v>
      </c>
      <c r="H1199" t="s">
        <v>4938</v>
      </c>
      <c r="I1199">
        <v>4</v>
      </c>
      <c r="J1199" t="s">
        <v>501</v>
      </c>
      <c r="K1199">
        <v>4</v>
      </c>
      <c r="L1199" t="s">
        <v>519</v>
      </c>
      <c r="M1199" t="s">
        <v>8</v>
      </c>
      <c r="N1199" t="s">
        <v>37</v>
      </c>
      <c r="O1199" t="s">
        <v>503</v>
      </c>
      <c r="P1199" t="s">
        <v>8</v>
      </c>
      <c r="Q1199" t="s">
        <v>4570</v>
      </c>
      <c r="R1199" t="s">
        <v>4940</v>
      </c>
      <c r="S1199" t="s">
        <v>195</v>
      </c>
      <c r="T1199" t="s">
        <v>4570</v>
      </c>
      <c r="U1199" t="s">
        <v>4570</v>
      </c>
      <c r="V1199" t="s">
        <v>5265</v>
      </c>
      <c r="W1199" t="s">
        <v>5096</v>
      </c>
      <c r="X1199" t="s">
        <v>6481</v>
      </c>
      <c r="Y1199" t="s">
        <v>6482</v>
      </c>
      <c r="Z1199" t="s">
        <v>8</v>
      </c>
      <c r="AA1199">
        <v>0</v>
      </c>
      <c r="AB1199" t="s">
        <v>195</v>
      </c>
      <c r="AC1199">
        <v>0</v>
      </c>
      <c r="AD1199" t="s">
        <v>195</v>
      </c>
      <c r="AE1199">
        <v>0</v>
      </c>
      <c r="AF1199" t="s">
        <v>195</v>
      </c>
      <c r="AG1199">
        <v>0</v>
      </c>
      <c r="AH1199" t="s">
        <v>195</v>
      </c>
      <c r="AI1199">
        <v>66</v>
      </c>
      <c r="AJ1199" t="s">
        <v>25</v>
      </c>
      <c r="AK1199">
        <v>65000</v>
      </c>
      <c r="AL1199">
        <v>4290000</v>
      </c>
      <c r="AM1199" t="s">
        <v>195</v>
      </c>
      <c r="AN1199">
        <v>0</v>
      </c>
      <c r="AO1199" t="s">
        <v>5011</v>
      </c>
      <c r="AP1199">
        <v>0</v>
      </c>
      <c r="AQ1199">
        <v>25972</v>
      </c>
      <c r="AR1199">
        <v>201566</v>
      </c>
      <c r="AS1199">
        <v>228081</v>
      </c>
      <c r="AT1199">
        <v>143000</v>
      </c>
      <c r="AU1199">
        <v>296477</v>
      </c>
      <c r="AV1199">
        <v>286811</v>
      </c>
      <c r="AW1199">
        <v>297563</v>
      </c>
      <c r="AX1199">
        <v>289881</v>
      </c>
      <c r="AY1199">
        <v>290487</v>
      </c>
      <c r="AZ1199">
        <v>85162</v>
      </c>
      <c r="BA1199">
        <v>2145000</v>
      </c>
      <c r="BB1199" t="s">
        <v>3771</v>
      </c>
      <c r="BC1199" t="s">
        <v>6196</v>
      </c>
      <c r="BD1199" t="s">
        <v>6197</v>
      </c>
      <c r="BE1199" t="s">
        <v>6198</v>
      </c>
      <c r="BF1199" t="s">
        <v>6209</v>
      </c>
      <c r="BG1199" t="s">
        <v>6244</v>
      </c>
      <c r="BH1199" t="s">
        <v>5764</v>
      </c>
      <c r="BI1199" t="s">
        <v>195</v>
      </c>
      <c r="BJ1199" t="s">
        <v>195</v>
      </c>
      <c r="BK1199" t="s">
        <v>3773</v>
      </c>
      <c r="BL1199" t="s">
        <v>6483</v>
      </c>
      <c r="BM1199" t="s">
        <v>4949</v>
      </c>
      <c r="BN1199" t="s">
        <v>7</v>
      </c>
      <c r="BO1199" t="s">
        <v>4950</v>
      </c>
      <c r="BP1199" s="441" t="str">
        <f t="shared" si="18"/>
        <v>DL.2375.AFA.001.053.A.521211</v>
      </c>
    </row>
    <row r="1200" spans="1:68">
      <c r="A1200" t="s">
        <v>4935</v>
      </c>
      <c r="B1200" t="s">
        <v>4936</v>
      </c>
      <c r="C1200" t="s">
        <v>4937</v>
      </c>
      <c r="D1200" t="s">
        <v>3770</v>
      </c>
      <c r="E1200" t="s">
        <v>194</v>
      </c>
      <c r="F1200" t="s">
        <v>3772</v>
      </c>
      <c r="G1200" t="s">
        <v>3</v>
      </c>
      <c r="H1200" t="s">
        <v>4938</v>
      </c>
      <c r="I1200">
        <v>4</v>
      </c>
      <c r="J1200" t="s">
        <v>501</v>
      </c>
      <c r="K1200">
        <v>4</v>
      </c>
      <c r="L1200" t="s">
        <v>519</v>
      </c>
      <c r="M1200" t="s">
        <v>508</v>
      </c>
      <c r="N1200" t="s">
        <v>692</v>
      </c>
      <c r="O1200" t="s">
        <v>503</v>
      </c>
      <c r="P1200" t="s">
        <v>8</v>
      </c>
      <c r="Q1200" t="s">
        <v>4570</v>
      </c>
      <c r="R1200" t="s">
        <v>4940</v>
      </c>
      <c r="S1200" t="s">
        <v>195</v>
      </c>
      <c r="T1200" t="s">
        <v>4570</v>
      </c>
      <c r="U1200" t="s">
        <v>4570</v>
      </c>
      <c r="V1200" t="s">
        <v>4496</v>
      </c>
      <c r="W1200" t="s">
        <v>4570</v>
      </c>
      <c r="X1200" t="s">
        <v>1098</v>
      </c>
      <c r="Y1200" t="s">
        <v>4483</v>
      </c>
      <c r="Z1200" t="s">
        <v>8</v>
      </c>
      <c r="AA1200">
        <v>0</v>
      </c>
      <c r="AB1200" t="s">
        <v>195</v>
      </c>
      <c r="AC1200">
        <v>0</v>
      </c>
      <c r="AD1200" t="s">
        <v>195</v>
      </c>
      <c r="AE1200">
        <v>0</v>
      </c>
      <c r="AF1200" t="s">
        <v>195</v>
      </c>
      <c r="AG1200">
        <v>0</v>
      </c>
      <c r="AH1200" t="s">
        <v>195</v>
      </c>
      <c r="AI1200">
        <v>2</v>
      </c>
      <c r="AJ1200" t="s">
        <v>9</v>
      </c>
      <c r="AK1200">
        <v>1000000</v>
      </c>
      <c r="AL1200">
        <v>2000000</v>
      </c>
      <c r="AM1200" t="s">
        <v>195</v>
      </c>
      <c r="AN1200">
        <v>0</v>
      </c>
      <c r="AO1200" t="s">
        <v>4943</v>
      </c>
      <c r="AP1200">
        <v>0</v>
      </c>
      <c r="AQ1200">
        <v>12108</v>
      </c>
      <c r="AR1200">
        <v>93970</v>
      </c>
      <c r="AS1200">
        <v>106332</v>
      </c>
      <c r="AT1200">
        <v>66667</v>
      </c>
      <c r="AU1200">
        <v>138218</v>
      </c>
      <c r="AV1200">
        <v>133712</v>
      </c>
      <c r="AW1200">
        <v>138724</v>
      </c>
      <c r="AX1200">
        <v>135143</v>
      </c>
      <c r="AY1200">
        <v>135425</v>
      </c>
      <c r="AZ1200">
        <v>39702</v>
      </c>
      <c r="BA1200">
        <v>999999</v>
      </c>
      <c r="BB1200" t="s">
        <v>3771</v>
      </c>
      <c r="BC1200" t="s">
        <v>6196</v>
      </c>
      <c r="BD1200" t="s">
        <v>6197</v>
      </c>
      <c r="BE1200" t="s">
        <v>6198</v>
      </c>
      <c r="BF1200" t="s">
        <v>6209</v>
      </c>
      <c r="BG1200" t="s">
        <v>6360</v>
      </c>
      <c r="BH1200" t="s">
        <v>5764</v>
      </c>
      <c r="BI1200" t="s">
        <v>195</v>
      </c>
      <c r="BJ1200" t="s">
        <v>195</v>
      </c>
      <c r="BK1200" t="s">
        <v>3773</v>
      </c>
      <c r="BL1200" t="s">
        <v>5049</v>
      </c>
      <c r="BM1200" t="s">
        <v>4949</v>
      </c>
      <c r="BN1200" t="s">
        <v>7</v>
      </c>
      <c r="BO1200" t="s">
        <v>4950</v>
      </c>
      <c r="BP1200" s="441" t="str">
        <f t="shared" si="18"/>
        <v>DL.2375.AFA.001.053.B.521211</v>
      </c>
    </row>
    <row r="1201" spans="1:68">
      <c r="A1201" t="s">
        <v>4935</v>
      </c>
      <c r="B1201" t="s">
        <v>4936</v>
      </c>
      <c r="C1201" t="s">
        <v>4937</v>
      </c>
      <c r="D1201" t="s">
        <v>3770</v>
      </c>
      <c r="E1201" t="s">
        <v>194</v>
      </c>
      <c r="F1201" t="s">
        <v>3772</v>
      </c>
      <c r="G1201" t="s">
        <v>3</v>
      </c>
      <c r="H1201" t="s">
        <v>4938</v>
      </c>
      <c r="I1201">
        <v>4</v>
      </c>
      <c r="J1201" t="s">
        <v>501</v>
      </c>
      <c r="K1201">
        <v>4</v>
      </c>
      <c r="L1201" t="s">
        <v>519</v>
      </c>
      <c r="M1201" t="s">
        <v>508</v>
      </c>
      <c r="N1201" t="s">
        <v>692</v>
      </c>
      <c r="O1201" t="s">
        <v>503</v>
      </c>
      <c r="P1201" t="s">
        <v>8</v>
      </c>
      <c r="Q1201" t="s">
        <v>4570</v>
      </c>
      <c r="R1201" t="s">
        <v>4940</v>
      </c>
      <c r="S1201" t="s">
        <v>195</v>
      </c>
      <c r="T1201" t="s">
        <v>4570</v>
      </c>
      <c r="U1201" t="s">
        <v>4570</v>
      </c>
      <c r="V1201" t="s">
        <v>4951</v>
      </c>
      <c r="W1201" t="s">
        <v>4496</v>
      </c>
      <c r="X1201" t="s">
        <v>6484</v>
      </c>
      <c r="Y1201" t="s">
        <v>5793</v>
      </c>
      <c r="Z1201" t="s">
        <v>8</v>
      </c>
      <c r="AA1201">
        <v>0</v>
      </c>
      <c r="AB1201" t="s">
        <v>195</v>
      </c>
      <c r="AC1201">
        <v>0</v>
      </c>
      <c r="AD1201" t="s">
        <v>195</v>
      </c>
      <c r="AE1201">
        <v>0</v>
      </c>
      <c r="AF1201" t="s">
        <v>195</v>
      </c>
      <c r="AG1201">
        <v>0</v>
      </c>
      <c r="AH1201" t="s">
        <v>195</v>
      </c>
      <c r="AI1201">
        <v>2</v>
      </c>
      <c r="AJ1201" t="s">
        <v>9</v>
      </c>
      <c r="AK1201">
        <v>1000000</v>
      </c>
      <c r="AL1201">
        <v>2000000</v>
      </c>
      <c r="AM1201" t="s">
        <v>195</v>
      </c>
      <c r="AN1201">
        <v>0</v>
      </c>
      <c r="AO1201" t="s">
        <v>4943</v>
      </c>
      <c r="AP1201">
        <v>0</v>
      </c>
      <c r="AQ1201">
        <v>12108</v>
      </c>
      <c r="AR1201">
        <v>93970</v>
      </c>
      <c r="AS1201">
        <v>106332</v>
      </c>
      <c r="AT1201">
        <v>66667</v>
      </c>
      <c r="AU1201">
        <v>138218</v>
      </c>
      <c r="AV1201">
        <v>133712</v>
      </c>
      <c r="AW1201">
        <v>138724</v>
      </c>
      <c r="AX1201">
        <v>135143</v>
      </c>
      <c r="AY1201">
        <v>135425</v>
      </c>
      <c r="AZ1201">
        <v>39702</v>
      </c>
      <c r="BA1201">
        <v>999999</v>
      </c>
      <c r="BB1201" t="s">
        <v>3771</v>
      </c>
      <c r="BC1201" t="s">
        <v>6196</v>
      </c>
      <c r="BD1201" t="s">
        <v>6197</v>
      </c>
      <c r="BE1201" t="s">
        <v>6198</v>
      </c>
      <c r="BF1201" t="s">
        <v>6209</v>
      </c>
      <c r="BG1201" t="s">
        <v>6360</v>
      </c>
      <c r="BH1201" t="s">
        <v>5764</v>
      </c>
      <c r="BI1201" t="s">
        <v>195</v>
      </c>
      <c r="BJ1201" t="s">
        <v>195</v>
      </c>
      <c r="BK1201" t="s">
        <v>3773</v>
      </c>
      <c r="BL1201" t="s">
        <v>6471</v>
      </c>
      <c r="BM1201" t="s">
        <v>4949</v>
      </c>
      <c r="BN1201" t="s">
        <v>7</v>
      </c>
      <c r="BO1201" t="s">
        <v>4950</v>
      </c>
      <c r="BP1201" s="441" t="str">
        <f t="shared" si="18"/>
        <v>DL.2375.AFA.001.053.B.521211</v>
      </c>
    </row>
    <row r="1202" spans="1:68">
      <c r="A1202" t="s">
        <v>4935</v>
      </c>
      <c r="B1202" t="s">
        <v>4936</v>
      </c>
      <c r="C1202" t="s">
        <v>4937</v>
      </c>
      <c r="D1202" t="s">
        <v>3770</v>
      </c>
      <c r="E1202" t="s">
        <v>194</v>
      </c>
      <c r="F1202" t="s">
        <v>3772</v>
      </c>
      <c r="G1202" t="s">
        <v>3</v>
      </c>
      <c r="H1202" t="s">
        <v>4938</v>
      </c>
      <c r="I1202">
        <v>4</v>
      </c>
      <c r="J1202" t="s">
        <v>501</v>
      </c>
      <c r="K1202">
        <v>4</v>
      </c>
      <c r="L1202" t="s">
        <v>519</v>
      </c>
      <c r="M1202" t="s">
        <v>508</v>
      </c>
      <c r="N1202" t="s">
        <v>692</v>
      </c>
      <c r="O1202" t="s">
        <v>503</v>
      </c>
      <c r="P1202" t="s">
        <v>8</v>
      </c>
      <c r="Q1202" t="s">
        <v>4570</v>
      </c>
      <c r="R1202" t="s">
        <v>4940</v>
      </c>
      <c r="S1202" t="s">
        <v>195</v>
      </c>
      <c r="T1202" t="s">
        <v>4570</v>
      </c>
      <c r="U1202" t="s">
        <v>4570</v>
      </c>
      <c r="V1202" t="s">
        <v>5001</v>
      </c>
      <c r="W1202" t="s">
        <v>4951</v>
      </c>
      <c r="X1202" t="s">
        <v>6485</v>
      </c>
      <c r="Y1202" t="s">
        <v>6486</v>
      </c>
      <c r="Z1202" t="s">
        <v>8</v>
      </c>
      <c r="AA1202">
        <v>0</v>
      </c>
      <c r="AB1202" t="s">
        <v>195</v>
      </c>
      <c r="AC1202">
        <v>0</v>
      </c>
      <c r="AD1202" t="s">
        <v>195</v>
      </c>
      <c r="AE1202">
        <v>0</v>
      </c>
      <c r="AF1202" t="s">
        <v>195</v>
      </c>
      <c r="AG1202">
        <v>0</v>
      </c>
      <c r="AH1202" t="s">
        <v>195</v>
      </c>
      <c r="AI1202">
        <v>2</v>
      </c>
      <c r="AJ1202" t="s">
        <v>9</v>
      </c>
      <c r="AK1202">
        <v>920000</v>
      </c>
      <c r="AL1202">
        <v>1840000</v>
      </c>
      <c r="AM1202" t="s">
        <v>195</v>
      </c>
      <c r="AN1202">
        <v>0</v>
      </c>
      <c r="AO1202" t="s">
        <v>4943</v>
      </c>
      <c r="AP1202">
        <v>0</v>
      </c>
      <c r="AQ1202">
        <v>11140</v>
      </c>
      <c r="AR1202">
        <v>86453</v>
      </c>
      <c r="AS1202">
        <v>97825</v>
      </c>
      <c r="AT1202">
        <v>61333</v>
      </c>
      <c r="AU1202">
        <v>127160</v>
      </c>
      <c r="AV1202">
        <v>123015</v>
      </c>
      <c r="AW1202">
        <v>127626</v>
      </c>
      <c r="AX1202">
        <v>124331</v>
      </c>
      <c r="AY1202">
        <v>124591</v>
      </c>
      <c r="AZ1202">
        <v>36526</v>
      </c>
      <c r="BA1202">
        <v>920000</v>
      </c>
      <c r="BB1202" t="s">
        <v>3771</v>
      </c>
      <c r="BC1202" t="s">
        <v>6196</v>
      </c>
      <c r="BD1202" t="s">
        <v>6197</v>
      </c>
      <c r="BE1202" t="s">
        <v>6198</v>
      </c>
      <c r="BF1202" t="s">
        <v>6209</v>
      </c>
      <c r="BG1202" t="s">
        <v>6360</v>
      </c>
      <c r="BH1202" t="s">
        <v>5764</v>
      </c>
      <c r="BI1202" t="s">
        <v>195</v>
      </c>
      <c r="BJ1202" t="s">
        <v>195</v>
      </c>
      <c r="BK1202" t="s">
        <v>3773</v>
      </c>
      <c r="BL1202" t="s">
        <v>6487</v>
      </c>
      <c r="BM1202" t="s">
        <v>4949</v>
      </c>
      <c r="BN1202" t="s">
        <v>7</v>
      </c>
      <c r="BO1202" t="s">
        <v>4950</v>
      </c>
      <c r="BP1202" s="441" t="str">
        <f t="shared" si="18"/>
        <v>DL.2375.AFA.001.053.B.521211</v>
      </c>
    </row>
    <row r="1203" spans="1:68">
      <c r="A1203" t="s">
        <v>4935</v>
      </c>
      <c r="B1203" t="s">
        <v>4936</v>
      </c>
      <c r="C1203" t="s">
        <v>4937</v>
      </c>
      <c r="D1203" t="s">
        <v>3770</v>
      </c>
      <c r="E1203" t="s">
        <v>194</v>
      </c>
      <c r="F1203" t="s">
        <v>3772</v>
      </c>
      <c r="G1203" t="s">
        <v>3</v>
      </c>
      <c r="H1203" t="s">
        <v>4938</v>
      </c>
      <c r="I1203">
        <v>4</v>
      </c>
      <c r="J1203" t="s">
        <v>501</v>
      </c>
      <c r="K1203">
        <v>4</v>
      </c>
      <c r="L1203" t="s">
        <v>519</v>
      </c>
      <c r="M1203" t="s">
        <v>508</v>
      </c>
      <c r="N1203" t="s">
        <v>692</v>
      </c>
      <c r="O1203" t="s">
        <v>503</v>
      </c>
      <c r="P1203" t="s">
        <v>8</v>
      </c>
      <c r="Q1203" t="s">
        <v>4570</v>
      </c>
      <c r="R1203" t="s">
        <v>4940</v>
      </c>
      <c r="S1203" t="s">
        <v>195</v>
      </c>
      <c r="T1203" t="s">
        <v>4570</v>
      </c>
      <c r="U1203" t="s">
        <v>4570</v>
      </c>
      <c r="V1203" t="s">
        <v>5092</v>
      </c>
      <c r="W1203" t="s">
        <v>5001</v>
      </c>
      <c r="X1203" t="s">
        <v>6488</v>
      </c>
      <c r="Y1203" t="s">
        <v>6489</v>
      </c>
      <c r="Z1203" t="s">
        <v>8</v>
      </c>
      <c r="AA1203">
        <v>0</v>
      </c>
      <c r="AB1203" t="s">
        <v>195</v>
      </c>
      <c r="AC1203">
        <v>0</v>
      </c>
      <c r="AD1203" t="s">
        <v>195</v>
      </c>
      <c r="AE1203">
        <v>0</v>
      </c>
      <c r="AF1203" t="s">
        <v>195</v>
      </c>
      <c r="AG1203">
        <v>0</v>
      </c>
      <c r="AH1203" t="s">
        <v>195</v>
      </c>
      <c r="AI1203">
        <v>40</v>
      </c>
      <c r="AJ1203" t="s">
        <v>25</v>
      </c>
      <c r="AK1203">
        <v>22000</v>
      </c>
      <c r="AL1203">
        <v>880000</v>
      </c>
      <c r="AM1203" t="s">
        <v>195</v>
      </c>
      <c r="AN1203">
        <v>0</v>
      </c>
      <c r="AO1203" t="s">
        <v>4943</v>
      </c>
      <c r="AP1203">
        <v>0</v>
      </c>
      <c r="AQ1203">
        <v>5328</v>
      </c>
      <c r="AR1203">
        <v>41347</v>
      </c>
      <c r="AS1203">
        <v>46786</v>
      </c>
      <c r="AT1203">
        <v>29333</v>
      </c>
      <c r="AU1203">
        <v>60816</v>
      </c>
      <c r="AV1203">
        <v>58833</v>
      </c>
      <c r="AW1203">
        <v>61038</v>
      </c>
      <c r="AX1203">
        <v>59463</v>
      </c>
      <c r="AY1203">
        <v>59587</v>
      </c>
      <c r="AZ1203">
        <v>17469</v>
      </c>
      <c r="BA1203">
        <v>440000</v>
      </c>
      <c r="BB1203" t="s">
        <v>3771</v>
      </c>
      <c r="BC1203" t="s">
        <v>6196</v>
      </c>
      <c r="BD1203" t="s">
        <v>6197</v>
      </c>
      <c r="BE1203" t="s">
        <v>6198</v>
      </c>
      <c r="BF1203" t="s">
        <v>6209</v>
      </c>
      <c r="BG1203" t="s">
        <v>6360</v>
      </c>
      <c r="BH1203" t="s">
        <v>5764</v>
      </c>
      <c r="BI1203" t="s">
        <v>195</v>
      </c>
      <c r="BJ1203" t="s">
        <v>195</v>
      </c>
      <c r="BK1203" t="s">
        <v>3773</v>
      </c>
      <c r="BL1203" t="s">
        <v>6490</v>
      </c>
      <c r="BM1203" t="s">
        <v>4949</v>
      </c>
      <c r="BN1203" t="s">
        <v>7</v>
      </c>
      <c r="BO1203" t="s">
        <v>4950</v>
      </c>
      <c r="BP1203" s="441" t="str">
        <f t="shared" si="18"/>
        <v>DL.2375.AFA.001.053.B.521211</v>
      </c>
    </row>
    <row r="1204" spans="1:68">
      <c r="A1204" t="s">
        <v>4935</v>
      </c>
      <c r="B1204" t="s">
        <v>4936</v>
      </c>
      <c r="C1204" t="s">
        <v>4937</v>
      </c>
      <c r="D1204" t="s">
        <v>3770</v>
      </c>
      <c r="E1204" t="s">
        <v>194</v>
      </c>
      <c r="F1204" t="s">
        <v>3772</v>
      </c>
      <c r="G1204" t="s">
        <v>3</v>
      </c>
      <c r="H1204" t="s">
        <v>4938</v>
      </c>
      <c r="I1204">
        <v>4</v>
      </c>
      <c r="J1204" t="s">
        <v>501</v>
      </c>
      <c r="K1204">
        <v>4</v>
      </c>
      <c r="L1204" t="s">
        <v>519</v>
      </c>
      <c r="M1204" t="s">
        <v>508</v>
      </c>
      <c r="N1204" t="s">
        <v>692</v>
      </c>
      <c r="O1204" t="s">
        <v>503</v>
      </c>
      <c r="P1204" t="s">
        <v>8</v>
      </c>
      <c r="Q1204" t="s">
        <v>4570</v>
      </c>
      <c r="R1204" t="s">
        <v>4940</v>
      </c>
      <c r="S1204" t="s">
        <v>195</v>
      </c>
      <c r="T1204" t="s">
        <v>4570</v>
      </c>
      <c r="U1204" t="s">
        <v>4570</v>
      </c>
      <c r="V1204" t="s">
        <v>5096</v>
      </c>
      <c r="W1204" t="s">
        <v>5092</v>
      </c>
      <c r="X1204" t="s">
        <v>6491</v>
      </c>
      <c r="Y1204" t="s">
        <v>6492</v>
      </c>
      <c r="Z1204" t="s">
        <v>8</v>
      </c>
      <c r="AA1204">
        <v>0</v>
      </c>
      <c r="AB1204" t="s">
        <v>195</v>
      </c>
      <c r="AC1204">
        <v>0</v>
      </c>
      <c r="AD1204" t="s">
        <v>195</v>
      </c>
      <c r="AE1204">
        <v>0</v>
      </c>
      <c r="AF1204" t="s">
        <v>195</v>
      </c>
      <c r="AG1204">
        <v>0</v>
      </c>
      <c r="AH1204" t="s">
        <v>195</v>
      </c>
      <c r="AI1204">
        <v>60</v>
      </c>
      <c r="AJ1204" t="s">
        <v>25</v>
      </c>
      <c r="AK1204">
        <v>69000</v>
      </c>
      <c r="AL1204">
        <v>4140000</v>
      </c>
      <c r="AM1204" t="s">
        <v>195</v>
      </c>
      <c r="AN1204">
        <v>0</v>
      </c>
      <c r="AO1204" t="s">
        <v>4943</v>
      </c>
      <c r="AP1204">
        <v>0</v>
      </c>
      <c r="AQ1204">
        <v>25064</v>
      </c>
      <c r="AR1204">
        <v>194518</v>
      </c>
      <c r="AS1204">
        <v>220107</v>
      </c>
      <c r="AT1204">
        <v>138000</v>
      </c>
      <c r="AU1204">
        <v>286110</v>
      </c>
      <c r="AV1204">
        <v>276783</v>
      </c>
      <c r="AW1204">
        <v>287158</v>
      </c>
      <c r="AX1204">
        <v>279745</v>
      </c>
      <c r="AY1204">
        <v>280330</v>
      </c>
      <c r="AZ1204">
        <v>82184</v>
      </c>
      <c r="BA1204">
        <v>2070001</v>
      </c>
      <c r="BB1204" t="s">
        <v>3771</v>
      </c>
      <c r="BC1204" t="s">
        <v>6196</v>
      </c>
      <c r="BD1204" t="s">
        <v>6197</v>
      </c>
      <c r="BE1204" t="s">
        <v>6198</v>
      </c>
      <c r="BF1204" t="s">
        <v>6209</v>
      </c>
      <c r="BG1204" t="s">
        <v>6360</v>
      </c>
      <c r="BH1204" t="s">
        <v>5764</v>
      </c>
      <c r="BI1204" t="s">
        <v>195</v>
      </c>
      <c r="BJ1204" t="s">
        <v>195</v>
      </c>
      <c r="BK1204" t="s">
        <v>3773</v>
      </c>
      <c r="BL1204" t="s">
        <v>6493</v>
      </c>
      <c r="BM1204" t="s">
        <v>4949</v>
      </c>
      <c r="BN1204" t="s">
        <v>7</v>
      </c>
      <c r="BO1204" t="s">
        <v>4950</v>
      </c>
      <c r="BP1204" s="441" t="str">
        <f t="shared" si="18"/>
        <v>DL.2375.AFA.001.053.B.521211</v>
      </c>
    </row>
    <row r="1205" spans="1:68">
      <c r="A1205" t="s">
        <v>5010</v>
      </c>
      <c r="B1205" t="s">
        <v>4936</v>
      </c>
      <c r="C1205" t="s">
        <v>4937</v>
      </c>
      <c r="D1205" t="s">
        <v>3770</v>
      </c>
      <c r="E1205" t="s">
        <v>194</v>
      </c>
      <c r="F1205" t="s">
        <v>3772</v>
      </c>
      <c r="G1205" t="s">
        <v>3</v>
      </c>
      <c r="H1205" t="s">
        <v>4938</v>
      </c>
      <c r="I1205">
        <v>4</v>
      </c>
      <c r="J1205" t="s">
        <v>501</v>
      </c>
      <c r="K1205">
        <v>4</v>
      </c>
      <c r="L1205" t="s">
        <v>519</v>
      </c>
      <c r="M1205" t="s">
        <v>508</v>
      </c>
      <c r="N1205" t="s">
        <v>692</v>
      </c>
      <c r="O1205" t="s">
        <v>503</v>
      </c>
      <c r="P1205" t="s">
        <v>8</v>
      </c>
      <c r="Q1205" t="s">
        <v>4570</v>
      </c>
      <c r="R1205" t="s">
        <v>4940</v>
      </c>
      <c r="S1205" t="s">
        <v>195</v>
      </c>
      <c r="T1205" t="s">
        <v>4570</v>
      </c>
      <c r="U1205" t="s">
        <v>4570</v>
      </c>
      <c r="V1205" t="s">
        <v>4496</v>
      </c>
      <c r="W1205" t="s">
        <v>4570</v>
      </c>
      <c r="X1205" t="s">
        <v>1098</v>
      </c>
      <c r="Y1205" t="s">
        <v>4483</v>
      </c>
      <c r="Z1205" t="s">
        <v>8</v>
      </c>
      <c r="AA1205">
        <v>0</v>
      </c>
      <c r="AB1205" t="s">
        <v>195</v>
      </c>
      <c r="AC1205">
        <v>0</v>
      </c>
      <c r="AD1205" t="s">
        <v>195</v>
      </c>
      <c r="AE1205">
        <v>0</v>
      </c>
      <c r="AF1205" t="s">
        <v>195</v>
      </c>
      <c r="AG1205">
        <v>0</v>
      </c>
      <c r="AH1205" t="s">
        <v>195</v>
      </c>
      <c r="AI1205">
        <v>2</v>
      </c>
      <c r="AJ1205" t="s">
        <v>9</v>
      </c>
      <c r="AK1205">
        <v>1000000</v>
      </c>
      <c r="AL1205">
        <v>2000000</v>
      </c>
      <c r="AM1205" t="s">
        <v>195</v>
      </c>
      <c r="AN1205">
        <v>0</v>
      </c>
      <c r="AO1205" t="s">
        <v>5011</v>
      </c>
      <c r="AP1205">
        <v>0</v>
      </c>
      <c r="AQ1205">
        <v>12108</v>
      </c>
      <c r="AR1205">
        <v>93970</v>
      </c>
      <c r="AS1205">
        <v>106332</v>
      </c>
      <c r="AT1205">
        <v>66667</v>
      </c>
      <c r="AU1205">
        <v>138218</v>
      </c>
      <c r="AV1205">
        <v>133712</v>
      </c>
      <c r="AW1205">
        <v>138724</v>
      </c>
      <c r="AX1205">
        <v>135143</v>
      </c>
      <c r="AY1205">
        <v>135425</v>
      </c>
      <c r="AZ1205">
        <v>39702</v>
      </c>
      <c r="BA1205">
        <v>999999</v>
      </c>
      <c r="BB1205" t="s">
        <v>3771</v>
      </c>
      <c r="BC1205" t="s">
        <v>6196</v>
      </c>
      <c r="BD1205" t="s">
        <v>6197</v>
      </c>
      <c r="BE1205" t="s">
        <v>6198</v>
      </c>
      <c r="BF1205" t="s">
        <v>6209</v>
      </c>
      <c r="BG1205" t="s">
        <v>6360</v>
      </c>
      <c r="BH1205" t="s">
        <v>5764</v>
      </c>
      <c r="BI1205" t="s">
        <v>195</v>
      </c>
      <c r="BJ1205" t="s">
        <v>195</v>
      </c>
      <c r="BK1205" t="s">
        <v>3773</v>
      </c>
      <c r="BL1205" t="s">
        <v>5049</v>
      </c>
      <c r="BM1205" t="s">
        <v>4949</v>
      </c>
      <c r="BN1205" t="s">
        <v>7</v>
      </c>
      <c r="BO1205" t="s">
        <v>4950</v>
      </c>
      <c r="BP1205" s="441" t="str">
        <f t="shared" si="18"/>
        <v>DL.2375.AFA.001.053.B.521211</v>
      </c>
    </row>
    <row r="1206" spans="1:68">
      <c r="A1206" t="s">
        <v>5010</v>
      </c>
      <c r="B1206" t="s">
        <v>4936</v>
      </c>
      <c r="C1206" t="s">
        <v>4937</v>
      </c>
      <c r="D1206" t="s">
        <v>3770</v>
      </c>
      <c r="E1206" t="s">
        <v>194</v>
      </c>
      <c r="F1206" t="s">
        <v>3772</v>
      </c>
      <c r="G1206" t="s">
        <v>3</v>
      </c>
      <c r="H1206" t="s">
        <v>4938</v>
      </c>
      <c r="I1206">
        <v>4</v>
      </c>
      <c r="J1206" t="s">
        <v>501</v>
      </c>
      <c r="K1206">
        <v>4</v>
      </c>
      <c r="L1206" t="s">
        <v>519</v>
      </c>
      <c r="M1206" t="s">
        <v>508</v>
      </c>
      <c r="N1206" t="s">
        <v>692</v>
      </c>
      <c r="O1206" t="s">
        <v>503</v>
      </c>
      <c r="P1206" t="s">
        <v>8</v>
      </c>
      <c r="Q1206" t="s">
        <v>4570</v>
      </c>
      <c r="R1206" t="s">
        <v>4940</v>
      </c>
      <c r="S1206" t="s">
        <v>195</v>
      </c>
      <c r="T1206" t="s">
        <v>4570</v>
      </c>
      <c r="U1206" t="s">
        <v>4570</v>
      </c>
      <c r="V1206" t="s">
        <v>4951</v>
      </c>
      <c r="W1206" t="s">
        <v>4496</v>
      </c>
      <c r="X1206" t="s">
        <v>6484</v>
      </c>
      <c r="Y1206" t="s">
        <v>5793</v>
      </c>
      <c r="Z1206" t="s">
        <v>8</v>
      </c>
      <c r="AA1206">
        <v>0</v>
      </c>
      <c r="AB1206" t="s">
        <v>195</v>
      </c>
      <c r="AC1206">
        <v>0</v>
      </c>
      <c r="AD1206" t="s">
        <v>195</v>
      </c>
      <c r="AE1206">
        <v>0</v>
      </c>
      <c r="AF1206" t="s">
        <v>195</v>
      </c>
      <c r="AG1206">
        <v>0</v>
      </c>
      <c r="AH1206" t="s">
        <v>195</v>
      </c>
      <c r="AI1206">
        <v>2</v>
      </c>
      <c r="AJ1206" t="s">
        <v>9</v>
      </c>
      <c r="AK1206">
        <v>1000000</v>
      </c>
      <c r="AL1206">
        <v>2000000</v>
      </c>
      <c r="AM1206" t="s">
        <v>195</v>
      </c>
      <c r="AN1206">
        <v>0</v>
      </c>
      <c r="AO1206" t="s">
        <v>5011</v>
      </c>
      <c r="AP1206">
        <v>0</v>
      </c>
      <c r="AQ1206">
        <v>12108</v>
      </c>
      <c r="AR1206">
        <v>93970</v>
      </c>
      <c r="AS1206">
        <v>106332</v>
      </c>
      <c r="AT1206">
        <v>66667</v>
      </c>
      <c r="AU1206">
        <v>138218</v>
      </c>
      <c r="AV1206">
        <v>133712</v>
      </c>
      <c r="AW1206">
        <v>138724</v>
      </c>
      <c r="AX1206">
        <v>135143</v>
      </c>
      <c r="AY1206">
        <v>135425</v>
      </c>
      <c r="AZ1206">
        <v>39702</v>
      </c>
      <c r="BA1206">
        <v>999999</v>
      </c>
      <c r="BB1206" t="s">
        <v>3771</v>
      </c>
      <c r="BC1206" t="s">
        <v>6196</v>
      </c>
      <c r="BD1206" t="s">
        <v>6197</v>
      </c>
      <c r="BE1206" t="s">
        <v>6198</v>
      </c>
      <c r="BF1206" t="s">
        <v>6209</v>
      </c>
      <c r="BG1206" t="s">
        <v>6360</v>
      </c>
      <c r="BH1206" t="s">
        <v>5764</v>
      </c>
      <c r="BI1206" t="s">
        <v>195</v>
      </c>
      <c r="BJ1206" t="s">
        <v>195</v>
      </c>
      <c r="BK1206" t="s">
        <v>3773</v>
      </c>
      <c r="BL1206" t="s">
        <v>6471</v>
      </c>
      <c r="BM1206" t="s">
        <v>4949</v>
      </c>
      <c r="BN1206" t="s">
        <v>7</v>
      </c>
      <c r="BO1206" t="s">
        <v>4950</v>
      </c>
      <c r="BP1206" s="441" t="str">
        <f t="shared" si="18"/>
        <v>DL.2375.AFA.001.053.B.521211</v>
      </c>
    </row>
    <row r="1207" spans="1:68">
      <c r="A1207" t="s">
        <v>5010</v>
      </c>
      <c r="B1207" t="s">
        <v>4936</v>
      </c>
      <c r="C1207" t="s">
        <v>4937</v>
      </c>
      <c r="D1207" t="s">
        <v>3770</v>
      </c>
      <c r="E1207" t="s">
        <v>194</v>
      </c>
      <c r="F1207" t="s">
        <v>3772</v>
      </c>
      <c r="G1207" t="s">
        <v>3</v>
      </c>
      <c r="H1207" t="s">
        <v>4938</v>
      </c>
      <c r="I1207">
        <v>4</v>
      </c>
      <c r="J1207" t="s">
        <v>501</v>
      </c>
      <c r="K1207">
        <v>4</v>
      </c>
      <c r="L1207" t="s">
        <v>519</v>
      </c>
      <c r="M1207" t="s">
        <v>508</v>
      </c>
      <c r="N1207" t="s">
        <v>692</v>
      </c>
      <c r="O1207" t="s">
        <v>503</v>
      </c>
      <c r="P1207" t="s">
        <v>8</v>
      </c>
      <c r="Q1207" t="s">
        <v>4570</v>
      </c>
      <c r="R1207" t="s">
        <v>4940</v>
      </c>
      <c r="S1207" t="s">
        <v>195</v>
      </c>
      <c r="T1207" t="s">
        <v>4570</v>
      </c>
      <c r="U1207" t="s">
        <v>4570</v>
      </c>
      <c r="V1207" t="s">
        <v>5001</v>
      </c>
      <c r="W1207" t="s">
        <v>4951</v>
      </c>
      <c r="X1207" t="s">
        <v>6485</v>
      </c>
      <c r="Y1207" t="s">
        <v>6486</v>
      </c>
      <c r="Z1207" t="s">
        <v>8</v>
      </c>
      <c r="AA1207">
        <v>0</v>
      </c>
      <c r="AB1207" t="s">
        <v>195</v>
      </c>
      <c r="AC1207">
        <v>0</v>
      </c>
      <c r="AD1207" t="s">
        <v>195</v>
      </c>
      <c r="AE1207">
        <v>0</v>
      </c>
      <c r="AF1207" t="s">
        <v>195</v>
      </c>
      <c r="AG1207">
        <v>0</v>
      </c>
      <c r="AH1207" t="s">
        <v>195</v>
      </c>
      <c r="AI1207">
        <v>2</v>
      </c>
      <c r="AJ1207" t="s">
        <v>9</v>
      </c>
      <c r="AK1207">
        <v>920000</v>
      </c>
      <c r="AL1207">
        <v>1840000</v>
      </c>
      <c r="AM1207" t="s">
        <v>195</v>
      </c>
      <c r="AN1207">
        <v>0</v>
      </c>
      <c r="AO1207" t="s">
        <v>5011</v>
      </c>
      <c r="AP1207">
        <v>0</v>
      </c>
      <c r="AQ1207">
        <v>11140</v>
      </c>
      <c r="AR1207">
        <v>86453</v>
      </c>
      <c r="AS1207">
        <v>97825</v>
      </c>
      <c r="AT1207">
        <v>61333</v>
      </c>
      <c r="AU1207">
        <v>127160</v>
      </c>
      <c r="AV1207">
        <v>123015</v>
      </c>
      <c r="AW1207">
        <v>127626</v>
      </c>
      <c r="AX1207">
        <v>124331</v>
      </c>
      <c r="AY1207">
        <v>124591</v>
      </c>
      <c r="AZ1207">
        <v>36526</v>
      </c>
      <c r="BA1207">
        <v>920000</v>
      </c>
      <c r="BB1207" t="s">
        <v>3771</v>
      </c>
      <c r="BC1207" t="s">
        <v>6196</v>
      </c>
      <c r="BD1207" t="s">
        <v>6197</v>
      </c>
      <c r="BE1207" t="s">
        <v>6198</v>
      </c>
      <c r="BF1207" t="s">
        <v>6209</v>
      </c>
      <c r="BG1207" t="s">
        <v>6360</v>
      </c>
      <c r="BH1207" t="s">
        <v>5764</v>
      </c>
      <c r="BI1207" t="s">
        <v>195</v>
      </c>
      <c r="BJ1207" t="s">
        <v>195</v>
      </c>
      <c r="BK1207" t="s">
        <v>3773</v>
      </c>
      <c r="BL1207" t="s">
        <v>6487</v>
      </c>
      <c r="BM1207" t="s">
        <v>4949</v>
      </c>
      <c r="BN1207" t="s">
        <v>7</v>
      </c>
      <c r="BO1207" t="s">
        <v>4950</v>
      </c>
      <c r="BP1207" s="441" t="str">
        <f t="shared" si="18"/>
        <v>DL.2375.AFA.001.053.B.521211</v>
      </c>
    </row>
    <row r="1208" spans="1:68">
      <c r="A1208" t="s">
        <v>5010</v>
      </c>
      <c r="B1208" t="s">
        <v>4936</v>
      </c>
      <c r="C1208" t="s">
        <v>4937</v>
      </c>
      <c r="D1208" t="s">
        <v>3770</v>
      </c>
      <c r="E1208" t="s">
        <v>194</v>
      </c>
      <c r="F1208" t="s">
        <v>3772</v>
      </c>
      <c r="G1208" t="s">
        <v>3</v>
      </c>
      <c r="H1208" t="s">
        <v>4938</v>
      </c>
      <c r="I1208">
        <v>4</v>
      </c>
      <c r="J1208" t="s">
        <v>501</v>
      </c>
      <c r="K1208">
        <v>4</v>
      </c>
      <c r="L1208" t="s">
        <v>519</v>
      </c>
      <c r="M1208" t="s">
        <v>508</v>
      </c>
      <c r="N1208" t="s">
        <v>692</v>
      </c>
      <c r="O1208" t="s">
        <v>503</v>
      </c>
      <c r="P1208" t="s">
        <v>8</v>
      </c>
      <c r="Q1208" t="s">
        <v>4570</v>
      </c>
      <c r="R1208" t="s">
        <v>4940</v>
      </c>
      <c r="S1208" t="s">
        <v>195</v>
      </c>
      <c r="T1208" t="s">
        <v>4570</v>
      </c>
      <c r="U1208" t="s">
        <v>4570</v>
      </c>
      <c r="V1208" t="s">
        <v>5092</v>
      </c>
      <c r="W1208" t="s">
        <v>5001</v>
      </c>
      <c r="X1208" t="s">
        <v>6488</v>
      </c>
      <c r="Y1208" t="s">
        <v>6489</v>
      </c>
      <c r="Z1208" t="s">
        <v>8</v>
      </c>
      <c r="AA1208">
        <v>0</v>
      </c>
      <c r="AB1208" t="s">
        <v>195</v>
      </c>
      <c r="AC1208">
        <v>0</v>
      </c>
      <c r="AD1208" t="s">
        <v>195</v>
      </c>
      <c r="AE1208">
        <v>0</v>
      </c>
      <c r="AF1208" t="s">
        <v>195</v>
      </c>
      <c r="AG1208">
        <v>0</v>
      </c>
      <c r="AH1208" t="s">
        <v>195</v>
      </c>
      <c r="AI1208">
        <v>40</v>
      </c>
      <c r="AJ1208" t="s">
        <v>25</v>
      </c>
      <c r="AK1208">
        <v>22000</v>
      </c>
      <c r="AL1208">
        <v>880000</v>
      </c>
      <c r="AM1208" t="s">
        <v>195</v>
      </c>
      <c r="AN1208">
        <v>0</v>
      </c>
      <c r="AO1208" t="s">
        <v>5011</v>
      </c>
      <c r="AP1208">
        <v>0</v>
      </c>
      <c r="AQ1208">
        <v>5328</v>
      </c>
      <c r="AR1208">
        <v>41347</v>
      </c>
      <c r="AS1208">
        <v>46786</v>
      </c>
      <c r="AT1208">
        <v>29333</v>
      </c>
      <c r="AU1208">
        <v>60816</v>
      </c>
      <c r="AV1208">
        <v>58833</v>
      </c>
      <c r="AW1208">
        <v>61038</v>
      </c>
      <c r="AX1208">
        <v>59463</v>
      </c>
      <c r="AY1208">
        <v>59587</v>
      </c>
      <c r="AZ1208">
        <v>17469</v>
      </c>
      <c r="BA1208">
        <v>440000</v>
      </c>
      <c r="BB1208" t="s">
        <v>3771</v>
      </c>
      <c r="BC1208" t="s">
        <v>6196</v>
      </c>
      <c r="BD1208" t="s">
        <v>6197</v>
      </c>
      <c r="BE1208" t="s">
        <v>6198</v>
      </c>
      <c r="BF1208" t="s">
        <v>6209</v>
      </c>
      <c r="BG1208" t="s">
        <v>6360</v>
      </c>
      <c r="BH1208" t="s">
        <v>5764</v>
      </c>
      <c r="BI1208" t="s">
        <v>195</v>
      </c>
      <c r="BJ1208" t="s">
        <v>195</v>
      </c>
      <c r="BK1208" t="s">
        <v>3773</v>
      </c>
      <c r="BL1208" t="s">
        <v>6490</v>
      </c>
      <c r="BM1208" t="s">
        <v>4949</v>
      </c>
      <c r="BN1208" t="s">
        <v>7</v>
      </c>
      <c r="BO1208" t="s">
        <v>4950</v>
      </c>
      <c r="BP1208" s="441" t="str">
        <f t="shared" si="18"/>
        <v>DL.2375.AFA.001.053.B.521211</v>
      </c>
    </row>
    <row r="1209" spans="1:68">
      <c r="A1209" t="s">
        <v>5010</v>
      </c>
      <c r="B1209" t="s">
        <v>4936</v>
      </c>
      <c r="C1209" t="s">
        <v>4937</v>
      </c>
      <c r="D1209" t="s">
        <v>3770</v>
      </c>
      <c r="E1209" t="s">
        <v>194</v>
      </c>
      <c r="F1209" t="s">
        <v>3772</v>
      </c>
      <c r="G1209" t="s">
        <v>3</v>
      </c>
      <c r="H1209" t="s">
        <v>4938</v>
      </c>
      <c r="I1209">
        <v>4</v>
      </c>
      <c r="J1209" t="s">
        <v>501</v>
      </c>
      <c r="K1209">
        <v>4</v>
      </c>
      <c r="L1209" t="s">
        <v>519</v>
      </c>
      <c r="M1209" t="s">
        <v>508</v>
      </c>
      <c r="N1209" t="s">
        <v>692</v>
      </c>
      <c r="O1209" t="s">
        <v>503</v>
      </c>
      <c r="P1209" t="s">
        <v>8</v>
      </c>
      <c r="Q1209" t="s">
        <v>4570</v>
      </c>
      <c r="R1209" t="s">
        <v>4940</v>
      </c>
      <c r="S1209" t="s">
        <v>195</v>
      </c>
      <c r="T1209" t="s">
        <v>4570</v>
      </c>
      <c r="U1209" t="s">
        <v>4570</v>
      </c>
      <c r="V1209" t="s">
        <v>5096</v>
      </c>
      <c r="W1209" t="s">
        <v>5092</v>
      </c>
      <c r="X1209" t="s">
        <v>6491</v>
      </c>
      <c r="Y1209" t="s">
        <v>6492</v>
      </c>
      <c r="Z1209" t="s">
        <v>8</v>
      </c>
      <c r="AA1209">
        <v>0</v>
      </c>
      <c r="AB1209" t="s">
        <v>195</v>
      </c>
      <c r="AC1209">
        <v>0</v>
      </c>
      <c r="AD1209" t="s">
        <v>195</v>
      </c>
      <c r="AE1209">
        <v>0</v>
      </c>
      <c r="AF1209" t="s">
        <v>195</v>
      </c>
      <c r="AG1209">
        <v>0</v>
      </c>
      <c r="AH1209" t="s">
        <v>195</v>
      </c>
      <c r="AI1209">
        <v>60</v>
      </c>
      <c r="AJ1209" t="s">
        <v>25</v>
      </c>
      <c r="AK1209">
        <v>69000</v>
      </c>
      <c r="AL1209">
        <v>4140000</v>
      </c>
      <c r="AM1209" t="s">
        <v>195</v>
      </c>
      <c r="AN1209">
        <v>0</v>
      </c>
      <c r="AO1209" t="s">
        <v>5011</v>
      </c>
      <c r="AP1209">
        <v>0</v>
      </c>
      <c r="AQ1209">
        <v>25064</v>
      </c>
      <c r="AR1209">
        <v>194518</v>
      </c>
      <c r="AS1209">
        <v>220107</v>
      </c>
      <c r="AT1209">
        <v>138000</v>
      </c>
      <c r="AU1209">
        <v>286110</v>
      </c>
      <c r="AV1209">
        <v>276783</v>
      </c>
      <c r="AW1209">
        <v>287158</v>
      </c>
      <c r="AX1209">
        <v>279745</v>
      </c>
      <c r="AY1209">
        <v>280330</v>
      </c>
      <c r="AZ1209">
        <v>82184</v>
      </c>
      <c r="BA1209">
        <v>2070001</v>
      </c>
      <c r="BB1209" t="s">
        <v>3771</v>
      </c>
      <c r="BC1209" t="s">
        <v>6196</v>
      </c>
      <c r="BD1209" t="s">
        <v>6197</v>
      </c>
      <c r="BE1209" t="s">
        <v>6198</v>
      </c>
      <c r="BF1209" t="s">
        <v>6209</v>
      </c>
      <c r="BG1209" t="s">
        <v>6360</v>
      </c>
      <c r="BH1209" t="s">
        <v>5764</v>
      </c>
      <c r="BI1209" t="s">
        <v>195</v>
      </c>
      <c r="BJ1209" t="s">
        <v>195</v>
      </c>
      <c r="BK1209" t="s">
        <v>3773</v>
      </c>
      <c r="BL1209" t="s">
        <v>6493</v>
      </c>
      <c r="BM1209" t="s">
        <v>4949</v>
      </c>
      <c r="BN1209" t="s">
        <v>7</v>
      </c>
      <c r="BO1209" t="s">
        <v>4950</v>
      </c>
      <c r="BP1209" s="441" t="str">
        <f t="shared" si="18"/>
        <v>DL.2375.AFA.001.053.B.521211</v>
      </c>
    </row>
    <row r="1210" spans="1:68">
      <c r="A1210" t="s">
        <v>4935</v>
      </c>
      <c r="B1210" t="s">
        <v>4936</v>
      </c>
      <c r="C1210" t="s">
        <v>4937</v>
      </c>
      <c r="D1210" t="s">
        <v>3770</v>
      </c>
      <c r="E1210" t="s">
        <v>194</v>
      </c>
      <c r="F1210" t="s">
        <v>3772</v>
      </c>
      <c r="G1210" t="s">
        <v>3</v>
      </c>
      <c r="H1210" t="s">
        <v>4938</v>
      </c>
      <c r="I1210">
        <v>4</v>
      </c>
      <c r="J1210" t="s">
        <v>501</v>
      </c>
      <c r="K1210">
        <v>4</v>
      </c>
      <c r="L1210" t="s">
        <v>519</v>
      </c>
      <c r="M1210" t="s">
        <v>509</v>
      </c>
      <c r="N1210" t="s">
        <v>701</v>
      </c>
      <c r="O1210" t="s">
        <v>503</v>
      </c>
      <c r="P1210" t="s">
        <v>8</v>
      </c>
      <c r="Q1210" t="s">
        <v>4570</v>
      </c>
      <c r="R1210" t="s">
        <v>4940</v>
      </c>
      <c r="S1210" t="s">
        <v>195</v>
      </c>
      <c r="T1210" t="s">
        <v>4570</v>
      </c>
      <c r="U1210" t="s">
        <v>4570</v>
      </c>
      <c r="V1210" t="s">
        <v>4496</v>
      </c>
      <c r="W1210" t="s">
        <v>4570</v>
      </c>
      <c r="X1210" t="s">
        <v>6494</v>
      </c>
      <c r="Y1210" t="s">
        <v>4483</v>
      </c>
      <c r="Z1210" t="s">
        <v>8</v>
      </c>
      <c r="AA1210">
        <v>0</v>
      </c>
      <c r="AB1210" t="s">
        <v>195</v>
      </c>
      <c r="AC1210">
        <v>0</v>
      </c>
      <c r="AD1210" t="s">
        <v>195</v>
      </c>
      <c r="AE1210">
        <v>0</v>
      </c>
      <c r="AF1210" t="s">
        <v>195</v>
      </c>
      <c r="AG1210">
        <v>0</v>
      </c>
      <c r="AH1210" t="s">
        <v>195</v>
      </c>
      <c r="AI1210">
        <v>1</v>
      </c>
      <c r="AJ1210" t="s">
        <v>9</v>
      </c>
      <c r="AK1210">
        <v>1000000</v>
      </c>
      <c r="AL1210">
        <v>1000000</v>
      </c>
      <c r="AM1210" t="s">
        <v>195</v>
      </c>
      <c r="AN1210">
        <v>0</v>
      </c>
      <c r="AO1210" t="s">
        <v>4943</v>
      </c>
      <c r="AP1210">
        <v>0</v>
      </c>
      <c r="AQ1210">
        <v>6054</v>
      </c>
      <c r="AR1210">
        <v>46985</v>
      </c>
      <c r="AS1210">
        <v>53166</v>
      </c>
      <c r="AT1210">
        <v>33333</v>
      </c>
      <c r="AU1210">
        <v>69109</v>
      </c>
      <c r="AV1210">
        <v>66856</v>
      </c>
      <c r="AW1210">
        <v>69362</v>
      </c>
      <c r="AX1210">
        <v>67571</v>
      </c>
      <c r="AY1210">
        <v>67713</v>
      </c>
      <c r="AZ1210">
        <v>19851</v>
      </c>
      <c r="BA1210">
        <v>500000</v>
      </c>
      <c r="BB1210" t="s">
        <v>3771</v>
      </c>
      <c r="BC1210" t="s">
        <v>6196</v>
      </c>
      <c r="BD1210" t="s">
        <v>6197</v>
      </c>
      <c r="BE1210" t="s">
        <v>6198</v>
      </c>
      <c r="BF1210" t="s">
        <v>6209</v>
      </c>
      <c r="BG1210" t="s">
        <v>6285</v>
      </c>
      <c r="BH1210" t="s">
        <v>5764</v>
      </c>
      <c r="BI1210" t="s">
        <v>195</v>
      </c>
      <c r="BJ1210" t="s">
        <v>195</v>
      </c>
      <c r="BK1210" t="s">
        <v>3773</v>
      </c>
      <c r="BL1210" t="s">
        <v>5049</v>
      </c>
      <c r="BM1210" t="s">
        <v>4949</v>
      </c>
      <c r="BN1210" t="s">
        <v>7</v>
      </c>
      <c r="BO1210" t="s">
        <v>4950</v>
      </c>
      <c r="BP1210" s="441" t="str">
        <f t="shared" si="18"/>
        <v>DL.2375.AFA.001.053.C.521211</v>
      </c>
    </row>
    <row r="1211" spans="1:68">
      <c r="A1211" t="s">
        <v>4935</v>
      </c>
      <c r="B1211" t="s">
        <v>4936</v>
      </c>
      <c r="C1211" t="s">
        <v>4937</v>
      </c>
      <c r="D1211" t="s">
        <v>3770</v>
      </c>
      <c r="E1211" t="s">
        <v>194</v>
      </c>
      <c r="F1211" t="s">
        <v>3772</v>
      </c>
      <c r="G1211" t="s">
        <v>3</v>
      </c>
      <c r="H1211" t="s">
        <v>4938</v>
      </c>
      <c r="I1211">
        <v>4</v>
      </c>
      <c r="J1211" t="s">
        <v>501</v>
      </c>
      <c r="K1211">
        <v>4</v>
      </c>
      <c r="L1211" t="s">
        <v>519</v>
      </c>
      <c r="M1211" t="s">
        <v>509</v>
      </c>
      <c r="N1211" t="s">
        <v>701</v>
      </c>
      <c r="O1211" t="s">
        <v>503</v>
      </c>
      <c r="P1211" t="s">
        <v>8</v>
      </c>
      <c r="Q1211" t="s">
        <v>4570</v>
      </c>
      <c r="R1211" t="s">
        <v>4940</v>
      </c>
      <c r="S1211" t="s">
        <v>195</v>
      </c>
      <c r="T1211" t="s">
        <v>4570</v>
      </c>
      <c r="U1211" t="s">
        <v>4570</v>
      </c>
      <c r="V1211" t="s">
        <v>4951</v>
      </c>
      <c r="W1211" t="s">
        <v>4496</v>
      </c>
      <c r="X1211" t="s">
        <v>1111</v>
      </c>
      <c r="Y1211" t="s">
        <v>5793</v>
      </c>
      <c r="Z1211" t="s">
        <v>8</v>
      </c>
      <c r="AA1211">
        <v>0</v>
      </c>
      <c r="AB1211" t="s">
        <v>195</v>
      </c>
      <c r="AC1211">
        <v>0</v>
      </c>
      <c r="AD1211" t="s">
        <v>195</v>
      </c>
      <c r="AE1211">
        <v>0</v>
      </c>
      <c r="AF1211" t="s">
        <v>195</v>
      </c>
      <c r="AG1211">
        <v>0</v>
      </c>
      <c r="AH1211" t="s">
        <v>195</v>
      </c>
      <c r="AI1211">
        <v>1</v>
      </c>
      <c r="AJ1211" t="s">
        <v>9</v>
      </c>
      <c r="AK1211">
        <v>1000000</v>
      </c>
      <c r="AL1211">
        <v>1000000</v>
      </c>
      <c r="AM1211" t="s">
        <v>195</v>
      </c>
      <c r="AN1211">
        <v>0</v>
      </c>
      <c r="AO1211" t="s">
        <v>4943</v>
      </c>
      <c r="AP1211">
        <v>0</v>
      </c>
      <c r="AQ1211">
        <v>6054</v>
      </c>
      <c r="AR1211">
        <v>46985</v>
      </c>
      <c r="AS1211">
        <v>53166</v>
      </c>
      <c r="AT1211">
        <v>33333</v>
      </c>
      <c r="AU1211">
        <v>69109</v>
      </c>
      <c r="AV1211">
        <v>66856</v>
      </c>
      <c r="AW1211">
        <v>69362</v>
      </c>
      <c r="AX1211">
        <v>67571</v>
      </c>
      <c r="AY1211">
        <v>67713</v>
      </c>
      <c r="AZ1211">
        <v>19851</v>
      </c>
      <c r="BA1211">
        <v>500000</v>
      </c>
      <c r="BB1211" t="s">
        <v>3771</v>
      </c>
      <c r="BC1211" t="s">
        <v>6196</v>
      </c>
      <c r="BD1211" t="s">
        <v>6197</v>
      </c>
      <c r="BE1211" t="s">
        <v>6198</v>
      </c>
      <c r="BF1211" t="s">
        <v>6209</v>
      </c>
      <c r="BG1211" t="s">
        <v>6285</v>
      </c>
      <c r="BH1211" t="s">
        <v>5764</v>
      </c>
      <c r="BI1211" t="s">
        <v>195</v>
      </c>
      <c r="BJ1211" t="s">
        <v>195</v>
      </c>
      <c r="BK1211" t="s">
        <v>3773</v>
      </c>
      <c r="BL1211" t="s">
        <v>6471</v>
      </c>
      <c r="BM1211" t="s">
        <v>4949</v>
      </c>
      <c r="BN1211" t="s">
        <v>7</v>
      </c>
      <c r="BO1211" t="s">
        <v>4950</v>
      </c>
      <c r="BP1211" s="441" t="str">
        <f t="shared" si="18"/>
        <v>DL.2375.AFA.001.053.C.521211</v>
      </c>
    </row>
    <row r="1212" spans="1:68">
      <c r="A1212" t="s">
        <v>4935</v>
      </c>
      <c r="B1212" t="s">
        <v>4936</v>
      </c>
      <c r="C1212" t="s">
        <v>4937</v>
      </c>
      <c r="D1212" t="s">
        <v>3770</v>
      </c>
      <c r="E1212" t="s">
        <v>194</v>
      </c>
      <c r="F1212" t="s">
        <v>3772</v>
      </c>
      <c r="G1212" t="s">
        <v>3</v>
      </c>
      <c r="H1212" t="s">
        <v>4938</v>
      </c>
      <c r="I1212">
        <v>4</v>
      </c>
      <c r="J1212" t="s">
        <v>501</v>
      </c>
      <c r="K1212">
        <v>4</v>
      </c>
      <c r="L1212" t="s">
        <v>519</v>
      </c>
      <c r="M1212" t="s">
        <v>509</v>
      </c>
      <c r="N1212" t="s">
        <v>701</v>
      </c>
      <c r="O1212" t="s">
        <v>503</v>
      </c>
      <c r="P1212" t="s">
        <v>8</v>
      </c>
      <c r="Q1212" t="s">
        <v>4570</v>
      </c>
      <c r="R1212" t="s">
        <v>4940</v>
      </c>
      <c r="S1212" t="s">
        <v>195</v>
      </c>
      <c r="T1212" t="s">
        <v>4570</v>
      </c>
      <c r="U1212" t="s">
        <v>4570</v>
      </c>
      <c r="V1212" t="s">
        <v>5001</v>
      </c>
      <c r="W1212" t="s">
        <v>4951</v>
      </c>
      <c r="X1212" t="s">
        <v>6495</v>
      </c>
      <c r="Y1212" t="s">
        <v>6486</v>
      </c>
      <c r="Z1212" t="s">
        <v>8</v>
      </c>
      <c r="AA1212">
        <v>0</v>
      </c>
      <c r="AB1212" t="s">
        <v>195</v>
      </c>
      <c r="AC1212">
        <v>0</v>
      </c>
      <c r="AD1212" t="s">
        <v>195</v>
      </c>
      <c r="AE1212">
        <v>0</v>
      </c>
      <c r="AF1212" t="s">
        <v>195</v>
      </c>
      <c r="AG1212">
        <v>0</v>
      </c>
      <c r="AH1212" t="s">
        <v>195</v>
      </c>
      <c r="AI1212">
        <v>1</v>
      </c>
      <c r="AJ1212" t="s">
        <v>9</v>
      </c>
      <c r="AK1212">
        <v>1000000</v>
      </c>
      <c r="AL1212">
        <v>1000000</v>
      </c>
      <c r="AM1212" t="s">
        <v>195</v>
      </c>
      <c r="AN1212">
        <v>0</v>
      </c>
      <c r="AO1212" t="s">
        <v>4943</v>
      </c>
      <c r="AP1212">
        <v>0</v>
      </c>
      <c r="AQ1212">
        <v>6054</v>
      </c>
      <c r="AR1212">
        <v>46985</v>
      </c>
      <c r="AS1212">
        <v>53166</v>
      </c>
      <c r="AT1212">
        <v>33333</v>
      </c>
      <c r="AU1212">
        <v>69109</v>
      </c>
      <c r="AV1212">
        <v>66856</v>
      </c>
      <c r="AW1212">
        <v>69362</v>
      </c>
      <c r="AX1212">
        <v>67571</v>
      </c>
      <c r="AY1212">
        <v>67713</v>
      </c>
      <c r="AZ1212">
        <v>19851</v>
      </c>
      <c r="BA1212">
        <v>500000</v>
      </c>
      <c r="BB1212" t="s">
        <v>3771</v>
      </c>
      <c r="BC1212" t="s">
        <v>6196</v>
      </c>
      <c r="BD1212" t="s">
        <v>6197</v>
      </c>
      <c r="BE1212" t="s">
        <v>6198</v>
      </c>
      <c r="BF1212" t="s">
        <v>6209</v>
      </c>
      <c r="BG1212" t="s">
        <v>6285</v>
      </c>
      <c r="BH1212" t="s">
        <v>5764</v>
      </c>
      <c r="BI1212" t="s">
        <v>195</v>
      </c>
      <c r="BJ1212" t="s">
        <v>195</v>
      </c>
      <c r="BK1212" t="s">
        <v>3773</v>
      </c>
      <c r="BL1212" t="s">
        <v>6487</v>
      </c>
      <c r="BM1212" t="s">
        <v>4949</v>
      </c>
      <c r="BN1212" t="s">
        <v>7</v>
      </c>
      <c r="BO1212" t="s">
        <v>4950</v>
      </c>
      <c r="BP1212" s="441" t="str">
        <f t="shared" si="18"/>
        <v>DL.2375.AFA.001.053.C.521211</v>
      </c>
    </row>
    <row r="1213" spans="1:68">
      <c r="A1213" t="s">
        <v>4935</v>
      </c>
      <c r="B1213" t="s">
        <v>4936</v>
      </c>
      <c r="C1213" t="s">
        <v>4937</v>
      </c>
      <c r="D1213" t="s">
        <v>3770</v>
      </c>
      <c r="E1213" t="s">
        <v>194</v>
      </c>
      <c r="F1213" t="s">
        <v>3772</v>
      </c>
      <c r="G1213" t="s">
        <v>3</v>
      </c>
      <c r="H1213" t="s">
        <v>4938</v>
      </c>
      <c r="I1213">
        <v>4</v>
      </c>
      <c r="J1213" t="s">
        <v>501</v>
      </c>
      <c r="K1213">
        <v>4</v>
      </c>
      <c r="L1213" t="s">
        <v>519</v>
      </c>
      <c r="M1213" t="s">
        <v>509</v>
      </c>
      <c r="N1213" t="s">
        <v>701</v>
      </c>
      <c r="O1213" t="s">
        <v>503</v>
      </c>
      <c r="P1213" t="s">
        <v>8</v>
      </c>
      <c r="Q1213" t="s">
        <v>4570</v>
      </c>
      <c r="R1213" t="s">
        <v>4940</v>
      </c>
      <c r="S1213" t="s">
        <v>195</v>
      </c>
      <c r="T1213" t="s">
        <v>4570</v>
      </c>
      <c r="U1213" t="s">
        <v>4570</v>
      </c>
      <c r="V1213" t="s">
        <v>5092</v>
      </c>
      <c r="W1213" t="s">
        <v>5001</v>
      </c>
      <c r="X1213" t="s">
        <v>6496</v>
      </c>
      <c r="Y1213" t="s">
        <v>6497</v>
      </c>
      <c r="Z1213" t="s">
        <v>8</v>
      </c>
      <c r="AA1213">
        <v>0</v>
      </c>
      <c r="AB1213" t="s">
        <v>195</v>
      </c>
      <c r="AC1213">
        <v>0</v>
      </c>
      <c r="AD1213" t="s">
        <v>195</v>
      </c>
      <c r="AE1213">
        <v>0</v>
      </c>
      <c r="AF1213" t="s">
        <v>195</v>
      </c>
      <c r="AG1213">
        <v>0</v>
      </c>
      <c r="AH1213" t="s">
        <v>195</v>
      </c>
      <c r="AI1213">
        <v>20</v>
      </c>
      <c r="AJ1213" t="s">
        <v>25</v>
      </c>
      <c r="AK1213">
        <v>69000</v>
      </c>
      <c r="AL1213">
        <v>1380000</v>
      </c>
      <c r="AM1213" t="s">
        <v>195</v>
      </c>
      <c r="AN1213">
        <v>0</v>
      </c>
      <c r="AO1213" t="s">
        <v>4943</v>
      </c>
      <c r="AP1213">
        <v>0</v>
      </c>
      <c r="AQ1213">
        <v>8355</v>
      </c>
      <c r="AR1213">
        <v>64839</v>
      </c>
      <c r="AS1213">
        <v>73369</v>
      </c>
      <c r="AT1213">
        <v>46000</v>
      </c>
      <c r="AU1213">
        <v>95370</v>
      </c>
      <c r="AV1213">
        <v>92261</v>
      </c>
      <c r="AW1213">
        <v>95719</v>
      </c>
      <c r="AX1213">
        <v>93248</v>
      </c>
      <c r="AY1213">
        <v>93443</v>
      </c>
      <c r="AZ1213">
        <v>27395</v>
      </c>
      <c r="BA1213">
        <v>690001</v>
      </c>
      <c r="BB1213" t="s">
        <v>3771</v>
      </c>
      <c r="BC1213" t="s">
        <v>6196</v>
      </c>
      <c r="BD1213" t="s">
        <v>6197</v>
      </c>
      <c r="BE1213" t="s">
        <v>6198</v>
      </c>
      <c r="BF1213" t="s">
        <v>6209</v>
      </c>
      <c r="BG1213" t="s">
        <v>6285</v>
      </c>
      <c r="BH1213" t="s">
        <v>5764</v>
      </c>
      <c r="BI1213" t="s">
        <v>195</v>
      </c>
      <c r="BJ1213" t="s">
        <v>195</v>
      </c>
      <c r="BK1213" t="s">
        <v>3773</v>
      </c>
      <c r="BL1213" t="s">
        <v>6498</v>
      </c>
      <c r="BM1213" t="s">
        <v>4949</v>
      </c>
      <c r="BN1213" t="s">
        <v>7</v>
      </c>
      <c r="BO1213" t="s">
        <v>4950</v>
      </c>
      <c r="BP1213" s="441" t="str">
        <f t="shared" si="18"/>
        <v>DL.2375.AFA.001.053.C.521211</v>
      </c>
    </row>
    <row r="1214" spans="1:68">
      <c r="A1214" t="s">
        <v>4935</v>
      </c>
      <c r="B1214" t="s">
        <v>4936</v>
      </c>
      <c r="C1214" t="s">
        <v>4937</v>
      </c>
      <c r="D1214" t="s">
        <v>3770</v>
      </c>
      <c r="E1214" t="s">
        <v>194</v>
      </c>
      <c r="F1214" t="s">
        <v>3772</v>
      </c>
      <c r="G1214" t="s">
        <v>3</v>
      </c>
      <c r="H1214" t="s">
        <v>4938</v>
      </c>
      <c r="I1214">
        <v>4</v>
      </c>
      <c r="J1214" t="s">
        <v>501</v>
      </c>
      <c r="K1214">
        <v>4</v>
      </c>
      <c r="L1214" t="s">
        <v>519</v>
      </c>
      <c r="M1214" t="s">
        <v>509</v>
      </c>
      <c r="N1214" t="s">
        <v>701</v>
      </c>
      <c r="O1214" t="s">
        <v>503</v>
      </c>
      <c r="P1214" t="s">
        <v>8</v>
      </c>
      <c r="Q1214" t="s">
        <v>4570</v>
      </c>
      <c r="R1214" t="s">
        <v>4940</v>
      </c>
      <c r="S1214" t="s">
        <v>195</v>
      </c>
      <c r="T1214" t="s">
        <v>4570</v>
      </c>
      <c r="U1214" t="s">
        <v>4570</v>
      </c>
      <c r="V1214" t="s">
        <v>5096</v>
      </c>
      <c r="W1214" t="s">
        <v>5092</v>
      </c>
      <c r="X1214" t="s">
        <v>6499</v>
      </c>
      <c r="Y1214" t="s">
        <v>6500</v>
      </c>
      <c r="Z1214" t="s">
        <v>8</v>
      </c>
      <c r="AA1214">
        <v>0</v>
      </c>
      <c r="AB1214" t="s">
        <v>195</v>
      </c>
      <c r="AC1214">
        <v>0</v>
      </c>
      <c r="AD1214" t="s">
        <v>195</v>
      </c>
      <c r="AE1214">
        <v>0</v>
      </c>
      <c r="AF1214" t="s">
        <v>195</v>
      </c>
      <c r="AG1214">
        <v>0</v>
      </c>
      <c r="AH1214" t="s">
        <v>195</v>
      </c>
      <c r="AI1214">
        <v>60</v>
      </c>
      <c r="AJ1214" t="s">
        <v>25</v>
      </c>
      <c r="AK1214">
        <v>65000</v>
      </c>
      <c r="AL1214">
        <v>3900000</v>
      </c>
      <c r="AM1214" t="s">
        <v>195</v>
      </c>
      <c r="AN1214">
        <v>0</v>
      </c>
      <c r="AO1214" t="s">
        <v>4943</v>
      </c>
      <c r="AP1214">
        <v>0</v>
      </c>
      <c r="AQ1214">
        <v>23611</v>
      </c>
      <c r="AR1214">
        <v>183242</v>
      </c>
      <c r="AS1214">
        <v>207347</v>
      </c>
      <c r="AT1214">
        <v>130000</v>
      </c>
      <c r="AU1214">
        <v>269524</v>
      </c>
      <c r="AV1214">
        <v>260738</v>
      </c>
      <c r="AW1214">
        <v>270511</v>
      </c>
      <c r="AX1214">
        <v>263528</v>
      </c>
      <c r="AY1214">
        <v>264079</v>
      </c>
      <c r="AZ1214">
        <v>77420</v>
      </c>
      <c r="BA1214">
        <v>1950000</v>
      </c>
      <c r="BB1214" t="s">
        <v>3771</v>
      </c>
      <c r="BC1214" t="s">
        <v>6196</v>
      </c>
      <c r="BD1214" t="s">
        <v>6197</v>
      </c>
      <c r="BE1214" t="s">
        <v>6198</v>
      </c>
      <c r="BF1214" t="s">
        <v>6209</v>
      </c>
      <c r="BG1214" t="s">
        <v>6285</v>
      </c>
      <c r="BH1214" t="s">
        <v>5764</v>
      </c>
      <c r="BI1214" t="s">
        <v>195</v>
      </c>
      <c r="BJ1214" t="s">
        <v>195</v>
      </c>
      <c r="BK1214" t="s">
        <v>3773</v>
      </c>
      <c r="BL1214" t="s">
        <v>6501</v>
      </c>
      <c r="BM1214" t="s">
        <v>4949</v>
      </c>
      <c r="BN1214" t="s">
        <v>7</v>
      </c>
      <c r="BO1214" t="s">
        <v>4950</v>
      </c>
      <c r="BP1214" s="441" t="str">
        <f t="shared" si="18"/>
        <v>DL.2375.AFA.001.053.C.521211</v>
      </c>
    </row>
    <row r="1215" spans="1:68">
      <c r="A1215" t="s">
        <v>5010</v>
      </c>
      <c r="B1215" t="s">
        <v>4936</v>
      </c>
      <c r="C1215" t="s">
        <v>4937</v>
      </c>
      <c r="D1215" t="s">
        <v>3770</v>
      </c>
      <c r="E1215" t="s">
        <v>194</v>
      </c>
      <c r="F1215" t="s">
        <v>3772</v>
      </c>
      <c r="G1215" t="s">
        <v>3</v>
      </c>
      <c r="H1215" t="s">
        <v>4938</v>
      </c>
      <c r="I1215">
        <v>4</v>
      </c>
      <c r="J1215" t="s">
        <v>501</v>
      </c>
      <c r="K1215">
        <v>4</v>
      </c>
      <c r="L1215" t="s">
        <v>519</v>
      </c>
      <c r="M1215" t="s">
        <v>509</v>
      </c>
      <c r="N1215" t="s">
        <v>701</v>
      </c>
      <c r="O1215" t="s">
        <v>503</v>
      </c>
      <c r="P1215" t="s">
        <v>8</v>
      </c>
      <c r="Q1215" t="s">
        <v>4570</v>
      </c>
      <c r="R1215" t="s">
        <v>4940</v>
      </c>
      <c r="S1215" t="s">
        <v>195</v>
      </c>
      <c r="T1215" t="s">
        <v>4570</v>
      </c>
      <c r="U1215" t="s">
        <v>4570</v>
      </c>
      <c r="V1215" t="s">
        <v>4496</v>
      </c>
      <c r="W1215" t="s">
        <v>4570</v>
      </c>
      <c r="X1215" t="s">
        <v>6494</v>
      </c>
      <c r="Y1215" t="s">
        <v>4483</v>
      </c>
      <c r="Z1215" t="s">
        <v>8</v>
      </c>
      <c r="AA1215">
        <v>0</v>
      </c>
      <c r="AB1215" t="s">
        <v>195</v>
      </c>
      <c r="AC1215">
        <v>0</v>
      </c>
      <c r="AD1215" t="s">
        <v>195</v>
      </c>
      <c r="AE1215">
        <v>0</v>
      </c>
      <c r="AF1215" t="s">
        <v>195</v>
      </c>
      <c r="AG1215">
        <v>0</v>
      </c>
      <c r="AH1215" t="s">
        <v>195</v>
      </c>
      <c r="AI1215">
        <v>1</v>
      </c>
      <c r="AJ1215" t="s">
        <v>9</v>
      </c>
      <c r="AK1215">
        <v>1000000</v>
      </c>
      <c r="AL1215">
        <v>1000000</v>
      </c>
      <c r="AM1215" t="s">
        <v>195</v>
      </c>
      <c r="AN1215">
        <v>0</v>
      </c>
      <c r="AO1215" t="s">
        <v>5011</v>
      </c>
      <c r="AP1215">
        <v>0</v>
      </c>
      <c r="AQ1215">
        <v>6054</v>
      </c>
      <c r="AR1215">
        <v>46985</v>
      </c>
      <c r="AS1215">
        <v>53166</v>
      </c>
      <c r="AT1215">
        <v>33333</v>
      </c>
      <c r="AU1215">
        <v>69109</v>
      </c>
      <c r="AV1215">
        <v>66856</v>
      </c>
      <c r="AW1215">
        <v>69362</v>
      </c>
      <c r="AX1215">
        <v>67571</v>
      </c>
      <c r="AY1215">
        <v>67713</v>
      </c>
      <c r="AZ1215">
        <v>19851</v>
      </c>
      <c r="BA1215">
        <v>500000</v>
      </c>
      <c r="BB1215" t="s">
        <v>3771</v>
      </c>
      <c r="BC1215" t="s">
        <v>6196</v>
      </c>
      <c r="BD1215" t="s">
        <v>6197</v>
      </c>
      <c r="BE1215" t="s">
        <v>6198</v>
      </c>
      <c r="BF1215" t="s">
        <v>6209</v>
      </c>
      <c r="BG1215" t="s">
        <v>6285</v>
      </c>
      <c r="BH1215" t="s">
        <v>5764</v>
      </c>
      <c r="BI1215" t="s">
        <v>195</v>
      </c>
      <c r="BJ1215" t="s">
        <v>195</v>
      </c>
      <c r="BK1215" t="s">
        <v>3773</v>
      </c>
      <c r="BL1215" t="s">
        <v>5049</v>
      </c>
      <c r="BM1215" t="s">
        <v>4949</v>
      </c>
      <c r="BN1215" t="s">
        <v>7</v>
      </c>
      <c r="BO1215" t="s">
        <v>4950</v>
      </c>
      <c r="BP1215" s="441" t="str">
        <f t="shared" si="18"/>
        <v>DL.2375.AFA.001.053.C.521211</v>
      </c>
    </row>
    <row r="1216" spans="1:68">
      <c r="A1216" t="s">
        <v>5010</v>
      </c>
      <c r="B1216" t="s">
        <v>4936</v>
      </c>
      <c r="C1216" t="s">
        <v>4937</v>
      </c>
      <c r="D1216" t="s">
        <v>3770</v>
      </c>
      <c r="E1216" t="s">
        <v>194</v>
      </c>
      <c r="F1216" t="s">
        <v>3772</v>
      </c>
      <c r="G1216" t="s">
        <v>3</v>
      </c>
      <c r="H1216" t="s">
        <v>4938</v>
      </c>
      <c r="I1216">
        <v>4</v>
      </c>
      <c r="J1216" t="s">
        <v>501</v>
      </c>
      <c r="K1216">
        <v>4</v>
      </c>
      <c r="L1216" t="s">
        <v>519</v>
      </c>
      <c r="M1216" t="s">
        <v>509</v>
      </c>
      <c r="N1216" t="s">
        <v>701</v>
      </c>
      <c r="O1216" t="s">
        <v>503</v>
      </c>
      <c r="P1216" t="s">
        <v>8</v>
      </c>
      <c r="Q1216" t="s">
        <v>4570</v>
      </c>
      <c r="R1216" t="s">
        <v>4940</v>
      </c>
      <c r="S1216" t="s">
        <v>195</v>
      </c>
      <c r="T1216" t="s">
        <v>4570</v>
      </c>
      <c r="U1216" t="s">
        <v>4570</v>
      </c>
      <c r="V1216" t="s">
        <v>4951</v>
      </c>
      <c r="W1216" t="s">
        <v>4496</v>
      </c>
      <c r="X1216" t="s">
        <v>1111</v>
      </c>
      <c r="Y1216" t="s">
        <v>5793</v>
      </c>
      <c r="Z1216" t="s">
        <v>8</v>
      </c>
      <c r="AA1216">
        <v>0</v>
      </c>
      <c r="AB1216" t="s">
        <v>195</v>
      </c>
      <c r="AC1216">
        <v>0</v>
      </c>
      <c r="AD1216" t="s">
        <v>195</v>
      </c>
      <c r="AE1216">
        <v>0</v>
      </c>
      <c r="AF1216" t="s">
        <v>195</v>
      </c>
      <c r="AG1216">
        <v>0</v>
      </c>
      <c r="AH1216" t="s">
        <v>195</v>
      </c>
      <c r="AI1216">
        <v>1</v>
      </c>
      <c r="AJ1216" t="s">
        <v>9</v>
      </c>
      <c r="AK1216">
        <v>1000000</v>
      </c>
      <c r="AL1216">
        <v>1000000</v>
      </c>
      <c r="AM1216" t="s">
        <v>195</v>
      </c>
      <c r="AN1216">
        <v>0</v>
      </c>
      <c r="AO1216" t="s">
        <v>5011</v>
      </c>
      <c r="AP1216">
        <v>0</v>
      </c>
      <c r="AQ1216">
        <v>6054</v>
      </c>
      <c r="AR1216">
        <v>46985</v>
      </c>
      <c r="AS1216">
        <v>53166</v>
      </c>
      <c r="AT1216">
        <v>33333</v>
      </c>
      <c r="AU1216">
        <v>69109</v>
      </c>
      <c r="AV1216">
        <v>66856</v>
      </c>
      <c r="AW1216">
        <v>69362</v>
      </c>
      <c r="AX1216">
        <v>67571</v>
      </c>
      <c r="AY1216">
        <v>67713</v>
      </c>
      <c r="AZ1216">
        <v>19851</v>
      </c>
      <c r="BA1216">
        <v>500000</v>
      </c>
      <c r="BB1216" t="s">
        <v>3771</v>
      </c>
      <c r="BC1216" t="s">
        <v>6196</v>
      </c>
      <c r="BD1216" t="s">
        <v>6197</v>
      </c>
      <c r="BE1216" t="s">
        <v>6198</v>
      </c>
      <c r="BF1216" t="s">
        <v>6209</v>
      </c>
      <c r="BG1216" t="s">
        <v>6285</v>
      </c>
      <c r="BH1216" t="s">
        <v>5764</v>
      </c>
      <c r="BI1216" t="s">
        <v>195</v>
      </c>
      <c r="BJ1216" t="s">
        <v>195</v>
      </c>
      <c r="BK1216" t="s">
        <v>3773</v>
      </c>
      <c r="BL1216" t="s">
        <v>6471</v>
      </c>
      <c r="BM1216" t="s">
        <v>4949</v>
      </c>
      <c r="BN1216" t="s">
        <v>7</v>
      </c>
      <c r="BO1216" t="s">
        <v>4950</v>
      </c>
      <c r="BP1216" s="441" t="str">
        <f t="shared" si="18"/>
        <v>DL.2375.AFA.001.053.C.521211</v>
      </c>
    </row>
    <row r="1217" spans="1:68">
      <c r="A1217" t="s">
        <v>5010</v>
      </c>
      <c r="B1217" t="s">
        <v>4936</v>
      </c>
      <c r="C1217" t="s">
        <v>4937</v>
      </c>
      <c r="D1217" t="s">
        <v>3770</v>
      </c>
      <c r="E1217" t="s">
        <v>194</v>
      </c>
      <c r="F1217" t="s">
        <v>3772</v>
      </c>
      <c r="G1217" t="s">
        <v>3</v>
      </c>
      <c r="H1217" t="s">
        <v>4938</v>
      </c>
      <c r="I1217">
        <v>4</v>
      </c>
      <c r="J1217" t="s">
        <v>501</v>
      </c>
      <c r="K1217">
        <v>4</v>
      </c>
      <c r="L1217" t="s">
        <v>519</v>
      </c>
      <c r="M1217" t="s">
        <v>509</v>
      </c>
      <c r="N1217" t="s">
        <v>701</v>
      </c>
      <c r="O1217" t="s">
        <v>503</v>
      </c>
      <c r="P1217" t="s">
        <v>8</v>
      </c>
      <c r="Q1217" t="s">
        <v>4570</v>
      </c>
      <c r="R1217" t="s">
        <v>4940</v>
      </c>
      <c r="S1217" t="s">
        <v>195</v>
      </c>
      <c r="T1217" t="s">
        <v>4570</v>
      </c>
      <c r="U1217" t="s">
        <v>4570</v>
      </c>
      <c r="V1217" t="s">
        <v>5001</v>
      </c>
      <c r="W1217" t="s">
        <v>4951</v>
      </c>
      <c r="X1217" t="s">
        <v>6495</v>
      </c>
      <c r="Y1217" t="s">
        <v>6486</v>
      </c>
      <c r="Z1217" t="s">
        <v>8</v>
      </c>
      <c r="AA1217">
        <v>0</v>
      </c>
      <c r="AB1217" t="s">
        <v>195</v>
      </c>
      <c r="AC1217">
        <v>0</v>
      </c>
      <c r="AD1217" t="s">
        <v>195</v>
      </c>
      <c r="AE1217">
        <v>0</v>
      </c>
      <c r="AF1217" t="s">
        <v>195</v>
      </c>
      <c r="AG1217">
        <v>0</v>
      </c>
      <c r="AH1217" t="s">
        <v>195</v>
      </c>
      <c r="AI1217">
        <v>1</v>
      </c>
      <c r="AJ1217" t="s">
        <v>9</v>
      </c>
      <c r="AK1217">
        <v>1000000</v>
      </c>
      <c r="AL1217">
        <v>1000000</v>
      </c>
      <c r="AM1217" t="s">
        <v>195</v>
      </c>
      <c r="AN1217">
        <v>0</v>
      </c>
      <c r="AO1217" t="s">
        <v>5011</v>
      </c>
      <c r="AP1217">
        <v>0</v>
      </c>
      <c r="AQ1217">
        <v>6054</v>
      </c>
      <c r="AR1217">
        <v>46985</v>
      </c>
      <c r="AS1217">
        <v>53166</v>
      </c>
      <c r="AT1217">
        <v>33333</v>
      </c>
      <c r="AU1217">
        <v>69109</v>
      </c>
      <c r="AV1217">
        <v>66856</v>
      </c>
      <c r="AW1217">
        <v>69362</v>
      </c>
      <c r="AX1217">
        <v>67571</v>
      </c>
      <c r="AY1217">
        <v>67713</v>
      </c>
      <c r="AZ1217">
        <v>19851</v>
      </c>
      <c r="BA1217">
        <v>500000</v>
      </c>
      <c r="BB1217" t="s">
        <v>3771</v>
      </c>
      <c r="BC1217" t="s">
        <v>6196</v>
      </c>
      <c r="BD1217" t="s">
        <v>6197</v>
      </c>
      <c r="BE1217" t="s">
        <v>6198</v>
      </c>
      <c r="BF1217" t="s">
        <v>6209</v>
      </c>
      <c r="BG1217" t="s">
        <v>6285</v>
      </c>
      <c r="BH1217" t="s">
        <v>5764</v>
      </c>
      <c r="BI1217" t="s">
        <v>195</v>
      </c>
      <c r="BJ1217" t="s">
        <v>195</v>
      </c>
      <c r="BK1217" t="s">
        <v>3773</v>
      </c>
      <c r="BL1217" t="s">
        <v>6487</v>
      </c>
      <c r="BM1217" t="s">
        <v>4949</v>
      </c>
      <c r="BN1217" t="s">
        <v>7</v>
      </c>
      <c r="BO1217" t="s">
        <v>4950</v>
      </c>
      <c r="BP1217" s="441" t="str">
        <f t="shared" si="18"/>
        <v>DL.2375.AFA.001.053.C.521211</v>
      </c>
    </row>
    <row r="1218" spans="1:68">
      <c r="A1218" t="s">
        <v>5010</v>
      </c>
      <c r="B1218" t="s">
        <v>4936</v>
      </c>
      <c r="C1218" t="s">
        <v>4937</v>
      </c>
      <c r="D1218" t="s">
        <v>3770</v>
      </c>
      <c r="E1218" t="s">
        <v>194</v>
      </c>
      <c r="F1218" t="s">
        <v>3772</v>
      </c>
      <c r="G1218" t="s">
        <v>3</v>
      </c>
      <c r="H1218" t="s">
        <v>4938</v>
      </c>
      <c r="I1218">
        <v>4</v>
      </c>
      <c r="J1218" t="s">
        <v>501</v>
      </c>
      <c r="K1218">
        <v>4</v>
      </c>
      <c r="L1218" t="s">
        <v>519</v>
      </c>
      <c r="M1218" t="s">
        <v>509</v>
      </c>
      <c r="N1218" t="s">
        <v>701</v>
      </c>
      <c r="O1218" t="s">
        <v>503</v>
      </c>
      <c r="P1218" t="s">
        <v>8</v>
      </c>
      <c r="Q1218" t="s">
        <v>4570</v>
      </c>
      <c r="R1218" t="s">
        <v>4940</v>
      </c>
      <c r="S1218" t="s">
        <v>195</v>
      </c>
      <c r="T1218" t="s">
        <v>4570</v>
      </c>
      <c r="U1218" t="s">
        <v>4570</v>
      </c>
      <c r="V1218" t="s">
        <v>5092</v>
      </c>
      <c r="W1218" t="s">
        <v>5001</v>
      </c>
      <c r="X1218" t="s">
        <v>6496</v>
      </c>
      <c r="Y1218" t="s">
        <v>6497</v>
      </c>
      <c r="Z1218" t="s">
        <v>8</v>
      </c>
      <c r="AA1218">
        <v>0</v>
      </c>
      <c r="AB1218" t="s">
        <v>195</v>
      </c>
      <c r="AC1218">
        <v>0</v>
      </c>
      <c r="AD1218" t="s">
        <v>195</v>
      </c>
      <c r="AE1218">
        <v>0</v>
      </c>
      <c r="AF1218" t="s">
        <v>195</v>
      </c>
      <c r="AG1218">
        <v>0</v>
      </c>
      <c r="AH1218" t="s">
        <v>195</v>
      </c>
      <c r="AI1218">
        <v>20</v>
      </c>
      <c r="AJ1218" t="s">
        <v>25</v>
      </c>
      <c r="AK1218">
        <v>69000</v>
      </c>
      <c r="AL1218">
        <v>1380000</v>
      </c>
      <c r="AM1218" t="s">
        <v>195</v>
      </c>
      <c r="AN1218">
        <v>0</v>
      </c>
      <c r="AO1218" t="s">
        <v>5011</v>
      </c>
      <c r="AP1218">
        <v>0</v>
      </c>
      <c r="AQ1218">
        <v>8355</v>
      </c>
      <c r="AR1218">
        <v>64839</v>
      </c>
      <c r="AS1218">
        <v>73369</v>
      </c>
      <c r="AT1218">
        <v>46000</v>
      </c>
      <c r="AU1218">
        <v>95370</v>
      </c>
      <c r="AV1218">
        <v>92261</v>
      </c>
      <c r="AW1218">
        <v>95719</v>
      </c>
      <c r="AX1218">
        <v>93248</v>
      </c>
      <c r="AY1218">
        <v>93443</v>
      </c>
      <c r="AZ1218">
        <v>27395</v>
      </c>
      <c r="BA1218">
        <v>690001</v>
      </c>
      <c r="BB1218" t="s">
        <v>3771</v>
      </c>
      <c r="BC1218" t="s">
        <v>6196</v>
      </c>
      <c r="BD1218" t="s">
        <v>6197</v>
      </c>
      <c r="BE1218" t="s">
        <v>6198</v>
      </c>
      <c r="BF1218" t="s">
        <v>6209</v>
      </c>
      <c r="BG1218" t="s">
        <v>6285</v>
      </c>
      <c r="BH1218" t="s">
        <v>5764</v>
      </c>
      <c r="BI1218" t="s">
        <v>195</v>
      </c>
      <c r="BJ1218" t="s">
        <v>195</v>
      </c>
      <c r="BK1218" t="s">
        <v>3773</v>
      </c>
      <c r="BL1218" t="s">
        <v>6498</v>
      </c>
      <c r="BM1218" t="s">
        <v>4949</v>
      </c>
      <c r="BN1218" t="s">
        <v>7</v>
      </c>
      <c r="BO1218" t="s">
        <v>4950</v>
      </c>
      <c r="BP1218" s="441" t="str">
        <f t="shared" ref="BP1218:BP1281" si="19">_xlfn.TEXTJOIN(".",TRUE,D1218,E1218,F1218,J1218,L1218,M1218,O1218)</f>
        <v>DL.2375.AFA.001.053.C.521211</v>
      </c>
    </row>
    <row r="1219" spans="1:68">
      <c r="A1219" t="s">
        <v>5010</v>
      </c>
      <c r="B1219" t="s">
        <v>4936</v>
      </c>
      <c r="C1219" t="s">
        <v>4937</v>
      </c>
      <c r="D1219" t="s">
        <v>3770</v>
      </c>
      <c r="E1219" t="s">
        <v>194</v>
      </c>
      <c r="F1219" t="s">
        <v>3772</v>
      </c>
      <c r="G1219" t="s">
        <v>3</v>
      </c>
      <c r="H1219" t="s">
        <v>4938</v>
      </c>
      <c r="I1219">
        <v>4</v>
      </c>
      <c r="J1219" t="s">
        <v>501</v>
      </c>
      <c r="K1219">
        <v>4</v>
      </c>
      <c r="L1219" t="s">
        <v>519</v>
      </c>
      <c r="M1219" t="s">
        <v>509</v>
      </c>
      <c r="N1219" t="s">
        <v>701</v>
      </c>
      <c r="O1219" t="s">
        <v>503</v>
      </c>
      <c r="P1219" t="s">
        <v>8</v>
      </c>
      <c r="Q1219" t="s">
        <v>4570</v>
      </c>
      <c r="R1219" t="s">
        <v>4940</v>
      </c>
      <c r="S1219" t="s">
        <v>195</v>
      </c>
      <c r="T1219" t="s">
        <v>4570</v>
      </c>
      <c r="U1219" t="s">
        <v>4570</v>
      </c>
      <c r="V1219" t="s">
        <v>5096</v>
      </c>
      <c r="W1219" t="s">
        <v>5092</v>
      </c>
      <c r="X1219" t="s">
        <v>6499</v>
      </c>
      <c r="Y1219" t="s">
        <v>6500</v>
      </c>
      <c r="Z1219" t="s">
        <v>8</v>
      </c>
      <c r="AA1219">
        <v>0</v>
      </c>
      <c r="AB1219" t="s">
        <v>195</v>
      </c>
      <c r="AC1219">
        <v>0</v>
      </c>
      <c r="AD1219" t="s">
        <v>195</v>
      </c>
      <c r="AE1219">
        <v>0</v>
      </c>
      <c r="AF1219" t="s">
        <v>195</v>
      </c>
      <c r="AG1219">
        <v>0</v>
      </c>
      <c r="AH1219" t="s">
        <v>195</v>
      </c>
      <c r="AI1219">
        <v>60</v>
      </c>
      <c r="AJ1219" t="s">
        <v>25</v>
      </c>
      <c r="AK1219">
        <v>65000</v>
      </c>
      <c r="AL1219">
        <v>3900000</v>
      </c>
      <c r="AM1219" t="s">
        <v>195</v>
      </c>
      <c r="AN1219">
        <v>0</v>
      </c>
      <c r="AO1219" t="s">
        <v>5011</v>
      </c>
      <c r="AP1219">
        <v>0</v>
      </c>
      <c r="AQ1219">
        <v>23611</v>
      </c>
      <c r="AR1219">
        <v>183242</v>
      </c>
      <c r="AS1219">
        <v>207347</v>
      </c>
      <c r="AT1219">
        <v>130000</v>
      </c>
      <c r="AU1219">
        <v>269524</v>
      </c>
      <c r="AV1219">
        <v>260738</v>
      </c>
      <c r="AW1219">
        <v>270511</v>
      </c>
      <c r="AX1219">
        <v>263528</v>
      </c>
      <c r="AY1219">
        <v>264079</v>
      </c>
      <c r="AZ1219">
        <v>77420</v>
      </c>
      <c r="BA1219">
        <v>1950000</v>
      </c>
      <c r="BB1219" t="s">
        <v>3771</v>
      </c>
      <c r="BC1219" t="s">
        <v>6196</v>
      </c>
      <c r="BD1219" t="s">
        <v>6197</v>
      </c>
      <c r="BE1219" t="s">
        <v>6198</v>
      </c>
      <c r="BF1219" t="s">
        <v>6209</v>
      </c>
      <c r="BG1219" t="s">
        <v>6285</v>
      </c>
      <c r="BH1219" t="s">
        <v>5764</v>
      </c>
      <c r="BI1219" t="s">
        <v>195</v>
      </c>
      <c r="BJ1219" t="s">
        <v>195</v>
      </c>
      <c r="BK1219" t="s">
        <v>3773</v>
      </c>
      <c r="BL1219" t="s">
        <v>6501</v>
      </c>
      <c r="BM1219" t="s">
        <v>4949</v>
      </c>
      <c r="BN1219" t="s">
        <v>7</v>
      </c>
      <c r="BO1219" t="s">
        <v>4950</v>
      </c>
      <c r="BP1219" s="441" t="str">
        <f t="shared" si="19"/>
        <v>DL.2375.AFA.001.053.C.521211</v>
      </c>
    </row>
    <row r="1220" spans="1:68">
      <c r="A1220" t="s">
        <v>4935</v>
      </c>
      <c r="B1220" t="s">
        <v>4936</v>
      </c>
      <c r="C1220" t="s">
        <v>4937</v>
      </c>
      <c r="D1220" t="s">
        <v>3770</v>
      </c>
      <c r="E1220" t="s">
        <v>194</v>
      </c>
      <c r="F1220" t="s">
        <v>3772</v>
      </c>
      <c r="G1220" t="s">
        <v>3</v>
      </c>
      <c r="H1220" t="s">
        <v>4938</v>
      </c>
      <c r="I1220">
        <v>4</v>
      </c>
      <c r="J1220" t="s">
        <v>501</v>
      </c>
      <c r="K1220">
        <v>4</v>
      </c>
      <c r="L1220" t="s">
        <v>520</v>
      </c>
      <c r="M1220" t="s">
        <v>8</v>
      </c>
      <c r="N1220" t="s">
        <v>39</v>
      </c>
      <c r="O1220" t="s">
        <v>503</v>
      </c>
      <c r="P1220" t="s">
        <v>8</v>
      </c>
      <c r="Q1220" t="s">
        <v>4570</v>
      </c>
      <c r="R1220" t="s">
        <v>4940</v>
      </c>
      <c r="S1220" t="s">
        <v>195</v>
      </c>
      <c r="T1220" t="s">
        <v>4570</v>
      </c>
      <c r="U1220" t="s">
        <v>4570</v>
      </c>
      <c r="V1220" t="s">
        <v>4496</v>
      </c>
      <c r="W1220" t="s">
        <v>4570</v>
      </c>
      <c r="X1220" t="s">
        <v>6502</v>
      </c>
      <c r="Y1220" t="s">
        <v>4483</v>
      </c>
      <c r="Z1220" t="s">
        <v>8</v>
      </c>
      <c r="AA1220">
        <v>0</v>
      </c>
      <c r="AB1220" t="s">
        <v>195</v>
      </c>
      <c r="AC1220">
        <v>0</v>
      </c>
      <c r="AD1220" t="s">
        <v>195</v>
      </c>
      <c r="AE1220">
        <v>0</v>
      </c>
      <c r="AF1220" t="s">
        <v>195</v>
      </c>
      <c r="AG1220">
        <v>0</v>
      </c>
      <c r="AH1220" t="s">
        <v>195</v>
      </c>
      <c r="AI1220">
        <v>1</v>
      </c>
      <c r="AJ1220" t="s">
        <v>9</v>
      </c>
      <c r="AK1220">
        <v>1000000</v>
      </c>
      <c r="AL1220">
        <v>1000000</v>
      </c>
      <c r="AM1220" t="s">
        <v>195</v>
      </c>
      <c r="AN1220">
        <v>0</v>
      </c>
      <c r="AO1220" t="s">
        <v>4943</v>
      </c>
      <c r="AP1220">
        <v>0</v>
      </c>
      <c r="AQ1220">
        <v>14014</v>
      </c>
      <c r="AR1220">
        <v>66635</v>
      </c>
      <c r="AS1220">
        <v>43183</v>
      </c>
      <c r="AT1220">
        <v>97604</v>
      </c>
      <c r="AU1220">
        <v>70266</v>
      </c>
      <c r="AV1220">
        <v>67733</v>
      </c>
      <c r="AW1220">
        <v>35842</v>
      </c>
      <c r="AX1220">
        <v>17672</v>
      </c>
      <c r="AY1220">
        <v>74010</v>
      </c>
      <c r="AZ1220">
        <v>13040</v>
      </c>
      <c r="BA1220">
        <v>500001</v>
      </c>
      <c r="BB1220" t="s">
        <v>3771</v>
      </c>
      <c r="BC1220" t="s">
        <v>6196</v>
      </c>
      <c r="BD1220" t="s">
        <v>6197</v>
      </c>
      <c r="BE1220" t="s">
        <v>6198</v>
      </c>
      <c r="BF1220" t="s">
        <v>6214</v>
      </c>
      <c r="BG1220" t="s">
        <v>6248</v>
      </c>
      <c r="BH1220" t="s">
        <v>5764</v>
      </c>
      <c r="BI1220" t="s">
        <v>195</v>
      </c>
      <c r="BJ1220" t="s">
        <v>195</v>
      </c>
      <c r="BK1220" t="s">
        <v>3773</v>
      </c>
      <c r="BL1220" t="s">
        <v>5049</v>
      </c>
      <c r="BM1220" t="s">
        <v>4949</v>
      </c>
      <c r="BN1220" t="s">
        <v>7</v>
      </c>
      <c r="BO1220" t="s">
        <v>4950</v>
      </c>
      <c r="BP1220" s="441" t="str">
        <f t="shared" si="19"/>
        <v>DL.2375.AFA.001.054.A.521211</v>
      </c>
    </row>
    <row r="1221" spans="1:68">
      <c r="A1221" t="s">
        <v>4935</v>
      </c>
      <c r="B1221" t="s">
        <v>4936</v>
      </c>
      <c r="C1221" t="s">
        <v>4937</v>
      </c>
      <c r="D1221" t="s">
        <v>3770</v>
      </c>
      <c r="E1221" t="s">
        <v>194</v>
      </c>
      <c r="F1221" t="s">
        <v>3772</v>
      </c>
      <c r="G1221" t="s">
        <v>3</v>
      </c>
      <c r="H1221" t="s">
        <v>4938</v>
      </c>
      <c r="I1221">
        <v>4</v>
      </c>
      <c r="J1221" t="s">
        <v>501</v>
      </c>
      <c r="K1221">
        <v>4</v>
      </c>
      <c r="L1221" t="s">
        <v>520</v>
      </c>
      <c r="M1221" t="s">
        <v>8</v>
      </c>
      <c r="N1221" t="s">
        <v>39</v>
      </c>
      <c r="O1221" t="s">
        <v>503</v>
      </c>
      <c r="P1221" t="s">
        <v>8</v>
      </c>
      <c r="Q1221" t="s">
        <v>4570</v>
      </c>
      <c r="R1221" t="s">
        <v>4940</v>
      </c>
      <c r="S1221" t="s">
        <v>195</v>
      </c>
      <c r="T1221" t="s">
        <v>4570</v>
      </c>
      <c r="U1221" t="s">
        <v>4570</v>
      </c>
      <c r="V1221" t="s">
        <v>4951</v>
      </c>
      <c r="W1221" t="s">
        <v>4496</v>
      </c>
      <c r="X1221" t="s">
        <v>6503</v>
      </c>
      <c r="Y1221" t="s">
        <v>4493</v>
      </c>
      <c r="Z1221" t="s">
        <v>8</v>
      </c>
      <c r="AA1221">
        <v>0</v>
      </c>
      <c r="AB1221" t="s">
        <v>195</v>
      </c>
      <c r="AC1221">
        <v>0</v>
      </c>
      <c r="AD1221" t="s">
        <v>195</v>
      </c>
      <c r="AE1221">
        <v>0</v>
      </c>
      <c r="AF1221" t="s">
        <v>195</v>
      </c>
      <c r="AG1221">
        <v>0</v>
      </c>
      <c r="AH1221" t="s">
        <v>195</v>
      </c>
      <c r="AI1221">
        <v>1</v>
      </c>
      <c r="AJ1221" t="s">
        <v>9</v>
      </c>
      <c r="AK1221">
        <v>1000000</v>
      </c>
      <c r="AL1221">
        <v>1000000</v>
      </c>
      <c r="AM1221" t="s">
        <v>195</v>
      </c>
      <c r="AN1221">
        <v>0</v>
      </c>
      <c r="AO1221" t="s">
        <v>4943</v>
      </c>
      <c r="AP1221">
        <v>0</v>
      </c>
      <c r="AQ1221">
        <v>14014</v>
      </c>
      <c r="AR1221">
        <v>66635</v>
      </c>
      <c r="AS1221">
        <v>43183</v>
      </c>
      <c r="AT1221">
        <v>97604</v>
      </c>
      <c r="AU1221">
        <v>70266</v>
      </c>
      <c r="AV1221">
        <v>67733</v>
      </c>
      <c r="AW1221">
        <v>35842</v>
      </c>
      <c r="AX1221">
        <v>17672</v>
      </c>
      <c r="AY1221">
        <v>74010</v>
      </c>
      <c r="AZ1221">
        <v>13040</v>
      </c>
      <c r="BA1221">
        <v>500001</v>
      </c>
      <c r="BB1221" t="s">
        <v>3771</v>
      </c>
      <c r="BC1221" t="s">
        <v>6196</v>
      </c>
      <c r="BD1221" t="s">
        <v>6197</v>
      </c>
      <c r="BE1221" t="s">
        <v>6198</v>
      </c>
      <c r="BF1221" t="s">
        <v>6214</v>
      </c>
      <c r="BG1221" t="s">
        <v>6248</v>
      </c>
      <c r="BH1221" t="s">
        <v>5764</v>
      </c>
      <c r="BI1221" t="s">
        <v>195</v>
      </c>
      <c r="BJ1221" t="s">
        <v>195</v>
      </c>
      <c r="BK1221" t="s">
        <v>3773</v>
      </c>
      <c r="BL1221" t="s">
        <v>5450</v>
      </c>
      <c r="BM1221" t="s">
        <v>4949</v>
      </c>
      <c r="BN1221" t="s">
        <v>7</v>
      </c>
      <c r="BO1221" t="s">
        <v>4950</v>
      </c>
      <c r="BP1221" s="441" t="str">
        <f t="shared" si="19"/>
        <v>DL.2375.AFA.001.054.A.521211</v>
      </c>
    </row>
    <row r="1222" spans="1:68">
      <c r="A1222" t="s">
        <v>4935</v>
      </c>
      <c r="B1222" t="s">
        <v>4936</v>
      </c>
      <c r="C1222" t="s">
        <v>4937</v>
      </c>
      <c r="D1222" t="s">
        <v>3770</v>
      </c>
      <c r="E1222" t="s">
        <v>194</v>
      </c>
      <c r="F1222" t="s">
        <v>3772</v>
      </c>
      <c r="G1222" t="s">
        <v>3</v>
      </c>
      <c r="H1222" t="s">
        <v>4938</v>
      </c>
      <c r="I1222">
        <v>4</v>
      </c>
      <c r="J1222" t="s">
        <v>501</v>
      </c>
      <c r="K1222">
        <v>4</v>
      </c>
      <c r="L1222" t="s">
        <v>520</v>
      </c>
      <c r="M1222" t="s">
        <v>8</v>
      </c>
      <c r="N1222" t="s">
        <v>39</v>
      </c>
      <c r="O1222" t="s">
        <v>503</v>
      </c>
      <c r="P1222" t="s">
        <v>8</v>
      </c>
      <c r="Q1222" t="s">
        <v>4570</v>
      </c>
      <c r="R1222" t="s">
        <v>4940</v>
      </c>
      <c r="S1222" t="s">
        <v>195</v>
      </c>
      <c r="T1222" t="s">
        <v>4570</v>
      </c>
      <c r="U1222" t="s">
        <v>4570</v>
      </c>
      <c r="V1222" t="s">
        <v>5001</v>
      </c>
      <c r="W1222" t="s">
        <v>4951</v>
      </c>
      <c r="X1222" t="s">
        <v>6504</v>
      </c>
      <c r="Y1222" t="s">
        <v>4495</v>
      </c>
      <c r="Z1222" t="s">
        <v>8</v>
      </c>
      <c r="AA1222">
        <v>0</v>
      </c>
      <c r="AB1222" t="s">
        <v>195</v>
      </c>
      <c r="AC1222">
        <v>0</v>
      </c>
      <c r="AD1222" t="s">
        <v>195</v>
      </c>
      <c r="AE1222">
        <v>0</v>
      </c>
      <c r="AF1222" t="s">
        <v>195</v>
      </c>
      <c r="AG1222">
        <v>0</v>
      </c>
      <c r="AH1222" t="s">
        <v>195</v>
      </c>
      <c r="AI1222">
        <v>1</v>
      </c>
      <c r="AJ1222" t="s">
        <v>9</v>
      </c>
      <c r="AK1222">
        <v>5000000</v>
      </c>
      <c r="AL1222">
        <v>5000000</v>
      </c>
      <c r="AM1222" t="s">
        <v>195</v>
      </c>
      <c r="AN1222">
        <v>0</v>
      </c>
      <c r="AO1222" t="s">
        <v>4943</v>
      </c>
      <c r="AP1222">
        <v>0</v>
      </c>
      <c r="AQ1222">
        <v>70072</v>
      </c>
      <c r="AR1222">
        <v>333177</v>
      </c>
      <c r="AS1222">
        <v>215916</v>
      </c>
      <c r="AT1222">
        <v>488018</v>
      </c>
      <c r="AU1222">
        <v>351332</v>
      </c>
      <c r="AV1222">
        <v>338666</v>
      </c>
      <c r="AW1222">
        <v>179208</v>
      </c>
      <c r="AX1222">
        <v>88359</v>
      </c>
      <c r="AY1222">
        <v>370049</v>
      </c>
      <c r="AZ1222">
        <v>65202</v>
      </c>
      <c r="BA1222">
        <v>2500001</v>
      </c>
      <c r="BB1222" t="s">
        <v>3771</v>
      </c>
      <c r="BC1222" t="s">
        <v>6196</v>
      </c>
      <c r="BD1222" t="s">
        <v>6197</v>
      </c>
      <c r="BE1222" t="s">
        <v>6198</v>
      </c>
      <c r="BF1222" t="s">
        <v>6214</v>
      </c>
      <c r="BG1222" t="s">
        <v>6248</v>
      </c>
      <c r="BH1222" t="s">
        <v>5764</v>
      </c>
      <c r="BI1222" t="s">
        <v>195</v>
      </c>
      <c r="BJ1222" t="s">
        <v>195</v>
      </c>
      <c r="BK1222" t="s">
        <v>3773</v>
      </c>
      <c r="BL1222" t="s">
        <v>5107</v>
      </c>
      <c r="BM1222" t="s">
        <v>4949</v>
      </c>
      <c r="BN1222" t="s">
        <v>7</v>
      </c>
      <c r="BO1222" t="s">
        <v>4950</v>
      </c>
      <c r="BP1222" s="441" t="str">
        <f t="shared" si="19"/>
        <v>DL.2375.AFA.001.054.A.521211</v>
      </c>
    </row>
    <row r="1223" spans="1:68">
      <c r="A1223" t="s">
        <v>4935</v>
      </c>
      <c r="B1223" t="s">
        <v>4936</v>
      </c>
      <c r="C1223" t="s">
        <v>4937</v>
      </c>
      <c r="D1223" t="s">
        <v>3770</v>
      </c>
      <c r="E1223" t="s">
        <v>194</v>
      </c>
      <c r="F1223" t="s">
        <v>3772</v>
      </c>
      <c r="G1223" t="s">
        <v>3</v>
      </c>
      <c r="H1223" t="s">
        <v>4938</v>
      </c>
      <c r="I1223">
        <v>4</v>
      </c>
      <c r="J1223" t="s">
        <v>501</v>
      </c>
      <c r="K1223">
        <v>4</v>
      </c>
      <c r="L1223" t="s">
        <v>520</v>
      </c>
      <c r="M1223" t="s">
        <v>8</v>
      </c>
      <c r="N1223" t="s">
        <v>39</v>
      </c>
      <c r="O1223" t="s">
        <v>503</v>
      </c>
      <c r="P1223" t="s">
        <v>8</v>
      </c>
      <c r="Q1223" t="s">
        <v>4570</v>
      </c>
      <c r="R1223" t="s">
        <v>4940</v>
      </c>
      <c r="S1223" t="s">
        <v>195</v>
      </c>
      <c r="T1223" t="s">
        <v>4570</v>
      </c>
      <c r="U1223" t="s">
        <v>4570</v>
      </c>
      <c r="V1223" t="s">
        <v>5092</v>
      </c>
      <c r="W1223" t="s">
        <v>5001</v>
      </c>
      <c r="X1223" t="s">
        <v>6505</v>
      </c>
      <c r="Y1223" t="s">
        <v>6506</v>
      </c>
      <c r="Z1223" t="s">
        <v>8</v>
      </c>
      <c r="AA1223">
        <v>0</v>
      </c>
      <c r="AB1223" t="s">
        <v>195</v>
      </c>
      <c r="AC1223">
        <v>0</v>
      </c>
      <c r="AD1223" t="s">
        <v>195</v>
      </c>
      <c r="AE1223">
        <v>0</v>
      </c>
      <c r="AF1223" t="s">
        <v>195</v>
      </c>
      <c r="AG1223">
        <v>0</v>
      </c>
      <c r="AH1223" t="s">
        <v>195</v>
      </c>
      <c r="AI1223">
        <v>25</v>
      </c>
      <c r="AJ1223" t="s">
        <v>25</v>
      </c>
      <c r="AK1223">
        <v>68600</v>
      </c>
      <c r="AL1223">
        <v>1715000</v>
      </c>
      <c r="AM1223" t="s">
        <v>195</v>
      </c>
      <c r="AN1223">
        <v>0</v>
      </c>
      <c r="AO1223" t="s">
        <v>4943</v>
      </c>
      <c r="AP1223">
        <v>0</v>
      </c>
      <c r="AQ1223">
        <v>24035</v>
      </c>
      <c r="AR1223">
        <v>114280</v>
      </c>
      <c r="AS1223">
        <v>74059</v>
      </c>
      <c r="AT1223">
        <v>167390</v>
      </c>
      <c r="AU1223">
        <v>120507</v>
      </c>
      <c r="AV1223">
        <v>116163</v>
      </c>
      <c r="AW1223">
        <v>61468</v>
      </c>
      <c r="AX1223">
        <v>30307</v>
      </c>
      <c r="AY1223">
        <v>126927</v>
      </c>
      <c r="AZ1223">
        <v>22364</v>
      </c>
      <c r="BA1223">
        <v>857500</v>
      </c>
      <c r="BB1223" t="s">
        <v>3771</v>
      </c>
      <c r="BC1223" t="s">
        <v>6196</v>
      </c>
      <c r="BD1223" t="s">
        <v>6197</v>
      </c>
      <c r="BE1223" t="s">
        <v>6198</v>
      </c>
      <c r="BF1223" t="s">
        <v>6214</v>
      </c>
      <c r="BG1223" t="s">
        <v>6248</v>
      </c>
      <c r="BH1223" t="s">
        <v>5764</v>
      </c>
      <c r="BI1223" t="s">
        <v>195</v>
      </c>
      <c r="BJ1223" t="s">
        <v>195</v>
      </c>
      <c r="BK1223" t="s">
        <v>3773</v>
      </c>
      <c r="BL1223" t="s">
        <v>6507</v>
      </c>
      <c r="BM1223" t="s">
        <v>4949</v>
      </c>
      <c r="BN1223" t="s">
        <v>7</v>
      </c>
      <c r="BO1223" t="s">
        <v>4950</v>
      </c>
      <c r="BP1223" s="441" t="str">
        <f t="shared" si="19"/>
        <v>DL.2375.AFA.001.054.A.521211</v>
      </c>
    </row>
    <row r="1224" spans="1:68">
      <c r="A1224" t="s">
        <v>4935</v>
      </c>
      <c r="B1224" t="s">
        <v>4936</v>
      </c>
      <c r="C1224" t="s">
        <v>4937</v>
      </c>
      <c r="D1224" t="s">
        <v>3770</v>
      </c>
      <c r="E1224" t="s">
        <v>194</v>
      </c>
      <c r="F1224" t="s">
        <v>3772</v>
      </c>
      <c r="G1224" t="s">
        <v>3</v>
      </c>
      <c r="H1224" t="s">
        <v>4938</v>
      </c>
      <c r="I1224">
        <v>4</v>
      </c>
      <c r="J1224" t="s">
        <v>501</v>
      </c>
      <c r="K1224">
        <v>4</v>
      </c>
      <c r="L1224" t="s">
        <v>520</v>
      </c>
      <c r="M1224" t="s">
        <v>8</v>
      </c>
      <c r="N1224" t="s">
        <v>39</v>
      </c>
      <c r="O1224" t="s">
        <v>503</v>
      </c>
      <c r="P1224" t="s">
        <v>8</v>
      </c>
      <c r="Q1224" t="s">
        <v>4570</v>
      </c>
      <c r="R1224" t="s">
        <v>4940</v>
      </c>
      <c r="S1224" t="s">
        <v>195</v>
      </c>
      <c r="T1224" t="s">
        <v>4570</v>
      </c>
      <c r="U1224" t="s">
        <v>4570</v>
      </c>
      <c r="V1224" t="s">
        <v>5096</v>
      </c>
      <c r="W1224" t="s">
        <v>5092</v>
      </c>
      <c r="X1224" t="s">
        <v>6508</v>
      </c>
      <c r="Y1224" t="s">
        <v>6509</v>
      </c>
      <c r="Z1224" t="s">
        <v>8</v>
      </c>
      <c r="AA1224">
        <v>0</v>
      </c>
      <c r="AB1224" t="s">
        <v>195</v>
      </c>
      <c r="AC1224">
        <v>0</v>
      </c>
      <c r="AD1224" t="s">
        <v>195</v>
      </c>
      <c r="AE1224">
        <v>0</v>
      </c>
      <c r="AF1224" t="s">
        <v>195</v>
      </c>
      <c r="AG1224">
        <v>0</v>
      </c>
      <c r="AH1224" t="s">
        <v>195</v>
      </c>
      <c r="AI1224">
        <v>33</v>
      </c>
      <c r="AJ1224" t="s">
        <v>25</v>
      </c>
      <c r="AK1224">
        <v>68940</v>
      </c>
      <c r="AL1224">
        <v>2275000</v>
      </c>
      <c r="AM1224" t="s">
        <v>195</v>
      </c>
      <c r="AN1224">
        <v>0</v>
      </c>
      <c r="AO1224" t="s">
        <v>4943</v>
      </c>
      <c r="AP1224">
        <v>0</v>
      </c>
      <c r="AQ1224">
        <v>31883</v>
      </c>
      <c r="AR1224">
        <v>151595</v>
      </c>
      <c r="AS1224">
        <v>98242</v>
      </c>
      <c r="AT1224">
        <v>222048</v>
      </c>
      <c r="AU1224">
        <v>159856</v>
      </c>
      <c r="AV1224">
        <v>154093</v>
      </c>
      <c r="AW1224">
        <v>81540</v>
      </c>
      <c r="AX1224">
        <v>40204</v>
      </c>
      <c r="AY1224">
        <v>168373</v>
      </c>
      <c r="AZ1224">
        <v>29667</v>
      </c>
      <c r="BA1224">
        <v>1137499</v>
      </c>
      <c r="BB1224" t="s">
        <v>3771</v>
      </c>
      <c r="BC1224" t="s">
        <v>6196</v>
      </c>
      <c r="BD1224" t="s">
        <v>6197</v>
      </c>
      <c r="BE1224" t="s">
        <v>6198</v>
      </c>
      <c r="BF1224" t="s">
        <v>6214</v>
      </c>
      <c r="BG1224" t="s">
        <v>6248</v>
      </c>
      <c r="BH1224" t="s">
        <v>5764</v>
      </c>
      <c r="BI1224" t="s">
        <v>195</v>
      </c>
      <c r="BJ1224" t="s">
        <v>195</v>
      </c>
      <c r="BK1224" t="s">
        <v>3773</v>
      </c>
      <c r="BL1224" t="s">
        <v>6510</v>
      </c>
      <c r="BM1224" t="s">
        <v>4949</v>
      </c>
      <c r="BN1224" t="s">
        <v>7</v>
      </c>
      <c r="BO1224" t="s">
        <v>4950</v>
      </c>
      <c r="BP1224" s="441" t="str">
        <f t="shared" si="19"/>
        <v>DL.2375.AFA.001.054.A.521211</v>
      </c>
    </row>
    <row r="1225" spans="1:68">
      <c r="A1225" t="s">
        <v>5010</v>
      </c>
      <c r="B1225" t="s">
        <v>4936</v>
      </c>
      <c r="C1225" t="s">
        <v>4937</v>
      </c>
      <c r="D1225" t="s">
        <v>3770</v>
      </c>
      <c r="E1225" t="s">
        <v>194</v>
      </c>
      <c r="F1225" t="s">
        <v>3772</v>
      </c>
      <c r="G1225" t="s">
        <v>3</v>
      </c>
      <c r="H1225" t="s">
        <v>4938</v>
      </c>
      <c r="I1225">
        <v>4</v>
      </c>
      <c r="J1225" t="s">
        <v>501</v>
      </c>
      <c r="K1225">
        <v>4</v>
      </c>
      <c r="L1225" t="s">
        <v>520</v>
      </c>
      <c r="M1225" t="s">
        <v>8</v>
      </c>
      <c r="N1225" t="s">
        <v>39</v>
      </c>
      <c r="O1225" t="s">
        <v>503</v>
      </c>
      <c r="P1225" t="s">
        <v>8</v>
      </c>
      <c r="Q1225" t="s">
        <v>4570</v>
      </c>
      <c r="R1225" t="s">
        <v>4940</v>
      </c>
      <c r="S1225" t="s">
        <v>195</v>
      </c>
      <c r="T1225" t="s">
        <v>4570</v>
      </c>
      <c r="U1225" t="s">
        <v>4570</v>
      </c>
      <c r="V1225" t="s">
        <v>4496</v>
      </c>
      <c r="W1225" t="s">
        <v>4570</v>
      </c>
      <c r="X1225" t="s">
        <v>6502</v>
      </c>
      <c r="Y1225" t="s">
        <v>4483</v>
      </c>
      <c r="Z1225" t="s">
        <v>8</v>
      </c>
      <c r="AA1225">
        <v>0</v>
      </c>
      <c r="AB1225" t="s">
        <v>195</v>
      </c>
      <c r="AC1225">
        <v>0</v>
      </c>
      <c r="AD1225" t="s">
        <v>195</v>
      </c>
      <c r="AE1225">
        <v>0</v>
      </c>
      <c r="AF1225" t="s">
        <v>195</v>
      </c>
      <c r="AG1225">
        <v>0</v>
      </c>
      <c r="AH1225" t="s">
        <v>195</v>
      </c>
      <c r="AI1225">
        <v>1</v>
      </c>
      <c r="AJ1225" t="s">
        <v>9</v>
      </c>
      <c r="AK1225">
        <v>1000000</v>
      </c>
      <c r="AL1225">
        <v>1000000</v>
      </c>
      <c r="AM1225" t="s">
        <v>195</v>
      </c>
      <c r="AN1225">
        <v>0</v>
      </c>
      <c r="AO1225" t="s">
        <v>5011</v>
      </c>
      <c r="AP1225">
        <v>0</v>
      </c>
      <c r="AQ1225">
        <v>14014</v>
      </c>
      <c r="AR1225">
        <v>66635</v>
      </c>
      <c r="AS1225">
        <v>43183</v>
      </c>
      <c r="AT1225">
        <v>97604</v>
      </c>
      <c r="AU1225">
        <v>70266</v>
      </c>
      <c r="AV1225">
        <v>67733</v>
      </c>
      <c r="AW1225">
        <v>35842</v>
      </c>
      <c r="AX1225">
        <v>17672</v>
      </c>
      <c r="AY1225">
        <v>74010</v>
      </c>
      <c r="AZ1225">
        <v>13040</v>
      </c>
      <c r="BA1225">
        <v>500001</v>
      </c>
      <c r="BB1225" t="s">
        <v>3771</v>
      </c>
      <c r="BC1225" t="s">
        <v>6196</v>
      </c>
      <c r="BD1225" t="s">
        <v>6197</v>
      </c>
      <c r="BE1225" t="s">
        <v>6198</v>
      </c>
      <c r="BF1225" t="s">
        <v>6214</v>
      </c>
      <c r="BG1225" t="s">
        <v>6248</v>
      </c>
      <c r="BH1225" t="s">
        <v>5764</v>
      </c>
      <c r="BI1225" t="s">
        <v>195</v>
      </c>
      <c r="BJ1225" t="s">
        <v>195</v>
      </c>
      <c r="BK1225" t="s">
        <v>3773</v>
      </c>
      <c r="BL1225" t="s">
        <v>5049</v>
      </c>
      <c r="BM1225" t="s">
        <v>4949</v>
      </c>
      <c r="BN1225" t="s">
        <v>7</v>
      </c>
      <c r="BO1225" t="s">
        <v>4950</v>
      </c>
      <c r="BP1225" s="441" t="str">
        <f t="shared" si="19"/>
        <v>DL.2375.AFA.001.054.A.521211</v>
      </c>
    </row>
    <row r="1226" spans="1:68">
      <c r="A1226" t="s">
        <v>5010</v>
      </c>
      <c r="B1226" t="s">
        <v>4936</v>
      </c>
      <c r="C1226" t="s">
        <v>4937</v>
      </c>
      <c r="D1226" t="s">
        <v>3770</v>
      </c>
      <c r="E1226" t="s">
        <v>194</v>
      </c>
      <c r="F1226" t="s">
        <v>3772</v>
      </c>
      <c r="G1226" t="s">
        <v>3</v>
      </c>
      <c r="H1226" t="s">
        <v>4938</v>
      </c>
      <c r="I1226">
        <v>4</v>
      </c>
      <c r="J1226" t="s">
        <v>501</v>
      </c>
      <c r="K1226">
        <v>4</v>
      </c>
      <c r="L1226" t="s">
        <v>520</v>
      </c>
      <c r="M1226" t="s">
        <v>8</v>
      </c>
      <c r="N1226" t="s">
        <v>39</v>
      </c>
      <c r="O1226" t="s">
        <v>503</v>
      </c>
      <c r="P1226" t="s">
        <v>8</v>
      </c>
      <c r="Q1226" t="s">
        <v>4570</v>
      </c>
      <c r="R1226" t="s">
        <v>4940</v>
      </c>
      <c r="S1226" t="s">
        <v>195</v>
      </c>
      <c r="T1226" t="s">
        <v>4570</v>
      </c>
      <c r="U1226" t="s">
        <v>4570</v>
      </c>
      <c r="V1226" t="s">
        <v>4951</v>
      </c>
      <c r="W1226" t="s">
        <v>4496</v>
      </c>
      <c r="X1226" t="s">
        <v>6503</v>
      </c>
      <c r="Y1226" t="s">
        <v>4493</v>
      </c>
      <c r="Z1226" t="s">
        <v>8</v>
      </c>
      <c r="AA1226">
        <v>0</v>
      </c>
      <c r="AB1226" t="s">
        <v>195</v>
      </c>
      <c r="AC1226">
        <v>0</v>
      </c>
      <c r="AD1226" t="s">
        <v>195</v>
      </c>
      <c r="AE1226">
        <v>0</v>
      </c>
      <c r="AF1226" t="s">
        <v>195</v>
      </c>
      <c r="AG1226">
        <v>0</v>
      </c>
      <c r="AH1226" t="s">
        <v>195</v>
      </c>
      <c r="AI1226">
        <v>1</v>
      </c>
      <c r="AJ1226" t="s">
        <v>9</v>
      </c>
      <c r="AK1226">
        <v>1000000</v>
      </c>
      <c r="AL1226">
        <v>1000000</v>
      </c>
      <c r="AM1226" t="s">
        <v>195</v>
      </c>
      <c r="AN1226">
        <v>0</v>
      </c>
      <c r="AO1226" t="s">
        <v>5011</v>
      </c>
      <c r="AP1226">
        <v>0</v>
      </c>
      <c r="AQ1226">
        <v>14014</v>
      </c>
      <c r="AR1226">
        <v>66635</v>
      </c>
      <c r="AS1226">
        <v>43183</v>
      </c>
      <c r="AT1226">
        <v>97604</v>
      </c>
      <c r="AU1226">
        <v>70266</v>
      </c>
      <c r="AV1226">
        <v>67733</v>
      </c>
      <c r="AW1226">
        <v>35842</v>
      </c>
      <c r="AX1226">
        <v>17672</v>
      </c>
      <c r="AY1226">
        <v>74010</v>
      </c>
      <c r="AZ1226">
        <v>13040</v>
      </c>
      <c r="BA1226">
        <v>500001</v>
      </c>
      <c r="BB1226" t="s">
        <v>3771</v>
      </c>
      <c r="BC1226" t="s">
        <v>6196</v>
      </c>
      <c r="BD1226" t="s">
        <v>6197</v>
      </c>
      <c r="BE1226" t="s">
        <v>6198</v>
      </c>
      <c r="BF1226" t="s">
        <v>6214</v>
      </c>
      <c r="BG1226" t="s">
        <v>6248</v>
      </c>
      <c r="BH1226" t="s">
        <v>5764</v>
      </c>
      <c r="BI1226" t="s">
        <v>195</v>
      </c>
      <c r="BJ1226" t="s">
        <v>195</v>
      </c>
      <c r="BK1226" t="s">
        <v>3773</v>
      </c>
      <c r="BL1226" t="s">
        <v>5450</v>
      </c>
      <c r="BM1226" t="s">
        <v>4949</v>
      </c>
      <c r="BN1226" t="s">
        <v>7</v>
      </c>
      <c r="BO1226" t="s">
        <v>4950</v>
      </c>
      <c r="BP1226" s="441" t="str">
        <f t="shared" si="19"/>
        <v>DL.2375.AFA.001.054.A.521211</v>
      </c>
    </row>
    <row r="1227" spans="1:68">
      <c r="A1227" t="s">
        <v>5010</v>
      </c>
      <c r="B1227" t="s">
        <v>4936</v>
      </c>
      <c r="C1227" t="s">
        <v>4937</v>
      </c>
      <c r="D1227" t="s">
        <v>3770</v>
      </c>
      <c r="E1227" t="s">
        <v>194</v>
      </c>
      <c r="F1227" t="s">
        <v>3772</v>
      </c>
      <c r="G1227" t="s">
        <v>3</v>
      </c>
      <c r="H1227" t="s">
        <v>4938</v>
      </c>
      <c r="I1227">
        <v>4</v>
      </c>
      <c r="J1227" t="s">
        <v>501</v>
      </c>
      <c r="K1227">
        <v>4</v>
      </c>
      <c r="L1227" t="s">
        <v>520</v>
      </c>
      <c r="M1227" t="s">
        <v>8</v>
      </c>
      <c r="N1227" t="s">
        <v>39</v>
      </c>
      <c r="O1227" t="s">
        <v>503</v>
      </c>
      <c r="P1227" t="s">
        <v>8</v>
      </c>
      <c r="Q1227" t="s">
        <v>4570</v>
      </c>
      <c r="R1227" t="s">
        <v>4940</v>
      </c>
      <c r="S1227" t="s">
        <v>195</v>
      </c>
      <c r="T1227" t="s">
        <v>4570</v>
      </c>
      <c r="U1227" t="s">
        <v>4570</v>
      </c>
      <c r="V1227" t="s">
        <v>5001</v>
      </c>
      <c r="W1227" t="s">
        <v>4951</v>
      </c>
      <c r="X1227" t="s">
        <v>6504</v>
      </c>
      <c r="Y1227" t="s">
        <v>4495</v>
      </c>
      <c r="Z1227" t="s">
        <v>8</v>
      </c>
      <c r="AA1227">
        <v>0</v>
      </c>
      <c r="AB1227" t="s">
        <v>195</v>
      </c>
      <c r="AC1227">
        <v>0</v>
      </c>
      <c r="AD1227" t="s">
        <v>195</v>
      </c>
      <c r="AE1227">
        <v>0</v>
      </c>
      <c r="AF1227" t="s">
        <v>195</v>
      </c>
      <c r="AG1227">
        <v>0</v>
      </c>
      <c r="AH1227" t="s">
        <v>195</v>
      </c>
      <c r="AI1227">
        <v>1</v>
      </c>
      <c r="AJ1227" t="s">
        <v>9</v>
      </c>
      <c r="AK1227">
        <v>5000000</v>
      </c>
      <c r="AL1227">
        <v>5000000</v>
      </c>
      <c r="AM1227" t="s">
        <v>195</v>
      </c>
      <c r="AN1227">
        <v>0</v>
      </c>
      <c r="AO1227" t="s">
        <v>5011</v>
      </c>
      <c r="AP1227">
        <v>0</v>
      </c>
      <c r="AQ1227">
        <v>70072</v>
      </c>
      <c r="AR1227">
        <v>333177</v>
      </c>
      <c r="AS1227">
        <v>215916</v>
      </c>
      <c r="AT1227">
        <v>488018</v>
      </c>
      <c r="AU1227">
        <v>351332</v>
      </c>
      <c r="AV1227">
        <v>338666</v>
      </c>
      <c r="AW1227">
        <v>179208</v>
      </c>
      <c r="AX1227">
        <v>88359</v>
      </c>
      <c r="AY1227">
        <v>370049</v>
      </c>
      <c r="AZ1227">
        <v>65202</v>
      </c>
      <c r="BA1227">
        <v>2500001</v>
      </c>
      <c r="BB1227" t="s">
        <v>3771</v>
      </c>
      <c r="BC1227" t="s">
        <v>6196</v>
      </c>
      <c r="BD1227" t="s">
        <v>6197</v>
      </c>
      <c r="BE1227" t="s">
        <v>6198</v>
      </c>
      <c r="BF1227" t="s">
        <v>6214</v>
      </c>
      <c r="BG1227" t="s">
        <v>6248</v>
      </c>
      <c r="BH1227" t="s">
        <v>5764</v>
      </c>
      <c r="BI1227" t="s">
        <v>195</v>
      </c>
      <c r="BJ1227" t="s">
        <v>195</v>
      </c>
      <c r="BK1227" t="s">
        <v>3773</v>
      </c>
      <c r="BL1227" t="s">
        <v>5107</v>
      </c>
      <c r="BM1227" t="s">
        <v>4949</v>
      </c>
      <c r="BN1227" t="s">
        <v>7</v>
      </c>
      <c r="BO1227" t="s">
        <v>4950</v>
      </c>
      <c r="BP1227" s="441" t="str">
        <f t="shared" si="19"/>
        <v>DL.2375.AFA.001.054.A.521211</v>
      </c>
    </row>
    <row r="1228" spans="1:68">
      <c r="A1228" t="s">
        <v>5010</v>
      </c>
      <c r="B1228" t="s">
        <v>4936</v>
      </c>
      <c r="C1228" t="s">
        <v>4937</v>
      </c>
      <c r="D1228" t="s">
        <v>3770</v>
      </c>
      <c r="E1228" t="s">
        <v>194</v>
      </c>
      <c r="F1228" t="s">
        <v>3772</v>
      </c>
      <c r="G1228" t="s">
        <v>3</v>
      </c>
      <c r="H1228" t="s">
        <v>4938</v>
      </c>
      <c r="I1228">
        <v>4</v>
      </c>
      <c r="J1228" t="s">
        <v>501</v>
      </c>
      <c r="K1228">
        <v>4</v>
      </c>
      <c r="L1228" t="s">
        <v>520</v>
      </c>
      <c r="M1228" t="s">
        <v>8</v>
      </c>
      <c r="N1228" t="s">
        <v>39</v>
      </c>
      <c r="O1228" t="s">
        <v>503</v>
      </c>
      <c r="P1228" t="s">
        <v>8</v>
      </c>
      <c r="Q1228" t="s">
        <v>4570</v>
      </c>
      <c r="R1228" t="s">
        <v>4940</v>
      </c>
      <c r="S1228" t="s">
        <v>195</v>
      </c>
      <c r="T1228" t="s">
        <v>4570</v>
      </c>
      <c r="U1228" t="s">
        <v>4570</v>
      </c>
      <c r="V1228" t="s">
        <v>5092</v>
      </c>
      <c r="W1228" t="s">
        <v>5001</v>
      </c>
      <c r="X1228" t="s">
        <v>6505</v>
      </c>
      <c r="Y1228" t="s">
        <v>6506</v>
      </c>
      <c r="Z1228" t="s">
        <v>8</v>
      </c>
      <c r="AA1228">
        <v>0</v>
      </c>
      <c r="AB1228" t="s">
        <v>195</v>
      </c>
      <c r="AC1228">
        <v>0</v>
      </c>
      <c r="AD1228" t="s">
        <v>195</v>
      </c>
      <c r="AE1228">
        <v>0</v>
      </c>
      <c r="AF1228" t="s">
        <v>195</v>
      </c>
      <c r="AG1228">
        <v>0</v>
      </c>
      <c r="AH1228" t="s">
        <v>195</v>
      </c>
      <c r="AI1228">
        <v>25</v>
      </c>
      <c r="AJ1228" t="s">
        <v>25</v>
      </c>
      <c r="AK1228">
        <v>68600</v>
      </c>
      <c r="AL1228">
        <v>1715000</v>
      </c>
      <c r="AM1228" t="s">
        <v>195</v>
      </c>
      <c r="AN1228">
        <v>0</v>
      </c>
      <c r="AO1228" t="s">
        <v>5011</v>
      </c>
      <c r="AP1228">
        <v>0</v>
      </c>
      <c r="AQ1228">
        <v>24035</v>
      </c>
      <c r="AR1228">
        <v>114280</v>
      </c>
      <c r="AS1228">
        <v>74059</v>
      </c>
      <c r="AT1228">
        <v>167390</v>
      </c>
      <c r="AU1228">
        <v>120507</v>
      </c>
      <c r="AV1228">
        <v>116163</v>
      </c>
      <c r="AW1228">
        <v>61468</v>
      </c>
      <c r="AX1228">
        <v>30307</v>
      </c>
      <c r="AY1228">
        <v>126927</v>
      </c>
      <c r="AZ1228">
        <v>22364</v>
      </c>
      <c r="BA1228">
        <v>857500</v>
      </c>
      <c r="BB1228" t="s">
        <v>3771</v>
      </c>
      <c r="BC1228" t="s">
        <v>6196</v>
      </c>
      <c r="BD1228" t="s">
        <v>6197</v>
      </c>
      <c r="BE1228" t="s">
        <v>6198</v>
      </c>
      <c r="BF1228" t="s">
        <v>6214</v>
      </c>
      <c r="BG1228" t="s">
        <v>6248</v>
      </c>
      <c r="BH1228" t="s">
        <v>5764</v>
      </c>
      <c r="BI1228" t="s">
        <v>195</v>
      </c>
      <c r="BJ1228" t="s">
        <v>195</v>
      </c>
      <c r="BK1228" t="s">
        <v>3773</v>
      </c>
      <c r="BL1228" t="s">
        <v>6507</v>
      </c>
      <c r="BM1228" t="s">
        <v>4949</v>
      </c>
      <c r="BN1228" t="s">
        <v>7</v>
      </c>
      <c r="BO1228" t="s">
        <v>4950</v>
      </c>
      <c r="BP1228" s="441" t="str">
        <f t="shared" si="19"/>
        <v>DL.2375.AFA.001.054.A.521211</v>
      </c>
    </row>
    <row r="1229" spans="1:68">
      <c r="A1229" t="s">
        <v>5010</v>
      </c>
      <c r="B1229" t="s">
        <v>4936</v>
      </c>
      <c r="C1229" t="s">
        <v>4937</v>
      </c>
      <c r="D1229" t="s">
        <v>3770</v>
      </c>
      <c r="E1229" t="s">
        <v>194</v>
      </c>
      <c r="F1229" t="s">
        <v>3772</v>
      </c>
      <c r="G1229" t="s">
        <v>3</v>
      </c>
      <c r="H1229" t="s">
        <v>4938</v>
      </c>
      <c r="I1229">
        <v>4</v>
      </c>
      <c r="J1229" t="s">
        <v>501</v>
      </c>
      <c r="K1229">
        <v>4</v>
      </c>
      <c r="L1229" t="s">
        <v>520</v>
      </c>
      <c r="M1229" t="s">
        <v>8</v>
      </c>
      <c r="N1229" t="s">
        <v>39</v>
      </c>
      <c r="O1229" t="s">
        <v>503</v>
      </c>
      <c r="P1229" t="s">
        <v>8</v>
      </c>
      <c r="Q1229" t="s">
        <v>4570</v>
      </c>
      <c r="R1229" t="s">
        <v>4940</v>
      </c>
      <c r="S1229" t="s">
        <v>195</v>
      </c>
      <c r="T1229" t="s">
        <v>4570</v>
      </c>
      <c r="U1229" t="s">
        <v>4570</v>
      </c>
      <c r="V1229" t="s">
        <v>5096</v>
      </c>
      <c r="W1229" t="s">
        <v>5092</v>
      </c>
      <c r="X1229" t="s">
        <v>6508</v>
      </c>
      <c r="Y1229" t="s">
        <v>6509</v>
      </c>
      <c r="Z1229" t="s">
        <v>8</v>
      </c>
      <c r="AA1229">
        <v>0</v>
      </c>
      <c r="AB1229" t="s">
        <v>195</v>
      </c>
      <c r="AC1229">
        <v>0</v>
      </c>
      <c r="AD1229" t="s">
        <v>195</v>
      </c>
      <c r="AE1229">
        <v>0</v>
      </c>
      <c r="AF1229" t="s">
        <v>195</v>
      </c>
      <c r="AG1229">
        <v>0</v>
      </c>
      <c r="AH1229" t="s">
        <v>195</v>
      </c>
      <c r="AI1229">
        <v>33</v>
      </c>
      <c r="AJ1229" t="s">
        <v>25</v>
      </c>
      <c r="AK1229">
        <v>68940</v>
      </c>
      <c r="AL1229">
        <v>2275000</v>
      </c>
      <c r="AM1229" t="s">
        <v>195</v>
      </c>
      <c r="AN1229">
        <v>0</v>
      </c>
      <c r="AO1229" t="s">
        <v>5011</v>
      </c>
      <c r="AP1229">
        <v>0</v>
      </c>
      <c r="AQ1229">
        <v>31883</v>
      </c>
      <c r="AR1229">
        <v>151595</v>
      </c>
      <c r="AS1229">
        <v>98242</v>
      </c>
      <c r="AT1229">
        <v>222048</v>
      </c>
      <c r="AU1229">
        <v>159856</v>
      </c>
      <c r="AV1229">
        <v>154093</v>
      </c>
      <c r="AW1229">
        <v>81540</v>
      </c>
      <c r="AX1229">
        <v>40204</v>
      </c>
      <c r="AY1229">
        <v>168373</v>
      </c>
      <c r="AZ1229">
        <v>29667</v>
      </c>
      <c r="BA1229">
        <v>1137499</v>
      </c>
      <c r="BB1229" t="s">
        <v>3771</v>
      </c>
      <c r="BC1229" t="s">
        <v>6196</v>
      </c>
      <c r="BD1229" t="s">
        <v>6197</v>
      </c>
      <c r="BE1229" t="s">
        <v>6198</v>
      </c>
      <c r="BF1229" t="s">
        <v>6214</v>
      </c>
      <c r="BG1229" t="s">
        <v>6248</v>
      </c>
      <c r="BH1229" t="s">
        <v>5764</v>
      </c>
      <c r="BI1229" t="s">
        <v>195</v>
      </c>
      <c r="BJ1229" t="s">
        <v>195</v>
      </c>
      <c r="BK1229" t="s">
        <v>3773</v>
      </c>
      <c r="BL1229" t="s">
        <v>6510</v>
      </c>
      <c r="BM1229" t="s">
        <v>4949</v>
      </c>
      <c r="BN1229" t="s">
        <v>7</v>
      </c>
      <c r="BO1229" t="s">
        <v>4950</v>
      </c>
      <c r="BP1229" s="441" t="str">
        <f t="shared" si="19"/>
        <v>DL.2375.AFA.001.054.A.521211</v>
      </c>
    </row>
    <row r="1230" spans="1:68">
      <c r="A1230" t="s">
        <v>4935</v>
      </c>
      <c r="B1230" t="s">
        <v>4936</v>
      </c>
      <c r="C1230" t="s">
        <v>4937</v>
      </c>
      <c r="D1230" t="s">
        <v>3770</v>
      </c>
      <c r="E1230" t="s">
        <v>194</v>
      </c>
      <c r="F1230" t="s">
        <v>3772</v>
      </c>
      <c r="G1230" t="s">
        <v>3</v>
      </c>
      <c r="H1230" t="s">
        <v>4938</v>
      </c>
      <c r="I1230">
        <v>4</v>
      </c>
      <c r="J1230" t="s">
        <v>501</v>
      </c>
      <c r="K1230">
        <v>4</v>
      </c>
      <c r="L1230" t="s">
        <v>520</v>
      </c>
      <c r="M1230" t="s">
        <v>508</v>
      </c>
      <c r="N1230" t="s">
        <v>40</v>
      </c>
      <c r="O1230" t="s">
        <v>503</v>
      </c>
      <c r="P1230" t="s">
        <v>8</v>
      </c>
      <c r="Q1230" t="s">
        <v>4570</v>
      </c>
      <c r="R1230" t="s">
        <v>4940</v>
      </c>
      <c r="S1230" t="s">
        <v>195</v>
      </c>
      <c r="T1230" t="s">
        <v>4570</v>
      </c>
      <c r="U1230" t="s">
        <v>4570</v>
      </c>
      <c r="V1230" t="s">
        <v>4496</v>
      </c>
      <c r="W1230" t="s">
        <v>4570</v>
      </c>
      <c r="X1230" t="s">
        <v>6511</v>
      </c>
      <c r="Y1230" t="s">
        <v>4483</v>
      </c>
      <c r="Z1230" t="s">
        <v>8</v>
      </c>
      <c r="AA1230">
        <v>0</v>
      </c>
      <c r="AB1230" t="s">
        <v>195</v>
      </c>
      <c r="AC1230">
        <v>0</v>
      </c>
      <c r="AD1230" t="s">
        <v>195</v>
      </c>
      <c r="AE1230">
        <v>0</v>
      </c>
      <c r="AF1230" t="s">
        <v>195</v>
      </c>
      <c r="AG1230">
        <v>0</v>
      </c>
      <c r="AH1230" t="s">
        <v>195</v>
      </c>
      <c r="AI1230">
        <v>1</v>
      </c>
      <c r="AJ1230" t="s">
        <v>9</v>
      </c>
      <c r="AK1230">
        <v>500000</v>
      </c>
      <c r="AL1230">
        <v>500000</v>
      </c>
      <c r="AM1230" t="s">
        <v>195</v>
      </c>
      <c r="AN1230">
        <v>0</v>
      </c>
      <c r="AO1230" t="s">
        <v>4943</v>
      </c>
      <c r="AP1230">
        <v>0</v>
      </c>
      <c r="AQ1230">
        <v>7007</v>
      </c>
      <c r="AR1230">
        <v>33318</v>
      </c>
      <c r="AS1230">
        <v>21592</v>
      </c>
      <c r="AT1230">
        <v>48802</v>
      </c>
      <c r="AU1230">
        <v>35133</v>
      </c>
      <c r="AV1230">
        <v>33867</v>
      </c>
      <c r="AW1230">
        <v>17921</v>
      </c>
      <c r="AX1230">
        <v>8836</v>
      </c>
      <c r="AY1230">
        <v>37005</v>
      </c>
      <c r="AZ1230">
        <v>6520</v>
      </c>
      <c r="BA1230">
        <v>249999</v>
      </c>
      <c r="BB1230" t="s">
        <v>3771</v>
      </c>
      <c r="BC1230" t="s">
        <v>6196</v>
      </c>
      <c r="BD1230" t="s">
        <v>6197</v>
      </c>
      <c r="BE1230" t="s">
        <v>6198</v>
      </c>
      <c r="BF1230" t="s">
        <v>6214</v>
      </c>
      <c r="BG1230" t="s">
        <v>6324</v>
      </c>
      <c r="BH1230" t="s">
        <v>5764</v>
      </c>
      <c r="BI1230" t="s">
        <v>195</v>
      </c>
      <c r="BJ1230" t="s">
        <v>195</v>
      </c>
      <c r="BK1230" t="s">
        <v>3773</v>
      </c>
      <c r="BL1230" t="s">
        <v>5049</v>
      </c>
      <c r="BM1230" t="s">
        <v>4949</v>
      </c>
      <c r="BN1230" t="s">
        <v>7</v>
      </c>
      <c r="BO1230" t="s">
        <v>4950</v>
      </c>
      <c r="BP1230" s="441" t="str">
        <f t="shared" si="19"/>
        <v>DL.2375.AFA.001.054.B.521211</v>
      </c>
    </row>
    <row r="1231" spans="1:68">
      <c r="A1231" t="s">
        <v>4935</v>
      </c>
      <c r="B1231" t="s">
        <v>4936</v>
      </c>
      <c r="C1231" t="s">
        <v>4937</v>
      </c>
      <c r="D1231" t="s">
        <v>3770</v>
      </c>
      <c r="E1231" t="s">
        <v>194</v>
      </c>
      <c r="F1231" t="s">
        <v>3772</v>
      </c>
      <c r="G1231" t="s">
        <v>3</v>
      </c>
      <c r="H1231" t="s">
        <v>4938</v>
      </c>
      <c r="I1231">
        <v>4</v>
      </c>
      <c r="J1231" t="s">
        <v>501</v>
      </c>
      <c r="K1231">
        <v>4</v>
      </c>
      <c r="L1231" t="s">
        <v>520</v>
      </c>
      <c r="M1231" t="s">
        <v>508</v>
      </c>
      <c r="N1231" t="s">
        <v>40</v>
      </c>
      <c r="O1231" t="s">
        <v>503</v>
      </c>
      <c r="P1231" t="s">
        <v>8</v>
      </c>
      <c r="Q1231" t="s">
        <v>4570</v>
      </c>
      <c r="R1231" t="s">
        <v>4940</v>
      </c>
      <c r="S1231" t="s">
        <v>195</v>
      </c>
      <c r="T1231" t="s">
        <v>4570</v>
      </c>
      <c r="U1231" t="s">
        <v>4570</v>
      </c>
      <c r="V1231" t="s">
        <v>4951</v>
      </c>
      <c r="W1231" t="s">
        <v>4496</v>
      </c>
      <c r="X1231" t="s">
        <v>6512</v>
      </c>
      <c r="Y1231" t="s">
        <v>4493</v>
      </c>
      <c r="Z1231" t="s">
        <v>8</v>
      </c>
      <c r="AA1231">
        <v>0</v>
      </c>
      <c r="AB1231" t="s">
        <v>195</v>
      </c>
      <c r="AC1231">
        <v>0</v>
      </c>
      <c r="AD1231" t="s">
        <v>195</v>
      </c>
      <c r="AE1231">
        <v>0</v>
      </c>
      <c r="AF1231" t="s">
        <v>195</v>
      </c>
      <c r="AG1231">
        <v>0</v>
      </c>
      <c r="AH1231" t="s">
        <v>195</v>
      </c>
      <c r="AI1231">
        <v>1</v>
      </c>
      <c r="AJ1231" t="s">
        <v>9</v>
      </c>
      <c r="AK1231">
        <v>650000</v>
      </c>
      <c r="AL1231">
        <v>650000</v>
      </c>
      <c r="AM1231" t="s">
        <v>195</v>
      </c>
      <c r="AN1231">
        <v>0</v>
      </c>
      <c r="AO1231" t="s">
        <v>4943</v>
      </c>
      <c r="AP1231">
        <v>0</v>
      </c>
      <c r="AQ1231">
        <v>9109</v>
      </c>
      <c r="AR1231">
        <v>43313</v>
      </c>
      <c r="AS1231">
        <v>28069</v>
      </c>
      <c r="AT1231">
        <v>63442</v>
      </c>
      <c r="AU1231">
        <v>45673</v>
      </c>
      <c r="AV1231">
        <v>44027</v>
      </c>
      <c r="AW1231">
        <v>23297</v>
      </c>
      <c r="AX1231">
        <v>11487</v>
      </c>
      <c r="AY1231">
        <v>48106</v>
      </c>
      <c r="AZ1231">
        <v>8476</v>
      </c>
      <c r="BA1231">
        <v>325001</v>
      </c>
      <c r="BB1231" t="s">
        <v>3771</v>
      </c>
      <c r="BC1231" t="s">
        <v>6196</v>
      </c>
      <c r="BD1231" t="s">
        <v>6197</v>
      </c>
      <c r="BE1231" t="s">
        <v>6198</v>
      </c>
      <c r="BF1231" t="s">
        <v>6214</v>
      </c>
      <c r="BG1231" t="s">
        <v>6324</v>
      </c>
      <c r="BH1231" t="s">
        <v>5764</v>
      </c>
      <c r="BI1231" t="s">
        <v>195</v>
      </c>
      <c r="BJ1231" t="s">
        <v>195</v>
      </c>
      <c r="BK1231" t="s">
        <v>3773</v>
      </c>
      <c r="BL1231" t="s">
        <v>5450</v>
      </c>
      <c r="BM1231" t="s">
        <v>4949</v>
      </c>
      <c r="BN1231" t="s">
        <v>7</v>
      </c>
      <c r="BO1231" t="s">
        <v>4950</v>
      </c>
      <c r="BP1231" s="441" t="str">
        <f t="shared" si="19"/>
        <v>DL.2375.AFA.001.054.B.521211</v>
      </c>
    </row>
    <row r="1232" spans="1:68">
      <c r="A1232" t="s">
        <v>4935</v>
      </c>
      <c r="B1232" t="s">
        <v>4936</v>
      </c>
      <c r="C1232" t="s">
        <v>4937</v>
      </c>
      <c r="D1232" t="s">
        <v>3770</v>
      </c>
      <c r="E1232" t="s">
        <v>194</v>
      </c>
      <c r="F1232" t="s">
        <v>3772</v>
      </c>
      <c r="G1232" t="s">
        <v>3</v>
      </c>
      <c r="H1232" t="s">
        <v>4938</v>
      </c>
      <c r="I1232">
        <v>4</v>
      </c>
      <c r="J1232" t="s">
        <v>501</v>
      </c>
      <c r="K1232">
        <v>4</v>
      </c>
      <c r="L1232" t="s">
        <v>520</v>
      </c>
      <c r="M1232" t="s">
        <v>508</v>
      </c>
      <c r="N1232" t="s">
        <v>40</v>
      </c>
      <c r="O1232" t="s">
        <v>503</v>
      </c>
      <c r="P1232" t="s">
        <v>8</v>
      </c>
      <c r="Q1232" t="s">
        <v>4570</v>
      </c>
      <c r="R1232" t="s">
        <v>4940</v>
      </c>
      <c r="S1232" t="s">
        <v>195</v>
      </c>
      <c r="T1232" t="s">
        <v>4570</v>
      </c>
      <c r="U1232" t="s">
        <v>4570</v>
      </c>
      <c r="V1232" t="s">
        <v>5001</v>
      </c>
      <c r="W1232" t="s">
        <v>4951</v>
      </c>
      <c r="X1232" t="s">
        <v>6513</v>
      </c>
      <c r="Y1232" t="s">
        <v>6514</v>
      </c>
      <c r="Z1232" t="s">
        <v>8</v>
      </c>
      <c r="AA1232">
        <v>0</v>
      </c>
      <c r="AB1232" t="s">
        <v>195</v>
      </c>
      <c r="AC1232">
        <v>0</v>
      </c>
      <c r="AD1232" t="s">
        <v>195</v>
      </c>
      <c r="AE1232">
        <v>0</v>
      </c>
      <c r="AF1232" t="s">
        <v>195</v>
      </c>
      <c r="AG1232">
        <v>0</v>
      </c>
      <c r="AH1232" t="s">
        <v>195</v>
      </c>
      <c r="AI1232">
        <v>1</v>
      </c>
      <c r="AJ1232" t="s">
        <v>9</v>
      </c>
      <c r="AK1232">
        <v>500000</v>
      </c>
      <c r="AL1232">
        <v>500000</v>
      </c>
      <c r="AM1232" t="s">
        <v>195</v>
      </c>
      <c r="AN1232">
        <v>0</v>
      </c>
      <c r="AO1232" t="s">
        <v>4943</v>
      </c>
      <c r="AP1232">
        <v>0</v>
      </c>
      <c r="AQ1232">
        <v>7007</v>
      </c>
      <c r="AR1232">
        <v>33318</v>
      </c>
      <c r="AS1232">
        <v>21592</v>
      </c>
      <c r="AT1232">
        <v>48802</v>
      </c>
      <c r="AU1232">
        <v>35133</v>
      </c>
      <c r="AV1232">
        <v>33867</v>
      </c>
      <c r="AW1232">
        <v>17921</v>
      </c>
      <c r="AX1232">
        <v>8836</v>
      </c>
      <c r="AY1232">
        <v>37005</v>
      </c>
      <c r="AZ1232">
        <v>6520</v>
      </c>
      <c r="BA1232">
        <v>249999</v>
      </c>
      <c r="BB1232" t="s">
        <v>3771</v>
      </c>
      <c r="BC1232" t="s">
        <v>6196</v>
      </c>
      <c r="BD1232" t="s">
        <v>6197</v>
      </c>
      <c r="BE1232" t="s">
        <v>6198</v>
      </c>
      <c r="BF1232" t="s">
        <v>6214</v>
      </c>
      <c r="BG1232" t="s">
        <v>6324</v>
      </c>
      <c r="BH1232" t="s">
        <v>5764</v>
      </c>
      <c r="BI1232" t="s">
        <v>195</v>
      </c>
      <c r="BJ1232" t="s">
        <v>195</v>
      </c>
      <c r="BK1232" t="s">
        <v>3773</v>
      </c>
      <c r="BL1232" t="s">
        <v>6515</v>
      </c>
      <c r="BM1232" t="s">
        <v>4949</v>
      </c>
      <c r="BN1232" t="s">
        <v>7</v>
      </c>
      <c r="BO1232" t="s">
        <v>4950</v>
      </c>
      <c r="BP1232" s="441" t="str">
        <f t="shared" si="19"/>
        <v>DL.2375.AFA.001.054.B.521211</v>
      </c>
    </row>
    <row r="1233" spans="1:68">
      <c r="A1233" t="s">
        <v>4935</v>
      </c>
      <c r="B1233" t="s">
        <v>4936</v>
      </c>
      <c r="C1233" t="s">
        <v>4937</v>
      </c>
      <c r="D1233" t="s">
        <v>3770</v>
      </c>
      <c r="E1233" t="s">
        <v>194</v>
      </c>
      <c r="F1233" t="s">
        <v>3772</v>
      </c>
      <c r="G1233" t="s">
        <v>3</v>
      </c>
      <c r="H1233" t="s">
        <v>4938</v>
      </c>
      <c r="I1233">
        <v>4</v>
      </c>
      <c r="J1233" t="s">
        <v>501</v>
      </c>
      <c r="K1233">
        <v>4</v>
      </c>
      <c r="L1233" t="s">
        <v>520</v>
      </c>
      <c r="M1233" t="s">
        <v>508</v>
      </c>
      <c r="N1233" t="s">
        <v>40</v>
      </c>
      <c r="O1233" t="s">
        <v>503</v>
      </c>
      <c r="P1233" t="s">
        <v>8</v>
      </c>
      <c r="Q1233" t="s">
        <v>4570</v>
      </c>
      <c r="R1233" t="s">
        <v>4940</v>
      </c>
      <c r="S1233" t="s">
        <v>195</v>
      </c>
      <c r="T1233" t="s">
        <v>4570</v>
      </c>
      <c r="U1233" t="s">
        <v>4570</v>
      </c>
      <c r="V1233" t="s">
        <v>5092</v>
      </c>
      <c r="W1233" t="s">
        <v>5001</v>
      </c>
      <c r="X1233" t="s">
        <v>6516</v>
      </c>
      <c r="Y1233" t="s">
        <v>6517</v>
      </c>
      <c r="Z1233" t="s">
        <v>8</v>
      </c>
      <c r="AA1233">
        <v>0</v>
      </c>
      <c r="AB1233" t="s">
        <v>195</v>
      </c>
      <c r="AC1233">
        <v>0</v>
      </c>
      <c r="AD1233" t="s">
        <v>195</v>
      </c>
      <c r="AE1233">
        <v>0</v>
      </c>
      <c r="AF1233" t="s">
        <v>195</v>
      </c>
      <c r="AG1233">
        <v>0</v>
      </c>
      <c r="AH1233" t="s">
        <v>195</v>
      </c>
      <c r="AI1233">
        <v>225</v>
      </c>
      <c r="AJ1233" t="s">
        <v>117</v>
      </c>
      <c r="AK1233">
        <v>80000</v>
      </c>
      <c r="AL1233">
        <v>18000000</v>
      </c>
      <c r="AM1233" t="s">
        <v>195</v>
      </c>
      <c r="AN1233">
        <v>0</v>
      </c>
      <c r="AO1233" t="s">
        <v>4943</v>
      </c>
      <c r="AP1233">
        <v>0</v>
      </c>
      <c r="AQ1233">
        <v>252260</v>
      </c>
      <c r="AR1233">
        <v>1199436</v>
      </c>
      <c r="AS1233">
        <v>777297</v>
      </c>
      <c r="AT1233">
        <v>1756865</v>
      </c>
      <c r="AU1233">
        <v>1264796</v>
      </c>
      <c r="AV1233">
        <v>1219199</v>
      </c>
      <c r="AW1233">
        <v>645149</v>
      </c>
      <c r="AX1233">
        <v>318094</v>
      </c>
      <c r="AY1233">
        <v>1332178</v>
      </c>
      <c r="AZ1233">
        <v>234727</v>
      </c>
      <c r="BA1233">
        <v>8999999</v>
      </c>
      <c r="BB1233" t="s">
        <v>3771</v>
      </c>
      <c r="BC1233" t="s">
        <v>6196</v>
      </c>
      <c r="BD1233" t="s">
        <v>6197</v>
      </c>
      <c r="BE1233" t="s">
        <v>6198</v>
      </c>
      <c r="BF1233" t="s">
        <v>6214</v>
      </c>
      <c r="BG1233" t="s">
        <v>6324</v>
      </c>
      <c r="BH1233" t="s">
        <v>5764</v>
      </c>
      <c r="BI1233" t="s">
        <v>195</v>
      </c>
      <c r="BJ1233" t="s">
        <v>195</v>
      </c>
      <c r="BK1233" t="s">
        <v>3773</v>
      </c>
      <c r="BL1233" t="s">
        <v>6518</v>
      </c>
      <c r="BM1233" t="s">
        <v>4949</v>
      </c>
      <c r="BN1233" t="s">
        <v>7</v>
      </c>
      <c r="BO1233" t="s">
        <v>4950</v>
      </c>
      <c r="BP1233" s="441" t="str">
        <f t="shared" si="19"/>
        <v>DL.2375.AFA.001.054.B.521211</v>
      </c>
    </row>
    <row r="1234" spans="1:68">
      <c r="A1234" t="s">
        <v>4935</v>
      </c>
      <c r="B1234" t="s">
        <v>4936</v>
      </c>
      <c r="C1234" t="s">
        <v>4937</v>
      </c>
      <c r="D1234" t="s">
        <v>3770</v>
      </c>
      <c r="E1234" t="s">
        <v>194</v>
      </c>
      <c r="F1234" t="s">
        <v>3772</v>
      </c>
      <c r="G1234" t="s">
        <v>3</v>
      </c>
      <c r="H1234" t="s">
        <v>4938</v>
      </c>
      <c r="I1234">
        <v>4</v>
      </c>
      <c r="J1234" t="s">
        <v>501</v>
      </c>
      <c r="K1234">
        <v>4</v>
      </c>
      <c r="L1234" t="s">
        <v>520</v>
      </c>
      <c r="M1234" t="s">
        <v>508</v>
      </c>
      <c r="N1234" t="s">
        <v>40</v>
      </c>
      <c r="O1234" t="s">
        <v>503</v>
      </c>
      <c r="P1234" t="s">
        <v>8</v>
      </c>
      <c r="Q1234" t="s">
        <v>4570</v>
      </c>
      <c r="R1234" t="s">
        <v>4940</v>
      </c>
      <c r="S1234" t="s">
        <v>195</v>
      </c>
      <c r="T1234" t="s">
        <v>4570</v>
      </c>
      <c r="U1234" t="s">
        <v>4570</v>
      </c>
      <c r="V1234" t="s">
        <v>5096</v>
      </c>
      <c r="W1234" t="s">
        <v>5092</v>
      </c>
      <c r="X1234" t="s">
        <v>6519</v>
      </c>
      <c r="Y1234" t="s">
        <v>6520</v>
      </c>
      <c r="Z1234" t="s">
        <v>8</v>
      </c>
      <c r="AA1234">
        <v>0</v>
      </c>
      <c r="AB1234" t="s">
        <v>195</v>
      </c>
      <c r="AC1234">
        <v>0</v>
      </c>
      <c r="AD1234" t="s">
        <v>195</v>
      </c>
      <c r="AE1234">
        <v>0</v>
      </c>
      <c r="AF1234" t="s">
        <v>195</v>
      </c>
      <c r="AG1234">
        <v>0</v>
      </c>
      <c r="AH1234" t="s">
        <v>195</v>
      </c>
      <c r="AI1234">
        <v>117</v>
      </c>
      <c r="AJ1234" t="s">
        <v>25</v>
      </c>
      <c r="AK1234">
        <v>68727</v>
      </c>
      <c r="AL1234">
        <v>8041000</v>
      </c>
      <c r="AM1234" t="s">
        <v>195</v>
      </c>
      <c r="AN1234">
        <v>0</v>
      </c>
      <c r="AO1234" t="s">
        <v>4943</v>
      </c>
      <c r="AP1234">
        <v>0</v>
      </c>
      <c r="AQ1234">
        <v>112690</v>
      </c>
      <c r="AR1234">
        <v>535815</v>
      </c>
      <c r="AS1234">
        <v>347236</v>
      </c>
      <c r="AT1234">
        <v>784830</v>
      </c>
      <c r="AU1234">
        <v>565013</v>
      </c>
      <c r="AV1234">
        <v>544643</v>
      </c>
      <c r="AW1234">
        <v>288202</v>
      </c>
      <c r="AX1234">
        <v>142100</v>
      </c>
      <c r="AY1234">
        <v>595114</v>
      </c>
      <c r="AZ1234">
        <v>104858</v>
      </c>
      <c r="BA1234">
        <v>4020499</v>
      </c>
      <c r="BB1234" t="s">
        <v>3771</v>
      </c>
      <c r="BC1234" t="s">
        <v>6196</v>
      </c>
      <c r="BD1234" t="s">
        <v>6197</v>
      </c>
      <c r="BE1234" t="s">
        <v>6198</v>
      </c>
      <c r="BF1234" t="s">
        <v>6214</v>
      </c>
      <c r="BG1234" t="s">
        <v>6324</v>
      </c>
      <c r="BH1234" t="s">
        <v>5764</v>
      </c>
      <c r="BI1234" t="s">
        <v>195</v>
      </c>
      <c r="BJ1234" t="s">
        <v>195</v>
      </c>
      <c r="BK1234" t="s">
        <v>3773</v>
      </c>
      <c r="BL1234" t="s">
        <v>6521</v>
      </c>
      <c r="BM1234" t="s">
        <v>4949</v>
      </c>
      <c r="BN1234" t="s">
        <v>7</v>
      </c>
      <c r="BO1234" t="s">
        <v>4950</v>
      </c>
      <c r="BP1234" s="441" t="str">
        <f t="shared" si="19"/>
        <v>DL.2375.AFA.001.054.B.521211</v>
      </c>
    </row>
    <row r="1235" spans="1:68">
      <c r="A1235" t="s">
        <v>4935</v>
      </c>
      <c r="B1235" t="s">
        <v>4936</v>
      </c>
      <c r="C1235" t="s">
        <v>4937</v>
      </c>
      <c r="D1235" t="s">
        <v>3770</v>
      </c>
      <c r="E1235" t="s">
        <v>194</v>
      </c>
      <c r="F1235" t="s">
        <v>3772</v>
      </c>
      <c r="G1235" t="s">
        <v>3</v>
      </c>
      <c r="H1235" t="s">
        <v>4938</v>
      </c>
      <c r="I1235">
        <v>4</v>
      </c>
      <c r="J1235" t="s">
        <v>501</v>
      </c>
      <c r="K1235">
        <v>4</v>
      </c>
      <c r="L1235" t="s">
        <v>520</v>
      </c>
      <c r="M1235" t="s">
        <v>508</v>
      </c>
      <c r="N1235" t="s">
        <v>40</v>
      </c>
      <c r="O1235" t="s">
        <v>503</v>
      </c>
      <c r="P1235" t="s">
        <v>8</v>
      </c>
      <c r="Q1235" t="s">
        <v>4570</v>
      </c>
      <c r="R1235" t="s">
        <v>4940</v>
      </c>
      <c r="S1235" t="s">
        <v>195</v>
      </c>
      <c r="T1235" t="s">
        <v>4570</v>
      </c>
      <c r="U1235" t="s">
        <v>4570</v>
      </c>
      <c r="V1235" t="s">
        <v>5265</v>
      </c>
      <c r="W1235" t="s">
        <v>5096</v>
      </c>
      <c r="X1235" t="s">
        <v>6522</v>
      </c>
      <c r="Y1235" t="s">
        <v>6523</v>
      </c>
      <c r="Z1235" t="s">
        <v>8</v>
      </c>
      <c r="AA1235">
        <v>0</v>
      </c>
      <c r="AB1235" t="s">
        <v>195</v>
      </c>
      <c r="AC1235">
        <v>0</v>
      </c>
      <c r="AD1235" t="s">
        <v>195</v>
      </c>
      <c r="AE1235">
        <v>0</v>
      </c>
      <c r="AF1235" t="s">
        <v>195</v>
      </c>
      <c r="AG1235">
        <v>0</v>
      </c>
      <c r="AH1235" t="s">
        <v>195</v>
      </c>
      <c r="AI1235">
        <v>20</v>
      </c>
      <c r="AJ1235" t="s">
        <v>25</v>
      </c>
      <c r="AK1235">
        <v>16000</v>
      </c>
      <c r="AL1235">
        <v>320000</v>
      </c>
      <c r="AM1235" t="s">
        <v>195</v>
      </c>
      <c r="AN1235">
        <v>0</v>
      </c>
      <c r="AO1235" t="s">
        <v>4943</v>
      </c>
      <c r="AP1235">
        <v>0</v>
      </c>
      <c r="AQ1235">
        <v>4485</v>
      </c>
      <c r="AR1235">
        <v>21323</v>
      </c>
      <c r="AS1235">
        <v>13819</v>
      </c>
      <c r="AT1235">
        <v>31233</v>
      </c>
      <c r="AU1235">
        <v>22485</v>
      </c>
      <c r="AV1235">
        <v>21675</v>
      </c>
      <c r="AW1235">
        <v>11469</v>
      </c>
      <c r="AX1235">
        <v>5655</v>
      </c>
      <c r="AY1235">
        <v>23683</v>
      </c>
      <c r="AZ1235">
        <v>4173</v>
      </c>
      <c r="BA1235">
        <v>160000</v>
      </c>
      <c r="BB1235" t="s">
        <v>3771</v>
      </c>
      <c r="BC1235" t="s">
        <v>6196</v>
      </c>
      <c r="BD1235" t="s">
        <v>6197</v>
      </c>
      <c r="BE1235" t="s">
        <v>6198</v>
      </c>
      <c r="BF1235" t="s">
        <v>6214</v>
      </c>
      <c r="BG1235" t="s">
        <v>6324</v>
      </c>
      <c r="BH1235" t="s">
        <v>5764</v>
      </c>
      <c r="BI1235" t="s">
        <v>195</v>
      </c>
      <c r="BJ1235" t="s">
        <v>195</v>
      </c>
      <c r="BK1235" t="s">
        <v>3773</v>
      </c>
      <c r="BL1235" t="s">
        <v>6524</v>
      </c>
      <c r="BM1235" t="s">
        <v>4949</v>
      </c>
      <c r="BN1235" t="s">
        <v>7</v>
      </c>
      <c r="BO1235" t="s">
        <v>4950</v>
      </c>
      <c r="BP1235" s="441" t="str">
        <f t="shared" si="19"/>
        <v>DL.2375.AFA.001.054.B.521211</v>
      </c>
    </row>
    <row r="1236" spans="1:68">
      <c r="A1236" t="s">
        <v>4935</v>
      </c>
      <c r="B1236" t="s">
        <v>4936</v>
      </c>
      <c r="C1236" t="s">
        <v>4937</v>
      </c>
      <c r="D1236" t="s">
        <v>3770</v>
      </c>
      <c r="E1236" t="s">
        <v>194</v>
      </c>
      <c r="F1236" t="s">
        <v>3772</v>
      </c>
      <c r="G1236" t="s">
        <v>3</v>
      </c>
      <c r="H1236" t="s">
        <v>4938</v>
      </c>
      <c r="I1236">
        <v>4</v>
      </c>
      <c r="J1236" t="s">
        <v>501</v>
      </c>
      <c r="K1236">
        <v>4</v>
      </c>
      <c r="L1236" t="s">
        <v>520</v>
      </c>
      <c r="M1236" t="s">
        <v>508</v>
      </c>
      <c r="N1236" t="s">
        <v>40</v>
      </c>
      <c r="O1236" t="s">
        <v>503</v>
      </c>
      <c r="P1236" t="s">
        <v>8</v>
      </c>
      <c r="Q1236" t="s">
        <v>4570</v>
      </c>
      <c r="R1236" t="s">
        <v>4940</v>
      </c>
      <c r="S1236" t="s">
        <v>195</v>
      </c>
      <c r="T1236" t="s">
        <v>4570</v>
      </c>
      <c r="U1236" t="s">
        <v>4570</v>
      </c>
      <c r="V1236" t="s">
        <v>5269</v>
      </c>
      <c r="W1236" t="s">
        <v>5265</v>
      </c>
      <c r="X1236" t="s">
        <v>6525</v>
      </c>
      <c r="Y1236" t="s">
        <v>6526</v>
      </c>
      <c r="Z1236" t="s">
        <v>8</v>
      </c>
      <c r="AA1236">
        <v>0</v>
      </c>
      <c r="AB1236" t="s">
        <v>195</v>
      </c>
      <c r="AC1236">
        <v>0</v>
      </c>
      <c r="AD1236" t="s">
        <v>195</v>
      </c>
      <c r="AE1236">
        <v>0</v>
      </c>
      <c r="AF1236" t="s">
        <v>195</v>
      </c>
      <c r="AG1236">
        <v>0</v>
      </c>
      <c r="AH1236" t="s">
        <v>195</v>
      </c>
      <c r="AI1236">
        <v>20</v>
      </c>
      <c r="AJ1236" t="s">
        <v>25</v>
      </c>
      <c r="AK1236">
        <v>39000</v>
      </c>
      <c r="AL1236">
        <v>780000</v>
      </c>
      <c r="AM1236" t="s">
        <v>195</v>
      </c>
      <c r="AN1236">
        <v>0</v>
      </c>
      <c r="AO1236" t="s">
        <v>4943</v>
      </c>
      <c r="AP1236">
        <v>0</v>
      </c>
      <c r="AQ1236">
        <v>10931</v>
      </c>
      <c r="AR1236">
        <v>51976</v>
      </c>
      <c r="AS1236">
        <v>33683</v>
      </c>
      <c r="AT1236">
        <v>76131</v>
      </c>
      <c r="AU1236">
        <v>54808</v>
      </c>
      <c r="AV1236">
        <v>52832</v>
      </c>
      <c r="AW1236">
        <v>27956</v>
      </c>
      <c r="AX1236">
        <v>13784</v>
      </c>
      <c r="AY1236">
        <v>57728</v>
      </c>
      <c r="AZ1236">
        <v>10172</v>
      </c>
      <c r="BA1236">
        <v>389999</v>
      </c>
      <c r="BB1236" t="s">
        <v>3771</v>
      </c>
      <c r="BC1236" t="s">
        <v>6196</v>
      </c>
      <c r="BD1236" t="s">
        <v>6197</v>
      </c>
      <c r="BE1236" t="s">
        <v>6198</v>
      </c>
      <c r="BF1236" t="s">
        <v>6214</v>
      </c>
      <c r="BG1236" t="s">
        <v>6324</v>
      </c>
      <c r="BH1236" t="s">
        <v>5764</v>
      </c>
      <c r="BI1236" t="s">
        <v>195</v>
      </c>
      <c r="BJ1236" t="s">
        <v>195</v>
      </c>
      <c r="BK1236" t="s">
        <v>3773</v>
      </c>
      <c r="BL1236" t="s">
        <v>6527</v>
      </c>
      <c r="BM1236" t="s">
        <v>4949</v>
      </c>
      <c r="BN1236" t="s">
        <v>7</v>
      </c>
      <c r="BO1236" t="s">
        <v>4950</v>
      </c>
      <c r="BP1236" s="441" t="str">
        <f t="shared" si="19"/>
        <v>DL.2375.AFA.001.054.B.521211</v>
      </c>
    </row>
    <row r="1237" spans="1:68">
      <c r="A1237" t="s">
        <v>5010</v>
      </c>
      <c r="B1237" t="s">
        <v>4936</v>
      </c>
      <c r="C1237" t="s">
        <v>4937</v>
      </c>
      <c r="D1237" t="s">
        <v>3770</v>
      </c>
      <c r="E1237" t="s">
        <v>194</v>
      </c>
      <c r="F1237" t="s">
        <v>3772</v>
      </c>
      <c r="G1237" t="s">
        <v>3</v>
      </c>
      <c r="H1237" t="s">
        <v>4938</v>
      </c>
      <c r="I1237">
        <v>4</v>
      </c>
      <c r="J1237" t="s">
        <v>501</v>
      </c>
      <c r="K1237">
        <v>4</v>
      </c>
      <c r="L1237" t="s">
        <v>520</v>
      </c>
      <c r="M1237" t="s">
        <v>508</v>
      </c>
      <c r="N1237" t="s">
        <v>40</v>
      </c>
      <c r="O1237" t="s">
        <v>503</v>
      </c>
      <c r="P1237" t="s">
        <v>8</v>
      </c>
      <c r="Q1237" t="s">
        <v>4570</v>
      </c>
      <c r="R1237" t="s">
        <v>4940</v>
      </c>
      <c r="S1237" t="s">
        <v>195</v>
      </c>
      <c r="T1237" t="s">
        <v>4570</v>
      </c>
      <c r="U1237" t="s">
        <v>4570</v>
      </c>
      <c r="V1237" t="s">
        <v>4496</v>
      </c>
      <c r="W1237" t="s">
        <v>4570</v>
      </c>
      <c r="X1237" t="s">
        <v>6511</v>
      </c>
      <c r="Y1237" t="s">
        <v>4483</v>
      </c>
      <c r="Z1237" t="s">
        <v>8</v>
      </c>
      <c r="AA1237">
        <v>0</v>
      </c>
      <c r="AB1237" t="s">
        <v>195</v>
      </c>
      <c r="AC1237">
        <v>0</v>
      </c>
      <c r="AD1237" t="s">
        <v>195</v>
      </c>
      <c r="AE1237">
        <v>0</v>
      </c>
      <c r="AF1237" t="s">
        <v>195</v>
      </c>
      <c r="AG1237">
        <v>0</v>
      </c>
      <c r="AH1237" t="s">
        <v>195</v>
      </c>
      <c r="AI1237">
        <v>1</v>
      </c>
      <c r="AJ1237" t="s">
        <v>9</v>
      </c>
      <c r="AK1237">
        <v>500000</v>
      </c>
      <c r="AL1237">
        <v>500000</v>
      </c>
      <c r="AM1237" t="s">
        <v>195</v>
      </c>
      <c r="AN1237">
        <v>0</v>
      </c>
      <c r="AO1237" t="s">
        <v>5011</v>
      </c>
      <c r="AP1237">
        <v>0</v>
      </c>
      <c r="AQ1237">
        <v>7007</v>
      </c>
      <c r="AR1237">
        <v>33318</v>
      </c>
      <c r="AS1237">
        <v>21592</v>
      </c>
      <c r="AT1237">
        <v>48802</v>
      </c>
      <c r="AU1237">
        <v>35133</v>
      </c>
      <c r="AV1237">
        <v>33867</v>
      </c>
      <c r="AW1237">
        <v>17921</v>
      </c>
      <c r="AX1237">
        <v>8836</v>
      </c>
      <c r="AY1237">
        <v>37005</v>
      </c>
      <c r="AZ1237">
        <v>6520</v>
      </c>
      <c r="BA1237">
        <v>249999</v>
      </c>
      <c r="BB1237" t="s">
        <v>3771</v>
      </c>
      <c r="BC1237" t="s">
        <v>6196</v>
      </c>
      <c r="BD1237" t="s">
        <v>6197</v>
      </c>
      <c r="BE1237" t="s">
        <v>6198</v>
      </c>
      <c r="BF1237" t="s">
        <v>6214</v>
      </c>
      <c r="BG1237" t="s">
        <v>6324</v>
      </c>
      <c r="BH1237" t="s">
        <v>5764</v>
      </c>
      <c r="BI1237" t="s">
        <v>195</v>
      </c>
      <c r="BJ1237" t="s">
        <v>195</v>
      </c>
      <c r="BK1237" t="s">
        <v>3773</v>
      </c>
      <c r="BL1237" t="s">
        <v>5049</v>
      </c>
      <c r="BM1237" t="s">
        <v>4949</v>
      </c>
      <c r="BN1237" t="s">
        <v>7</v>
      </c>
      <c r="BO1237" t="s">
        <v>4950</v>
      </c>
      <c r="BP1237" s="441" t="str">
        <f t="shared" si="19"/>
        <v>DL.2375.AFA.001.054.B.521211</v>
      </c>
    </row>
    <row r="1238" spans="1:68">
      <c r="A1238" t="s">
        <v>5010</v>
      </c>
      <c r="B1238" t="s">
        <v>4936</v>
      </c>
      <c r="C1238" t="s">
        <v>4937</v>
      </c>
      <c r="D1238" t="s">
        <v>3770</v>
      </c>
      <c r="E1238" t="s">
        <v>194</v>
      </c>
      <c r="F1238" t="s">
        <v>3772</v>
      </c>
      <c r="G1238" t="s">
        <v>3</v>
      </c>
      <c r="H1238" t="s">
        <v>4938</v>
      </c>
      <c r="I1238">
        <v>4</v>
      </c>
      <c r="J1238" t="s">
        <v>501</v>
      </c>
      <c r="K1238">
        <v>4</v>
      </c>
      <c r="L1238" t="s">
        <v>520</v>
      </c>
      <c r="M1238" t="s">
        <v>508</v>
      </c>
      <c r="N1238" t="s">
        <v>40</v>
      </c>
      <c r="O1238" t="s">
        <v>503</v>
      </c>
      <c r="P1238" t="s">
        <v>8</v>
      </c>
      <c r="Q1238" t="s">
        <v>4570</v>
      </c>
      <c r="R1238" t="s">
        <v>4940</v>
      </c>
      <c r="S1238" t="s">
        <v>195</v>
      </c>
      <c r="T1238" t="s">
        <v>4570</v>
      </c>
      <c r="U1238" t="s">
        <v>4570</v>
      </c>
      <c r="V1238" t="s">
        <v>4951</v>
      </c>
      <c r="W1238" t="s">
        <v>4496</v>
      </c>
      <c r="X1238" t="s">
        <v>6512</v>
      </c>
      <c r="Y1238" t="s">
        <v>4493</v>
      </c>
      <c r="Z1238" t="s">
        <v>8</v>
      </c>
      <c r="AA1238">
        <v>0</v>
      </c>
      <c r="AB1238" t="s">
        <v>195</v>
      </c>
      <c r="AC1238">
        <v>0</v>
      </c>
      <c r="AD1238" t="s">
        <v>195</v>
      </c>
      <c r="AE1238">
        <v>0</v>
      </c>
      <c r="AF1238" t="s">
        <v>195</v>
      </c>
      <c r="AG1238">
        <v>0</v>
      </c>
      <c r="AH1238" t="s">
        <v>195</v>
      </c>
      <c r="AI1238">
        <v>1</v>
      </c>
      <c r="AJ1238" t="s">
        <v>9</v>
      </c>
      <c r="AK1238">
        <v>650000</v>
      </c>
      <c r="AL1238">
        <v>650000</v>
      </c>
      <c r="AM1238" t="s">
        <v>195</v>
      </c>
      <c r="AN1238">
        <v>0</v>
      </c>
      <c r="AO1238" t="s">
        <v>5011</v>
      </c>
      <c r="AP1238">
        <v>0</v>
      </c>
      <c r="AQ1238">
        <v>9109</v>
      </c>
      <c r="AR1238">
        <v>43313</v>
      </c>
      <c r="AS1238">
        <v>28069</v>
      </c>
      <c r="AT1238">
        <v>63442</v>
      </c>
      <c r="AU1238">
        <v>45673</v>
      </c>
      <c r="AV1238">
        <v>44027</v>
      </c>
      <c r="AW1238">
        <v>23297</v>
      </c>
      <c r="AX1238">
        <v>11487</v>
      </c>
      <c r="AY1238">
        <v>48106</v>
      </c>
      <c r="AZ1238">
        <v>8476</v>
      </c>
      <c r="BA1238">
        <v>325001</v>
      </c>
      <c r="BB1238" t="s">
        <v>3771</v>
      </c>
      <c r="BC1238" t="s">
        <v>6196</v>
      </c>
      <c r="BD1238" t="s">
        <v>6197</v>
      </c>
      <c r="BE1238" t="s">
        <v>6198</v>
      </c>
      <c r="BF1238" t="s">
        <v>6214</v>
      </c>
      <c r="BG1238" t="s">
        <v>6324</v>
      </c>
      <c r="BH1238" t="s">
        <v>5764</v>
      </c>
      <c r="BI1238" t="s">
        <v>195</v>
      </c>
      <c r="BJ1238" t="s">
        <v>195</v>
      </c>
      <c r="BK1238" t="s">
        <v>3773</v>
      </c>
      <c r="BL1238" t="s">
        <v>5450</v>
      </c>
      <c r="BM1238" t="s">
        <v>4949</v>
      </c>
      <c r="BN1238" t="s">
        <v>7</v>
      </c>
      <c r="BO1238" t="s">
        <v>4950</v>
      </c>
      <c r="BP1238" s="441" t="str">
        <f t="shared" si="19"/>
        <v>DL.2375.AFA.001.054.B.521211</v>
      </c>
    </row>
    <row r="1239" spans="1:68">
      <c r="A1239" t="s">
        <v>5010</v>
      </c>
      <c r="B1239" t="s">
        <v>4936</v>
      </c>
      <c r="C1239" t="s">
        <v>4937</v>
      </c>
      <c r="D1239" t="s">
        <v>3770</v>
      </c>
      <c r="E1239" t="s">
        <v>194</v>
      </c>
      <c r="F1239" t="s">
        <v>3772</v>
      </c>
      <c r="G1239" t="s">
        <v>3</v>
      </c>
      <c r="H1239" t="s">
        <v>4938</v>
      </c>
      <c r="I1239">
        <v>4</v>
      </c>
      <c r="J1239" t="s">
        <v>501</v>
      </c>
      <c r="K1239">
        <v>4</v>
      </c>
      <c r="L1239" t="s">
        <v>520</v>
      </c>
      <c r="M1239" t="s">
        <v>508</v>
      </c>
      <c r="N1239" t="s">
        <v>40</v>
      </c>
      <c r="O1239" t="s">
        <v>503</v>
      </c>
      <c r="P1239" t="s">
        <v>8</v>
      </c>
      <c r="Q1239" t="s">
        <v>4570</v>
      </c>
      <c r="R1239" t="s">
        <v>4940</v>
      </c>
      <c r="S1239" t="s">
        <v>195</v>
      </c>
      <c r="T1239" t="s">
        <v>4570</v>
      </c>
      <c r="U1239" t="s">
        <v>4570</v>
      </c>
      <c r="V1239" t="s">
        <v>5001</v>
      </c>
      <c r="W1239" t="s">
        <v>4951</v>
      </c>
      <c r="X1239" t="s">
        <v>6513</v>
      </c>
      <c r="Y1239" t="s">
        <v>6514</v>
      </c>
      <c r="Z1239" t="s">
        <v>8</v>
      </c>
      <c r="AA1239">
        <v>0</v>
      </c>
      <c r="AB1239" t="s">
        <v>195</v>
      </c>
      <c r="AC1239">
        <v>0</v>
      </c>
      <c r="AD1239" t="s">
        <v>195</v>
      </c>
      <c r="AE1239">
        <v>0</v>
      </c>
      <c r="AF1239" t="s">
        <v>195</v>
      </c>
      <c r="AG1239">
        <v>0</v>
      </c>
      <c r="AH1239" t="s">
        <v>195</v>
      </c>
      <c r="AI1239">
        <v>1</v>
      </c>
      <c r="AJ1239" t="s">
        <v>9</v>
      </c>
      <c r="AK1239">
        <v>500000</v>
      </c>
      <c r="AL1239">
        <v>500000</v>
      </c>
      <c r="AM1239" t="s">
        <v>195</v>
      </c>
      <c r="AN1239">
        <v>0</v>
      </c>
      <c r="AO1239" t="s">
        <v>5011</v>
      </c>
      <c r="AP1239">
        <v>0</v>
      </c>
      <c r="AQ1239">
        <v>7007</v>
      </c>
      <c r="AR1239">
        <v>33318</v>
      </c>
      <c r="AS1239">
        <v>21592</v>
      </c>
      <c r="AT1239">
        <v>48802</v>
      </c>
      <c r="AU1239">
        <v>35133</v>
      </c>
      <c r="AV1239">
        <v>33867</v>
      </c>
      <c r="AW1239">
        <v>17921</v>
      </c>
      <c r="AX1239">
        <v>8836</v>
      </c>
      <c r="AY1239">
        <v>37005</v>
      </c>
      <c r="AZ1239">
        <v>6520</v>
      </c>
      <c r="BA1239">
        <v>249999</v>
      </c>
      <c r="BB1239" t="s">
        <v>3771</v>
      </c>
      <c r="BC1239" t="s">
        <v>6196</v>
      </c>
      <c r="BD1239" t="s">
        <v>6197</v>
      </c>
      <c r="BE1239" t="s">
        <v>6198</v>
      </c>
      <c r="BF1239" t="s">
        <v>6214</v>
      </c>
      <c r="BG1239" t="s">
        <v>6324</v>
      </c>
      <c r="BH1239" t="s">
        <v>5764</v>
      </c>
      <c r="BI1239" t="s">
        <v>195</v>
      </c>
      <c r="BJ1239" t="s">
        <v>195</v>
      </c>
      <c r="BK1239" t="s">
        <v>3773</v>
      </c>
      <c r="BL1239" t="s">
        <v>6515</v>
      </c>
      <c r="BM1239" t="s">
        <v>4949</v>
      </c>
      <c r="BN1239" t="s">
        <v>7</v>
      </c>
      <c r="BO1239" t="s">
        <v>4950</v>
      </c>
      <c r="BP1239" s="441" t="str">
        <f t="shared" si="19"/>
        <v>DL.2375.AFA.001.054.B.521211</v>
      </c>
    </row>
    <row r="1240" spans="1:68">
      <c r="A1240" t="s">
        <v>5010</v>
      </c>
      <c r="B1240" t="s">
        <v>4936</v>
      </c>
      <c r="C1240" t="s">
        <v>4937</v>
      </c>
      <c r="D1240" t="s">
        <v>3770</v>
      </c>
      <c r="E1240" t="s">
        <v>194</v>
      </c>
      <c r="F1240" t="s">
        <v>3772</v>
      </c>
      <c r="G1240" t="s">
        <v>3</v>
      </c>
      <c r="H1240" t="s">
        <v>4938</v>
      </c>
      <c r="I1240">
        <v>4</v>
      </c>
      <c r="J1240" t="s">
        <v>501</v>
      </c>
      <c r="K1240">
        <v>4</v>
      </c>
      <c r="L1240" t="s">
        <v>520</v>
      </c>
      <c r="M1240" t="s">
        <v>508</v>
      </c>
      <c r="N1240" t="s">
        <v>40</v>
      </c>
      <c r="O1240" t="s">
        <v>503</v>
      </c>
      <c r="P1240" t="s">
        <v>8</v>
      </c>
      <c r="Q1240" t="s">
        <v>4570</v>
      </c>
      <c r="R1240" t="s">
        <v>4940</v>
      </c>
      <c r="S1240" t="s">
        <v>195</v>
      </c>
      <c r="T1240" t="s">
        <v>4570</v>
      </c>
      <c r="U1240" t="s">
        <v>4570</v>
      </c>
      <c r="V1240" t="s">
        <v>5092</v>
      </c>
      <c r="W1240" t="s">
        <v>5001</v>
      </c>
      <c r="X1240" t="s">
        <v>6516</v>
      </c>
      <c r="Y1240" t="s">
        <v>6517</v>
      </c>
      <c r="Z1240" t="s">
        <v>8</v>
      </c>
      <c r="AA1240">
        <v>0</v>
      </c>
      <c r="AB1240" t="s">
        <v>195</v>
      </c>
      <c r="AC1240">
        <v>0</v>
      </c>
      <c r="AD1240" t="s">
        <v>195</v>
      </c>
      <c r="AE1240">
        <v>0</v>
      </c>
      <c r="AF1240" t="s">
        <v>195</v>
      </c>
      <c r="AG1240">
        <v>0</v>
      </c>
      <c r="AH1240" t="s">
        <v>195</v>
      </c>
      <c r="AI1240">
        <v>225</v>
      </c>
      <c r="AJ1240" t="s">
        <v>117</v>
      </c>
      <c r="AK1240">
        <v>80000</v>
      </c>
      <c r="AL1240">
        <v>18000000</v>
      </c>
      <c r="AM1240" t="s">
        <v>195</v>
      </c>
      <c r="AN1240">
        <v>0</v>
      </c>
      <c r="AO1240" t="s">
        <v>5011</v>
      </c>
      <c r="AP1240">
        <v>0</v>
      </c>
      <c r="AQ1240">
        <v>252260</v>
      </c>
      <c r="AR1240">
        <v>1199436</v>
      </c>
      <c r="AS1240">
        <v>777297</v>
      </c>
      <c r="AT1240">
        <v>1756865</v>
      </c>
      <c r="AU1240">
        <v>1264796</v>
      </c>
      <c r="AV1240">
        <v>1219199</v>
      </c>
      <c r="AW1240">
        <v>645149</v>
      </c>
      <c r="AX1240">
        <v>318094</v>
      </c>
      <c r="AY1240">
        <v>1332178</v>
      </c>
      <c r="AZ1240">
        <v>234727</v>
      </c>
      <c r="BA1240">
        <v>8999999</v>
      </c>
      <c r="BB1240" t="s">
        <v>3771</v>
      </c>
      <c r="BC1240" t="s">
        <v>6196</v>
      </c>
      <c r="BD1240" t="s">
        <v>6197</v>
      </c>
      <c r="BE1240" t="s">
        <v>6198</v>
      </c>
      <c r="BF1240" t="s">
        <v>6214</v>
      </c>
      <c r="BG1240" t="s">
        <v>6324</v>
      </c>
      <c r="BH1240" t="s">
        <v>5764</v>
      </c>
      <c r="BI1240" t="s">
        <v>195</v>
      </c>
      <c r="BJ1240" t="s">
        <v>195</v>
      </c>
      <c r="BK1240" t="s">
        <v>3773</v>
      </c>
      <c r="BL1240" t="s">
        <v>6518</v>
      </c>
      <c r="BM1240" t="s">
        <v>4949</v>
      </c>
      <c r="BN1240" t="s">
        <v>7</v>
      </c>
      <c r="BO1240" t="s">
        <v>4950</v>
      </c>
      <c r="BP1240" s="441" t="str">
        <f t="shared" si="19"/>
        <v>DL.2375.AFA.001.054.B.521211</v>
      </c>
    </row>
    <row r="1241" spans="1:68">
      <c r="A1241" t="s">
        <v>5010</v>
      </c>
      <c r="B1241" t="s">
        <v>4936</v>
      </c>
      <c r="C1241" t="s">
        <v>4937</v>
      </c>
      <c r="D1241" t="s">
        <v>3770</v>
      </c>
      <c r="E1241" t="s">
        <v>194</v>
      </c>
      <c r="F1241" t="s">
        <v>3772</v>
      </c>
      <c r="G1241" t="s">
        <v>3</v>
      </c>
      <c r="H1241" t="s">
        <v>4938</v>
      </c>
      <c r="I1241">
        <v>4</v>
      </c>
      <c r="J1241" t="s">
        <v>501</v>
      </c>
      <c r="K1241">
        <v>4</v>
      </c>
      <c r="L1241" t="s">
        <v>520</v>
      </c>
      <c r="M1241" t="s">
        <v>508</v>
      </c>
      <c r="N1241" t="s">
        <v>40</v>
      </c>
      <c r="O1241" t="s">
        <v>503</v>
      </c>
      <c r="P1241" t="s">
        <v>8</v>
      </c>
      <c r="Q1241" t="s">
        <v>4570</v>
      </c>
      <c r="R1241" t="s">
        <v>4940</v>
      </c>
      <c r="S1241" t="s">
        <v>195</v>
      </c>
      <c r="T1241" t="s">
        <v>4570</v>
      </c>
      <c r="U1241" t="s">
        <v>4570</v>
      </c>
      <c r="V1241" t="s">
        <v>5096</v>
      </c>
      <c r="W1241" t="s">
        <v>5092</v>
      </c>
      <c r="X1241" t="s">
        <v>6519</v>
      </c>
      <c r="Y1241" t="s">
        <v>6520</v>
      </c>
      <c r="Z1241" t="s">
        <v>8</v>
      </c>
      <c r="AA1241">
        <v>0</v>
      </c>
      <c r="AB1241" t="s">
        <v>195</v>
      </c>
      <c r="AC1241">
        <v>0</v>
      </c>
      <c r="AD1241" t="s">
        <v>195</v>
      </c>
      <c r="AE1241">
        <v>0</v>
      </c>
      <c r="AF1241" t="s">
        <v>195</v>
      </c>
      <c r="AG1241">
        <v>0</v>
      </c>
      <c r="AH1241" t="s">
        <v>195</v>
      </c>
      <c r="AI1241">
        <v>117</v>
      </c>
      <c r="AJ1241" t="s">
        <v>25</v>
      </c>
      <c r="AK1241">
        <v>68727</v>
      </c>
      <c r="AL1241">
        <v>8041000</v>
      </c>
      <c r="AM1241" t="s">
        <v>195</v>
      </c>
      <c r="AN1241">
        <v>0</v>
      </c>
      <c r="AO1241" t="s">
        <v>5011</v>
      </c>
      <c r="AP1241">
        <v>0</v>
      </c>
      <c r="AQ1241">
        <v>112690</v>
      </c>
      <c r="AR1241">
        <v>535815</v>
      </c>
      <c r="AS1241">
        <v>347236</v>
      </c>
      <c r="AT1241">
        <v>784830</v>
      </c>
      <c r="AU1241">
        <v>565013</v>
      </c>
      <c r="AV1241">
        <v>544643</v>
      </c>
      <c r="AW1241">
        <v>288202</v>
      </c>
      <c r="AX1241">
        <v>142100</v>
      </c>
      <c r="AY1241">
        <v>595114</v>
      </c>
      <c r="AZ1241">
        <v>104858</v>
      </c>
      <c r="BA1241">
        <v>4020499</v>
      </c>
      <c r="BB1241" t="s">
        <v>3771</v>
      </c>
      <c r="BC1241" t="s">
        <v>6196</v>
      </c>
      <c r="BD1241" t="s">
        <v>6197</v>
      </c>
      <c r="BE1241" t="s">
        <v>6198</v>
      </c>
      <c r="BF1241" t="s">
        <v>6214</v>
      </c>
      <c r="BG1241" t="s">
        <v>6324</v>
      </c>
      <c r="BH1241" t="s">
        <v>5764</v>
      </c>
      <c r="BI1241" t="s">
        <v>195</v>
      </c>
      <c r="BJ1241" t="s">
        <v>195</v>
      </c>
      <c r="BK1241" t="s">
        <v>3773</v>
      </c>
      <c r="BL1241" t="s">
        <v>6521</v>
      </c>
      <c r="BM1241" t="s">
        <v>4949</v>
      </c>
      <c r="BN1241" t="s">
        <v>7</v>
      </c>
      <c r="BO1241" t="s">
        <v>4950</v>
      </c>
      <c r="BP1241" s="441" t="str">
        <f t="shared" si="19"/>
        <v>DL.2375.AFA.001.054.B.521211</v>
      </c>
    </row>
    <row r="1242" spans="1:68">
      <c r="A1242" t="s">
        <v>5010</v>
      </c>
      <c r="B1242" t="s">
        <v>4936</v>
      </c>
      <c r="C1242" t="s">
        <v>4937</v>
      </c>
      <c r="D1242" t="s">
        <v>3770</v>
      </c>
      <c r="E1242" t="s">
        <v>194</v>
      </c>
      <c r="F1242" t="s">
        <v>3772</v>
      </c>
      <c r="G1242" t="s">
        <v>3</v>
      </c>
      <c r="H1242" t="s">
        <v>4938</v>
      </c>
      <c r="I1242">
        <v>4</v>
      </c>
      <c r="J1242" t="s">
        <v>501</v>
      </c>
      <c r="K1242">
        <v>4</v>
      </c>
      <c r="L1242" t="s">
        <v>520</v>
      </c>
      <c r="M1242" t="s">
        <v>508</v>
      </c>
      <c r="N1242" t="s">
        <v>40</v>
      </c>
      <c r="O1242" t="s">
        <v>503</v>
      </c>
      <c r="P1242" t="s">
        <v>8</v>
      </c>
      <c r="Q1242" t="s">
        <v>4570</v>
      </c>
      <c r="R1242" t="s">
        <v>4940</v>
      </c>
      <c r="S1242" t="s">
        <v>195</v>
      </c>
      <c r="T1242" t="s">
        <v>4570</v>
      </c>
      <c r="U1242" t="s">
        <v>4570</v>
      </c>
      <c r="V1242" t="s">
        <v>5265</v>
      </c>
      <c r="W1242" t="s">
        <v>5096</v>
      </c>
      <c r="X1242" t="s">
        <v>6522</v>
      </c>
      <c r="Y1242" t="s">
        <v>6523</v>
      </c>
      <c r="Z1242" t="s">
        <v>8</v>
      </c>
      <c r="AA1242">
        <v>0</v>
      </c>
      <c r="AB1242" t="s">
        <v>195</v>
      </c>
      <c r="AC1242">
        <v>0</v>
      </c>
      <c r="AD1242" t="s">
        <v>195</v>
      </c>
      <c r="AE1242">
        <v>0</v>
      </c>
      <c r="AF1242" t="s">
        <v>195</v>
      </c>
      <c r="AG1242">
        <v>0</v>
      </c>
      <c r="AH1242" t="s">
        <v>195</v>
      </c>
      <c r="AI1242">
        <v>20</v>
      </c>
      <c r="AJ1242" t="s">
        <v>25</v>
      </c>
      <c r="AK1242">
        <v>16000</v>
      </c>
      <c r="AL1242">
        <v>320000</v>
      </c>
      <c r="AM1242" t="s">
        <v>195</v>
      </c>
      <c r="AN1242">
        <v>0</v>
      </c>
      <c r="AO1242" t="s">
        <v>5011</v>
      </c>
      <c r="AP1242">
        <v>0</v>
      </c>
      <c r="AQ1242">
        <v>4485</v>
      </c>
      <c r="AR1242">
        <v>21323</v>
      </c>
      <c r="AS1242">
        <v>13819</v>
      </c>
      <c r="AT1242">
        <v>31233</v>
      </c>
      <c r="AU1242">
        <v>22485</v>
      </c>
      <c r="AV1242">
        <v>21675</v>
      </c>
      <c r="AW1242">
        <v>11469</v>
      </c>
      <c r="AX1242">
        <v>5655</v>
      </c>
      <c r="AY1242">
        <v>23683</v>
      </c>
      <c r="AZ1242">
        <v>4173</v>
      </c>
      <c r="BA1242">
        <v>160000</v>
      </c>
      <c r="BB1242" t="s">
        <v>3771</v>
      </c>
      <c r="BC1242" t="s">
        <v>6196</v>
      </c>
      <c r="BD1242" t="s">
        <v>6197</v>
      </c>
      <c r="BE1242" t="s">
        <v>6198</v>
      </c>
      <c r="BF1242" t="s">
        <v>6214</v>
      </c>
      <c r="BG1242" t="s">
        <v>6324</v>
      </c>
      <c r="BH1242" t="s">
        <v>5764</v>
      </c>
      <c r="BI1242" t="s">
        <v>195</v>
      </c>
      <c r="BJ1242" t="s">
        <v>195</v>
      </c>
      <c r="BK1242" t="s">
        <v>3773</v>
      </c>
      <c r="BL1242" t="s">
        <v>6524</v>
      </c>
      <c r="BM1242" t="s">
        <v>4949</v>
      </c>
      <c r="BN1242" t="s">
        <v>7</v>
      </c>
      <c r="BO1242" t="s">
        <v>4950</v>
      </c>
      <c r="BP1242" s="441" t="str">
        <f t="shared" si="19"/>
        <v>DL.2375.AFA.001.054.B.521211</v>
      </c>
    </row>
    <row r="1243" spans="1:68">
      <c r="A1243" t="s">
        <v>5010</v>
      </c>
      <c r="B1243" t="s">
        <v>4936</v>
      </c>
      <c r="C1243" t="s">
        <v>4937</v>
      </c>
      <c r="D1243" t="s">
        <v>3770</v>
      </c>
      <c r="E1243" t="s">
        <v>194</v>
      </c>
      <c r="F1243" t="s">
        <v>3772</v>
      </c>
      <c r="G1243" t="s">
        <v>3</v>
      </c>
      <c r="H1243" t="s">
        <v>4938</v>
      </c>
      <c r="I1243">
        <v>4</v>
      </c>
      <c r="J1243" t="s">
        <v>501</v>
      </c>
      <c r="K1243">
        <v>4</v>
      </c>
      <c r="L1243" t="s">
        <v>520</v>
      </c>
      <c r="M1243" t="s">
        <v>508</v>
      </c>
      <c r="N1243" t="s">
        <v>40</v>
      </c>
      <c r="O1243" t="s">
        <v>503</v>
      </c>
      <c r="P1243" t="s">
        <v>8</v>
      </c>
      <c r="Q1243" t="s">
        <v>4570</v>
      </c>
      <c r="R1243" t="s">
        <v>4940</v>
      </c>
      <c r="S1243" t="s">
        <v>195</v>
      </c>
      <c r="T1243" t="s">
        <v>4570</v>
      </c>
      <c r="U1243" t="s">
        <v>4570</v>
      </c>
      <c r="V1243" t="s">
        <v>5269</v>
      </c>
      <c r="W1243" t="s">
        <v>5265</v>
      </c>
      <c r="X1243" t="s">
        <v>6525</v>
      </c>
      <c r="Y1243" t="s">
        <v>6526</v>
      </c>
      <c r="Z1243" t="s">
        <v>8</v>
      </c>
      <c r="AA1243">
        <v>0</v>
      </c>
      <c r="AB1243" t="s">
        <v>195</v>
      </c>
      <c r="AC1243">
        <v>0</v>
      </c>
      <c r="AD1243" t="s">
        <v>195</v>
      </c>
      <c r="AE1243">
        <v>0</v>
      </c>
      <c r="AF1243" t="s">
        <v>195</v>
      </c>
      <c r="AG1243">
        <v>0</v>
      </c>
      <c r="AH1243" t="s">
        <v>195</v>
      </c>
      <c r="AI1243">
        <v>20</v>
      </c>
      <c r="AJ1243" t="s">
        <v>25</v>
      </c>
      <c r="AK1243">
        <v>39000</v>
      </c>
      <c r="AL1243">
        <v>780000</v>
      </c>
      <c r="AM1243" t="s">
        <v>195</v>
      </c>
      <c r="AN1243">
        <v>0</v>
      </c>
      <c r="AO1243" t="s">
        <v>5011</v>
      </c>
      <c r="AP1243">
        <v>0</v>
      </c>
      <c r="AQ1243">
        <v>10931</v>
      </c>
      <c r="AR1243">
        <v>51976</v>
      </c>
      <c r="AS1243">
        <v>33683</v>
      </c>
      <c r="AT1243">
        <v>76131</v>
      </c>
      <c r="AU1243">
        <v>54808</v>
      </c>
      <c r="AV1243">
        <v>52832</v>
      </c>
      <c r="AW1243">
        <v>27956</v>
      </c>
      <c r="AX1243">
        <v>13784</v>
      </c>
      <c r="AY1243">
        <v>57728</v>
      </c>
      <c r="AZ1243">
        <v>10172</v>
      </c>
      <c r="BA1243">
        <v>389999</v>
      </c>
      <c r="BB1243" t="s">
        <v>3771</v>
      </c>
      <c r="BC1243" t="s">
        <v>6196</v>
      </c>
      <c r="BD1243" t="s">
        <v>6197</v>
      </c>
      <c r="BE1243" t="s">
        <v>6198</v>
      </c>
      <c r="BF1243" t="s">
        <v>6214</v>
      </c>
      <c r="BG1243" t="s">
        <v>6324</v>
      </c>
      <c r="BH1243" t="s">
        <v>5764</v>
      </c>
      <c r="BI1243" t="s">
        <v>195</v>
      </c>
      <c r="BJ1243" t="s">
        <v>195</v>
      </c>
      <c r="BK1243" t="s">
        <v>3773</v>
      </c>
      <c r="BL1243" t="s">
        <v>6527</v>
      </c>
      <c r="BM1243" t="s">
        <v>4949</v>
      </c>
      <c r="BN1243" t="s">
        <v>7</v>
      </c>
      <c r="BO1243" t="s">
        <v>4950</v>
      </c>
      <c r="BP1243" s="441" t="str">
        <f t="shared" si="19"/>
        <v>DL.2375.AFA.001.054.B.521211</v>
      </c>
    </row>
    <row r="1244" spans="1:68">
      <c r="A1244" t="s">
        <v>4935</v>
      </c>
      <c r="B1244" t="s">
        <v>4936</v>
      </c>
      <c r="C1244" t="s">
        <v>4937</v>
      </c>
      <c r="D1244" t="s">
        <v>3770</v>
      </c>
      <c r="E1244" t="s">
        <v>194</v>
      </c>
      <c r="F1244" t="s">
        <v>3772</v>
      </c>
      <c r="G1244" t="s">
        <v>3</v>
      </c>
      <c r="H1244" t="s">
        <v>4938</v>
      </c>
      <c r="I1244">
        <v>4</v>
      </c>
      <c r="J1244" t="s">
        <v>501</v>
      </c>
      <c r="K1244">
        <v>4</v>
      </c>
      <c r="L1244" t="s">
        <v>520</v>
      </c>
      <c r="M1244" t="s">
        <v>509</v>
      </c>
      <c r="N1244" t="s">
        <v>41</v>
      </c>
      <c r="O1244" t="s">
        <v>503</v>
      </c>
      <c r="P1244" t="s">
        <v>8</v>
      </c>
      <c r="Q1244" t="s">
        <v>4570</v>
      </c>
      <c r="R1244" t="s">
        <v>4940</v>
      </c>
      <c r="S1244" t="s">
        <v>195</v>
      </c>
      <c r="T1244" t="s">
        <v>4570</v>
      </c>
      <c r="U1244" t="s">
        <v>4570</v>
      </c>
      <c r="V1244" t="s">
        <v>4496</v>
      </c>
      <c r="W1244" t="s">
        <v>4570</v>
      </c>
      <c r="X1244" t="s">
        <v>6528</v>
      </c>
      <c r="Y1244" t="s">
        <v>4483</v>
      </c>
      <c r="Z1244" t="s">
        <v>8</v>
      </c>
      <c r="AA1244">
        <v>0</v>
      </c>
      <c r="AB1244" t="s">
        <v>195</v>
      </c>
      <c r="AC1244">
        <v>0</v>
      </c>
      <c r="AD1244" t="s">
        <v>195</v>
      </c>
      <c r="AE1244">
        <v>0</v>
      </c>
      <c r="AF1244" t="s">
        <v>195</v>
      </c>
      <c r="AG1244">
        <v>0</v>
      </c>
      <c r="AH1244" t="s">
        <v>195</v>
      </c>
      <c r="AI1244">
        <v>4</v>
      </c>
      <c r="AJ1244" t="s">
        <v>9</v>
      </c>
      <c r="AK1244">
        <v>1000000</v>
      </c>
      <c r="AL1244">
        <v>4000000</v>
      </c>
      <c r="AM1244" t="s">
        <v>195</v>
      </c>
      <c r="AN1244">
        <v>0</v>
      </c>
      <c r="AO1244" t="s">
        <v>4943</v>
      </c>
      <c r="AP1244">
        <v>0</v>
      </c>
      <c r="AQ1244">
        <v>56058</v>
      </c>
      <c r="AR1244">
        <v>266541</v>
      </c>
      <c r="AS1244">
        <v>172733</v>
      </c>
      <c r="AT1244">
        <v>390414</v>
      </c>
      <c r="AU1244">
        <v>281066</v>
      </c>
      <c r="AV1244">
        <v>270933</v>
      </c>
      <c r="AW1244">
        <v>143366</v>
      </c>
      <c r="AX1244">
        <v>70687</v>
      </c>
      <c r="AY1244">
        <v>296040</v>
      </c>
      <c r="AZ1244">
        <v>52162</v>
      </c>
      <c r="BA1244">
        <v>2000000</v>
      </c>
      <c r="BB1244" t="s">
        <v>3771</v>
      </c>
      <c r="BC1244" t="s">
        <v>6196</v>
      </c>
      <c r="BD1244" t="s">
        <v>6197</v>
      </c>
      <c r="BE1244" t="s">
        <v>6198</v>
      </c>
      <c r="BF1244" t="s">
        <v>6214</v>
      </c>
      <c r="BG1244" t="s">
        <v>6289</v>
      </c>
      <c r="BH1244" t="s">
        <v>5764</v>
      </c>
      <c r="BI1244" t="s">
        <v>195</v>
      </c>
      <c r="BJ1244" t="s">
        <v>195</v>
      </c>
      <c r="BK1244" t="s">
        <v>3773</v>
      </c>
      <c r="BL1244" t="s">
        <v>5049</v>
      </c>
      <c r="BM1244" t="s">
        <v>4949</v>
      </c>
      <c r="BN1244" t="s">
        <v>7</v>
      </c>
      <c r="BO1244" t="s">
        <v>4950</v>
      </c>
      <c r="BP1244" s="441" t="str">
        <f t="shared" si="19"/>
        <v>DL.2375.AFA.001.054.C.521211</v>
      </c>
    </row>
    <row r="1245" spans="1:68">
      <c r="A1245" t="s">
        <v>4935</v>
      </c>
      <c r="B1245" t="s">
        <v>4936</v>
      </c>
      <c r="C1245" t="s">
        <v>4937</v>
      </c>
      <c r="D1245" t="s">
        <v>3770</v>
      </c>
      <c r="E1245" t="s">
        <v>194</v>
      </c>
      <c r="F1245" t="s">
        <v>3772</v>
      </c>
      <c r="G1245" t="s">
        <v>3</v>
      </c>
      <c r="H1245" t="s">
        <v>4938</v>
      </c>
      <c r="I1245">
        <v>4</v>
      </c>
      <c r="J1245" t="s">
        <v>501</v>
      </c>
      <c r="K1245">
        <v>4</v>
      </c>
      <c r="L1245" t="s">
        <v>520</v>
      </c>
      <c r="M1245" t="s">
        <v>509</v>
      </c>
      <c r="N1245" t="s">
        <v>41</v>
      </c>
      <c r="O1245" t="s">
        <v>503</v>
      </c>
      <c r="P1245" t="s">
        <v>8</v>
      </c>
      <c r="Q1245" t="s">
        <v>4570</v>
      </c>
      <c r="R1245" t="s">
        <v>4940</v>
      </c>
      <c r="S1245" t="s">
        <v>195</v>
      </c>
      <c r="T1245" t="s">
        <v>4570</v>
      </c>
      <c r="U1245" t="s">
        <v>4570</v>
      </c>
      <c r="V1245" t="s">
        <v>4951</v>
      </c>
      <c r="W1245" t="s">
        <v>4496</v>
      </c>
      <c r="X1245" t="s">
        <v>6529</v>
      </c>
      <c r="Y1245" t="s">
        <v>4493</v>
      </c>
      <c r="Z1245" t="s">
        <v>8</v>
      </c>
      <c r="AA1245">
        <v>0</v>
      </c>
      <c r="AB1245" t="s">
        <v>195</v>
      </c>
      <c r="AC1245">
        <v>0</v>
      </c>
      <c r="AD1245" t="s">
        <v>195</v>
      </c>
      <c r="AE1245">
        <v>0</v>
      </c>
      <c r="AF1245" t="s">
        <v>195</v>
      </c>
      <c r="AG1245">
        <v>0</v>
      </c>
      <c r="AH1245" t="s">
        <v>195</v>
      </c>
      <c r="AI1245">
        <v>4</v>
      </c>
      <c r="AJ1245" t="s">
        <v>9</v>
      </c>
      <c r="AK1245">
        <v>1000000</v>
      </c>
      <c r="AL1245">
        <v>4000000</v>
      </c>
      <c r="AM1245" t="s">
        <v>195</v>
      </c>
      <c r="AN1245">
        <v>0</v>
      </c>
      <c r="AO1245" t="s">
        <v>4943</v>
      </c>
      <c r="AP1245">
        <v>0</v>
      </c>
      <c r="AQ1245">
        <v>56058</v>
      </c>
      <c r="AR1245">
        <v>266541</v>
      </c>
      <c r="AS1245">
        <v>172733</v>
      </c>
      <c r="AT1245">
        <v>390414</v>
      </c>
      <c r="AU1245">
        <v>281066</v>
      </c>
      <c r="AV1245">
        <v>270933</v>
      </c>
      <c r="AW1245">
        <v>143366</v>
      </c>
      <c r="AX1245">
        <v>70687</v>
      </c>
      <c r="AY1245">
        <v>296040</v>
      </c>
      <c r="AZ1245">
        <v>52162</v>
      </c>
      <c r="BA1245">
        <v>2000000</v>
      </c>
      <c r="BB1245" t="s">
        <v>3771</v>
      </c>
      <c r="BC1245" t="s">
        <v>6196</v>
      </c>
      <c r="BD1245" t="s">
        <v>6197</v>
      </c>
      <c r="BE1245" t="s">
        <v>6198</v>
      </c>
      <c r="BF1245" t="s">
        <v>6214</v>
      </c>
      <c r="BG1245" t="s">
        <v>6289</v>
      </c>
      <c r="BH1245" t="s">
        <v>5764</v>
      </c>
      <c r="BI1245" t="s">
        <v>195</v>
      </c>
      <c r="BJ1245" t="s">
        <v>195</v>
      </c>
      <c r="BK1245" t="s">
        <v>3773</v>
      </c>
      <c r="BL1245" t="s">
        <v>5450</v>
      </c>
      <c r="BM1245" t="s">
        <v>4949</v>
      </c>
      <c r="BN1245" t="s">
        <v>7</v>
      </c>
      <c r="BO1245" t="s">
        <v>4950</v>
      </c>
      <c r="BP1245" s="441" t="str">
        <f t="shared" si="19"/>
        <v>DL.2375.AFA.001.054.C.521211</v>
      </c>
    </row>
    <row r="1246" spans="1:68">
      <c r="A1246" t="s">
        <v>4935</v>
      </c>
      <c r="B1246" t="s">
        <v>4936</v>
      </c>
      <c r="C1246" t="s">
        <v>4937</v>
      </c>
      <c r="D1246" t="s">
        <v>3770</v>
      </c>
      <c r="E1246" t="s">
        <v>194</v>
      </c>
      <c r="F1246" t="s">
        <v>3772</v>
      </c>
      <c r="G1246" t="s">
        <v>3</v>
      </c>
      <c r="H1246" t="s">
        <v>4938</v>
      </c>
      <c r="I1246">
        <v>4</v>
      </c>
      <c r="J1246" t="s">
        <v>501</v>
      </c>
      <c r="K1246">
        <v>4</v>
      </c>
      <c r="L1246" t="s">
        <v>520</v>
      </c>
      <c r="M1246" t="s">
        <v>509</v>
      </c>
      <c r="N1246" t="s">
        <v>41</v>
      </c>
      <c r="O1246" t="s">
        <v>503</v>
      </c>
      <c r="P1246" t="s">
        <v>8</v>
      </c>
      <c r="Q1246" t="s">
        <v>4570</v>
      </c>
      <c r="R1246" t="s">
        <v>4940</v>
      </c>
      <c r="S1246" t="s">
        <v>195</v>
      </c>
      <c r="T1246" t="s">
        <v>4570</v>
      </c>
      <c r="U1246" t="s">
        <v>4570</v>
      </c>
      <c r="V1246" t="s">
        <v>5001</v>
      </c>
      <c r="W1246" t="s">
        <v>4951</v>
      </c>
      <c r="X1246" t="s">
        <v>6530</v>
      </c>
      <c r="Y1246" t="s">
        <v>4495</v>
      </c>
      <c r="Z1246" t="s">
        <v>8</v>
      </c>
      <c r="AA1246">
        <v>0</v>
      </c>
      <c r="AB1246" t="s">
        <v>195</v>
      </c>
      <c r="AC1246">
        <v>0</v>
      </c>
      <c r="AD1246" t="s">
        <v>195</v>
      </c>
      <c r="AE1246">
        <v>0</v>
      </c>
      <c r="AF1246" t="s">
        <v>195</v>
      </c>
      <c r="AG1246">
        <v>0</v>
      </c>
      <c r="AH1246" t="s">
        <v>195</v>
      </c>
      <c r="AI1246">
        <v>4</v>
      </c>
      <c r="AJ1246" t="s">
        <v>9</v>
      </c>
      <c r="AK1246">
        <v>1000000</v>
      </c>
      <c r="AL1246">
        <v>4000000</v>
      </c>
      <c r="AM1246" t="s">
        <v>195</v>
      </c>
      <c r="AN1246">
        <v>0</v>
      </c>
      <c r="AO1246" t="s">
        <v>4943</v>
      </c>
      <c r="AP1246">
        <v>0</v>
      </c>
      <c r="AQ1246">
        <v>56058</v>
      </c>
      <c r="AR1246">
        <v>266541</v>
      </c>
      <c r="AS1246">
        <v>172733</v>
      </c>
      <c r="AT1246">
        <v>390414</v>
      </c>
      <c r="AU1246">
        <v>281066</v>
      </c>
      <c r="AV1246">
        <v>270933</v>
      </c>
      <c r="AW1246">
        <v>143366</v>
      </c>
      <c r="AX1246">
        <v>70687</v>
      </c>
      <c r="AY1246">
        <v>296040</v>
      </c>
      <c r="AZ1246">
        <v>52162</v>
      </c>
      <c r="BA1246">
        <v>2000000</v>
      </c>
      <c r="BB1246" t="s">
        <v>3771</v>
      </c>
      <c r="BC1246" t="s">
        <v>6196</v>
      </c>
      <c r="BD1246" t="s">
        <v>6197</v>
      </c>
      <c r="BE1246" t="s">
        <v>6198</v>
      </c>
      <c r="BF1246" t="s">
        <v>6214</v>
      </c>
      <c r="BG1246" t="s">
        <v>6289</v>
      </c>
      <c r="BH1246" t="s">
        <v>5764</v>
      </c>
      <c r="BI1246" t="s">
        <v>195</v>
      </c>
      <c r="BJ1246" t="s">
        <v>195</v>
      </c>
      <c r="BK1246" t="s">
        <v>3773</v>
      </c>
      <c r="BL1246" t="s">
        <v>5107</v>
      </c>
      <c r="BM1246" t="s">
        <v>4949</v>
      </c>
      <c r="BN1246" t="s">
        <v>7</v>
      </c>
      <c r="BO1246" t="s">
        <v>4950</v>
      </c>
      <c r="BP1246" s="441" t="str">
        <f t="shared" si="19"/>
        <v>DL.2375.AFA.001.054.C.521211</v>
      </c>
    </row>
    <row r="1247" spans="1:68">
      <c r="A1247" t="s">
        <v>4935</v>
      </c>
      <c r="B1247" t="s">
        <v>4936</v>
      </c>
      <c r="C1247" t="s">
        <v>4937</v>
      </c>
      <c r="D1247" t="s">
        <v>3770</v>
      </c>
      <c r="E1247" t="s">
        <v>194</v>
      </c>
      <c r="F1247" t="s">
        <v>3772</v>
      </c>
      <c r="G1247" t="s">
        <v>3</v>
      </c>
      <c r="H1247" t="s">
        <v>4938</v>
      </c>
      <c r="I1247">
        <v>4</v>
      </c>
      <c r="J1247" t="s">
        <v>501</v>
      </c>
      <c r="K1247">
        <v>4</v>
      </c>
      <c r="L1247" t="s">
        <v>520</v>
      </c>
      <c r="M1247" t="s">
        <v>509</v>
      </c>
      <c r="N1247" t="s">
        <v>41</v>
      </c>
      <c r="O1247" t="s">
        <v>503</v>
      </c>
      <c r="P1247" t="s">
        <v>8</v>
      </c>
      <c r="Q1247" t="s">
        <v>4570</v>
      </c>
      <c r="R1247" t="s">
        <v>4940</v>
      </c>
      <c r="S1247" t="s">
        <v>195</v>
      </c>
      <c r="T1247" t="s">
        <v>4570</v>
      </c>
      <c r="U1247" t="s">
        <v>4570</v>
      </c>
      <c r="V1247" t="s">
        <v>5092</v>
      </c>
      <c r="W1247" t="s">
        <v>5001</v>
      </c>
      <c r="X1247" t="s">
        <v>6531</v>
      </c>
      <c r="Y1247" t="s">
        <v>6532</v>
      </c>
      <c r="Z1247" t="s">
        <v>8</v>
      </c>
      <c r="AA1247">
        <v>0</v>
      </c>
      <c r="AB1247" t="s">
        <v>195</v>
      </c>
      <c r="AC1247">
        <v>0</v>
      </c>
      <c r="AD1247" t="s">
        <v>195</v>
      </c>
      <c r="AE1247">
        <v>0</v>
      </c>
      <c r="AF1247" t="s">
        <v>195</v>
      </c>
      <c r="AG1247">
        <v>0</v>
      </c>
      <c r="AH1247" t="s">
        <v>195</v>
      </c>
      <c r="AI1247">
        <v>215</v>
      </c>
      <c r="AJ1247" t="s">
        <v>25</v>
      </c>
      <c r="AK1247">
        <v>21777</v>
      </c>
      <c r="AL1247">
        <v>4682000</v>
      </c>
      <c r="AM1247" t="s">
        <v>195</v>
      </c>
      <c r="AN1247">
        <v>0</v>
      </c>
      <c r="AO1247" t="s">
        <v>4943</v>
      </c>
      <c r="AP1247">
        <v>0</v>
      </c>
      <c r="AQ1247">
        <v>65615</v>
      </c>
      <c r="AR1247">
        <v>311987</v>
      </c>
      <c r="AS1247">
        <v>202184</v>
      </c>
      <c r="AT1247">
        <v>456980</v>
      </c>
      <c r="AU1247">
        <v>328988</v>
      </c>
      <c r="AV1247">
        <v>317127</v>
      </c>
      <c r="AW1247">
        <v>167810</v>
      </c>
      <c r="AX1247">
        <v>82740</v>
      </c>
      <c r="AY1247">
        <v>346514</v>
      </c>
      <c r="AZ1247">
        <v>61055</v>
      </c>
      <c r="BA1247">
        <v>2341000</v>
      </c>
      <c r="BB1247" t="s">
        <v>3771</v>
      </c>
      <c r="BC1247" t="s">
        <v>6196</v>
      </c>
      <c r="BD1247" t="s">
        <v>6197</v>
      </c>
      <c r="BE1247" t="s">
        <v>6198</v>
      </c>
      <c r="BF1247" t="s">
        <v>6214</v>
      </c>
      <c r="BG1247" t="s">
        <v>6289</v>
      </c>
      <c r="BH1247" t="s">
        <v>5764</v>
      </c>
      <c r="BI1247" t="s">
        <v>195</v>
      </c>
      <c r="BJ1247" t="s">
        <v>195</v>
      </c>
      <c r="BK1247" t="s">
        <v>3773</v>
      </c>
      <c r="BL1247" t="s">
        <v>6533</v>
      </c>
      <c r="BM1247" t="s">
        <v>4949</v>
      </c>
      <c r="BN1247" t="s">
        <v>7</v>
      </c>
      <c r="BO1247" t="s">
        <v>4950</v>
      </c>
      <c r="BP1247" s="441" t="str">
        <f t="shared" si="19"/>
        <v>DL.2375.AFA.001.054.C.521211</v>
      </c>
    </row>
    <row r="1248" spans="1:68">
      <c r="A1248" t="s">
        <v>4935</v>
      </c>
      <c r="B1248" t="s">
        <v>4936</v>
      </c>
      <c r="C1248" t="s">
        <v>4937</v>
      </c>
      <c r="D1248" t="s">
        <v>3770</v>
      </c>
      <c r="E1248" t="s">
        <v>194</v>
      </c>
      <c r="F1248" t="s">
        <v>3772</v>
      </c>
      <c r="G1248" t="s">
        <v>3</v>
      </c>
      <c r="H1248" t="s">
        <v>4938</v>
      </c>
      <c r="I1248">
        <v>4</v>
      </c>
      <c r="J1248" t="s">
        <v>501</v>
      </c>
      <c r="K1248">
        <v>4</v>
      </c>
      <c r="L1248" t="s">
        <v>520</v>
      </c>
      <c r="M1248" t="s">
        <v>509</v>
      </c>
      <c r="N1248" t="s">
        <v>41</v>
      </c>
      <c r="O1248" t="s">
        <v>503</v>
      </c>
      <c r="P1248" t="s">
        <v>8</v>
      </c>
      <c r="Q1248" t="s">
        <v>4570</v>
      </c>
      <c r="R1248" t="s">
        <v>4940</v>
      </c>
      <c r="S1248" t="s">
        <v>195</v>
      </c>
      <c r="T1248" t="s">
        <v>4570</v>
      </c>
      <c r="U1248" t="s">
        <v>4570</v>
      </c>
      <c r="V1248" t="s">
        <v>5096</v>
      </c>
      <c r="W1248" t="s">
        <v>5092</v>
      </c>
      <c r="X1248" t="s">
        <v>6534</v>
      </c>
      <c r="Y1248" t="s">
        <v>6535</v>
      </c>
      <c r="Z1248" t="s">
        <v>8</v>
      </c>
      <c r="AA1248">
        <v>0</v>
      </c>
      <c r="AB1248" t="s">
        <v>195</v>
      </c>
      <c r="AC1248">
        <v>0</v>
      </c>
      <c r="AD1248" t="s">
        <v>195</v>
      </c>
      <c r="AE1248">
        <v>0</v>
      </c>
      <c r="AF1248" t="s">
        <v>195</v>
      </c>
      <c r="AG1248">
        <v>0</v>
      </c>
      <c r="AH1248" t="s">
        <v>195</v>
      </c>
      <c r="AI1248">
        <v>72</v>
      </c>
      <c r="AJ1248" t="s">
        <v>25</v>
      </c>
      <c r="AK1248">
        <v>46570</v>
      </c>
      <c r="AL1248">
        <v>3353000</v>
      </c>
      <c r="AM1248" t="s">
        <v>195</v>
      </c>
      <c r="AN1248">
        <v>0</v>
      </c>
      <c r="AO1248" t="s">
        <v>4943</v>
      </c>
      <c r="AP1248">
        <v>0</v>
      </c>
      <c r="AQ1248">
        <v>46990</v>
      </c>
      <c r="AR1248">
        <v>223428</v>
      </c>
      <c r="AS1248">
        <v>144793</v>
      </c>
      <c r="AT1248">
        <v>327265</v>
      </c>
      <c r="AU1248">
        <v>235603</v>
      </c>
      <c r="AV1248">
        <v>227110</v>
      </c>
      <c r="AW1248">
        <v>120177</v>
      </c>
      <c r="AX1248">
        <v>59254</v>
      </c>
      <c r="AY1248">
        <v>248155</v>
      </c>
      <c r="AZ1248">
        <v>43724</v>
      </c>
      <c r="BA1248">
        <v>1676501</v>
      </c>
      <c r="BB1248" t="s">
        <v>3771</v>
      </c>
      <c r="BC1248" t="s">
        <v>6196</v>
      </c>
      <c r="BD1248" t="s">
        <v>6197</v>
      </c>
      <c r="BE1248" t="s">
        <v>6198</v>
      </c>
      <c r="BF1248" t="s">
        <v>6214</v>
      </c>
      <c r="BG1248" t="s">
        <v>6289</v>
      </c>
      <c r="BH1248" t="s">
        <v>5764</v>
      </c>
      <c r="BI1248" t="s">
        <v>195</v>
      </c>
      <c r="BJ1248" t="s">
        <v>195</v>
      </c>
      <c r="BK1248" t="s">
        <v>3773</v>
      </c>
      <c r="BL1248" t="s">
        <v>6536</v>
      </c>
      <c r="BM1248" t="s">
        <v>4949</v>
      </c>
      <c r="BN1248" t="s">
        <v>7</v>
      </c>
      <c r="BO1248" t="s">
        <v>4950</v>
      </c>
      <c r="BP1248" s="441" t="str">
        <f t="shared" si="19"/>
        <v>DL.2375.AFA.001.054.C.521211</v>
      </c>
    </row>
    <row r="1249" spans="1:68">
      <c r="A1249" t="s">
        <v>4935</v>
      </c>
      <c r="B1249" t="s">
        <v>4936</v>
      </c>
      <c r="C1249" t="s">
        <v>4937</v>
      </c>
      <c r="D1249" t="s">
        <v>3770</v>
      </c>
      <c r="E1249" t="s">
        <v>194</v>
      </c>
      <c r="F1249" t="s">
        <v>3772</v>
      </c>
      <c r="G1249" t="s">
        <v>3</v>
      </c>
      <c r="H1249" t="s">
        <v>4938</v>
      </c>
      <c r="I1249">
        <v>4</v>
      </c>
      <c r="J1249" t="s">
        <v>501</v>
      </c>
      <c r="K1249">
        <v>4</v>
      </c>
      <c r="L1249" t="s">
        <v>520</v>
      </c>
      <c r="M1249" t="s">
        <v>509</v>
      </c>
      <c r="N1249" t="s">
        <v>41</v>
      </c>
      <c r="O1249" t="s">
        <v>503</v>
      </c>
      <c r="P1249" t="s">
        <v>8</v>
      </c>
      <c r="Q1249" t="s">
        <v>4570</v>
      </c>
      <c r="R1249" t="s">
        <v>4940</v>
      </c>
      <c r="S1249" t="s">
        <v>195</v>
      </c>
      <c r="T1249" t="s">
        <v>4570</v>
      </c>
      <c r="U1249" t="s">
        <v>4570</v>
      </c>
      <c r="V1249" t="s">
        <v>5265</v>
      </c>
      <c r="W1249" t="s">
        <v>5096</v>
      </c>
      <c r="X1249" t="s">
        <v>6537</v>
      </c>
      <c r="Y1249" t="s">
        <v>6538</v>
      </c>
      <c r="Z1249" t="s">
        <v>8</v>
      </c>
      <c r="AA1249">
        <v>0</v>
      </c>
      <c r="AB1249" t="s">
        <v>195</v>
      </c>
      <c r="AC1249">
        <v>0</v>
      </c>
      <c r="AD1249" t="s">
        <v>195</v>
      </c>
      <c r="AE1249">
        <v>0</v>
      </c>
      <c r="AF1249" t="s">
        <v>195</v>
      </c>
      <c r="AG1249">
        <v>0</v>
      </c>
      <c r="AH1249" t="s">
        <v>195</v>
      </c>
      <c r="AI1249">
        <v>184</v>
      </c>
      <c r="AJ1249" t="s">
        <v>25</v>
      </c>
      <c r="AK1249">
        <v>68832</v>
      </c>
      <c r="AL1249">
        <v>12665000</v>
      </c>
      <c r="AM1249" t="s">
        <v>195</v>
      </c>
      <c r="AN1249">
        <v>0</v>
      </c>
      <c r="AO1249" t="s">
        <v>4943</v>
      </c>
      <c r="AP1249">
        <v>0</v>
      </c>
      <c r="AQ1249">
        <v>177493</v>
      </c>
      <c r="AR1249">
        <v>843937</v>
      </c>
      <c r="AS1249">
        <v>546915</v>
      </c>
      <c r="AT1249">
        <v>1236149</v>
      </c>
      <c r="AU1249">
        <v>889925</v>
      </c>
      <c r="AV1249">
        <v>857842</v>
      </c>
      <c r="AW1249">
        <v>453934</v>
      </c>
      <c r="AX1249">
        <v>223814</v>
      </c>
      <c r="AY1249">
        <v>937335</v>
      </c>
      <c r="AZ1249">
        <v>165156</v>
      </c>
      <c r="BA1249">
        <v>6332500</v>
      </c>
      <c r="BB1249" t="s">
        <v>3771</v>
      </c>
      <c r="BC1249" t="s">
        <v>6196</v>
      </c>
      <c r="BD1249" t="s">
        <v>6197</v>
      </c>
      <c r="BE1249" t="s">
        <v>6198</v>
      </c>
      <c r="BF1249" t="s">
        <v>6214</v>
      </c>
      <c r="BG1249" t="s">
        <v>6289</v>
      </c>
      <c r="BH1249" t="s">
        <v>5764</v>
      </c>
      <c r="BI1249" t="s">
        <v>195</v>
      </c>
      <c r="BJ1249" t="s">
        <v>195</v>
      </c>
      <c r="BK1249" t="s">
        <v>3773</v>
      </c>
      <c r="BL1249" t="s">
        <v>6539</v>
      </c>
      <c r="BM1249" t="s">
        <v>4949</v>
      </c>
      <c r="BN1249" t="s">
        <v>7</v>
      </c>
      <c r="BO1249" t="s">
        <v>4950</v>
      </c>
      <c r="BP1249" s="441" t="str">
        <f t="shared" si="19"/>
        <v>DL.2375.AFA.001.054.C.521211</v>
      </c>
    </row>
    <row r="1250" spans="1:68">
      <c r="A1250" t="s">
        <v>5010</v>
      </c>
      <c r="B1250" t="s">
        <v>4936</v>
      </c>
      <c r="C1250" t="s">
        <v>4937</v>
      </c>
      <c r="D1250" t="s">
        <v>3770</v>
      </c>
      <c r="E1250" t="s">
        <v>194</v>
      </c>
      <c r="F1250" t="s">
        <v>3772</v>
      </c>
      <c r="G1250" t="s">
        <v>3</v>
      </c>
      <c r="H1250" t="s">
        <v>4938</v>
      </c>
      <c r="I1250">
        <v>4</v>
      </c>
      <c r="J1250" t="s">
        <v>501</v>
      </c>
      <c r="K1250">
        <v>4</v>
      </c>
      <c r="L1250" t="s">
        <v>520</v>
      </c>
      <c r="M1250" t="s">
        <v>509</v>
      </c>
      <c r="N1250" t="s">
        <v>41</v>
      </c>
      <c r="O1250" t="s">
        <v>503</v>
      </c>
      <c r="P1250" t="s">
        <v>8</v>
      </c>
      <c r="Q1250" t="s">
        <v>4570</v>
      </c>
      <c r="R1250" t="s">
        <v>4940</v>
      </c>
      <c r="S1250" t="s">
        <v>195</v>
      </c>
      <c r="T1250" t="s">
        <v>4570</v>
      </c>
      <c r="U1250" t="s">
        <v>4570</v>
      </c>
      <c r="V1250" t="s">
        <v>4496</v>
      </c>
      <c r="W1250" t="s">
        <v>4570</v>
      </c>
      <c r="X1250" t="s">
        <v>6528</v>
      </c>
      <c r="Y1250" t="s">
        <v>4483</v>
      </c>
      <c r="Z1250" t="s">
        <v>8</v>
      </c>
      <c r="AA1250">
        <v>0</v>
      </c>
      <c r="AB1250" t="s">
        <v>195</v>
      </c>
      <c r="AC1250">
        <v>0</v>
      </c>
      <c r="AD1250" t="s">
        <v>195</v>
      </c>
      <c r="AE1250">
        <v>0</v>
      </c>
      <c r="AF1250" t="s">
        <v>195</v>
      </c>
      <c r="AG1250">
        <v>0</v>
      </c>
      <c r="AH1250" t="s">
        <v>195</v>
      </c>
      <c r="AI1250">
        <v>4</v>
      </c>
      <c r="AJ1250" t="s">
        <v>9</v>
      </c>
      <c r="AK1250">
        <v>1000000</v>
      </c>
      <c r="AL1250">
        <v>4000000</v>
      </c>
      <c r="AM1250" t="s">
        <v>195</v>
      </c>
      <c r="AN1250">
        <v>0</v>
      </c>
      <c r="AO1250" t="s">
        <v>5011</v>
      </c>
      <c r="AP1250">
        <v>0</v>
      </c>
      <c r="AQ1250">
        <v>56058</v>
      </c>
      <c r="AR1250">
        <v>266541</v>
      </c>
      <c r="AS1250">
        <v>172733</v>
      </c>
      <c r="AT1250">
        <v>390414</v>
      </c>
      <c r="AU1250">
        <v>281066</v>
      </c>
      <c r="AV1250">
        <v>270933</v>
      </c>
      <c r="AW1250">
        <v>143366</v>
      </c>
      <c r="AX1250">
        <v>70687</v>
      </c>
      <c r="AY1250">
        <v>296040</v>
      </c>
      <c r="AZ1250">
        <v>52162</v>
      </c>
      <c r="BA1250">
        <v>2000000</v>
      </c>
      <c r="BB1250" t="s">
        <v>3771</v>
      </c>
      <c r="BC1250" t="s">
        <v>6196</v>
      </c>
      <c r="BD1250" t="s">
        <v>6197</v>
      </c>
      <c r="BE1250" t="s">
        <v>6198</v>
      </c>
      <c r="BF1250" t="s">
        <v>6214</v>
      </c>
      <c r="BG1250" t="s">
        <v>6289</v>
      </c>
      <c r="BH1250" t="s">
        <v>5764</v>
      </c>
      <c r="BI1250" t="s">
        <v>195</v>
      </c>
      <c r="BJ1250" t="s">
        <v>195</v>
      </c>
      <c r="BK1250" t="s">
        <v>3773</v>
      </c>
      <c r="BL1250" t="s">
        <v>5049</v>
      </c>
      <c r="BM1250" t="s">
        <v>4949</v>
      </c>
      <c r="BN1250" t="s">
        <v>7</v>
      </c>
      <c r="BO1250" t="s">
        <v>4950</v>
      </c>
      <c r="BP1250" s="441" t="str">
        <f t="shared" si="19"/>
        <v>DL.2375.AFA.001.054.C.521211</v>
      </c>
    </row>
    <row r="1251" spans="1:68">
      <c r="A1251" t="s">
        <v>5010</v>
      </c>
      <c r="B1251" t="s">
        <v>4936</v>
      </c>
      <c r="C1251" t="s">
        <v>4937</v>
      </c>
      <c r="D1251" t="s">
        <v>3770</v>
      </c>
      <c r="E1251" t="s">
        <v>194</v>
      </c>
      <c r="F1251" t="s">
        <v>3772</v>
      </c>
      <c r="G1251" t="s">
        <v>3</v>
      </c>
      <c r="H1251" t="s">
        <v>4938</v>
      </c>
      <c r="I1251">
        <v>4</v>
      </c>
      <c r="J1251" t="s">
        <v>501</v>
      </c>
      <c r="K1251">
        <v>4</v>
      </c>
      <c r="L1251" t="s">
        <v>520</v>
      </c>
      <c r="M1251" t="s">
        <v>509</v>
      </c>
      <c r="N1251" t="s">
        <v>41</v>
      </c>
      <c r="O1251" t="s">
        <v>503</v>
      </c>
      <c r="P1251" t="s">
        <v>8</v>
      </c>
      <c r="Q1251" t="s">
        <v>4570</v>
      </c>
      <c r="R1251" t="s">
        <v>4940</v>
      </c>
      <c r="S1251" t="s">
        <v>195</v>
      </c>
      <c r="T1251" t="s">
        <v>4570</v>
      </c>
      <c r="U1251" t="s">
        <v>4570</v>
      </c>
      <c r="V1251" t="s">
        <v>4951</v>
      </c>
      <c r="W1251" t="s">
        <v>4496</v>
      </c>
      <c r="X1251" t="s">
        <v>6529</v>
      </c>
      <c r="Y1251" t="s">
        <v>4493</v>
      </c>
      <c r="Z1251" t="s">
        <v>8</v>
      </c>
      <c r="AA1251">
        <v>0</v>
      </c>
      <c r="AB1251" t="s">
        <v>195</v>
      </c>
      <c r="AC1251">
        <v>0</v>
      </c>
      <c r="AD1251" t="s">
        <v>195</v>
      </c>
      <c r="AE1251">
        <v>0</v>
      </c>
      <c r="AF1251" t="s">
        <v>195</v>
      </c>
      <c r="AG1251">
        <v>0</v>
      </c>
      <c r="AH1251" t="s">
        <v>195</v>
      </c>
      <c r="AI1251">
        <v>4</v>
      </c>
      <c r="AJ1251" t="s">
        <v>9</v>
      </c>
      <c r="AK1251">
        <v>1000000</v>
      </c>
      <c r="AL1251">
        <v>4000000</v>
      </c>
      <c r="AM1251" t="s">
        <v>195</v>
      </c>
      <c r="AN1251">
        <v>0</v>
      </c>
      <c r="AO1251" t="s">
        <v>5011</v>
      </c>
      <c r="AP1251">
        <v>0</v>
      </c>
      <c r="AQ1251">
        <v>56058</v>
      </c>
      <c r="AR1251">
        <v>266541</v>
      </c>
      <c r="AS1251">
        <v>172733</v>
      </c>
      <c r="AT1251">
        <v>390414</v>
      </c>
      <c r="AU1251">
        <v>281066</v>
      </c>
      <c r="AV1251">
        <v>270933</v>
      </c>
      <c r="AW1251">
        <v>143366</v>
      </c>
      <c r="AX1251">
        <v>70687</v>
      </c>
      <c r="AY1251">
        <v>296040</v>
      </c>
      <c r="AZ1251">
        <v>52162</v>
      </c>
      <c r="BA1251">
        <v>2000000</v>
      </c>
      <c r="BB1251" t="s">
        <v>3771</v>
      </c>
      <c r="BC1251" t="s">
        <v>6196</v>
      </c>
      <c r="BD1251" t="s">
        <v>6197</v>
      </c>
      <c r="BE1251" t="s">
        <v>6198</v>
      </c>
      <c r="BF1251" t="s">
        <v>6214</v>
      </c>
      <c r="BG1251" t="s">
        <v>6289</v>
      </c>
      <c r="BH1251" t="s">
        <v>5764</v>
      </c>
      <c r="BI1251" t="s">
        <v>195</v>
      </c>
      <c r="BJ1251" t="s">
        <v>195</v>
      </c>
      <c r="BK1251" t="s">
        <v>3773</v>
      </c>
      <c r="BL1251" t="s">
        <v>5450</v>
      </c>
      <c r="BM1251" t="s">
        <v>4949</v>
      </c>
      <c r="BN1251" t="s">
        <v>7</v>
      </c>
      <c r="BO1251" t="s">
        <v>4950</v>
      </c>
      <c r="BP1251" s="441" t="str">
        <f t="shared" si="19"/>
        <v>DL.2375.AFA.001.054.C.521211</v>
      </c>
    </row>
    <row r="1252" spans="1:68">
      <c r="A1252" t="s">
        <v>5010</v>
      </c>
      <c r="B1252" t="s">
        <v>4936</v>
      </c>
      <c r="C1252" t="s">
        <v>4937</v>
      </c>
      <c r="D1252" t="s">
        <v>3770</v>
      </c>
      <c r="E1252" t="s">
        <v>194</v>
      </c>
      <c r="F1252" t="s">
        <v>3772</v>
      </c>
      <c r="G1252" t="s">
        <v>3</v>
      </c>
      <c r="H1252" t="s">
        <v>4938</v>
      </c>
      <c r="I1252">
        <v>4</v>
      </c>
      <c r="J1252" t="s">
        <v>501</v>
      </c>
      <c r="K1252">
        <v>4</v>
      </c>
      <c r="L1252" t="s">
        <v>520</v>
      </c>
      <c r="M1252" t="s">
        <v>509</v>
      </c>
      <c r="N1252" t="s">
        <v>41</v>
      </c>
      <c r="O1252" t="s">
        <v>503</v>
      </c>
      <c r="P1252" t="s">
        <v>8</v>
      </c>
      <c r="Q1252" t="s">
        <v>4570</v>
      </c>
      <c r="R1252" t="s">
        <v>4940</v>
      </c>
      <c r="S1252" t="s">
        <v>195</v>
      </c>
      <c r="T1252" t="s">
        <v>4570</v>
      </c>
      <c r="U1252" t="s">
        <v>4570</v>
      </c>
      <c r="V1252" t="s">
        <v>5001</v>
      </c>
      <c r="W1252" t="s">
        <v>4951</v>
      </c>
      <c r="X1252" t="s">
        <v>6530</v>
      </c>
      <c r="Y1252" t="s">
        <v>4495</v>
      </c>
      <c r="Z1252" t="s">
        <v>8</v>
      </c>
      <c r="AA1252">
        <v>0</v>
      </c>
      <c r="AB1252" t="s">
        <v>195</v>
      </c>
      <c r="AC1252">
        <v>0</v>
      </c>
      <c r="AD1252" t="s">
        <v>195</v>
      </c>
      <c r="AE1252">
        <v>0</v>
      </c>
      <c r="AF1252" t="s">
        <v>195</v>
      </c>
      <c r="AG1252">
        <v>0</v>
      </c>
      <c r="AH1252" t="s">
        <v>195</v>
      </c>
      <c r="AI1252">
        <v>4</v>
      </c>
      <c r="AJ1252" t="s">
        <v>9</v>
      </c>
      <c r="AK1252">
        <v>1000000</v>
      </c>
      <c r="AL1252">
        <v>4000000</v>
      </c>
      <c r="AM1252" t="s">
        <v>195</v>
      </c>
      <c r="AN1252">
        <v>0</v>
      </c>
      <c r="AO1252" t="s">
        <v>5011</v>
      </c>
      <c r="AP1252">
        <v>0</v>
      </c>
      <c r="AQ1252">
        <v>56058</v>
      </c>
      <c r="AR1252">
        <v>266541</v>
      </c>
      <c r="AS1252">
        <v>172733</v>
      </c>
      <c r="AT1252">
        <v>390414</v>
      </c>
      <c r="AU1252">
        <v>281066</v>
      </c>
      <c r="AV1252">
        <v>270933</v>
      </c>
      <c r="AW1252">
        <v>143366</v>
      </c>
      <c r="AX1252">
        <v>70687</v>
      </c>
      <c r="AY1252">
        <v>296040</v>
      </c>
      <c r="AZ1252">
        <v>52162</v>
      </c>
      <c r="BA1252">
        <v>2000000</v>
      </c>
      <c r="BB1252" t="s">
        <v>3771</v>
      </c>
      <c r="BC1252" t="s">
        <v>6196</v>
      </c>
      <c r="BD1252" t="s">
        <v>6197</v>
      </c>
      <c r="BE1252" t="s">
        <v>6198</v>
      </c>
      <c r="BF1252" t="s">
        <v>6214</v>
      </c>
      <c r="BG1252" t="s">
        <v>6289</v>
      </c>
      <c r="BH1252" t="s">
        <v>5764</v>
      </c>
      <c r="BI1252" t="s">
        <v>195</v>
      </c>
      <c r="BJ1252" t="s">
        <v>195</v>
      </c>
      <c r="BK1252" t="s">
        <v>3773</v>
      </c>
      <c r="BL1252" t="s">
        <v>5107</v>
      </c>
      <c r="BM1252" t="s">
        <v>4949</v>
      </c>
      <c r="BN1252" t="s">
        <v>7</v>
      </c>
      <c r="BO1252" t="s">
        <v>4950</v>
      </c>
      <c r="BP1252" s="441" t="str">
        <f t="shared" si="19"/>
        <v>DL.2375.AFA.001.054.C.521211</v>
      </c>
    </row>
    <row r="1253" spans="1:68">
      <c r="A1253" t="s">
        <v>5010</v>
      </c>
      <c r="B1253" t="s">
        <v>4936</v>
      </c>
      <c r="C1253" t="s">
        <v>4937</v>
      </c>
      <c r="D1253" t="s">
        <v>3770</v>
      </c>
      <c r="E1253" t="s">
        <v>194</v>
      </c>
      <c r="F1253" t="s">
        <v>3772</v>
      </c>
      <c r="G1253" t="s">
        <v>3</v>
      </c>
      <c r="H1253" t="s">
        <v>4938</v>
      </c>
      <c r="I1253">
        <v>4</v>
      </c>
      <c r="J1253" t="s">
        <v>501</v>
      </c>
      <c r="K1253">
        <v>4</v>
      </c>
      <c r="L1253" t="s">
        <v>520</v>
      </c>
      <c r="M1253" t="s">
        <v>509</v>
      </c>
      <c r="N1253" t="s">
        <v>41</v>
      </c>
      <c r="O1253" t="s">
        <v>503</v>
      </c>
      <c r="P1253" t="s">
        <v>8</v>
      </c>
      <c r="Q1253" t="s">
        <v>4570</v>
      </c>
      <c r="R1253" t="s">
        <v>4940</v>
      </c>
      <c r="S1253" t="s">
        <v>195</v>
      </c>
      <c r="T1253" t="s">
        <v>4570</v>
      </c>
      <c r="U1253" t="s">
        <v>4570</v>
      </c>
      <c r="V1253" t="s">
        <v>5092</v>
      </c>
      <c r="W1253" t="s">
        <v>5001</v>
      </c>
      <c r="X1253" t="s">
        <v>6531</v>
      </c>
      <c r="Y1253" t="s">
        <v>6532</v>
      </c>
      <c r="Z1253" t="s">
        <v>8</v>
      </c>
      <c r="AA1253">
        <v>0</v>
      </c>
      <c r="AB1253" t="s">
        <v>195</v>
      </c>
      <c r="AC1253">
        <v>0</v>
      </c>
      <c r="AD1253" t="s">
        <v>195</v>
      </c>
      <c r="AE1253">
        <v>0</v>
      </c>
      <c r="AF1253" t="s">
        <v>195</v>
      </c>
      <c r="AG1253">
        <v>0</v>
      </c>
      <c r="AH1253" t="s">
        <v>195</v>
      </c>
      <c r="AI1253">
        <v>215</v>
      </c>
      <c r="AJ1253" t="s">
        <v>25</v>
      </c>
      <c r="AK1253">
        <v>21777</v>
      </c>
      <c r="AL1253">
        <v>4682000</v>
      </c>
      <c r="AM1253" t="s">
        <v>195</v>
      </c>
      <c r="AN1253">
        <v>0</v>
      </c>
      <c r="AO1253" t="s">
        <v>5011</v>
      </c>
      <c r="AP1253">
        <v>0</v>
      </c>
      <c r="AQ1253">
        <v>65615</v>
      </c>
      <c r="AR1253">
        <v>311987</v>
      </c>
      <c r="AS1253">
        <v>202184</v>
      </c>
      <c r="AT1253">
        <v>456980</v>
      </c>
      <c r="AU1253">
        <v>328988</v>
      </c>
      <c r="AV1253">
        <v>317127</v>
      </c>
      <c r="AW1253">
        <v>167810</v>
      </c>
      <c r="AX1253">
        <v>82740</v>
      </c>
      <c r="AY1253">
        <v>346514</v>
      </c>
      <c r="AZ1253">
        <v>61055</v>
      </c>
      <c r="BA1253">
        <v>2341000</v>
      </c>
      <c r="BB1253" t="s">
        <v>3771</v>
      </c>
      <c r="BC1253" t="s">
        <v>6196</v>
      </c>
      <c r="BD1253" t="s">
        <v>6197</v>
      </c>
      <c r="BE1253" t="s">
        <v>6198</v>
      </c>
      <c r="BF1253" t="s">
        <v>6214</v>
      </c>
      <c r="BG1253" t="s">
        <v>6289</v>
      </c>
      <c r="BH1253" t="s">
        <v>5764</v>
      </c>
      <c r="BI1253" t="s">
        <v>195</v>
      </c>
      <c r="BJ1253" t="s">
        <v>195</v>
      </c>
      <c r="BK1253" t="s">
        <v>3773</v>
      </c>
      <c r="BL1253" t="s">
        <v>6533</v>
      </c>
      <c r="BM1253" t="s">
        <v>4949</v>
      </c>
      <c r="BN1253" t="s">
        <v>7</v>
      </c>
      <c r="BO1253" t="s">
        <v>4950</v>
      </c>
      <c r="BP1253" s="441" t="str">
        <f t="shared" si="19"/>
        <v>DL.2375.AFA.001.054.C.521211</v>
      </c>
    </row>
    <row r="1254" spans="1:68">
      <c r="A1254" t="s">
        <v>5010</v>
      </c>
      <c r="B1254" t="s">
        <v>4936</v>
      </c>
      <c r="C1254" t="s">
        <v>4937</v>
      </c>
      <c r="D1254" t="s">
        <v>3770</v>
      </c>
      <c r="E1254" t="s">
        <v>194</v>
      </c>
      <c r="F1254" t="s">
        <v>3772</v>
      </c>
      <c r="G1254" t="s">
        <v>3</v>
      </c>
      <c r="H1254" t="s">
        <v>4938</v>
      </c>
      <c r="I1254">
        <v>4</v>
      </c>
      <c r="J1254" t="s">
        <v>501</v>
      </c>
      <c r="K1254">
        <v>4</v>
      </c>
      <c r="L1254" t="s">
        <v>520</v>
      </c>
      <c r="M1254" t="s">
        <v>509</v>
      </c>
      <c r="N1254" t="s">
        <v>41</v>
      </c>
      <c r="O1254" t="s">
        <v>503</v>
      </c>
      <c r="P1254" t="s">
        <v>8</v>
      </c>
      <c r="Q1254" t="s">
        <v>4570</v>
      </c>
      <c r="R1254" t="s">
        <v>4940</v>
      </c>
      <c r="S1254" t="s">
        <v>195</v>
      </c>
      <c r="T1254" t="s">
        <v>4570</v>
      </c>
      <c r="U1254" t="s">
        <v>4570</v>
      </c>
      <c r="V1254" t="s">
        <v>5096</v>
      </c>
      <c r="W1254" t="s">
        <v>5092</v>
      </c>
      <c r="X1254" t="s">
        <v>6534</v>
      </c>
      <c r="Y1254" t="s">
        <v>6535</v>
      </c>
      <c r="Z1254" t="s">
        <v>8</v>
      </c>
      <c r="AA1254">
        <v>0</v>
      </c>
      <c r="AB1254" t="s">
        <v>195</v>
      </c>
      <c r="AC1254">
        <v>0</v>
      </c>
      <c r="AD1254" t="s">
        <v>195</v>
      </c>
      <c r="AE1254">
        <v>0</v>
      </c>
      <c r="AF1254" t="s">
        <v>195</v>
      </c>
      <c r="AG1254">
        <v>0</v>
      </c>
      <c r="AH1254" t="s">
        <v>195</v>
      </c>
      <c r="AI1254">
        <v>72</v>
      </c>
      <c r="AJ1254" t="s">
        <v>25</v>
      </c>
      <c r="AK1254">
        <v>46570</v>
      </c>
      <c r="AL1254">
        <v>3353000</v>
      </c>
      <c r="AM1254" t="s">
        <v>195</v>
      </c>
      <c r="AN1254">
        <v>0</v>
      </c>
      <c r="AO1254" t="s">
        <v>5011</v>
      </c>
      <c r="AP1254">
        <v>0</v>
      </c>
      <c r="AQ1254">
        <v>46990</v>
      </c>
      <c r="AR1254">
        <v>223428</v>
      </c>
      <c r="AS1254">
        <v>144793</v>
      </c>
      <c r="AT1254">
        <v>327265</v>
      </c>
      <c r="AU1254">
        <v>235603</v>
      </c>
      <c r="AV1254">
        <v>227110</v>
      </c>
      <c r="AW1254">
        <v>120177</v>
      </c>
      <c r="AX1254">
        <v>59254</v>
      </c>
      <c r="AY1254">
        <v>248155</v>
      </c>
      <c r="AZ1254">
        <v>43724</v>
      </c>
      <c r="BA1254">
        <v>1676501</v>
      </c>
      <c r="BB1254" t="s">
        <v>3771</v>
      </c>
      <c r="BC1254" t="s">
        <v>6196</v>
      </c>
      <c r="BD1254" t="s">
        <v>6197</v>
      </c>
      <c r="BE1254" t="s">
        <v>6198</v>
      </c>
      <c r="BF1254" t="s">
        <v>6214</v>
      </c>
      <c r="BG1254" t="s">
        <v>6289</v>
      </c>
      <c r="BH1254" t="s">
        <v>5764</v>
      </c>
      <c r="BI1254" t="s">
        <v>195</v>
      </c>
      <c r="BJ1254" t="s">
        <v>195</v>
      </c>
      <c r="BK1254" t="s">
        <v>3773</v>
      </c>
      <c r="BL1254" t="s">
        <v>6536</v>
      </c>
      <c r="BM1254" t="s">
        <v>4949</v>
      </c>
      <c r="BN1254" t="s">
        <v>7</v>
      </c>
      <c r="BO1254" t="s">
        <v>4950</v>
      </c>
      <c r="BP1254" s="441" t="str">
        <f t="shared" si="19"/>
        <v>DL.2375.AFA.001.054.C.521211</v>
      </c>
    </row>
    <row r="1255" spans="1:68">
      <c r="A1255" t="s">
        <v>5010</v>
      </c>
      <c r="B1255" t="s">
        <v>4936</v>
      </c>
      <c r="C1255" t="s">
        <v>4937</v>
      </c>
      <c r="D1255" t="s">
        <v>3770</v>
      </c>
      <c r="E1255" t="s">
        <v>194</v>
      </c>
      <c r="F1255" t="s">
        <v>3772</v>
      </c>
      <c r="G1255" t="s">
        <v>3</v>
      </c>
      <c r="H1255" t="s">
        <v>4938</v>
      </c>
      <c r="I1255">
        <v>4</v>
      </c>
      <c r="J1255" t="s">
        <v>501</v>
      </c>
      <c r="K1255">
        <v>4</v>
      </c>
      <c r="L1255" t="s">
        <v>520</v>
      </c>
      <c r="M1255" t="s">
        <v>509</v>
      </c>
      <c r="N1255" t="s">
        <v>41</v>
      </c>
      <c r="O1255" t="s">
        <v>503</v>
      </c>
      <c r="P1255" t="s">
        <v>8</v>
      </c>
      <c r="Q1255" t="s">
        <v>4570</v>
      </c>
      <c r="R1255" t="s">
        <v>4940</v>
      </c>
      <c r="S1255" t="s">
        <v>195</v>
      </c>
      <c r="T1255" t="s">
        <v>4570</v>
      </c>
      <c r="U1255" t="s">
        <v>4570</v>
      </c>
      <c r="V1255" t="s">
        <v>5265</v>
      </c>
      <c r="W1255" t="s">
        <v>5096</v>
      </c>
      <c r="X1255" t="s">
        <v>6537</v>
      </c>
      <c r="Y1255" t="s">
        <v>6538</v>
      </c>
      <c r="Z1255" t="s">
        <v>8</v>
      </c>
      <c r="AA1255">
        <v>0</v>
      </c>
      <c r="AB1255" t="s">
        <v>195</v>
      </c>
      <c r="AC1255">
        <v>0</v>
      </c>
      <c r="AD1255" t="s">
        <v>195</v>
      </c>
      <c r="AE1255">
        <v>0</v>
      </c>
      <c r="AF1255" t="s">
        <v>195</v>
      </c>
      <c r="AG1255">
        <v>0</v>
      </c>
      <c r="AH1255" t="s">
        <v>195</v>
      </c>
      <c r="AI1255">
        <v>184</v>
      </c>
      <c r="AJ1255" t="s">
        <v>25</v>
      </c>
      <c r="AK1255">
        <v>68832</v>
      </c>
      <c r="AL1255">
        <v>12665000</v>
      </c>
      <c r="AM1255" t="s">
        <v>195</v>
      </c>
      <c r="AN1255">
        <v>0</v>
      </c>
      <c r="AO1255" t="s">
        <v>5011</v>
      </c>
      <c r="AP1255">
        <v>0</v>
      </c>
      <c r="AQ1255">
        <v>177493</v>
      </c>
      <c r="AR1255">
        <v>843937</v>
      </c>
      <c r="AS1255">
        <v>546915</v>
      </c>
      <c r="AT1255">
        <v>1236149</v>
      </c>
      <c r="AU1255">
        <v>889925</v>
      </c>
      <c r="AV1255">
        <v>857842</v>
      </c>
      <c r="AW1255">
        <v>453934</v>
      </c>
      <c r="AX1255">
        <v>223814</v>
      </c>
      <c r="AY1255">
        <v>937335</v>
      </c>
      <c r="AZ1255">
        <v>165156</v>
      </c>
      <c r="BA1255">
        <v>6332500</v>
      </c>
      <c r="BB1255" t="s">
        <v>3771</v>
      </c>
      <c r="BC1255" t="s">
        <v>6196</v>
      </c>
      <c r="BD1255" t="s">
        <v>6197</v>
      </c>
      <c r="BE1255" t="s">
        <v>6198</v>
      </c>
      <c r="BF1255" t="s">
        <v>6214</v>
      </c>
      <c r="BG1255" t="s">
        <v>6289</v>
      </c>
      <c r="BH1255" t="s">
        <v>5764</v>
      </c>
      <c r="BI1255" t="s">
        <v>195</v>
      </c>
      <c r="BJ1255" t="s">
        <v>195</v>
      </c>
      <c r="BK1255" t="s">
        <v>3773</v>
      </c>
      <c r="BL1255" t="s">
        <v>6539</v>
      </c>
      <c r="BM1255" t="s">
        <v>4949</v>
      </c>
      <c r="BN1255" t="s">
        <v>7</v>
      </c>
      <c r="BO1255" t="s">
        <v>4950</v>
      </c>
      <c r="BP1255" s="441" t="str">
        <f t="shared" si="19"/>
        <v>DL.2375.AFA.001.054.C.521211</v>
      </c>
    </row>
    <row r="1256" spans="1:68">
      <c r="A1256" t="s">
        <v>4935</v>
      </c>
      <c r="B1256" t="s">
        <v>4936</v>
      </c>
      <c r="C1256" t="s">
        <v>4937</v>
      </c>
      <c r="D1256" t="s">
        <v>3770</v>
      </c>
      <c r="E1256" t="s">
        <v>194</v>
      </c>
      <c r="F1256" t="s">
        <v>3772</v>
      </c>
      <c r="G1256" t="s">
        <v>3</v>
      </c>
      <c r="H1256" t="s">
        <v>4938</v>
      </c>
      <c r="I1256">
        <v>4</v>
      </c>
      <c r="J1256" t="s">
        <v>501</v>
      </c>
      <c r="K1256">
        <v>4</v>
      </c>
      <c r="L1256" t="s">
        <v>520</v>
      </c>
      <c r="M1256" t="s">
        <v>511</v>
      </c>
      <c r="N1256" t="s">
        <v>744</v>
      </c>
      <c r="O1256" t="s">
        <v>503</v>
      </c>
      <c r="P1256" t="s">
        <v>8</v>
      </c>
      <c r="Q1256" t="s">
        <v>4570</v>
      </c>
      <c r="R1256" t="s">
        <v>4940</v>
      </c>
      <c r="S1256" t="s">
        <v>195</v>
      </c>
      <c r="T1256" t="s">
        <v>4570</v>
      </c>
      <c r="U1256" t="s">
        <v>4570</v>
      </c>
      <c r="V1256" t="s">
        <v>4496</v>
      </c>
      <c r="W1256" t="s">
        <v>4570</v>
      </c>
      <c r="X1256" t="s">
        <v>6540</v>
      </c>
      <c r="Y1256" t="s">
        <v>4483</v>
      </c>
      <c r="Z1256" t="s">
        <v>8</v>
      </c>
      <c r="AA1256">
        <v>0</v>
      </c>
      <c r="AB1256" t="s">
        <v>195</v>
      </c>
      <c r="AC1256">
        <v>0</v>
      </c>
      <c r="AD1256" t="s">
        <v>195</v>
      </c>
      <c r="AE1256">
        <v>0</v>
      </c>
      <c r="AF1256" t="s">
        <v>195</v>
      </c>
      <c r="AG1256">
        <v>0</v>
      </c>
      <c r="AH1256" t="s">
        <v>195</v>
      </c>
      <c r="AI1256">
        <v>2</v>
      </c>
      <c r="AJ1256" t="s">
        <v>9</v>
      </c>
      <c r="AK1256">
        <v>1000000</v>
      </c>
      <c r="AL1256">
        <v>2000000</v>
      </c>
      <c r="AM1256" t="s">
        <v>195</v>
      </c>
      <c r="AN1256">
        <v>0</v>
      </c>
      <c r="AO1256" t="s">
        <v>4943</v>
      </c>
      <c r="AP1256">
        <v>0</v>
      </c>
      <c r="AQ1256">
        <v>28029</v>
      </c>
      <c r="AR1256">
        <v>133271</v>
      </c>
      <c r="AS1256">
        <v>86366</v>
      </c>
      <c r="AT1256">
        <v>195207</v>
      </c>
      <c r="AU1256">
        <v>140533</v>
      </c>
      <c r="AV1256">
        <v>135467</v>
      </c>
      <c r="AW1256">
        <v>71683</v>
      </c>
      <c r="AX1256">
        <v>35344</v>
      </c>
      <c r="AY1256">
        <v>148020</v>
      </c>
      <c r="AZ1256">
        <v>26081</v>
      </c>
      <c r="BA1256">
        <v>999999</v>
      </c>
      <c r="BB1256" t="s">
        <v>3771</v>
      </c>
      <c r="BC1256" t="s">
        <v>6196</v>
      </c>
      <c r="BD1256" t="s">
        <v>6197</v>
      </c>
      <c r="BE1256" t="s">
        <v>6198</v>
      </c>
      <c r="BF1256" t="s">
        <v>6214</v>
      </c>
      <c r="BG1256" t="s">
        <v>6376</v>
      </c>
      <c r="BH1256" t="s">
        <v>5764</v>
      </c>
      <c r="BI1256" t="s">
        <v>195</v>
      </c>
      <c r="BJ1256" t="s">
        <v>195</v>
      </c>
      <c r="BK1256" t="s">
        <v>3773</v>
      </c>
      <c r="BL1256" t="s">
        <v>5049</v>
      </c>
      <c r="BM1256" t="s">
        <v>4949</v>
      </c>
      <c r="BN1256" t="s">
        <v>7</v>
      </c>
      <c r="BO1256" t="s">
        <v>4950</v>
      </c>
      <c r="BP1256" s="441" t="str">
        <f t="shared" si="19"/>
        <v>DL.2375.AFA.001.054.D.521211</v>
      </c>
    </row>
    <row r="1257" spans="1:68">
      <c r="A1257" t="s">
        <v>4935</v>
      </c>
      <c r="B1257" t="s">
        <v>4936</v>
      </c>
      <c r="C1257" t="s">
        <v>4937</v>
      </c>
      <c r="D1257" t="s">
        <v>3770</v>
      </c>
      <c r="E1257" t="s">
        <v>194</v>
      </c>
      <c r="F1257" t="s">
        <v>3772</v>
      </c>
      <c r="G1257" t="s">
        <v>3</v>
      </c>
      <c r="H1257" t="s">
        <v>4938</v>
      </c>
      <c r="I1257">
        <v>4</v>
      </c>
      <c r="J1257" t="s">
        <v>501</v>
      </c>
      <c r="K1257">
        <v>4</v>
      </c>
      <c r="L1257" t="s">
        <v>520</v>
      </c>
      <c r="M1257" t="s">
        <v>511</v>
      </c>
      <c r="N1257" t="s">
        <v>744</v>
      </c>
      <c r="O1257" t="s">
        <v>503</v>
      </c>
      <c r="P1257" t="s">
        <v>8</v>
      </c>
      <c r="Q1257" t="s">
        <v>4570</v>
      </c>
      <c r="R1257" t="s">
        <v>4940</v>
      </c>
      <c r="S1257" t="s">
        <v>195</v>
      </c>
      <c r="T1257" t="s">
        <v>4570</v>
      </c>
      <c r="U1257" t="s">
        <v>4570</v>
      </c>
      <c r="V1257" t="s">
        <v>4951</v>
      </c>
      <c r="W1257" t="s">
        <v>4496</v>
      </c>
      <c r="X1257" t="s">
        <v>6541</v>
      </c>
      <c r="Y1257" t="s">
        <v>4493</v>
      </c>
      <c r="Z1257" t="s">
        <v>8</v>
      </c>
      <c r="AA1257">
        <v>0</v>
      </c>
      <c r="AB1257" t="s">
        <v>195</v>
      </c>
      <c r="AC1257">
        <v>0</v>
      </c>
      <c r="AD1257" t="s">
        <v>195</v>
      </c>
      <c r="AE1257">
        <v>0</v>
      </c>
      <c r="AF1257" t="s">
        <v>195</v>
      </c>
      <c r="AG1257">
        <v>0</v>
      </c>
      <c r="AH1257" t="s">
        <v>195</v>
      </c>
      <c r="AI1257">
        <v>2</v>
      </c>
      <c r="AJ1257" t="s">
        <v>9</v>
      </c>
      <c r="AK1257">
        <v>1000000</v>
      </c>
      <c r="AL1257">
        <v>2000000</v>
      </c>
      <c r="AM1257" t="s">
        <v>195</v>
      </c>
      <c r="AN1257">
        <v>0</v>
      </c>
      <c r="AO1257" t="s">
        <v>4943</v>
      </c>
      <c r="AP1257">
        <v>0</v>
      </c>
      <c r="AQ1257">
        <v>28029</v>
      </c>
      <c r="AR1257">
        <v>133271</v>
      </c>
      <c r="AS1257">
        <v>86366</v>
      </c>
      <c r="AT1257">
        <v>195207</v>
      </c>
      <c r="AU1257">
        <v>140533</v>
      </c>
      <c r="AV1257">
        <v>135467</v>
      </c>
      <c r="AW1257">
        <v>71683</v>
      </c>
      <c r="AX1257">
        <v>35344</v>
      </c>
      <c r="AY1257">
        <v>148020</v>
      </c>
      <c r="AZ1257">
        <v>26081</v>
      </c>
      <c r="BA1257">
        <v>999999</v>
      </c>
      <c r="BB1257" t="s">
        <v>3771</v>
      </c>
      <c r="BC1257" t="s">
        <v>6196</v>
      </c>
      <c r="BD1257" t="s">
        <v>6197</v>
      </c>
      <c r="BE1257" t="s">
        <v>6198</v>
      </c>
      <c r="BF1257" t="s">
        <v>6214</v>
      </c>
      <c r="BG1257" t="s">
        <v>6376</v>
      </c>
      <c r="BH1257" t="s">
        <v>5764</v>
      </c>
      <c r="BI1257" t="s">
        <v>195</v>
      </c>
      <c r="BJ1257" t="s">
        <v>195</v>
      </c>
      <c r="BK1257" t="s">
        <v>3773</v>
      </c>
      <c r="BL1257" t="s">
        <v>5450</v>
      </c>
      <c r="BM1257" t="s">
        <v>4949</v>
      </c>
      <c r="BN1257" t="s">
        <v>7</v>
      </c>
      <c r="BO1257" t="s">
        <v>4950</v>
      </c>
      <c r="BP1257" s="441" t="str">
        <f t="shared" si="19"/>
        <v>DL.2375.AFA.001.054.D.521211</v>
      </c>
    </row>
    <row r="1258" spans="1:68">
      <c r="A1258" t="s">
        <v>5010</v>
      </c>
      <c r="B1258" t="s">
        <v>4936</v>
      </c>
      <c r="C1258" t="s">
        <v>4937</v>
      </c>
      <c r="D1258" t="s">
        <v>3770</v>
      </c>
      <c r="E1258" t="s">
        <v>194</v>
      </c>
      <c r="F1258" t="s">
        <v>3772</v>
      </c>
      <c r="G1258" t="s">
        <v>3</v>
      </c>
      <c r="H1258" t="s">
        <v>4938</v>
      </c>
      <c r="I1258">
        <v>4</v>
      </c>
      <c r="J1258" t="s">
        <v>501</v>
      </c>
      <c r="K1258">
        <v>4</v>
      </c>
      <c r="L1258" t="s">
        <v>520</v>
      </c>
      <c r="M1258" t="s">
        <v>511</v>
      </c>
      <c r="N1258" t="s">
        <v>744</v>
      </c>
      <c r="O1258" t="s">
        <v>503</v>
      </c>
      <c r="P1258" t="s">
        <v>8</v>
      </c>
      <c r="Q1258" t="s">
        <v>4570</v>
      </c>
      <c r="R1258" t="s">
        <v>4940</v>
      </c>
      <c r="S1258" t="s">
        <v>195</v>
      </c>
      <c r="T1258" t="s">
        <v>4570</v>
      </c>
      <c r="U1258" t="s">
        <v>4570</v>
      </c>
      <c r="V1258" t="s">
        <v>4496</v>
      </c>
      <c r="W1258" t="s">
        <v>4570</v>
      </c>
      <c r="X1258" t="s">
        <v>6540</v>
      </c>
      <c r="Y1258" t="s">
        <v>4483</v>
      </c>
      <c r="Z1258" t="s">
        <v>8</v>
      </c>
      <c r="AA1258">
        <v>0</v>
      </c>
      <c r="AB1258" t="s">
        <v>195</v>
      </c>
      <c r="AC1258">
        <v>0</v>
      </c>
      <c r="AD1258" t="s">
        <v>195</v>
      </c>
      <c r="AE1258">
        <v>0</v>
      </c>
      <c r="AF1258" t="s">
        <v>195</v>
      </c>
      <c r="AG1258">
        <v>0</v>
      </c>
      <c r="AH1258" t="s">
        <v>195</v>
      </c>
      <c r="AI1258">
        <v>2</v>
      </c>
      <c r="AJ1258" t="s">
        <v>9</v>
      </c>
      <c r="AK1258">
        <v>1000000</v>
      </c>
      <c r="AL1258">
        <v>2000000</v>
      </c>
      <c r="AM1258" t="s">
        <v>195</v>
      </c>
      <c r="AN1258">
        <v>0</v>
      </c>
      <c r="AO1258" t="s">
        <v>5011</v>
      </c>
      <c r="AP1258">
        <v>0</v>
      </c>
      <c r="AQ1258">
        <v>28029</v>
      </c>
      <c r="AR1258">
        <v>133271</v>
      </c>
      <c r="AS1258">
        <v>86366</v>
      </c>
      <c r="AT1258">
        <v>195207</v>
      </c>
      <c r="AU1258">
        <v>140533</v>
      </c>
      <c r="AV1258">
        <v>135467</v>
      </c>
      <c r="AW1258">
        <v>71683</v>
      </c>
      <c r="AX1258">
        <v>35344</v>
      </c>
      <c r="AY1258">
        <v>148020</v>
      </c>
      <c r="AZ1258">
        <v>26081</v>
      </c>
      <c r="BA1258">
        <v>999999</v>
      </c>
      <c r="BB1258" t="s">
        <v>3771</v>
      </c>
      <c r="BC1258" t="s">
        <v>6196</v>
      </c>
      <c r="BD1258" t="s">
        <v>6197</v>
      </c>
      <c r="BE1258" t="s">
        <v>6198</v>
      </c>
      <c r="BF1258" t="s">
        <v>6214</v>
      </c>
      <c r="BG1258" t="s">
        <v>6376</v>
      </c>
      <c r="BH1258" t="s">
        <v>5764</v>
      </c>
      <c r="BI1258" t="s">
        <v>195</v>
      </c>
      <c r="BJ1258" t="s">
        <v>195</v>
      </c>
      <c r="BK1258" t="s">
        <v>3773</v>
      </c>
      <c r="BL1258" t="s">
        <v>5049</v>
      </c>
      <c r="BM1258" t="s">
        <v>4949</v>
      </c>
      <c r="BN1258" t="s">
        <v>7</v>
      </c>
      <c r="BO1258" t="s">
        <v>4950</v>
      </c>
      <c r="BP1258" s="441" t="str">
        <f t="shared" si="19"/>
        <v>DL.2375.AFA.001.054.D.521211</v>
      </c>
    </row>
    <row r="1259" spans="1:68">
      <c r="A1259" t="s">
        <v>5010</v>
      </c>
      <c r="B1259" t="s">
        <v>4936</v>
      </c>
      <c r="C1259" t="s">
        <v>4937</v>
      </c>
      <c r="D1259" t="s">
        <v>3770</v>
      </c>
      <c r="E1259" t="s">
        <v>194</v>
      </c>
      <c r="F1259" t="s">
        <v>3772</v>
      </c>
      <c r="G1259" t="s">
        <v>3</v>
      </c>
      <c r="H1259" t="s">
        <v>4938</v>
      </c>
      <c r="I1259">
        <v>4</v>
      </c>
      <c r="J1259" t="s">
        <v>501</v>
      </c>
      <c r="K1259">
        <v>4</v>
      </c>
      <c r="L1259" t="s">
        <v>520</v>
      </c>
      <c r="M1259" t="s">
        <v>511</v>
      </c>
      <c r="N1259" t="s">
        <v>744</v>
      </c>
      <c r="O1259" t="s">
        <v>503</v>
      </c>
      <c r="P1259" t="s">
        <v>8</v>
      </c>
      <c r="Q1259" t="s">
        <v>4570</v>
      </c>
      <c r="R1259" t="s">
        <v>4940</v>
      </c>
      <c r="S1259" t="s">
        <v>195</v>
      </c>
      <c r="T1259" t="s">
        <v>4570</v>
      </c>
      <c r="U1259" t="s">
        <v>4570</v>
      </c>
      <c r="V1259" t="s">
        <v>4951</v>
      </c>
      <c r="W1259" t="s">
        <v>4496</v>
      </c>
      <c r="X1259" t="s">
        <v>6541</v>
      </c>
      <c r="Y1259" t="s">
        <v>4493</v>
      </c>
      <c r="Z1259" t="s">
        <v>8</v>
      </c>
      <c r="AA1259">
        <v>0</v>
      </c>
      <c r="AB1259" t="s">
        <v>195</v>
      </c>
      <c r="AC1259">
        <v>0</v>
      </c>
      <c r="AD1259" t="s">
        <v>195</v>
      </c>
      <c r="AE1259">
        <v>0</v>
      </c>
      <c r="AF1259" t="s">
        <v>195</v>
      </c>
      <c r="AG1259">
        <v>0</v>
      </c>
      <c r="AH1259" t="s">
        <v>195</v>
      </c>
      <c r="AI1259">
        <v>2</v>
      </c>
      <c r="AJ1259" t="s">
        <v>9</v>
      </c>
      <c r="AK1259">
        <v>1000000</v>
      </c>
      <c r="AL1259">
        <v>2000000</v>
      </c>
      <c r="AM1259" t="s">
        <v>195</v>
      </c>
      <c r="AN1259">
        <v>0</v>
      </c>
      <c r="AO1259" t="s">
        <v>5011</v>
      </c>
      <c r="AP1259">
        <v>0</v>
      </c>
      <c r="AQ1259">
        <v>28029</v>
      </c>
      <c r="AR1259">
        <v>133271</v>
      </c>
      <c r="AS1259">
        <v>86366</v>
      </c>
      <c r="AT1259">
        <v>195207</v>
      </c>
      <c r="AU1259">
        <v>140533</v>
      </c>
      <c r="AV1259">
        <v>135467</v>
      </c>
      <c r="AW1259">
        <v>71683</v>
      </c>
      <c r="AX1259">
        <v>35344</v>
      </c>
      <c r="AY1259">
        <v>148020</v>
      </c>
      <c r="AZ1259">
        <v>26081</v>
      </c>
      <c r="BA1259">
        <v>999999</v>
      </c>
      <c r="BB1259" t="s">
        <v>3771</v>
      </c>
      <c r="BC1259" t="s">
        <v>6196</v>
      </c>
      <c r="BD1259" t="s">
        <v>6197</v>
      </c>
      <c r="BE1259" t="s">
        <v>6198</v>
      </c>
      <c r="BF1259" t="s">
        <v>6214</v>
      </c>
      <c r="BG1259" t="s">
        <v>6376</v>
      </c>
      <c r="BH1259" t="s">
        <v>5764</v>
      </c>
      <c r="BI1259" t="s">
        <v>195</v>
      </c>
      <c r="BJ1259" t="s">
        <v>195</v>
      </c>
      <c r="BK1259" t="s">
        <v>3773</v>
      </c>
      <c r="BL1259" t="s">
        <v>5450</v>
      </c>
      <c r="BM1259" t="s">
        <v>4949</v>
      </c>
      <c r="BN1259" t="s">
        <v>7</v>
      </c>
      <c r="BO1259" t="s">
        <v>4950</v>
      </c>
      <c r="BP1259" s="441" t="str">
        <f t="shared" si="19"/>
        <v>DL.2375.AFA.001.054.D.521211</v>
      </c>
    </row>
    <row r="1260" spans="1:68">
      <c r="A1260" t="s">
        <v>4935</v>
      </c>
      <c r="B1260" t="s">
        <v>4936</v>
      </c>
      <c r="C1260" t="s">
        <v>4937</v>
      </c>
      <c r="D1260" t="s">
        <v>3795</v>
      </c>
      <c r="E1260" t="s">
        <v>197</v>
      </c>
      <c r="F1260" t="s">
        <v>3812</v>
      </c>
      <c r="G1260" t="s">
        <v>820</v>
      </c>
      <c r="H1260" t="s">
        <v>4938</v>
      </c>
      <c r="I1260">
        <v>9</v>
      </c>
      <c r="J1260" t="s">
        <v>5469</v>
      </c>
      <c r="K1260">
        <v>1</v>
      </c>
      <c r="L1260" t="s">
        <v>812</v>
      </c>
      <c r="M1260" t="s">
        <v>8</v>
      </c>
      <c r="N1260" t="s">
        <v>148</v>
      </c>
      <c r="O1260" t="s">
        <v>503</v>
      </c>
      <c r="P1260" t="s">
        <v>8</v>
      </c>
      <c r="Q1260" t="s">
        <v>4570</v>
      </c>
      <c r="R1260" t="s">
        <v>4940</v>
      </c>
      <c r="S1260" t="s">
        <v>195</v>
      </c>
      <c r="T1260" t="s">
        <v>4570</v>
      </c>
      <c r="U1260" t="s">
        <v>4570</v>
      </c>
      <c r="V1260" t="s">
        <v>4496</v>
      </c>
      <c r="W1260" t="s">
        <v>4570</v>
      </c>
      <c r="X1260" t="s">
        <v>6542</v>
      </c>
      <c r="Y1260" t="s">
        <v>4483</v>
      </c>
      <c r="Z1260" t="s">
        <v>8</v>
      </c>
      <c r="AA1260">
        <v>0</v>
      </c>
      <c r="AB1260" t="s">
        <v>195</v>
      </c>
      <c r="AC1260">
        <v>0</v>
      </c>
      <c r="AD1260" t="s">
        <v>195</v>
      </c>
      <c r="AE1260">
        <v>0</v>
      </c>
      <c r="AF1260" t="s">
        <v>195</v>
      </c>
      <c r="AG1260">
        <v>0</v>
      </c>
      <c r="AH1260" t="s">
        <v>195</v>
      </c>
      <c r="AI1260">
        <v>1</v>
      </c>
      <c r="AJ1260" t="s">
        <v>9</v>
      </c>
      <c r="AK1260">
        <v>1500000</v>
      </c>
      <c r="AL1260">
        <v>1500000</v>
      </c>
      <c r="AM1260" t="s">
        <v>195</v>
      </c>
      <c r="AN1260">
        <v>0</v>
      </c>
      <c r="AO1260" t="s">
        <v>4943</v>
      </c>
      <c r="AP1260">
        <v>0</v>
      </c>
      <c r="AQ1260">
        <v>902</v>
      </c>
      <c r="AR1260">
        <v>7018</v>
      </c>
      <c r="AS1260">
        <v>60156</v>
      </c>
      <c r="AT1260">
        <v>84110</v>
      </c>
      <c r="AU1260">
        <v>252219</v>
      </c>
      <c r="AV1260">
        <v>229366</v>
      </c>
      <c r="AW1260">
        <v>229366</v>
      </c>
      <c r="AX1260">
        <v>225320</v>
      </c>
      <c r="AY1260">
        <v>247257</v>
      </c>
      <c r="AZ1260">
        <v>70958</v>
      </c>
      <c r="BA1260">
        <v>93328</v>
      </c>
      <c r="BB1260" t="s">
        <v>3796</v>
      </c>
      <c r="BC1260" t="s">
        <v>3797</v>
      </c>
      <c r="BD1260" t="s">
        <v>3813</v>
      </c>
      <c r="BE1260" t="s">
        <v>3818</v>
      </c>
      <c r="BF1260" t="s">
        <v>3817</v>
      </c>
      <c r="BG1260" t="s">
        <v>3798</v>
      </c>
      <c r="BH1260" t="s">
        <v>523</v>
      </c>
      <c r="BI1260" t="s">
        <v>565</v>
      </c>
      <c r="BJ1260" t="s">
        <v>549</v>
      </c>
      <c r="BK1260" t="s">
        <v>3773</v>
      </c>
      <c r="BL1260" t="s">
        <v>5049</v>
      </c>
      <c r="BM1260" t="s">
        <v>4949</v>
      </c>
      <c r="BN1260" t="s">
        <v>7</v>
      </c>
      <c r="BO1260" t="s">
        <v>4950</v>
      </c>
      <c r="BP1260" s="441" t="str">
        <f t="shared" si="19"/>
        <v>WA.2378.EBA.962.301.A.521211</v>
      </c>
    </row>
    <row r="1261" spans="1:68">
      <c r="A1261" t="s">
        <v>4935</v>
      </c>
      <c r="B1261" t="s">
        <v>4936</v>
      </c>
      <c r="C1261" t="s">
        <v>4937</v>
      </c>
      <c r="D1261" t="s">
        <v>3795</v>
      </c>
      <c r="E1261" t="s">
        <v>197</v>
      </c>
      <c r="F1261" t="s">
        <v>3812</v>
      </c>
      <c r="G1261" t="s">
        <v>820</v>
      </c>
      <c r="H1261" t="s">
        <v>4938</v>
      </c>
      <c r="I1261">
        <v>9</v>
      </c>
      <c r="J1261" t="s">
        <v>5469</v>
      </c>
      <c r="K1261">
        <v>1</v>
      </c>
      <c r="L1261" t="s">
        <v>812</v>
      </c>
      <c r="M1261" t="s">
        <v>8</v>
      </c>
      <c r="N1261" t="s">
        <v>148</v>
      </c>
      <c r="O1261" t="s">
        <v>503</v>
      </c>
      <c r="P1261" t="s">
        <v>8</v>
      </c>
      <c r="Q1261" t="s">
        <v>4570</v>
      </c>
      <c r="R1261" t="s">
        <v>4940</v>
      </c>
      <c r="S1261" t="s">
        <v>195</v>
      </c>
      <c r="T1261" t="s">
        <v>4570</v>
      </c>
      <c r="U1261" t="s">
        <v>4570</v>
      </c>
      <c r="V1261" t="s">
        <v>4951</v>
      </c>
      <c r="W1261" t="s">
        <v>4496</v>
      </c>
      <c r="X1261" t="s">
        <v>6543</v>
      </c>
      <c r="Y1261" t="s">
        <v>4493</v>
      </c>
      <c r="Z1261" t="s">
        <v>8</v>
      </c>
      <c r="AA1261">
        <v>0</v>
      </c>
      <c r="AB1261" t="s">
        <v>195</v>
      </c>
      <c r="AC1261">
        <v>0</v>
      </c>
      <c r="AD1261" t="s">
        <v>195</v>
      </c>
      <c r="AE1261">
        <v>0</v>
      </c>
      <c r="AF1261" t="s">
        <v>195</v>
      </c>
      <c r="AG1261">
        <v>0</v>
      </c>
      <c r="AH1261" t="s">
        <v>195</v>
      </c>
      <c r="AI1261">
        <v>2</v>
      </c>
      <c r="AJ1261" t="s">
        <v>9</v>
      </c>
      <c r="AK1261">
        <v>1000000</v>
      </c>
      <c r="AL1261">
        <v>2000000</v>
      </c>
      <c r="AM1261" t="s">
        <v>195</v>
      </c>
      <c r="AN1261">
        <v>0</v>
      </c>
      <c r="AO1261" t="s">
        <v>4943</v>
      </c>
      <c r="AP1261">
        <v>0</v>
      </c>
      <c r="AQ1261">
        <v>1203</v>
      </c>
      <c r="AR1261">
        <v>9358</v>
      </c>
      <c r="AS1261">
        <v>80209</v>
      </c>
      <c r="AT1261">
        <v>112146</v>
      </c>
      <c r="AU1261">
        <v>336292</v>
      </c>
      <c r="AV1261">
        <v>305821</v>
      </c>
      <c r="AW1261">
        <v>305821</v>
      </c>
      <c r="AX1261">
        <v>300427</v>
      </c>
      <c r="AY1261">
        <v>329676</v>
      </c>
      <c r="AZ1261">
        <v>94610</v>
      </c>
      <c r="BA1261">
        <v>124437</v>
      </c>
      <c r="BB1261" t="s">
        <v>3796</v>
      </c>
      <c r="BC1261" t="s">
        <v>3797</v>
      </c>
      <c r="BD1261" t="s">
        <v>3813</v>
      </c>
      <c r="BE1261" t="s">
        <v>3818</v>
      </c>
      <c r="BF1261" t="s">
        <v>3817</v>
      </c>
      <c r="BG1261" t="s">
        <v>3798</v>
      </c>
      <c r="BH1261" t="s">
        <v>523</v>
      </c>
      <c r="BI1261" t="s">
        <v>565</v>
      </c>
      <c r="BJ1261" t="s">
        <v>549</v>
      </c>
      <c r="BK1261" t="s">
        <v>3773</v>
      </c>
      <c r="BL1261" t="s">
        <v>5450</v>
      </c>
      <c r="BM1261" t="s">
        <v>4949</v>
      </c>
      <c r="BN1261" t="s">
        <v>7</v>
      </c>
      <c r="BO1261" t="s">
        <v>4950</v>
      </c>
      <c r="BP1261" s="441" t="str">
        <f t="shared" si="19"/>
        <v>WA.2378.EBA.962.301.A.521211</v>
      </c>
    </row>
    <row r="1262" spans="1:68">
      <c r="A1262" t="s">
        <v>4935</v>
      </c>
      <c r="B1262" t="s">
        <v>4936</v>
      </c>
      <c r="C1262" t="s">
        <v>4937</v>
      </c>
      <c r="D1262" t="s">
        <v>3795</v>
      </c>
      <c r="E1262" t="s">
        <v>197</v>
      </c>
      <c r="F1262" t="s">
        <v>3812</v>
      </c>
      <c r="G1262" t="s">
        <v>820</v>
      </c>
      <c r="H1262" t="s">
        <v>4938</v>
      </c>
      <c r="I1262">
        <v>9</v>
      </c>
      <c r="J1262" t="s">
        <v>5469</v>
      </c>
      <c r="K1262">
        <v>1</v>
      </c>
      <c r="L1262" t="s">
        <v>812</v>
      </c>
      <c r="M1262" t="s">
        <v>8</v>
      </c>
      <c r="N1262" t="s">
        <v>148</v>
      </c>
      <c r="O1262" t="s">
        <v>503</v>
      </c>
      <c r="P1262" t="s">
        <v>8</v>
      </c>
      <c r="Q1262" t="s">
        <v>4570</v>
      </c>
      <c r="R1262" t="s">
        <v>4940</v>
      </c>
      <c r="S1262" t="s">
        <v>195</v>
      </c>
      <c r="T1262" t="s">
        <v>4570</v>
      </c>
      <c r="U1262" t="s">
        <v>4570</v>
      </c>
      <c r="V1262" t="s">
        <v>5001</v>
      </c>
      <c r="W1262" t="s">
        <v>4951</v>
      </c>
      <c r="X1262" t="s">
        <v>6544</v>
      </c>
      <c r="Y1262" t="s">
        <v>4495</v>
      </c>
      <c r="Z1262" t="s">
        <v>8</v>
      </c>
      <c r="AA1262">
        <v>0</v>
      </c>
      <c r="AB1262" t="s">
        <v>195</v>
      </c>
      <c r="AC1262">
        <v>0</v>
      </c>
      <c r="AD1262" t="s">
        <v>195</v>
      </c>
      <c r="AE1262">
        <v>0</v>
      </c>
      <c r="AF1262" t="s">
        <v>195</v>
      </c>
      <c r="AG1262">
        <v>0</v>
      </c>
      <c r="AH1262" t="s">
        <v>195</v>
      </c>
      <c r="AI1262">
        <v>1</v>
      </c>
      <c r="AJ1262" t="s">
        <v>9</v>
      </c>
      <c r="AK1262">
        <v>1500000</v>
      </c>
      <c r="AL1262">
        <v>1500000</v>
      </c>
      <c r="AM1262" t="s">
        <v>195</v>
      </c>
      <c r="AN1262">
        <v>0</v>
      </c>
      <c r="AO1262" t="s">
        <v>4943</v>
      </c>
      <c r="AP1262">
        <v>0</v>
      </c>
      <c r="AQ1262">
        <v>902</v>
      </c>
      <c r="AR1262">
        <v>7018</v>
      </c>
      <c r="AS1262">
        <v>60156</v>
      </c>
      <c r="AT1262">
        <v>84110</v>
      </c>
      <c r="AU1262">
        <v>252219</v>
      </c>
      <c r="AV1262">
        <v>229366</v>
      </c>
      <c r="AW1262">
        <v>229366</v>
      </c>
      <c r="AX1262">
        <v>225320</v>
      </c>
      <c r="AY1262">
        <v>247257</v>
      </c>
      <c r="AZ1262">
        <v>70958</v>
      </c>
      <c r="BA1262">
        <v>93328</v>
      </c>
      <c r="BB1262" t="s">
        <v>3796</v>
      </c>
      <c r="BC1262" t="s">
        <v>3797</v>
      </c>
      <c r="BD1262" t="s">
        <v>3813</v>
      </c>
      <c r="BE1262" t="s">
        <v>3818</v>
      </c>
      <c r="BF1262" t="s">
        <v>3817</v>
      </c>
      <c r="BG1262" t="s">
        <v>3798</v>
      </c>
      <c r="BH1262" t="s">
        <v>523</v>
      </c>
      <c r="BI1262" t="s">
        <v>565</v>
      </c>
      <c r="BJ1262" t="s">
        <v>549</v>
      </c>
      <c r="BK1262" t="s">
        <v>3773</v>
      </c>
      <c r="BL1262" t="s">
        <v>5107</v>
      </c>
      <c r="BM1262" t="s">
        <v>4949</v>
      </c>
      <c r="BN1262" t="s">
        <v>7</v>
      </c>
      <c r="BO1262" t="s">
        <v>4950</v>
      </c>
      <c r="BP1262" s="441" t="str">
        <f t="shared" si="19"/>
        <v>WA.2378.EBA.962.301.A.521211</v>
      </c>
    </row>
    <row r="1263" spans="1:68">
      <c r="A1263" t="s">
        <v>4935</v>
      </c>
      <c r="B1263" t="s">
        <v>4936</v>
      </c>
      <c r="C1263" t="s">
        <v>4937</v>
      </c>
      <c r="D1263" t="s">
        <v>3795</v>
      </c>
      <c r="E1263" t="s">
        <v>197</v>
      </c>
      <c r="F1263" t="s">
        <v>3812</v>
      </c>
      <c r="G1263" t="s">
        <v>820</v>
      </c>
      <c r="H1263" t="s">
        <v>4938</v>
      </c>
      <c r="I1263">
        <v>9</v>
      </c>
      <c r="J1263" t="s">
        <v>5469</v>
      </c>
      <c r="K1263">
        <v>1</v>
      </c>
      <c r="L1263" t="s">
        <v>812</v>
      </c>
      <c r="M1263" t="s">
        <v>508</v>
      </c>
      <c r="N1263" t="s">
        <v>150</v>
      </c>
      <c r="O1263" t="s">
        <v>503</v>
      </c>
      <c r="P1263" t="s">
        <v>8</v>
      </c>
      <c r="Q1263" t="s">
        <v>4570</v>
      </c>
      <c r="R1263" t="s">
        <v>4940</v>
      </c>
      <c r="S1263" t="s">
        <v>195</v>
      </c>
      <c r="T1263" t="s">
        <v>4570</v>
      </c>
      <c r="U1263" t="s">
        <v>4570</v>
      </c>
      <c r="V1263" t="s">
        <v>4496</v>
      </c>
      <c r="W1263" t="s">
        <v>4570</v>
      </c>
      <c r="X1263" t="s">
        <v>6545</v>
      </c>
      <c r="Y1263" t="s">
        <v>4483</v>
      </c>
      <c r="Z1263" t="s">
        <v>8</v>
      </c>
      <c r="AA1263">
        <v>0</v>
      </c>
      <c r="AB1263" t="s">
        <v>195</v>
      </c>
      <c r="AC1263">
        <v>0</v>
      </c>
      <c r="AD1263" t="s">
        <v>195</v>
      </c>
      <c r="AE1263">
        <v>0</v>
      </c>
      <c r="AF1263" t="s">
        <v>195</v>
      </c>
      <c r="AG1263">
        <v>0</v>
      </c>
      <c r="AH1263" t="s">
        <v>195</v>
      </c>
      <c r="AI1263">
        <v>4</v>
      </c>
      <c r="AJ1263" t="s">
        <v>9</v>
      </c>
      <c r="AK1263">
        <v>1500000</v>
      </c>
      <c r="AL1263">
        <v>6000000</v>
      </c>
      <c r="AM1263" t="s">
        <v>195</v>
      </c>
      <c r="AN1263">
        <v>0</v>
      </c>
      <c r="AO1263" t="s">
        <v>4943</v>
      </c>
      <c r="AP1263">
        <v>0</v>
      </c>
      <c r="AQ1263">
        <v>3609</v>
      </c>
      <c r="AR1263">
        <v>28073</v>
      </c>
      <c r="AS1263">
        <v>240626</v>
      </c>
      <c r="AT1263">
        <v>336438</v>
      </c>
      <c r="AU1263">
        <v>1008875</v>
      </c>
      <c r="AV1263">
        <v>917463</v>
      </c>
      <c r="AW1263">
        <v>917463</v>
      </c>
      <c r="AX1263">
        <v>901280</v>
      </c>
      <c r="AY1263">
        <v>989029</v>
      </c>
      <c r="AZ1263">
        <v>283831</v>
      </c>
      <c r="BA1263">
        <v>373313</v>
      </c>
      <c r="BB1263" t="s">
        <v>3796</v>
      </c>
      <c r="BC1263" t="s">
        <v>3797</v>
      </c>
      <c r="BD1263" t="s">
        <v>3813</v>
      </c>
      <c r="BE1263" t="s">
        <v>3818</v>
      </c>
      <c r="BF1263" t="s">
        <v>3817</v>
      </c>
      <c r="BG1263" t="s">
        <v>3799</v>
      </c>
      <c r="BH1263" t="s">
        <v>523</v>
      </c>
      <c r="BI1263" t="s">
        <v>565</v>
      </c>
      <c r="BJ1263" t="s">
        <v>549</v>
      </c>
      <c r="BK1263" t="s">
        <v>3773</v>
      </c>
      <c r="BL1263" t="s">
        <v>5049</v>
      </c>
      <c r="BM1263" t="s">
        <v>4949</v>
      </c>
      <c r="BN1263" t="s">
        <v>7</v>
      </c>
      <c r="BO1263" t="s">
        <v>4950</v>
      </c>
      <c r="BP1263" s="441" t="str">
        <f t="shared" si="19"/>
        <v>WA.2378.EBA.962.301.B.521211</v>
      </c>
    </row>
    <row r="1264" spans="1:68">
      <c r="A1264" t="s">
        <v>4935</v>
      </c>
      <c r="B1264" t="s">
        <v>4936</v>
      </c>
      <c r="C1264" t="s">
        <v>4937</v>
      </c>
      <c r="D1264" t="s">
        <v>3795</v>
      </c>
      <c r="E1264" t="s">
        <v>197</v>
      </c>
      <c r="F1264" t="s">
        <v>3812</v>
      </c>
      <c r="G1264" t="s">
        <v>820</v>
      </c>
      <c r="H1264" t="s">
        <v>4938</v>
      </c>
      <c r="I1264">
        <v>9</v>
      </c>
      <c r="J1264" t="s">
        <v>5469</v>
      </c>
      <c r="K1264">
        <v>1</v>
      </c>
      <c r="L1264" t="s">
        <v>812</v>
      </c>
      <c r="M1264" t="s">
        <v>508</v>
      </c>
      <c r="N1264" t="s">
        <v>150</v>
      </c>
      <c r="O1264" t="s">
        <v>503</v>
      </c>
      <c r="P1264" t="s">
        <v>8</v>
      </c>
      <c r="Q1264" t="s">
        <v>4570</v>
      </c>
      <c r="R1264" t="s">
        <v>4940</v>
      </c>
      <c r="S1264" t="s">
        <v>195</v>
      </c>
      <c r="T1264" t="s">
        <v>4570</v>
      </c>
      <c r="U1264" t="s">
        <v>4570</v>
      </c>
      <c r="V1264" t="s">
        <v>4951</v>
      </c>
      <c r="W1264" t="s">
        <v>4496</v>
      </c>
      <c r="X1264" t="s">
        <v>6546</v>
      </c>
      <c r="Y1264" t="s">
        <v>4493</v>
      </c>
      <c r="Z1264" t="s">
        <v>8</v>
      </c>
      <c r="AA1264">
        <v>0</v>
      </c>
      <c r="AB1264" t="s">
        <v>195</v>
      </c>
      <c r="AC1264">
        <v>0</v>
      </c>
      <c r="AD1264" t="s">
        <v>195</v>
      </c>
      <c r="AE1264">
        <v>0</v>
      </c>
      <c r="AF1264" t="s">
        <v>195</v>
      </c>
      <c r="AG1264">
        <v>0</v>
      </c>
      <c r="AH1264" t="s">
        <v>195</v>
      </c>
      <c r="AI1264">
        <v>4</v>
      </c>
      <c r="AJ1264" t="s">
        <v>9</v>
      </c>
      <c r="AK1264">
        <v>1000000</v>
      </c>
      <c r="AL1264">
        <v>4000000</v>
      </c>
      <c r="AM1264" t="s">
        <v>195</v>
      </c>
      <c r="AN1264">
        <v>0</v>
      </c>
      <c r="AO1264" t="s">
        <v>4943</v>
      </c>
      <c r="AP1264">
        <v>0</v>
      </c>
      <c r="AQ1264">
        <v>2406</v>
      </c>
      <c r="AR1264">
        <v>18715</v>
      </c>
      <c r="AS1264">
        <v>160417</v>
      </c>
      <c r="AT1264">
        <v>224292</v>
      </c>
      <c r="AU1264">
        <v>672583</v>
      </c>
      <c r="AV1264">
        <v>611642</v>
      </c>
      <c r="AW1264">
        <v>611642</v>
      </c>
      <c r="AX1264">
        <v>600853</v>
      </c>
      <c r="AY1264">
        <v>659353</v>
      </c>
      <c r="AZ1264">
        <v>189221</v>
      </c>
      <c r="BA1264">
        <v>248876</v>
      </c>
      <c r="BB1264" t="s">
        <v>3796</v>
      </c>
      <c r="BC1264" t="s">
        <v>3797</v>
      </c>
      <c r="BD1264" t="s">
        <v>3813</v>
      </c>
      <c r="BE1264" t="s">
        <v>3818</v>
      </c>
      <c r="BF1264" t="s">
        <v>3817</v>
      </c>
      <c r="BG1264" t="s">
        <v>3799</v>
      </c>
      <c r="BH1264" t="s">
        <v>523</v>
      </c>
      <c r="BI1264" t="s">
        <v>565</v>
      </c>
      <c r="BJ1264" t="s">
        <v>549</v>
      </c>
      <c r="BK1264" t="s">
        <v>3773</v>
      </c>
      <c r="BL1264" t="s">
        <v>5450</v>
      </c>
      <c r="BM1264" t="s">
        <v>4949</v>
      </c>
      <c r="BN1264" t="s">
        <v>7</v>
      </c>
      <c r="BO1264" t="s">
        <v>4950</v>
      </c>
      <c r="BP1264" s="441" t="str">
        <f t="shared" si="19"/>
        <v>WA.2378.EBA.962.301.B.521211</v>
      </c>
    </row>
    <row r="1265" spans="1:68">
      <c r="A1265" t="s">
        <v>4935</v>
      </c>
      <c r="B1265" t="s">
        <v>4936</v>
      </c>
      <c r="C1265" t="s">
        <v>4937</v>
      </c>
      <c r="D1265" t="s">
        <v>3795</v>
      </c>
      <c r="E1265" t="s">
        <v>197</v>
      </c>
      <c r="F1265" t="s">
        <v>3812</v>
      </c>
      <c r="G1265" t="s">
        <v>820</v>
      </c>
      <c r="H1265" t="s">
        <v>4938</v>
      </c>
      <c r="I1265">
        <v>9</v>
      </c>
      <c r="J1265" t="s">
        <v>5469</v>
      </c>
      <c r="K1265">
        <v>1</v>
      </c>
      <c r="L1265" t="s">
        <v>812</v>
      </c>
      <c r="M1265" t="s">
        <v>509</v>
      </c>
      <c r="N1265" t="s">
        <v>1397</v>
      </c>
      <c r="O1265" t="s">
        <v>503</v>
      </c>
      <c r="P1265" t="s">
        <v>8</v>
      </c>
      <c r="Q1265" t="s">
        <v>4570</v>
      </c>
      <c r="R1265" t="s">
        <v>4940</v>
      </c>
      <c r="S1265" t="s">
        <v>195</v>
      </c>
      <c r="T1265" t="s">
        <v>4570</v>
      </c>
      <c r="U1265" t="s">
        <v>4570</v>
      </c>
      <c r="V1265" t="s">
        <v>4496</v>
      </c>
      <c r="W1265" t="s">
        <v>4570</v>
      </c>
      <c r="X1265" t="s">
        <v>6547</v>
      </c>
      <c r="Y1265" t="s">
        <v>4502</v>
      </c>
      <c r="Z1265" t="s">
        <v>8</v>
      </c>
      <c r="AA1265">
        <v>0</v>
      </c>
      <c r="AB1265" t="s">
        <v>195</v>
      </c>
      <c r="AC1265">
        <v>0</v>
      </c>
      <c r="AD1265" t="s">
        <v>195</v>
      </c>
      <c r="AE1265">
        <v>0</v>
      </c>
      <c r="AF1265" t="s">
        <v>195</v>
      </c>
      <c r="AG1265">
        <v>0</v>
      </c>
      <c r="AH1265" t="s">
        <v>195</v>
      </c>
      <c r="AI1265">
        <v>60</v>
      </c>
      <c r="AJ1265" t="s">
        <v>176</v>
      </c>
      <c r="AK1265">
        <v>400000</v>
      </c>
      <c r="AL1265">
        <v>24000000</v>
      </c>
      <c r="AM1265" t="s">
        <v>195</v>
      </c>
      <c r="AN1265">
        <v>0</v>
      </c>
      <c r="AO1265" t="s">
        <v>4943</v>
      </c>
      <c r="AP1265">
        <v>0</v>
      </c>
      <c r="AQ1265">
        <v>14438</v>
      </c>
      <c r="AR1265">
        <v>112292</v>
      </c>
      <c r="AS1265">
        <v>962503</v>
      </c>
      <c r="AT1265">
        <v>1345752</v>
      </c>
      <c r="AU1265">
        <v>4035499</v>
      </c>
      <c r="AV1265">
        <v>3669852</v>
      </c>
      <c r="AW1265">
        <v>3669852</v>
      </c>
      <c r="AX1265">
        <v>3605120</v>
      </c>
      <c r="AY1265">
        <v>3956116</v>
      </c>
      <c r="AZ1265">
        <v>1135325</v>
      </c>
      <c r="BA1265">
        <v>1493251</v>
      </c>
      <c r="BB1265" t="s">
        <v>3796</v>
      </c>
      <c r="BC1265" t="s">
        <v>3797</v>
      </c>
      <c r="BD1265" t="s">
        <v>3813</v>
      </c>
      <c r="BE1265" t="s">
        <v>3818</v>
      </c>
      <c r="BF1265" t="s">
        <v>3817</v>
      </c>
      <c r="BG1265" t="s">
        <v>3819</v>
      </c>
      <c r="BH1265" t="s">
        <v>523</v>
      </c>
      <c r="BI1265" t="s">
        <v>565</v>
      </c>
      <c r="BJ1265" t="s">
        <v>549</v>
      </c>
      <c r="BK1265" t="s">
        <v>3773</v>
      </c>
      <c r="BL1265" t="s">
        <v>6548</v>
      </c>
      <c r="BM1265" t="s">
        <v>4949</v>
      </c>
      <c r="BN1265" t="s">
        <v>7</v>
      </c>
      <c r="BO1265" t="s">
        <v>4950</v>
      </c>
      <c r="BP1265" s="441" t="str">
        <f t="shared" si="19"/>
        <v>WA.2378.EBA.962.301.C.521211</v>
      </c>
    </row>
    <row r="1266" spans="1:68">
      <c r="A1266" t="s">
        <v>4935</v>
      </c>
      <c r="B1266" t="s">
        <v>4936</v>
      </c>
      <c r="C1266" t="s">
        <v>4937</v>
      </c>
      <c r="D1266" t="s">
        <v>3795</v>
      </c>
      <c r="E1266" t="s">
        <v>197</v>
      </c>
      <c r="F1266" t="s">
        <v>3812</v>
      </c>
      <c r="G1266" t="s">
        <v>820</v>
      </c>
      <c r="H1266" t="s">
        <v>4938</v>
      </c>
      <c r="I1266">
        <v>9</v>
      </c>
      <c r="J1266" t="s">
        <v>5469</v>
      </c>
      <c r="K1266">
        <v>1</v>
      </c>
      <c r="L1266" t="s">
        <v>812</v>
      </c>
      <c r="M1266" t="s">
        <v>509</v>
      </c>
      <c r="N1266" t="s">
        <v>1397</v>
      </c>
      <c r="O1266" t="s">
        <v>503</v>
      </c>
      <c r="P1266" t="s">
        <v>8</v>
      </c>
      <c r="Q1266" t="s">
        <v>4570</v>
      </c>
      <c r="R1266" t="s">
        <v>4940</v>
      </c>
      <c r="S1266" t="s">
        <v>195</v>
      </c>
      <c r="T1266" t="s">
        <v>4570</v>
      </c>
      <c r="U1266" t="s">
        <v>4570</v>
      </c>
      <c r="V1266" t="s">
        <v>4951</v>
      </c>
      <c r="W1266" t="s">
        <v>4496</v>
      </c>
      <c r="X1266" t="s">
        <v>6549</v>
      </c>
      <c r="Y1266" t="s">
        <v>4495</v>
      </c>
      <c r="Z1266" t="s">
        <v>8</v>
      </c>
      <c r="AA1266">
        <v>0</v>
      </c>
      <c r="AB1266" t="s">
        <v>195</v>
      </c>
      <c r="AC1266">
        <v>0</v>
      </c>
      <c r="AD1266" t="s">
        <v>195</v>
      </c>
      <c r="AE1266">
        <v>0</v>
      </c>
      <c r="AF1266" t="s">
        <v>195</v>
      </c>
      <c r="AG1266">
        <v>0</v>
      </c>
      <c r="AH1266" t="s">
        <v>195</v>
      </c>
      <c r="AI1266">
        <v>2</v>
      </c>
      <c r="AJ1266" t="s">
        <v>9</v>
      </c>
      <c r="AK1266">
        <v>1500000</v>
      </c>
      <c r="AL1266">
        <v>3000000</v>
      </c>
      <c r="AM1266" t="s">
        <v>195</v>
      </c>
      <c r="AN1266">
        <v>0</v>
      </c>
      <c r="AO1266" t="s">
        <v>4943</v>
      </c>
      <c r="AP1266">
        <v>0</v>
      </c>
      <c r="AQ1266">
        <v>1805</v>
      </c>
      <c r="AR1266">
        <v>14036</v>
      </c>
      <c r="AS1266">
        <v>120313</v>
      </c>
      <c r="AT1266">
        <v>168219</v>
      </c>
      <c r="AU1266">
        <v>504437</v>
      </c>
      <c r="AV1266">
        <v>458731</v>
      </c>
      <c r="AW1266">
        <v>458731</v>
      </c>
      <c r="AX1266">
        <v>450640</v>
      </c>
      <c r="AY1266">
        <v>494514</v>
      </c>
      <c r="AZ1266">
        <v>141916</v>
      </c>
      <c r="BA1266">
        <v>186658</v>
      </c>
      <c r="BB1266" t="s">
        <v>3796</v>
      </c>
      <c r="BC1266" t="s">
        <v>3797</v>
      </c>
      <c r="BD1266" t="s">
        <v>3813</v>
      </c>
      <c r="BE1266" t="s">
        <v>3818</v>
      </c>
      <c r="BF1266" t="s">
        <v>3817</v>
      </c>
      <c r="BG1266" t="s">
        <v>3819</v>
      </c>
      <c r="BH1266" t="s">
        <v>523</v>
      </c>
      <c r="BI1266" t="s">
        <v>565</v>
      </c>
      <c r="BJ1266" t="s">
        <v>549</v>
      </c>
      <c r="BK1266" t="s">
        <v>3773</v>
      </c>
      <c r="BL1266" t="s">
        <v>5885</v>
      </c>
      <c r="BM1266" t="s">
        <v>4949</v>
      </c>
      <c r="BN1266" t="s">
        <v>7</v>
      </c>
      <c r="BO1266" t="s">
        <v>4950</v>
      </c>
      <c r="BP1266" s="441" t="str">
        <f t="shared" si="19"/>
        <v>WA.2378.EBA.962.301.C.521211</v>
      </c>
    </row>
    <row r="1267" spans="1:68">
      <c r="A1267" t="s">
        <v>4935</v>
      </c>
      <c r="B1267" t="s">
        <v>4936</v>
      </c>
      <c r="C1267" t="s">
        <v>4937</v>
      </c>
      <c r="D1267" t="s">
        <v>3795</v>
      </c>
      <c r="E1267" t="s">
        <v>197</v>
      </c>
      <c r="F1267" t="s">
        <v>3812</v>
      </c>
      <c r="G1267" t="s">
        <v>820</v>
      </c>
      <c r="H1267" t="s">
        <v>4938</v>
      </c>
      <c r="I1267">
        <v>9</v>
      </c>
      <c r="J1267" t="s">
        <v>5469</v>
      </c>
      <c r="K1267">
        <v>1</v>
      </c>
      <c r="L1267" t="s">
        <v>812</v>
      </c>
      <c r="M1267" t="s">
        <v>509</v>
      </c>
      <c r="N1267" t="s">
        <v>1397</v>
      </c>
      <c r="O1267" t="s">
        <v>503</v>
      </c>
      <c r="P1267" t="s">
        <v>8</v>
      </c>
      <c r="Q1267" t="s">
        <v>4570</v>
      </c>
      <c r="R1267" t="s">
        <v>4940</v>
      </c>
      <c r="S1267" t="s">
        <v>195</v>
      </c>
      <c r="T1267" t="s">
        <v>4570</v>
      </c>
      <c r="U1267" t="s">
        <v>4570</v>
      </c>
      <c r="V1267" t="s">
        <v>5001</v>
      </c>
      <c r="W1267" t="s">
        <v>4951</v>
      </c>
      <c r="X1267" t="s">
        <v>6550</v>
      </c>
      <c r="Y1267" t="s">
        <v>4483</v>
      </c>
      <c r="Z1267" t="s">
        <v>8</v>
      </c>
      <c r="AA1267">
        <v>0</v>
      </c>
      <c r="AB1267" t="s">
        <v>195</v>
      </c>
      <c r="AC1267">
        <v>0</v>
      </c>
      <c r="AD1267" t="s">
        <v>195</v>
      </c>
      <c r="AE1267">
        <v>0</v>
      </c>
      <c r="AF1267" t="s">
        <v>195</v>
      </c>
      <c r="AG1267">
        <v>0</v>
      </c>
      <c r="AH1267" t="s">
        <v>195</v>
      </c>
      <c r="AI1267">
        <v>2</v>
      </c>
      <c r="AJ1267" t="s">
        <v>9</v>
      </c>
      <c r="AK1267">
        <v>1000000</v>
      </c>
      <c r="AL1267">
        <v>2000000</v>
      </c>
      <c r="AM1267" t="s">
        <v>195</v>
      </c>
      <c r="AN1267">
        <v>0</v>
      </c>
      <c r="AO1267" t="s">
        <v>4943</v>
      </c>
      <c r="AP1267">
        <v>0</v>
      </c>
      <c r="AQ1267">
        <v>1203</v>
      </c>
      <c r="AR1267">
        <v>9358</v>
      </c>
      <c r="AS1267">
        <v>80209</v>
      </c>
      <c r="AT1267">
        <v>112146</v>
      </c>
      <c r="AU1267">
        <v>336292</v>
      </c>
      <c r="AV1267">
        <v>305821</v>
      </c>
      <c r="AW1267">
        <v>305821</v>
      </c>
      <c r="AX1267">
        <v>300427</v>
      </c>
      <c r="AY1267">
        <v>329676</v>
      </c>
      <c r="AZ1267">
        <v>94610</v>
      </c>
      <c r="BA1267">
        <v>124437</v>
      </c>
      <c r="BB1267" t="s">
        <v>3796</v>
      </c>
      <c r="BC1267" t="s">
        <v>3797</v>
      </c>
      <c r="BD1267" t="s">
        <v>3813</v>
      </c>
      <c r="BE1267" t="s">
        <v>3818</v>
      </c>
      <c r="BF1267" t="s">
        <v>3817</v>
      </c>
      <c r="BG1267" t="s">
        <v>3819</v>
      </c>
      <c r="BH1267" t="s">
        <v>523</v>
      </c>
      <c r="BI1267" t="s">
        <v>565</v>
      </c>
      <c r="BJ1267" t="s">
        <v>549</v>
      </c>
      <c r="BK1267" t="s">
        <v>3773</v>
      </c>
      <c r="BL1267" t="s">
        <v>5887</v>
      </c>
      <c r="BM1267" t="s">
        <v>4949</v>
      </c>
      <c r="BN1267" t="s">
        <v>7</v>
      </c>
      <c r="BO1267" t="s">
        <v>4950</v>
      </c>
      <c r="BP1267" s="441" t="str">
        <f t="shared" si="19"/>
        <v>WA.2378.EBA.962.301.C.521211</v>
      </c>
    </row>
    <row r="1268" spans="1:68">
      <c r="A1268" t="s">
        <v>4935</v>
      </c>
      <c r="B1268" t="s">
        <v>4936</v>
      </c>
      <c r="C1268" t="s">
        <v>4937</v>
      </c>
      <c r="D1268" t="s">
        <v>3795</v>
      </c>
      <c r="E1268" t="s">
        <v>197</v>
      </c>
      <c r="F1268" t="s">
        <v>3812</v>
      </c>
      <c r="G1268" t="s">
        <v>820</v>
      </c>
      <c r="H1268" t="s">
        <v>4938</v>
      </c>
      <c r="I1268">
        <v>9</v>
      </c>
      <c r="J1268" t="s">
        <v>5469</v>
      </c>
      <c r="K1268">
        <v>1</v>
      </c>
      <c r="L1268" t="s">
        <v>812</v>
      </c>
      <c r="M1268" t="s">
        <v>509</v>
      </c>
      <c r="N1268" t="s">
        <v>1397</v>
      </c>
      <c r="O1268" t="s">
        <v>503</v>
      </c>
      <c r="P1268" t="s">
        <v>8</v>
      </c>
      <c r="Q1268" t="s">
        <v>4570</v>
      </c>
      <c r="R1268" t="s">
        <v>4940</v>
      </c>
      <c r="S1268" t="s">
        <v>195</v>
      </c>
      <c r="T1268" t="s">
        <v>4570</v>
      </c>
      <c r="U1268" t="s">
        <v>4570</v>
      </c>
      <c r="V1268" t="s">
        <v>5092</v>
      </c>
      <c r="W1268" t="s">
        <v>5001</v>
      </c>
      <c r="X1268" t="s">
        <v>6551</v>
      </c>
      <c r="Y1268" t="s">
        <v>4493</v>
      </c>
      <c r="Z1268" t="s">
        <v>8</v>
      </c>
      <c r="AA1268">
        <v>0</v>
      </c>
      <c r="AB1268" t="s">
        <v>195</v>
      </c>
      <c r="AC1268">
        <v>0</v>
      </c>
      <c r="AD1268" t="s">
        <v>195</v>
      </c>
      <c r="AE1268">
        <v>0</v>
      </c>
      <c r="AF1268" t="s">
        <v>195</v>
      </c>
      <c r="AG1268">
        <v>0</v>
      </c>
      <c r="AH1268" t="s">
        <v>195</v>
      </c>
      <c r="AI1268">
        <v>2</v>
      </c>
      <c r="AJ1268" t="s">
        <v>9</v>
      </c>
      <c r="AK1268">
        <v>1500000</v>
      </c>
      <c r="AL1268">
        <v>3000000</v>
      </c>
      <c r="AM1268" t="s">
        <v>195</v>
      </c>
      <c r="AN1268">
        <v>0</v>
      </c>
      <c r="AO1268" t="s">
        <v>4943</v>
      </c>
      <c r="AP1268">
        <v>0</v>
      </c>
      <c r="AQ1268">
        <v>1805</v>
      </c>
      <c r="AR1268">
        <v>14036</v>
      </c>
      <c r="AS1268">
        <v>120313</v>
      </c>
      <c r="AT1268">
        <v>168219</v>
      </c>
      <c r="AU1268">
        <v>504437</v>
      </c>
      <c r="AV1268">
        <v>458731</v>
      </c>
      <c r="AW1268">
        <v>458731</v>
      </c>
      <c r="AX1268">
        <v>450640</v>
      </c>
      <c r="AY1268">
        <v>494514</v>
      </c>
      <c r="AZ1268">
        <v>141916</v>
      </c>
      <c r="BA1268">
        <v>186658</v>
      </c>
      <c r="BB1268" t="s">
        <v>3796</v>
      </c>
      <c r="BC1268" t="s">
        <v>3797</v>
      </c>
      <c r="BD1268" t="s">
        <v>3813</v>
      </c>
      <c r="BE1268" t="s">
        <v>3818</v>
      </c>
      <c r="BF1268" t="s">
        <v>3817</v>
      </c>
      <c r="BG1268" t="s">
        <v>3819</v>
      </c>
      <c r="BH1268" t="s">
        <v>523</v>
      </c>
      <c r="BI1268" t="s">
        <v>565</v>
      </c>
      <c r="BJ1268" t="s">
        <v>549</v>
      </c>
      <c r="BK1268" t="s">
        <v>3773</v>
      </c>
      <c r="BL1268" t="s">
        <v>5115</v>
      </c>
      <c r="BM1268" t="s">
        <v>4949</v>
      </c>
      <c r="BN1268" t="s">
        <v>7</v>
      </c>
      <c r="BO1268" t="s">
        <v>4950</v>
      </c>
      <c r="BP1268" s="441" t="str">
        <f t="shared" si="19"/>
        <v>WA.2378.EBA.962.301.C.521211</v>
      </c>
    </row>
    <row r="1269" spans="1:68">
      <c r="A1269" t="s">
        <v>4935</v>
      </c>
      <c r="B1269" t="s">
        <v>4936</v>
      </c>
      <c r="C1269" t="s">
        <v>4937</v>
      </c>
      <c r="D1269" t="s">
        <v>3795</v>
      </c>
      <c r="E1269" t="s">
        <v>197</v>
      </c>
      <c r="F1269" t="s">
        <v>3812</v>
      </c>
      <c r="G1269" t="s">
        <v>820</v>
      </c>
      <c r="H1269" t="s">
        <v>4938</v>
      </c>
      <c r="I1269">
        <v>9</v>
      </c>
      <c r="J1269" t="s">
        <v>5469</v>
      </c>
      <c r="K1269">
        <v>1</v>
      </c>
      <c r="L1269" t="s">
        <v>812</v>
      </c>
      <c r="M1269" t="s">
        <v>509</v>
      </c>
      <c r="N1269" t="s">
        <v>1397</v>
      </c>
      <c r="O1269" t="s">
        <v>503</v>
      </c>
      <c r="P1269" t="s">
        <v>8</v>
      </c>
      <c r="Q1269" t="s">
        <v>4570</v>
      </c>
      <c r="R1269" t="s">
        <v>4940</v>
      </c>
      <c r="S1269" t="s">
        <v>195</v>
      </c>
      <c r="T1269" t="s">
        <v>4570</v>
      </c>
      <c r="U1269" t="s">
        <v>4570</v>
      </c>
      <c r="V1269" t="s">
        <v>5096</v>
      </c>
      <c r="W1269" t="s">
        <v>5092</v>
      </c>
      <c r="X1269" t="s">
        <v>6552</v>
      </c>
      <c r="Y1269" t="s">
        <v>4501</v>
      </c>
      <c r="Z1269" t="s">
        <v>8</v>
      </c>
      <c r="AA1269">
        <v>0</v>
      </c>
      <c r="AB1269" t="s">
        <v>195</v>
      </c>
      <c r="AC1269">
        <v>0</v>
      </c>
      <c r="AD1269" t="s">
        <v>195</v>
      </c>
      <c r="AE1269">
        <v>0</v>
      </c>
      <c r="AF1269" t="s">
        <v>195</v>
      </c>
      <c r="AG1269">
        <v>0</v>
      </c>
      <c r="AH1269" t="s">
        <v>195</v>
      </c>
      <c r="AI1269">
        <v>3</v>
      </c>
      <c r="AJ1269" t="s">
        <v>176</v>
      </c>
      <c r="AK1269">
        <v>500000</v>
      </c>
      <c r="AL1269">
        <v>1500000</v>
      </c>
      <c r="AM1269" t="s">
        <v>195</v>
      </c>
      <c r="AN1269">
        <v>0</v>
      </c>
      <c r="AO1269" t="s">
        <v>4943</v>
      </c>
      <c r="AP1269">
        <v>0</v>
      </c>
      <c r="AQ1269">
        <v>902</v>
      </c>
      <c r="AR1269">
        <v>7018</v>
      </c>
      <c r="AS1269">
        <v>60156</v>
      </c>
      <c r="AT1269">
        <v>84110</v>
      </c>
      <c r="AU1269">
        <v>252219</v>
      </c>
      <c r="AV1269">
        <v>229366</v>
      </c>
      <c r="AW1269">
        <v>229366</v>
      </c>
      <c r="AX1269">
        <v>225320</v>
      </c>
      <c r="AY1269">
        <v>247257</v>
      </c>
      <c r="AZ1269">
        <v>70958</v>
      </c>
      <c r="BA1269">
        <v>93328</v>
      </c>
      <c r="BB1269" t="s">
        <v>3796</v>
      </c>
      <c r="BC1269" t="s">
        <v>3797</v>
      </c>
      <c r="BD1269" t="s">
        <v>3813</v>
      </c>
      <c r="BE1269" t="s">
        <v>3818</v>
      </c>
      <c r="BF1269" t="s">
        <v>3817</v>
      </c>
      <c r="BG1269" t="s">
        <v>3819</v>
      </c>
      <c r="BH1269" t="s">
        <v>523</v>
      </c>
      <c r="BI1269" t="s">
        <v>565</v>
      </c>
      <c r="BJ1269" t="s">
        <v>549</v>
      </c>
      <c r="BK1269" t="s">
        <v>3773</v>
      </c>
      <c r="BL1269" t="s">
        <v>6553</v>
      </c>
      <c r="BM1269" t="s">
        <v>4949</v>
      </c>
      <c r="BN1269" t="s">
        <v>7</v>
      </c>
      <c r="BO1269" t="s">
        <v>4950</v>
      </c>
      <c r="BP1269" s="441" t="str">
        <f t="shared" si="19"/>
        <v>WA.2378.EBA.962.301.C.521211</v>
      </c>
    </row>
    <row r="1270" spans="1:68">
      <c r="A1270" t="s">
        <v>4935</v>
      </c>
      <c r="B1270" t="s">
        <v>4936</v>
      </c>
      <c r="C1270" t="s">
        <v>4937</v>
      </c>
      <c r="D1270" t="s">
        <v>3795</v>
      </c>
      <c r="E1270" t="s">
        <v>197</v>
      </c>
      <c r="F1270" t="s">
        <v>3812</v>
      </c>
      <c r="G1270" t="s">
        <v>820</v>
      </c>
      <c r="H1270" t="s">
        <v>4938</v>
      </c>
      <c r="I1270">
        <v>9</v>
      </c>
      <c r="J1270" t="s">
        <v>5469</v>
      </c>
      <c r="K1270">
        <v>1</v>
      </c>
      <c r="L1270" t="s">
        <v>812</v>
      </c>
      <c r="M1270" t="s">
        <v>511</v>
      </c>
      <c r="N1270" t="s">
        <v>151</v>
      </c>
      <c r="O1270" t="s">
        <v>503</v>
      </c>
      <c r="P1270" t="s">
        <v>8</v>
      </c>
      <c r="Q1270" t="s">
        <v>4570</v>
      </c>
      <c r="R1270" t="s">
        <v>4940</v>
      </c>
      <c r="S1270" t="s">
        <v>195</v>
      </c>
      <c r="T1270" t="s">
        <v>4570</v>
      </c>
      <c r="U1270" t="s">
        <v>4570</v>
      </c>
      <c r="V1270" t="s">
        <v>4496</v>
      </c>
      <c r="W1270" t="s">
        <v>4570</v>
      </c>
      <c r="X1270" t="s">
        <v>6554</v>
      </c>
      <c r="Y1270" t="s">
        <v>4483</v>
      </c>
      <c r="Z1270" t="s">
        <v>8</v>
      </c>
      <c r="AA1270">
        <v>0</v>
      </c>
      <c r="AB1270" t="s">
        <v>195</v>
      </c>
      <c r="AC1270">
        <v>0</v>
      </c>
      <c r="AD1270" t="s">
        <v>195</v>
      </c>
      <c r="AE1270">
        <v>0</v>
      </c>
      <c r="AF1270" t="s">
        <v>195</v>
      </c>
      <c r="AG1270">
        <v>0</v>
      </c>
      <c r="AH1270" t="s">
        <v>195</v>
      </c>
      <c r="AI1270">
        <v>3</v>
      </c>
      <c r="AJ1270" t="s">
        <v>9</v>
      </c>
      <c r="AK1270">
        <v>1000000</v>
      </c>
      <c r="AL1270">
        <v>3000000</v>
      </c>
      <c r="AM1270" t="s">
        <v>195</v>
      </c>
      <c r="AN1270">
        <v>0</v>
      </c>
      <c r="AO1270" t="s">
        <v>4943</v>
      </c>
      <c r="AP1270">
        <v>0</v>
      </c>
      <c r="AQ1270">
        <v>1805</v>
      </c>
      <c r="AR1270">
        <v>14036</v>
      </c>
      <c r="AS1270">
        <v>120313</v>
      </c>
      <c r="AT1270">
        <v>168219</v>
      </c>
      <c r="AU1270">
        <v>504437</v>
      </c>
      <c r="AV1270">
        <v>458731</v>
      </c>
      <c r="AW1270">
        <v>458731</v>
      </c>
      <c r="AX1270">
        <v>450640</v>
      </c>
      <c r="AY1270">
        <v>494514</v>
      </c>
      <c r="AZ1270">
        <v>141916</v>
      </c>
      <c r="BA1270">
        <v>186658</v>
      </c>
      <c r="BB1270" t="s">
        <v>3796</v>
      </c>
      <c r="BC1270" t="s">
        <v>3797</v>
      </c>
      <c r="BD1270" t="s">
        <v>3813</v>
      </c>
      <c r="BE1270" t="s">
        <v>3818</v>
      </c>
      <c r="BF1270" t="s">
        <v>3817</v>
      </c>
      <c r="BG1270" t="s">
        <v>3800</v>
      </c>
      <c r="BH1270" t="s">
        <v>523</v>
      </c>
      <c r="BI1270" t="s">
        <v>565</v>
      </c>
      <c r="BJ1270" t="s">
        <v>549</v>
      </c>
      <c r="BK1270" t="s">
        <v>3773</v>
      </c>
      <c r="BL1270" t="s">
        <v>5049</v>
      </c>
      <c r="BM1270" t="s">
        <v>4949</v>
      </c>
      <c r="BN1270" t="s">
        <v>7</v>
      </c>
      <c r="BO1270" t="s">
        <v>4950</v>
      </c>
      <c r="BP1270" s="441" t="str">
        <f t="shared" si="19"/>
        <v>WA.2378.EBA.962.301.D.521211</v>
      </c>
    </row>
    <row r="1271" spans="1:68">
      <c r="A1271" t="s">
        <v>4935</v>
      </c>
      <c r="B1271" t="s">
        <v>4936</v>
      </c>
      <c r="C1271" t="s">
        <v>4937</v>
      </c>
      <c r="D1271" t="s">
        <v>3795</v>
      </c>
      <c r="E1271" t="s">
        <v>197</v>
      </c>
      <c r="F1271" t="s">
        <v>3812</v>
      </c>
      <c r="G1271" t="s">
        <v>820</v>
      </c>
      <c r="H1271" t="s">
        <v>4938</v>
      </c>
      <c r="I1271">
        <v>9</v>
      </c>
      <c r="J1271" t="s">
        <v>5469</v>
      </c>
      <c r="K1271">
        <v>1</v>
      </c>
      <c r="L1271" t="s">
        <v>812</v>
      </c>
      <c r="M1271" t="s">
        <v>511</v>
      </c>
      <c r="N1271" t="s">
        <v>151</v>
      </c>
      <c r="O1271" t="s">
        <v>503</v>
      </c>
      <c r="P1271" t="s">
        <v>8</v>
      </c>
      <c r="Q1271" t="s">
        <v>4570</v>
      </c>
      <c r="R1271" t="s">
        <v>4940</v>
      </c>
      <c r="S1271" t="s">
        <v>195</v>
      </c>
      <c r="T1271" t="s">
        <v>4570</v>
      </c>
      <c r="U1271" t="s">
        <v>4570</v>
      </c>
      <c r="V1271" t="s">
        <v>4951</v>
      </c>
      <c r="W1271" t="s">
        <v>4496</v>
      </c>
      <c r="X1271" t="s">
        <v>6555</v>
      </c>
      <c r="Y1271" t="s">
        <v>4493</v>
      </c>
      <c r="Z1271" t="s">
        <v>8</v>
      </c>
      <c r="AA1271">
        <v>0</v>
      </c>
      <c r="AB1271" t="s">
        <v>195</v>
      </c>
      <c r="AC1271">
        <v>0</v>
      </c>
      <c r="AD1271" t="s">
        <v>195</v>
      </c>
      <c r="AE1271">
        <v>0</v>
      </c>
      <c r="AF1271" t="s">
        <v>195</v>
      </c>
      <c r="AG1271">
        <v>0</v>
      </c>
      <c r="AH1271" t="s">
        <v>195</v>
      </c>
      <c r="AI1271">
        <v>3</v>
      </c>
      <c r="AJ1271" t="s">
        <v>9</v>
      </c>
      <c r="AK1271">
        <v>1500000</v>
      </c>
      <c r="AL1271">
        <v>4500000</v>
      </c>
      <c r="AM1271" t="s">
        <v>195</v>
      </c>
      <c r="AN1271">
        <v>0</v>
      </c>
      <c r="AO1271" t="s">
        <v>4943</v>
      </c>
      <c r="AP1271">
        <v>0</v>
      </c>
      <c r="AQ1271">
        <v>2707</v>
      </c>
      <c r="AR1271">
        <v>21055</v>
      </c>
      <c r="AS1271">
        <v>180469</v>
      </c>
      <c r="AT1271">
        <v>252329</v>
      </c>
      <c r="AU1271">
        <v>756656</v>
      </c>
      <c r="AV1271">
        <v>688097</v>
      </c>
      <c r="AW1271">
        <v>688097</v>
      </c>
      <c r="AX1271">
        <v>675960</v>
      </c>
      <c r="AY1271">
        <v>741772</v>
      </c>
      <c r="AZ1271">
        <v>212873</v>
      </c>
      <c r="BA1271">
        <v>279985</v>
      </c>
      <c r="BB1271" t="s">
        <v>3796</v>
      </c>
      <c r="BC1271" t="s">
        <v>3797</v>
      </c>
      <c r="BD1271" t="s">
        <v>3813</v>
      </c>
      <c r="BE1271" t="s">
        <v>3818</v>
      </c>
      <c r="BF1271" t="s">
        <v>3817</v>
      </c>
      <c r="BG1271" t="s">
        <v>3800</v>
      </c>
      <c r="BH1271" t="s">
        <v>523</v>
      </c>
      <c r="BI1271" t="s">
        <v>565</v>
      </c>
      <c r="BJ1271" t="s">
        <v>549</v>
      </c>
      <c r="BK1271" t="s">
        <v>3773</v>
      </c>
      <c r="BL1271" t="s">
        <v>5450</v>
      </c>
      <c r="BM1271" t="s">
        <v>4949</v>
      </c>
      <c r="BN1271" t="s">
        <v>7</v>
      </c>
      <c r="BO1271" t="s">
        <v>4950</v>
      </c>
      <c r="BP1271" s="441" t="str">
        <f t="shared" si="19"/>
        <v>WA.2378.EBA.962.301.D.521211</v>
      </c>
    </row>
    <row r="1272" spans="1:68">
      <c r="A1272" t="s">
        <v>4935</v>
      </c>
      <c r="B1272" t="s">
        <v>4936</v>
      </c>
      <c r="C1272" t="s">
        <v>4937</v>
      </c>
      <c r="D1272" t="s">
        <v>3795</v>
      </c>
      <c r="E1272" t="s">
        <v>197</v>
      </c>
      <c r="F1272" t="s">
        <v>3812</v>
      </c>
      <c r="G1272" t="s">
        <v>820</v>
      </c>
      <c r="H1272" t="s">
        <v>4938</v>
      </c>
      <c r="I1272">
        <v>9</v>
      </c>
      <c r="J1272" t="s">
        <v>5469</v>
      </c>
      <c r="K1272">
        <v>1</v>
      </c>
      <c r="L1272" t="s">
        <v>812</v>
      </c>
      <c r="M1272" t="s">
        <v>511</v>
      </c>
      <c r="N1272" t="s">
        <v>151</v>
      </c>
      <c r="O1272" t="s">
        <v>503</v>
      </c>
      <c r="P1272" t="s">
        <v>8</v>
      </c>
      <c r="Q1272" t="s">
        <v>4570</v>
      </c>
      <c r="R1272" t="s">
        <v>4940</v>
      </c>
      <c r="S1272" t="s">
        <v>195</v>
      </c>
      <c r="T1272" t="s">
        <v>4570</v>
      </c>
      <c r="U1272" t="s">
        <v>4570</v>
      </c>
      <c r="V1272" t="s">
        <v>5001</v>
      </c>
      <c r="W1272" t="s">
        <v>4951</v>
      </c>
      <c r="X1272" t="s">
        <v>6556</v>
      </c>
      <c r="Y1272" t="s">
        <v>4495</v>
      </c>
      <c r="Z1272" t="s">
        <v>8</v>
      </c>
      <c r="AA1272">
        <v>0</v>
      </c>
      <c r="AB1272" t="s">
        <v>195</v>
      </c>
      <c r="AC1272">
        <v>0</v>
      </c>
      <c r="AD1272" t="s">
        <v>195</v>
      </c>
      <c r="AE1272">
        <v>0</v>
      </c>
      <c r="AF1272" t="s">
        <v>195</v>
      </c>
      <c r="AG1272">
        <v>0</v>
      </c>
      <c r="AH1272" t="s">
        <v>195</v>
      </c>
      <c r="AI1272">
        <v>3</v>
      </c>
      <c r="AJ1272" t="s">
        <v>9</v>
      </c>
      <c r="AK1272">
        <v>1500000</v>
      </c>
      <c r="AL1272">
        <v>4500000</v>
      </c>
      <c r="AM1272" t="s">
        <v>195</v>
      </c>
      <c r="AN1272">
        <v>0</v>
      </c>
      <c r="AO1272" t="s">
        <v>4943</v>
      </c>
      <c r="AP1272">
        <v>0</v>
      </c>
      <c r="AQ1272">
        <v>2707</v>
      </c>
      <c r="AR1272">
        <v>21055</v>
      </c>
      <c r="AS1272">
        <v>180469</v>
      </c>
      <c r="AT1272">
        <v>252329</v>
      </c>
      <c r="AU1272">
        <v>756656</v>
      </c>
      <c r="AV1272">
        <v>688097</v>
      </c>
      <c r="AW1272">
        <v>688097</v>
      </c>
      <c r="AX1272">
        <v>675960</v>
      </c>
      <c r="AY1272">
        <v>741772</v>
      </c>
      <c r="AZ1272">
        <v>212873</v>
      </c>
      <c r="BA1272">
        <v>279985</v>
      </c>
      <c r="BB1272" t="s">
        <v>3796</v>
      </c>
      <c r="BC1272" t="s">
        <v>3797</v>
      </c>
      <c r="BD1272" t="s">
        <v>3813</v>
      </c>
      <c r="BE1272" t="s">
        <v>3818</v>
      </c>
      <c r="BF1272" t="s">
        <v>3817</v>
      </c>
      <c r="BG1272" t="s">
        <v>3800</v>
      </c>
      <c r="BH1272" t="s">
        <v>523</v>
      </c>
      <c r="BI1272" t="s">
        <v>565</v>
      </c>
      <c r="BJ1272" t="s">
        <v>549</v>
      </c>
      <c r="BK1272" t="s">
        <v>3773</v>
      </c>
      <c r="BL1272" t="s">
        <v>5107</v>
      </c>
      <c r="BM1272" t="s">
        <v>4949</v>
      </c>
      <c r="BN1272" t="s">
        <v>7</v>
      </c>
      <c r="BO1272" t="s">
        <v>4950</v>
      </c>
      <c r="BP1272" s="441" t="str">
        <f t="shared" si="19"/>
        <v>WA.2378.EBA.962.301.D.521211</v>
      </c>
    </row>
    <row r="1273" spans="1:68">
      <c r="A1273" t="s">
        <v>4935</v>
      </c>
      <c r="B1273" t="s">
        <v>4936</v>
      </c>
      <c r="C1273" t="s">
        <v>4937</v>
      </c>
      <c r="D1273" t="s">
        <v>3795</v>
      </c>
      <c r="E1273" t="s">
        <v>197</v>
      </c>
      <c r="F1273" t="s">
        <v>3812</v>
      </c>
      <c r="G1273" t="s">
        <v>820</v>
      </c>
      <c r="H1273" t="s">
        <v>4938</v>
      </c>
      <c r="I1273">
        <v>9</v>
      </c>
      <c r="J1273" t="s">
        <v>5469</v>
      </c>
      <c r="K1273">
        <v>1</v>
      </c>
      <c r="L1273" t="s">
        <v>812</v>
      </c>
      <c r="M1273" t="s">
        <v>511</v>
      </c>
      <c r="N1273" t="s">
        <v>151</v>
      </c>
      <c r="O1273" t="s">
        <v>503</v>
      </c>
      <c r="P1273" t="s">
        <v>8</v>
      </c>
      <c r="Q1273" t="s">
        <v>4570</v>
      </c>
      <c r="R1273" t="s">
        <v>4940</v>
      </c>
      <c r="S1273" t="s">
        <v>195</v>
      </c>
      <c r="T1273" t="s">
        <v>4570</v>
      </c>
      <c r="U1273" t="s">
        <v>4570</v>
      </c>
      <c r="V1273" t="s">
        <v>5092</v>
      </c>
      <c r="W1273" t="s">
        <v>5001</v>
      </c>
      <c r="X1273" t="s">
        <v>6557</v>
      </c>
      <c r="Y1273" t="s">
        <v>4501</v>
      </c>
      <c r="Z1273" t="s">
        <v>8</v>
      </c>
      <c r="AA1273">
        <v>0</v>
      </c>
      <c r="AB1273" t="s">
        <v>195</v>
      </c>
      <c r="AC1273">
        <v>0</v>
      </c>
      <c r="AD1273" t="s">
        <v>195</v>
      </c>
      <c r="AE1273">
        <v>0</v>
      </c>
      <c r="AF1273" t="s">
        <v>195</v>
      </c>
      <c r="AG1273">
        <v>0</v>
      </c>
      <c r="AH1273" t="s">
        <v>195</v>
      </c>
      <c r="AI1273">
        <v>3</v>
      </c>
      <c r="AJ1273" t="s">
        <v>176</v>
      </c>
      <c r="AK1273">
        <v>500000</v>
      </c>
      <c r="AL1273">
        <v>1500000</v>
      </c>
      <c r="AM1273" t="s">
        <v>195</v>
      </c>
      <c r="AN1273">
        <v>0</v>
      </c>
      <c r="AO1273" t="s">
        <v>4943</v>
      </c>
      <c r="AP1273">
        <v>0</v>
      </c>
      <c r="AQ1273">
        <v>902</v>
      </c>
      <c r="AR1273">
        <v>7018</v>
      </c>
      <c r="AS1273">
        <v>60156</v>
      </c>
      <c r="AT1273">
        <v>84110</v>
      </c>
      <c r="AU1273">
        <v>252219</v>
      </c>
      <c r="AV1273">
        <v>229366</v>
      </c>
      <c r="AW1273">
        <v>229366</v>
      </c>
      <c r="AX1273">
        <v>225320</v>
      </c>
      <c r="AY1273">
        <v>247257</v>
      </c>
      <c r="AZ1273">
        <v>70958</v>
      </c>
      <c r="BA1273">
        <v>93328</v>
      </c>
      <c r="BB1273" t="s">
        <v>3796</v>
      </c>
      <c r="BC1273" t="s">
        <v>3797</v>
      </c>
      <c r="BD1273" t="s">
        <v>3813</v>
      </c>
      <c r="BE1273" t="s">
        <v>3818</v>
      </c>
      <c r="BF1273" t="s">
        <v>3817</v>
      </c>
      <c r="BG1273" t="s">
        <v>3800</v>
      </c>
      <c r="BH1273" t="s">
        <v>523</v>
      </c>
      <c r="BI1273" t="s">
        <v>565</v>
      </c>
      <c r="BJ1273" t="s">
        <v>549</v>
      </c>
      <c r="BK1273" t="s">
        <v>3773</v>
      </c>
      <c r="BL1273" t="s">
        <v>6558</v>
      </c>
      <c r="BM1273" t="s">
        <v>4949</v>
      </c>
      <c r="BN1273" t="s">
        <v>7</v>
      </c>
      <c r="BO1273" t="s">
        <v>4950</v>
      </c>
      <c r="BP1273" s="441" t="str">
        <f t="shared" si="19"/>
        <v>WA.2378.EBA.962.301.D.521211</v>
      </c>
    </row>
    <row r="1274" spans="1:68">
      <c r="A1274" t="s">
        <v>4935</v>
      </c>
      <c r="B1274" t="s">
        <v>4936</v>
      </c>
      <c r="C1274" t="s">
        <v>4937</v>
      </c>
      <c r="D1274" t="s">
        <v>3795</v>
      </c>
      <c r="E1274" t="s">
        <v>197</v>
      </c>
      <c r="F1274" t="s">
        <v>3812</v>
      </c>
      <c r="G1274" t="s">
        <v>820</v>
      </c>
      <c r="H1274" t="s">
        <v>4938</v>
      </c>
      <c r="I1274">
        <v>9</v>
      </c>
      <c r="J1274" t="s">
        <v>5469</v>
      </c>
      <c r="K1274">
        <v>1</v>
      </c>
      <c r="L1274" t="s">
        <v>812</v>
      </c>
      <c r="M1274" t="s">
        <v>516</v>
      </c>
      <c r="N1274" t="s">
        <v>152</v>
      </c>
      <c r="O1274" t="s">
        <v>503</v>
      </c>
      <c r="P1274" t="s">
        <v>8</v>
      </c>
      <c r="Q1274" t="s">
        <v>4570</v>
      </c>
      <c r="R1274" t="s">
        <v>4940</v>
      </c>
      <c r="S1274" t="s">
        <v>195</v>
      </c>
      <c r="T1274" t="s">
        <v>4570</v>
      </c>
      <c r="U1274" t="s">
        <v>4570</v>
      </c>
      <c r="V1274" t="s">
        <v>4496</v>
      </c>
      <c r="W1274" t="s">
        <v>4570</v>
      </c>
      <c r="X1274" t="s">
        <v>6559</v>
      </c>
      <c r="Y1274" t="s">
        <v>4495</v>
      </c>
      <c r="Z1274" t="s">
        <v>8</v>
      </c>
      <c r="AA1274">
        <v>0</v>
      </c>
      <c r="AB1274" t="s">
        <v>195</v>
      </c>
      <c r="AC1274">
        <v>0</v>
      </c>
      <c r="AD1274" t="s">
        <v>195</v>
      </c>
      <c r="AE1274">
        <v>0</v>
      </c>
      <c r="AF1274" t="s">
        <v>195</v>
      </c>
      <c r="AG1274">
        <v>0</v>
      </c>
      <c r="AH1274" t="s">
        <v>195</v>
      </c>
      <c r="AI1274">
        <v>1</v>
      </c>
      <c r="AJ1274" t="s">
        <v>9</v>
      </c>
      <c r="AK1274">
        <v>1500000</v>
      </c>
      <c r="AL1274">
        <v>1500000</v>
      </c>
      <c r="AM1274" t="s">
        <v>195</v>
      </c>
      <c r="AN1274">
        <v>0</v>
      </c>
      <c r="AO1274" t="s">
        <v>4943</v>
      </c>
      <c r="AP1274">
        <v>0</v>
      </c>
      <c r="AQ1274">
        <v>902</v>
      </c>
      <c r="AR1274">
        <v>7018</v>
      </c>
      <c r="AS1274">
        <v>60156</v>
      </c>
      <c r="AT1274">
        <v>84110</v>
      </c>
      <c r="AU1274">
        <v>252219</v>
      </c>
      <c r="AV1274">
        <v>229366</v>
      </c>
      <c r="AW1274">
        <v>229366</v>
      </c>
      <c r="AX1274">
        <v>225320</v>
      </c>
      <c r="AY1274">
        <v>247257</v>
      </c>
      <c r="AZ1274">
        <v>70958</v>
      </c>
      <c r="BA1274">
        <v>93328</v>
      </c>
      <c r="BB1274" t="s">
        <v>3796</v>
      </c>
      <c r="BC1274" t="s">
        <v>3797</v>
      </c>
      <c r="BD1274" t="s">
        <v>3813</v>
      </c>
      <c r="BE1274" t="s">
        <v>3818</v>
      </c>
      <c r="BF1274" t="s">
        <v>3817</v>
      </c>
      <c r="BG1274" t="s">
        <v>3820</v>
      </c>
      <c r="BH1274" t="s">
        <v>523</v>
      </c>
      <c r="BI1274" t="s">
        <v>565</v>
      </c>
      <c r="BJ1274" t="s">
        <v>549</v>
      </c>
      <c r="BK1274" t="s">
        <v>3773</v>
      </c>
      <c r="BL1274" t="s">
        <v>5068</v>
      </c>
      <c r="BM1274" t="s">
        <v>4949</v>
      </c>
      <c r="BN1274" t="s">
        <v>7</v>
      </c>
      <c r="BO1274" t="s">
        <v>4950</v>
      </c>
      <c r="BP1274" s="441" t="str">
        <f t="shared" si="19"/>
        <v>WA.2378.EBA.962.301.E.521211</v>
      </c>
    </row>
    <row r="1275" spans="1:68">
      <c r="A1275" t="s">
        <v>4935</v>
      </c>
      <c r="B1275" t="s">
        <v>4936</v>
      </c>
      <c r="C1275" t="s">
        <v>4937</v>
      </c>
      <c r="D1275" t="s">
        <v>3795</v>
      </c>
      <c r="E1275" t="s">
        <v>197</v>
      </c>
      <c r="F1275" t="s">
        <v>3812</v>
      </c>
      <c r="G1275" t="s">
        <v>820</v>
      </c>
      <c r="H1275" t="s">
        <v>4938</v>
      </c>
      <c r="I1275">
        <v>9</v>
      </c>
      <c r="J1275" t="s">
        <v>5469</v>
      </c>
      <c r="K1275">
        <v>1</v>
      </c>
      <c r="L1275" t="s">
        <v>812</v>
      </c>
      <c r="M1275" t="s">
        <v>516</v>
      </c>
      <c r="N1275" t="s">
        <v>152</v>
      </c>
      <c r="O1275" t="s">
        <v>503</v>
      </c>
      <c r="P1275" t="s">
        <v>8</v>
      </c>
      <c r="Q1275" t="s">
        <v>4570</v>
      </c>
      <c r="R1275" t="s">
        <v>4940</v>
      </c>
      <c r="S1275" t="s">
        <v>195</v>
      </c>
      <c r="T1275" t="s">
        <v>4570</v>
      </c>
      <c r="U1275" t="s">
        <v>4570</v>
      </c>
      <c r="V1275" t="s">
        <v>4951</v>
      </c>
      <c r="W1275" t="s">
        <v>4496</v>
      </c>
      <c r="X1275" t="s">
        <v>6560</v>
      </c>
      <c r="Y1275" t="s">
        <v>4483</v>
      </c>
      <c r="Z1275" t="s">
        <v>8</v>
      </c>
      <c r="AA1275">
        <v>0</v>
      </c>
      <c r="AB1275" t="s">
        <v>195</v>
      </c>
      <c r="AC1275">
        <v>0</v>
      </c>
      <c r="AD1275" t="s">
        <v>195</v>
      </c>
      <c r="AE1275">
        <v>0</v>
      </c>
      <c r="AF1275" t="s">
        <v>195</v>
      </c>
      <c r="AG1275">
        <v>0</v>
      </c>
      <c r="AH1275" t="s">
        <v>195</v>
      </c>
      <c r="AI1275">
        <v>1</v>
      </c>
      <c r="AJ1275" t="s">
        <v>9</v>
      </c>
      <c r="AK1275">
        <v>1000000</v>
      </c>
      <c r="AL1275">
        <v>1000000</v>
      </c>
      <c r="AM1275" t="s">
        <v>195</v>
      </c>
      <c r="AN1275">
        <v>0</v>
      </c>
      <c r="AO1275" t="s">
        <v>4943</v>
      </c>
      <c r="AP1275">
        <v>0</v>
      </c>
      <c r="AQ1275">
        <v>602</v>
      </c>
      <c r="AR1275">
        <v>4679</v>
      </c>
      <c r="AS1275">
        <v>40104</v>
      </c>
      <c r="AT1275">
        <v>56073</v>
      </c>
      <c r="AU1275">
        <v>168146</v>
      </c>
      <c r="AV1275">
        <v>152910</v>
      </c>
      <c r="AW1275">
        <v>152910</v>
      </c>
      <c r="AX1275">
        <v>150213</v>
      </c>
      <c r="AY1275">
        <v>164838</v>
      </c>
      <c r="AZ1275">
        <v>47305</v>
      </c>
      <c r="BA1275">
        <v>62220</v>
      </c>
      <c r="BB1275" t="s">
        <v>3796</v>
      </c>
      <c r="BC1275" t="s">
        <v>3797</v>
      </c>
      <c r="BD1275" t="s">
        <v>3813</v>
      </c>
      <c r="BE1275" t="s">
        <v>3818</v>
      </c>
      <c r="BF1275" t="s">
        <v>3817</v>
      </c>
      <c r="BG1275" t="s">
        <v>3820</v>
      </c>
      <c r="BH1275" t="s">
        <v>523</v>
      </c>
      <c r="BI1275" t="s">
        <v>565</v>
      </c>
      <c r="BJ1275" t="s">
        <v>549</v>
      </c>
      <c r="BK1275" t="s">
        <v>3773</v>
      </c>
      <c r="BL1275" t="s">
        <v>5113</v>
      </c>
      <c r="BM1275" t="s">
        <v>4949</v>
      </c>
      <c r="BN1275" t="s">
        <v>7</v>
      </c>
      <c r="BO1275" t="s">
        <v>4950</v>
      </c>
      <c r="BP1275" s="441" t="str">
        <f t="shared" si="19"/>
        <v>WA.2378.EBA.962.301.E.521211</v>
      </c>
    </row>
    <row r="1276" spans="1:68">
      <c r="A1276" t="s">
        <v>4935</v>
      </c>
      <c r="B1276" t="s">
        <v>4936</v>
      </c>
      <c r="C1276" t="s">
        <v>4937</v>
      </c>
      <c r="D1276" t="s">
        <v>3795</v>
      </c>
      <c r="E1276" t="s">
        <v>197</v>
      </c>
      <c r="F1276" t="s">
        <v>3812</v>
      </c>
      <c r="G1276" t="s">
        <v>820</v>
      </c>
      <c r="H1276" t="s">
        <v>4938</v>
      </c>
      <c r="I1276">
        <v>9</v>
      </c>
      <c r="J1276" t="s">
        <v>5469</v>
      </c>
      <c r="K1276">
        <v>1</v>
      </c>
      <c r="L1276" t="s">
        <v>812</v>
      </c>
      <c r="M1276" t="s">
        <v>516</v>
      </c>
      <c r="N1276" t="s">
        <v>152</v>
      </c>
      <c r="O1276" t="s">
        <v>503</v>
      </c>
      <c r="P1276" t="s">
        <v>8</v>
      </c>
      <c r="Q1276" t="s">
        <v>4570</v>
      </c>
      <c r="R1276" t="s">
        <v>4940</v>
      </c>
      <c r="S1276" t="s">
        <v>195</v>
      </c>
      <c r="T1276" t="s">
        <v>4570</v>
      </c>
      <c r="U1276" t="s">
        <v>4570</v>
      </c>
      <c r="V1276" t="s">
        <v>5001</v>
      </c>
      <c r="W1276" t="s">
        <v>4951</v>
      </c>
      <c r="X1276" t="s">
        <v>6561</v>
      </c>
      <c r="Y1276" t="s">
        <v>4493</v>
      </c>
      <c r="Z1276" t="s">
        <v>8</v>
      </c>
      <c r="AA1276">
        <v>0</v>
      </c>
      <c r="AB1276" t="s">
        <v>195</v>
      </c>
      <c r="AC1276">
        <v>0</v>
      </c>
      <c r="AD1276" t="s">
        <v>195</v>
      </c>
      <c r="AE1276">
        <v>0</v>
      </c>
      <c r="AF1276" t="s">
        <v>195</v>
      </c>
      <c r="AG1276">
        <v>0</v>
      </c>
      <c r="AH1276" t="s">
        <v>195</v>
      </c>
      <c r="AI1276">
        <v>1</v>
      </c>
      <c r="AJ1276" t="s">
        <v>9</v>
      </c>
      <c r="AK1276">
        <v>1500000</v>
      </c>
      <c r="AL1276">
        <v>1500000</v>
      </c>
      <c r="AM1276" t="s">
        <v>195</v>
      </c>
      <c r="AN1276">
        <v>0</v>
      </c>
      <c r="AO1276" t="s">
        <v>4943</v>
      </c>
      <c r="AP1276">
        <v>0</v>
      </c>
      <c r="AQ1276">
        <v>902</v>
      </c>
      <c r="AR1276">
        <v>7018</v>
      </c>
      <c r="AS1276">
        <v>60156</v>
      </c>
      <c r="AT1276">
        <v>84110</v>
      </c>
      <c r="AU1276">
        <v>252219</v>
      </c>
      <c r="AV1276">
        <v>229366</v>
      </c>
      <c r="AW1276">
        <v>229366</v>
      </c>
      <c r="AX1276">
        <v>225320</v>
      </c>
      <c r="AY1276">
        <v>247257</v>
      </c>
      <c r="AZ1276">
        <v>70958</v>
      </c>
      <c r="BA1276">
        <v>93328</v>
      </c>
      <c r="BB1276" t="s">
        <v>3796</v>
      </c>
      <c r="BC1276" t="s">
        <v>3797</v>
      </c>
      <c r="BD1276" t="s">
        <v>3813</v>
      </c>
      <c r="BE1276" t="s">
        <v>3818</v>
      </c>
      <c r="BF1276" t="s">
        <v>3817</v>
      </c>
      <c r="BG1276" t="s">
        <v>3820</v>
      </c>
      <c r="BH1276" t="s">
        <v>523</v>
      </c>
      <c r="BI1276" t="s">
        <v>565</v>
      </c>
      <c r="BJ1276" t="s">
        <v>549</v>
      </c>
      <c r="BK1276" t="s">
        <v>3773</v>
      </c>
      <c r="BL1276" t="s">
        <v>5053</v>
      </c>
      <c r="BM1276" t="s">
        <v>4949</v>
      </c>
      <c r="BN1276" t="s">
        <v>7</v>
      </c>
      <c r="BO1276" t="s">
        <v>4950</v>
      </c>
      <c r="BP1276" s="441" t="str">
        <f t="shared" si="19"/>
        <v>WA.2378.EBA.962.301.E.521211</v>
      </c>
    </row>
    <row r="1277" spans="1:68">
      <c r="A1277" t="s">
        <v>4935</v>
      </c>
      <c r="B1277" t="s">
        <v>4936</v>
      </c>
      <c r="C1277" t="s">
        <v>4937</v>
      </c>
      <c r="D1277" t="s">
        <v>3795</v>
      </c>
      <c r="E1277" t="s">
        <v>197</v>
      </c>
      <c r="F1277" t="s">
        <v>3812</v>
      </c>
      <c r="G1277" t="s">
        <v>820</v>
      </c>
      <c r="H1277" t="s">
        <v>4938</v>
      </c>
      <c r="I1277">
        <v>9</v>
      </c>
      <c r="J1277" t="s">
        <v>5469</v>
      </c>
      <c r="K1277">
        <v>1</v>
      </c>
      <c r="L1277" t="s">
        <v>812</v>
      </c>
      <c r="M1277" t="s">
        <v>516</v>
      </c>
      <c r="N1277" t="s">
        <v>152</v>
      </c>
      <c r="O1277" t="s">
        <v>503</v>
      </c>
      <c r="P1277" t="s">
        <v>8</v>
      </c>
      <c r="Q1277" t="s">
        <v>4570</v>
      </c>
      <c r="R1277" t="s">
        <v>4940</v>
      </c>
      <c r="S1277" t="s">
        <v>195</v>
      </c>
      <c r="T1277" t="s">
        <v>4570</v>
      </c>
      <c r="U1277" t="s">
        <v>4570</v>
      </c>
      <c r="V1277" t="s">
        <v>5092</v>
      </c>
      <c r="W1277" t="s">
        <v>5001</v>
      </c>
      <c r="X1277" t="s">
        <v>6562</v>
      </c>
      <c r="Y1277" t="s">
        <v>4500</v>
      </c>
      <c r="Z1277" t="s">
        <v>8</v>
      </c>
      <c r="AA1277">
        <v>0</v>
      </c>
      <c r="AB1277" t="s">
        <v>195</v>
      </c>
      <c r="AC1277">
        <v>0</v>
      </c>
      <c r="AD1277" t="s">
        <v>195</v>
      </c>
      <c r="AE1277">
        <v>0</v>
      </c>
      <c r="AF1277" t="s">
        <v>195</v>
      </c>
      <c r="AG1277">
        <v>0</v>
      </c>
      <c r="AH1277" t="s">
        <v>195</v>
      </c>
      <c r="AI1277">
        <v>1</v>
      </c>
      <c r="AJ1277" t="s">
        <v>153</v>
      </c>
      <c r="AK1277">
        <v>34100000</v>
      </c>
      <c r="AL1277">
        <v>34100000</v>
      </c>
      <c r="AM1277" t="s">
        <v>195</v>
      </c>
      <c r="AN1277">
        <v>0</v>
      </c>
      <c r="AO1277" t="s">
        <v>4943</v>
      </c>
      <c r="AP1277">
        <v>0</v>
      </c>
      <c r="AQ1277">
        <v>20513</v>
      </c>
      <c r="AR1277">
        <v>159548</v>
      </c>
      <c r="AS1277">
        <v>1367557</v>
      </c>
      <c r="AT1277">
        <v>1912090</v>
      </c>
      <c r="AU1277">
        <v>5733771</v>
      </c>
      <c r="AV1277">
        <v>5214248</v>
      </c>
      <c r="AW1277">
        <v>5214248</v>
      </c>
      <c r="AX1277">
        <v>5122275</v>
      </c>
      <c r="AY1277">
        <v>5620981</v>
      </c>
      <c r="AZ1277">
        <v>1613107</v>
      </c>
      <c r="BA1277">
        <v>2121662</v>
      </c>
      <c r="BB1277" t="s">
        <v>3796</v>
      </c>
      <c r="BC1277" t="s">
        <v>3797</v>
      </c>
      <c r="BD1277" t="s">
        <v>3813</v>
      </c>
      <c r="BE1277" t="s">
        <v>3818</v>
      </c>
      <c r="BF1277" t="s">
        <v>3817</v>
      </c>
      <c r="BG1277" t="s">
        <v>3820</v>
      </c>
      <c r="BH1277" t="s">
        <v>523</v>
      </c>
      <c r="BI1277" t="s">
        <v>565</v>
      </c>
      <c r="BJ1277" t="s">
        <v>549</v>
      </c>
      <c r="BK1277" t="s">
        <v>3773</v>
      </c>
      <c r="BL1277" t="s">
        <v>6563</v>
      </c>
      <c r="BM1277" t="s">
        <v>4949</v>
      </c>
      <c r="BN1277" t="s">
        <v>7</v>
      </c>
      <c r="BO1277" t="s">
        <v>4950</v>
      </c>
      <c r="BP1277" s="441" t="str">
        <f t="shared" si="19"/>
        <v>WA.2378.EBA.962.301.E.521211</v>
      </c>
    </row>
    <row r="1278" spans="1:68">
      <c r="A1278" t="s">
        <v>4935</v>
      </c>
      <c r="B1278" t="s">
        <v>4936</v>
      </c>
      <c r="C1278" t="s">
        <v>4937</v>
      </c>
      <c r="D1278" t="s">
        <v>3795</v>
      </c>
      <c r="E1278" t="s">
        <v>197</v>
      </c>
      <c r="F1278" t="s">
        <v>3812</v>
      </c>
      <c r="G1278" t="s">
        <v>820</v>
      </c>
      <c r="H1278" t="s">
        <v>4938</v>
      </c>
      <c r="I1278">
        <v>9</v>
      </c>
      <c r="J1278" t="s">
        <v>5469</v>
      </c>
      <c r="K1278">
        <v>1</v>
      </c>
      <c r="L1278" t="s">
        <v>812</v>
      </c>
      <c r="M1278" t="s">
        <v>566</v>
      </c>
      <c r="N1278" t="s">
        <v>154</v>
      </c>
      <c r="O1278" t="s">
        <v>503</v>
      </c>
      <c r="P1278" t="s">
        <v>8</v>
      </c>
      <c r="Q1278" t="s">
        <v>4570</v>
      </c>
      <c r="R1278" t="s">
        <v>4940</v>
      </c>
      <c r="S1278" t="s">
        <v>195</v>
      </c>
      <c r="T1278" t="s">
        <v>4570</v>
      </c>
      <c r="U1278" t="s">
        <v>4570</v>
      </c>
      <c r="V1278" t="s">
        <v>4496</v>
      </c>
      <c r="W1278" t="s">
        <v>4570</v>
      </c>
      <c r="X1278" t="s">
        <v>6564</v>
      </c>
      <c r="Y1278" t="s">
        <v>4495</v>
      </c>
      <c r="Z1278" t="s">
        <v>8</v>
      </c>
      <c r="AA1278">
        <v>0</v>
      </c>
      <c r="AB1278" t="s">
        <v>195</v>
      </c>
      <c r="AC1278">
        <v>0</v>
      </c>
      <c r="AD1278" t="s">
        <v>195</v>
      </c>
      <c r="AE1278">
        <v>0</v>
      </c>
      <c r="AF1278" t="s">
        <v>195</v>
      </c>
      <c r="AG1278">
        <v>0</v>
      </c>
      <c r="AH1278" t="s">
        <v>195</v>
      </c>
      <c r="AI1278">
        <v>1</v>
      </c>
      <c r="AJ1278" t="s">
        <v>9</v>
      </c>
      <c r="AK1278">
        <v>1500000</v>
      </c>
      <c r="AL1278">
        <v>1500000</v>
      </c>
      <c r="AM1278" t="s">
        <v>195</v>
      </c>
      <c r="AN1278">
        <v>0</v>
      </c>
      <c r="AO1278" t="s">
        <v>4943</v>
      </c>
      <c r="AP1278">
        <v>0</v>
      </c>
      <c r="AQ1278">
        <v>902</v>
      </c>
      <c r="AR1278">
        <v>7018</v>
      </c>
      <c r="AS1278">
        <v>60156</v>
      </c>
      <c r="AT1278">
        <v>84110</v>
      </c>
      <c r="AU1278">
        <v>252219</v>
      </c>
      <c r="AV1278">
        <v>229366</v>
      </c>
      <c r="AW1278">
        <v>229366</v>
      </c>
      <c r="AX1278">
        <v>225320</v>
      </c>
      <c r="AY1278">
        <v>247257</v>
      </c>
      <c r="AZ1278">
        <v>70958</v>
      </c>
      <c r="BA1278">
        <v>93328</v>
      </c>
      <c r="BB1278" t="s">
        <v>3796</v>
      </c>
      <c r="BC1278" t="s">
        <v>3797</v>
      </c>
      <c r="BD1278" t="s">
        <v>3813</v>
      </c>
      <c r="BE1278" t="s">
        <v>3818</v>
      </c>
      <c r="BF1278" t="s">
        <v>3817</v>
      </c>
      <c r="BG1278" t="s">
        <v>3822</v>
      </c>
      <c r="BH1278" t="s">
        <v>523</v>
      </c>
      <c r="BI1278" t="s">
        <v>528</v>
      </c>
      <c r="BJ1278" t="s">
        <v>531</v>
      </c>
      <c r="BK1278" t="s">
        <v>3773</v>
      </c>
      <c r="BL1278" t="s">
        <v>5068</v>
      </c>
      <c r="BM1278" t="s">
        <v>4949</v>
      </c>
      <c r="BN1278" t="s">
        <v>7</v>
      </c>
      <c r="BO1278" t="s">
        <v>4950</v>
      </c>
      <c r="BP1278" s="441" t="str">
        <f t="shared" si="19"/>
        <v>WA.2378.EBA.962.301.F.521211</v>
      </c>
    </row>
    <row r="1279" spans="1:68">
      <c r="A1279" t="s">
        <v>4935</v>
      </c>
      <c r="B1279" t="s">
        <v>4936</v>
      </c>
      <c r="C1279" t="s">
        <v>4937</v>
      </c>
      <c r="D1279" t="s">
        <v>3795</v>
      </c>
      <c r="E1279" t="s">
        <v>197</v>
      </c>
      <c r="F1279" t="s">
        <v>3812</v>
      </c>
      <c r="G1279" t="s">
        <v>820</v>
      </c>
      <c r="H1279" t="s">
        <v>4938</v>
      </c>
      <c r="I1279">
        <v>9</v>
      </c>
      <c r="J1279" t="s">
        <v>5469</v>
      </c>
      <c r="K1279">
        <v>1</v>
      </c>
      <c r="L1279" t="s">
        <v>812</v>
      </c>
      <c r="M1279" t="s">
        <v>566</v>
      </c>
      <c r="N1279" t="s">
        <v>154</v>
      </c>
      <c r="O1279" t="s">
        <v>503</v>
      </c>
      <c r="P1279" t="s">
        <v>8</v>
      </c>
      <c r="Q1279" t="s">
        <v>4570</v>
      </c>
      <c r="R1279" t="s">
        <v>4940</v>
      </c>
      <c r="S1279" t="s">
        <v>195</v>
      </c>
      <c r="T1279" t="s">
        <v>4570</v>
      </c>
      <c r="U1279" t="s">
        <v>4570</v>
      </c>
      <c r="V1279" t="s">
        <v>4951</v>
      </c>
      <c r="W1279" t="s">
        <v>4496</v>
      </c>
      <c r="X1279" t="s">
        <v>6565</v>
      </c>
      <c r="Y1279" t="s">
        <v>4483</v>
      </c>
      <c r="Z1279" t="s">
        <v>8</v>
      </c>
      <c r="AA1279">
        <v>0</v>
      </c>
      <c r="AB1279" t="s">
        <v>195</v>
      </c>
      <c r="AC1279">
        <v>0</v>
      </c>
      <c r="AD1279" t="s">
        <v>195</v>
      </c>
      <c r="AE1279">
        <v>0</v>
      </c>
      <c r="AF1279" t="s">
        <v>195</v>
      </c>
      <c r="AG1279">
        <v>0</v>
      </c>
      <c r="AH1279" t="s">
        <v>195</v>
      </c>
      <c r="AI1279">
        <v>1</v>
      </c>
      <c r="AJ1279" t="s">
        <v>9</v>
      </c>
      <c r="AK1279">
        <v>1000000</v>
      </c>
      <c r="AL1279">
        <v>1000000</v>
      </c>
      <c r="AM1279" t="s">
        <v>195</v>
      </c>
      <c r="AN1279">
        <v>0</v>
      </c>
      <c r="AO1279" t="s">
        <v>4943</v>
      </c>
      <c r="AP1279">
        <v>0</v>
      </c>
      <c r="AQ1279">
        <v>602</v>
      </c>
      <c r="AR1279">
        <v>4679</v>
      </c>
      <c r="AS1279">
        <v>40104</v>
      </c>
      <c r="AT1279">
        <v>56073</v>
      </c>
      <c r="AU1279">
        <v>168146</v>
      </c>
      <c r="AV1279">
        <v>152910</v>
      </c>
      <c r="AW1279">
        <v>152910</v>
      </c>
      <c r="AX1279">
        <v>150213</v>
      </c>
      <c r="AY1279">
        <v>164838</v>
      </c>
      <c r="AZ1279">
        <v>47305</v>
      </c>
      <c r="BA1279">
        <v>62220</v>
      </c>
      <c r="BB1279" t="s">
        <v>3796</v>
      </c>
      <c r="BC1279" t="s">
        <v>3797</v>
      </c>
      <c r="BD1279" t="s">
        <v>3813</v>
      </c>
      <c r="BE1279" t="s">
        <v>3818</v>
      </c>
      <c r="BF1279" t="s">
        <v>3817</v>
      </c>
      <c r="BG1279" t="s">
        <v>3822</v>
      </c>
      <c r="BH1279" t="s">
        <v>523</v>
      </c>
      <c r="BI1279" t="s">
        <v>528</v>
      </c>
      <c r="BJ1279" t="s">
        <v>531</v>
      </c>
      <c r="BK1279" t="s">
        <v>3773</v>
      </c>
      <c r="BL1279" t="s">
        <v>5113</v>
      </c>
      <c r="BM1279" t="s">
        <v>4949</v>
      </c>
      <c r="BN1279" t="s">
        <v>7</v>
      </c>
      <c r="BO1279" t="s">
        <v>4950</v>
      </c>
      <c r="BP1279" s="441" t="str">
        <f t="shared" si="19"/>
        <v>WA.2378.EBA.962.301.F.521211</v>
      </c>
    </row>
    <row r="1280" spans="1:68">
      <c r="A1280" t="s">
        <v>4935</v>
      </c>
      <c r="B1280" t="s">
        <v>4936</v>
      </c>
      <c r="C1280" t="s">
        <v>4937</v>
      </c>
      <c r="D1280" t="s">
        <v>3795</v>
      </c>
      <c r="E1280" t="s">
        <v>197</v>
      </c>
      <c r="F1280" t="s">
        <v>3812</v>
      </c>
      <c r="G1280" t="s">
        <v>820</v>
      </c>
      <c r="H1280" t="s">
        <v>4938</v>
      </c>
      <c r="I1280">
        <v>9</v>
      </c>
      <c r="J1280" t="s">
        <v>5469</v>
      </c>
      <c r="K1280">
        <v>1</v>
      </c>
      <c r="L1280" t="s">
        <v>812</v>
      </c>
      <c r="M1280" t="s">
        <v>566</v>
      </c>
      <c r="N1280" t="s">
        <v>154</v>
      </c>
      <c r="O1280" t="s">
        <v>503</v>
      </c>
      <c r="P1280" t="s">
        <v>8</v>
      </c>
      <c r="Q1280" t="s">
        <v>4570</v>
      </c>
      <c r="R1280" t="s">
        <v>4940</v>
      </c>
      <c r="S1280" t="s">
        <v>195</v>
      </c>
      <c r="T1280" t="s">
        <v>4570</v>
      </c>
      <c r="U1280" t="s">
        <v>4570</v>
      </c>
      <c r="V1280" t="s">
        <v>5001</v>
      </c>
      <c r="W1280" t="s">
        <v>4951</v>
      </c>
      <c r="X1280" t="s">
        <v>6566</v>
      </c>
      <c r="Y1280" t="s">
        <v>4493</v>
      </c>
      <c r="Z1280" t="s">
        <v>8</v>
      </c>
      <c r="AA1280">
        <v>0</v>
      </c>
      <c r="AB1280" t="s">
        <v>195</v>
      </c>
      <c r="AC1280">
        <v>0</v>
      </c>
      <c r="AD1280" t="s">
        <v>195</v>
      </c>
      <c r="AE1280">
        <v>0</v>
      </c>
      <c r="AF1280" t="s">
        <v>195</v>
      </c>
      <c r="AG1280">
        <v>0</v>
      </c>
      <c r="AH1280" t="s">
        <v>195</v>
      </c>
      <c r="AI1280">
        <v>1</v>
      </c>
      <c r="AJ1280" t="s">
        <v>9</v>
      </c>
      <c r="AK1280">
        <v>1500000</v>
      </c>
      <c r="AL1280">
        <v>1500000</v>
      </c>
      <c r="AM1280" t="s">
        <v>195</v>
      </c>
      <c r="AN1280">
        <v>0</v>
      </c>
      <c r="AO1280" t="s">
        <v>4943</v>
      </c>
      <c r="AP1280">
        <v>0</v>
      </c>
      <c r="AQ1280">
        <v>902</v>
      </c>
      <c r="AR1280">
        <v>7018</v>
      </c>
      <c r="AS1280">
        <v>60156</v>
      </c>
      <c r="AT1280">
        <v>84110</v>
      </c>
      <c r="AU1280">
        <v>252219</v>
      </c>
      <c r="AV1280">
        <v>229366</v>
      </c>
      <c r="AW1280">
        <v>229366</v>
      </c>
      <c r="AX1280">
        <v>225320</v>
      </c>
      <c r="AY1280">
        <v>247257</v>
      </c>
      <c r="AZ1280">
        <v>70958</v>
      </c>
      <c r="BA1280">
        <v>93328</v>
      </c>
      <c r="BB1280" t="s">
        <v>3796</v>
      </c>
      <c r="BC1280" t="s">
        <v>3797</v>
      </c>
      <c r="BD1280" t="s">
        <v>3813</v>
      </c>
      <c r="BE1280" t="s">
        <v>3818</v>
      </c>
      <c r="BF1280" t="s">
        <v>3817</v>
      </c>
      <c r="BG1280" t="s">
        <v>3822</v>
      </c>
      <c r="BH1280" t="s">
        <v>523</v>
      </c>
      <c r="BI1280" t="s">
        <v>528</v>
      </c>
      <c r="BJ1280" t="s">
        <v>531</v>
      </c>
      <c r="BK1280" t="s">
        <v>3773</v>
      </c>
      <c r="BL1280" t="s">
        <v>5053</v>
      </c>
      <c r="BM1280" t="s">
        <v>4949</v>
      </c>
      <c r="BN1280" t="s">
        <v>7</v>
      </c>
      <c r="BO1280" t="s">
        <v>4950</v>
      </c>
      <c r="BP1280" s="441" t="str">
        <f t="shared" si="19"/>
        <v>WA.2378.EBA.962.301.F.521211</v>
      </c>
    </row>
    <row r="1281" spans="1:68">
      <c r="A1281" t="s">
        <v>4935</v>
      </c>
      <c r="B1281" t="s">
        <v>4936</v>
      </c>
      <c r="C1281" t="s">
        <v>4937</v>
      </c>
      <c r="D1281" t="s">
        <v>3795</v>
      </c>
      <c r="E1281" t="s">
        <v>197</v>
      </c>
      <c r="F1281" t="s">
        <v>3812</v>
      </c>
      <c r="G1281" t="s">
        <v>820</v>
      </c>
      <c r="H1281" t="s">
        <v>4938</v>
      </c>
      <c r="I1281">
        <v>9</v>
      </c>
      <c r="J1281" t="s">
        <v>5469</v>
      </c>
      <c r="K1281">
        <v>1</v>
      </c>
      <c r="L1281" t="s">
        <v>812</v>
      </c>
      <c r="M1281" t="s">
        <v>567</v>
      </c>
      <c r="N1281" t="s">
        <v>56</v>
      </c>
      <c r="O1281" t="s">
        <v>503</v>
      </c>
      <c r="P1281" t="s">
        <v>8</v>
      </c>
      <c r="Q1281" t="s">
        <v>4570</v>
      </c>
      <c r="R1281" t="s">
        <v>4940</v>
      </c>
      <c r="S1281" t="s">
        <v>195</v>
      </c>
      <c r="T1281" t="s">
        <v>4570</v>
      </c>
      <c r="U1281" t="s">
        <v>4570</v>
      </c>
      <c r="V1281" t="s">
        <v>4496</v>
      </c>
      <c r="W1281" t="s">
        <v>4570</v>
      </c>
      <c r="X1281" t="s">
        <v>6567</v>
      </c>
      <c r="Y1281" t="s">
        <v>4489</v>
      </c>
      <c r="Z1281" t="s">
        <v>8</v>
      </c>
      <c r="AA1281">
        <v>0</v>
      </c>
      <c r="AB1281" t="s">
        <v>195</v>
      </c>
      <c r="AC1281">
        <v>0</v>
      </c>
      <c r="AD1281" t="s">
        <v>195</v>
      </c>
      <c r="AE1281">
        <v>0</v>
      </c>
      <c r="AF1281" t="s">
        <v>195</v>
      </c>
      <c r="AG1281">
        <v>0</v>
      </c>
      <c r="AH1281" t="s">
        <v>195</v>
      </c>
      <c r="AI1281">
        <v>134</v>
      </c>
      <c r="AJ1281" t="s">
        <v>25</v>
      </c>
      <c r="AK1281">
        <v>75000</v>
      </c>
      <c r="AL1281">
        <v>10050000</v>
      </c>
      <c r="AM1281" t="s">
        <v>195</v>
      </c>
      <c r="AN1281">
        <v>0</v>
      </c>
      <c r="AO1281" t="s">
        <v>4943</v>
      </c>
      <c r="AP1281">
        <v>0</v>
      </c>
      <c r="AQ1281">
        <v>6046</v>
      </c>
      <c r="AR1281">
        <v>47022</v>
      </c>
      <c r="AS1281">
        <v>403048</v>
      </c>
      <c r="AT1281">
        <v>563534</v>
      </c>
      <c r="AU1281">
        <v>1689865</v>
      </c>
      <c r="AV1281">
        <v>1536750</v>
      </c>
      <c r="AW1281">
        <v>1536750</v>
      </c>
      <c r="AX1281">
        <v>1509644</v>
      </c>
      <c r="AY1281">
        <v>1656624</v>
      </c>
      <c r="AZ1281">
        <v>475417</v>
      </c>
      <c r="BA1281">
        <v>625300</v>
      </c>
      <c r="BB1281" t="s">
        <v>3796</v>
      </c>
      <c r="BC1281" t="s">
        <v>3797</v>
      </c>
      <c r="BD1281" t="s">
        <v>3813</v>
      </c>
      <c r="BE1281" t="s">
        <v>3818</v>
      </c>
      <c r="BF1281" t="s">
        <v>3817</v>
      </c>
      <c r="BG1281" t="s">
        <v>3823</v>
      </c>
      <c r="BH1281" t="s">
        <v>523</v>
      </c>
      <c r="BI1281" t="s">
        <v>524</v>
      </c>
      <c r="BJ1281" t="s">
        <v>525</v>
      </c>
      <c r="BK1281" t="s">
        <v>3773</v>
      </c>
      <c r="BL1281" t="s">
        <v>5883</v>
      </c>
      <c r="BM1281" t="s">
        <v>4949</v>
      </c>
      <c r="BN1281" t="s">
        <v>7</v>
      </c>
      <c r="BO1281" t="s">
        <v>4950</v>
      </c>
      <c r="BP1281" s="441" t="str">
        <f t="shared" si="19"/>
        <v>WA.2378.EBA.962.301.G.521211</v>
      </c>
    </row>
    <row r="1282" spans="1:68">
      <c r="A1282" t="s">
        <v>4935</v>
      </c>
      <c r="B1282" t="s">
        <v>4936</v>
      </c>
      <c r="C1282" t="s">
        <v>4937</v>
      </c>
      <c r="D1282" t="s">
        <v>3795</v>
      </c>
      <c r="E1282" t="s">
        <v>197</v>
      </c>
      <c r="F1282" t="s">
        <v>3812</v>
      </c>
      <c r="G1282" t="s">
        <v>820</v>
      </c>
      <c r="H1282" t="s">
        <v>4938</v>
      </c>
      <c r="I1282">
        <v>9</v>
      </c>
      <c r="J1282" t="s">
        <v>5469</v>
      </c>
      <c r="K1282">
        <v>1</v>
      </c>
      <c r="L1282" t="s">
        <v>812</v>
      </c>
      <c r="M1282" t="s">
        <v>567</v>
      </c>
      <c r="N1282" t="s">
        <v>56</v>
      </c>
      <c r="O1282" t="s">
        <v>503</v>
      </c>
      <c r="P1282" t="s">
        <v>8</v>
      </c>
      <c r="Q1282" t="s">
        <v>4570</v>
      </c>
      <c r="R1282" t="s">
        <v>4940</v>
      </c>
      <c r="S1282" t="s">
        <v>195</v>
      </c>
      <c r="T1282" t="s">
        <v>4570</v>
      </c>
      <c r="U1282" t="s">
        <v>4570</v>
      </c>
      <c r="V1282" t="s">
        <v>4951</v>
      </c>
      <c r="W1282" t="s">
        <v>4496</v>
      </c>
      <c r="X1282" t="s">
        <v>6568</v>
      </c>
      <c r="Y1282" t="s">
        <v>4483</v>
      </c>
      <c r="Z1282" t="s">
        <v>8</v>
      </c>
      <c r="AA1282">
        <v>0</v>
      </c>
      <c r="AB1282" t="s">
        <v>195</v>
      </c>
      <c r="AC1282">
        <v>0</v>
      </c>
      <c r="AD1282" t="s">
        <v>195</v>
      </c>
      <c r="AE1282">
        <v>0</v>
      </c>
      <c r="AF1282" t="s">
        <v>195</v>
      </c>
      <c r="AG1282">
        <v>0</v>
      </c>
      <c r="AH1282" t="s">
        <v>195</v>
      </c>
      <c r="AI1282">
        <v>1</v>
      </c>
      <c r="AJ1282" t="s">
        <v>9</v>
      </c>
      <c r="AK1282">
        <v>1000000</v>
      </c>
      <c r="AL1282">
        <v>1000000</v>
      </c>
      <c r="AM1282" t="s">
        <v>195</v>
      </c>
      <c r="AN1282">
        <v>0</v>
      </c>
      <c r="AO1282" t="s">
        <v>4943</v>
      </c>
      <c r="AP1282">
        <v>0</v>
      </c>
      <c r="AQ1282">
        <v>602</v>
      </c>
      <c r="AR1282">
        <v>4679</v>
      </c>
      <c r="AS1282">
        <v>40104</v>
      </c>
      <c r="AT1282">
        <v>56073</v>
      </c>
      <c r="AU1282">
        <v>168146</v>
      </c>
      <c r="AV1282">
        <v>152910</v>
      </c>
      <c r="AW1282">
        <v>152910</v>
      </c>
      <c r="AX1282">
        <v>150213</v>
      </c>
      <c r="AY1282">
        <v>164838</v>
      </c>
      <c r="AZ1282">
        <v>47305</v>
      </c>
      <c r="BA1282">
        <v>62220</v>
      </c>
      <c r="BB1282" t="s">
        <v>3796</v>
      </c>
      <c r="BC1282" t="s">
        <v>3797</v>
      </c>
      <c r="BD1282" t="s">
        <v>3813</v>
      </c>
      <c r="BE1282" t="s">
        <v>3818</v>
      </c>
      <c r="BF1282" t="s">
        <v>3817</v>
      </c>
      <c r="BG1282" t="s">
        <v>3823</v>
      </c>
      <c r="BH1282" t="s">
        <v>523</v>
      </c>
      <c r="BI1282" t="s">
        <v>524</v>
      </c>
      <c r="BJ1282" t="s">
        <v>525</v>
      </c>
      <c r="BK1282" t="s">
        <v>3773</v>
      </c>
      <c r="BL1282" t="s">
        <v>5113</v>
      </c>
      <c r="BM1282" t="s">
        <v>4949</v>
      </c>
      <c r="BN1282" t="s">
        <v>7</v>
      </c>
      <c r="BO1282" t="s">
        <v>4950</v>
      </c>
      <c r="BP1282" s="441" t="str">
        <f t="shared" ref="BP1282:BP1345" si="20">_xlfn.TEXTJOIN(".",TRUE,D1282,E1282,F1282,J1282,L1282,M1282,O1282)</f>
        <v>WA.2378.EBA.962.301.G.521211</v>
      </c>
    </row>
    <row r="1283" spans="1:68">
      <c r="A1283" t="s">
        <v>4935</v>
      </c>
      <c r="B1283" t="s">
        <v>4936</v>
      </c>
      <c r="C1283" t="s">
        <v>4937</v>
      </c>
      <c r="D1283" t="s">
        <v>3795</v>
      </c>
      <c r="E1283" t="s">
        <v>197</v>
      </c>
      <c r="F1283" t="s">
        <v>3812</v>
      </c>
      <c r="G1283" t="s">
        <v>820</v>
      </c>
      <c r="H1283" t="s">
        <v>4938</v>
      </c>
      <c r="I1283">
        <v>9</v>
      </c>
      <c r="J1283" t="s">
        <v>5469</v>
      </c>
      <c r="K1283">
        <v>1</v>
      </c>
      <c r="L1283" t="s">
        <v>812</v>
      </c>
      <c r="M1283" t="s">
        <v>567</v>
      </c>
      <c r="N1283" t="s">
        <v>56</v>
      </c>
      <c r="O1283" t="s">
        <v>503</v>
      </c>
      <c r="P1283" t="s">
        <v>8</v>
      </c>
      <c r="Q1283" t="s">
        <v>4570</v>
      </c>
      <c r="R1283" t="s">
        <v>4940</v>
      </c>
      <c r="S1283" t="s">
        <v>195</v>
      </c>
      <c r="T1283" t="s">
        <v>4570</v>
      </c>
      <c r="U1283" t="s">
        <v>4570</v>
      </c>
      <c r="V1283" t="s">
        <v>5001</v>
      </c>
      <c r="W1283" t="s">
        <v>4951</v>
      </c>
      <c r="X1283" t="s">
        <v>6569</v>
      </c>
      <c r="Y1283" t="s">
        <v>4493</v>
      </c>
      <c r="Z1283" t="s">
        <v>8</v>
      </c>
      <c r="AA1283">
        <v>0</v>
      </c>
      <c r="AB1283" t="s">
        <v>195</v>
      </c>
      <c r="AC1283">
        <v>0</v>
      </c>
      <c r="AD1283" t="s">
        <v>195</v>
      </c>
      <c r="AE1283">
        <v>0</v>
      </c>
      <c r="AF1283" t="s">
        <v>195</v>
      </c>
      <c r="AG1283">
        <v>0</v>
      </c>
      <c r="AH1283" t="s">
        <v>195</v>
      </c>
      <c r="AI1283">
        <v>1</v>
      </c>
      <c r="AJ1283" t="s">
        <v>9</v>
      </c>
      <c r="AK1283">
        <v>1500000</v>
      </c>
      <c r="AL1283">
        <v>1500000</v>
      </c>
      <c r="AM1283" t="s">
        <v>195</v>
      </c>
      <c r="AN1283">
        <v>0</v>
      </c>
      <c r="AO1283" t="s">
        <v>4943</v>
      </c>
      <c r="AP1283">
        <v>0</v>
      </c>
      <c r="AQ1283">
        <v>902</v>
      </c>
      <c r="AR1283">
        <v>7018</v>
      </c>
      <c r="AS1283">
        <v>60156</v>
      </c>
      <c r="AT1283">
        <v>84110</v>
      </c>
      <c r="AU1283">
        <v>252219</v>
      </c>
      <c r="AV1283">
        <v>229366</v>
      </c>
      <c r="AW1283">
        <v>229366</v>
      </c>
      <c r="AX1283">
        <v>225320</v>
      </c>
      <c r="AY1283">
        <v>247257</v>
      </c>
      <c r="AZ1283">
        <v>70958</v>
      </c>
      <c r="BA1283">
        <v>93328</v>
      </c>
      <c r="BB1283" t="s">
        <v>3796</v>
      </c>
      <c r="BC1283" t="s">
        <v>3797</v>
      </c>
      <c r="BD1283" t="s">
        <v>3813</v>
      </c>
      <c r="BE1283" t="s">
        <v>3818</v>
      </c>
      <c r="BF1283" t="s">
        <v>3817</v>
      </c>
      <c r="BG1283" t="s">
        <v>3823</v>
      </c>
      <c r="BH1283" t="s">
        <v>523</v>
      </c>
      <c r="BI1283" t="s">
        <v>524</v>
      </c>
      <c r="BJ1283" t="s">
        <v>525</v>
      </c>
      <c r="BK1283" t="s">
        <v>3773</v>
      </c>
      <c r="BL1283" t="s">
        <v>5053</v>
      </c>
      <c r="BM1283" t="s">
        <v>4949</v>
      </c>
      <c r="BN1283" t="s">
        <v>7</v>
      </c>
      <c r="BO1283" t="s">
        <v>4950</v>
      </c>
      <c r="BP1283" s="441" t="str">
        <f t="shared" si="20"/>
        <v>WA.2378.EBA.962.301.G.521211</v>
      </c>
    </row>
    <row r="1284" spans="1:68">
      <c r="A1284" t="s">
        <v>4935</v>
      </c>
      <c r="B1284" t="s">
        <v>4936</v>
      </c>
      <c r="C1284" t="s">
        <v>4937</v>
      </c>
      <c r="D1284" t="s">
        <v>3795</v>
      </c>
      <c r="E1284" t="s">
        <v>197</v>
      </c>
      <c r="F1284" t="s">
        <v>3812</v>
      </c>
      <c r="G1284" t="s">
        <v>820</v>
      </c>
      <c r="H1284" t="s">
        <v>4938</v>
      </c>
      <c r="I1284">
        <v>9</v>
      </c>
      <c r="J1284" t="s">
        <v>5469</v>
      </c>
      <c r="K1284">
        <v>1</v>
      </c>
      <c r="L1284" t="s">
        <v>812</v>
      </c>
      <c r="M1284" t="s">
        <v>569</v>
      </c>
      <c r="N1284" t="s">
        <v>1516</v>
      </c>
      <c r="O1284" t="s">
        <v>503</v>
      </c>
      <c r="P1284" t="s">
        <v>8</v>
      </c>
      <c r="Q1284" t="s">
        <v>4570</v>
      </c>
      <c r="R1284" t="s">
        <v>4940</v>
      </c>
      <c r="S1284" t="s">
        <v>195</v>
      </c>
      <c r="T1284" t="s">
        <v>4570</v>
      </c>
      <c r="U1284" t="s">
        <v>4570</v>
      </c>
      <c r="V1284" t="s">
        <v>4496</v>
      </c>
      <c r="W1284" t="s">
        <v>4570</v>
      </c>
      <c r="X1284" t="s">
        <v>6570</v>
      </c>
      <c r="Y1284" t="s">
        <v>4489</v>
      </c>
      <c r="Z1284" t="s">
        <v>8</v>
      </c>
      <c r="AA1284">
        <v>0</v>
      </c>
      <c r="AB1284" t="s">
        <v>195</v>
      </c>
      <c r="AC1284">
        <v>0</v>
      </c>
      <c r="AD1284" t="s">
        <v>195</v>
      </c>
      <c r="AE1284">
        <v>0</v>
      </c>
      <c r="AF1284" t="s">
        <v>195</v>
      </c>
      <c r="AG1284">
        <v>0</v>
      </c>
      <c r="AH1284" t="s">
        <v>195</v>
      </c>
      <c r="AI1284">
        <v>20</v>
      </c>
      <c r="AJ1284" t="s">
        <v>25</v>
      </c>
      <c r="AK1284">
        <v>75000</v>
      </c>
      <c r="AL1284">
        <v>1500000</v>
      </c>
      <c r="AM1284" t="s">
        <v>195</v>
      </c>
      <c r="AN1284">
        <v>0</v>
      </c>
      <c r="AO1284" t="s">
        <v>4943</v>
      </c>
      <c r="AP1284">
        <v>0</v>
      </c>
      <c r="AQ1284">
        <v>902</v>
      </c>
      <c r="AR1284">
        <v>7018</v>
      </c>
      <c r="AS1284">
        <v>60156</v>
      </c>
      <c r="AT1284">
        <v>84110</v>
      </c>
      <c r="AU1284">
        <v>252219</v>
      </c>
      <c r="AV1284">
        <v>229366</v>
      </c>
      <c r="AW1284">
        <v>229366</v>
      </c>
      <c r="AX1284">
        <v>225320</v>
      </c>
      <c r="AY1284">
        <v>247257</v>
      </c>
      <c r="AZ1284">
        <v>70958</v>
      </c>
      <c r="BA1284">
        <v>93328</v>
      </c>
      <c r="BB1284" t="s">
        <v>3796</v>
      </c>
      <c r="BC1284" t="s">
        <v>3797</v>
      </c>
      <c r="BD1284" t="s">
        <v>3813</v>
      </c>
      <c r="BE1284" t="s">
        <v>3818</v>
      </c>
      <c r="BF1284" t="s">
        <v>3817</v>
      </c>
      <c r="BG1284" t="s">
        <v>3825</v>
      </c>
      <c r="BH1284" t="s">
        <v>523</v>
      </c>
      <c r="BI1284" t="s">
        <v>524</v>
      </c>
      <c r="BJ1284" t="s">
        <v>527</v>
      </c>
      <c r="BK1284" t="s">
        <v>3773</v>
      </c>
      <c r="BL1284" t="s">
        <v>5883</v>
      </c>
      <c r="BM1284" t="s">
        <v>4949</v>
      </c>
      <c r="BN1284" t="s">
        <v>7</v>
      </c>
      <c r="BO1284" t="s">
        <v>4950</v>
      </c>
      <c r="BP1284" s="441" t="str">
        <f t="shared" si="20"/>
        <v>WA.2378.EBA.962.301.I.521211</v>
      </c>
    </row>
    <row r="1285" spans="1:68">
      <c r="A1285" t="s">
        <v>4935</v>
      </c>
      <c r="B1285" t="s">
        <v>4936</v>
      </c>
      <c r="C1285" t="s">
        <v>4937</v>
      </c>
      <c r="D1285" t="s">
        <v>3795</v>
      </c>
      <c r="E1285" t="s">
        <v>197</v>
      </c>
      <c r="F1285" t="s">
        <v>3812</v>
      </c>
      <c r="G1285" t="s">
        <v>820</v>
      </c>
      <c r="H1285" t="s">
        <v>4938</v>
      </c>
      <c r="I1285">
        <v>9</v>
      </c>
      <c r="J1285" t="s">
        <v>5469</v>
      </c>
      <c r="K1285">
        <v>1</v>
      </c>
      <c r="L1285" t="s">
        <v>812</v>
      </c>
      <c r="M1285" t="s">
        <v>569</v>
      </c>
      <c r="N1285" t="s">
        <v>1516</v>
      </c>
      <c r="O1285" t="s">
        <v>503</v>
      </c>
      <c r="P1285" t="s">
        <v>8</v>
      </c>
      <c r="Q1285" t="s">
        <v>4570</v>
      </c>
      <c r="R1285" t="s">
        <v>4940</v>
      </c>
      <c r="S1285" t="s">
        <v>195</v>
      </c>
      <c r="T1285" t="s">
        <v>4570</v>
      </c>
      <c r="U1285" t="s">
        <v>4570</v>
      </c>
      <c r="V1285" t="s">
        <v>4951</v>
      </c>
      <c r="W1285" t="s">
        <v>4496</v>
      </c>
      <c r="X1285" t="s">
        <v>6571</v>
      </c>
      <c r="Y1285" t="s">
        <v>4495</v>
      </c>
      <c r="Z1285" t="s">
        <v>8</v>
      </c>
      <c r="AA1285">
        <v>0</v>
      </c>
      <c r="AB1285" t="s">
        <v>195</v>
      </c>
      <c r="AC1285">
        <v>0</v>
      </c>
      <c r="AD1285" t="s">
        <v>195</v>
      </c>
      <c r="AE1285">
        <v>0</v>
      </c>
      <c r="AF1285" t="s">
        <v>195</v>
      </c>
      <c r="AG1285">
        <v>0</v>
      </c>
      <c r="AH1285" t="s">
        <v>195</v>
      </c>
      <c r="AI1285">
        <v>2</v>
      </c>
      <c r="AJ1285" t="s">
        <v>9</v>
      </c>
      <c r="AK1285">
        <v>1000000</v>
      </c>
      <c r="AL1285">
        <v>2000000</v>
      </c>
      <c r="AM1285" t="s">
        <v>195</v>
      </c>
      <c r="AN1285">
        <v>0</v>
      </c>
      <c r="AO1285" t="s">
        <v>4943</v>
      </c>
      <c r="AP1285">
        <v>0</v>
      </c>
      <c r="AQ1285">
        <v>1203</v>
      </c>
      <c r="AR1285">
        <v>9358</v>
      </c>
      <c r="AS1285">
        <v>80209</v>
      </c>
      <c r="AT1285">
        <v>112146</v>
      </c>
      <c r="AU1285">
        <v>336292</v>
      </c>
      <c r="AV1285">
        <v>305821</v>
      </c>
      <c r="AW1285">
        <v>305821</v>
      </c>
      <c r="AX1285">
        <v>300427</v>
      </c>
      <c r="AY1285">
        <v>329676</v>
      </c>
      <c r="AZ1285">
        <v>94610</v>
      </c>
      <c r="BA1285">
        <v>124437</v>
      </c>
      <c r="BB1285" t="s">
        <v>3796</v>
      </c>
      <c r="BC1285" t="s">
        <v>3797</v>
      </c>
      <c r="BD1285" t="s">
        <v>3813</v>
      </c>
      <c r="BE1285" t="s">
        <v>3818</v>
      </c>
      <c r="BF1285" t="s">
        <v>3817</v>
      </c>
      <c r="BG1285" t="s">
        <v>3825</v>
      </c>
      <c r="BH1285" t="s">
        <v>523</v>
      </c>
      <c r="BI1285" t="s">
        <v>524</v>
      </c>
      <c r="BJ1285" t="s">
        <v>527</v>
      </c>
      <c r="BK1285" t="s">
        <v>3773</v>
      </c>
      <c r="BL1285" t="s">
        <v>5885</v>
      </c>
      <c r="BM1285" t="s">
        <v>4949</v>
      </c>
      <c r="BN1285" t="s">
        <v>7</v>
      </c>
      <c r="BO1285" t="s">
        <v>4950</v>
      </c>
      <c r="BP1285" s="441" t="str">
        <f t="shared" si="20"/>
        <v>WA.2378.EBA.962.301.I.521211</v>
      </c>
    </row>
    <row r="1286" spans="1:68">
      <c r="A1286" t="s">
        <v>4935</v>
      </c>
      <c r="B1286" t="s">
        <v>4936</v>
      </c>
      <c r="C1286" t="s">
        <v>4937</v>
      </c>
      <c r="D1286" t="s">
        <v>3795</v>
      </c>
      <c r="E1286" t="s">
        <v>197</v>
      </c>
      <c r="F1286" t="s">
        <v>3812</v>
      </c>
      <c r="G1286" t="s">
        <v>820</v>
      </c>
      <c r="H1286" t="s">
        <v>4938</v>
      </c>
      <c r="I1286">
        <v>9</v>
      </c>
      <c r="J1286" t="s">
        <v>5469</v>
      </c>
      <c r="K1286">
        <v>1</v>
      </c>
      <c r="L1286" t="s">
        <v>812</v>
      </c>
      <c r="M1286" t="s">
        <v>569</v>
      </c>
      <c r="N1286" t="s">
        <v>1516</v>
      </c>
      <c r="O1286" t="s">
        <v>503</v>
      </c>
      <c r="P1286" t="s">
        <v>8</v>
      </c>
      <c r="Q1286" t="s">
        <v>4570</v>
      </c>
      <c r="R1286" t="s">
        <v>4940</v>
      </c>
      <c r="S1286" t="s">
        <v>195</v>
      </c>
      <c r="T1286" t="s">
        <v>4570</v>
      </c>
      <c r="U1286" t="s">
        <v>4570</v>
      </c>
      <c r="V1286" t="s">
        <v>5001</v>
      </c>
      <c r="W1286" t="s">
        <v>4951</v>
      </c>
      <c r="X1286" t="s">
        <v>6572</v>
      </c>
      <c r="Y1286" t="s">
        <v>4483</v>
      </c>
      <c r="Z1286" t="s">
        <v>8</v>
      </c>
      <c r="AA1286">
        <v>0</v>
      </c>
      <c r="AB1286" t="s">
        <v>195</v>
      </c>
      <c r="AC1286">
        <v>0</v>
      </c>
      <c r="AD1286" t="s">
        <v>195</v>
      </c>
      <c r="AE1286">
        <v>0</v>
      </c>
      <c r="AF1286" t="s">
        <v>195</v>
      </c>
      <c r="AG1286">
        <v>0</v>
      </c>
      <c r="AH1286" t="s">
        <v>195</v>
      </c>
      <c r="AI1286">
        <v>2</v>
      </c>
      <c r="AJ1286" t="s">
        <v>9</v>
      </c>
      <c r="AK1286">
        <v>1000000</v>
      </c>
      <c r="AL1286">
        <v>2000000</v>
      </c>
      <c r="AM1286" t="s">
        <v>195</v>
      </c>
      <c r="AN1286">
        <v>0</v>
      </c>
      <c r="AO1286" t="s">
        <v>4943</v>
      </c>
      <c r="AP1286">
        <v>0</v>
      </c>
      <c r="AQ1286">
        <v>1203</v>
      </c>
      <c r="AR1286">
        <v>9358</v>
      </c>
      <c r="AS1286">
        <v>80209</v>
      </c>
      <c r="AT1286">
        <v>112146</v>
      </c>
      <c r="AU1286">
        <v>336292</v>
      </c>
      <c r="AV1286">
        <v>305821</v>
      </c>
      <c r="AW1286">
        <v>305821</v>
      </c>
      <c r="AX1286">
        <v>300427</v>
      </c>
      <c r="AY1286">
        <v>329676</v>
      </c>
      <c r="AZ1286">
        <v>94610</v>
      </c>
      <c r="BA1286">
        <v>124437</v>
      </c>
      <c r="BB1286" t="s">
        <v>3796</v>
      </c>
      <c r="BC1286" t="s">
        <v>3797</v>
      </c>
      <c r="BD1286" t="s">
        <v>3813</v>
      </c>
      <c r="BE1286" t="s">
        <v>3818</v>
      </c>
      <c r="BF1286" t="s">
        <v>3817</v>
      </c>
      <c r="BG1286" t="s">
        <v>3825</v>
      </c>
      <c r="BH1286" t="s">
        <v>523</v>
      </c>
      <c r="BI1286" t="s">
        <v>524</v>
      </c>
      <c r="BJ1286" t="s">
        <v>527</v>
      </c>
      <c r="BK1286" t="s">
        <v>3773</v>
      </c>
      <c r="BL1286" t="s">
        <v>5887</v>
      </c>
      <c r="BM1286" t="s">
        <v>4949</v>
      </c>
      <c r="BN1286" t="s">
        <v>7</v>
      </c>
      <c r="BO1286" t="s">
        <v>4950</v>
      </c>
      <c r="BP1286" s="441" t="str">
        <f t="shared" si="20"/>
        <v>WA.2378.EBA.962.301.I.521211</v>
      </c>
    </row>
    <row r="1287" spans="1:68">
      <c r="A1287" t="s">
        <v>4935</v>
      </c>
      <c r="B1287" t="s">
        <v>4936</v>
      </c>
      <c r="C1287" t="s">
        <v>4937</v>
      </c>
      <c r="D1287" t="s">
        <v>3795</v>
      </c>
      <c r="E1287" t="s">
        <v>197</v>
      </c>
      <c r="F1287" t="s">
        <v>3812</v>
      </c>
      <c r="G1287" t="s">
        <v>820</v>
      </c>
      <c r="H1287" t="s">
        <v>4938</v>
      </c>
      <c r="I1287">
        <v>9</v>
      </c>
      <c r="J1287" t="s">
        <v>5469</v>
      </c>
      <c r="K1287">
        <v>1</v>
      </c>
      <c r="L1287" t="s">
        <v>812</v>
      </c>
      <c r="M1287" t="s">
        <v>569</v>
      </c>
      <c r="N1287" t="s">
        <v>1516</v>
      </c>
      <c r="O1287" t="s">
        <v>503</v>
      </c>
      <c r="P1287" t="s">
        <v>8</v>
      </c>
      <c r="Q1287" t="s">
        <v>4570</v>
      </c>
      <c r="R1287" t="s">
        <v>4940</v>
      </c>
      <c r="S1287" t="s">
        <v>195</v>
      </c>
      <c r="T1287" t="s">
        <v>4570</v>
      </c>
      <c r="U1287" t="s">
        <v>4570</v>
      </c>
      <c r="V1287" t="s">
        <v>5092</v>
      </c>
      <c r="W1287" t="s">
        <v>5001</v>
      </c>
      <c r="X1287" t="s">
        <v>6573</v>
      </c>
      <c r="Y1287" t="s">
        <v>4493</v>
      </c>
      <c r="Z1287" t="s">
        <v>8</v>
      </c>
      <c r="AA1287">
        <v>0</v>
      </c>
      <c r="AB1287" t="s">
        <v>195</v>
      </c>
      <c r="AC1287">
        <v>0</v>
      </c>
      <c r="AD1287" t="s">
        <v>195</v>
      </c>
      <c r="AE1287">
        <v>0</v>
      </c>
      <c r="AF1287" t="s">
        <v>195</v>
      </c>
      <c r="AG1287">
        <v>0</v>
      </c>
      <c r="AH1287" t="s">
        <v>195</v>
      </c>
      <c r="AI1287">
        <v>2</v>
      </c>
      <c r="AJ1287" t="s">
        <v>9</v>
      </c>
      <c r="AK1287">
        <v>1500000</v>
      </c>
      <c r="AL1287">
        <v>3000000</v>
      </c>
      <c r="AM1287" t="s">
        <v>195</v>
      </c>
      <c r="AN1287">
        <v>0</v>
      </c>
      <c r="AO1287" t="s">
        <v>4943</v>
      </c>
      <c r="AP1287">
        <v>0</v>
      </c>
      <c r="AQ1287">
        <v>1805</v>
      </c>
      <c r="AR1287">
        <v>14036</v>
      </c>
      <c r="AS1287">
        <v>120313</v>
      </c>
      <c r="AT1287">
        <v>168219</v>
      </c>
      <c r="AU1287">
        <v>504437</v>
      </c>
      <c r="AV1287">
        <v>458731</v>
      </c>
      <c r="AW1287">
        <v>458731</v>
      </c>
      <c r="AX1287">
        <v>450640</v>
      </c>
      <c r="AY1287">
        <v>494514</v>
      </c>
      <c r="AZ1287">
        <v>141916</v>
      </c>
      <c r="BA1287">
        <v>186658</v>
      </c>
      <c r="BB1287" t="s">
        <v>3796</v>
      </c>
      <c r="BC1287" t="s">
        <v>3797</v>
      </c>
      <c r="BD1287" t="s">
        <v>3813</v>
      </c>
      <c r="BE1287" t="s">
        <v>3818</v>
      </c>
      <c r="BF1287" t="s">
        <v>3817</v>
      </c>
      <c r="BG1287" t="s">
        <v>3825</v>
      </c>
      <c r="BH1287" t="s">
        <v>523</v>
      </c>
      <c r="BI1287" t="s">
        <v>524</v>
      </c>
      <c r="BJ1287" t="s">
        <v>527</v>
      </c>
      <c r="BK1287" t="s">
        <v>3773</v>
      </c>
      <c r="BL1287" t="s">
        <v>5115</v>
      </c>
      <c r="BM1287" t="s">
        <v>4949</v>
      </c>
      <c r="BN1287" t="s">
        <v>7</v>
      </c>
      <c r="BO1287" t="s">
        <v>4950</v>
      </c>
      <c r="BP1287" s="441" t="str">
        <f t="shared" si="20"/>
        <v>WA.2378.EBA.962.301.I.521211</v>
      </c>
    </row>
    <row r="1288" spans="1:68">
      <c r="A1288" t="s">
        <v>4935</v>
      </c>
      <c r="B1288" t="s">
        <v>4936</v>
      </c>
      <c r="C1288" t="s">
        <v>4937</v>
      </c>
      <c r="D1288" t="s">
        <v>3795</v>
      </c>
      <c r="E1288" t="s">
        <v>197</v>
      </c>
      <c r="F1288" t="s">
        <v>3812</v>
      </c>
      <c r="G1288" t="s">
        <v>820</v>
      </c>
      <c r="H1288" t="s">
        <v>4938</v>
      </c>
      <c r="I1288">
        <v>9</v>
      </c>
      <c r="J1288" t="s">
        <v>5469</v>
      </c>
      <c r="K1288">
        <v>1</v>
      </c>
      <c r="L1288" t="s">
        <v>812</v>
      </c>
      <c r="M1288" t="s">
        <v>569</v>
      </c>
      <c r="N1288" t="s">
        <v>1516</v>
      </c>
      <c r="O1288" t="s">
        <v>503</v>
      </c>
      <c r="P1288" t="s">
        <v>8</v>
      </c>
      <c r="Q1288" t="s">
        <v>4570</v>
      </c>
      <c r="R1288" t="s">
        <v>4940</v>
      </c>
      <c r="S1288" t="s">
        <v>195</v>
      </c>
      <c r="T1288" t="s">
        <v>4570</v>
      </c>
      <c r="U1288" t="s">
        <v>4570</v>
      </c>
      <c r="V1288" t="s">
        <v>5096</v>
      </c>
      <c r="W1288" t="s">
        <v>5092</v>
      </c>
      <c r="X1288" t="s">
        <v>6574</v>
      </c>
      <c r="Y1288" t="s">
        <v>4591</v>
      </c>
      <c r="Z1288" t="s">
        <v>8</v>
      </c>
      <c r="AA1288">
        <v>0</v>
      </c>
      <c r="AB1288" t="s">
        <v>195</v>
      </c>
      <c r="AC1288">
        <v>0</v>
      </c>
      <c r="AD1288" t="s">
        <v>195</v>
      </c>
      <c r="AE1288">
        <v>0</v>
      </c>
      <c r="AF1288" t="s">
        <v>195</v>
      </c>
      <c r="AG1288">
        <v>0</v>
      </c>
      <c r="AH1288" t="s">
        <v>195</v>
      </c>
      <c r="AI1288">
        <v>10</v>
      </c>
      <c r="AJ1288" t="s">
        <v>176</v>
      </c>
      <c r="AK1288">
        <v>250000</v>
      </c>
      <c r="AL1288">
        <v>2500000</v>
      </c>
      <c r="AM1288" t="s">
        <v>195</v>
      </c>
      <c r="AN1288">
        <v>0</v>
      </c>
      <c r="AO1288" t="s">
        <v>4943</v>
      </c>
      <c r="AP1288">
        <v>0</v>
      </c>
      <c r="AQ1288">
        <v>1504</v>
      </c>
      <c r="AR1288">
        <v>11697</v>
      </c>
      <c r="AS1288">
        <v>100261</v>
      </c>
      <c r="AT1288">
        <v>140183</v>
      </c>
      <c r="AU1288">
        <v>420364</v>
      </c>
      <c r="AV1288">
        <v>382276</v>
      </c>
      <c r="AW1288">
        <v>382276</v>
      </c>
      <c r="AX1288">
        <v>375533</v>
      </c>
      <c r="AY1288">
        <v>412095</v>
      </c>
      <c r="AZ1288">
        <v>118263</v>
      </c>
      <c r="BA1288">
        <v>155548</v>
      </c>
      <c r="BB1288" t="s">
        <v>3796</v>
      </c>
      <c r="BC1288" t="s">
        <v>3797</v>
      </c>
      <c r="BD1288" t="s">
        <v>3813</v>
      </c>
      <c r="BE1288" t="s">
        <v>3818</v>
      </c>
      <c r="BF1288" t="s">
        <v>3817</v>
      </c>
      <c r="BG1288" t="s">
        <v>3825</v>
      </c>
      <c r="BH1288" t="s">
        <v>523</v>
      </c>
      <c r="BI1288" t="s">
        <v>524</v>
      </c>
      <c r="BJ1288" t="s">
        <v>527</v>
      </c>
      <c r="BK1288" t="s">
        <v>3773</v>
      </c>
      <c r="BL1288" t="s">
        <v>6575</v>
      </c>
      <c r="BM1288" t="s">
        <v>4949</v>
      </c>
      <c r="BN1288" t="s">
        <v>7</v>
      </c>
      <c r="BO1288" t="s">
        <v>4950</v>
      </c>
      <c r="BP1288" s="441" t="str">
        <f t="shared" si="20"/>
        <v>WA.2378.EBA.962.301.I.521211</v>
      </c>
    </row>
    <row r="1289" spans="1:68">
      <c r="A1289" t="s">
        <v>4935</v>
      </c>
      <c r="B1289" t="s">
        <v>4936</v>
      </c>
      <c r="C1289" t="s">
        <v>4937</v>
      </c>
      <c r="D1289" t="s">
        <v>3795</v>
      </c>
      <c r="E1289" t="s">
        <v>197</v>
      </c>
      <c r="F1289" t="s">
        <v>3812</v>
      </c>
      <c r="G1289" t="s">
        <v>820</v>
      </c>
      <c r="H1289" t="s">
        <v>4938</v>
      </c>
      <c r="I1289">
        <v>9</v>
      </c>
      <c r="J1289" t="s">
        <v>5469</v>
      </c>
      <c r="K1289">
        <v>1</v>
      </c>
      <c r="L1289" t="s">
        <v>812</v>
      </c>
      <c r="M1289" t="s">
        <v>569</v>
      </c>
      <c r="N1289" t="s">
        <v>1516</v>
      </c>
      <c r="O1289" t="s">
        <v>503</v>
      </c>
      <c r="P1289" t="s">
        <v>8</v>
      </c>
      <c r="Q1289" t="s">
        <v>4570</v>
      </c>
      <c r="R1289" t="s">
        <v>4940</v>
      </c>
      <c r="S1289" t="s">
        <v>195</v>
      </c>
      <c r="T1289" t="s">
        <v>4570</v>
      </c>
      <c r="U1289" t="s">
        <v>4570</v>
      </c>
      <c r="V1289" t="s">
        <v>5265</v>
      </c>
      <c r="W1289" t="s">
        <v>5096</v>
      </c>
      <c r="X1289" t="s">
        <v>6576</v>
      </c>
      <c r="Y1289" t="s">
        <v>4499</v>
      </c>
      <c r="Z1289" t="s">
        <v>8</v>
      </c>
      <c r="AA1289">
        <v>0</v>
      </c>
      <c r="AB1289" t="s">
        <v>195</v>
      </c>
      <c r="AC1289">
        <v>0</v>
      </c>
      <c r="AD1289" t="s">
        <v>195</v>
      </c>
      <c r="AE1289">
        <v>0</v>
      </c>
      <c r="AF1289" t="s">
        <v>195</v>
      </c>
      <c r="AG1289">
        <v>0</v>
      </c>
      <c r="AH1289" t="s">
        <v>195</v>
      </c>
      <c r="AI1289">
        <v>500</v>
      </c>
      <c r="AJ1289" t="s">
        <v>176</v>
      </c>
      <c r="AK1289">
        <v>6000</v>
      </c>
      <c r="AL1289">
        <v>3000000</v>
      </c>
      <c r="AM1289" t="s">
        <v>195</v>
      </c>
      <c r="AN1289">
        <v>0</v>
      </c>
      <c r="AO1289" t="s">
        <v>4943</v>
      </c>
      <c r="AP1289">
        <v>0</v>
      </c>
      <c r="AQ1289">
        <v>1805</v>
      </c>
      <c r="AR1289">
        <v>14036</v>
      </c>
      <c r="AS1289">
        <v>120313</v>
      </c>
      <c r="AT1289">
        <v>168219</v>
      </c>
      <c r="AU1289">
        <v>504437</v>
      </c>
      <c r="AV1289">
        <v>458731</v>
      </c>
      <c r="AW1289">
        <v>458731</v>
      </c>
      <c r="AX1289">
        <v>450640</v>
      </c>
      <c r="AY1289">
        <v>494514</v>
      </c>
      <c r="AZ1289">
        <v>141916</v>
      </c>
      <c r="BA1289">
        <v>186658</v>
      </c>
      <c r="BB1289" t="s">
        <v>3796</v>
      </c>
      <c r="BC1289" t="s">
        <v>3797</v>
      </c>
      <c r="BD1289" t="s">
        <v>3813</v>
      </c>
      <c r="BE1289" t="s">
        <v>3818</v>
      </c>
      <c r="BF1289" t="s">
        <v>3817</v>
      </c>
      <c r="BG1289" t="s">
        <v>3825</v>
      </c>
      <c r="BH1289" t="s">
        <v>523</v>
      </c>
      <c r="BI1289" t="s">
        <v>524</v>
      </c>
      <c r="BJ1289" t="s">
        <v>527</v>
      </c>
      <c r="BK1289" t="s">
        <v>3773</v>
      </c>
      <c r="BL1289" t="s">
        <v>6577</v>
      </c>
      <c r="BM1289" t="s">
        <v>4949</v>
      </c>
      <c r="BN1289" t="s">
        <v>7</v>
      </c>
      <c r="BO1289" t="s">
        <v>4950</v>
      </c>
      <c r="BP1289" s="441" t="str">
        <f t="shared" si="20"/>
        <v>WA.2378.EBA.962.301.I.521211</v>
      </c>
    </row>
    <row r="1290" spans="1:68">
      <c r="A1290" t="s">
        <v>4935</v>
      </c>
      <c r="B1290" t="s">
        <v>4936</v>
      </c>
      <c r="C1290" t="s">
        <v>4937</v>
      </c>
      <c r="D1290" t="s">
        <v>3795</v>
      </c>
      <c r="E1290" t="s">
        <v>197</v>
      </c>
      <c r="F1290" t="s">
        <v>3812</v>
      </c>
      <c r="G1290" t="s">
        <v>820</v>
      </c>
      <c r="H1290" t="s">
        <v>4938</v>
      </c>
      <c r="I1290">
        <v>9</v>
      </c>
      <c r="J1290" t="s">
        <v>5469</v>
      </c>
      <c r="K1290">
        <v>1</v>
      </c>
      <c r="L1290" t="s">
        <v>812</v>
      </c>
      <c r="M1290" t="s">
        <v>569</v>
      </c>
      <c r="N1290" t="s">
        <v>1516</v>
      </c>
      <c r="O1290" t="s">
        <v>503</v>
      </c>
      <c r="P1290" t="s">
        <v>8</v>
      </c>
      <c r="Q1290" t="s">
        <v>4570</v>
      </c>
      <c r="R1290" t="s">
        <v>4940</v>
      </c>
      <c r="S1290" t="s">
        <v>195</v>
      </c>
      <c r="T1290" t="s">
        <v>4570</v>
      </c>
      <c r="U1290" t="s">
        <v>4570</v>
      </c>
      <c r="V1290" t="s">
        <v>5269</v>
      </c>
      <c r="W1290" t="s">
        <v>5265</v>
      </c>
      <c r="X1290" t="s">
        <v>6578</v>
      </c>
      <c r="Y1290" t="s">
        <v>6579</v>
      </c>
      <c r="Z1290" t="s">
        <v>8</v>
      </c>
      <c r="AA1290">
        <v>0</v>
      </c>
      <c r="AB1290" t="s">
        <v>195</v>
      </c>
      <c r="AC1290">
        <v>0</v>
      </c>
      <c r="AD1290" t="s">
        <v>195</v>
      </c>
      <c r="AE1290">
        <v>0</v>
      </c>
      <c r="AF1290" t="s">
        <v>195</v>
      </c>
      <c r="AG1290">
        <v>0</v>
      </c>
      <c r="AH1290" t="s">
        <v>195</v>
      </c>
      <c r="AI1290">
        <v>100</v>
      </c>
      <c r="AJ1290" t="s">
        <v>176</v>
      </c>
      <c r="AK1290">
        <v>35500</v>
      </c>
      <c r="AL1290">
        <v>3550000</v>
      </c>
      <c r="AM1290" t="s">
        <v>195</v>
      </c>
      <c r="AN1290">
        <v>0</v>
      </c>
      <c r="AO1290" t="s">
        <v>4943</v>
      </c>
      <c r="AP1290">
        <v>0</v>
      </c>
      <c r="AQ1290">
        <v>2136</v>
      </c>
      <c r="AR1290">
        <v>16610</v>
      </c>
      <c r="AS1290">
        <v>142370</v>
      </c>
      <c r="AT1290">
        <v>199059</v>
      </c>
      <c r="AU1290">
        <v>596918</v>
      </c>
      <c r="AV1290">
        <v>542832</v>
      </c>
      <c r="AW1290">
        <v>542832</v>
      </c>
      <c r="AX1290">
        <v>533257</v>
      </c>
      <c r="AY1290">
        <v>585175</v>
      </c>
      <c r="AZ1290">
        <v>167933</v>
      </c>
      <c r="BA1290">
        <v>220878</v>
      </c>
      <c r="BB1290" t="s">
        <v>3796</v>
      </c>
      <c r="BC1290" t="s">
        <v>3797</v>
      </c>
      <c r="BD1290" t="s">
        <v>3813</v>
      </c>
      <c r="BE1290" t="s">
        <v>3818</v>
      </c>
      <c r="BF1290" t="s">
        <v>3817</v>
      </c>
      <c r="BG1290" t="s">
        <v>3825</v>
      </c>
      <c r="BH1290" t="s">
        <v>523</v>
      </c>
      <c r="BI1290" t="s">
        <v>524</v>
      </c>
      <c r="BJ1290" t="s">
        <v>527</v>
      </c>
      <c r="BK1290" t="s">
        <v>3773</v>
      </c>
      <c r="BL1290" t="s">
        <v>6580</v>
      </c>
      <c r="BM1290" t="s">
        <v>4949</v>
      </c>
      <c r="BN1290" t="s">
        <v>7</v>
      </c>
      <c r="BO1290" t="s">
        <v>4950</v>
      </c>
      <c r="BP1290" s="441" t="str">
        <f t="shared" si="20"/>
        <v>WA.2378.EBA.962.301.I.521211</v>
      </c>
    </row>
    <row r="1291" spans="1:68">
      <c r="A1291" t="s">
        <v>5010</v>
      </c>
      <c r="B1291" t="s">
        <v>4936</v>
      </c>
      <c r="C1291" t="s">
        <v>4937</v>
      </c>
      <c r="D1291" t="s">
        <v>3795</v>
      </c>
      <c r="E1291" t="s">
        <v>197</v>
      </c>
      <c r="F1291" t="s">
        <v>3812</v>
      </c>
      <c r="G1291" t="s">
        <v>820</v>
      </c>
      <c r="H1291" t="s">
        <v>4938</v>
      </c>
      <c r="I1291">
        <v>9</v>
      </c>
      <c r="J1291" t="s">
        <v>5469</v>
      </c>
      <c r="K1291">
        <v>1</v>
      </c>
      <c r="L1291" t="s">
        <v>812</v>
      </c>
      <c r="M1291" t="s">
        <v>8</v>
      </c>
      <c r="N1291" t="s">
        <v>148</v>
      </c>
      <c r="O1291" t="s">
        <v>503</v>
      </c>
      <c r="P1291" t="s">
        <v>8</v>
      </c>
      <c r="Q1291" t="s">
        <v>4570</v>
      </c>
      <c r="R1291" t="s">
        <v>4940</v>
      </c>
      <c r="S1291" t="s">
        <v>195</v>
      </c>
      <c r="T1291" t="s">
        <v>4570</v>
      </c>
      <c r="U1291" t="s">
        <v>4570</v>
      </c>
      <c r="V1291" t="s">
        <v>4496</v>
      </c>
      <c r="W1291" t="s">
        <v>4570</v>
      </c>
      <c r="X1291" t="s">
        <v>6542</v>
      </c>
      <c r="Y1291" t="s">
        <v>4483</v>
      </c>
      <c r="Z1291" t="s">
        <v>8</v>
      </c>
      <c r="AA1291">
        <v>0</v>
      </c>
      <c r="AB1291" t="s">
        <v>195</v>
      </c>
      <c r="AC1291">
        <v>0</v>
      </c>
      <c r="AD1291" t="s">
        <v>195</v>
      </c>
      <c r="AE1291">
        <v>0</v>
      </c>
      <c r="AF1291" t="s">
        <v>195</v>
      </c>
      <c r="AG1291">
        <v>0</v>
      </c>
      <c r="AH1291" t="s">
        <v>195</v>
      </c>
      <c r="AI1291">
        <v>1</v>
      </c>
      <c r="AJ1291" t="s">
        <v>9</v>
      </c>
      <c r="AK1291">
        <v>1500000</v>
      </c>
      <c r="AL1291">
        <v>1500000</v>
      </c>
      <c r="AM1291" t="s">
        <v>195</v>
      </c>
      <c r="AN1291">
        <v>0</v>
      </c>
      <c r="AO1291" t="s">
        <v>5011</v>
      </c>
      <c r="AP1291">
        <v>0</v>
      </c>
      <c r="AQ1291">
        <v>902</v>
      </c>
      <c r="AR1291">
        <v>7018</v>
      </c>
      <c r="AS1291">
        <v>60156</v>
      </c>
      <c r="AT1291">
        <v>84110</v>
      </c>
      <c r="AU1291">
        <v>252219</v>
      </c>
      <c r="AV1291">
        <v>229366</v>
      </c>
      <c r="AW1291">
        <v>229366</v>
      </c>
      <c r="AX1291">
        <v>225320</v>
      </c>
      <c r="AY1291">
        <v>247257</v>
      </c>
      <c r="AZ1291">
        <v>70958</v>
      </c>
      <c r="BA1291">
        <v>93328</v>
      </c>
      <c r="BB1291" t="s">
        <v>3796</v>
      </c>
      <c r="BC1291" t="s">
        <v>3797</v>
      </c>
      <c r="BD1291" t="s">
        <v>3813</v>
      </c>
      <c r="BE1291" t="s">
        <v>3818</v>
      </c>
      <c r="BF1291" t="s">
        <v>3817</v>
      </c>
      <c r="BG1291" t="s">
        <v>3798</v>
      </c>
      <c r="BH1291" t="s">
        <v>523</v>
      </c>
      <c r="BI1291" t="s">
        <v>565</v>
      </c>
      <c r="BJ1291" t="s">
        <v>549</v>
      </c>
      <c r="BK1291" t="s">
        <v>3773</v>
      </c>
      <c r="BL1291" t="s">
        <v>5049</v>
      </c>
      <c r="BM1291" t="s">
        <v>4949</v>
      </c>
      <c r="BN1291" t="s">
        <v>7</v>
      </c>
      <c r="BO1291" t="s">
        <v>4950</v>
      </c>
      <c r="BP1291" s="441" t="str">
        <f t="shared" si="20"/>
        <v>WA.2378.EBA.962.301.A.521211</v>
      </c>
    </row>
    <row r="1292" spans="1:68">
      <c r="A1292" t="s">
        <v>5010</v>
      </c>
      <c r="B1292" t="s">
        <v>4936</v>
      </c>
      <c r="C1292" t="s">
        <v>4937</v>
      </c>
      <c r="D1292" t="s">
        <v>3795</v>
      </c>
      <c r="E1292" t="s">
        <v>197</v>
      </c>
      <c r="F1292" t="s">
        <v>3812</v>
      </c>
      <c r="G1292" t="s">
        <v>820</v>
      </c>
      <c r="H1292" t="s">
        <v>4938</v>
      </c>
      <c r="I1292">
        <v>9</v>
      </c>
      <c r="J1292" t="s">
        <v>5469</v>
      </c>
      <c r="K1292">
        <v>1</v>
      </c>
      <c r="L1292" t="s">
        <v>812</v>
      </c>
      <c r="M1292" t="s">
        <v>8</v>
      </c>
      <c r="N1292" t="s">
        <v>148</v>
      </c>
      <c r="O1292" t="s">
        <v>503</v>
      </c>
      <c r="P1292" t="s">
        <v>8</v>
      </c>
      <c r="Q1292" t="s">
        <v>4570</v>
      </c>
      <c r="R1292" t="s">
        <v>4940</v>
      </c>
      <c r="S1292" t="s">
        <v>195</v>
      </c>
      <c r="T1292" t="s">
        <v>4570</v>
      </c>
      <c r="U1292" t="s">
        <v>4570</v>
      </c>
      <c r="V1292" t="s">
        <v>4951</v>
      </c>
      <c r="W1292" t="s">
        <v>4496</v>
      </c>
      <c r="X1292" t="s">
        <v>6543</v>
      </c>
      <c r="Y1292" t="s">
        <v>4493</v>
      </c>
      <c r="Z1292" t="s">
        <v>8</v>
      </c>
      <c r="AA1292">
        <v>0</v>
      </c>
      <c r="AB1292" t="s">
        <v>195</v>
      </c>
      <c r="AC1292">
        <v>0</v>
      </c>
      <c r="AD1292" t="s">
        <v>195</v>
      </c>
      <c r="AE1292">
        <v>0</v>
      </c>
      <c r="AF1292" t="s">
        <v>195</v>
      </c>
      <c r="AG1292">
        <v>0</v>
      </c>
      <c r="AH1292" t="s">
        <v>195</v>
      </c>
      <c r="AI1292">
        <v>2</v>
      </c>
      <c r="AJ1292" t="s">
        <v>9</v>
      </c>
      <c r="AK1292">
        <v>1000000</v>
      </c>
      <c r="AL1292">
        <v>2000000</v>
      </c>
      <c r="AM1292" t="s">
        <v>195</v>
      </c>
      <c r="AN1292">
        <v>0</v>
      </c>
      <c r="AO1292" t="s">
        <v>5011</v>
      </c>
      <c r="AP1292">
        <v>0</v>
      </c>
      <c r="AQ1292">
        <v>1203</v>
      </c>
      <c r="AR1292">
        <v>9358</v>
      </c>
      <c r="AS1292">
        <v>80209</v>
      </c>
      <c r="AT1292">
        <v>112146</v>
      </c>
      <c r="AU1292">
        <v>336292</v>
      </c>
      <c r="AV1292">
        <v>305821</v>
      </c>
      <c r="AW1292">
        <v>305821</v>
      </c>
      <c r="AX1292">
        <v>300427</v>
      </c>
      <c r="AY1292">
        <v>329676</v>
      </c>
      <c r="AZ1292">
        <v>94610</v>
      </c>
      <c r="BA1292">
        <v>124437</v>
      </c>
      <c r="BB1292" t="s">
        <v>3796</v>
      </c>
      <c r="BC1292" t="s">
        <v>3797</v>
      </c>
      <c r="BD1292" t="s">
        <v>3813</v>
      </c>
      <c r="BE1292" t="s">
        <v>3818</v>
      </c>
      <c r="BF1292" t="s">
        <v>3817</v>
      </c>
      <c r="BG1292" t="s">
        <v>3798</v>
      </c>
      <c r="BH1292" t="s">
        <v>523</v>
      </c>
      <c r="BI1292" t="s">
        <v>565</v>
      </c>
      <c r="BJ1292" t="s">
        <v>549</v>
      </c>
      <c r="BK1292" t="s">
        <v>3773</v>
      </c>
      <c r="BL1292" t="s">
        <v>5450</v>
      </c>
      <c r="BM1292" t="s">
        <v>4949</v>
      </c>
      <c r="BN1292" t="s">
        <v>7</v>
      </c>
      <c r="BO1292" t="s">
        <v>4950</v>
      </c>
      <c r="BP1292" s="441" t="str">
        <f t="shared" si="20"/>
        <v>WA.2378.EBA.962.301.A.521211</v>
      </c>
    </row>
    <row r="1293" spans="1:68">
      <c r="A1293" t="s">
        <v>5010</v>
      </c>
      <c r="B1293" t="s">
        <v>4936</v>
      </c>
      <c r="C1293" t="s">
        <v>4937</v>
      </c>
      <c r="D1293" t="s">
        <v>3795</v>
      </c>
      <c r="E1293" t="s">
        <v>197</v>
      </c>
      <c r="F1293" t="s">
        <v>3812</v>
      </c>
      <c r="G1293" t="s">
        <v>820</v>
      </c>
      <c r="H1293" t="s">
        <v>4938</v>
      </c>
      <c r="I1293">
        <v>9</v>
      </c>
      <c r="J1293" t="s">
        <v>5469</v>
      </c>
      <c r="K1293">
        <v>1</v>
      </c>
      <c r="L1293" t="s">
        <v>812</v>
      </c>
      <c r="M1293" t="s">
        <v>8</v>
      </c>
      <c r="N1293" t="s">
        <v>148</v>
      </c>
      <c r="O1293" t="s">
        <v>503</v>
      </c>
      <c r="P1293" t="s">
        <v>8</v>
      </c>
      <c r="Q1293" t="s">
        <v>4570</v>
      </c>
      <c r="R1293" t="s">
        <v>4940</v>
      </c>
      <c r="S1293" t="s">
        <v>195</v>
      </c>
      <c r="T1293" t="s">
        <v>4570</v>
      </c>
      <c r="U1293" t="s">
        <v>4570</v>
      </c>
      <c r="V1293" t="s">
        <v>5001</v>
      </c>
      <c r="W1293" t="s">
        <v>4951</v>
      </c>
      <c r="X1293" t="s">
        <v>6544</v>
      </c>
      <c r="Y1293" t="s">
        <v>4495</v>
      </c>
      <c r="Z1293" t="s">
        <v>8</v>
      </c>
      <c r="AA1293">
        <v>0</v>
      </c>
      <c r="AB1293" t="s">
        <v>195</v>
      </c>
      <c r="AC1293">
        <v>0</v>
      </c>
      <c r="AD1293" t="s">
        <v>195</v>
      </c>
      <c r="AE1293">
        <v>0</v>
      </c>
      <c r="AF1293" t="s">
        <v>195</v>
      </c>
      <c r="AG1293">
        <v>0</v>
      </c>
      <c r="AH1293" t="s">
        <v>195</v>
      </c>
      <c r="AI1293">
        <v>1</v>
      </c>
      <c r="AJ1293" t="s">
        <v>9</v>
      </c>
      <c r="AK1293">
        <v>1500000</v>
      </c>
      <c r="AL1293">
        <v>1500000</v>
      </c>
      <c r="AM1293" t="s">
        <v>195</v>
      </c>
      <c r="AN1293">
        <v>0</v>
      </c>
      <c r="AO1293" t="s">
        <v>5011</v>
      </c>
      <c r="AP1293">
        <v>0</v>
      </c>
      <c r="AQ1293">
        <v>902</v>
      </c>
      <c r="AR1293">
        <v>7018</v>
      </c>
      <c r="AS1293">
        <v>60156</v>
      </c>
      <c r="AT1293">
        <v>84110</v>
      </c>
      <c r="AU1293">
        <v>252219</v>
      </c>
      <c r="AV1293">
        <v>229366</v>
      </c>
      <c r="AW1293">
        <v>229366</v>
      </c>
      <c r="AX1293">
        <v>225320</v>
      </c>
      <c r="AY1293">
        <v>247257</v>
      </c>
      <c r="AZ1293">
        <v>70958</v>
      </c>
      <c r="BA1293">
        <v>93328</v>
      </c>
      <c r="BB1293" t="s">
        <v>3796</v>
      </c>
      <c r="BC1293" t="s">
        <v>3797</v>
      </c>
      <c r="BD1293" t="s">
        <v>3813</v>
      </c>
      <c r="BE1293" t="s">
        <v>3818</v>
      </c>
      <c r="BF1293" t="s">
        <v>3817</v>
      </c>
      <c r="BG1293" t="s">
        <v>3798</v>
      </c>
      <c r="BH1293" t="s">
        <v>523</v>
      </c>
      <c r="BI1293" t="s">
        <v>565</v>
      </c>
      <c r="BJ1293" t="s">
        <v>549</v>
      </c>
      <c r="BK1293" t="s">
        <v>3773</v>
      </c>
      <c r="BL1293" t="s">
        <v>5107</v>
      </c>
      <c r="BM1293" t="s">
        <v>4949</v>
      </c>
      <c r="BN1293" t="s">
        <v>7</v>
      </c>
      <c r="BO1293" t="s">
        <v>4950</v>
      </c>
      <c r="BP1293" s="441" t="str">
        <f t="shared" si="20"/>
        <v>WA.2378.EBA.962.301.A.521211</v>
      </c>
    </row>
    <row r="1294" spans="1:68">
      <c r="A1294" t="s">
        <v>5010</v>
      </c>
      <c r="B1294" t="s">
        <v>4936</v>
      </c>
      <c r="C1294" t="s">
        <v>4937</v>
      </c>
      <c r="D1294" t="s">
        <v>3795</v>
      </c>
      <c r="E1294" t="s">
        <v>197</v>
      </c>
      <c r="F1294" t="s">
        <v>3812</v>
      </c>
      <c r="G1294" t="s">
        <v>820</v>
      </c>
      <c r="H1294" t="s">
        <v>4938</v>
      </c>
      <c r="I1294">
        <v>9</v>
      </c>
      <c r="J1294" t="s">
        <v>5469</v>
      </c>
      <c r="K1294">
        <v>1</v>
      </c>
      <c r="L1294" t="s">
        <v>812</v>
      </c>
      <c r="M1294" t="s">
        <v>508</v>
      </c>
      <c r="N1294" t="s">
        <v>150</v>
      </c>
      <c r="O1294" t="s">
        <v>503</v>
      </c>
      <c r="P1294" t="s">
        <v>8</v>
      </c>
      <c r="Q1294" t="s">
        <v>4570</v>
      </c>
      <c r="R1294" t="s">
        <v>4940</v>
      </c>
      <c r="S1294" t="s">
        <v>195</v>
      </c>
      <c r="T1294" t="s">
        <v>4570</v>
      </c>
      <c r="U1294" t="s">
        <v>4570</v>
      </c>
      <c r="V1294" t="s">
        <v>4496</v>
      </c>
      <c r="W1294" t="s">
        <v>4570</v>
      </c>
      <c r="X1294" t="s">
        <v>6545</v>
      </c>
      <c r="Y1294" t="s">
        <v>4483</v>
      </c>
      <c r="Z1294" t="s">
        <v>8</v>
      </c>
      <c r="AA1294">
        <v>0</v>
      </c>
      <c r="AB1294" t="s">
        <v>195</v>
      </c>
      <c r="AC1294">
        <v>0</v>
      </c>
      <c r="AD1294" t="s">
        <v>195</v>
      </c>
      <c r="AE1294">
        <v>0</v>
      </c>
      <c r="AF1294" t="s">
        <v>195</v>
      </c>
      <c r="AG1294">
        <v>0</v>
      </c>
      <c r="AH1294" t="s">
        <v>195</v>
      </c>
      <c r="AI1294">
        <v>4</v>
      </c>
      <c r="AJ1294" t="s">
        <v>9</v>
      </c>
      <c r="AK1294">
        <v>1500000</v>
      </c>
      <c r="AL1294">
        <v>6000000</v>
      </c>
      <c r="AM1294" t="s">
        <v>195</v>
      </c>
      <c r="AN1294">
        <v>0</v>
      </c>
      <c r="AO1294" t="s">
        <v>5011</v>
      </c>
      <c r="AP1294">
        <v>0</v>
      </c>
      <c r="AQ1294">
        <v>3609</v>
      </c>
      <c r="AR1294">
        <v>28073</v>
      </c>
      <c r="AS1294">
        <v>240626</v>
      </c>
      <c r="AT1294">
        <v>336438</v>
      </c>
      <c r="AU1294">
        <v>1008875</v>
      </c>
      <c r="AV1294">
        <v>917463</v>
      </c>
      <c r="AW1294">
        <v>917463</v>
      </c>
      <c r="AX1294">
        <v>901280</v>
      </c>
      <c r="AY1294">
        <v>989029</v>
      </c>
      <c r="AZ1294">
        <v>283831</v>
      </c>
      <c r="BA1294">
        <v>373313</v>
      </c>
      <c r="BB1294" t="s">
        <v>3796</v>
      </c>
      <c r="BC1294" t="s">
        <v>3797</v>
      </c>
      <c r="BD1294" t="s">
        <v>3813</v>
      </c>
      <c r="BE1294" t="s">
        <v>3818</v>
      </c>
      <c r="BF1294" t="s">
        <v>3817</v>
      </c>
      <c r="BG1294" t="s">
        <v>3799</v>
      </c>
      <c r="BH1294" t="s">
        <v>523</v>
      </c>
      <c r="BI1294" t="s">
        <v>565</v>
      </c>
      <c r="BJ1294" t="s">
        <v>549</v>
      </c>
      <c r="BK1294" t="s">
        <v>3773</v>
      </c>
      <c r="BL1294" t="s">
        <v>5049</v>
      </c>
      <c r="BM1294" t="s">
        <v>4949</v>
      </c>
      <c r="BN1294" t="s">
        <v>7</v>
      </c>
      <c r="BO1294" t="s">
        <v>4950</v>
      </c>
      <c r="BP1294" s="441" t="str">
        <f t="shared" si="20"/>
        <v>WA.2378.EBA.962.301.B.521211</v>
      </c>
    </row>
    <row r="1295" spans="1:68">
      <c r="A1295" t="s">
        <v>5010</v>
      </c>
      <c r="B1295" t="s">
        <v>4936</v>
      </c>
      <c r="C1295" t="s">
        <v>4937</v>
      </c>
      <c r="D1295" t="s">
        <v>3795</v>
      </c>
      <c r="E1295" t="s">
        <v>197</v>
      </c>
      <c r="F1295" t="s">
        <v>3812</v>
      </c>
      <c r="G1295" t="s">
        <v>820</v>
      </c>
      <c r="H1295" t="s">
        <v>4938</v>
      </c>
      <c r="I1295">
        <v>9</v>
      </c>
      <c r="J1295" t="s">
        <v>5469</v>
      </c>
      <c r="K1295">
        <v>1</v>
      </c>
      <c r="L1295" t="s">
        <v>812</v>
      </c>
      <c r="M1295" t="s">
        <v>508</v>
      </c>
      <c r="N1295" t="s">
        <v>150</v>
      </c>
      <c r="O1295" t="s">
        <v>503</v>
      </c>
      <c r="P1295" t="s">
        <v>8</v>
      </c>
      <c r="Q1295" t="s">
        <v>4570</v>
      </c>
      <c r="R1295" t="s">
        <v>4940</v>
      </c>
      <c r="S1295" t="s">
        <v>195</v>
      </c>
      <c r="T1295" t="s">
        <v>4570</v>
      </c>
      <c r="U1295" t="s">
        <v>4570</v>
      </c>
      <c r="V1295" t="s">
        <v>4951</v>
      </c>
      <c r="W1295" t="s">
        <v>4496</v>
      </c>
      <c r="X1295" t="s">
        <v>6546</v>
      </c>
      <c r="Y1295" t="s">
        <v>4493</v>
      </c>
      <c r="Z1295" t="s">
        <v>8</v>
      </c>
      <c r="AA1295">
        <v>0</v>
      </c>
      <c r="AB1295" t="s">
        <v>195</v>
      </c>
      <c r="AC1295">
        <v>0</v>
      </c>
      <c r="AD1295" t="s">
        <v>195</v>
      </c>
      <c r="AE1295">
        <v>0</v>
      </c>
      <c r="AF1295" t="s">
        <v>195</v>
      </c>
      <c r="AG1295">
        <v>0</v>
      </c>
      <c r="AH1295" t="s">
        <v>195</v>
      </c>
      <c r="AI1295">
        <v>4</v>
      </c>
      <c r="AJ1295" t="s">
        <v>9</v>
      </c>
      <c r="AK1295">
        <v>1000000</v>
      </c>
      <c r="AL1295">
        <v>4000000</v>
      </c>
      <c r="AM1295" t="s">
        <v>195</v>
      </c>
      <c r="AN1295">
        <v>0</v>
      </c>
      <c r="AO1295" t="s">
        <v>5011</v>
      </c>
      <c r="AP1295">
        <v>0</v>
      </c>
      <c r="AQ1295">
        <v>2406</v>
      </c>
      <c r="AR1295">
        <v>18715</v>
      </c>
      <c r="AS1295">
        <v>160417</v>
      </c>
      <c r="AT1295">
        <v>224292</v>
      </c>
      <c r="AU1295">
        <v>672583</v>
      </c>
      <c r="AV1295">
        <v>611642</v>
      </c>
      <c r="AW1295">
        <v>611642</v>
      </c>
      <c r="AX1295">
        <v>600853</v>
      </c>
      <c r="AY1295">
        <v>659353</v>
      </c>
      <c r="AZ1295">
        <v>189221</v>
      </c>
      <c r="BA1295">
        <v>248876</v>
      </c>
      <c r="BB1295" t="s">
        <v>3796</v>
      </c>
      <c r="BC1295" t="s">
        <v>3797</v>
      </c>
      <c r="BD1295" t="s">
        <v>3813</v>
      </c>
      <c r="BE1295" t="s">
        <v>3818</v>
      </c>
      <c r="BF1295" t="s">
        <v>3817</v>
      </c>
      <c r="BG1295" t="s">
        <v>3799</v>
      </c>
      <c r="BH1295" t="s">
        <v>523</v>
      </c>
      <c r="BI1295" t="s">
        <v>565</v>
      </c>
      <c r="BJ1295" t="s">
        <v>549</v>
      </c>
      <c r="BK1295" t="s">
        <v>3773</v>
      </c>
      <c r="BL1295" t="s">
        <v>5450</v>
      </c>
      <c r="BM1295" t="s">
        <v>4949</v>
      </c>
      <c r="BN1295" t="s">
        <v>7</v>
      </c>
      <c r="BO1295" t="s">
        <v>4950</v>
      </c>
      <c r="BP1295" s="441" t="str">
        <f t="shared" si="20"/>
        <v>WA.2378.EBA.962.301.B.521211</v>
      </c>
    </row>
    <row r="1296" spans="1:68">
      <c r="A1296" t="s">
        <v>5010</v>
      </c>
      <c r="B1296" t="s">
        <v>4936</v>
      </c>
      <c r="C1296" t="s">
        <v>4937</v>
      </c>
      <c r="D1296" t="s">
        <v>3795</v>
      </c>
      <c r="E1296" t="s">
        <v>197</v>
      </c>
      <c r="F1296" t="s">
        <v>3812</v>
      </c>
      <c r="G1296" t="s">
        <v>820</v>
      </c>
      <c r="H1296" t="s">
        <v>4938</v>
      </c>
      <c r="I1296">
        <v>9</v>
      </c>
      <c r="J1296" t="s">
        <v>5469</v>
      </c>
      <c r="K1296">
        <v>1</v>
      </c>
      <c r="L1296" t="s">
        <v>812</v>
      </c>
      <c r="M1296" t="s">
        <v>509</v>
      </c>
      <c r="N1296" t="s">
        <v>1397</v>
      </c>
      <c r="O1296" t="s">
        <v>503</v>
      </c>
      <c r="P1296" t="s">
        <v>8</v>
      </c>
      <c r="Q1296" t="s">
        <v>4570</v>
      </c>
      <c r="R1296" t="s">
        <v>4940</v>
      </c>
      <c r="S1296" t="s">
        <v>195</v>
      </c>
      <c r="T1296" t="s">
        <v>4570</v>
      </c>
      <c r="U1296" t="s">
        <v>4570</v>
      </c>
      <c r="V1296" t="s">
        <v>4496</v>
      </c>
      <c r="W1296" t="s">
        <v>4570</v>
      </c>
      <c r="X1296" t="s">
        <v>6547</v>
      </c>
      <c r="Y1296" t="s">
        <v>4502</v>
      </c>
      <c r="Z1296" t="s">
        <v>8</v>
      </c>
      <c r="AA1296">
        <v>0</v>
      </c>
      <c r="AB1296" t="s">
        <v>195</v>
      </c>
      <c r="AC1296">
        <v>0</v>
      </c>
      <c r="AD1296" t="s">
        <v>195</v>
      </c>
      <c r="AE1296">
        <v>0</v>
      </c>
      <c r="AF1296" t="s">
        <v>195</v>
      </c>
      <c r="AG1296">
        <v>0</v>
      </c>
      <c r="AH1296" t="s">
        <v>195</v>
      </c>
      <c r="AI1296">
        <v>60</v>
      </c>
      <c r="AJ1296" t="s">
        <v>176</v>
      </c>
      <c r="AK1296">
        <v>400000</v>
      </c>
      <c r="AL1296">
        <v>24000000</v>
      </c>
      <c r="AM1296" t="s">
        <v>195</v>
      </c>
      <c r="AN1296">
        <v>0</v>
      </c>
      <c r="AO1296" t="s">
        <v>5011</v>
      </c>
      <c r="AP1296">
        <v>0</v>
      </c>
      <c r="AQ1296">
        <v>14438</v>
      </c>
      <c r="AR1296">
        <v>112292</v>
      </c>
      <c r="AS1296">
        <v>962503</v>
      </c>
      <c r="AT1296">
        <v>1345752</v>
      </c>
      <c r="AU1296">
        <v>4035499</v>
      </c>
      <c r="AV1296">
        <v>3669852</v>
      </c>
      <c r="AW1296">
        <v>3669852</v>
      </c>
      <c r="AX1296">
        <v>3605120</v>
      </c>
      <c r="AY1296">
        <v>3956116</v>
      </c>
      <c r="AZ1296">
        <v>1135325</v>
      </c>
      <c r="BA1296">
        <v>1493251</v>
      </c>
      <c r="BB1296" t="s">
        <v>3796</v>
      </c>
      <c r="BC1296" t="s">
        <v>3797</v>
      </c>
      <c r="BD1296" t="s">
        <v>3813</v>
      </c>
      <c r="BE1296" t="s">
        <v>3818</v>
      </c>
      <c r="BF1296" t="s">
        <v>3817</v>
      </c>
      <c r="BG1296" t="s">
        <v>3819</v>
      </c>
      <c r="BH1296" t="s">
        <v>523</v>
      </c>
      <c r="BI1296" t="s">
        <v>565</v>
      </c>
      <c r="BJ1296" t="s">
        <v>549</v>
      </c>
      <c r="BK1296" t="s">
        <v>3773</v>
      </c>
      <c r="BL1296" t="s">
        <v>6548</v>
      </c>
      <c r="BM1296" t="s">
        <v>4949</v>
      </c>
      <c r="BN1296" t="s">
        <v>7</v>
      </c>
      <c r="BO1296" t="s">
        <v>4950</v>
      </c>
      <c r="BP1296" s="441" t="str">
        <f t="shared" si="20"/>
        <v>WA.2378.EBA.962.301.C.521211</v>
      </c>
    </row>
    <row r="1297" spans="1:68">
      <c r="A1297" t="s">
        <v>5010</v>
      </c>
      <c r="B1297" t="s">
        <v>4936</v>
      </c>
      <c r="C1297" t="s">
        <v>4937</v>
      </c>
      <c r="D1297" t="s">
        <v>3795</v>
      </c>
      <c r="E1297" t="s">
        <v>197</v>
      </c>
      <c r="F1297" t="s">
        <v>3812</v>
      </c>
      <c r="G1297" t="s">
        <v>820</v>
      </c>
      <c r="H1297" t="s">
        <v>4938</v>
      </c>
      <c r="I1297">
        <v>9</v>
      </c>
      <c r="J1297" t="s">
        <v>5469</v>
      </c>
      <c r="K1297">
        <v>1</v>
      </c>
      <c r="L1297" t="s">
        <v>812</v>
      </c>
      <c r="M1297" t="s">
        <v>509</v>
      </c>
      <c r="N1297" t="s">
        <v>1397</v>
      </c>
      <c r="O1297" t="s">
        <v>503</v>
      </c>
      <c r="P1297" t="s">
        <v>8</v>
      </c>
      <c r="Q1297" t="s">
        <v>4570</v>
      </c>
      <c r="R1297" t="s">
        <v>4940</v>
      </c>
      <c r="S1297" t="s">
        <v>195</v>
      </c>
      <c r="T1297" t="s">
        <v>4570</v>
      </c>
      <c r="U1297" t="s">
        <v>4570</v>
      </c>
      <c r="V1297" t="s">
        <v>4951</v>
      </c>
      <c r="W1297" t="s">
        <v>4496</v>
      </c>
      <c r="X1297" t="s">
        <v>6549</v>
      </c>
      <c r="Y1297" t="s">
        <v>4495</v>
      </c>
      <c r="Z1297" t="s">
        <v>8</v>
      </c>
      <c r="AA1297">
        <v>0</v>
      </c>
      <c r="AB1297" t="s">
        <v>195</v>
      </c>
      <c r="AC1297">
        <v>0</v>
      </c>
      <c r="AD1297" t="s">
        <v>195</v>
      </c>
      <c r="AE1297">
        <v>0</v>
      </c>
      <c r="AF1297" t="s">
        <v>195</v>
      </c>
      <c r="AG1297">
        <v>0</v>
      </c>
      <c r="AH1297" t="s">
        <v>195</v>
      </c>
      <c r="AI1297">
        <v>2</v>
      </c>
      <c r="AJ1297" t="s">
        <v>9</v>
      </c>
      <c r="AK1297">
        <v>1500000</v>
      </c>
      <c r="AL1297">
        <v>3000000</v>
      </c>
      <c r="AM1297" t="s">
        <v>195</v>
      </c>
      <c r="AN1297">
        <v>0</v>
      </c>
      <c r="AO1297" t="s">
        <v>5011</v>
      </c>
      <c r="AP1297">
        <v>0</v>
      </c>
      <c r="AQ1297">
        <v>1805</v>
      </c>
      <c r="AR1297">
        <v>14036</v>
      </c>
      <c r="AS1297">
        <v>120313</v>
      </c>
      <c r="AT1297">
        <v>168219</v>
      </c>
      <c r="AU1297">
        <v>504437</v>
      </c>
      <c r="AV1297">
        <v>458731</v>
      </c>
      <c r="AW1297">
        <v>458731</v>
      </c>
      <c r="AX1297">
        <v>450640</v>
      </c>
      <c r="AY1297">
        <v>494514</v>
      </c>
      <c r="AZ1297">
        <v>141916</v>
      </c>
      <c r="BA1297">
        <v>186658</v>
      </c>
      <c r="BB1297" t="s">
        <v>3796</v>
      </c>
      <c r="BC1297" t="s">
        <v>3797</v>
      </c>
      <c r="BD1297" t="s">
        <v>3813</v>
      </c>
      <c r="BE1297" t="s">
        <v>3818</v>
      </c>
      <c r="BF1297" t="s">
        <v>3817</v>
      </c>
      <c r="BG1297" t="s">
        <v>3819</v>
      </c>
      <c r="BH1297" t="s">
        <v>523</v>
      </c>
      <c r="BI1297" t="s">
        <v>565</v>
      </c>
      <c r="BJ1297" t="s">
        <v>549</v>
      </c>
      <c r="BK1297" t="s">
        <v>3773</v>
      </c>
      <c r="BL1297" t="s">
        <v>5885</v>
      </c>
      <c r="BM1297" t="s">
        <v>4949</v>
      </c>
      <c r="BN1297" t="s">
        <v>7</v>
      </c>
      <c r="BO1297" t="s">
        <v>4950</v>
      </c>
      <c r="BP1297" s="441" t="str">
        <f t="shared" si="20"/>
        <v>WA.2378.EBA.962.301.C.521211</v>
      </c>
    </row>
    <row r="1298" spans="1:68">
      <c r="A1298" t="s">
        <v>5010</v>
      </c>
      <c r="B1298" t="s">
        <v>4936</v>
      </c>
      <c r="C1298" t="s">
        <v>4937</v>
      </c>
      <c r="D1298" t="s">
        <v>3795</v>
      </c>
      <c r="E1298" t="s">
        <v>197</v>
      </c>
      <c r="F1298" t="s">
        <v>3812</v>
      </c>
      <c r="G1298" t="s">
        <v>820</v>
      </c>
      <c r="H1298" t="s">
        <v>4938</v>
      </c>
      <c r="I1298">
        <v>9</v>
      </c>
      <c r="J1298" t="s">
        <v>5469</v>
      </c>
      <c r="K1298">
        <v>1</v>
      </c>
      <c r="L1298" t="s">
        <v>812</v>
      </c>
      <c r="M1298" t="s">
        <v>509</v>
      </c>
      <c r="N1298" t="s">
        <v>1397</v>
      </c>
      <c r="O1298" t="s">
        <v>503</v>
      </c>
      <c r="P1298" t="s">
        <v>8</v>
      </c>
      <c r="Q1298" t="s">
        <v>4570</v>
      </c>
      <c r="R1298" t="s">
        <v>4940</v>
      </c>
      <c r="S1298" t="s">
        <v>195</v>
      </c>
      <c r="T1298" t="s">
        <v>4570</v>
      </c>
      <c r="U1298" t="s">
        <v>4570</v>
      </c>
      <c r="V1298" t="s">
        <v>5001</v>
      </c>
      <c r="W1298" t="s">
        <v>4951</v>
      </c>
      <c r="X1298" t="s">
        <v>6550</v>
      </c>
      <c r="Y1298" t="s">
        <v>4483</v>
      </c>
      <c r="Z1298" t="s">
        <v>8</v>
      </c>
      <c r="AA1298">
        <v>0</v>
      </c>
      <c r="AB1298" t="s">
        <v>195</v>
      </c>
      <c r="AC1298">
        <v>0</v>
      </c>
      <c r="AD1298" t="s">
        <v>195</v>
      </c>
      <c r="AE1298">
        <v>0</v>
      </c>
      <c r="AF1298" t="s">
        <v>195</v>
      </c>
      <c r="AG1298">
        <v>0</v>
      </c>
      <c r="AH1298" t="s">
        <v>195</v>
      </c>
      <c r="AI1298">
        <v>2</v>
      </c>
      <c r="AJ1298" t="s">
        <v>9</v>
      </c>
      <c r="AK1298">
        <v>1000000</v>
      </c>
      <c r="AL1298">
        <v>2000000</v>
      </c>
      <c r="AM1298" t="s">
        <v>195</v>
      </c>
      <c r="AN1298">
        <v>0</v>
      </c>
      <c r="AO1298" t="s">
        <v>5011</v>
      </c>
      <c r="AP1298">
        <v>0</v>
      </c>
      <c r="AQ1298">
        <v>1203</v>
      </c>
      <c r="AR1298">
        <v>9358</v>
      </c>
      <c r="AS1298">
        <v>80209</v>
      </c>
      <c r="AT1298">
        <v>112146</v>
      </c>
      <c r="AU1298">
        <v>336292</v>
      </c>
      <c r="AV1298">
        <v>305821</v>
      </c>
      <c r="AW1298">
        <v>305821</v>
      </c>
      <c r="AX1298">
        <v>300427</v>
      </c>
      <c r="AY1298">
        <v>329676</v>
      </c>
      <c r="AZ1298">
        <v>94610</v>
      </c>
      <c r="BA1298">
        <v>124437</v>
      </c>
      <c r="BB1298" t="s">
        <v>3796</v>
      </c>
      <c r="BC1298" t="s">
        <v>3797</v>
      </c>
      <c r="BD1298" t="s">
        <v>3813</v>
      </c>
      <c r="BE1298" t="s">
        <v>3818</v>
      </c>
      <c r="BF1298" t="s">
        <v>3817</v>
      </c>
      <c r="BG1298" t="s">
        <v>3819</v>
      </c>
      <c r="BH1298" t="s">
        <v>523</v>
      </c>
      <c r="BI1298" t="s">
        <v>565</v>
      </c>
      <c r="BJ1298" t="s">
        <v>549</v>
      </c>
      <c r="BK1298" t="s">
        <v>3773</v>
      </c>
      <c r="BL1298" t="s">
        <v>5887</v>
      </c>
      <c r="BM1298" t="s">
        <v>4949</v>
      </c>
      <c r="BN1298" t="s">
        <v>7</v>
      </c>
      <c r="BO1298" t="s">
        <v>4950</v>
      </c>
      <c r="BP1298" s="441" t="str">
        <f t="shared" si="20"/>
        <v>WA.2378.EBA.962.301.C.521211</v>
      </c>
    </row>
    <row r="1299" spans="1:68">
      <c r="A1299" t="s">
        <v>5010</v>
      </c>
      <c r="B1299" t="s">
        <v>4936</v>
      </c>
      <c r="C1299" t="s">
        <v>4937</v>
      </c>
      <c r="D1299" t="s">
        <v>3795</v>
      </c>
      <c r="E1299" t="s">
        <v>197</v>
      </c>
      <c r="F1299" t="s">
        <v>3812</v>
      </c>
      <c r="G1299" t="s">
        <v>820</v>
      </c>
      <c r="H1299" t="s">
        <v>4938</v>
      </c>
      <c r="I1299">
        <v>9</v>
      </c>
      <c r="J1299" t="s">
        <v>5469</v>
      </c>
      <c r="K1299">
        <v>1</v>
      </c>
      <c r="L1299" t="s">
        <v>812</v>
      </c>
      <c r="M1299" t="s">
        <v>509</v>
      </c>
      <c r="N1299" t="s">
        <v>1397</v>
      </c>
      <c r="O1299" t="s">
        <v>503</v>
      </c>
      <c r="P1299" t="s">
        <v>8</v>
      </c>
      <c r="Q1299" t="s">
        <v>4570</v>
      </c>
      <c r="R1299" t="s">
        <v>4940</v>
      </c>
      <c r="S1299" t="s">
        <v>195</v>
      </c>
      <c r="T1299" t="s">
        <v>4570</v>
      </c>
      <c r="U1299" t="s">
        <v>4570</v>
      </c>
      <c r="V1299" t="s">
        <v>5092</v>
      </c>
      <c r="W1299" t="s">
        <v>5001</v>
      </c>
      <c r="X1299" t="s">
        <v>6551</v>
      </c>
      <c r="Y1299" t="s">
        <v>4493</v>
      </c>
      <c r="Z1299" t="s">
        <v>8</v>
      </c>
      <c r="AA1299">
        <v>0</v>
      </c>
      <c r="AB1299" t="s">
        <v>195</v>
      </c>
      <c r="AC1299">
        <v>0</v>
      </c>
      <c r="AD1299" t="s">
        <v>195</v>
      </c>
      <c r="AE1299">
        <v>0</v>
      </c>
      <c r="AF1299" t="s">
        <v>195</v>
      </c>
      <c r="AG1299">
        <v>0</v>
      </c>
      <c r="AH1299" t="s">
        <v>195</v>
      </c>
      <c r="AI1299">
        <v>2</v>
      </c>
      <c r="AJ1299" t="s">
        <v>9</v>
      </c>
      <c r="AK1299">
        <v>1500000</v>
      </c>
      <c r="AL1299">
        <v>3000000</v>
      </c>
      <c r="AM1299" t="s">
        <v>195</v>
      </c>
      <c r="AN1299">
        <v>0</v>
      </c>
      <c r="AO1299" t="s">
        <v>5011</v>
      </c>
      <c r="AP1299">
        <v>0</v>
      </c>
      <c r="AQ1299">
        <v>1805</v>
      </c>
      <c r="AR1299">
        <v>14036</v>
      </c>
      <c r="AS1299">
        <v>120313</v>
      </c>
      <c r="AT1299">
        <v>168219</v>
      </c>
      <c r="AU1299">
        <v>504437</v>
      </c>
      <c r="AV1299">
        <v>458731</v>
      </c>
      <c r="AW1299">
        <v>458731</v>
      </c>
      <c r="AX1299">
        <v>450640</v>
      </c>
      <c r="AY1299">
        <v>494514</v>
      </c>
      <c r="AZ1299">
        <v>141916</v>
      </c>
      <c r="BA1299">
        <v>186658</v>
      </c>
      <c r="BB1299" t="s">
        <v>3796</v>
      </c>
      <c r="BC1299" t="s">
        <v>3797</v>
      </c>
      <c r="BD1299" t="s">
        <v>3813</v>
      </c>
      <c r="BE1299" t="s">
        <v>3818</v>
      </c>
      <c r="BF1299" t="s">
        <v>3817</v>
      </c>
      <c r="BG1299" t="s">
        <v>3819</v>
      </c>
      <c r="BH1299" t="s">
        <v>523</v>
      </c>
      <c r="BI1299" t="s">
        <v>565</v>
      </c>
      <c r="BJ1299" t="s">
        <v>549</v>
      </c>
      <c r="BK1299" t="s">
        <v>3773</v>
      </c>
      <c r="BL1299" t="s">
        <v>5115</v>
      </c>
      <c r="BM1299" t="s">
        <v>4949</v>
      </c>
      <c r="BN1299" t="s">
        <v>7</v>
      </c>
      <c r="BO1299" t="s">
        <v>4950</v>
      </c>
      <c r="BP1299" s="441" t="str">
        <f t="shared" si="20"/>
        <v>WA.2378.EBA.962.301.C.521211</v>
      </c>
    </row>
    <row r="1300" spans="1:68">
      <c r="A1300" t="s">
        <v>5010</v>
      </c>
      <c r="B1300" t="s">
        <v>4936</v>
      </c>
      <c r="C1300" t="s">
        <v>4937</v>
      </c>
      <c r="D1300" t="s">
        <v>3795</v>
      </c>
      <c r="E1300" t="s">
        <v>197</v>
      </c>
      <c r="F1300" t="s">
        <v>3812</v>
      </c>
      <c r="G1300" t="s">
        <v>820</v>
      </c>
      <c r="H1300" t="s">
        <v>4938</v>
      </c>
      <c r="I1300">
        <v>9</v>
      </c>
      <c r="J1300" t="s">
        <v>5469</v>
      </c>
      <c r="K1300">
        <v>1</v>
      </c>
      <c r="L1300" t="s">
        <v>812</v>
      </c>
      <c r="M1300" t="s">
        <v>509</v>
      </c>
      <c r="N1300" t="s">
        <v>1397</v>
      </c>
      <c r="O1300" t="s">
        <v>503</v>
      </c>
      <c r="P1300" t="s">
        <v>8</v>
      </c>
      <c r="Q1300" t="s">
        <v>4570</v>
      </c>
      <c r="R1300" t="s">
        <v>4940</v>
      </c>
      <c r="S1300" t="s">
        <v>195</v>
      </c>
      <c r="T1300" t="s">
        <v>4570</v>
      </c>
      <c r="U1300" t="s">
        <v>4570</v>
      </c>
      <c r="V1300" t="s">
        <v>5096</v>
      </c>
      <c r="W1300" t="s">
        <v>5092</v>
      </c>
      <c r="X1300" t="s">
        <v>6552</v>
      </c>
      <c r="Y1300" t="s">
        <v>4501</v>
      </c>
      <c r="Z1300" t="s">
        <v>8</v>
      </c>
      <c r="AA1300">
        <v>0</v>
      </c>
      <c r="AB1300" t="s">
        <v>195</v>
      </c>
      <c r="AC1300">
        <v>0</v>
      </c>
      <c r="AD1300" t="s">
        <v>195</v>
      </c>
      <c r="AE1300">
        <v>0</v>
      </c>
      <c r="AF1300" t="s">
        <v>195</v>
      </c>
      <c r="AG1300">
        <v>0</v>
      </c>
      <c r="AH1300" t="s">
        <v>195</v>
      </c>
      <c r="AI1300">
        <v>3</v>
      </c>
      <c r="AJ1300" t="s">
        <v>176</v>
      </c>
      <c r="AK1300">
        <v>500000</v>
      </c>
      <c r="AL1300">
        <v>1500000</v>
      </c>
      <c r="AM1300" t="s">
        <v>195</v>
      </c>
      <c r="AN1300">
        <v>0</v>
      </c>
      <c r="AO1300" t="s">
        <v>5011</v>
      </c>
      <c r="AP1300">
        <v>0</v>
      </c>
      <c r="AQ1300">
        <v>902</v>
      </c>
      <c r="AR1300">
        <v>7018</v>
      </c>
      <c r="AS1300">
        <v>60156</v>
      </c>
      <c r="AT1300">
        <v>84110</v>
      </c>
      <c r="AU1300">
        <v>252219</v>
      </c>
      <c r="AV1300">
        <v>229366</v>
      </c>
      <c r="AW1300">
        <v>229366</v>
      </c>
      <c r="AX1300">
        <v>225320</v>
      </c>
      <c r="AY1300">
        <v>247257</v>
      </c>
      <c r="AZ1300">
        <v>70958</v>
      </c>
      <c r="BA1300">
        <v>93328</v>
      </c>
      <c r="BB1300" t="s">
        <v>3796</v>
      </c>
      <c r="BC1300" t="s">
        <v>3797</v>
      </c>
      <c r="BD1300" t="s">
        <v>3813</v>
      </c>
      <c r="BE1300" t="s">
        <v>3818</v>
      </c>
      <c r="BF1300" t="s">
        <v>3817</v>
      </c>
      <c r="BG1300" t="s">
        <v>3819</v>
      </c>
      <c r="BH1300" t="s">
        <v>523</v>
      </c>
      <c r="BI1300" t="s">
        <v>565</v>
      </c>
      <c r="BJ1300" t="s">
        <v>549</v>
      </c>
      <c r="BK1300" t="s">
        <v>3773</v>
      </c>
      <c r="BL1300" t="s">
        <v>6553</v>
      </c>
      <c r="BM1300" t="s">
        <v>4949</v>
      </c>
      <c r="BN1300" t="s">
        <v>7</v>
      </c>
      <c r="BO1300" t="s">
        <v>4950</v>
      </c>
      <c r="BP1300" s="441" t="str">
        <f t="shared" si="20"/>
        <v>WA.2378.EBA.962.301.C.521211</v>
      </c>
    </row>
    <row r="1301" spans="1:68">
      <c r="A1301" t="s">
        <v>5010</v>
      </c>
      <c r="B1301" t="s">
        <v>4936</v>
      </c>
      <c r="C1301" t="s">
        <v>4937</v>
      </c>
      <c r="D1301" t="s">
        <v>3795</v>
      </c>
      <c r="E1301" t="s">
        <v>197</v>
      </c>
      <c r="F1301" t="s">
        <v>3812</v>
      </c>
      <c r="G1301" t="s">
        <v>820</v>
      </c>
      <c r="H1301" t="s">
        <v>4938</v>
      </c>
      <c r="I1301">
        <v>9</v>
      </c>
      <c r="J1301" t="s">
        <v>5469</v>
      </c>
      <c r="K1301">
        <v>1</v>
      </c>
      <c r="L1301" t="s">
        <v>812</v>
      </c>
      <c r="M1301" t="s">
        <v>511</v>
      </c>
      <c r="N1301" t="s">
        <v>151</v>
      </c>
      <c r="O1301" t="s">
        <v>503</v>
      </c>
      <c r="P1301" t="s">
        <v>8</v>
      </c>
      <c r="Q1301" t="s">
        <v>4570</v>
      </c>
      <c r="R1301" t="s">
        <v>4940</v>
      </c>
      <c r="S1301" t="s">
        <v>195</v>
      </c>
      <c r="T1301" t="s">
        <v>4570</v>
      </c>
      <c r="U1301" t="s">
        <v>4570</v>
      </c>
      <c r="V1301" t="s">
        <v>4496</v>
      </c>
      <c r="W1301" t="s">
        <v>4570</v>
      </c>
      <c r="X1301" t="s">
        <v>6554</v>
      </c>
      <c r="Y1301" t="s">
        <v>4483</v>
      </c>
      <c r="Z1301" t="s">
        <v>8</v>
      </c>
      <c r="AA1301">
        <v>0</v>
      </c>
      <c r="AB1301" t="s">
        <v>195</v>
      </c>
      <c r="AC1301">
        <v>0</v>
      </c>
      <c r="AD1301" t="s">
        <v>195</v>
      </c>
      <c r="AE1301">
        <v>0</v>
      </c>
      <c r="AF1301" t="s">
        <v>195</v>
      </c>
      <c r="AG1301">
        <v>0</v>
      </c>
      <c r="AH1301" t="s">
        <v>195</v>
      </c>
      <c r="AI1301">
        <v>3</v>
      </c>
      <c r="AJ1301" t="s">
        <v>9</v>
      </c>
      <c r="AK1301">
        <v>1000000</v>
      </c>
      <c r="AL1301">
        <v>3000000</v>
      </c>
      <c r="AM1301" t="s">
        <v>195</v>
      </c>
      <c r="AN1301">
        <v>0</v>
      </c>
      <c r="AO1301" t="s">
        <v>5011</v>
      </c>
      <c r="AP1301">
        <v>0</v>
      </c>
      <c r="AQ1301">
        <v>1805</v>
      </c>
      <c r="AR1301">
        <v>14036</v>
      </c>
      <c r="AS1301">
        <v>120313</v>
      </c>
      <c r="AT1301">
        <v>168219</v>
      </c>
      <c r="AU1301">
        <v>504437</v>
      </c>
      <c r="AV1301">
        <v>458731</v>
      </c>
      <c r="AW1301">
        <v>458731</v>
      </c>
      <c r="AX1301">
        <v>450640</v>
      </c>
      <c r="AY1301">
        <v>494514</v>
      </c>
      <c r="AZ1301">
        <v>141916</v>
      </c>
      <c r="BA1301">
        <v>186658</v>
      </c>
      <c r="BB1301" t="s">
        <v>3796</v>
      </c>
      <c r="BC1301" t="s">
        <v>3797</v>
      </c>
      <c r="BD1301" t="s">
        <v>3813</v>
      </c>
      <c r="BE1301" t="s">
        <v>3818</v>
      </c>
      <c r="BF1301" t="s">
        <v>3817</v>
      </c>
      <c r="BG1301" t="s">
        <v>3800</v>
      </c>
      <c r="BH1301" t="s">
        <v>523</v>
      </c>
      <c r="BI1301" t="s">
        <v>565</v>
      </c>
      <c r="BJ1301" t="s">
        <v>549</v>
      </c>
      <c r="BK1301" t="s">
        <v>3773</v>
      </c>
      <c r="BL1301" t="s">
        <v>5049</v>
      </c>
      <c r="BM1301" t="s">
        <v>4949</v>
      </c>
      <c r="BN1301" t="s">
        <v>7</v>
      </c>
      <c r="BO1301" t="s">
        <v>4950</v>
      </c>
      <c r="BP1301" s="441" t="str">
        <f t="shared" si="20"/>
        <v>WA.2378.EBA.962.301.D.521211</v>
      </c>
    </row>
    <row r="1302" spans="1:68">
      <c r="A1302" t="s">
        <v>5010</v>
      </c>
      <c r="B1302" t="s">
        <v>4936</v>
      </c>
      <c r="C1302" t="s">
        <v>4937</v>
      </c>
      <c r="D1302" t="s">
        <v>3795</v>
      </c>
      <c r="E1302" t="s">
        <v>197</v>
      </c>
      <c r="F1302" t="s">
        <v>3812</v>
      </c>
      <c r="G1302" t="s">
        <v>820</v>
      </c>
      <c r="H1302" t="s">
        <v>4938</v>
      </c>
      <c r="I1302">
        <v>9</v>
      </c>
      <c r="J1302" t="s">
        <v>5469</v>
      </c>
      <c r="K1302">
        <v>1</v>
      </c>
      <c r="L1302" t="s">
        <v>812</v>
      </c>
      <c r="M1302" t="s">
        <v>511</v>
      </c>
      <c r="N1302" t="s">
        <v>151</v>
      </c>
      <c r="O1302" t="s">
        <v>503</v>
      </c>
      <c r="P1302" t="s">
        <v>8</v>
      </c>
      <c r="Q1302" t="s">
        <v>4570</v>
      </c>
      <c r="R1302" t="s">
        <v>4940</v>
      </c>
      <c r="S1302" t="s">
        <v>195</v>
      </c>
      <c r="T1302" t="s">
        <v>4570</v>
      </c>
      <c r="U1302" t="s">
        <v>4570</v>
      </c>
      <c r="V1302" t="s">
        <v>4951</v>
      </c>
      <c r="W1302" t="s">
        <v>4496</v>
      </c>
      <c r="X1302" t="s">
        <v>6555</v>
      </c>
      <c r="Y1302" t="s">
        <v>4493</v>
      </c>
      <c r="Z1302" t="s">
        <v>8</v>
      </c>
      <c r="AA1302">
        <v>0</v>
      </c>
      <c r="AB1302" t="s">
        <v>195</v>
      </c>
      <c r="AC1302">
        <v>0</v>
      </c>
      <c r="AD1302" t="s">
        <v>195</v>
      </c>
      <c r="AE1302">
        <v>0</v>
      </c>
      <c r="AF1302" t="s">
        <v>195</v>
      </c>
      <c r="AG1302">
        <v>0</v>
      </c>
      <c r="AH1302" t="s">
        <v>195</v>
      </c>
      <c r="AI1302">
        <v>3</v>
      </c>
      <c r="AJ1302" t="s">
        <v>9</v>
      </c>
      <c r="AK1302">
        <v>1500000</v>
      </c>
      <c r="AL1302">
        <v>4500000</v>
      </c>
      <c r="AM1302" t="s">
        <v>195</v>
      </c>
      <c r="AN1302">
        <v>0</v>
      </c>
      <c r="AO1302" t="s">
        <v>5011</v>
      </c>
      <c r="AP1302">
        <v>0</v>
      </c>
      <c r="AQ1302">
        <v>2707</v>
      </c>
      <c r="AR1302">
        <v>21055</v>
      </c>
      <c r="AS1302">
        <v>180469</v>
      </c>
      <c r="AT1302">
        <v>252329</v>
      </c>
      <c r="AU1302">
        <v>756656</v>
      </c>
      <c r="AV1302">
        <v>688097</v>
      </c>
      <c r="AW1302">
        <v>688097</v>
      </c>
      <c r="AX1302">
        <v>675960</v>
      </c>
      <c r="AY1302">
        <v>741772</v>
      </c>
      <c r="AZ1302">
        <v>212873</v>
      </c>
      <c r="BA1302">
        <v>279985</v>
      </c>
      <c r="BB1302" t="s">
        <v>3796</v>
      </c>
      <c r="BC1302" t="s">
        <v>3797</v>
      </c>
      <c r="BD1302" t="s">
        <v>3813</v>
      </c>
      <c r="BE1302" t="s">
        <v>3818</v>
      </c>
      <c r="BF1302" t="s">
        <v>3817</v>
      </c>
      <c r="BG1302" t="s">
        <v>3800</v>
      </c>
      <c r="BH1302" t="s">
        <v>523</v>
      </c>
      <c r="BI1302" t="s">
        <v>565</v>
      </c>
      <c r="BJ1302" t="s">
        <v>549</v>
      </c>
      <c r="BK1302" t="s">
        <v>3773</v>
      </c>
      <c r="BL1302" t="s">
        <v>5450</v>
      </c>
      <c r="BM1302" t="s">
        <v>4949</v>
      </c>
      <c r="BN1302" t="s">
        <v>7</v>
      </c>
      <c r="BO1302" t="s">
        <v>4950</v>
      </c>
      <c r="BP1302" s="441" t="str">
        <f t="shared" si="20"/>
        <v>WA.2378.EBA.962.301.D.521211</v>
      </c>
    </row>
    <row r="1303" spans="1:68">
      <c r="A1303" t="s">
        <v>5010</v>
      </c>
      <c r="B1303" t="s">
        <v>4936</v>
      </c>
      <c r="C1303" t="s">
        <v>4937</v>
      </c>
      <c r="D1303" t="s">
        <v>3795</v>
      </c>
      <c r="E1303" t="s">
        <v>197</v>
      </c>
      <c r="F1303" t="s">
        <v>3812</v>
      </c>
      <c r="G1303" t="s">
        <v>820</v>
      </c>
      <c r="H1303" t="s">
        <v>4938</v>
      </c>
      <c r="I1303">
        <v>9</v>
      </c>
      <c r="J1303" t="s">
        <v>5469</v>
      </c>
      <c r="K1303">
        <v>1</v>
      </c>
      <c r="L1303" t="s">
        <v>812</v>
      </c>
      <c r="M1303" t="s">
        <v>511</v>
      </c>
      <c r="N1303" t="s">
        <v>151</v>
      </c>
      <c r="O1303" t="s">
        <v>503</v>
      </c>
      <c r="P1303" t="s">
        <v>8</v>
      </c>
      <c r="Q1303" t="s">
        <v>4570</v>
      </c>
      <c r="R1303" t="s">
        <v>4940</v>
      </c>
      <c r="S1303" t="s">
        <v>195</v>
      </c>
      <c r="T1303" t="s">
        <v>4570</v>
      </c>
      <c r="U1303" t="s">
        <v>4570</v>
      </c>
      <c r="V1303" t="s">
        <v>5001</v>
      </c>
      <c r="W1303" t="s">
        <v>4951</v>
      </c>
      <c r="X1303" t="s">
        <v>6556</v>
      </c>
      <c r="Y1303" t="s">
        <v>4495</v>
      </c>
      <c r="Z1303" t="s">
        <v>8</v>
      </c>
      <c r="AA1303">
        <v>0</v>
      </c>
      <c r="AB1303" t="s">
        <v>195</v>
      </c>
      <c r="AC1303">
        <v>0</v>
      </c>
      <c r="AD1303" t="s">
        <v>195</v>
      </c>
      <c r="AE1303">
        <v>0</v>
      </c>
      <c r="AF1303" t="s">
        <v>195</v>
      </c>
      <c r="AG1303">
        <v>0</v>
      </c>
      <c r="AH1303" t="s">
        <v>195</v>
      </c>
      <c r="AI1303">
        <v>3</v>
      </c>
      <c r="AJ1303" t="s">
        <v>9</v>
      </c>
      <c r="AK1303">
        <v>1500000</v>
      </c>
      <c r="AL1303">
        <v>4500000</v>
      </c>
      <c r="AM1303" t="s">
        <v>195</v>
      </c>
      <c r="AN1303">
        <v>0</v>
      </c>
      <c r="AO1303" t="s">
        <v>5011</v>
      </c>
      <c r="AP1303">
        <v>0</v>
      </c>
      <c r="AQ1303">
        <v>2707</v>
      </c>
      <c r="AR1303">
        <v>21055</v>
      </c>
      <c r="AS1303">
        <v>180469</v>
      </c>
      <c r="AT1303">
        <v>252329</v>
      </c>
      <c r="AU1303">
        <v>756656</v>
      </c>
      <c r="AV1303">
        <v>688097</v>
      </c>
      <c r="AW1303">
        <v>688097</v>
      </c>
      <c r="AX1303">
        <v>675960</v>
      </c>
      <c r="AY1303">
        <v>741772</v>
      </c>
      <c r="AZ1303">
        <v>212873</v>
      </c>
      <c r="BA1303">
        <v>279985</v>
      </c>
      <c r="BB1303" t="s">
        <v>3796</v>
      </c>
      <c r="BC1303" t="s">
        <v>3797</v>
      </c>
      <c r="BD1303" t="s">
        <v>3813</v>
      </c>
      <c r="BE1303" t="s">
        <v>3818</v>
      </c>
      <c r="BF1303" t="s">
        <v>3817</v>
      </c>
      <c r="BG1303" t="s">
        <v>3800</v>
      </c>
      <c r="BH1303" t="s">
        <v>523</v>
      </c>
      <c r="BI1303" t="s">
        <v>565</v>
      </c>
      <c r="BJ1303" t="s">
        <v>549</v>
      </c>
      <c r="BK1303" t="s">
        <v>3773</v>
      </c>
      <c r="BL1303" t="s">
        <v>5107</v>
      </c>
      <c r="BM1303" t="s">
        <v>4949</v>
      </c>
      <c r="BN1303" t="s">
        <v>7</v>
      </c>
      <c r="BO1303" t="s">
        <v>4950</v>
      </c>
      <c r="BP1303" s="441" t="str">
        <f t="shared" si="20"/>
        <v>WA.2378.EBA.962.301.D.521211</v>
      </c>
    </row>
    <row r="1304" spans="1:68">
      <c r="A1304" t="s">
        <v>5010</v>
      </c>
      <c r="B1304" t="s">
        <v>4936</v>
      </c>
      <c r="C1304" t="s">
        <v>4937</v>
      </c>
      <c r="D1304" t="s">
        <v>3795</v>
      </c>
      <c r="E1304" t="s">
        <v>197</v>
      </c>
      <c r="F1304" t="s">
        <v>3812</v>
      </c>
      <c r="G1304" t="s">
        <v>820</v>
      </c>
      <c r="H1304" t="s">
        <v>4938</v>
      </c>
      <c r="I1304">
        <v>9</v>
      </c>
      <c r="J1304" t="s">
        <v>5469</v>
      </c>
      <c r="K1304">
        <v>1</v>
      </c>
      <c r="L1304" t="s">
        <v>812</v>
      </c>
      <c r="M1304" t="s">
        <v>511</v>
      </c>
      <c r="N1304" t="s">
        <v>151</v>
      </c>
      <c r="O1304" t="s">
        <v>503</v>
      </c>
      <c r="P1304" t="s">
        <v>8</v>
      </c>
      <c r="Q1304" t="s">
        <v>4570</v>
      </c>
      <c r="R1304" t="s">
        <v>4940</v>
      </c>
      <c r="S1304" t="s">
        <v>195</v>
      </c>
      <c r="T1304" t="s">
        <v>4570</v>
      </c>
      <c r="U1304" t="s">
        <v>4570</v>
      </c>
      <c r="V1304" t="s">
        <v>5092</v>
      </c>
      <c r="W1304" t="s">
        <v>5001</v>
      </c>
      <c r="X1304" t="s">
        <v>6557</v>
      </c>
      <c r="Y1304" t="s">
        <v>4501</v>
      </c>
      <c r="Z1304" t="s">
        <v>8</v>
      </c>
      <c r="AA1304">
        <v>0</v>
      </c>
      <c r="AB1304" t="s">
        <v>195</v>
      </c>
      <c r="AC1304">
        <v>0</v>
      </c>
      <c r="AD1304" t="s">
        <v>195</v>
      </c>
      <c r="AE1304">
        <v>0</v>
      </c>
      <c r="AF1304" t="s">
        <v>195</v>
      </c>
      <c r="AG1304">
        <v>0</v>
      </c>
      <c r="AH1304" t="s">
        <v>195</v>
      </c>
      <c r="AI1304">
        <v>3</v>
      </c>
      <c r="AJ1304" t="s">
        <v>176</v>
      </c>
      <c r="AK1304">
        <v>500000</v>
      </c>
      <c r="AL1304">
        <v>1500000</v>
      </c>
      <c r="AM1304" t="s">
        <v>195</v>
      </c>
      <c r="AN1304">
        <v>0</v>
      </c>
      <c r="AO1304" t="s">
        <v>5011</v>
      </c>
      <c r="AP1304">
        <v>0</v>
      </c>
      <c r="AQ1304">
        <v>902</v>
      </c>
      <c r="AR1304">
        <v>7018</v>
      </c>
      <c r="AS1304">
        <v>60156</v>
      </c>
      <c r="AT1304">
        <v>84110</v>
      </c>
      <c r="AU1304">
        <v>252219</v>
      </c>
      <c r="AV1304">
        <v>229366</v>
      </c>
      <c r="AW1304">
        <v>229366</v>
      </c>
      <c r="AX1304">
        <v>225320</v>
      </c>
      <c r="AY1304">
        <v>247257</v>
      </c>
      <c r="AZ1304">
        <v>70958</v>
      </c>
      <c r="BA1304">
        <v>93328</v>
      </c>
      <c r="BB1304" t="s">
        <v>3796</v>
      </c>
      <c r="BC1304" t="s">
        <v>3797</v>
      </c>
      <c r="BD1304" t="s">
        <v>3813</v>
      </c>
      <c r="BE1304" t="s">
        <v>3818</v>
      </c>
      <c r="BF1304" t="s">
        <v>3817</v>
      </c>
      <c r="BG1304" t="s">
        <v>3800</v>
      </c>
      <c r="BH1304" t="s">
        <v>523</v>
      </c>
      <c r="BI1304" t="s">
        <v>565</v>
      </c>
      <c r="BJ1304" t="s">
        <v>549</v>
      </c>
      <c r="BK1304" t="s">
        <v>3773</v>
      </c>
      <c r="BL1304" t="s">
        <v>6558</v>
      </c>
      <c r="BM1304" t="s">
        <v>4949</v>
      </c>
      <c r="BN1304" t="s">
        <v>7</v>
      </c>
      <c r="BO1304" t="s">
        <v>4950</v>
      </c>
      <c r="BP1304" s="441" t="str">
        <f t="shared" si="20"/>
        <v>WA.2378.EBA.962.301.D.521211</v>
      </c>
    </row>
    <row r="1305" spans="1:68">
      <c r="A1305" t="s">
        <v>5010</v>
      </c>
      <c r="B1305" t="s">
        <v>4936</v>
      </c>
      <c r="C1305" t="s">
        <v>4937</v>
      </c>
      <c r="D1305" t="s">
        <v>3795</v>
      </c>
      <c r="E1305" t="s">
        <v>197</v>
      </c>
      <c r="F1305" t="s">
        <v>3812</v>
      </c>
      <c r="G1305" t="s">
        <v>820</v>
      </c>
      <c r="H1305" t="s">
        <v>4938</v>
      </c>
      <c r="I1305">
        <v>9</v>
      </c>
      <c r="J1305" t="s">
        <v>5469</v>
      </c>
      <c r="K1305">
        <v>1</v>
      </c>
      <c r="L1305" t="s">
        <v>812</v>
      </c>
      <c r="M1305" t="s">
        <v>516</v>
      </c>
      <c r="N1305" t="s">
        <v>152</v>
      </c>
      <c r="O1305" t="s">
        <v>503</v>
      </c>
      <c r="P1305" t="s">
        <v>8</v>
      </c>
      <c r="Q1305" t="s">
        <v>4570</v>
      </c>
      <c r="R1305" t="s">
        <v>4940</v>
      </c>
      <c r="S1305" t="s">
        <v>195</v>
      </c>
      <c r="T1305" t="s">
        <v>4570</v>
      </c>
      <c r="U1305" t="s">
        <v>4570</v>
      </c>
      <c r="V1305" t="s">
        <v>4496</v>
      </c>
      <c r="W1305" t="s">
        <v>4570</v>
      </c>
      <c r="X1305" t="s">
        <v>6559</v>
      </c>
      <c r="Y1305" t="s">
        <v>4495</v>
      </c>
      <c r="Z1305" t="s">
        <v>8</v>
      </c>
      <c r="AA1305">
        <v>0</v>
      </c>
      <c r="AB1305" t="s">
        <v>195</v>
      </c>
      <c r="AC1305">
        <v>0</v>
      </c>
      <c r="AD1305" t="s">
        <v>195</v>
      </c>
      <c r="AE1305">
        <v>0</v>
      </c>
      <c r="AF1305" t="s">
        <v>195</v>
      </c>
      <c r="AG1305">
        <v>0</v>
      </c>
      <c r="AH1305" t="s">
        <v>195</v>
      </c>
      <c r="AI1305">
        <v>1</v>
      </c>
      <c r="AJ1305" t="s">
        <v>9</v>
      </c>
      <c r="AK1305">
        <v>1500000</v>
      </c>
      <c r="AL1305">
        <v>1500000</v>
      </c>
      <c r="AM1305" t="s">
        <v>195</v>
      </c>
      <c r="AN1305">
        <v>0</v>
      </c>
      <c r="AO1305" t="s">
        <v>5011</v>
      </c>
      <c r="AP1305">
        <v>0</v>
      </c>
      <c r="AQ1305">
        <v>902</v>
      </c>
      <c r="AR1305">
        <v>7018</v>
      </c>
      <c r="AS1305">
        <v>60156</v>
      </c>
      <c r="AT1305">
        <v>84110</v>
      </c>
      <c r="AU1305">
        <v>252219</v>
      </c>
      <c r="AV1305">
        <v>229366</v>
      </c>
      <c r="AW1305">
        <v>229366</v>
      </c>
      <c r="AX1305">
        <v>225320</v>
      </c>
      <c r="AY1305">
        <v>247257</v>
      </c>
      <c r="AZ1305">
        <v>70958</v>
      </c>
      <c r="BA1305">
        <v>93328</v>
      </c>
      <c r="BB1305" t="s">
        <v>3796</v>
      </c>
      <c r="BC1305" t="s">
        <v>3797</v>
      </c>
      <c r="BD1305" t="s">
        <v>3813</v>
      </c>
      <c r="BE1305" t="s">
        <v>3818</v>
      </c>
      <c r="BF1305" t="s">
        <v>3817</v>
      </c>
      <c r="BG1305" t="s">
        <v>3820</v>
      </c>
      <c r="BH1305" t="s">
        <v>523</v>
      </c>
      <c r="BI1305" t="s">
        <v>565</v>
      </c>
      <c r="BJ1305" t="s">
        <v>549</v>
      </c>
      <c r="BK1305" t="s">
        <v>3773</v>
      </c>
      <c r="BL1305" t="s">
        <v>5068</v>
      </c>
      <c r="BM1305" t="s">
        <v>4949</v>
      </c>
      <c r="BN1305" t="s">
        <v>7</v>
      </c>
      <c r="BO1305" t="s">
        <v>4950</v>
      </c>
      <c r="BP1305" s="441" t="str">
        <f t="shared" si="20"/>
        <v>WA.2378.EBA.962.301.E.521211</v>
      </c>
    </row>
    <row r="1306" spans="1:68">
      <c r="A1306" t="s">
        <v>5010</v>
      </c>
      <c r="B1306" t="s">
        <v>4936</v>
      </c>
      <c r="C1306" t="s">
        <v>4937</v>
      </c>
      <c r="D1306" t="s">
        <v>3795</v>
      </c>
      <c r="E1306" t="s">
        <v>197</v>
      </c>
      <c r="F1306" t="s">
        <v>3812</v>
      </c>
      <c r="G1306" t="s">
        <v>820</v>
      </c>
      <c r="H1306" t="s">
        <v>4938</v>
      </c>
      <c r="I1306">
        <v>9</v>
      </c>
      <c r="J1306" t="s">
        <v>5469</v>
      </c>
      <c r="K1306">
        <v>1</v>
      </c>
      <c r="L1306" t="s">
        <v>812</v>
      </c>
      <c r="M1306" t="s">
        <v>516</v>
      </c>
      <c r="N1306" t="s">
        <v>152</v>
      </c>
      <c r="O1306" t="s">
        <v>503</v>
      </c>
      <c r="P1306" t="s">
        <v>8</v>
      </c>
      <c r="Q1306" t="s">
        <v>4570</v>
      </c>
      <c r="R1306" t="s">
        <v>4940</v>
      </c>
      <c r="S1306" t="s">
        <v>195</v>
      </c>
      <c r="T1306" t="s">
        <v>4570</v>
      </c>
      <c r="U1306" t="s">
        <v>4570</v>
      </c>
      <c r="V1306" t="s">
        <v>4951</v>
      </c>
      <c r="W1306" t="s">
        <v>4496</v>
      </c>
      <c r="X1306" t="s">
        <v>6560</v>
      </c>
      <c r="Y1306" t="s">
        <v>4483</v>
      </c>
      <c r="Z1306" t="s">
        <v>8</v>
      </c>
      <c r="AA1306">
        <v>0</v>
      </c>
      <c r="AB1306" t="s">
        <v>195</v>
      </c>
      <c r="AC1306">
        <v>0</v>
      </c>
      <c r="AD1306" t="s">
        <v>195</v>
      </c>
      <c r="AE1306">
        <v>0</v>
      </c>
      <c r="AF1306" t="s">
        <v>195</v>
      </c>
      <c r="AG1306">
        <v>0</v>
      </c>
      <c r="AH1306" t="s">
        <v>195</v>
      </c>
      <c r="AI1306">
        <v>1</v>
      </c>
      <c r="AJ1306" t="s">
        <v>9</v>
      </c>
      <c r="AK1306">
        <v>1000000</v>
      </c>
      <c r="AL1306">
        <v>1000000</v>
      </c>
      <c r="AM1306" t="s">
        <v>195</v>
      </c>
      <c r="AN1306">
        <v>0</v>
      </c>
      <c r="AO1306" t="s">
        <v>5011</v>
      </c>
      <c r="AP1306">
        <v>0</v>
      </c>
      <c r="AQ1306">
        <v>602</v>
      </c>
      <c r="AR1306">
        <v>4679</v>
      </c>
      <c r="AS1306">
        <v>40104</v>
      </c>
      <c r="AT1306">
        <v>56073</v>
      </c>
      <c r="AU1306">
        <v>168146</v>
      </c>
      <c r="AV1306">
        <v>152910</v>
      </c>
      <c r="AW1306">
        <v>152910</v>
      </c>
      <c r="AX1306">
        <v>150213</v>
      </c>
      <c r="AY1306">
        <v>164838</v>
      </c>
      <c r="AZ1306">
        <v>47305</v>
      </c>
      <c r="BA1306">
        <v>62220</v>
      </c>
      <c r="BB1306" t="s">
        <v>3796</v>
      </c>
      <c r="BC1306" t="s">
        <v>3797</v>
      </c>
      <c r="BD1306" t="s">
        <v>3813</v>
      </c>
      <c r="BE1306" t="s">
        <v>3818</v>
      </c>
      <c r="BF1306" t="s">
        <v>3817</v>
      </c>
      <c r="BG1306" t="s">
        <v>3820</v>
      </c>
      <c r="BH1306" t="s">
        <v>523</v>
      </c>
      <c r="BI1306" t="s">
        <v>565</v>
      </c>
      <c r="BJ1306" t="s">
        <v>549</v>
      </c>
      <c r="BK1306" t="s">
        <v>3773</v>
      </c>
      <c r="BL1306" t="s">
        <v>5113</v>
      </c>
      <c r="BM1306" t="s">
        <v>4949</v>
      </c>
      <c r="BN1306" t="s">
        <v>7</v>
      </c>
      <c r="BO1306" t="s">
        <v>4950</v>
      </c>
      <c r="BP1306" s="441" t="str">
        <f t="shared" si="20"/>
        <v>WA.2378.EBA.962.301.E.521211</v>
      </c>
    </row>
    <row r="1307" spans="1:68">
      <c r="A1307" t="s">
        <v>5010</v>
      </c>
      <c r="B1307" t="s">
        <v>4936</v>
      </c>
      <c r="C1307" t="s">
        <v>4937</v>
      </c>
      <c r="D1307" t="s">
        <v>3795</v>
      </c>
      <c r="E1307" t="s">
        <v>197</v>
      </c>
      <c r="F1307" t="s">
        <v>3812</v>
      </c>
      <c r="G1307" t="s">
        <v>820</v>
      </c>
      <c r="H1307" t="s">
        <v>4938</v>
      </c>
      <c r="I1307">
        <v>9</v>
      </c>
      <c r="J1307" t="s">
        <v>5469</v>
      </c>
      <c r="K1307">
        <v>1</v>
      </c>
      <c r="L1307" t="s">
        <v>812</v>
      </c>
      <c r="M1307" t="s">
        <v>516</v>
      </c>
      <c r="N1307" t="s">
        <v>152</v>
      </c>
      <c r="O1307" t="s">
        <v>503</v>
      </c>
      <c r="P1307" t="s">
        <v>8</v>
      </c>
      <c r="Q1307" t="s">
        <v>4570</v>
      </c>
      <c r="R1307" t="s">
        <v>4940</v>
      </c>
      <c r="S1307" t="s">
        <v>195</v>
      </c>
      <c r="T1307" t="s">
        <v>4570</v>
      </c>
      <c r="U1307" t="s">
        <v>4570</v>
      </c>
      <c r="V1307" t="s">
        <v>5001</v>
      </c>
      <c r="W1307" t="s">
        <v>4951</v>
      </c>
      <c r="X1307" t="s">
        <v>6561</v>
      </c>
      <c r="Y1307" t="s">
        <v>4493</v>
      </c>
      <c r="Z1307" t="s">
        <v>8</v>
      </c>
      <c r="AA1307">
        <v>0</v>
      </c>
      <c r="AB1307" t="s">
        <v>195</v>
      </c>
      <c r="AC1307">
        <v>0</v>
      </c>
      <c r="AD1307" t="s">
        <v>195</v>
      </c>
      <c r="AE1307">
        <v>0</v>
      </c>
      <c r="AF1307" t="s">
        <v>195</v>
      </c>
      <c r="AG1307">
        <v>0</v>
      </c>
      <c r="AH1307" t="s">
        <v>195</v>
      </c>
      <c r="AI1307">
        <v>1</v>
      </c>
      <c r="AJ1307" t="s">
        <v>9</v>
      </c>
      <c r="AK1307">
        <v>1500000</v>
      </c>
      <c r="AL1307">
        <v>1500000</v>
      </c>
      <c r="AM1307" t="s">
        <v>195</v>
      </c>
      <c r="AN1307">
        <v>0</v>
      </c>
      <c r="AO1307" t="s">
        <v>5011</v>
      </c>
      <c r="AP1307">
        <v>0</v>
      </c>
      <c r="AQ1307">
        <v>902</v>
      </c>
      <c r="AR1307">
        <v>7018</v>
      </c>
      <c r="AS1307">
        <v>60156</v>
      </c>
      <c r="AT1307">
        <v>84110</v>
      </c>
      <c r="AU1307">
        <v>252219</v>
      </c>
      <c r="AV1307">
        <v>229366</v>
      </c>
      <c r="AW1307">
        <v>229366</v>
      </c>
      <c r="AX1307">
        <v>225320</v>
      </c>
      <c r="AY1307">
        <v>247257</v>
      </c>
      <c r="AZ1307">
        <v>70958</v>
      </c>
      <c r="BA1307">
        <v>93328</v>
      </c>
      <c r="BB1307" t="s">
        <v>3796</v>
      </c>
      <c r="BC1307" t="s">
        <v>3797</v>
      </c>
      <c r="BD1307" t="s">
        <v>3813</v>
      </c>
      <c r="BE1307" t="s">
        <v>3818</v>
      </c>
      <c r="BF1307" t="s">
        <v>3817</v>
      </c>
      <c r="BG1307" t="s">
        <v>3820</v>
      </c>
      <c r="BH1307" t="s">
        <v>523</v>
      </c>
      <c r="BI1307" t="s">
        <v>565</v>
      </c>
      <c r="BJ1307" t="s">
        <v>549</v>
      </c>
      <c r="BK1307" t="s">
        <v>3773</v>
      </c>
      <c r="BL1307" t="s">
        <v>5053</v>
      </c>
      <c r="BM1307" t="s">
        <v>4949</v>
      </c>
      <c r="BN1307" t="s">
        <v>7</v>
      </c>
      <c r="BO1307" t="s">
        <v>4950</v>
      </c>
      <c r="BP1307" s="441" t="str">
        <f t="shared" si="20"/>
        <v>WA.2378.EBA.962.301.E.521211</v>
      </c>
    </row>
    <row r="1308" spans="1:68">
      <c r="A1308" t="s">
        <v>5010</v>
      </c>
      <c r="B1308" t="s">
        <v>4936</v>
      </c>
      <c r="C1308" t="s">
        <v>4937</v>
      </c>
      <c r="D1308" t="s">
        <v>3795</v>
      </c>
      <c r="E1308" t="s">
        <v>197</v>
      </c>
      <c r="F1308" t="s">
        <v>3812</v>
      </c>
      <c r="G1308" t="s">
        <v>820</v>
      </c>
      <c r="H1308" t="s">
        <v>4938</v>
      </c>
      <c r="I1308">
        <v>9</v>
      </c>
      <c r="J1308" t="s">
        <v>5469</v>
      </c>
      <c r="K1308">
        <v>1</v>
      </c>
      <c r="L1308" t="s">
        <v>812</v>
      </c>
      <c r="M1308" t="s">
        <v>516</v>
      </c>
      <c r="N1308" t="s">
        <v>152</v>
      </c>
      <c r="O1308" t="s">
        <v>503</v>
      </c>
      <c r="P1308" t="s">
        <v>8</v>
      </c>
      <c r="Q1308" t="s">
        <v>4570</v>
      </c>
      <c r="R1308" t="s">
        <v>4940</v>
      </c>
      <c r="S1308" t="s">
        <v>195</v>
      </c>
      <c r="T1308" t="s">
        <v>4570</v>
      </c>
      <c r="U1308" t="s">
        <v>4570</v>
      </c>
      <c r="V1308" t="s">
        <v>5092</v>
      </c>
      <c r="W1308" t="s">
        <v>5001</v>
      </c>
      <c r="X1308" t="s">
        <v>6562</v>
      </c>
      <c r="Y1308" t="s">
        <v>4500</v>
      </c>
      <c r="Z1308" t="s">
        <v>8</v>
      </c>
      <c r="AA1308">
        <v>0</v>
      </c>
      <c r="AB1308" t="s">
        <v>195</v>
      </c>
      <c r="AC1308">
        <v>0</v>
      </c>
      <c r="AD1308" t="s">
        <v>195</v>
      </c>
      <c r="AE1308">
        <v>0</v>
      </c>
      <c r="AF1308" t="s">
        <v>195</v>
      </c>
      <c r="AG1308">
        <v>0</v>
      </c>
      <c r="AH1308" t="s">
        <v>195</v>
      </c>
      <c r="AI1308">
        <v>1</v>
      </c>
      <c r="AJ1308" t="s">
        <v>153</v>
      </c>
      <c r="AK1308">
        <v>34100000</v>
      </c>
      <c r="AL1308">
        <v>34100000</v>
      </c>
      <c r="AM1308" t="s">
        <v>195</v>
      </c>
      <c r="AN1308">
        <v>0</v>
      </c>
      <c r="AO1308" t="s">
        <v>5011</v>
      </c>
      <c r="AP1308">
        <v>0</v>
      </c>
      <c r="AQ1308">
        <v>20513</v>
      </c>
      <c r="AR1308">
        <v>159548</v>
      </c>
      <c r="AS1308">
        <v>1367557</v>
      </c>
      <c r="AT1308">
        <v>1912090</v>
      </c>
      <c r="AU1308">
        <v>5733771</v>
      </c>
      <c r="AV1308">
        <v>5214248</v>
      </c>
      <c r="AW1308">
        <v>5214248</v>
      </c>
      <c r="AX1308">
        <v>5122275</v>
      </c>
      <c r="AY1308">
        <v>5620981</v>
      </c>
      <c r="AZ1308">
        <v>1613107</v>
      </c>
      <c r="BA1308">
        <v>2121662</v>
      </c>
      <c r="BB1308" t="s">
        <v>3796</v>
      </c>
      <c r="BC1308" t="s">
        <v>3797</v>
      </c>
      <c r="BD1308" t="s">
        <v>3813</v>
      </c>
      <c r="BE1308" t="s">
        <v>3818</v>
      </c>
      <c r="BF1308" t="s">
        <v>3817</v>
      </c>
      <c r="BG1308" t="s">
        <v>3820</v>
      </c>
      <c r="BH1308" t="s">
        <v>523</v>
      </c>
      <c r="BI1308" t="s">
        <v>565</v>
      </c>
      <c r="BJ1308" t="s">
        <v>549</v>
      </c>
      <c r="BK1308" t="s">
        <v>3773</v>
      </c>
      <c r="BL1308" t="s">
        <v>6563</v>
      </c>
      <c r="BM1308" t="s">
        <v>4949</v>
      </c>
      <c r="BN1308" t="s">
        <v>7</v>
      </c>
      <c r="BO1308" t="s">
        <v>4950</v>
      </c>
      <c r="BP1308" s="441" t="str">
        <f t="shared" si="20"/>
        <v>WA.2378.EBA.962.301.E.521211</v>
      </c>
    </row>
    <row r="1309" spans="1:68">
      <c r="A1309" t="s">
        <v>5010</v>
      </c>
      <c r="B1309" t="s">
        <v>4936</v>
      </c>
      <c r="C1309" t="s">
        <v>4937</v>
      </c>
      <c r="D1309" t="s">
        <v>3795</v>
      </c>
      <c r="E1309" t="s">
        <v>197</v>
      </c>
      <c r="F1309" t="s">
        <v>3812</v>
      </c>
      <c r="G1309" t="s">
        <v>820</v>
      </c>
      <c r="H1309" t="s">
        <v>4938</v>
      </c>
      <c r="I1309">
        <v>9</v>
      </c>
      <c r="J1309" t="s">
        <v>5469</v>
      </c>
      <c r="K1309">
        <v>1</v>
      </c>
      <c r="L1309" t="s">
        <v>812</v>
      </c>
      <c r="M1309" t="s">
        <v>566</v>
      </c>
      <c r="N1309" t="s">
        <v>154</v>
      </c>
      <c r="O1309" t="s">
        <v>503</v>
      </c>
      <c r="P1309" t="s">
        <v>8</v>
      </c>
      <c r="Q1309" t="s">
        <v>4570</v>
      </c>
      <c r="R1309" t="s">
        <v>4940</v>
      </c>
      <c r="S1309" t="s">
        <v>195</v>
      </c>
      <c r="T1309" t="s">
        <v>4570</v>
      </c>
      <c r="U1309" t="s">
        <v>4570</v>
      </c>
      <c r="V1309" t="s">
        <v>4496</v>
      </c>
      <c r="W1309" t="s">
        <v>4570</v>
      </c>
      <c r="X1309" t="s">
        <v>6564</v>
      </c>
      <c r="Y1309" t="s">
        <v>4495</v>
      </c>
      <c r="Z1309" t="s">
        <v>8</v>
      </c>
      <c r="AA1309">
        <v>0</v>
      </c>
      <c r="AB1309" t="s">
        <v>195</v>
      </c>
      <c r="AC1309">
        <v>0</v>
      </c>
      <c r="AD1309" t="s">
        <v>195</v>
      </c>
      <c r="AE1309">
        <v>0</v>
      </c>
      <c r="AF1309" t="s">
        <v>195</v>
      </c>
      <c r="AG1309">
        <v>0</v>
      </c>
      <c r="AH1309" t="s">
        <v>195</v>
      </c>
      <c r="AI1309">
        <v>1</v>
      </c>
      <c r="AJ1309" t="s">
        <v>9</v>
      </c>
      <c r="AK1309">
        <v>1500000</v>
      </c>
      <c r="AL1309">
        <v>1500000</v>
      </c>
      <c r="AM1309" t="s">
        <v>195</v>
      </c>
      <c r="AN1309">
        <v>0</v>
      </c>
      <c r="AO1309" t="s">
        <v>5011</v>
      </c>
      <c r="AP1309">
        <v>0</v>
      </c>
      <c r="AQ1309">
        <v>902</v>
      </c>
      <c r="AR1309">
        <v>7018</v>
      </c>
      <c r="AS1309">
        <v>60156</v>
      </c>
      <c r="AT1309">
        <v>84110</v>
      </c>
      <c r="AU1309">
        <v>252219</v>
      </c>
      <c r="AV1309">
        <v>229366</v>
      </c>
      <c r="AW1309">
        <v>229366</v>
      </c>
      <c r="AX1309">
        <v>225320</v>
      </c>
      <c r="AY1309">
        <v>247257</v>
      </c>
      <c r="AZ1309">
        <v>70958</v>
      </c>
      <c r="BA1309">
        <v>93328</v>
      </c>
      <c r="BB1309" t="s">
        <v>3796</v>
      </c>
      <c r="BC1309" t="s">
        <v>3797</v>
      </c>
      <c r="BD1309" t="s">
        <v>3813</v>
      </c>
      <c r="BE1309" t="s">
        <v>3818</v>
      </c>
      <c r="BF1309" t="s">
        <v>3817</v>
      </c>
      <c r="BG1309" t="s">
        <v>3822</v>
      </c>
      <c r="BH1309" t="s">
        <v>523</v>
      </c>
      <c r="BI1309" t="s">
        <v>528</v>
      </c>
      <c r="BJ1309" t="s">
        <v>531</v>
      </c>
      <c r="BK1309" t="s">
        <v>3773</v>
      </c>
      <c r="BL1309" t="s">
        <v>5068</v>
      </c>
      <c r="BM1309" t="s">
        <v>4949</v>
      </c>
      <c r="BN1309" t="s">
        <v>7</v>
      </c>
      <c r="BO1309" t="s">
        <v>4950</v>
      </c>
      <c r="BP1309" s="441" t="str">
        <f t="shared" si="20"/>
        <v>WA.2378.EBA.962.301.F.521211</v>
      </c>
    </row>
    <row r="1310" spans="1:68">
      <c r="A1310" t="s">
        <v>5010</v>
      </c>
      <c r="B1310" t="s">
        <v>4936</v>
      </c>
      <c r="C1310" t="s">
        <v>4937</v>
      </c>
      <c r="D1310" t="s">
        <v>3795</v>
      </c>
      <c r="E1310" t="s">
        <v>197</v>
      </c>
      <c r="F1310" t="s">
        <v>3812</v>
      </c>
      <c r="G1310" t="s">
        <v>820</v>
      </c>
      <c r="H1310" t="s">
        <v>4938</v>
      </c>
      <c r="I1310">
        <v>9</v>
      </c>
      <c r="J1310" t="s">
        <v>5469</v>
      </c>
      <c r="K1310">
        <v>1</v>
      </c>
      <c r="L1310" t="s">
        <v>812</v>
      </c>
      <c r="M1310" t="s">
        <v>566</v>
      </c>
      <c r="N1310" t="s">
        <v>154</v>
      </c>
      <c r="O1310" t="s">
        <v>503</v>
      </c>
      <c r="P1310" t="s">
        <v>8</v>
      </c>
      <c r="Q1310" t="s">
        <v>4570</v>
      </c>
      <c r="R1310" t="s">
        <v>4940</v>
      </c>
      <c r="S1310" t="s">
        <v>195</v>
      </c>
      <c r="T1310" t="s">
        <v>4570</v>
      </c>
      <c r="U1310" t="s">
        <v>4570</v>
      </c>
      <c r="V1310" t="s">
        <v>4951</v>
      </c>
      <c r="W1310" t="s">
        <v>4496</v>
      </c>
      <c r="X1310" t="s">
        <v>6565</v>
      </c>
      <c r="Y1310" t="s">
        <v>4483</v>
      </c>
      <c r="Z1310" t="s">
        <v>8</v>
      </c>
      <c r="AA1310">
        <v>0</v>
      </c>
      <c r="AB1310" t="s">
        <v>195</v>
      </c>
      <c r="AC1310">
        <v>0</v>
      </c>
      <c r="AD1310" t="s">
        <v>195</v>
      </c>
      <c r="AE1310">
        <v>0</v>
      </c>
      <c r="AF1310" t="s">
        <v>195</v>
      </c>
      <c r="AG1310">
        <v>0</v>
      </c>
      <c r="AH1310" t="s">
        <v>195</v>
      </c>
      <c r="AI1310">
        <v>1</v>
      </c>
      <c r="AJ1310" t="s">
        <v>9</v>
      </c>
      <c r="AK1310">
        <v>1000000</v>
      </c>
      <c r="AL1310">
        <v>1000000</v>
      </c>
      <c r="AM1310" t="s">
        <v>195</v>
      </c>
      <c r="AN1310">
        <v>0</v>
      </c>
      <c r="AO1310" t="s">
        <v>5011</v>
      </c>
      <c r="AP1310">
        <v>0</v>
      </c>
      <c r="AQ1310">
        <v>602</v>
      </c>
      <c r="AR1310">
        <v>4679</v>
      </c>
      <c r="AS1310">
        <v>40104</v>
      </c>
      <c r="AT1310">
        <v>56073</v>
      </c>
      <c r="AU1310">
        <v>168146</v>
      </c>
      <c r="AV1310">
        <v>152910</v>
      </c>
      <c r="AW1310">
        <v>152910</v>
      </c>
      <c r="AX1310">
        <v>150213</v>
      </c>
      <c r="AY1310">
        <v>164838</v>
      </c>
      <c r="AZ1310">
        <v>47305</v>
      </c>
      <c r="BA1310">
        <v>62220</v>
      </c>
      <c r="BB1310" t="s">
        <v>3796</v>
      </c>
      <c r="BC1310" t="s">
        <v>3797</v>
      </c>
      <c r="BD1310" t="s">
        <v>3813</v>
      </c>
      <c r="BE1310" t="s">
        <v>3818</v>
      </c>
      <c r="BF1310" t="s">
        <v>3817</v>
      </c>
      <c r="BG1310" t="s">
        <v>3822</v>
      </c>
      <c r="BH1310" t="s">
        <v>523</v>
      </c>
      <c r="BI1310" t="s">
        <v>528</v>
      </c>
      <c r="BJ1310" t="s">
        <v>531</v>
      </c>
      <c r="BK1310" t="s">
        <v>3773</v>
      </c>
      <c r="BL1310" t="s">
        <v>5113</v>
      </c>
      <c r="BM1310" t="s">
        <v>4949</v>
      </c>
      <c r="BN1310" t="s">
        <v>7</v>
      </c>
      <c r="BO1310" t="s">
        <v>4950</v>
      </c>
      <c r="BP1310" s="441" t="str">
        <f t="shared" si="20"/>
        <v>WA.2378.EBA.962.301.F.521211</v>
      </c>
    </row>
    <row r="1311" spans="1:68">
      <c r="A1311" t="s">
        <v>5010</v>
      </c>
      <c r="B1311" t="s">
        <v>4936</v>
      </c>
      <c r="C1311" t="s">
        <v>4937</v>
      </c>
      <c r="D1311" t="s">
        <v>3795</v>
      </c>
      <c r="E1311" t="s">
        <v>197</v>
      </c>
      <c r="F1311" t="s">
        <v>3812</v>
      </c>
      <c r="G1311" t="s">
        <v>820</v>
      </c>
      <c r="H1311" t="s">
        <v>4938</v>
      </c>
      <c r="I1311">
        <v>9</v>
      </c>
      <c r="J1311" t="s">
        <v>5469</v>
      </c>
      <c r="K1311">
        <v>1</v>
      </c>
      <c r="L1311" t="s">
        <v>812</v>
      </c>
      <c r="M1311" t="s">
        <v>566</v>
      </c>
      <c r="N1311" t="s">
        <v>154</v>
      </c>
      <c r="O1311" t="s">
        <v>503</v>
      </c>
      <c r="P1311" t="s">
        <v>8</v>
      </c>
      <c r="Q1311" t="s">
        <v>4570</v>
      </c>
      <c r="R1311" t="s">
        <v>4940</v>
      </c>
      <c r="S1311" t="s">
        <v>195</v>
      </c>
      <c r="T1311" t="s">
        <v>4570</v>
      </c>
      <c r="U1311" t="s">
        <v>4570</v>
      </c>
      <c r="V1311" t="s">
        <v>5001</v>
      </c>
      <c r="W1311" t="s">
        <v>4951</v>
      </c>
      <c r="X1311" t="s">
        <v>6566</v>
      </c>
      <c r="Y1311" t="s">
        <v>4493</v>
      </c>
      <c r="Z1311" t="s">
        <v>8</v>
      </c>
      <c r="AA1311">
        <v>0</v>
      </c>
      <c r="AB1311" t="s">
        <v>195</v>
      </c>
      <c r="AC1311">
        <v>0</v>
      </c>
      <c r="AD1311" t="s">
        <v>195</v>
      </c>
      <c r="AE1311">
        <v>0</v>
      </c>
      <c r="AF1311" t="s">
        <v>195</v>
      </c>
      <c r="AG1311">
        <v>0</v>
      </c>
      <c r="AH1311" t="s">
        <v>195</v>
      </c>
      <c r="AI1311">
        <v>1</v>
      </c>
      <c r="AJ1311" t="s">
        <v>9</v>
      </c>
      <c r="AK1311">
        <v>1500000</v>
      </c>
      <c r="AL1311">
        <v>1500000</v>
      </c>
      <c r="AM1311" t="s">
        <v>195</v>
      </c>
      <c r="AN1311">
        <v>0</v>
      </c>
      <c r="AO1311" t="s">
        <v>5011</v>
      </c>
      <c r="AP1311">
        <v>0</v>
      </c>
      <c r="AQ1311">
        <v>902</v>
      </c>
      <c r="AR1311">
        <v>7018</v>
      </c>
      <c r="AS1311">
        <v>60156</v>
      </c>
      <c r="AT1311">
        <v>84110</v>
      </c>
      <c r="AU1311">
        <v>252219</v>
      </c>
      <c r="AV1311">
        <v>229366</v>
      </c>
      <c r="AW1311">
        <v>229366</v>
      </c>
      <c r="AX1311">
        <v>225320</v>
      </c>
      <c r="AY1311">
        <v>247257</v>
      </c>
      <c r="AZ1311">
        <v>70958</v>
      </c>
      <c r="BA1311">
        <v>93328</v>
      </c>
      <c r="BB1311" t="s">
        <v>3796</v>
      </c>
      <c r="BC1311" t="s">
        <v>3797</v>
      </c>
      <c r="BD1311" t="s">
        <v>3813</v>
      </c>
      <c r="BE1311" t="s">
        <v>3818</v>
      </c>
      <c r="BF1311" t="s">
        <v>3817</v>
      </c>
      <c r="BG1311" t="s">
        <v>3822</v>
      </c>
      <c r="BH1311" t="s">
        <v>523</v>
      </c>
      <c r="BI1311" t="s">
        <v>528</v>
      </c>
      <c r="BJ1311" t="s">
        <v>531</v>
      </c>
      <c r="BK1311" t="s">
        <v>3773</v>
      </c>
      <c r="BL1311" t="s">
        <v>5053</v>
      </c>
      <c r="BM1311" t="s">
        <v>4949</v>
      </c>
      <c r="BN1311" t="s">
        <v>7</v>
      </c>
      <c r="BO1311" t="s">
        <v>4950</v>
      </c>
      <c r="BP1311" s="441" t="str">
        <f t="shared" si="20"/>
        <v>WA.2378.EBA.962.301.F.521211</v>
      </c>
    </row>
    <row r="1312" spans="1:68">
      <c r="A1312" t="s">
        <v>5010</v>
      </c>
      <c r="B1312" t="s">
        <v>4936</v>
      </c>
      <c r="C1312" t="s">
        <v>4937</v>
      </c>
      <c r="D1312" t="s">
        <v>3795</v>
      </c>
      <c r="E1312" t="s">
        <v>197</v>
      </c>
      <c r="F1312" t="s">
        <v>3812</v>
      </c>
      <c r="G1312" t="s">
        <v>820</v>
      </c>
      <c r="H1312" t="s">
        <v>4938</v>
      </c>
      <c r="I1312">
        <v>9</v>
      </c>
      <c r="J1312" t="s">
        <v>5469</v>
      </c>
      <c r="K1312">
        <v>1</v>
      </c>
      <c r="L1312" t="s">
        <v>812</v>
      </c>
      <c r="M1312" t="s">
        <v>567</v>
      </c>
      <c r="N1312" t="s">
        <v>56</v>
      </c>
      <c r="O1312" t="s">
        <v>503</v>
      </c>
      <c r="P1312" t="s">
        <v>8</v>
      </c>
      <c r="Q1312" t="s">
        <v>4570</v>
      </c>
      <c r="R1312" t="s">
        <v>4940</v>
      </c>
      <c r="S1312" t="s">
        <v>195</v>
      </c>
      <c r="T1312" t="s">
        <v>4570</v>
      </c>
      <c r="U1312" t="s">
        <v>4570</v>
      </c>
      <c r="V1312" t="s">
        <v>4496</v>
      </c>
      <c r="W1312" t="s">
        <v>4570</v>
      </c>
      <c r="X1312" t="s">
        <v>6567</v>
      </c>
      <c r="Y1312" t="s">
        <v>4489</v>
      </c>
      <c r="Z1312" t="s">
        <v>8</v>
      </c>
      <c r="AA1312">
        <v>0</v>
      </c>
      <c r="AB1312" t="s">
        <v>195</v>
      </c>
      <c r="AC1312">
        <v>0</v>
      </c>
      <c r="AD1312" t="s">
        <v>195</v>
      </c>
      <c r="AE1312">
        <v>0</v>
      </c>
      <c r="AF1312" t="s">
        <v>195</v>
      </c>
      <c r="AG1312">
        <v>0</v>
      </c>
      <c r="AH1312" t="s">
        <v>195</v>
      </c>
      <c r="AI1312">
        <v>134</v>
      </c>
      <c r="AJ1312" t="s">
        <v>25</v>
      </c>
      <c r="AK1312">
        <v>75000</v>
      </c>
      <c r="AL1312">
        <v>10050000</v>
      </c>
      <c r="AM1312" t="s">
        <v>195</v>
      </c>
      <c r="AN1312">
        <v>0</v>
      </c>
      <c r="AO1312" t="s">
        <v>5011</v>
      </c>
      <c r="AP1312">
        <v>0</v>
      </c>
      <c r="AQ1312">
        <v>6046</v>
      </c>
      <c r="AR1312">
        <v>47022</v>
      </c>
      <c r="AS1312">
        <v>403048</v>
      </c>
      <c r="AT1312">
        <v>563534</v>
      </c>
      <c r="AU1312">
        <v>1689865</v>
      </c>
      <c r="AV1312">
        <v>1536750</v>
      </c>
      <c r="AW1312">
        <v>1536750</v>
      </c>
      <c r="AX1312">
        <v>1509644</v>
      </c>
      <c r="AY1312">
        <v>1656624</v>
      </c>
      <c r="AZ1312">
        <v>475417</v>
      </c>
      <c r="BA1312">
        <v>625300</v>
      </c>
      <c r="BB1312" t="s">
        <v>3796</v>
      </c>
      <c r="BC1312" t="s">
        <v>3797</v>
      </c>
      <c r="BD1312" t="s">
        <v>3813</v>
      </c>
      <c r="BE1312" t="s">
        <v>3818</v>
      </c>
      <c r="BF1312" t="s">
        <v>3817</v>
      </c>
      <c r="BG1312" t="s">
        <v>3823</v>
      </c>
      <c r="BH1312" t="s">
        <v>523</v>
      </c>
      <c r="BI1312" t="s">
        <v>524</v>
      </c>
      <c r="BJ1312" t="s">
        <v>525</v>
      </c>
      <c r="BK1312" t="s">
        <v>3773</v>
      </c>
      <c r="BL1312" t="s">
        <v>5883</v>
      </c>
      <c r="BM1312" t="s">
        <v>4949</v>
      </c>
      <c r="BN1312" t="s">
        <v>7</v>
      </c>
      <c r="BO1312" t="s">
        <v>4950</v>
      </c>
      <c r="BP1312" s="441" t="str">
        <f t="shared" si="20"/>
        <v>WA.2378.EBA.962.301.G.521211</v>
      </c>
    </row>
    <row r="1313" spans="1:68">
      <c r="A1313" t="s">
        <v>5010</v>
      </c>
      <c r="B1313" t="s">
        <v>4936</v>
      </c>
      <c r="C1313" t="s">
        <v>4937</v>
      </c>
      <c r="D1313" t="s">
        <v>3795</v>
      </c>
      <c r="E1313" t="s">
        <v>197</v>
      </c>
      <c r="F1313" t="s">
        <v>3812</v>
      </c>
      <c r="G1313" t="s">
        <v>820</v>
      </c>
      <c r="H1313" t="s">
        <v>4938</v>
      </c>
      <c r="I1313">
        <v>9</v>
      </c>
      <c r="J1313" t="s">
        <v>5469</v>
      </c>
      <c r="K1313">
        <v>1</v>
      </c>
      <c r="L1313" t="s">
        <v>812</v>
      </c>
      <c r="M1313" t="s">
        <v>567</v>
      </c>
      <c r="N1313" t="s">
        <v>56</v>
      </c>
      <c r="O1313" t="s">
        <v>503</v>
      </c>
      <c r="P1313" t="s">
        <v>8</v>
      </c>
      <c r="Q1313" t="s">
        <v>4570</v>
      </c>
      <c r="R1313" t="s">
        <v>4940</v>
      </c>
      <c r="S1313" t="s">
        <v>195</v>
      </c>
      <c r="T1313" t="s">
        <v>4570</v>
      </c>
      <c r="U1313" t="s">
        <v>4570</v>
      </c>
      <c r="V1313" t="s">
        <v>4951</v>
      </c>
      <c r="W1313" t="s">
        <v>4496</v>
      </c>
      <c r="X1313" t="s">
        <v>6568</v>
      </c>
      <c r="Y1313" t="s">
        <v>4483</v>
      </c>
      <c r="Z1313" t="s">
        <v>8</v>
      </c>
      <c r="AA1313">
        <v>0</v>
      </c>
      <c r="AB1313" t="s">
        <v>195</v>
      </c>
      <c r="AC1313">
        <v>0</v>
      </c>
      <c r="AD1313" t="s">
        <v>195</v>
      </c>
      <c r="AE1313">
        <v>0</v>
      </c>
      <c r="AF1313" t="s">
        <v>195</v>
      </c>
      <c r="AG1313">
        <v>0</v>
      </c>
      <c r="AH1313" t="s">
        <v>195</v>
      </c>
      <c r="AI1313">
        <v>1</v>
      </c>
      <c r="AJ1313" t="s">
        <v>9</v>
      </c>
      <c r="AK1313">
        <v>1000000</v>
      </c>
      <c r="AL1313">
        <v>1000000</v>
      </c>
      <c r="AM1313" t="s">
        <v>195</v>
      </c>
      <c r="AN1313">
        <v>0</v>
      </c>
      <c r="AO1313" t="s">
        <v>5011</v>
      </c>
      <c r="AP1313">
        <v>0</v>
      </c>
      <c r="AQ1313">
        <v>602</v>
      </c>
      <c r="AR1313">
        <v>4679</v>
      </c>
      <c r="AS1313">
        <v>40104</v>
      </c>
      <c r="AT1313">
        <v>56073</v>
      </c>
      <c r="AU1313">
        <v>168146</v>
      </c>
      <c r="AV1313">
        <v>152910</v>
      </c>
      <c r="AW1313">
        <v>152910</v>
      </c>
      <c r="AX1313">
        <v>150213</v>
      </c>
      <c r="AY1313">
        <v>164838</v>
      </c>
      <c r="AZ1313">
        <v>47305</v>
      </c>
      <c r="BA1313">
        <v>62220</v>
      </c>
      <c r="BB1313" t="s">
        <v>3796</v>
      </c>
      <c r="BC1313" t="s">
        <v>3797</v>
      </c>
      <c r="BD1313" t="s">
        <v>3813</v>
      </c>
      <c r="BE1313" t="s">
        <v>3818</v>
      </c>
      <c r="BF1313" t="s">
        <v>3817</v>
      </c>
      <c r="BG1313" t="s">
        <v>3823</v>
      </c>
      <c r="BH1313" t="s">
        <v>523</v>
      </c>
      <c r="BI1313" t="s">
        <v>524</v>
      </c>
      <c r="BJ1313" t="s">
        <v>525</v>
      </c>
      <c r="BK1313" t="s">
        <v>3773</v>
      </c>
      <c r="BL1313" t="s">
        <v>5113</v>
      </c>
      <c r="BM1313" t="s">
        <v>4949</v>
      </c>
      <c r="BN1313" t="s">
        <v>7</v>
      </c>
      <c r="BO1313" t="s">
        <v>4950</v>
      </c>
      <c r="BP1313" s="441" t="str">
        <f t="shared" si="20"/>
        <v>WA.2378.EBA.962.301.G.521211</v>
      </c>
    </row>
    <row r="1314" spans="1:68">
      <c r="A1314" t="s">
        <v>5010</v>
      </c>
      <c r="B1314" t="s">
        <v>4936</v>
      </c>
      <c r="C1314" t="s">
        <v>4937</v>
      </c>
      <c r="D1314" t="s">
        <v>3795</v>
      </c>
      <c r="E1314" t="s">
        <v>197</v>
      </c>
      <c r="F1314" t="s">
        <v>3812</v>
      </c>
      <c r="G1314" t="s">
        <v>820</v>
      </c>
      <c r="H1314" t="s">
        <v>4938</v>
      </c>
      <c r="I1314">
        <v>9</v>
      </c>
      <c r="J1314" t="s">
        <v>5469</v>
      </c>
      <c r="K1314">
        <v>1</v>
      </c>
      <c r="L1314" t="s">
        <v>812</v>
      </c>
      <c r="M1314" t="s">
        <v>567</v>
      </c>
      <c r="N1314" t="s">
        <v>56</v>
      </c>
      <c r="O1314" t="s">
        <v>503</v>
      </c>
      <c r="P1314" t="s">
        <v>8</v>
      </c>
      <c r="Q1314" t="s">
        <v>4570</v>
      </c>
      <c r="R1314" t="s">
        <v>4940</v>
      </c>
      <c r="S1314" t="s">
        <v>195</v>
      </c>
      <c r="T1314" t="s">
        <v>4570</v>
      </c>
      <c r="U1314" t="s">
        <v>4570</v>
      </c>
      <c r="V1314" t="s">
        <v>5001</v>
      </c>
      <c r="W1314" t="s">
        <v>4951</v>
      </c>
      <c r="X1314" t="s">
        <v>6569</v>
      </c>
      <c r="Y1314" t="s">
        <v>4493</v>
      </c>
      <c r="Z1314" t="s">
        <v>8</v>
      </c>
      <c r="AA1314">
        <v>0</v>
      </c>
      <c r="AB1314" t="s">
        <v>195</v>
      </c>
      <c r="AC1314">
        <v>0</v>
      </c>
      <c r="AD1314" t="s">
        <v>195</v>
      </c>
      <c r="AE1314">
        <v>0</v>
      </c>
      <c r="AF1314" t="s">
        <v>195</v>
      </c>
      <c r="AG1314">
        <v>0</v>
      </c>
      <c r="AH1314" t="s">
        <v>195</v>
      </c>
      <c r="AI1314">
        <v>1</v>
      </c>
      <c r="AJ1314" t="s">
        <v>9</v>
      </c>
      <c r="AK1314">
        <v>1500000</v>
      </c>
      <c r="AL1314">
        <v>1500000</v>
      </c>
      <c r="AM1314" t="s">
        <v>195</v>
      </c>
      <c r="AN1314">
        <v>0</v>
      </c>
      <c r="AO1314" t="s">
        <v>5011</v>
      </c>
      <c r="AP1314">
        <v>0</v>
      </c>
      <c r="AQ1314">
        <v>902</v>
      </c>
      <c r="AR1314">
        <v>7018</v>
      </c>
      <c r="AS1314">
        <v>60156</v>
      </c>
      <c r="AT1314">
        <v>84110</v>
      </c>
      <c r="AU1314">
        <v>252219</v>
      </c>
      <c r="AV1314">
        <v>229366</v>
      </c>
      <c r="AW1314">
        <v>229366</v>
      </c>
      <c r="AX1314">
        <v>225320</v>
      </c>
      <c r="AY1314">
        <v>247257</v>
      </c>
      <c r="AZ1314">
        <v>70958</v>
      </c>
      <c r="BA1314">
        <v>93328</v>
      </c>
      <c r="BB1314" t="s">
        <v>3796</v>
      </c>
      <c r="BC1314" t="s">
        <v>3797</v>
      </c>
      <c r="BD1314" t="s">
        <v>3813</v>
      </c>
      <c r="BE1314" t="s">
        <v>3818</v>
      </c>
      <c r="BF1314" t="s">
        <v>3817</v>
      </c>
      <c r="BG1314" t="s">
        <v>3823</v>
      </c>
      <c r="BH1314" t="s">
        <v>523</v>
      </c>
      <c r="BI1314" t="s">
        <v>524</v>
      </c>
      <c r="BJ1314" t="s">
        <v>525</v>
      </c>
      <c r="BK1314" t="s">
        <v>3773</v>
      </c>
      <c r="BL1314" t="s">
        <v>5053</v>
      </c>
      <c r="BM1314" t="s">
        <v>4949</v>
      </c>
      <c r="BN1314" t="s">
        <v>7</v>
      </c>
      <c r="BO1314" t="s">
        <v>4950</v>
      </c>
      <c r="BP1314" s="441" t="str">
        <f t="shared" si="20"/>
        <v>WA.2378.EBA.962.301.G.521211</v>
      </c>
    </row>
    <row r="1315" spans="1:68">
      <c r="A1315" t="s">
        <v>5010</v>
      </c>
      <c r="B1315" t="s">
        <v>4936</v>
      </c>
      <c r="C1315" t="s">
        <v>4937</v>
      </c>
      <c r="D1315" t="s">
        <v>3795</v>
      </c>
      <c r="E1315" t="s">
        <v>197</v>
      </c>
      <c r="F1315" t="s">
        <v>3812</v>
      </c>
      <c r="G1315" t="s">
        <v>820</v>
      </c>
      <c r="H1315" t="s">
        <v>4938</v>
      </c>
      <c r="I1315">
        <v>9</v>
      </c>
      <c r="J1315" t="s">
        <v>5469</v>
      </c>
      <c r="K1315">
        <v>1</v>
      </c>
      <c r="L1315" t="s">
        <v>812</v>
      </c>
      <c r="M1315" t="s">
        <v>569</v>
      </c>
      <c r="N1315" t="s">
        <v>1516</v>
      </c>
      <c r="O1315" t="s">
        <v>503</v>
      </c>
      <c r="P1315" t="s">
        <v>8</v>
      </c>
      <c r="Q1315" t="s">
        <v>4570</v>
      </c>
      <c r="R1315" t="s">
        <v>4940</v>
      </c>
      <c r="S1315" t="s">
        <v>195</v>
      </c>
      <c r="T1315" t="s">
        <v>4570</v>
      </c>
      <c r="U1315" t="s">
        <v>4570</v>
      </c>
      <c r="V1315" t="s">
        <v>4496</v>
      </c>
      <c r="W1315" t="s">
        <v>4570</v>
      </c>
      <c r="X1315" t="s">
        <v>6570</v>
      </c>
      <c r="Y1315" t="s">
        <v>4489</v>
      </c>
      <c r="Z1315" t="s">
        <v>8</v>
      </c>
      <c r="AA1315">
        <v>0</v>
      </c>
      <c r="AB1315" t="s">
        <v>195</v>
      </c>
      <c r="AC1315">
        <v>0</v>
      </c>
      <c r="AD1315" t="s">
        <v>195</v>
      </c>
      <c r="AE1315">
        <v>0</v>
      </c>
      <c r="AF1315" t="s">
        <v>195</v>
      </c>
      <c r="AG1315">
        <v>0</v>
      </c>
      <c r="AH1315" t="s">
        <v>195</v>
      </c>
      <c r="AI1315">
        <v>20</v>
      </c>
      <c r="AJ1315" t="s">
        <v>25</v>
      </c>
      <c r="AK1315">
        <v>75000</v>
      </c>
      <c r="AL1315">
        <v>1500000</v>
      </c>
      <c r="AM1315" t="s">
        <v>195</v>
      </c>
      <c r="AN1315">
        <v>0</v>
      </c>
      <c r="AO1315" t="s">
        <v>5011</v>
      </c>
      <c r="AP1315">
        <v>0</v>
      </c>
      <c r="AQ1315">
        <v>902</v>
      </c>
      <c r="AR1315">
        <v>7018</v>
      </c>
      <c r="AS1315">
        <v>60156</v>
      </c>
      <c r="AT1315">
        <v>84110</v>
      </c>
      <c r="AU1315">
        <v>252219</v>
      </c>
      <c r="AV1315">
        <v>229366</v>
      </c>
      <c r="AW1315">
        <v>229366</v>
      </c>
      <c r="AX1315">
        <v>225320</v>
      </c>
      <c r="AY1315">
        <v>247257</v>
      </c>
      <c r="AZ1315">
        <v>70958</v>
      </c>
      <c r="BA1315">
        <v>93328</v>
      </c>
      <c r="BB1315" t="s">
        <v>3796</v>
      </c>
      <c r="BC1315" t="s">
        <v>3797</v>
      </c>
      <c r="BD1315" t="s">
        <v>3813</v>
      </c>
      <c r="BE1315" t="s">
        <v>3818</v>
      </c>
      <c r="BF1315" t="s">
        <v>3817</v>
      </c>
      <c r="BG1315" t="s">
        <v>3825</v>
      </c>
      <c r="BH1315" t="s">
        <v>523</v>
      </c>
      <c r="BI1315" t="s">
        <v>524</v>
      </c>
      <c r="BJ1315" t="s">
        <v>527</v>
      </c>
      <c r="BK1315" t="s">
        <v>3773</v>
      </c>
      <c r="BL1315" t="s">
        <v>5883</v>
      </c>
      <c r="BM1315" t="s">
        <v>4949</v>
      </c>
      <c r="BN1315" t="s">
        <v>7</v>
      </c>
      <c r="BO1315" t="s">
        <v>4950</v>
      </c>
      <c r="BP1315" s="441" t="str">
        <f t="shared" si="20"/>
        <v>WA.2378.EBA.962.301.I.521211</v>
      </c>
    </row>
    <row r="1316" spans="1:68">
      <c r="A1316" t="s">
        <v>5010</v>
      </c>
      <c r="B1316" t="s">
        <v>4936</v>
      </c>
      <c r="C1316" t="s">
        <v>4937</v>
      </c>
      <c r="D1316" t="s">
        <v>3795</v>
      </c>
      <c r="E1316" t="s">
        <v>197</v>
      </c>
      <c r="F1316" t="s">
        <v>3812</v>
      </c>
      <c r="G1316" t="s">
        <v>820</v>
      </c>
      <c r="H1316" t="s">
        <v>4938</v>
      </c>
      <c r="I1316">
        <v>9</v>
      </c>
      <c r="J1316" t="s">
        <v>5469</v>
      </c>
      <c r="K1316">
        <v>1</v>
      </c>
      <c r="L1316" t="s">
        <v>812</v>
      </c>
      <c r="M1316" t="s">
        <v>569</v>
      </c>
      <c r="N1316" t="s">
        <v>1516</v>
      </c>
      <c r="O1316" t="s">
        <v>503</v>
      </c>
      <c r="P1316" t="s">
        <v>8</v>
      </c>
      <c r="Q1316" t="s">
        <v>4570</v>
      </c>
      <c r="R1316" t="s">
        <v>4940</v>
      </c>
      <c r="S1316" t="s">
        <v>195</v>
      </c>
      <c r="T1316" t="s">
        <v>4570</v>
      </c>
      <c r="U1316" t="s">
        <v>4570</v>
      </c>
      <c r="V1316" t="s">
        <v>4951</v>
      </c>
      <c r="W1316" t="s">
        <v>4496</v>
      </c>
      <c r="X1316" t="s">
        <v>6571</v>
      </c>
      <c r="Y1316" t="s">
        <v>4495</v>
      </c>
      <c r="Z1316" t="s">
        <v>8</v>
      </c>
      <c r="AA1316">
        <v>0</v>
      </c>
      <c r="AB1316" t="s">
        <v>195</v>
      </c>
      <c r="AC1316">
        <v>0</v>
      </c>
      <c r="AD1316" t="s">
        <v>195</v>
      </c>
      <c r="AE1316">
        <v>0</v>
      </c>
      <c r="AF1316" t="s">
        <v>195</v>
      </c>
      <c r="AG1316">
        <v>0</v>
      </c>
      <c r="AH1316" t="s">
        <v>195</v>
      </c>
      <c r="AI1316">
        <v>2</v>
      </c>
      <c r="AJ1316" t="s">
        <v>9</v>
      </c>
      <c r="AK1316">
        <v>1000000</v>
      </c>
      <c r="AL1316">
        <v>2000000</v>
      </c>
      <c r="AM1316" t="s">
        <v>195</v>
      </c>
      <c r="AN1316">
        <v>0</v>
      </c>
      <c r="AO1316" t="s">
        <v>5011</v>
      </c>
      <c r="AP1316">
        <v>0</v>
      </c>
      <c r="AQ1316">
        <v>1203</v>
      </c>
      <c r="AR1316">
        <v>9358</v>
      </c>
      <c r="AS1316">
        <v>80209</v>
      </c>
      <c r="AT1316">
        <v>112146</v>
      </c>
      <c r="AU1316">
        <v>336292</v>
      </c>
      <c r="AV1316">
        <v>305821</v>
      </c>
      <c r="AW1316">
        <v>305821</v>
      </c>
      <c r="AX1316">
        <v>300427</v>
      </c>
      <c r="AY1316">
        <v>329676</v>
      </c>
      <c r="AZ1316">
        <v>94610</v>
      </c>
      <c r="BA1316">
        <v>124437</v>
      </c>
      <c r="BB1316" t="s">
        <v>3796</v>
      </c>
      <c r="BC1316" t="s">
        <v>3797</v>
      </c>
      <c r="BD1316" t="s">
        <v>3813</v>
      </c>
      <c r="BE1316" t="s">
        <v>3818</v>
      </c>
      <c r="BF1316" t="s">
        <v>3817</v>
      </c>
      <c r="BG1316" t="s">
        <v>3825</v>
      </c>
      <c r="BH1316" t="s">
        <v>523</v>
      </c>
      <c r="BI1316" t="s">
        <v>524</v>
      </c>
      <c r="BJ1316" t="s">
        <v>527</v>
      </c>
      <c r="BK1316" t="s">
        <v>3773</v>
      </c>
      <c r="BL1316" t="s">
        <v>5885</v>
      </c>
      <c r="BM1316" t="s">
        <v>4949</v>
      </c>
      <c r="BN1316" t="s">
        <v>7</v>
      </c>
      <c r="BO1316" t="s">
        <v>4950</v>
      </c>
      <c r="BP1316" s="441" t="str">
        <f t="shared" si="20"/>
        <v>WA.2378.EBA.962.301.I.521211</v>
      </c>
    </row>
    <row r="1317" spans="1:68">
      <c r="A1317" t="s">
        <v>5010</v>
      </c>
      <c r="B1317" t="s">
        <v>4936</v>
      </c>
      <c r="C1317" t="s">
        <v>4937</v>
      </c>
      <c r="D1317" t="s">
        <v>3795</v>
      </c>
      <c r="E1317" t="s">
        <v>197</v>
      </c>
      <c r="F1317" t="s">
        <v>3812</v>
      </c>
      <c r="G1317" t="s">
        <v>820</v>
      </c>
      <c r="H1317" t="s">
        <v>4938</v>
      </c>
      <c r="I1317">
        <v>9</v>
      </c>
      <c r="J1317" t="s">
        <v>5469</v>
      </c>
      <c r="K1317">
        <v>1</v>
      </c>
      <c r="L1317" t="s">
        <v>812</v>
      </c>
      <c r="M1317" t="s">
        <v>569</v>
      </c>
      <c r="N1317" t="s">
        <v>1516</v>
      </c>
      <c r="O1317" t="s">
        <v>503</v>
      </c>
      <c r="P1317" t="s">
        <v>8</v>
      </c>
      <c r="Q1317" t="s">
        <v>4570</v>
      </c>
      <c r="R1317" t="s">
        <v>4940</v>
      </c>
      <c r="S1317" t="s">
        <v>195</v>
      </c>
      <c r="T1317" t="s">
        <v>4570</v>
      </c>
      <c r="U1317" t="s">
        <v>4570</v>
      </c>
      <c r="V1317" t="s">
        <v>5001</v>
      </c>
      <c r="W1317" t="s">
        <v>4951</v>
      </c>
      <c r="X1317" t="s">
        <v>6572</v>
      </c>
      <c r="Y1317" t="s">
        <v>4483</v>
      </c>
      <c r="Z1317" t="s">
        <v>8</v>
      </c>
      <c r="AA1317">
        <v>0</v>
      </c>
      <c r="AB1317" t="s">
        <v>195</v>
      </c>
      <c r="AC1317">
        <v>0</v>
      </c>
      <c r="AD1317" t="s">
        <v>195</v>
      </c>
      <c r="AE1317">
        <v>0</v>
      </c>
      <c r="AF1317" t="s">
        <v>195</v>
      </c>
      <c r="AG1317">
        <v>0</v>
      </c>
      <c r="AH1317" t="s">
        <v>195</v>
      </c>
      <c r="AI1317">
        <v>2</v>
      </c>
      <c r="AJ1317" t="s">
        <v>9</v>
      </c>
      <c r="AK1317">
        <v>1000000</v>
      </c>
      <c r="AL1317">
        <v>2000000</v>
      </c>
      <c r="AM1317" t="s">
        <v>195</v>
      </c>
      <c r="AN1317">
        <v>0</v>
      </c>
      <c r="AO1317" t="s">
        <v>5011</v>
      </c>
      <c r="AP1317">
        <v>0</v>
      </c>
      <c r="AQ1317">
        <v>1203</v>
      </c>
      <c r="AR1317">
        <v>9358</v>
      </c>
      <c r="AS1317">
        <v>80209</v>
      </c>
      <c r="AT1317">
        <v>112146</v>
      </c>
      <c r="AU1317">
        <v>336292</v>
      </c>
      <c r="AV1317">
        <v>305821</v>
      </c>
      <c r="AW1317">
        <v>305821</v>
      </c>
      <c r="AX1317">
        <v>300427</v>
      </c>
      <c r="AY1317">
        <v>329676</v>
      </c>
      <c r="AZ1317">
        <v>94610</v>
      </c>
      <c r="BA1317">
        <v>124437</v>
      </c>
      <c r="BB1317" t="s">
        <v>3796</v>
      </c>
      <c r="BC1317" t="s">
        <v>3797</v>
      </c>
      <c r="BD1317" t="s">
        <v>3813</v>
      </c>
      <c r="BE1317" t="s">
        <v>3818</v>
      </c>
      <c r="BF1317" t="s">
        <v>3817</v>
      </c>
      <c r="BG1317" t="s">
        <v>3825</v>
      </c>
      <c r="BH1317" t="s">
        <v>523</v>
      </c>
      <c r="BI1317" t="s">
        <v>524</v>
      </c>
      <c r="BJ1317" t="s">
        <v>527</v>
      </c>
      <c r="BK1317" t="s">
        <v>3773</v>
      </c>
      <c r="BL1317" t="s">
        <v>5887</v>
      </c>
      <c r="BM1317" t="s">
        <v>4949</v>
      </c>
      <c r="BN1317" t="s">
        <v>7</v>
      </c>
      <c r="BO1317" t="s">
        <v>4950</v>
      </c>
      <c r="BP1317" s="441" t="str">
        <f t="shared" si="20"/>
        <v>WA.2378.EBA.962.301.I.521211</v>
      </c>
    </row>
    <row r="1318" spans="1:68">
      <c r="A1318" t="s">
        <v>5010</v>
      </c>
      <c r="B1318" t="s">
        <v>4936</v>
      </c>
      <c r="C1318" t="s">
        <v>4937</v>
      </c>
      <c r="D1318" t="s">
        <v>3795</v>
      </c>
      <c r="E1318" t="s">
        <v>197</v>
      </c>
      <c r="F1318" t="s">
        <v>3812</v>
      </c>
      <c r="G1318" t="s">
        <v>820</v>
      </c>
      <c r="H1318" t="s">
        <v>4938</v>
      </c>
      <c r="I1318">
        <v>9</v>
      </c>
      <c r="J1318" t="s">
        <v>5469</v>
      </c>
      <c r="K1318">
        <v>1</v>
      </c>
      <c r="L1318" t="s">
        <v>812</v>
      </c>
      <c r="M1318" t="s">
        <v>569</v>
      </c>
      <c r="N1318" t="s">
        <v>1516</v>
      </c>
      <c r="O1318" t="s">
        <v>503</v>
      </c>
      <c r="P1318" t="s">
        <v>8</v>
      </c>
      <c r="Q1318" t="s">
        <v>4570</v>
      </c>
      <c r="R1318" t="s">
        <v>4940</v>
      </c>
      <c r="S1318" t="s">
        <v>195</v>
      </c>
      <c r="T1318" t="s">
        <v>4570</v>
      </c>
      <c r="U1318" t="s">
        <v>4570</v>
      </c>
      <c r="V1318" t="s">
        <v>5092</v>
      </c>
      <c r="W1318" t="s">
        <v>5001</v>
      </c>
      <c r="X1318" t="s">
        <v>6573</v>
      </c>
      <c r="Y1318" t="s">
        <v>4493</v>
      </c>
      <c r="Z1318" t="s">
        <v>8</v>
      </c>
      <c r="AA1318">
        <v>0</v>
      </c>
      <c r="AB1318" t="s">
        <v>195</v>
      </c>
      <c r="AC1318">
        <v>0</v>
      </c>
      <c r="AD1318" t="s">
        <v>195</v>
      </c>
      <c r="AE1318">
        <v>0</v>
      </c>
      <c r="AF1318" t="s">
        <v>195</v>
      </c>
      <c r="AG1318">
        <v>0</v>
      </c>
      <c r="AH1318" t="s">
        <v>195</v>
      </c>
      <c r="AI1318">
        <v>2</v>
      </c>
      <c r="AJ1318" t="s">
        <v>9</v>
      </c>
      <c r="AK1318">
        <v>1500000</v>
      </c>
      <c r="AL1318">
        <v>3000000</v>
      </c>
      <c r="AM1318" t="s">
        <v>195</v>
      </c>
      <c r="AN1318">
        <v>0</v>
      </c>
      <c r="AO1318" t="s">
        <v>5011</v>
      </c>
      <c r="AP1318">
        <v>0</v>
      </c>
      <c r="AQ1318">
        <v>1805</v>
      </c>
      <c r="AR1318">
        <v>14036</v>
      </c>
      <c r="AS1318">
        <v>120313</v>
      </c>
      <c r="AT1318">
        <v>168219</v>
      </c>
      <c r="AU1318">
        <v>504437</v>
      </c>
      <c r="AV1318">
        <v>458731</v>
      </c>
      <c r="AW1318">
        <v>458731</v>
      </c>
      <c r="AX1318">
        <v>450640</v>
      </c>
      <c r="AY1318">
        <v>494514</v>
      </c>
      <c r="AZ1318">
        <v>141916</v>
      </c>
      <c r="BA1318">
        <v>186658</v>
      </c>
      <c r="BB1318" t="s">
        <v>3796</v>
      </c>
      <c r="BC1318" t="s">
        <v>3797</v>
      </c>
      <c r="BD1318" t="s">
        <v>3813</v>
      </c>
      <c r="BE1318" t="s">
        <v>3818</v>
      </c>
      <c r="BF1318" t="s">
        <v>3817</v>
      </c>
      <c r="BG1318" t="s">
        <v>3825</v>
      </c>
      <c r="BH1318" t="s">
        <v>523</v>
      </c>
      <c r="BI1318" t="s">
        <v>524</v>
      </c>
      <c r="BJ1318" t="s">
        <v>527</v>
      </c>
      <c r="BK1318" t="s">
        <v>3773</v>
      </c>
      <c r="BL1318" t="s">
        <v>5115</v>
      </c>
      <c r="BM1318" t="s">
        <v>4949</v>
      </c>
      <c r="BN1318" t="s">
        <v>7</v>
      </c>
      <c r="BO1318" t="s">
        <v>4950</v>
      </c>
      <c r="BP1318" s="441" t="str">
        <f t="shared" si="20"/>
        <v>WA.2378.EBA.962.301.I.521211</v>
      </c>
    </row>
    <row r="1319" spans="1:68">
      <c r="A1319" t="s">
        <v>5010</v>
      </c>
      <c r="B1319" t="s">
        <v>4936</v>
      </c>
      <c r="C1319" t="s">
        <v>4937</v>
      </c>
      <c r="D1319" t="s">
        <v>3795</v>
      </c>
      <c r="E1319" t="s">
        <v>197</v>
      </c>
      <c r="F1319" t="s">
        <v>3812</v>
      </c>
      <c r="G1319" t="s">
        <v>820</v>
      </c>
      <c r="H1319" t="s">
        <v>4938</v>
      </c>
      <c r="I1319">
        <v>9</v>
      </c>
      <c r="J1319" t="s">
        <v>5469</v>
      </c>
      <c r="K1319">
        <v>1</v>
      </c>
      <c r="L1319" t="s">
        <v>812</v>
      </c>
      <c r="M1319" t="s">
        <v>569</v>
      </c>
      <c r="N1319" t="s">
        <v>1516</v>
      </c>
      <c r="O1319" t="s">
        <v>503</v>
      </c>
      <c r="P1319" t="s">
        <v>8</v>
      </c>
      <c r="Q1319" t="s">
        <v>4570</v>
      </c>
      <c r="R1319" t="s">
        <v>4940</v>
      </c>
      <c r="S1319" t="s">
        <v>195</v>
      </c>
      <c r="T1319" t="s">
        <v>4570</v>
      </c>
      <c r="U1319" t="s">
        <v>4570</v>
      </c>
      <c r="V1319" t="s">
        <v>5096</v>
      </c>
      <c r="W1319" t="s">
        <v>5092</v>
      </c>
      <c r="X1319" t="s">
        <v>6574</v>
      </c>
      <c r="Y1319" t="s">
        <v>4591</v>
      </c>
      <c r="Z1319" t="s">
        <v>8</v>
      </c>
      <c r="AA1319">
        <v>0</v>
      </c>
      <c r="AB1319" t="s">
        <v>195</v>
      </c>
      <c r="AC1319">
        <v>0</v>
      </c>
      <c r="AD1319" t="s">
        <v>195</v>
      </c>
      <c r="AE1319">
        <v>0</v>
      </c>
      <c r="AF1319" t="s">
        <v>195</v>
      </c>
      <c r="AG1319">
        <v>0</v>
      </c>
      <c r="AH1319" t="s">
        <v>195</v>
      </c>
      <c r="AI1319">
        <v>10</v>
      </c>
      <c r="AJ1319" t="s">
        <v>176</v>
      </c>
      <c r="AK1319">
        <v>250000</v>
      </c>
      <c r="AL1319">
        <v>2500000</v>
      </c>
      <c r="AM1319" t="s">
        <v>195</v>
      </c>
      <c r="AN1319">
        <v>0</v>
      </c>
      <c r="AO1319" t="s">
        <v>5011</v>
      </c>
      <c r="AP1319">
        <v>0</v>
      </c>
      <c r="AQ1319">
        <v>1504</v>
      </c>
      <c r="AR1319">
        <v>11697</v>
      </c>
      <c r="AS1319">
        <v>100261</v>
      </c>
      <c r="AT1319">
        <v>140183</v>
      </c>
      <c r="AU1319">
        <v>420364</v>
      </c>
      <c r="AV1319">
        <v>382276</v>
      </c>
      <c r="AW1319">
        <v>382276</v>
      </c>
      <c r="AX1319">
        <v>375533</v>
      </c>
      <c r="AY1319">
        <v>412095</v>
      </c>
      <c r="AZ1319">
        <v>118263</v>
      </c>
      <c r="BA1319">
        <v>155548</v>
      </c>
      <c r="BB1319" t="s">
        <v>3796</v>
      </c>
      <c r="BC1319" t="s">
        <v>3797</v>
      </c>
      <c r="BD1319" t="s">
        <v>3813</v>
      </c>
      <c r="BE1319" t="s">
        <v>3818</v>
      </c>
      <c r="BF1319" t="s">
        <v>3817</v>
      </c>
      <c r="BG1319" t="s">
        <v>3825</v>
      </c>
      <c r="BH1319" t="s">
        <v>523</v>
      </c>
      <c r="BI1319" t="s">
        <v>524</v>
      </c>
      <c r="BJ1319" t="s">
        <v>527</v>
      </c>
      <c r="BK1319" t="s">
        <v>3773</v>
      </c>
      <c r="BL1319" t="s">
        <v>6575</v>
      </c>
      <c r="BM1319" t="s">
        <v>4949</v>
      </c>
      <c r="BN1319" t="s">
        <v>7</v>
      </c>
      <c r="BO1319" t="s">
        <v>4950</v>
      </c>
      <c r="BP1319" s="441" t="str">
        <f t="shared" si="20"/>
        <v>WA.2378.EBA.962.301.I.521211</v>
      </c>
    </row>
    <row r="1320" spans="1:68">
      <c r="A1320" t="s">
        <v>5010</v>
      </c>
      <c r="B1320" t="s">
        <v>4936</v>
      </c>
      <c r="C1320" t="s">
        <v>4937</v>
      </c>
      <c r="D1320" t="s">
        <v>3795</v>
      </c>
      <c r="E1320" t="s">
        <v>197</v>
      </c>
      <c r="F1320" t="s">
        <v>3812</v>
      </c>
      <c r="G1320" t="s">
        <v>820</v>
      </c>
      <c r="H1320" t="s">
        <v>4938</v>
      </c>
      <c r="I1320">
        <v>9</v>
      </c>
      <c r="J1320" t="s">
        <v>5469</v>
      </c>
      <c r="K1320">
        <v>1</v>
      </c>
      <c r="L1320" t="s">
        <v>812</v>
      </c>
      <c r="M1320" t="s">
        <v>569</v>
      </c>
      <c r="N1320" t="s">
        <v>1516</v>
      </c>
      <c r="O1320" t="s">
        <v>503</v>
      </c>
      <c r="P1320" t="s">
        <v>8</v>
      </c>
      <c r="Q1320" t="s">
        <v>4570</v>
      </c>
      <c r="R1320" t="s">
        <v>4940</v>
      </c>
      <c r="S1320" t="s">
        <v>195</v>
      </c>
      <c r="T1320" t="s">
        <v>4570</v>
      </c>
      <c r="U1320" t="s">
        <v>4570</v>
      </c>
      <c r="V1320" t="s">
        <v>5265</v>
      </c>
      <c r="W1320" t="s">
        <v>5096</v>
      </c>
      <c r="X1320" t="s">
        <v>6576</v>
      </c>
      <c r="Y1320" t="s">
        <v>4499</v>
      </c>
      <c r="Z1320" t="s">
        <v>8</v>
      </c>
      <c r="AA1320">
        <v>0</v>
      </c>
      <c r="AB1320" t="s">
        <v>195</v>
      </c>
      <c r="AC1320">
        <v>0</v>
      </c>
      <c r="AD1320" t="s">
        <v>195</v>
      </c>
      <c r="AE1320">
        <v>0</v>
      </c>
      <c r="AF1320" t="s">
        <v>195</v>
      </c>
      <c r="AG1320">
        <v>0</v>
      </c>
      <c r="AH1320" t="s">
        <v>195</v>
      </c>
      <c r="AI1320">
        <v>500</v>
      </c>
      <c r="AJ1320" t="s">
        <v>176</v>
      </c>
      <c r="AK1320">
        <v>6000</v>
      </c>
      <c r="AL1320">
        <v>3000000</v>
      </c>
      <c r="AM1320" t="s">
        <v>195</v>
      </c>
      <c r="AN1320">
        <v>0</v>
      </c>
      <c r="AO1320" t="s">
        <v>5011</v>
      </c>
      <c r="AP1320">
        <v>0</v>
      </c>
      <c r="AQ1320">
        <v>1805</v>
      </c>
      <c r="AR1320">
        <v>14036</v>
      </c>
      <c r="AS1320">
        <v>120313</v>
      </c>
      <c r="AT1320">
        <v>168219</v>
      </c>
      <c r="AU1320">
        <v>504437</v>
      </c>
      <c r="AV1320">
        <v>458731</v>
      </c>
      <c r="AW1320">
        <v>458731</v>
      </c>
      <c r="AX1320">
        <v>450640</v>
      </c>
      <c r="AY1320">
        <v>494514</v>
      </c>
      <c r="AZ1320">
        <v>141916</v>
      </c>
      <c r="BA1320">
        <v>186658</v>
      </c>
      <c r="BB1320" t="s">
        <v>3796</v>
      </c>
      <c r="BC1320" t="s">
        <v>3797</v>
      </c>
      <c r="BD1320" t="s">
        <v>3813</v>
      </c>
      <c r="BE1320" t="s">
        <v>3818</v>
      </c>
      <c r="BF1320" t="s">
        <v>3817</v>
      </c>
      <c r="BG1320" t="s">
        <v>3825</v>
      </c>
      <c r="BH1320" t="s">
        <v>523</v>
      </c>
      <c r="BI1320" t="s">
        <v>524</v>
      </c>
      <c r="BJ1320" t="s">
        <v>527</v>
      </c>
      <c r="BK1320" t="s">
        <v>3773</v>
      </c>
      <c r="BL1320" t="s">
        <v>6577</v>
      </c>
      <c r="BM1320" t="s">
        <v>4949</v>
      </c>
      <c r="BN1320" t="s">
        <v>7</v>
      </c>
      <c r="BO1320" t="s">
        <v>4950</v>
      </c>
      <c r="BP1320" s="441" t="str">
        <f t="shared" si="20"/>
        <v>WA.2378.EBA.962.301.I.521211</v>
      </c>
    </row>
    <row r="1321" spans="1:68">
      <c r="A1321" t="s">
        <v>5010</v>
      </c>
      <c r="B1321" t="s">
        <v>4936</v>
      </c>
      <c r="C1321" t="s">
        <v>4937</v>
      </c>
      <c r="D1321" t="s">
        <v>3795</v>
      </c>
      <c r="E1321" t="s">
        <v>197</v>
      </c>
      <c r="F1321" t="s">
        <v>3812</v>
      </c>
      <c r="G1321" t="s">
        <v>820</v>
      </c>
      <c r="H1321" t="s">
        <v>4938</v>
      </c>
      <c r="I1321">
        <v>9</v>
      </c>
      <c r="J1321" t="s">
        <v>5469</v>
      </c>
      <c r="K1321">
        <v>1</v>
      </c>
      <c r="L1321" t="s">
        <v>812</v>
      </c>
      <c r="M1321" t="s">
        <v>569</v>
      </c>
      <c r="N1321" t="s">
        <v>1516</v>
      </c>
      <c r="O1321" t="s">
        <v>503</v>
      </c>
      <c r="P1321" t="s">
        <v>8</v>
      </c>
      <c r="Q1321" t="s">
        <v>4570</v>
      </c>
      <c r="R1321" t="s">
        <v>4940</v>
      </c>
      <c r="S1321" t="s">
        <v>195</v>
      </c>
      <c r="T1321" t="s">
        <v>4570</v>
      </c>
      <c r="U1321" t="s">
        <v>4570</v>
      </c>
      <c r="V1321" t="s">
        <v>5269</v>
      </c>
      <c r="W1321" t="s">
        <v>5265</v>
      </c>
      <c r="X1321" t="s">
        <v>6578</v>
      </c>
      <c r="Y1321" t="s">
        <v>6579</v>
      </c>
      <c r="Z1321" t="s">
        <v>8</v>
      </c>
      <c r="AA1321">
        <v>0</v>
      </c>
      <c r="AB1321" t="s">
        <v>195</v>
      </c>
      <c r="AC1321">
        <v>0</v>
      </c>
      <c r="AD1321" t="s">
        <v>195</v>
      </c>
      <c r="AE1321">
        <v>0</v>
      </c>
      <c r="AF1321" t="s">
        <v>195</v>
      </c>
      <c r="AG1321">
        <v>0</v>
      </c>
      <c r="AH1321" t="s">
        <v>195</v>
      </c>
      <c r="AI1321">
        <v>100</v>
      </c>
      <c r="AJ1321" t="s">
        <v>176</v>
      </c>
      <c r="AK1321">
        <v>35500</v>
      </c>
      <c r="AL1321">
        <v>3550000</v>
      </c>
      <c r="AM1321" t="s">
        <v>195</v>
      </c>
      <c r="AN1321">
        <v>0</v>
      </c>
      <c r="AO1321" t="s">
        <v>5011</v>
      </c>
      <c r="AP1321">
        <v>0</v>
      </c>
      <c r="AQ1321">
        <v>2136</v>
      </c>
      <c r="AR1321">
        <v>16610</v>
      </c>
      <c r="AS1321">
        <v>142370</v>
      </c>
      <c r="AT1321">
        <v>199059</v>
      </c>
      <c r="AU1321">
        <v>596918</v>
      </c>
      <c r="AV1321">
        <v>542832</v>
      </c>
      <c r="AW1321">
        <v>542832</v>
      </c>
      <c r="AX1321">
        <v>533257</v>
      </c>
      <c r="AY1321">
        <v>585175</v>
      </c>
      <c r="AZ1321">
        <v>167933</v>
      </c>
      <c r="BA1321">
        <v>220878</v>
      </c>
      <c r="BB1321" t="s">
        <v>3796</v>
      </c>
      <c r="BC1321" t="s">
        <v>3797</v>
      </c>
      <c r="BD1321" t="s">
        <v>3813</v>
      </c>
      <c r="BE1321" t="s">
        <v>3818</v>
      </c>
      <c r="BF1321" t="s">
        <v>3817</v>
      </c>
      <c r="BG1321" t="s">
        <v>3825</v>
      </c>
      <c r="BH1321" t="s">
        <v>523</v>
      </c>
      <c r="BI1321" t="s">
        <v>524</v>
      </c>
      <c r="BJ1321" t="s">
        <v>527</v>
      </c>
      <c r="BK1321" t="s">
        <v>3773</v>
      </c>
      <c r="BL1321" t="s">
        <v>6580</v>
      </c>
      <c r="BM1321" t="s">
        <v>4949</v>
      </c>
      <c r="BN1321" t="s">
        <v>7</v>
      </c>
      <c r="BO1321" t="s">
        <v>4950</v>
      </c>
      <c r="BP1321" s="441" t="str">
        <f t="shared" si="20"/>
        <v>WA.2378.EBA.962.301.I.521211</v>
      </c>
    </row>
    <row r="1322" spans="1:68">
      <c r="A1322" t="s">
        <v>5010</v>
      </c>
      <c r="B1322" t="s">
        <v>4936</v>
      </c>
      <c r="C1322" t="s">
        <v>4937</v>
      </c>
      <c r="D1322" t="s">
        <v>3795</v>
      </c>
      <c r="E1322" t="s">
        <v>197</v>
      </c>
      <c r="F1322" t="s">
        <v>3812</v>
      </c>
      <c r="G1322" t="s">
        <v>820</v>
      </c>
      <c r="H1322" t="s">
        <v>4938</v>
      </c>
      <c r="I1322">
        <v>9</v>
      </c>
      <c r="J1322" t="s">
        <v>5050</v>
      </c>
      <c r="K1322">
        <v>1</v>
      </c>
      <c r="L1322" t="s">
        <v>805</v>
      </c>
      <c r="M1322" t="s">
        <v>568</v>
      </c>
      <c r="N1322" t="s">
        <v>4820</v>
      </c>
      <c r="O1322" t="s">
        <v>510</v>
      </c>
      <c r="P1322" t="s">
        <v>8</v>
      </c>
      <c r="Q1322" t="s">
        <v>4570</v>
      </c>
      <c r="R1322" t="s">
        <v>4940</v>
      </c>
      <c r="S1322" t="s">
        <v>195</v>
      </c>
      <c r="T1322" t="s">
        <v>4570</v>
      </c>
      <c r="U1322" t="s">
        <v>4570</v>
      </c>
      <c r="V1322" t="s">
        <v>4496</v>
      </c>
      <c r="W1322" t="s">
        <v>4570</v>
      </c>
      <c r="X1322" t="s">
        <v>6043</v>
      </c>
      <c r="Y1322" t="s">
        <v>6044</v>
      </c>
      <c r="Z1322" t="s">
        <v>8</v>
      </c>
      <c r="AA1322">
        <v>0</v>
      </c>
      <c r="AB1322" t="s">
        <v>195</v>
      </c>
      <c r="AC1322">
        <v>0</v>
      </c>
      <c r="AD1322" t="s">
        <v>195</v>
      </c>
      <c r="AE1322">
        <v>0</v>
      </c>
      <c r="AF1322" t="s">
        <v>195</v>
      </c>
      <c r="AG1322">
        <v>0</v>
      </c>
      <c r="AH1322" t="s">
        <v>195</v>
      </c>
      <c r="AI1322">
        <v>180</v>
      </c>
      <c r="AJ1322" t="s">
        <v>195</v>
      </c>
      <c r="AK1322">
        <v>5000000</v>
      </c>
      <c r="AL1322">
        <v>900000000</v>
      </c>
      <c r="AM1322" t="s">
        <v>5417</v>
      </c>
      <c r="AN1322">
        <v>900000000</v>
      </c>
      <c r="AO1322" t="s">
        <v>5011</v>
      </c>
      <c r="AP1322">
        <v>5175190</v>
      </c>
      <c r="AQ1322">
        <v>10812244</v>
      </c>
      <c r="AR1322">
        <v>29819132</v>
      </c>
      <c r="AS1322">
        <v>22663750</v>
      </c>
      <c r="AT1322">
        <v>5607528</v>
      </c>
      <c r="AU1322">
        <v>24797897</v>
      </c>
      <c r="AV1322">
        <v>23026162</v>
      </c>
      <c r="AW1322">
        <v>20312022</v>
      </c>
      <c r="AX1322">
        <v>25000003</v>
      </c>
      <c r="AY1322">
        <v>26205680</v>
      </c>
      <c r="AZ1322">
        <v>31580378</v>
      </c>
      <c r="BA1322">
        <v>675000014</v>
      </c>
      <c r="BB1322" t="s">
        <v>3796</v>
      </c>
      <c r="BC1322" t="s">
        <v>3797</v>
      </c>
      <c r="BD1322" t="s">
        <v>3813</v>
      </c>
      <c r="BE1322" t="s">
        <v>6045</v>
      </c>
      <c r="BF1322" t="s">
        <v>6046</v>
      </c>
      <c r="BG1322" t="s">
        <v>6047</v>
      </c>
      <c r="BH1322" t="s">
        <v>4947</v>
      </c>
      <c r="BI1322" t="s">
        <v>195</v>
      </c>
      <c r="BJ1322" t="s">
        <v>195</v>
      </c>
      <c r="BK1322" t="s">
        <v>3777</v>
      </c>
      <c r="BL1322" t="s">
        <v>6048</v>
      </c>
      <c r="BM1322" t="s">
        <v>4949</v>
      </c>
      <c r="BN1322" t="s">
        <v>5186</v>
      </c>
      <c r="BO1322" t="s">
        <v>4950</v>
      </c>
      <c r="BP1322" s="441" t="str">
        <f t="shared" si="20"/>
        <v>WA.2378.EBA.956.101.H.524111</v>
      </c>
    </row>
    <row r="1323" spans="1:68">
      <c r="A1323" t="s">
        <v>5010</v>
      </c>
      <c r="B1323" t="s">
        <v>4936</v>
      </c>
      <c r="C1323" t="s">
        <v>4937</v>
      </c>
      <c r="D1323" t="s">
        <v>3795</v>
      </c>
      <c r="E1323" t="s">
        <v>197</v>
      </c>
      <c r="F1323" t="s">
        <v>3812</v>
      </c>
      <c r="G1323" t="s">
        <v>820</v>
      </c>
      <c r="H1323" t="s">
        <v>4938</v>
      </c>
      <c r="I1323">
        <v>9</v>
      </c>
      <c r="J1323" t="s">
        <v>5716</v>
      </c>
      <c r="K1323">
        <v>1</v>
      </c>
      <c r="L1323" t="s">
        <v>546</v>
      </c>
      <c r="M1323" t="s">
        <v>6581</v>
      </c>
      <c r="N1323" t="s">
        <v>6582</v>
      </c>
      <c r="O1323" t="s">
        <v>510</v>
      </c>
      <c r="P1323" t="s">
        <v>8</v>
      </c>
      <c r="Q1323" t="s">
        <v>4570</v>
      </c>
      <c r="R1323" t="s">
        <v>4940</v>
      </c>
      <c r="S1323" t="s">
        <v>195</v>
      </c>
      <c r="T1323" t="s">
        <v>4570</v>
      </c>
      <c r="U1323" t="s">
        <v>4570</v>
      </c>
      <c r="V1323" t="s">
        <v>4496</v>
      </c>
      <c r="W1323" t="s">
        <v>4570</v>
      </c>
      <c r="X1323" t="s">
        <v>6583</v>
      </c>
      <c r="Y1323" t="s">
        <v>6584</v>
      </c>
      <c r="Z1323" t="s">
        <v>8</v>
      </c>
      <c r="AA1323">
        <v>0</v>
      </c>
      <c r="AB1323" t="s">
        <v>195</v>
      </c>
      <c r="AC1323">
        <v>0</v>
      </c>
      <c r="AD1323" t="s">
        <v>195</v>
      </c>
      <c r="AE1323">
        <v>0</v>
      </c>
      <c r="AF1323" t="s">
        <v>195</v>
      </c>
      <c r="AG1323">
        <v>0</v>
      </c>
      <c r="AH1323" t="s">
        <v>195</v>
      </c>
      <c r="AI1323">
        <v>160</v>
      </c>
      <c r="AJ1323" t="s">
        <v>25</v>
      </c>
      <c r="AK1323">
        <v>5000000</v>
      </c>
      <c r="AL1323">
        <v>800000000</v>
      </c>
      <c r="AM1323" t="s">
        <v>5417</v>
      </c>
      <c r="AN1323">
        <v>800000000</v>
      </c>
      <c r="AO1323" t="s">
        <v>5011</v>
      </c>
      <c r="AP1323">
        <v>4501059</v>
      </c>
      <c r="AQ1323">
        <v>20763938</v>
      </c>
      <c r="AR1323">
        <v>59220360</v>
      </c>
      <c r="AS1323">
        <v>61092142</v>
      </c>
      <c r="AT1323">
        <v>32916803</v>
      </c>
      <c r="AU1323">
        <v>40697538</v>
      </c>
      <c r="AV1323">
        <v>73845095</v>
      </c>
      <c r="AW1323">
        <v>111920290</v>
      </c>
      <c r="AX1323">
        <v>108446638</v>
      </c>
      <c r="AY1323">
        <v>93720679</v>
      </c>
      <c r="AZ1323">
        <v>111891519</v>
      </c>
      <c r="BA1323">
        <v>80983939</v>
      </c>
      <c r="BB1323" t="s">
        <v>3796</v>
      </c>
      <c r="BC1323" t="s">
        <v>3797</v>
      </c>
      <c r="BD1323" t="s">
        <v>3813</v>
      </c>
      <c r="BE1323" t="s">
        <v>4605</v>
      </c>
      <c r="BF1323" t="s">
        <v>3734</v>
      </c>
      <c r="BG1323" t="s">
        <v>6585</v>
      </c>
      <c r="BH1323" t="s">
        <v>4947</v>
      </c>
      <c r="BI1323" t="s">
        <v>195</v>
      </c>
      <c r="BJ1323" t="s">
        <v>195</v>
      </c>
      <c r="BK1323" t="s">
        <v>3777</v>
      </c>
      <c r="BL1323" t="s">
        <v>6586</v>
      </c>
      <c r="BM1323" t="s">
        <v>4949</v>
      </c>
      <c r="BN1323" t="s">
        <v>5186</v>
      </c>
      <c r="BO1323" t="s">
        <v>4950</v>
      </c>
      <c r="BP1323" s="441" t="str">
        <f t="shared" si="20"/>
        <v>WA.2378.EBA.994.002.AH.524111</v>
      </c>
    </row>
    <row r="1324" spans="1:68">
      <c r="A1324" t="s">
        <v>4935</v>
      </c>
      <c r="B1324" t="s">
        <v>4936</v>
      </c>
      <c r="C1324" t="s">
        <v>4937</v>
      </c>
      <c r="D1324" t="s">
        <v>3795</v>
      </c>
      <c r="E1324" t="s">
        <v>197</v>
      </c>
      <c r="F1324" t="s">
        <v>3842</v>
      </c>
      <c r="G1324" t="s">
        <v>2445</v>
      </c>
      <c r="H1324" t="s">
        <v>4938</v>
      </c>
      <c r="I1324">
        <v>5</v>
      </c>
      <c r="J1324" t="s">
        <v>5031</v>
      </c>
      <c r="K1324">
        <v>1</v>
      </c>
      <c r="L1324" t="s">
        <v>812</v>
      </c>
      <c r="M1324" t="s">
        <v>511</v>
      </c>
      <c r="N1324" t="s">
        <v>4820</v>
      </c>
      <c r="O1324" t="s">
        <v>510</v>
      </c>
      <c r="P1324" t="s">
        <v>8</v>
      </c>
      <c r="Q1324" t="s">
        <v>4570</v>
      </c>
      <c r="R1324" t="s">
        <v>4940</v>
      </c>
      <c r="S1324" t="s">
        <v>195</v>
      </c>
      <c r="T1324" t="s">
        <v>4570</v>
      </c>
      <c r="U1324" t="s">
        <v>4570</v>
      </c>
      <c r="V1324" t="s">
        <v>4496</v>
      </c>
      <c r="W1324" t="s">
        <v>4570</v>
      </c>
      <c r="X1324" t="s">
        <v>6587</v>
      </c>
      <c r="Y1324" t="s">
        <v>4820</v>
      </c>
      <c r="Z1324" t="s">
        <v>8</v>
      </c>
      <c r="AA1324">
        <v>0</v>
      </c>
      <c r="AB1324" t="s">
        <v>195</v>
      </c>
      <c r="AC1324">
        <v>0</v>
      </c>
      <c r="AD1324" t="s">
        <v>195</v>
      </c>
      <c r="AE1324">
        <v>0</v>
      </c>
      <c r="AF1324" t="s">
        <v>195</v>
      </c>
      <c r="AG1324">
        <v>0</v>
      </c>
      <c r="AH1324" t="s">
        <v>195</v>
      </c>
      <c r="AI1324">
        <v>1</v>
      </c>
      <c r="AJ1324" t="s">
        <v>9</v>
      </c>
      <c r="AK1324">
        <v>434566000</v>
      </c>
      <c r="AL1324">
        <v>434566000</v>
      </c>
      <c r="AM1324" t="s">
        <v>5417</v>
      </c>
      <c r="AN1324">
        <v>434566000</v>
      </c>
      <c r="AO1324" t="s">
        <v>4943</v>
      </c>
      <c r="AP1324">
        <v>2307242</v>
      </c>
      <c r="AQ1324">
        <v>2307242</v>
      </c>
      <c r="AR1324">
        <v>2307242</v>
      </c>
      <c r="AS1324">
        <v>2307242</v>
      </c>
      <c r="AT1324">
        <v>2307242</v>
      </c>
      <c r="AU1324">
        <v>25147053</v>
      </c>
      <c r="AV1324">
        <v>88014691</v>
      </c>
      <c r="AW1324">
        <v>88014691</v>
      </c>
      <c r="AX1324">
        <v>88014691</v>
      </c>
      <c r="AY1324">
        <v>30131840</v>
      </c>
      <c r="AZ1324">
        <v>13786246</v>
      </c>
      <c r="BA1324">
        <v>89920578</v>
      </c>
      <c r="BB1324" t="s">
        <v>3796</v>
      </c>
      <c r="BC1324" t="s">
        <v>3797</v>
      </c>
      <c r="BD1324" t="s">
        <v>3843</v>
      </c>
      <c r="BE1324" t="s">
        <v>3844</v>
      </c>
      <c r="BF1324" t="s">
        <v>3845</v>
      </c>
      <c r="BG1324" t="s">
        <v>4871</v>
      </c>
      <c r="BH1324" t="s">
        <v>523</v>
      </c>
      <c r="BI1324" t="s">
        <v>532</v>
      </c>
      <c r="BJ1324" t="s">
        <v>533</v>
      </c>
      <c r="BK1324" t="s">
        <v>3777</v>
      </c>
      <c r="BL1324" t="s">
        <v>6068</v>
      </c>
      <c r="BM1324" t="s">
        <v>4949</v>
      </c>
      <c r="BN1324" t="s">
        <v>5186</v>
      </c>
      <c r="BO1324" t="s">
        <v>4950</v>
      </c>
      <c r="BP1324" s="441" t="str">
        <f t="shared" si="20"/>
        <v>WA.2378.EBD.952.301.D.524111</v>
      </c>
    </row>
    <row r="1325" spans="1:68">
      <c r="A1325" t="s">
        <v>4935</v>
      </c>
      <c r="B1325" t="s">
        <v>4936</v>
      </c>
      <c r="C1325" t="s">
        <v>4937</v>
      </c>
      <c r="D1325" t="s">
        <v>3795</v>
      </c>
      <c r="E1325" t="s">
        <v>197</v>
      </c>
      <c r="F1325" t="s">
        <v>3842</v>
      </c>
      <c r="G1325" t="s">
        <v>2445</v>
      </c>
      <c r="H1325" t="s">
        <v>4938</v>
      </c>
      <c r="I1325">
        <v>5</v>
      </c>
      <c r="J1325" t="s">
        <v>5054</v>
      </c>
      <c r="K1325">
        <v>2</v>
      </c>
      <c r="L1325" t="s">
        <v>812</v>
      </c>
      <c r="M1325" t="s">
        <v>509</v>
      </c>
      <c r="N1325" t="s">
        <v>4820</v>
      </c>
      <c r="O1325" t="s">
        <v>510</v>
      </c>
      <c r="P1325" t="s">
        <v>8</v>
      </c>
      <c r="Q1325" t="s">
        <v>4570</v>
      </c>
      <c r="R1325" t="s">
        <v>4940</v>
      </c>
      <c r="S1325" t="s">
        <v>195</v>
      </c>
      <c r="T1325" t="s">
        <v>4570</v>
      </c>
      <c r="U1325" t="s">
        <v>4570</v>
      </c>
      <c r="V1325" t="s">
        <v>4496</v>
      </c>
      <c r="W1325" t="s">
        <v>4570</v>
      </c>
      <c r="X1325" t="s">
        <v>6588</v>
      </c>
      <c r="Y1325" t="s">
        <v>4820</v>
      </c>
      <c r="Z1325" t="s">
        <v>8</v>
      </c>
      <c r="AA1325">
        <v>0</v>
      </c>
      <c r="AB1325" t="s">
        <v>195</v>
      </c>
      <c r="AC1325">
        <v>0</v>
      </c>
      <c r="AD1325" t="s">
        <v>195</v>
      </c>
      <c r="AE1325">
        <v>0</v>
      </c>
      <c r="AF1325" t="s">
        <v>195</v>
      </c>
      <c r="AG1325">
        <v>0</v>
      </c>
      <c r="AH1325" t="s">
        <v>195</v>
      </c>
      <c r="AI1325">
        <v>1</v>
      </c>
      <c r="AJ1325" t="s">
        <v>9</v>
      </c>
      <c r="AK1325">
        <v>387471000</v>
      </c>
      <c r="AL1325">
        <v>387471000</v>
      </c>
      <c r="AM1325" t="s">
        <v>5417</v>
      </c>
      <c r="AN1325">
        <v>387471000</v>
      </c>
      <c r="AO1325" t="s">
        <v>4943</v>
      </c>
      <c r="AP1325">
        <v>2325254</v>
      </c>
      <c r="AQ1325">
        <v>2325254</v>
      </c>
      <c r="AR1325">
        <v>2325254</v>
      </c>
      <c r="AS1325">
        <v>3502680</v>
      </c>
      <c r="AT1325">
        <v>3502680</v>
      </c>
      <c r="AU1325">
        <v>4538821</v>
      </c>
      <c r="AV1325">
        <v>85885707</v>
      </c>
      <c r="AW1325">
        <v>10987768</v>
      </c>
      <c r="AX1325">
        <v>10331770</v>
      </c>
      <c r="AY1325">
        <v>77512505</v>
      </c>
      <c r="AZ1325">
        <v>128269784</v>
      </c>
      <c r="BA1325">
        <v>55963523</v>
      </c>
      <c r="BB1325" t="s">
        <v>3796</v>
      </c>
      <c r="BC1325" t="s">
        <v>3797</v>
      </c>
      <c r="BD1325" t="s">
        <v>3843</v>
      </c>
      <c r="BE1325" t="s">
        <v>3850</v>
      </c>
      <c r="BF1325" t="s">
        <v>3849</v>
      </c>
      <c r="BG1325" t="s">
        <v>4872</v>
      </c>
      <c r="BH1325" t="s">
        <v>523</v>
      </c>
      <c r="BI1325" t="s">
        <v>532</v>
      </c>
      <c r="BJ1325" t="s">
        <v>570</v>
      </c>
      <c r="BK1325" t="s">
        <v>3777</v>
      </c>
      <c r="BL1325" t="s">
        <v>6068</v>
      </c>
      <c r="BM1325" t="s">
        <v>4949</v>
      </c>
      <c r="BN1325" t="s">
        <v>5186</v>
      </c>
      <c r="BO1325" t="s">
        <v>4950</v>
      </c>
      <c r="BP1325" s="441" t="str">
        <f t="shared" si="20"/>
        <v>WA.2378.EBD.953.301.C.524111</v>
      </c>
    </row>
    <row r="1326" spans="1:68">
      <c r="A1326" t="s">
        <v>5010</v>
      </c>
      <c r="B1326" t="s">
        <v>4936</v>
      </c>
      <c r="C1326" t="s">
        <v>4937</v>
      </c>
      <c r="D1326" t="s">
        <v>3795</v>
      </c>
      <c r="E1326" t="s">
        <v>197</v>
      </c>
      <c r="F1326" t="s">
        <v>3842</v>
      </c>
      <c r="G1326" t="s">
        <v>2445</v>
      </c>
      <c r="H1326" t="s">
        <v>4938</v>
      </c>
      <c r="I1326">
        <v>5</v>
      </c>
      <c r="J1326" t="s">
        <v>5031</v>
      </c>
      <c r="K1326">
        <v>1</v>
      </c>
      <c r="L1326" t="s">
        <v>812</v>
      </c>
      <c r="M1326" t="s">
        <v>511</v>
      </c>
      <c r="N1326" t="s">
        <v>4820</v>
      </c>
      <c r="O1326" t="s">
        <v>510</v>
      </c>
      <c r="P1326" t="s">
        <v>8</v>
      </c>
      <c r="Q1326" t="s">
        <v>4570</v>
      </c>
      <c r="R1326" t="s">
        <v>4940</v>
      </c>
      <c r="S1326" t="s">
        <v>195</v>
      </c>
      <c r="T1326" t="s">
        <v>4570</v>
      </c>
      <c r="U1326" t="s">
        <v>4570</v>
      </c>
      <c r="V1326" t="s">
        <v>4496</v>
      </c>
      <c r="W1326" t="s">
        <v>4570</v>
      </c>
      <c r="X1326" t="s">
        <v>6587</v>
      </c>
      <c r="Y1326" t="s">
        <v>4820</v>
      </c>
      <c r="Z1326" t="s">
        <v>8</v>
      </c>
      <c r="AA1326">
        <v>0</v>
      </c>
      <c r="AB1326" t="s">
        <v>195</v>
      </c>
      <c r="AC1326">
        <v>0</v>
      </c>
      <c r="AD1326" t="s">
        <v>195</v>
      </c>
      <c r="AE1326">
        <v>0</v>
      </c>
      <c r="AF1326" t="s">
        <v>195</v>
      </c>
      <c r="AG1326">
        <v>0</v>
      </c>
      <c r="AH1326" t="s">
        <v>195</v>
      </c>
      <c r="AI1326">
        <v>1</v>
      </c>
      <c r="AJ1326" t="s">
        <v>9</v>
      </c>
      <c r="AK1326">
        <v>434566000</v>
      </c>
      <c r="AL1326">
        <v>434566000</v>
      </c>
      <c r="AM1326" t="s">
        <v>5417</v>
      </c>
      <c r="AN1326">
        <v>434566000</v>
      </c>
      <c r="AO1326" t="s">
        <v>5011</v>
      </c>
      <c r="AP1326">
        <v>2307242</v>
      </c>
      <c r="AQ1326">
        <v>2307242</v>
      </c>
      <c r="AR1326">
        <v>2307242</v>
      </c>
      <c r="AS1326">
        <v>2307242</v>
      </c>
      <c r="AT1326">
        <v>2307242</v>
      </c>
      <c r="AU1326">
        <v>25147053</v>
      </c>
      <c r="AV1326">
        <v>88014691</v>
      </c>
      <c r="AW1326">
        <v>88014691</v>
      </c>
      <c r="AX1326">
        <v>88014691</v>
      </c>
      <c r="AY1326">
        <v>30131840</v>
      </c>
      <c r="AZ1326">
        <v>13786246</v>
      </c>
      <c r="BA1326">
        <v>89920578</v>
      </c>
      <c r="BB1326" t="s">
        <v>3796</v>
      </c>
      <c r="BC1326" t="s">
        <v>3797</v>
      </c>
      <c r="BD1326" t="s">
        <v>3843</v>
      </c>
      <c r="BE1326" t="s">
        <v>3844</v>
      </c>
      <c r="BF1326" t="s">
        <v>3845</v>
      </c>
      <c r="BG1326" t="s">
        <v>4871</v>
      </c>
      <c r="BH1326" t="s">
        <v>523</v>
      </c>
      <c r="BI1326" t="s">
        <v>532</v>
      </c>
      <c r="BJ1326" t="s">
        <v>533</v>
      </c>
      <c r="BK1326" t="s">
        <v>3777</v>
      </c>
      <c r="BL1326" t="s">
        <v>6068</v>
      </c>
      <c r="BM1326" t="s">
        <v>4949</v>
      </c>
      <c r="BN1326" t="s">
        <v>5186</v>
      </c>
      <c r="BO1326" t="s">
        <v>4950</v>
      </c>
      <c r="BP1326" s="441" t="str">
        <f t="shared" si="20"/>
        <v>WA.2378.EBD.952.301.D.524111</v>
      </c>
    </row>
    <row r="1327" spans="1:68">
      <c r="A1327" t="s">
        <v>5010</v>
      </c>
      <c r="B1327" t="s">
        <v>4936</v>
      </c>
      <c r="C1327" t="s">
        <v>4937</v>
      </c>
      <c r="D1327" t="s">
        <v>3795</v>
      </c>
      <c r="E1327" t="s">
        <v>197</v>
      </c>
      <c r="F1327" t="s">
        <v>3842</v>
      </c>
      <c r="G1327" t="s">
        <v>2445</v>
      </c>
      <c r="H1327" t="s">
        <v>4938</v>
      </c>
      <c r="I1327">
        <v>5</v>
      </c>
      <c r="J1327" t="s">
        <v>5054</v>
      </c>
      <c r="K1327">
        <v>2</v>
      </c>
      <c r="L1327" t="s">
        <v>812</v>
      </c>
      <c r="M1327" t="s">
        <v>509</v>
      </c>
      <c r="N1327" t="s">
        <v>4820</v>
      </c>
      <c r="O1327" t="s">
        <v>510</v>
      </c>
      <c r="P1327" t="s">
        <v>8</v>
      </c>
      <c r="Q1327" t="s">
        <v>4570</v>
      </c>
      <c r="R1327" t="s">
        <v>4940</v>
      </c>
      <c r="S1327" t="s">
        <v>195</v>
      </c>
      <c r="T1327" t="s">
        <v>4570</v>
      </c>
      <c r="U1327" t="s">
        <v>4570</v>
      </c>
      <c r="V1327" t="s">
        <v>4496</v>
      </c>
      <c r="W1327" t="s">
        <v>4570</v>
      </c>
      <c r="X1327" t="s">
        <v>6588</v>
      </c>
      <c r="Y1327" t="s">
        <v>4820</v>
      </c>
      <c r="Z1327" t="s">
        <v>8</v>
      </c>
      <c r="AA1327">
        <v>0</v>
      </c>
      <c r="AB1327" t="s">
        <v>195</v>
      </c>
      <c r="AC1327">
        <v>0</v>
      </c>
      <c r="AD1327" t="s">
        <v>195</v>
      </c>
      <c r="AE1327">
        <v>0</v>
      </c>
      <c r="AF1327" t="s">
        <v>195</v>
      </c>
      <c r="AG1327">
        <v>0</v>
      </c>
      <c r="AH1327" t="s">
        <v>195</v>
      </c>
      <c r="AI1327">
        <v>1</v>
      </c>
      <c r="AJ1327" t="s">
        <v>9</v>
      </c>
      <c r="AK1327">
        <v>387471000</v>
      </c>
      <c r="AL1327">
        <v>387471000</v>
      </c>
      <c r="AM1327" t="s">
        <v>5417</v>
      </c>
      <c r="AN1327">
        <v>387471000</v>
      </c>
      <c r="AO1327" t="s">
        <v>5011</v>
      </c>
      <c r="AP1327">
        <v>2325254</v>
      </c>
      <c r="AQ1327">
        <v>2325254</v>
      </c>
      <c r="AR1327">
        <v>2325254</v>
      </c>
      <c r="AS1327">
        <v>3502680</v>
      </c>
      <c r="AT1327">
        <v>3502680</v>
      </c>
      <c r="AU1327">
        <v>4538821</v>
      </c>
      <c r="AV1327">
        <v>85885707</v>
      </c>
      <c r="AW1327">
        <v>10987768</v>
      </c>
      <c r="AX1327">
        <v>10331770</v>
      </c>
      <c r="AY1327">
        <v>77512505</v>
      </c>
      <c r="AZ1327">
        <v>128269784</v>
      </c>
      <c r="BA1327">
        <v>55963523</v>
      </c>
      <c r="BB1327" t="s">
        <v>3796</v>
      </c>
      <c r="BC1327" t="s">
        <v>3797</v>
      </c>
      <c r="BD1327" t="s">
        <v>3843</v>
      </c>
      <c r="BE1327" t="s">
        <v>3850</v>
      </c>
      <c r="BF1327" t="s">
        <v>3849</v>
      </c>
      <c r="BG1327" t="s">
        <v>4872</v>
      </c>
      <c r="BH1327" t="s">
        <v>523</v>
      </c>
      <c r="BI1327" t="s">
        <v>532</v>
      </c>
      <c r="BJ1327" t="s">
        <v>570</v>
      </c>
      <c r="BK1327" t="s">
        <v>3777</v>
      </c>
      <c r="BL1327" t="s">
        <v>6068</v>
      </c>
      <c r="BM1327" t="s">
        <v>4949</v>
      </c>
      <c r="BN1327" t="s">
        <v>5186</v>
      </c>
      <c r="BO1327" t="s">
        <v>4950</v>
      </c>
      <c r="BP1327" s="441" t="str">
        <f t="shared" si="20"/>
        <v>WA.2378.EBD.953.301.C.524111</v>
      </c>
    </row>
    <row r="1328" spans="1:68">
      <c r="A1328" t="s">
        <v>5010</v>
      </c>
      <c r="B1328" t="s">
        <v>4936</v>
      </c>
      <c r="C1328" t="s">
        <v>4937</v>
      </c>
      <c r="D1328" t="s">
        <v>3795</v>
      </c>
      <c r="E1328" t="s">
        <v>197</v>
      </c>
      <c r="F1328" t="s">
        <v>3842</v>
      </c>
      <c r="G1328" t="s">
        <v>2445</v>
      </c>
      <c r="H1328" t="s">
        <v>4938</v>
      </c>
      <c r="I1328">
        <v>5</v>
      </c>
      <c r="J1328" t="s">
        <v>5047</v>
      </c>
      <c r="K1328">
        <v>1</v>
      </c>
      <c r="L1328" t="s">
        <v>805</v>
      </c>
      <c r="M1328" t="s">
        <v>567</v>
      </c>
      <c r="N1328" t="s">
        <v>4820</v>
      </c>
      <c r="O1328" t="s">
        <v>510</v>
      </c>
      <c r="P1328" t="s">
        <v>8</v>
      </c>
      <c r="Q1328" t="s">
        <v>4570</v>
      </c>
      <c r="R1328" t="s">
        <v>4940</v>
      </c>
      <c r="S1328" t="s">
        <v>195</v>
      </c>
      <c r="T1328" t="s">
        <v>4570</v>
      </c>
      <c r="U1328" t="s">
        <v>4570</v>
      </c>
      <c r="V1328" t="s">
        <v>4496</v>
      </c>
      <c r="W1328" t="s">
        <v>4570</v>
      </c>
      <c r="X1328" t="s">
        <v>6083</v>
      </c>
      <c r="Y1328" t="s">
        <v>6044</v>
      </c>
      <c r="Z1328" t="s">
        <v>8</v>
      </c>
      <c r="AA1328">
        <v>0</v>
      </c>
      <c r="AB1328" t="s">
        <v>195</v>
      </c>
      <c r="AC1328">
        <v>0</v>
      </c>
      <c r="AD1328" t="s">
        <v>195</v>
      </c>
      <c r="AE1328">
        <v>0</v>
      </c>
      <c r="AF1328" t="s">
        <v>195</v>
      </c>
      <c r="AG1328">
        <v>0</v>
      </c>
      <c r="AH1328" t="s">
        <v>195</v>
      </c>
      <c r="AI1328">
        <v>250</v>
      </c>
      <c r="AJ1328" t="s">
        <v>195</v>
      </c>
      <c r="AK1328">
        <v>5000000</v>
      </c>
      <c r="AL1328">
        <v>1250000000</v>
      </c>
      <c r="AM1328" t="s">
        <v>5417</v>
      </c>
      <c r="AN1328">
        <v>1250000000</v>
      </c>
      <c r="AO1328" t="s">
        <v>5011</v>
      </c>
      <c r="AP1328">
        <v>52948499</v>
      </c>
      <c r="AQ1328">
        <v>2127075</v>
      </c>
      <c r="AR1328">
        <v>10990396</v>
      </c>
      <c r="AS1328">
        <v>24192275</v>
      </c>
      <c r="AT1328">
        <v>6000000</v>
      </c>
      <c r="AU1328">
        <v>12276000</v>
      </c>
      <c r="AV1328">
        <v>37500000</v>
      </c>
      <c r="AW1328">
        <v>37500000</v>
      </c>
      <c r="AX1328">
        <v>37500000</v>
      </c>
      <c r="AY1328">
        <v>30000000</v>
      </c>
      <c r="AZ1328">
        <v>25780463</v>
      </c>
      <c r="BA1328">
        <v>973185292</v>
      </c>
      <c r="BB1328" t="s">
        <v>3796</v>
      </c>
      <c r="BC1328" t="s">
        <v>3797</v>
      </c>
      <c r="BD1328" t="s">
        <v>3843</v>
      </c>
      <c r="BE1328" t="s">
        <v>3853</v>
      </c>
      <c r="BF1328" t="s">
        <v>6084</v>
      </c>
      <c r="BG1328" t="s">
        <v>4873</v>
      </c>
      <c r="BH1328" t="s">
        <v>4947</v>
      </c>
      <c r="BI1328" t="s">
        <v>195</v>
      </c>
      <c r="BJ1328" t="s">
        <v>195</v>
      </c>
      <c r="BK1328" t="s">
        <v>3777</v>
      </c>
      <c r="BL1328" t="s">
        <v>6048</v>
      </c>
      <c r="BM1328" t="s">
        <v>4949</v>
      </c>
      <c r="BN1328" t="s">
        <v>5186</v>
      </c>
      <c r="BO1328" t="s">
        <v>4950</v>
      </c>
      <c r="BP1328" s="441" t="str">
        <f t="shared" si="20"/>
        <v>WA.2378.EBD.955.101.G.524111</v>
      </c>
    </row>
    <row r="1329" spans="1:68">
      <c r="A1329" t="s">
        <v>5010</v>
      </c>
      <c r="B1329" t="s">
        <v>4936</v>
      </c>
      <c r="C1329" t="s">
        <v>4937</v>
      </c>
      <c r="D1329" t="s">
        <v>3795</v>
      </c>
      <c r="E1329" t="s">
        <v>197</v>
      </c>
      <c r="F1329" t="s">
        <v>3842</v>
      </c>
      <c r="G1329" t="s">
        <v>2445</v>
      </c>
      <c r="H1329" t="s">
        <v>4938</v>
      </c>
      <c r="I1329">
        <v>5</v>
      </c>
      <c r="J1329" t="s">
        <v>6085</v>
      </c>
      <c r="K1329">
        <v>1</v>
      </c>
      <c r="L1329" t="s">
        <v>805</v>
      </c>
      <c r="M1329" t="s">
        <v>516</v>
      </c>
      <c r="N1329" t="s">
        <v>4820</v>
      </c>
      <c r="O1329" t="s">
        <v>510</v>
      </c>
      <c r="P1329" t="s">
        <v>8</v>
      </c>
      <c r="Q1329" t="s">
        <v>4570</v>
      </c>
      <c r="R1329" t="s">
        <v>4940</v>
      </c>
      <c r="S1329" t="s">
        <v>195</v>
      </c>
      <c r="T1329" t="s">
        <v>4570</v>
      </c>
      <c r="U1329" t="s">
        <v>4570</v>
      </c>
      <c r="V1329" t="s">
        <v>4496</v>
      </c>
      <c r="W1329" t="s">
        <v>4570</v>
      </c>
      <c r="X1329" t="s">
        <v>6086</v>
      </c>
      <c r="Y1329" t="s">
        <v>6044</v>
      </c>
      <c r="Z1329" t="s">
        <v>8</v>
      </c>
      <c r="AA1329">
        <v>0</v>
      </c>
      <c r="AB1329" t="s">
        <v>195</v>
      </c>
      <c r="AC1329">
        <v>0</v>
      </c>
      <c r="AD1329" t="s">
        <v>195</v>
      </c>
      <c r="AE1329">
        <v>0</v>
      </c>
      <c r="AF1329" t="s">
        <v>195</v>
      </c>
      <c r="AG1329">
        <v>0</v>
      </c>
      <c r="AH1329" t="s">
        <v>195</v>
      </c>
      <c r="AI1329">
        <v>100</v>
      </c>
      <c r="AJ1329" t="s">
        <v>195</v>
      </c>
      <c r="AK1329">
        <v>5000000</v>
      </c>
      <c r="AL1329">
        <v>500000000</v>
      </c>
      <c r="AM1329" t="s">
        <v>5417</v>
      </c>
      <c r="AN1329">
        <v>500000000</v>
      </c>
      <c r="AO1329" t="s">
        <v>5011</v>
      </c>
      <c r="AP1329">
        <v>1905000</v>
      </c>
      <c r="AQ1329">
        <v>0</v>
      </c>
      <c r="AR1329">
        <v>8752001</v>
      </c>
      <c r="AS1329">
        <v>1620000</v>
      </c>
      <c r="AT1329">
        <v>2076239</v>
      </c>
      <c r="AU1329">
        <v>34549649</v>
      </c>
      <c r="AV1329">
        <v>19517185</v>
      </c>
      <c r="AW1329">
        <v>14854687</v>
      </c>
      <c r="AX1329">
        <v>19367185</v>
      </c>
      <c r="AY1329">
        <v>19617185</v>
      </c>
      <c r="AZ1329">
        <v>19617185</v>
      </c>
      <c r="BA1329">
        <v>358123684</v>
      </c>
      <c r="BB1329" t="s">
        <v>3796</v>
      </c>
      <c r="BC1329" t="s">
        <v>3797</v>
      </c>
      <c r="BD1329" t="s">
        <v>3843</v>
      </c>
      <c r="BE1329" t="s">
        <v>6087</v>
      </c>
      <c r="BF1329" t="s">
        <v>6088</v>
      </c>
      <c r="BG1329" t="s">
        <v>6080</v>
      </c>
      <c r="BH1329" t="s">
        <v>4947</v>
      </c>
      <c r="BI1329" t="s">
        <v>195</v>
      </c>
      <c r="BJ1329" t="s">
        <v>195</v>
      </c>
      <c r="BK1329" t="s">
        <v>3777</v>
      </c>
      <c r="BL1329" t="s">
        <v>6048</v>
      </c>
      <c r="BM1329" t="s">
        <v>4949</v>
      </c>
      <c r="BN1329" t="s">
        <v>5186</v>
      </c>
      <c r="BO1329" t="s">
        <v>4950</v>
      </c>
      <c r="BP1329" s="441" t="str">
        <f t="shared" si="20"/>
        <v>WA.2378.EBD.974.101.E.524111</v>
      </c>
    </row>
    <row r="1330" spans="1:68">
      <c r="A1330" t="s">
        <v>4935</v>
      </c>
      <c r="B1330" t="s">
        <v>4936</v>
      </c>
      <c r="C1330" t="s">
        <v>4937</v>
      </c>
      <c r="D1330" t="s">
        <v>3795</v>
      </c>
      <c r="E1330" t="s">
        <v>197</v>
      </c>
      <c r="F1330" t="s">
        <v>3842</v>
      </c>
      <c r="G1330" t="s">
        <v>2445</v>
      </c>
      <c r="H1330" t="s">
        <v>4938</v>
      </c>
      <c r="I1330">
        <v>5</v>
      </c>
      <c r="J1330" t="s">
        <v>5031</v>
      </c>
      <c r="K1330">
        <v>1</v>
      </c>
      <c r="L1330" t="s">
        <v>1295</v>
      </c>
      <c r="M1330" t="s">
        <v>516</v>
      </c>
      <c r="N1330" t="s">
        <v>6589</v>
      </c>
      <c r="O1330" t="s">
        <v>526</v>
      </c>
      <c r="P1330" t="s">
        <v>8</v>
      </c>
      <c r="Q1330" t="s">
        <v>4570</v>
      </c>
      <c r="R1330" t="s">
        <v>4940</v>
      </c>
      <c r="S1330" t="s">
        <v>195</v>
      </c>
      <c r="T1330" t="s">
        <v>4570</v>
      </c>
      <c r="U1330" t="s">
        <v>4570</v>
      </c>
      <c r="V1330" t="s">
        <v>4496</v>
      </c>
      <c r="W1330" t="s">
        <v>4570</v>
      </c>
      <c r="X1330" t="s">
        <v>6590</v>
      </c>
      <c r="Y1330" t="s">
        <v>6589</v>
      </c>
      <c r="Z1330" t="s">
        <v>8</v>
      </c>
      <c r="AA1330">
        <v>0</v>
      </c>
      <c r="AB1330" t="s">
        <v>195</v>
      </c>
      <c r="AC1330">
        <v>0</v>
      </c>
      <c r="AD1330" t="s">
        <v>195</v>
      </c>
      <c r="AE1330">
        <v>0</v>
      </c>
      <c r="AF1330" t="s">
        <v>195</v>
      </c>
      <c r="AG1330">
        <v>0</v>
      </c>
      <c r="AH1330" t="s">
        <v>195</v>
      </c>
      <c r="AI1330">
        <v>1</v>
      </c>
      <c r="AJ1330" t="s">
        <v>9</v>
      </c>
      <c r="AK1330">
        <v>724000000</v>
      </c>
      <c r="AL1330">
        <v>724000000</v>
      </c>
      <c r="AM1330" t="s">
        <v>5417</v>
      </c>
      <c r="AN1330">
        <v>724000000</v>
      </c>
      <c r="AO1330" t="s">
        <v>4943</v>
      </c>
      <c r="AP1330">
        <v>48006280</v>
      </c>
      <c r="AQ1330">
        <v>53844132</v>
      </c>
      <c r="AR1330">
        <v>60837382</v>
      </c>
      <c r="AS1330">
        <v>49872300</v>
      </c>
      <c r="AT1330">
        <v>50978199</v>
      </c>
      <c r="AU1330">
        <v>52492363</v>
      </c>
      <c r="AV1330">
        <v>37122789</v>
      </c>
      <c r="AW1330">
        <v>2706099</v>
      </c>
      <c r="AX1330">
        <v>2632178</v>
      </c>
      <c r="AY1330">
        <v>2554247</v>
      </c>
      <c r="AZ1330">
        <v>954019</v>
      </c>
      <c r="BA1330">
        <v>362000012</v>
      </c>
      <c r="BB1330" t="s">
        <v>3796</v>
      </c>
      <c r="BC1330" t="s">
        <v>3797</v>
      </c>
      <c r="BD1330" t="s">
        <v>3843</v>
      </c>
      <c r="BE1330" t="s">
        <v>3844</v>
      </c>
      <c r="BF1330" t="s">
        <v>6591</v>
      </c>
      <c r="BG1330" t="s">
        <v>6592</v>
      </c>
      <c r="BH1330" t="s">
        <v>5764</v>
      </c>
      <c r="BI1330" t="s">
        <v>195</v>
      </c>
      <c r="BJ1330" t="s">
        <v>195</v>
      </c>
      <c r="BK1330" t="s">
        <v>3786</v>
      </c>
      <c r="BL1330" t="s">
        <v>6593</v>
      </c>
      <c r="BM1330" t="s">
        <v>4949</v>
      </c>
      <c r="BN1330" t="s">
        <v>5439</v>
      </c>
      <c r="BO1330" t="s">
        <v>4950</v>
      </c>
      <c r="BP1330" s="441" t="str">
        <f t="shared" si="20"/>
        <v>WA.2378.EBD.952.201.E.521219</v>
      </c>
    </row>
    <row r="1331" spans="1:68">
      <c r="A1331" t="s">
        <v>4935</v>
      </c>
      <c r="B1331" t="s">
        <v>4936</v>
      </c>
      <c r="C1331" t="s">
        <v>4937</v>
      </c>
      <c r="D1331" t="s">
        <v>3795</v>
      </c>
      <c r="E1331" t="s">
        <v>197</v>
      </c>
      <c r="F1331" t="s">
        <v>3842</v>
      </c>
      <c r="G1331" t="s">
        <v>2445</v>
      </c>
      <c r="H1331" t="s">
        <v>4938</v>
      </c>
      <c r="I1331">
        <v>5</v>
      </c>
      <c r="J1331" t="s">
        <v>5047</v>
      </c>
      <c r="K1331">
        <v>1</v>
      </c>
      <c r="L1331" t="s">
        <v>812</v>
      </c>
      <c r="M1331" t="s">
        <v>567</v>
      </c>
      <c r="N1331" t="s">
        <v>4820</v>
      </c>
      <c r="O1331" t="s">
        <v>526</v>
      </c>
      <c r="P1331" t="s">
        <v>8</v>
      </c>
      <c r="Q1331" t="s">
        <v>4570</v>
      </c>
      <c r="R1331" t="s">
        <v>4940</v>
      </c>
      <c r="S1331" t="s">
        <v>195</v>
      </c>
      <c r="T1331" t="s">
        <v>4570</v>
      </c>
      <c r="U1331" t="s">
        <v>4570</v>
      </c>
      <c r="V1331" t="s">
        <v>4496</v>
      </c>
      <c r="W1331" t="s">
        <v>4570</v>
      </c>
      <c r="X1331" t="s">
        <v>6594</v>
      </c>
      <c r="Y1331" t="s">
        <v>4820</v>
      </c>
      <c r="Z1331" t="s">
        <v>8</v>
      </c>
      <c r="AA1331">
        <v>0</v>
      </c>
      <c r="AB1331" t="s">
        <v>195</v>
      </c>
      <c r="AC1331">
        <v>0</v>
      </c>
      <c r="AD1331" t="s">
        <v>195</v>
      </c>
      <c r="AE1331">
        <v>0</v>
      </c>
      <c r="AF1331" t="s">
        <v>195</v>
      </c>
      <c r="AG1331">
        <v>0</v>
      </c>
      <c r="AH1331" t="s">
        <v>195</v>
      </c>
      <c r="AI1331">
        <v>1</v>
      </c>
      <c r="AJ1331" t="s">
        <v>9</v>
      </c>
      <c r="AK1331">
        <v>92000000</v>
      </c>
      <c r="AL1331">
        <v>92000000</v>
      </c>
      <c r="AM1331" t="s">
        <v>5417</v>
      </c>
      <c r="AN1331">
        <v>92000000</v>
      </c>
      <c r="AO1331" t="s">
        <v>4943</v>
      </c>
      <c r="AP1331">
        <v>2983774</v>
      </c>
      <c r="AQ1331">
        <v>2983774</v>
      </c>
      <c r="AR1331">
        <v>3410597</v>
      </c>
      <c r="AS1331">
        <v>3584987</v>
      </c>
      <c r="AT1331">
        <v>5710938</v>
      </c>
      <c r="AU1331">
        <v>4012828</v>
      </c>
      <c r="AV1331">
        <v>6505406</v>
      </c>
      <c r="AW1331">
        <v>5749362</v>
      </c>
      <c r="AX1331">
        <v>6377616</v>
      </c>
      <c r="AY1331">
        <v>24813302</v>
      </c>
      <c r="AZ1331">
        <v>6842480</v>
      </c>
      <c r="BA1331">
        <v>19024936</v>
      </c>
      <c r="BB1331" t="s">
        <v>3796</v>
      </c>
      <c r="BC1331" t="s">
        <v>3797</v>
      </c>
      <c r="BD1331" t="s">
        <v>3843</v>
      </c>
      <c r="BE1331" t="s">
        <v>3853</v>
      </c>
      <c r="BF1331" t="s">
        <v>3854</v>
      </c>
      <c r="BG1331" t="s">
        <v>4873</v>
      </c>
      <c r="BH1331" t="s">
        <v>523</v>
      </c>
      <c r="BI1331" t="s">
        <v>565</v>
      </c>
      <c r="BJ1331" t="s">
        <v>535</v>
      </c>
      <c r="BK1331" t="s">
        <v>3786</v>
      </c>
      <c r="BL1331" t="s">
        <v>6068</v>
      </c>
      <c r="BM1331" t="s">
        <v>4949</v>
      </c>
      <c r="BN1331" t="s">
        <v>5439</v>
      </c>
      <c r="BO1331" t="s">
        <v>4950</v>
      </c>
      <c r="BP1331" s="441" t="str">
        <f t="shared" si="20"/>
        <v>WA.2378.EBD.955.301.G.521219</v>
      </c>
    </row>
    <row r="1332" spans="1:68">
      <c r="A1332" t="s">
        <v>5010</v>
      </c>
      <c r="B1332" t="s">
        <v>4936</v>
      </c>
      <c r="C1332" t="s">
        <v>4937</v>
      </c>
      <c r="D1332" t="s">
        <v>3795</v>
      </c>
      <c r="E1332" t="s">
        <v>197</v>
      </c>
      <c r="F1332" t="s">
        <v>3842</v>
      </c>
      <c r="G1332" t="s">
        <v>2445</v>
      </c>
      <c r="H1332" t="s">
        <v>4938</v>
      </c>
      <c r="I1332">
        <v>5</v>
      </c>
      <c r="J1332" t="s">
        <v>5031</v>
      </c>
      <c r="K1332">
        <v>1</v>
      </c>
      <c r="L1332" t="s">
        <v>1295</v>
      </c>
      <c r="M1332" t="s">
        <v>516</v>
      </c>
      <c r="N1332" t="s">
        <v>6589</v>
      </c>
      <c r="O1332" t="s">
        <v>526</v>
      </c>
      <c r="P1332" t="s">
        <v>8</v>
      </c>
      <c r="Q1332" t="s">
        <v>4570</v>
      </c>
      <c r="R1332" t="s">
        <v>4940</v>
      </c>
      <c r="S1332" t="s">
        <v>195</v>
      </c>
      <c r="T1332" t="s">
        <v>4570</v>
      </c>
      <c r="U1332" t="s">
        <v>4570</v>
      </c>
      <c r="V1332" t="s">
        <v>4496</v>
      </c>
      <c r="W1332" t="s">
        <v>4570</v>
      </c>
      <c r="X1332" t="s">
        <v>6590</v>
      </c>
      <c r="Y1332" t="s">
        <v>6589</v>
      </c>
      <c r="Z1332" t="s">
        <v>8</v>
      </c>
      <c r="AA1332">
        <v>0</v>
      </c>
      <c r="AB1332" t="s">
        <v>195</v>
      </c>
      <c r="AC1332">
        <v>0</v>
      </c>
      <c r="AD1332" t="s">
        <v>195</v>
      </c>
      <c r="AE1332">
        <v>0</v>
      </c>
      <c r="AF1332" t="s">
        <v>195</v>
      </c>
      <c r="AG1332">
        <v>0</v>
      </c>
      <c r="AH1332" t="s">
        <v>195</v>
      </c>
      <c r="AI1332">
        <v>1</v>
      </c>
      <c r="AJ1332" t="s">
        <v>9</v>
      </c>
      <c r="AK1332">
        <v>724000000</v>
      </c>
      <c r="AL1332">
        <v>724000000</v>
      </c>
      <c r="AM1332" t="s">
        <v>5417</v>
      </c>
      <c r="AN1332">
        <v>724000000</v>
      </c>
      <c r="AO1332" t="s">
        <v>5011</v>
      </c>
      <c r="AP1332">
        <v>47973128</v>
      </c>
      <c r="AQ1332">
        <v>53806946</v>
      </c>
      <c r="AR1332">
        <v>60795369</v>
      </c>
      <c r="AS1332">
        <v>49837854</v>
      </c>
      <c r="AT1332">
        <v>50942995</v>
      </c>
      <c r="AU1332">
        <v>52456112</v>
      </c>
      <c r="AV1332">
        <v>37097154</v>
      </c>
      <c r="AW1332">
        <v>2704229</v>
      </c>
      <c r="AX1332">
        <v>2630361</v>
      </c>
      <c r="AY1332">
        <v>2552482</v>
      </c>
      <c r="AZ1332">
        <v>1453362</v>
      </c>
      <c r="BA1332">
        <v>361750008</v>
      </c>
      <c r="BB1332" t="s">
        <v>3796</v>
      </c>
      <c r="BC1332" t="s">
        <v>3797</v>
      </c>
      <c r="BD1332" t="s">
        <v>3843</v>
      </c>
      <c r="BE1332" t="s">
        <v>3844</v>
      </c>
      <c r="BF1332" t="s">
        <v>6591</v>
      </c>
      <c r="BG1332" t="s">
        <v>6592</v>
      </c>
      <c r="BH1332" t="s">
        <v>5764</v>
      </c>
      <c r="BI1332" t="s">
        <v>195</v>
      </c>
      <c r="BJ1332" t="s">
        <v>195</v>
      </c>
      <c r="BK1332" t="s">
        <v>3786</v>
      </c>
      <c r="BL1332" t="s">
        <v>6593</v>
      </c>
      <c r="BM1332" t="s">
        <v>4949</v>
      </c>
      <c r="BN1332" t="s">
        <v>5439</v>
      </c>
      <c r="BO1332" t="s">
        <v>4950</v>
      </c>
      <c r="BP1332" s="441" t="str">
        <f t="shared" si="20"/>
        <v>WA.2378.EBD.952.201.E.521219</v>
      </c>
    </row>
    <row r="1333" spans="1:68">
      <c r="A1333" t="s">
        <v>5010</v>
      </c>
      <c r="B1333" t="s">
        <v>4936</v>
      </c>
      <c r="C1333" t="s">
        <v>4937</v>
      </c>
      <c r="D1333" t="s">
        <v>3795</v>
      </c>
      <c r="E1333" t="s">
        <v>197</v>
      </c>
      <c r="F1333" t="s">
        <v>3842</v>
      </c>
      <c r="G1333" t="s">
        <v>2445</v>
      </c>
      <c r="H1333" t="s">
        <v>4938</v>
      </c>
      <c r="I1333">
        <v>5</v>
      </c>
      <c r="J1333" t="s">
        <v>5047</v>
      </c>
      <c r="K1333">
        <v>1</v>
      </c>
      <c r="L1333" t="s">
        <v>812</v>
      </c>
      <c r="M1333" t="s">
        <v>567</v>
      </c>
      <c r="N1333" t="s">
        <v>4820</v>
      </c>
      <c r="O1333" t="s">
        <v>526</v>
      </c>
      <c r="P1333" t="s">
        <v>8</v>
      </c>
      <c r="Q1333" t="s">
        <v>4570</v>
      </c>
      <c r="R1333" t="s">
        <v>4940</v>
      </c>
      <c r="S1333" t="s">
        <v>195</v>
      </c>
      <c r="T1333" t="s">
        <v>4570</v>
      </c>
      <c r="U1333" t="s">
        <v>4570</v>
      </c>
      <c r="V1333" t="s">
        <v>4496</v>
      </c>
      <c r="W1333" t="s">
        <v>4570</v>
      </c>
      <c r="X1333" t="s">
        <v>6594</v>
      </c>
      <c r="Y1333" t="s">
        <v>4820</v>
      </c>
      <c r="Z1333" t="s">
        <v>8</v>
      </c>
      <c r="AA1333">
        <v>0</v>
      </c>
      <c r="AB1333" t="s">
        <v>195</v>
      </c>
      <c r="AC1333">
        <v>0</v>
      </c>
      <c r="AD1333" t="s">
        <v>195</v>
      </c>
      <c r="AE1333">
        <v>0</v>
      </c>
      <c r="AF1333" t="s">
        <v>195</v>
      </c>
      <c r="AG1333">
        <v>0</v>
      </c>
      <c r="AH1333" t="s">
        <v>195</v>
      </c>
      <c r="AI1333">
        <v>1</v>
      </c>
      <c r="AJ1333" t="s">
        <v>9</v>
      </c>
      <c r="AK1333">
        <v>92000000</v>
      </c>
      <c r="AL1333">
        <v>92000000</v>
      </c>
      <c r="AM1333" t="s">
        <v>5417</v>
      </c>
      <c r="AN1333">
        <v>92000000</v>
      </c>
      <c r="AO1333" t="s">
        <v>5011</v>
      </c>
      <c r="AP1333">
        <v>2983774</v>
      </c>
      <c r="AQ1333">
        <v>2983774</v>
      </c>
      <c r="AR1333">
        <v>3410597</v>
      </c>
      <c r="AS1333">
        <v>3584987</v>
      </c>
      <c r="AT1333">
        <v>5710938</v>
      </c>
      <c r="AU1333">
        <v>4012828</v>
      </c>
      <c r="AV1333">
        <v>6505406</v>
      </c>
      <c r="AW1333">
        <v>5749362</v>
      </c>
      <c r="AX1333">
        <v>6377616</v>
      </c>
      <c r="AY1333">
        <v>24813302</v>
      </c>
      <c r="AZ1333">
        <v>6842480</v>
      </c>
      <c r="BA1333">
        <v>19024936</v>
      </c>
      <c r="BB1333" t="s">
        <v>3796</v>
      </c>
      <c r="BC1333" t="s">
        <v>3797</v>
      </c>
      <c r="BD1333" t="s">
        <v>3843</v>
      </c>
      <c r="BE1333" t="s">
        <v>3853</v>
      </c>
      <c r="BF1333" t="s">
        <v>3854</v>
      </c>
      <c r="BG1333" t="s">
        <v>4873</v>
      </c>
      <c r="BH1333" t="s">
        <v>523</v>
      </c>
      <c r="BI1333" t="s">
        <v>565</v>
      </c>
      <c r="BJ1333" t="s">
        <v>535</v>
      </c>
      <c r="BK1333" t="s">
        <v>3786</v>
      </c>
      <c r="BL1333" t="s">
        <v>6068</v>
      </c>
      <c r="BM1333" t="s">
        <v>4949</v>
      </c>
      <c r="BN1333" t="s">
        <v>5439</v>
      </c>
      <c r="BO1333" t="s">
        <v>4950</v>
      </c>
      <c r="BP1333" s="441" t="str">
        <f t="shared" si="20"/>
        <v>WA.2378.EBD.955.301.G.521219</v>
      </c>
    </row>
    <row r="1334" spans="1:68">
      <c r="A1334" t="s">
        <v>5010</v>
      </c>
      <c r="B1334" t="s">
        <v>4936</v>
      </c>
      <c r="C1334" t="s">
        <v>4937</v>
      </c>
      <c r="D1334" t="s">
        <v>3795</v>
      </c>
      <c r="E1334" t="s">
        <v>197</v>
      </c>
      <c r="F1334" t="s">
        <v>3812</v>
      </c>
      <c r="G1334" t="s">
        <v>820</v>
      </c>
      <c r="H1334" t="s">
        <v>4938</v>
      </c>
      <c r="I1334">
        <v>9</v>
      </c>
      <c r="J1334" t="s">
        <v>5716</v>
      </c>
      <c r="K1334">
        <v>1</v>
      </c>
      <c r="L1334" t="s">
        <v>546</v>
      </c>
      <c r="M1334" t="s">
        <v>3649</v>
      </c>
      <c r="N1334" t="s">
        <v>3650</v>
      </c>
      <c r="O1334" t="s">
        <v>530</v>
      </c>
      <c r="P1334" t="s">
        <v>8</v>
      </c>
      <c r="Q1334" t="s">
        <v>4570</v>
      </c>
      <c r="R1334" t="s">
        <v>4940</v>
      </c>
      <c r="S1334" t="s">
        <v>195</v>
      </c>
      <c r="T1334" t="s">
        <v>4570</v>
      </c>
      <c r="U1334" t="s">
        <v>4570</v>
      </c>
      <c r="V1334" t="s">
        <v>4496</v>
      </c>
      <c r="W1334" t="s">
        <v>4570</v>
      </c>
      <c r="X1334" t="s">
        <v>6110</v>
      </c>
      <c r="Y1334" t="s">
        <v>4483</v>
      </c>
      <c r="Z1334" t="s">
        <v>8</v>
      </c>
      <c r="AA1334">
        <v>0</v>
      </c>
      <c r="AB1334" t="s">
        <v>195</v>
      </c>
      <c r="AC1334">
        <v>0</v>
      </c>
      <c r="AD1334" t="s">
        <v>195</v>
      </c>
      <c r="AE1334">
        <v>0</v>
      </c>
      <c r="AF1334" t="s">
        <v>195</v>
      </c>
      <c r="AG1334">
        <v>0</v>
      </c>
      <c r="AH1334" t="s">
        <v>195</v>
      </c>
      <c r="AI1334">
        <v>8</v>
      </c>
      <c r="AJ1334" t="s">
        <v>9</v>
      </c>
      <c r="AK1334">
        <v>1000000</v>
      </c>
      <c r="AL1334">
        <v>8000000</v>
      </c>
      <c r="AM1334" t="s">
        <v>5417</v>
      </c>
      <c r="AN1334">
        <v>8000000</v>
      </c>
      <c r="AO1334" t="s">
        <v>5011</v>
      </c>
      <c r="AP1334">
        <v>45011</v>
      </c>
      <c r="AQ1334">
        <v>207639</v>
      </c>
      <c r="AR1334">
        <v>592204</v>
      </c>
      <c r="AS1334">
        <v>610921</v>
      </c>
      <c r="AT1334">
        <v>329168</v>
      </c>
      <c r="AU1334">
        <v>406975</v>
      </c>
      <c r="AV1334">
        <v>738451</v>
      </c>
      <c r="AW1334">
        <v>1119203</v>
      </c>
      <c r="AX1334">
        <v>1084466</v>
      </c>
      <c r="AY1334">
        <v>937207</v>
      </c>
      <c r="AZ1334">
        <v>1118915</v>
      </c>
      <c r="BA1334">
        <v>809840</v>
      </c>
      <c r="BB1334" t="s">
        <v>3796</v>
      </c>
      <c r="BC1334" t="s">
        <v>3797</v>
      </c>
      <c r="BD1334" t="s">
        <v>3813</v>
      </c>
      <c r="BE1334" t="s">
        <v>4605</v>
      </c>
      <c r="BF1334" t="s">
        <v>3734</v>
      </c>
      <c r="BG1334" t="s">
        <v>3836</v>
      </c>
      <c r="BH1334" t="s">
        <v>523</v>
      </c>
      <c r="BI1334" t="s">
        <v>565</v>
      </c>
      <c r="BJ1334" t="s">
        <v>549</v>
      </c>
      <c r="BK1334" t="s">
        <v>3791</v>
      </c>
      <c r="BL1334" t="s">
        <v>5049</v>
      </c>
      <c r="BM1334" t="s">
        <v>4949</v>
      </c>
      <c r="BN1334" t="s">
        <v>5444</v>
      </c>
      <c r="BO1334" t="s">
        <v>4950</v>
      </c>
      <c r="BP1334" s="441" t="str">
        <f t="shared" si="20"/>
        <v>WA.2378.EBA.994.002.GE.521811</v>
      </c>
    </row>
    <row r="1335" spans="1:68">
      <c r="A1335" t="s">
        <v>5010</v>
      </c>
      <c r="B1335" t="s">
        <v>4936</v>
      </c>
      <c r="C1335" t="s">
        <v>4937</v>
      </c>
      <c r="D1335" t="s">
        <v>3795</v>
      </c>
      <c r="E1335" t="s">
        <v>197</v>
      </c>
      <c r="F1335" t="s">
        <v>3812</v>
      </c>
      <c r="G1335" t="s">
        <v>820</v>
      </c>
      <c r="H1335" t="s">
        <v>4938</v>
      </c>
      <c r="I1335">
        <v>9</v>
      </c>
      <c r="J1335" t="s">
        <v>5716</v>
      </c>
      <c r="K1335">
        <v>1</v>
      </c>
      <c r="L1335" t="s">
        <v>546</v>
      </c>
      <c r="M1335" t="s">
        <v>3649</v>
      </c>
      <c r="N1335" t="s">
        <v>3650</v>
      </c>
      <c r="O1335" t="s">
        <v>530</v>
      </c>
      <c r="P1335" t="s">
        <v>8</v>
      </c>
      <c r="Q1335" t="s">
        <v>4570</v>
      </c>
      <c r="R1335" t="s">
        <v>4940</v>
      </c>
      <c r="S1335" t="s">
        <v>195</v>
      </c>
      <c r="T1335" t="s">
        <v>4570</v>
      </c>
      <c r="U1335" t="s">
        <v>4570</v>
      </c>
      <c r="V1335" t="s">
        <v>4951</v>
      </c>
      <c r="W1335" t="s">
        <v>4496</v>
      </c>
      <c r="X1335" t="s">
        <v>6111</v>
      </c>
      <c r="Y1335" t="s">
        <v>4493</v>
      </c>
      <c r="Z1335" t="s">
        <v>8</v>
      </c>
      <c r="AA1335">
        <v>0</v>
      </c>
      <c r="AB1335" t="s">
        <v>195</v>
      </c>
      <c r="AC1335">
        <v>0</v>
      </c>
      <c r="AD1335" t="s">
        <v>195</v>
      </c>
      <c r="AE1335">
        <v>0</v>
      </c>
      <c r="AF1335" t="s">
        <v>195</v>
      </c>
      <c r="AG1335">
        <v>0</v>
      </c>
      <c r="AH1335" t="s">
        <v>195</v>
      </c>
      <c r="AI1335">
        <v>8</v>
      </c>
      <c r="AJ1335" t="s">
        <v>9</v>
      </c>
      <c r="AK1335">
        <v>1500000</v>
      </c>
      <c r="AL1335">
        <v>12000000</v>
      </c>
      <c r="AM1335" t="s">
        <v>5417</v>
      </c>
      <c r="AN1335">
        <v>12000000</v>
      </c>
      <c r="AO1335" t="s">
        <v>5011</v>
      </c>
      <c r="AP1335">
        <v>67516</v>
      </c>
      <c r="AQ1335">
        <v>311459</v>
      </c>
      <c r="AR1335">
        <v>888305</v>
      </c>
      <c r="AS1335">
        <v>916382</v>
      </c>
      <c r="AT1335">
        <v>493752</v>
      </c>
      <c r="AU1335">
        <v>610463</v>
      </c>
      <c r="AV1335">
        <v>1107676</v>
      </c>
      <c r="AW1335">
        <v>1678804</v>
      </c>
      <c r="AX1335">
        <v>1626700</v>
      </c>
      <c r="AY1335">
        <v>1405810</v>
      </c>
      <c r="AZ1335">
        <v>1678373</v>
      </c>
      <c r="BA1335">
        <v>1214760</v>
      </c>
      <c r="BB1335" t="s">
        <v>3796</v>
      </c>
      <c r="BC1335" t="s">
        <v>3797</v>
      </c>
      <c r="BD1335" t="s">
        <v>3813</v>
      </c>
      <c r="BE1335" t="s">
        <v>4605</v>
      </c>
      <c r="BF1335" t="s">
        <v>3734</v>
      </c>
      <c r="BG1335" t="s">
        <v>3836</v>
      </c>
      <c r="BH1335" t="s">
        <v>523</v>
      </c>
      <c r="BI1335" t="s">
        <v>565</v>
      </c>
      <c r="BJ1335" t="s">
        <v>549</v>
      </c>
      <c r="BK1335" t="s">
        <v>3791</v>
      </c>
      <c r="BL1335" t="s">
        <v>5450</v>
      </c>
      <c r="BM1335" t="s">
        <v>4949</v>
      </c>
      <c r="BN1335" t="s">
        <v>5444</v>
      </c>
      <c r="BO1335" t="s">
        <v>4950</v>
      </c>
      <c r="BP1335" s="441" t="str">
        <f t="shared" si="20"/>
        <v>WA.2378.EBA.994.002.GE.521811</v>
      </c>
    </row>
    <row r="1336" spans="1:68">
      <c r="A1336" t="s">
        <v>5010</v>
      </c>
      <c r="B1336" t="s">
        <v>4936</v>
      </c>
      <c r="C1336" t="s">
        <v>4937</v>
      </c>
      <c r="D1336" t="s">
        <v>3795</v>
      </c>
      <c r="E1336" t="s">
        <v>197</v>
      </c>
      <c r="F1336" t="s">
        <v>3812</v>
      </c>
      <c r="G1336" t="s">
        <v>820</v>
      </c>
      <c r="H1336" t="s">
        <v>4938</v>
      </c>
      <c r="I1336">
        <v>9</v>
      </c>
      <c r="J1336" t="s">
        <v>5716</v>
      </c>
      <c r="K1336">
        <v>1</v>
      </c>
      <c r="L1336" t="s">
        <v>546</v>
      </c>
      <c r="M1336" t="s">
        <v>3649</v>
      </c>
      <c r="N1336" t="s">
        <v>3650</v>
      </c>
      <c r="O1336" t="s">
        <v>530</v>
      </c>
      <c r="P1336" t="s">
        <v>8</v>
      </c>
      <c r="Q1336" t="s">
        <v>4570</v>
      </c>
      <c r="R1336" t="s">
        <v>4940</v>
      </c>
      <c r="S1336" t="s">
        <v>195</v>
      </c>
      <c r="T1336" t="s">
        <v>4570</v>
      </c>
      <c r="U1336" t="s">
        <v>4570</v>
      </c>
      <c r="V1336" t="s">
        <v>5001</v>
      </c>
      <c r="W1336" t="s">
        <v>4951</v>
      </c>
      <c r="X1336" t="s">
        <v>6112</v>
      </c>
      <c r="Y1336" t="s">
        <v>4505</v>
      </c>
      <c r="Z1336" t="s">
        <v>8</v>
      </c>
      <c r="AA1336">
        <v>0</v>
      </c>
      <c r="AB1336" t="s">
        <v>195</v>
      </c>
      <c r="AC1336">
        <v>0</v>
      </c>
      <c r="AD1336" t="s">
        <v>195</v>
      </c>
      <c r="AE1336">
        <v>0</v>
      </c>
      <c r="AF1336" t="s">
        <v>195</v>
      </c>
      <c r="AG1336">
        <v>0</v>
      </c>
      <c r="AH1336" t="s">
        <v>195</v>
      </c>
      <c r="AI1336">
        <v>200</v>
      </c>
      <c r="AJ1336" t="s">
        <v>120</v>
      </c>
      <c r="AK1336">
        <v>5000</v>
      </c>
      <c r="AL1336">
        <v>1000000</v>
      </c>
      <c r="AM1336" t="s">
        <v>5417</v>
      </c>
      <c r="AN1336">
        <v>1000000</v>
      </c>
      <c r="AO1336" t="s">
        <v>5011</v>
      </c>
      <c r="AP1336">
        <v>5626</v>
      </c>
      <c r="AQ1336">
        <v>25955</v>
      </c>
      <c r="AR1336">
        <v>74025</v>
      </c>
      <c r="AS1336">
        <v>76365</v>
      </c>
      <c r="AT1336">
        <v>41146</v>
      </c>
      <c r="AU1336">
        <v>50872</v>
      </c>
      <c r="AV1336">
        <v>92306</v>
      </c>
      <c r="AW1336">
        <v>139900</v>
      </c>
      <c r="AX1336">
        <v>135558</v>
      </c>
      <c r="AY1336">
        <v>117151</v>
      </c>
      <c r="AZ1336">
        <v>139864</v>
      </c>
      <c r="BA1336">
        <v>101232</v>
      </c>
      <c r="BB1336" t="s">
        <v>3796</v>
      </c>
      <c r="BC1336" t="s">
        <v>3797</v>
      </c>
      <c r="BD1336" t="s">
        <v>3813</v>
      </c>
      <c r="BE1336" t="s">
        <v>4605</v>
      </c>
      <c r="BF1336" t="s">
        <v>3734</v>
      </c>
      <c r="BG1336" t="s">
        <v>3836</v>
      </c>
      <c r="BH1336" t="s">
        <v>523</v>
      </c>
      <c r="BI1336" t="s">
        <v>565</v>
      </c>
      <c r="BJ1336" t="s">
        <v>549</v>
      </c>
      <c r="BK1336" t="s">
        <v>3791</v>
      </c>
      <c r="BL1336" t="s">
        <v>6113</v>
      </c>
      <c r="BM1336" t="s">
        <v>4949</v>
      </c>
      <c r="BN1336" t="s">
        <v>5444</v>
      </c>
      <c r="BO1336" t="s">
        <v>4950</v>
      </c>
      <c r="BP1336" s="441" t="str">
        <f t="shared" si="20"/>
        <v>WA.2378.EBA.994.002.GE.521811</v>
      </c>
    </row>
    <row r="1337" spans="1:68">
      <c r="A1337" t="s">
        <v>5010</v>
      </c>
      <c r="B1337" t="s">
        <v>4936</v>
      </c>
      <c r="C1337" t="s">
        <v>4937</v>
      </c>
      <c r="D1337" t="s">
        <v>3795</v>
      </c>
      <c r="E1337" t="s">
        <v>197</v>
      </c>
      <c r="F1337" t="s">
        <v>3812</v>
      </c>
      <c r="G1337" t="s">
        <v>820</v>
      </c>
      <c r="H1337" t="s">
        <v>4938</v>
      </c>
      <c r="I1337">
        <v>9</v>
      </c>
      <c r="J1337" t="s">
        <v>5716</v>
      </c>
      <c r="K1337">
        <v>1</v>
      </c>
      <c r="L1337" t="s">
        <v>546</v>
      </c>
      <c r="M1337" t="s">
        <v>3649</v>
      </c>
      <c r="N1337" t="s">
        <v>3650</v>
      </c>
      <c r="O1337" t="s">
        <v>530</v>
      </c>
      <c r="P1337" t="s">
        <v>8</v>
      </c>
      <c r="Q1337" t="s">
        <v>4570</v>
      </c>
      <c r="R1337" t="s">
        <v>4940</v>
      </c>
      <c r="S1337" t="s">
        <v>195</v>
      </c>
      <c r="T1337" t="s">
        <v>4570</v>
      </c>
      <c r="U1337" t="s">
        <v>4570</v>
      </c>
      <c r="V1337" t="s">
        <v>5092</v>
      </c>
      <c r="W1337" t="s">
        <v>5001</v>
      </c>
      <c r="X1337" t="s">
        <v>6114</v>
      </c>
      <c r="Y1337" t="s">
        <v>4588</v>
      </c>
      <c r="Z1337" t="s">
        <v>8</v>
      </c>
      <c r="AA1337">
        <v>0</v>
      </c>
      <c r="AB1337" t="s">
        <v>195</v>
      </c>
      <c r="AC1337">
        <v>0</v>
      </c>
      <c r="AD1337" t="s">
        <v>195</v>
      </c>
      <c r="AE1337">
        <v>0</v>
      </c>
      <c r="AF1337" t="s">
        <v>195</v>
      </c>
      <c r="AG1337">
        <v>0</v>
      </c>
      <c r="AH1337" t="s">
        <v>195</v>
      </c>
      <c r="AI1337">
        <v>200</v>
      </c>
      <c r="AJ1337" t="s">
        <v>120</v>
      </c>
      <c r="AK1337">
        <v>25000</v>
      </c>
      <c r="AL1337">
        <v>5000000</v>
      </c>
      <c r="AM1337" t="s">
        <v>5417</v>
      </c>
      <c r="AN1337">
        <v>5000000</v>
      </c>
      <c r="AO1337" t="s">
        <v>5011</v>
      </c>
      <c r="AP1337">
        <v>28132</v>
      </c>
      <c r="AQ1337">
        <v>129775</v>
      </c>
      <c r="AR1337">
        <v>370127</v>
      </c>
      <c r="AS1337">
        <v>381826</v>
      </c>
      <c r="AT1337">
        <v>205730</v>
      </c>
      <c r="AU1337">
        <v>254360</v>
      </c>
      <c r="AV1337">
        <v>461532</v>
      </c>
      <c r="AW1337">
        <v>699502</v>
      </c>
      <c r="AX1337">
        <v>677791</v>
      </c>
      <c r="AY1337">
        <v>585754</v>
      </c>
      <c r="AZ1337">
        <v>699322</v>
      </c>
      <c r="BA1337">
        <v>506149</v>
      </c>
      <c r="BB1337" t="s">
        <v>3796</v>
      </c>
      <c r="BC1337" t="s">
        <v>3797</v>
      </c>
      <c r="BD1337" t="s">
        <v>3813</v>
      </c>
      <c r="BE1337" t="s">
        <v>4605</v>
      </c>
      <c r="BF1337" t="s">
        <v>3734</v>
      </c>
      <c r="BG1337" t="s">
        <v>3836</v>
      </c>
      <c r="BH1337" t="s">
        <v>523</v>
      </c>
      <c r="BI1337" t="s">
        <v>565</v>
      </c>
      <c r="BJ1337" t="s">
        <v>549</v>
      </c>
      <c r="BK1337" t="s">
        <v>3791</v>
      </c>
      <c r="BL1337" t="s">
        <v>6115</v>
      </c>
      <c r="BM1337" t="s">
        <v>4949</v>
      </c>
      <c r="BN1337" t="s">
        <v>5444</v>
      </c>
      <c r="BO1337" t="s">
        <v>4950</v>
      </c>
      <c r="BP1337" s="441" t="str">
        <f t="shared" si="20"/>
        <v>WA.2378.EBA.994.002.GE.521811</v>
      </c>
    </row>
    <row r="1338" spans="1:68">
      <c r="A1338" t="s">
        <v>5010</v>
      </c>
      <c r="B1338" t="s">
        <v>4936</v>
      </c>
      <c r="C1338" t="s">
        <v>4937</v>
      </c>
      <c r="D1338" t="s">
        <v>3795</v>
      </c>
      <c r="E1338" t="s">
        <v>197</v>
      </c>
      <c r="F1338" t="s">
        <v>3812</v>
      </c>
      <c r="G1338" t="s">
        <v>820</v>
      </c>
      <c r="H1338" t="s">
        <v>4938</v>
      </c>
      <c r="I1338">
        <v>9</v>
      </c>
      <c r="J1338" t="s">
        <v>5716</v>
      </c>
      <c r="K1338">
        <v>1</v>
      </c>
      <c r="L1338" t="s">
        <v>501</v>
      </c>
      <c r="M1338" t="s">
        <v>551</v>
      </c>
      <c r="N1338" t="s">
        <v>6132</v>
      </c>
      <c r="O1338" t="s">
        <v>534</v>
      </c>
      <c r="P1338" t="s">
        <v>8</v>
      </c>
      <c r="Q1338" t="s">
        <v>4570</v>
      </c>
      <c r="R1338" t="s">
        <v>4940</v>
      </c>
      <c r="S1338" t="s">
        <v>195</v>
      </c>
      <c r="T1338" t="s">
        <v>4570</v>
      </c>
      <c r="U1338" t="s">
        <v>4570</v>
      </c>
      <c r="V1338" t="s">
        <v>4496</v>
      </c>
      <c r="W1338" t="s">
        <v>4570</v>
      </c>
      <c r="X1338" t="s">
        <v>6133</v>
      </c>
      <c r="Y1338" t="s">
        <v>4616</v>
      </c>
      <c r="Z1338" t="s">
        <v>8</v>
      </c>
      <c r="AA1338">
        <v>0</v>
      </c>
      <c r="AB1338" t="s">
        <v>195</v>
      </c>
      <c r="AC1338">
        <v>0</v>
      </c>
      <c r="AD1338" t="s">
        <v>195</v>
      </c>
      <c r="AE1338">
        <v>0</v>
      </c>
      <c r="AF1338" t="s">
        <v>195</v>
      </c>
      <c r="AG1338">
        <v>0</v>
      </c>
      <c r="AH1338" t="s">
        <v>195</v>
      </c>
      <c r="AI1338">
        <v>12</v>
      </c>
      <c r="AJ1338" t="s">
        <v>97</v>
      </c>
      <c r="AK1338">
        <v>12500000</v>
      </c>
      <c r="AL1338">
        <v>150000000</v>
      </c>
      <c r="AM1338" t="s">
        <v>5417</v>
      </c>
      <c r="AN1338">
        <v>150000000</v>
      </c>
      <c r="AO1338" t="s">
        <v>5011</v>
      </c>
      <c r="AP1338">
        <v>4606752</v>
      </c>
      <c r="AQ1338">
        <v>10220615</v>
      </c>
      <c r="AR1338">
        <v>10270500</v>
      </c>
      <c r="AS1338">
        <v>17813234</v>
      </c>
      <c r="AT1338">
        <v>10800619</v>
      </c>
      <c r="AU1338">
        <v>9366652</v>
      </c>
      <c r="AV1338">
        <v>20866305</v>
      </c>
      <c r="AW1338">
        <v>13694478</v>
      </c>
      <c r="AX1338">
        <v>10738452</v>
      </c>
      <c r="AY1338">
        <v>12983478</v>
      </c>
      <c r="AZ1338">
        <v>14013915</v>
      </c>
      <c r="BA1338">
        <v>14625000</v>
      </c>
      <c r="BB1338" t="s">
        <v>3796</v>
      </c>
      <c r="BC1338" t="s">
        <v>3797</v>
      </c>
      <c r="BD1338" t="s">
        <v>3813</v>
      </c>
      <c r="BE1338" t="s">
        <v>4605</v>
      </c>
      <c r="BF1338" t="s">
        <v>6134</v>
      </c>
      <c r="BG1338" t="s">
        <v>6135</v>
      </c>
      <c r="BH1338" t="s">
        <v>4947</v>
      </c>
      <c r="BK1338" t="s">
        <v>4633</v>
      </c>
      <c r="BL1338" t="s">
        <v>6136</v>
      </c>
      <c r="BM1338" t="s">
        <v>6137</v>
      </c>
      <c r="BN1338" t="s">
        <v>76</v>
      </c>
      <c r="BO1338" t="s">
        <v>4950</v>
      </c>
      <c r="BP1338" s="441" t="str">
        <f t="shared" si="20"/>
        <v>WA.2378.EBA.994.001.AB.511111</v>
      </c>
    </row>
    <row r="1339" spans="1:68">
      <c r="A1339" t="s">
        <v>5010</v>
      </c>
      <c r="B1339" t="s">
        <v>4936</v>
      </c>
      <c r="C1339" t="s">
        <v>4937</v>
      </c>
      <c r="D1339" t="s">
        <v>3795</v>
      </c>
      <c r="E1339" t="s">
        <v>197</v>
      </c>
      <c r="F1339" t="s">
        <v>3812</v>
      </c>
      <c r="G1339" t="s">
        <v>820</v>
      </c>
      <c r="H1339" t="s">
        <v>4938</v>
      </c>
      <c r="I1339">
        <v>9</v>
      </c>
      <c r="J1339" t="s">
        <v>5716</v>
      </c>
      <c r="K1339">
        <v>1</v>
      </c>
      <c r="L1339" t="s">
        <v>501</v>
      </c>
      <c r="M1339" t="s">
        <v>551</v>
      </c>
      <c r="N1339" t="s">
        <v>6132</v>
      </c>
      <c r="O1339" t="s">
        <v>537</v>
      </c>
      <c r="P1339" t="s">
        <v>8</v>
      </c>
      <c r="Q1339" t="s">
        <v>4570</v>
      </c>
      <c r="R1339" t="s">
        <v>4940</v>
      </c>
      <c r="S1339" t="s">
        <v>195</v>
      </c>
      <c r="T1339" t="s">
        <v>4570</v>
      </c>
      <c r="U1339" t="s">
        <v>4570</v>
      </c>
      <c r="V1339" t="s">
        <v>4496</v>
      </c>
      <c r="W1339" t="s">
        <v>4570</v>
      </c>
      <c r="X1339" t="s">
        <v>6138</v>
      </c>
      <c r="Y1339" t="s">
        <v>4614</v>
      </c>
      <c r="Z1339" t="s">
        <v>8</v>
      </c>
      <c r="AA1339">
        <v>0</v>
      </c>
      <c r="AB1339" t="s">
        <v>195</v>
      </c>
      <c r="AC1339">
        <v>0</v>
      </c>
      <c r="AD1339" t="s">
        <v>195</v>
      </c>
      <c r="AE1339">
        <v>0</v>
      </c>
      <c r="AF1339" t="s">
        <v>195</v>
      </c>
      <c r="AG1339">
        <v>0</v>
      </c>
      <c r="AH1339" t="s">
        <v>195</v>
      </c>
      <c r="AI1339">
        <v>12</v>
      </c>
      <c r="AJ1339" t="s">
        <v>97</v>
      </c>
      <c r="AK1339">
        <v>10398667</v>
      </c>
      <c r="AL1339">
        <v>124784000</v>
      </c>
      <c r="AM1339" t="s">
        <v>5417</v>
      </c>
      <c r="AN1339">
        <v>124784000</v>
      </c>
      <c r="AO1339" t="s">
        <v>5011</v>
      </c>
      <c r="AP1339">
        <v>3832327</v>
      </c>
      <c r="AQ1339">
        <v>8502461</v>
      </c>
      <c r="AR1339">
        <v>8543961</v>
      </c>
      <c r="AS1339">
        <v>14818711</v>
      </c>
      <c r="AT1339">
        <v>8984963</v>
      </c>
      <c r="AU1339">
        <v>7792056</v>
      </c>
      <c r="AV1339">
        <v>17358540</v>
      </c>
      <c r="AW1339">
        <v>11392345</v>
      </c>
      <c r="AX1339">
        <v>8933247</v>
      </c>
      <c r="AY1339">
        <v>10800869</v>
      </c>
      <c r="AZ1339">
        <v>11658083</v>
      </c>
      <c r="BA1339">
        <v>12166437</v>
      </c>
      <c r="BB1339" t="s">
        <v>3796</v>
      </c>
      <c r="BC1339" t="s">
        <v>3797</v>
      </c>
      <c r="BD1339" t="s">
        <v>3813</v>
      </c>
      <c r="BE1339" t="s">
        <v>4605</v>
      </c>
      <c r="BF1339" t="s">
        <v>6134</v>
      </c>
      <c r="BG1339" t="s">
        <v>6135</v>
      </c>
      <c r="BH1339" t="s">
        <v>4947</v>
      </c>
      <c r="BK1339" t="s">
        <v>4635</v>
      </c>
      <c r="BL1339" t="s">
        <v>6139</v>
      </c>
      <c r="BM1339" t="s">
        <v>6137</v>
      </c>
      <c r="BN1339" t="s">
        <v>76</v>
      </c>
      <c r="BO1339" t="s">
        <v>4950</v>
      </c>
      <c r="BP1339" s="441" t="str">
        <f t="shared" si="20"/>
        <v>WA.2378.EBA.994.001.AB.511121</v>
      </c>
    </row>
    <row r="1340" spans="1:68">
      <c r="A1340" t="s">
        <v>5010</v>
      </c>
      <c r="B1340" t="s">
        <v>4936</v>
      </c>
      <c r="C1340" t="s">
        <v>4937</v>
      </c>
      <c r="D1340" t="s">
        <v>3795</v>
      </c>
      <c r="E1340" t="s">
        <v>197</v>
      </c>
      <c r="F1340" t="s">
        <v>3812</v>
      </c>
      <c r="G1340" t="s">
        <v>820</v>
      </c>
      <c r="H1340" t="s">
        <v>4938</v>
      </c>
      <c r="I1340">
        <v>9</v>
      </c>
      <c r="J1340" t="s">
        <v>5716</v>
      </c>
      <c r="K1340">
        <v>1</v>
      </c>
      <c r="L1340" t="s">
        <v>501</v>
      </c>
      <c r="M1340" t="s">
        <v>551</v>
      </c>
      <c r="N1340" t="s">
        <v>6132</v>
      </c>
      <c r="O1340" t="s">
        <v>538</v>
      </c>
      <c r="P1340" t="s">
        <v>8</v>
      </c>
      <c r="Q1340" t="s">
        <v>4570</v>
      </c>
      <c r="R1340" t="s">
        <v>4940</v>
      </c>
      <c r="S1340" t="s">
        <v>195</v>
      </c>
      <c r="T1340" t="s">
        <v>4570</v>
      </c>
      <c r="U1340" t="s">
        <v>4570</v>
      </c>
      <c r="V1340" t="s">
        <v>4496</v>
      </c>
      <c r="W1340" t="s">
        <v>4570</v>
      </c>
      <c r="X1340" t="s">
        <v>6140</v>
      </c>
      <c r="Y1340" t="s">
        <v>4621</v>
      </c>
      <c r="Z1340" t="s">
        <v>8</v>
      </c>
      <c r="AA1340">
        <v>0</v>
      </c>
      <c r="AB1340" t="s">
        <v>195</v>
      </c>
      <c r="AC1340">
        <v>0</v>
      </c>
      <c r="AD1340" t="s">
        <v>195</v>
      </c>
      <c r="AE1340">
        <v>0</v>
      </c>
      <c r="AF1340" t="s">
        <v>195</v>
      </c>
      <c r="AG1340">
        <v>0</v>
      </c>
      <c r="AH1340" t="s">
        <v>195</v>
      </c>
      <c r="AI1340">
        <v>12</v>
      </c>
      <c r="AJ1340" t="s">
        <v>97</v>
      </c>
      <c r="AK1340">
        <v>312083</v>
      </c>
      <c r="AL1340">
        <v>3744000</v>
      </c>
      <c r="AM1340" t="s">
        <v>5417</v>
      </c>
      <c r="AN1340">
        <v>3744000</v>
      </c>
      <c r="AO1340" t="s">
        <v>5011</v>
      </c>
      <c r="AP1340">
        <v>114985</v>
      </c>
      <c r="AQ1340">
        <v>255107</v>
      </c>
      <c r="AR1340">
        <v>256352</v>
      </c>
      <c r="AS1340">
        <v>444618</v>
      </c>
      <c r="AT1340">
        <v>269583</v>
      </c>
      <c r="AU1340">
        <v>233792</v>
      </c>
      <c r="AV1340">
        <v>520823</v>
      </c>
      <c r="AW1340">
        <v>341814</v>
      </c>
      <c r="AX1340">
        <v>268032</v>
      </c>
      <c r="AY1340">
        <v>324068</v>
      </c>
      <c r="AZ1340">
        <v>349787</v>
      </c>
      <c r="BA1340">
        <v>365039</v>
      </c>
      <c r="BB1340" t="s">
        <v>3796</v>
      </c>
      <c r="BC1340" t="s">
        <v>3797</v>
      </c>
      <c r="BD1340" t="s">
        <v>3813</v>
      </c>
      <c r="BE1340" t="s">
        <v>4605</v>
      </c>
      <c r="BF1340" t="s">
        <v>6134</v>
      </c>
      <c r="BG1340" t="s">
        <v>6135</v>
      </c>
      <c r="BH1340" t="s">
        <v>4947</v>
      </c>
      <c r="BK1340" t="s">
        <v>4636</v>
      </c>
      <c r="BL1340" t="s">
        <v>6141</v>
      </c>
      <c r="BM1340" t="s">
        <v>6137</v>
      </c>
      <c r="BN1340" t="s">
        <v>76</v>
      </c>
      <c r="BO1340" t="s">
        <v>4950</v>
      </c>
      <c r="BP1340" s="441" t="str">
        <f t="shared" si="20"/>
        <v>WA.2378.EBA.994.001.AB.511122</v>
      </c>
    </row>
    <row r="1341" spans="1:68">
      <c r="A1341" t="s">
        <v>5010</v>
      </c>
      <c r="B1341" t="s">
        <v>4936</v>
      </c>
      <c r="C1341" t="s">
        <v>4937</v>
      </c>
      <c r="D1341" t="s">
        <v>3795</v>
      </c>
      <c r="E1341" t="s">
        <v>197</v>
      </c>
      <c r="F1341" t="s">
        <v>3812</v>
      </c>
      <c r="G1341" t="s">
        <v>820</v>
      </c>
      <c r="H1341" t="s">
        <v>4938</v>
      </c>
      <c r="I1341">
        <v>9</v>
      </c>
      <c r="J1341" t="s">
        <v>5716</v>
      </c>
      <c r="K1341">
        <v>1</v>
      </c>
      <c r="L1341" t="s">
        <v>501</v>
      </c>
      <c r="M1341" t="s">
        <v>551</v>
      </c>
      <c r="N1341" t="s">
        <v>6132</v>
      </c>
      <c r="O1341" t="s">
        <v>545</v>
      </c>
      <c r="P1341" t="s">
        <v>8</v>
      </c>
      <c r="Q1341" t="s">
        <v>4570</v>
      </c>
      <c r="R1341" t="s">
        <v>4940</v>
      </c>
      <c r="S1341" t="s">
        <v>195</v>
      </c>
      <c r="T1341" t="s">
        <v>4570</v>
      </c>
      <c r="U1341" t="s">
        <v>4570</v>
      </c>
      <c r="V1341" t="s">
        <v>4496</v>
      </c>
      <c r="W1341" t="s">
        <v>4570</v>
      </c>
      <c r="X1341" t="s">
        <v>6142</v>
      </c>
      <c r="Y1341" t="s">
        <v>4606</v>
      </c>
      <c r="Z1341" t="s">
        <v>8</v>
      </c>
      <c r="AA1341">
        <v>0</v>
      </c>
      <c r="AB1341" t="s">
        <v>195</v>
      </c>
      <c r="AC1341">
        <v>0</v>
      </c>
      <c r="AD1341" t="s">
        <v>195</v>
      </c>
      <c r="AE1341">
        <v>0</v>
      </c>
      <c r="AF1341" t="s">
        <v>195</v>
      </c>
      <c r="AG1341">
        <v>0</v>
      </c>
      <c r="AH1341" t="s">
        <v>195</v>
      </c>
      <c r="AI1341">
        <v>1</v>
      </c>
      <c r="AJ1341" t="s">
        <v>153</v>
      </c>
      <c r="AK1341">
        <v>266472000</v>
      </c>
      <c r="AL1341">
        <v>266472000</v>
      </c>
      <c r="AM1341" t="s">
        <v>5417</v>
      </c>
      <c r="AN1341">
        <v>266472000</v>
      </c>
      <c r="AO1341" t="s">
        <v>5011</v>
      </c>
      <c r="AP1341">
        <v>8183804</v>
      </c>
      <c r="AQ1341">
        <v>18156718</v>
      </c>
      <c r="AR1341">
        <v>18245339</v>
      </c>
      <c r="AS1341">
        <v>31644854</v>
      </c>
      <c r="AT1341">
        <v>19187083</v>
      </c>
      <c r="AU1341">
        <v>16639670</v>
      </c>
      <c r="AV1341">
        <v>37068573</v>
      </c>
      <c r="AW1341">
        <v>24327967</v>
      </c>
      <c r="AX1341">
        <v>19076645</v>
      </c>
      <c r="AY1341">
        <v>23064890</v>
      </c>
      <c r="AZ1341">
        <v>24895441</v>
      </c>
      <c r="BA1341">
        <v>25981016</v>
      </c>
      <c r="BB1341" t="s">
        <v>3796</v>
      </c>
      <c r="BC1341" t="s">
        <v>3797</v>
      </c>
      <c r="BD1341" t="s">
        <v>3813</v>
      </c>
      <c r="BE1341" t="s">
        <v>4605</v>
      </c>
      <c r="BF1341" t="s">
        <v>6134</v>
      </c>
      <c r="BG1341" t="s">
        <v>6135</v>
      </c>
      <c r="BH1341" t="s">
        <v>4947</v>
      </c>
      <c r="BK1341" t="s">
        <v>4643</v>
      </c>
      <c r="BL1341" t="s">
        <v>6143</v>
      </c>
      <c r="BM1341" t="s">
        <v>6137</v>
      </c>
      <c r="BN1341" t="s">
        <v>76</v>
      </c>
      <c r="BO1341" t="s">
        <v>4950</v>
      </c>
      <c r="BP1341" s="441" t="str">
        <f t="shared" si="20"/>
        <v>WA.2378.EBA.994.001.AB.512411</v>
      </c>
    </row>
    <row r="1342" spans="1:68">
      <c r="A1342" t="s">
        <v>5010</v>
      </c>
      <c r="B1342" t="s">
        <v>4936</v>
      </c>
      <c r="C1342" t="s">
        <v>4937</v>
      </c>
      <c r="D1342" t="s">
        <v>3795</v>
      </c>
      <c r="E1342" t="s">
        <v>197</v>
      </c>
      <c r="F1342" t="s">
        <v>3812</v>
      </c>
      <c r="G1342" t="s">
        <v>820</v>
      </c>
      <c r="H1342" t="s">
        <v>4938</v>
      </c>
      <c r="I1342">
        <v>9</v>
      </c>
      <c r="J1342" t="s">
        <v>5716</v>
      </c>
      <c r="K1342">
        <v>1</v>
      </c>
      <c r="L1342" t="s">
        <v>501</v>
      </c>
      <c r="M1342" t="s">
        <v>2095</v>
      </c>
      <c r="N1342" t="s">
        <v>6144</v>
      </c>
      <c r="O1342" t="s">
        <v>545</v>
      </c>
      <c r="P1342" t="s">
        <v>8</v>
      </c>
      <c r="Q1342" t="s">
        <v>4570</v>
      </c>
      <c r="R1342" t="s">
        <v>4940</v>
      </c>
      <c r="S1342" t="s">
        <v>195</v>
      </c>
      <c r="T1342" t="s">
        <v>4570</v>
      </c>
      <c r="U1342" t="s">
        <v>4570</v>
      </c>
      <c r="V1342" t="s">
        <v>4496</v>
      </c>
      <c r="W1342" t="s">
        <v>4570</v>
      </c>
      <c r="X1342" t="s">
        <v>6145</v>
      </c>
      <c r="Y1342" t="s">
        <v>88</v>
      </c>
      <c r="Z1342" t="s">
        <v>8</v>
      </c>
      <c r="AA1342">
        <v>0</v>
      </c>
      <c r="AB1342" t="s">
        <v>195</v>
      </c>
      <c r="AC1342">
        <v>0</v>
      </c>
      <c r="AD1342" t="s">
        <v>195</v>
      </c>
      <c r="AE1342">
        <v>0</v>
      </c>
      <c r="AF1342" t="s">
        <v>195</v>
      </c>
      <c r="AG1342">
        <v>0</v>
      </c>
      <c r="AH1342" t="s">
        <v>195</v>
      </c>
      <c r="AI1342">
        <v>10</v>
      </c>
      <c r="AJ1342" t="s">
        <v>97</v>
      </c>
      <c r="AK1342">
        <v>28347700</v>
      </c>
      <c r="AL1342">
        <v>283477000</v>
      </c>
      <c r="AM1342" t="s">
        <v>5417</v>
      </c>
      <c r="AN1342">
        <v>283477000</v>
      </c>
      <c r="AO1342" t="s">
        <v>5011</v>
      </c>
      <c r="AP1342">
        <v>8706056</v>
      </c>
      <c r="AQ1342">
        <v>19315395</v>
      </c>
      <c r="AR1342">
        <v>19409671</v>
      </c>
      <c r="AS1342">
        <v>33664281</v>
      </c>
      <c r="AT1342">
        <v>20411513</v>
      </c>
      <c r="AU1342">
        <v>17701537</v>
      </c>
      <c r="AV1342">
        <v>39434116</v>
      </c>
      <c r="AW1342">
        <v>25880464</v>
      </c>
      <c r="AX1342">
        <v>20294027</v>
      </c>
      <c r="AY1342">
        <v>24536783</v>
      </c>
      <c r="AZ1342">
        <v>26484151</v>
      </c>
      <c r="BA1342">
        <v>27639006</v>
      </c>
      <c r="BB1342" t="s">
        <v>3796</v>
      </c>
      <c r="BC1342" t="s">
        <v>3797</v>
      </c>
      <c r="BD1342" t="s">
        <v>3813</v>
      </c>
      <c r="BE1342" t="s">
        <v>4605</v>
      </c>
      <c r="BF1342" t="s">
        <v>6134</v>
      </c>
      <c r="BG1342" t="s">
        <v>6146</v>
      </c>
      <c r="BH1342" t="s">
        <v>4947</v>
      </c>
      <c r="BK1342" t="s">
        <v>4643</v>
      </c>
      <c r="BL1342" t="s">
        <v>6147</v>
      </c>
      <c r="BM1342" t="s">
        <v>6137</v>
      </c>
      <c r="BN1342" t="s">
        <v>76</v>
      </c>
      <c r="BO1342" t="s">
        <v>4950</v>
      </c>
      <c r="BP1342" s="441" t="str">
        <f t="shared" si="20"/>
        <v>WA.2378.EBA.994.001.DB.512411</v>
      </c>
    </row>
    <row r="1343" spans="1:68">
      <c r="A1343" t="s">
        <v>5010</v>
      </c>
      <c r="B1343" t="s">
        <v>4936</v>
      </c>
      <c r="C1343" t="s">
        <v>4937</v>
      </c>
      <c r="D1343" t="s">
        <v>3795</v>
      </c>
      <c r="E1343" t="s">
        <v>197</v>
      </c>
      <c r="F1343" t="s">
        <v>3812</v>
      </c>
      <c r="G1343" t="s">
        <v>820</v>
      </c>
      <c r="H1343" t="s">
        <v>4938</v>
      </c>
      <c r="I1343">
        <v>9</v>
      </c>
      <c r="J1343" t="s">
        <v>5716</v>
      </c>
      <c r="K1343">
        <v>1</v>
      </c>
      <c r="L1343" t="s">
        <v>501</v>
      </c>
      <c r="M1343" t="s">
        <v>2187</v>
      </c>
      <c r="N1343" t="s">
        <v>3604</v>
      </c>
      <c r="O1343" t="s">
        <v>545</v>
      </c>
      <c r="P1343" t="s">
        <v>8</v>
      </c>
      <c r="Q1343" t="s">
        <v>4570</v>
      </c>
      <c r="R1343" t="s">
        <v>4940</v>
      </c>
      <c r="S1343" t="s">
        <v>195</v>
      </c>
      <c r="T1343" t="s">
        <v>4570</v>
      </c>
      <c r="U1343" t="s">
        <v>4570</v>
      </c>
      <c r="V1343" t="s">
        <v>4496</v>
      </c>
      <c r="W1343" t="s">
        <v>4570</v>
      </c>
      <c r="X1343" t="s">
        <v>6148</v>
      </c>
      <c r="Y1343" t="s">
        <v>6149</v>
      </c>
      <c r="Z1343" t="s">
        <v>8</v>
      </c>
      <c r="AA1343">
        <v>0</v>
      </c>
      <c r="AB1343" t="s">
        <v>195</v>
      </c>
      <c r="AC1343">
        <v>0</v>
      </c>
      <c r="AD1343" t="s">
        <v>195</v>
      </c>
      <c r="AE1343">
        <v>0</v>
      </c>
      <c r="AF1343" t="s">
        <v>195</v>
      </c>
      <c r="AG1343">
        <v>0</v>
      </c>
      <c r="AH1343" t="s">
        <v>195</v>
      </c>
      <c r="AI1343">
        <v>1</v>
      </c>
      <c r="AJ1343" t="s">
        <v>153</v>
      </c>
      <c r="AK1343">
        <v>323949000</v>
      </c>
      <c r="AL1343">
        <v>323949000</v>
      </c>
      <c r="AM1343" t="s">
        <v>5417</v>
      </c>
      <c r="AN1343">
        <v>323949000</v>
      </c>
      <c r="AO1343" t="s">
        <v>5011</v>
      </c>
      <c r="AP1343">
        <v>9949019</v>
      </c>
      <c r="AQ1343">
        <v>22073049</v>
      </c>
      <c r="AR1343">
        <v>22180786</v>
      </c>
      <c r="AS1343">
        <v>38470530</v>
      </c>
      <c r="AT1343">
        <v>23325664</v>
      </c>
      <c r="AU1343">
        <v>20228784</v>
      </c>
      <c r="AV1343">
        <v>45064123</v>
      </c>
      <c r="AW1343">
        <v>29575417</v>
      </c>
      <c r="AX1343">
        <v>23191405</v>
      </c>
      <c r="AY1343">
        <v>28039898</v>
      </c>
      <c r="AZ1343">
        <v>30265290</v>
      </c>
      <c r="BA1343">
        <v>31585035</v>
      </c>
      <c r="BB1343" t="s">
        <v>3796</v>
      </c>
      <c r="BC1343" t="s">
        <v>3797</v>
      </c>
      <c r="BD1343" t="s">
        <v>3813</v>
      </c>
      <c r="BE1343" t="s">
        <v>4605</v>
      </c>
      <c r="BF1343" t="s">
        <v>6134</v>
      </c>
      <c r="BG1343" t="s">
        <v>4680</v>
      </c>
      <c r="BH1343" t="s">
        <v>4947</v>
      </c>
      <c r="BK1343" t="s">
        <v>4643</v>
      </c>
      <c r="BL1343" t="s">
        <v>6150</v>
      </c>
      <c r="BM1343" t="s">
        <v>6137</v>
      </c>
      <c r="BN1343" t="s">
        <v>76</v>
      </c>
      <c r="BO1343" t="s">
        <v>4950</v>
      </c>
      <c r="BP1343" s="441" t="str">
        <f t="shared" si="20"/>
        <v>WA.2378.EBA.994.001.GB.512411</v>
      </c>
    </row>
    <row r="1344" spans="1:68">
      <c r="A1344" t="s">
        <v>5010</v>
      </c>
      <c r="B1344" t="s">
        <v>4936</v>
      </c>
      <c r="C1344" t="s">
        <v>4937</v>
      </c>
      <c r="D1344" t="s">
        <v>3795</v>
      </c>
      <c r="E1344" t="s">
        <v>197</v>
      </c>
      <c r="F1344" t="s">
        <v>3812</v>
      </c>
      <c r="G1344" t="s">
        <v>820</v>
      </c>
      <c r="H1344" t="s">
        <v>4938</v>
      </c>
      <c r="I1344">
        <v>9</v>
      </c>
      <c r="J1344" t="s">
        <v>5716</v>
      </c>
      <c r="K1344">
        <v>1</v>
      </c>
      <c r="L1344" t="s">
        <v>546</v>
      </c>
      <c r="M1344" t="s">
        <v>3649</v>
      </c>
      <c r="N1344" t="s">
        <v>3650</v>
      </c>
      <c r="O1344" t="s">
        <v>548</v>
      </c>
      <c r="P1344" t="s">
        <v>8</v>
      </c>
      <c r="Q1344" t="s">
        <v>4570</v>
      </c>
      <c r="R1344" t="s">
        <v>4940</v>
      </c>
      <c r="S1344" t="s">
        <v>195</v>
      </c>
      <c r="T1344" t="s">
        <v>4570</v>
      </c>
      <c r="U1344" t="s">
        <v>4570</v>
      </c>
      <c r="V1344" t="s">
        <v>4496</v>
      </c>
      <c r="W1344" t="s">
        <v>4570</v>
      </c>
      <c r="X1344" t="s">
        <v>6151</v>
      </c>
      <c r="Y1344" t="s">
        <v>4535</v>
      </c>
      <c r="Z1344" t="s">
        <v>8</v>
      </c>
      <c r="AA1344">
        <v>0</v>
      </c>
      <c r="AB1344" t="s">
        <v>195</v>
      </c>
      <c r="AC1344">
        <v>0</v>
      </c>
      <c r="AD1344" t="s">
        <v>195</v>
      </c>
      <c r="AE1344">
        <v>0</v>
      </c>
      <c r="AF1344" t="s">
        <v>195</v>
      </c>
      <c r="AG1344">
        <v>0</v>
      </c>
      <c r="AH1344" t="s">
        <v>195</v>
      </c>
      <c r="AI1344">
        <v>1</v>
      </c>
      <c r="AJ1344" t="s">
        <v>153</v>
      </c>
      <c r="AK1344">
        <v>3000000</v>
      </c>
      <c r="AL1344">
        <v>3000000</v>
      </c>
      <c r="AM1344" t="s">
        <v>5417</v>
      </c>
      <c r="AN1344">
        <v>3000000</v>
      </c>
      <c r="AO1344" t="s">
        <v>5011</v>
      </c>
      <c r="AP1344">
        <v>16879</v>
      </c>
      <c r="AQ1344">
        <v>77865</v>
      </c>
      <c r="AR1344">
        <v>222076</v>
      </c>
      <c r="AS1344">
        <v>229096</v>
      </c>
      <c r="AT1344">
        <v>123438</v>
      </c>
      <c r="AU1344">
        <v>152616</v>
      </c>
      <c r="AV1344">
        <v>276919</v>
      </c>
      <c r="AW1344">
        <v>419701</v>
      </c>
      <c r="AX1344">
        <v>406675</v>
      </c>
      <c r="AY1344">
        <v>351453</v>
      </c>
      <c r="AZ1344">
        <v>419593</v>
      </c>
      <c r="BA1344">
        <v>303689</v>
      </c>
      <c r="BB1344" t="s">
        <v>3796</v>
      </c>
      <c r="BC1344" t="s">
        <v>3797</v>
      </c>
      <c r="BD1344" t="s">
        <v>3813</v>
      </c>
      <c r="BE1344" t="s">
        <v>4605</v>
      </c>
      <c r="BF1344" t="s">
        <v>3734</v>
      </c>
      <c r="BG1344" t="s">
        <v>3836</v>
      </c>
      <c r="BH1344" t="s">
        <v>523</v>
      </c>
      <c r="BI1344" t="s">
        <v>565</v>
      </c>
      <c r="BJ1344" t="s">
        <v>549</v>
      </c>
      <c r="BK1344" t="s">
        <v>3828</v>
      </c>
      <c r="BL1344" t="s">
        <v>6152</v>
      </c>
      <c r="BM1344" t="s">
        <v>4949</v>
      </c>
      <c r="BN1344" t="s">
        <v>6153</v>
      </c>
      <c r="BO1344" t="s">
        <v>4950</v>
      </c>
      <c r="BP1344" s="441" t="str">
        <f t="shared" si="20"/>
        <v>WA.2378.EBA.994.002.GE.521111</v>
      </c>
    </row>
    <row r="1345" spans="1:68">
      <c r="A1345" t="s">
        <v>5010</v>
      </c>
      <c r="B1345" t="s">
        <v>4936</v>
      </c>
      <c r="C1345" t="s">
        <v>4937</v>
      </c>
      <c r="D1345" t="s">
        <v>3795</v>
      </c>
      <c r="E1345" t="s">
        <v>197</v>
      </c>
      <c r="F1345" t="s">
        <v>3812</v>
      </c>
      <c r="G1345" t="s">
        <v>820</v>
      </c>
      <c r="H1345" t="s">
        <v>4938</v>
      </c>
      <c r="I1345">
        <v>9</v>
      </c>
      <c r="J1345" t="s">
        <v>5716</v>
      </c>
      <c r="K1345">
        <v>1</v>
      </c>
      <c r="L1345" t="s">
        <v>546</v>
      </c>
      <c r="M1345" t="s">
        <v>3649</v>
      </c>
      <c r="N1345" t="s">
        <v>3650</v>
      </c>
      <c r="O1345" t="s">
        <v>548</v>
      </c>
      <c r="P1345" t="s">
        <v>8</v>
      </c>
      <c r="Q1345" t="s">
        <v>4570</v>
      </c>
      <c r="R1345" t="s">
        <v>4940</v>
      </c>
      <c r="S1345" t="s">
        <v>195</v>
      </c>
      <c r="T1345" t="s">
        <v>4570</v>
      </c>
      <c r="U1345" t="s">
        <v>4570</v>
      </c>
      <c r="V1345" t="s">
        <v>4951</v>
      </c>
      <c r="W1345" t="s">
        <v>4496</v>
      </c>
      <c r="X1345" t="s">
        <v>6154</v>
      </c>
      <c r="Y1345" t="s">
        <v>4589</v>
      </c>
      <c r="Z1345" t="s">
        <v>8</v>
      </c>
      <c r="AA1345">
        <v>0</v>
      </c>
      <c r="AB1345" t="s">
        <v>195</v>
      </c>
      <c r="AC1345">
        <v>0</v>
      </c>
      <c r="AD1345" t="s">
        <v>195</v>
      </c>
      <c r="AE1345">
        <v>0</v>
      </c>
      <c r="AF1345" t="s">
        <v>195</v>
      </c>
      <c r="AG1345">
        <v>0</v>
      </c>
      <c r="AH1345" t="s">
        <v>195</v>
      </c>
      <c r="AI1345">
        <v>48</v>
      </c>
      <c r="AJ1345" t="s">
        <v>176</v>
      </c>
      <c r="AK1345">
        <v>500000</v>
      </c>
      <c r="AL1345">
        <v>24000000</v>
      </c>
      <c r="AM1345" t="s">
        <v>5417</v>
      </c>
      <c r="AN1345">
        <v>24000000</v>
      </c>
      <c r="AO1345" t="s">
        <v>5011</v>
      </c>
      <c r="AP1345">
        <v>135032</v>
      </c>
      <c r="AQ1345">
        <v>622918</v>
      </c>
      <c r="AR1345">
        <v>1776611</v>
      </c>
      <c r="AS1345">
        <v>1832764</v>
      </c>
      <c r="AT1345">
        <v>987504</v>
      </c>
      <c r="AU1345">
        <v>1220926</v>
      </c>
      <c r="AV1345">
        <v>2215353</v>
      </c>
      <c r="AW1345">
        <v>3357609</v>
      </c>
      <c r="AX1345">
        <v>3253399</v>
      </c>
      <c r="AY1345">
        <v>2811620</v>
      </c>
      <c r="AZ1345">
        <v>3356746</v>
      </c>
      <c r="BA1345">
        <v>2429518</v>
      </c>
      <c r="BB1345" t="s">
        <v>3796</v>
      </c>
      <c r="BC1345" t="s">
        <v>3797</v>
      </c>
      <c r="BD1345" t="s">
        <v>3813</v>
      </c>
      <c r="BE1345" t="s">
        <v>4605</v>
      </c>
      <c r="BF1345" t="s">
        <v>3734</v>
      </c>
      <c r="BG1345" t="s">
        <v>3836</v>
      </c>
      <c r="BH1345" t="s">
        <v>523</v>
      </c>
      <c r="BI1345" t="s">
        <v>565</v>
      </c>
      <c r="BJ1345" t="s">
        <v>549</v>
      </c>
      <c r="BK1345" t="s">
        <v>3828</v>
      </c>
      <c r="BL1345" t="s">
        <v>6155</v>
      </c>
      <c r="BM1345" t="s">
        <v>4949</v>
      </c>
      <c r="BN1345" t="s">
        <v>6153</v>
      </c>
      <c r="BO1345" t="s">
        <v>4950</v>
      </c>
      <c r="BP1345" s="441" t="str">
        <f t="shared" si="20"/>
        <v>WA.2378.EBA.994.002.GE.521111</v>
      </c>
    </row>
    <row r="1346" spans="1:68">
      <c r="A1346" t="s">
        <v>5010</v>
      </c>
      <c r="B1346" t="s">
        <v>4936</v>
      </c>
      <c r="C1346" t="s">
        <v>4937</v>
      </c>
      <c r="D1346" t="s">
        <v>3795</v>
      </c>
      <c r="E1346" t="s">
        <v>197</v>
      </c>
      <c r="F1346" t="s">
        <v>3812</v>
      </c>
      <c r="G1346" t="s">
        <v>820</v>
      </c>
      <c r="H1346" t="s">
        <v>4938</v>
      </c>
      <c r="I1346">
        <v>9</v>
      </c>
      <c r="J1346" t="s">
        <v>5716</v>
      </c>
      <c r="K1346">
        <v>1</v>
      </c>
      <c r="L1346" t="s">
        <v>546</v>
      </c>
      <c r="M1346" t="s">
        <v>3649</v>
      </c>
      <c r="N1346" t="s">
        <v>3650</v>
      </c>
      <c r="O1346" t="s">
        <v>548</v>
      </c>
      <c r="P1346" t="s">
        <v>8</v>
      </c>
      <c r="Q1346" t="s">
        <v>4570</v>
      </c>
      <c r="R1346" t="s">
        <v>4940</v>
      </c>
      <c r="S1346" t="s">
        <v>195</v>
      </c>
      <c r="T1346" t="s">
        <v>4570</v>
      </c>
      <c r="U1346" t="s">
        <v>4570</v>
      </c>
      <c r="V1346" t="s">
        <v>5001</v>
      </c>
      <c r="W1346" t="s">
        <v>4951</v>
      </c>
      <c r="X1346" t="s">
        <v>6156</v>
      </c>
      <c r="Y1346" t="s">
        <v>4529</v>
      </c>
      <c r="Z1346" t="s">
        <v>8</v>
      </c>
      <c r="AA1346">
        <v>0</v>
      </c>
      <c r="AB1346" t="s">
        <v>195</v>
      </c>
      <c r="AC1346">
        <v>0</v>
      </c>
      <c r="AD1346" t="s">
        <v>195</v>
      </c>
      <c r="AE1346">
        <v>0</v>
      </c>
      <c r="AF1346" t="s">
        <v>195</v>
      </c>
      <c r="AG1346">
        <v>0</v>
      </c>
      <c r="AH1346" t="s">
        <v>195</v>
      </c>
      <c r="AI1346">
        <v>12</v>
      </c>
      <c r="AJ1346" t="s">
        <v>78</v>
      </c>
      <c r="AK1346">
        <v>500000</v>
      </c>
      <c r="AL1346">
        <v>6000000</v>
      </c>
      <c r="AM1346" t="s">
        <v>5417</v>
      </c>
      <c r="AN1346">
        <v>6000000</v>
      </c>
      <c r="AO1346" t="s">
        <v>5011</v>
      </c>
      <c r="AP1346">
        <v>33758</v>
      </c>
      <c r="AQ1346">
        <v>155730</v>
      </c>
      <c r="AR1346">
        <v>444153</v>
      </c>
      <c r="AS1346">
        <v>458191</v>
      </c>
      <c r="AT1346">
        <v>246876</v>
      </c>
      <c r="AU1346">
        <v>305232</v>
      </c>
      <c r="AV1346">
        <v>553838</v>
      </c>
      <c r="AW1346">
        <v>839402</v>
      </c>
      <c r="AX1346">
        <v>813350</v>
      </c>
      <c r="AY1346">
        <v>702905</v>
      </c>
      <c r="AZ1346">
        <v>839186</v>
      </c>
      <c r="BA1346">
        <v>607379</v>
      </c>
      <c r="BB1346" t="s">
        <v>3796</v>
      </c>
      <c r="BC1346" t="s">
        <v>3797</v>
      </c>
      <c r="BD1346" t="s">
        <v>3813</v>
      </c>
      <c r="BE1346" t="s">
        <v>4605</v>
      </c>
      <c r="BF1346" t="s">
        <v>3734</v>
      </c>
      <c r="BG1346" t="s">
        <v>3836</v>
      </c>
      <c r="BH1346" t="s">
        <v>523</v>
      </c>
      <c r="BI1346" t="s">
        <v>565</v>
      </c>
      <c r="BJ1346" t="s">
        <v>549</v>
      </c>
      <c r="BK1346" t="s">
        <v>3828</v>
      </c>
      <c r="BL1346" t="s">
        <v>6157</v>
      </c>
      <c r="BM1346" t="s">
        <v>4949</v>
      </c>
      <c r="BN1346" t="s">
        <v>6153</v>
      </c>
      <c r="BO1346" t="s">
        <v>4950</v>
      </c>
      <c r="BP1346" s="441" t="str">
        <f t="shared" ref="BP1346:BP1409" si="21">_xlfn.TEXTJOIN(".",TRUE,D1346,E1346,F1346,J1346,L1346,M1346,O1346)</f>
        <v>WA.2378.EBA.994.002.GE.521111</v>
      </c>
    </row>
    <row r="1347" spans="1:68">
      <c r="A1347" t="s">
        <v>5010</v>
      </c>
      <c r="B1347" t="s">
        <v>4936</v>
      </c>
      <c r="C1347" t="s">
        <v>4937</v>
      </c>
      <c r="D1347" t="s">
        <v>3795</v>
      </c>
      <c r="E1347" t="s">
        <v>197</v>
      </c>
      <c r="F1347" t="s">
        <v>3812</v>
      </c>
      <c r="G1347" t="s">
        <v>820</v>
      </c>
      <c r="H1347" t="s">
        <v>4938</v>
      </c>
      <c r="I1347">
        <v>9</v>
      </c>
      <c r="J1347" t="s">
        <v>5716</v>
      </c>
      <c r="K1347">
        <v>1</v>
      </c>
      <c r="L1347" t="s">
        <v>546</v>
      </c>
      <c r="M1347" t="s">
        <v>3649</v>
      </c>
      <c r="N1347" t="s">
        <v>3650</v>
      </c>
      <c r="O1347" t="s">
        <v>548</v>
      </c>
      <c r="P1347" t="s">
        <v>8</v>
      </c>
      <c r="Q1347" t="s">
        <v>4570</v>
      </c>
      <c r="R1347" t="s">
        <v>4940</v>
      </c>
      <c r="S1347" t="s">
        <v>195</v>
      </c>
      <c r="T1347" t="s">
        <v>4570</v>
      </c>
      <c r="U1347" t="s">
        <v>4570</v>
      </c>
      <c r="V1347" t="s">
        <v>5092</v>
      </c>
      <c r="W1347" t="s">
        <v>5001</v>
      </c>
      <c r="X1347" t="s">
        <v>6158</v>
      </c>
      <c r="Y1347" t="s">
        <v>4536</v>
      </c>
      <c r="Z1347" t="s">
        <v>8</v>
      </c>
      <c r="AA1347">
        <v>0</v>
      </c>
      <c r="AB1347" t="s">
        <v>195</v>
      </c>
      <c r="AC1347">
        <v>0</v>
      </c>
      <c r="AD1347" t="s">
        <v>195</v>
      </c>
      <c r="AE1347">
        <v>0</v>
      </c>
      <c r="AF1347" t="s">
        <v>195</v>
      </c>
      <c r="AG1347">
        <v>0</v>
      </c>
      <c r="AH1347" t="s">
        <v>195</v>
      </c>
      <c r="AI1347">
        <v>60</v>
      </c>
      <c r="AJ1347" t="s">
        <v>91</v>
      </c>
      <c r="AK1347">
        <v>200000</v>
      </c>
      <c r="AL1347">
        <v>12000000</v>
      </c>
      <c r="AM1347" t="s">
        <v>5417</v>
      </c>
      <c r="AN1347">
        <v>12000000</v>
      </c>
      <c r="AO1347" t="s">
        <v>5011</v>
      </c>
      <c r="AP1347">
        <v>67516</v>
      </c>
      <c r="AQ1347">
        <v>311459</v>
      </c>
      <c r="AR1347">
        <v>888305</v>
      </c>
      <c r="AS1347">
        <v>916382</v>
      </c>
      <c r="AT1347">
        <v>493752</v>
      </c>
      <c r="AU1347">
        <v>610463</v>
      </c>
      <c r="AV1347">
        <v>1107676</v>
      </c>
      <c r="AW1347">
        <v>1678804</v>
      </c>
      <c r="AX1347">
        <v>1626700</v>
      </c>
      <c r="AY1347">
        <v>1405810</v>
      </c>
      <c r="AZ1347">
        <v>1678373</v>
      </c>
      <c r="BA1347">
        <v>1214760</v>
      </c>
      <c r="BB1347" t="s">
        <v>3796</v>
      </c>
      <c r="BC1347" t="s">
        <v>3797</v>
      </c>
      <c r="BD1347" t="s">
        <v>3813</v>
      </c>
      <c r="BE1347" t="s">
        <v>4605</v>
      </c>
      <c r="BF1347" t="s">
        <v>3734</v>
      </c>
      <c r="BG1347" t="s">
        <v>3836</v>
      </c>
      <c r="BH1347" t="s">
        <v>523</v>
      </c>
      <c r="BI1347" t="s">
        <v>565</v>
      </c>
      <c r="BJ1347" t="s">
        <v>549</v>
      </c>
      <c r="BK1347" t="s">
        <v>3828</v>
      </c>
      <c r="BL1347" t="s">
        <v>6159</v>
      </c>
      <c r="BM1347" t="s">
        <v>4949</v>
      </c>
      <c r="BN1347" t="s">
        <v>6153</v>
      </c>
      <c r="BO1347" t="s">
        <v>4950</v>
      </c>
      <c r="BP1347" s="441" t="str">
        <f t="shared" si="21"/>
        <v>WA.2378.EBA.994.002.GE.521111</v>
      </c>
    </row>
    <row r="1348" spans="1:68">
      <c r="A1348" t="s">
        <v>5010</v>
      </c>
      <c r="B1348" t="s">
        <v>4936</v>
      </c>
      <c r="C1348" t="s">
        <v>4937</v>
      </c>
      <c r="D1348" t="s">
        <v>3795</v>
      </c>
      <c r="E1348" t="s">
        <v>197</v>
      </c>
      <c r="F1348" t="s">
        <v>3812</v>
      </c>
      <c r="G1348" t="s">
        <v>820</v>
      </c>
      <c r="H1348" t="s">
        <v>4938</v>
      </c>
      <c r="I1348">
        <v>9</v>
      </c>
      <c r="J1348" t="s">
        <v>5716</v>
      </c>
      <c r="K1348">
        <v>1</v>
      </c>
      <c r="L1348" t="s">
        <v>546</v>
      </c>
      <c r="M1348" t="s">
        <v>3649</v>
      </c>
      <c r="N1348" t="s">
        <v>3650</v>
      </c>
      <c r="O1348" t="s">
        <v>556</v>
      </c>
      <c r="P1348" t="s">
        <v>8</v>
      </c>
      <c r="Q1348" t="s">
        <v>4570</v>
      </c>
      <c r="R1348" t="s">
        <v>4940</v>
      </c>
      <c r="S1348" t="s">
        <v>195</v>
      </c>
      <c r="T1348" t="s">
        <v>4570</v>
      </c>
      <c r="U1348" t="s">
        <v>4570</v>
      </c>
      <c r="V1348" t="s">
        <v>4496</v>
      </c>
      <c r="W1348" t="s">
        <v>4570</v>
      </c>
      <c r="X1348" t="s">
        <v>6160</v>
      </c>
      <c r="Y1348" t="s">
        <v>4525</v>
      </c>
      <c r="Z1348" t="s">
        <v>8</v>
      </c>
      <c r="AA1348">
        <v>0</v>
      </c>
      <c r="AB1348" t="s">
        <v>195</v>
      </c>
      <c r="AC1348">
        <v>0</v>
      </c>
      <c r="AD1348" t="s">
        <v>195</v>
      </c>
      <c r="AE1348">
        <v>0</v>
      </c>
      <c r="AF1348" t="s">
        <v>195</v>
      </c>
      <c r="AG1348">
        <v>0</v>
      </c>
      <c r="AH1348" t="s">
        <v>195</v>
      </c>
      <c r="AI1348">
        <v>1</v>
      </c>
      <c r="AJ1348" t="s">
        <v>6161</v>
      </c>
      <c r="AK1348">
        <v>7200000</v>
      </c>
      <c r="AL1348">
        <v>7200000</v>
      </c>
      <c r="AM1348" t="s">
        <v>5417</v>
      </c>
      <c r="AN1348">
        <v>7200000</v>
      </c>
      <c r="AO1348" t="s">
        <v>5011</v>
      </c>
      <c r="AP1348">
        <v>40510</v>
      </c>
      <c r="AQ1348">
        <v>186875</v>
      </c>
      <c r="AR1348">
        <v>532983</v>
      </c>
      <c r="AS1348">
        <v>549829</v>
      </c>
      <c r="AT1348">
        <v>296251</v>
      </c>
      <c r="AU1348">
        <v>366278</v>
      </c>
      <c r="AV1348">
        <v>664606</v>
      </c>
      <c r="AW1348">
        <v>1007283</v>
      </c>
      <c r="AX1348">
        <v>976020</v>
      </c>
      <c r="AY1348">
        <v>843486</v>
      </c>
      <c r="AZ1348">
        <v>1007024</v>
      </c>
      <c r="BA1348">
        <v>728855</v>
      </c>
      <c r="BB1348" t="s">
        <v>3796</v>
      </c>
      <c r="BC1348" t="s">
        <v>3797</v>
      </c>
      <c r="BD1348" t="s">
        <v>3813</v>
      </c>
      <c r="BE1348" t="s">
        <v>4605</v>
      </c>
      <c r="BF1348" t="s">
        <v>3734</v>
      </c>
      <c r="BG1348" t="s">
        <v>3836</v>
      </c>
      <c r="BH1348" t="s">
        <v>523</v>
      </c>
      <c r="BI1348" t="s">
        <v>565</v>
      </c>
      <c r="BJ1348" t="s">
        <v>549</v>
      </c>
      <c r="BK1348" t="s">
        <v>3832</v>
      </c>
      <c r="BL1348" t="s">
        <v>6162</v>
      </c>
      <c r="BM1348" t="s">
        <v>4949</v>
      </c>
      <c r="BN1348" t="s">
        <v>5740</v>
      </c>
      <c r="BO1348" t="s">
        <v>4950</v>
      </c>
      <c r="BP1348" s="441" t="str">
        <f t="shared" si="21"/>
        <v>WA.2378.EBA.994.002.GE.523121</v>
      </c>
    </row>
    <row r="1349" spans="1:68">
      <c r="A1349" t="s">
        <v>5010</v>
      </c>
      <c r="B1349" t="s">
        <v>4936</v>
      </c>
      <c r="C1349" t="s">
        <v>4937</v>
      </c>
      <c r="D1349" t="s">
        <v>3795</v>
      </c>
      <c r="E1349" t="s">
        <v>197</v>
      </c>
      <c r="F1349" t="s">
        <v>3812</v>
      </c>
      <c r="G1349" t="s">
        <v>820</v>
      </c>
      <c r="H1349" t="s">
        <v>4938</v>
      </c>
      <c r="I1349">
        <v>9</v>
      </c>
      <c r="J1349" t="s">
        <v>5716</v>
      </c>
      <c r="K1349">
        <v>1</v>
      </c>
      <c r="L1349" t="s">
        <v>546</v>
      </c>
      <c r="M1349" t="s">
        <v>3649</v>
      </c>
      <c r="N1349" t="s">
        <v>3650</v>
      </c>
      <c r="O1349" t="s">
        <v>556</v>
      </c>
      <c r="P1349" t="s">
        <v>8</v>
      </c>
      <c r="Q1349" t="s">
        <v>4570</v>
      </c>
      <c r="R1349" t="s">
        <v>4940</v>
      </c>
      <c r="S1349" t="s">
        <v>195</v>
      </c>
      <c r="T1349" t="s">
        <v>4570</v>
      </c>
      <c r="U1349" t="s">
        <v>4570</v>
      </c>
      <c r="V1349" t="s">
        <v>4951</v>
      </c>
      <c r="W1349" t="s">
        <v>4496</v>
      </c>
      <c r="X1349" t="s">
        <v>6163</v>
      </c>
      <c r="Y1349" t="s">
        <v>4586</v>
      </c>
      <c r="Z1349" t="s">
        <v>8</v>
      </c>
      <c r="AA1349">
        <v>0</v>
      </c>
      <c r="AB1349" t="s">
        <v>195</v>
      </c>
      <c r="AC1349">
        <v>0</v>
      </c>
      <c r="AD1349" t="s">
        <v>195</v>
      </c>
      <c r="AE1349">
        <v>0</v>
      </c>
      <c r="AF1349" t="s">
        <v>195</v>
      </c>
      <c r="AG1349">
        <v>0</v>
      </c>
      <c r="AH1349" t="s">
        <v>195</v>
      </c>
      <c r="AI1349">
        <v>10</v>
      </c>
      <c r="AJ1349" t="s">
        <v>42</v>
      </c>
      <c r="AK1349">
        <v>730000</v>
      </c>
      <c r="AL1349">
        <v>7300000</v>
      </c>
      <c r="AM1349" t="s">
        <v>5417</v>
      </c>
      <c r="AN1349">
        <v>7300000</v>
      </c>
      <c r="AO1349" t="s">
        <v>5011</v>
      </c>
      <c r="AP1349">
        <v>41072</v>
      </c>
      <c r="AQ1349">
        <v>189471</v>
      </c>
      <c r="AR1349">
        <v>540386</v>
      </c>
      <c r="AS1349">
        <v>557466</v>
      </c>
      <c r="AT1349">
        <v>300366</v>
      </c>
      <c r="AU1349">
        <v>371365</v>
      </c>
      <c r="AV1349">
        <v>673836</v>
      </c>
      <c r="AW1349">
        <v>1021273</v>
      </c>
      <c r="AX1349">
        <v>989576</v>
      </c>
      <c r="AY1349">
        <v>855201</v>
      </c>
      <c r="AZ1349">
        <v>1021010</v>
      </c>
      <c r="BA1349">
        <v>738978</v>
      </c>
      <c r="BB1349" t="s">
        <v>3796</v>
      </c>
      <c r="BC1349" t="s">
        <v>3797</v>
      </c>
      <c r="BD1349" t="s">
        <v>3813</v>
      </c>
      <c r="BE1349" t="s">
        <v>4605</v>
      </c>
      <c r="BF1349" t="s">
        <v>3734</v>
      </c>
      <c r="BG1349" t="s">
        <v>3836</v>
      </c>
      <c r="BH1349" t="s">
        <v>523</v>
      </c>
      <c r="BI1349" t="s">
        <v>565</v>
      </c>
      <c r="BJ1349" t="s">
        <v>549</v>
      </c>
      <c r="BK1349" t="s">
        <v>3832</v>
      </c>
      <c r="BL1349" t="s">
        <v>6164</v>
      </c>
      <c r="BM1349" t="s">
        <v>4949</v>
      </c>
      <c r="BN1349" t="s">
        <v>5740</v>
      </c>
      <c r="BO1349" t="s">
        <v>4950</v>
      </c>
      <c r="BP1349" s="441" t="str">
        <f t="shared" si="21"/>
        <v>WA.2378.EBA.994.002.GE.523121</v>
      </c>
    </row>
    <row r="1350" spans="1:68">
      <c r="A1350" t="s">
        <v>5010</v>
      </c>
      <c r="B1350" t="s">
        <v>4936</v>
      </c>
      <c r="C1350" t="s">
        <v>4937</v>
      </c>
      <c r="D1350" t="s">
        <v>3795</v>
      </c>
      <c r="E1350" t="s">
        <v>197</v>
      </c>
      <c r="F1350" t="s">
        <v>3812</v>
      </c>
      <c r="G1350" t="s">
        <v>820</v>
      </c>
      <c r="H1350" t="s">
        <v>4938</v>
      </c>
      <c r="I1350">
        <v>9</v>
      </c>
      <c r="J1350" t="s">
        <v>5716</v>
      </c>
      <c r="K1350">
        <v>1</v>
      </c>
      <c r="L1350" t="s">
        <v>546</v>
      </c>
      <c r="M1350" t="s">
        <v>3649</v>
      </c>
      <c r="N1350" t="s">
        <v>3650</v>
      </c>
      <c r="O1350" t="s">
        <v>556</v>
      </c>
      <c r="P1350" t="s">
        <v>8</v>
      </c>
      <c r="Q1350" t="s">
        <v>4570</v>
      </c>
      <c r="R1350" t="s">
        <v>4940</v>
      </c>
      <c r="S1350" t="s">
        <v>195</v>
      </c>
      <c r="T1350" t="s">
        <v>4570</v>
      </c>
      <c r="U1350" t="s">
        <v>4570</v>
      </c>
      <c r="V1350" t="s">
        <v>5001</v>
      </c>
      <c r="W1350" t="s">
        <v>4951</v>
      </c>
      <c r="X1350" t="s">
        <v>6165</v>
      </c>
      <c r="Y1350" t="s">
        <v>4523</v>
      </c>
      <c r="Z1350" t="s">
        <v>8</v>
      </c>
      <c r="AA1350">
        <v>0</v>
      </c>
      <c r="AB1350" t="s">
        <v>195</v>
      </c>
      <c r="AC1350">
        <v>0</v>
      </c>
      <c r="AD1350" t="s">
        <v>195</v>
      </c>
      <c r="AE1350">
        <v>0</v>
      </c>
      <c r="AF1350" t="s">
        <v>195</v>
      </c>
      <c r="AG1350">
        <v>0</v>
      </c>
      <c r="AH1350" t="s">
        <v>195</v>
      </c>
      <c r="AI1350">
        <v>10</v>
      </c>
      <c r="AJ1350" t="s">
        <v>42</v>
      </c>
      <c r="AK1350">
        <v>730000</v>
      </c>
      <c r="AL1350">
        <v>7300000</v>
      </c>
      <c r="AM1350" t="s">
        <v>5417</v>
      </c>
      <c r="AN1350">
        <v>7300000</v>
      </c>
      <c r="AO1350" t="s">
        <v>5011</v>
      </c>
      <c r="AP1350">
        <v>41072</v>
      </c>
      <c r="AQ1350">
        <v>189471</v>
      </c>
      <c r="AR1350">
        <v>540386</v>
      </c>
      <c r="AS1350">
        <v>557466</v>
      </c>
      <c r="AT1350">
        <v>300366</v>
      </c>
      <c r="AU1350">
        <v>371365</v>
      </c>
      <c r="AV1350">
        <v>673836</v>
      </c>
      <c r="AW1350">
        <v>1021273</v>
      </c>
      <c r="AX1350">
        <v>989576</v>
      </c>
      <c r="AY1350">
        <v>855201</v>
      </c>
      <c r="AZ1350">
        <v>1021010</v>
      </c>
      <c r="BA1350">
        <v>738978</v>
      </c>
      <c r="BB1350" t="s">
        <v>3796</v>
      </c>
      <c r="BC1350" t="s">
        <v>3797</v>
      </c>
      <c r="BD1350" t="s">
        <v>3813</v>
      </c>
      <c r="BE1350" t="s">
        <v>4605</v>
      </c>
      <c r="BF1350" t="s">
        <v>3734</v>
      </c>
      <c r="BG1350" t="s">
        <v>3836</v>
      </c>
      <c r="BH1350" t="s">
        <v>523</v>
      </c>
      <c r="BI1350" t="s">
        <v>565</v>
      </c>
      <c r="BJ1350" t="s">
        <v>549</v>
      </c>
      <c r="BK1350" t="s">
        <v>3832</v>
      </c>
      <c r="BL1350" t="s">
        <v>6166</v>
      </c>
      <c r="BM1350" t="s">
        <v>4949</v>
      </c>
      <c r="BN1350" t="s">
        <v>5740</v>
      </c>
      <c r="BO1350" t="s">
        <v>4950</v>
      </c>
      <c r="BP1350" s="441" t="str">
        <f t="shared" si="21"/>
        <v>WA.2378.EBA.994.002.GE.523121</v>
      </c>
    </row>
    <row r="1351" spans="1:68">
      <c r="A1351" t="s">
        <v>5010</v>
      </c>
      <c r="B1351" t="s">
        <v>4936</v>
      </c>
      <c r="C1351" t="s">
        <v>4937</v>
      </c>
      <c r="D1351" t="s">
        <v>3795</v>
      </c>
      <c r="E1351" t="s">
        <v>197</v>
      </c>
      <c r="F1351" t="s">
        <v>3812</v>
      </c>
      <c r="G1351" t="s">
        <v>820</v>
      </c>
      <c r="H1351" t="s">
        <v>4938</v>
      </c>
      <c r="I1351">
        <v>9</v>
      </c>
      <c r="J1351" t="s">
        <v>5716</v>
      </c>
      <c r="K1351">
        <v>1</v>
      </c>
      <c r="L1351" t="s">
        <v>546</v>
      </c>
      <c r="M1351" t="s">
        <v>3649</v>
      </c>
      <c r="N1351" t="s">
        <v>3650</v>
      </c>
      <c r="O1351" t="s">
        <v>556</v>
      </c>
      <c r="P1351" t="s">
        <v>8</v>
      </c>
      <c r="Q1351" t="s">
        <v>4570</v>
      </c>
      <c r="R1351" t="s">
        <v>4940</v>
      </c>
      <c r="S1351" t="s">
        <v>195</v>
      </c>
      <c r="T1351" t="s">
        <v>4570</v>
      </c>
      <c r="U1351" t="s">
        <v>4570</v>
      </c>
      <c r="V1351" t="s">
        <v>5092</v>
      </c>
      <c r="W1351" t="s">
        <v>5001</v>
      </c>
      <c r="X1351" t="s">
        <v>6167</v>
      </c>
      <c r="Y1351" t="s">
        <v>4522</v>
      </c>
      <c r="Z1351" t="s">
        <v>8</v>
      </c>
      <c r="AA1351">
        <v>0</v>
      </c>
      <c r="AB1351" t="s">
        <v>195</v>
      </c>
      <c r="AC1351">
        <v>0</v>
      </c>
      <c r="AD1351" t="s">
        <v>195</v>
      </c>
      <c r="AE1351">
        <v>0</v>
      </c>
      <c r="AF1351" t="s">
        <v>195</v>
      </c>
      <c r="AG1351">
        <v>0</v>
      </c>
      <c r="AH1351" t="s">
        <v>195</v>
      </c>
      <c r="AI1351">
        <v>10</v>
      </c>
      <c r="AJ1351" t="s">
        <v>42</v>
      </c>
      <c r="AK1351">
        <v>690000</v>
      </c>
      <c r="AL1351">
        <v>6900000</v>
      </c>
      <c r="AM1351" t="s">
        <v>5417</v>
      </c>
      <c r="AN1351">
        <v>6900000</v>
      </c>
      <c r="AO1351" t="s">
        <v>5011</v>
      </c>
      <c r="AP1351">
        <v>38822</v>
      </c>
      <c r="AQ1351">
        <v>179089</v>
      </c>
      <c r="AR1351">
        <v>510776</v>
      </c>
      <c r="AS1351">
        <v>526920</v>
      </c>
      <c r="AT1351">
        <v>283907</v>
      </c>
      <c r="AU1351">
        <v>351016</v>
      </c>
      <c r="AV1351">
        <v>636914</v>
      </c>
      <c r="AW1351">
        <v>965313</v>
      </c>
      <c r="AX1351">
        <v>935352</v>
      </c>
      <c r="AY1351">
        <v>808341</v>
      </c>
      <c r="AZ1351">
        <v>965064</v>
      </c>
      <c r="BA1351">
        <v>698486</v>
      </c>
      <c r="BB1351" t="s">
        <v>3796</v>
      </c>
      <c r="BC1351" t="s">
        <v>3797</v>
      </c>
      <c r="BD1351" t="s">
        <v>3813</v>
      </c>
      <c r="BE1351" t="s">
        <v>4605</v>
      </c>
      <c r="BF1351" t="s">
        <v>3734</v>
      </c>
      <c r="BG1351" t="s">
        <v>3836</v>
      </c>
      <c r="BH1351" t="s">
        <v>523</v>
      </c>
      <c r="BI1351" t="s">
        <v>565</v>
      </c>
      <c r="BJ1351" t="s">
        <v>549</v>
      </c>
      <c r="BK1351" t="s">
        <v>3832</v>
      </c>
      <c r="BL1351" t="s">
        <v>6168</v>
      </c>
      <c r="BM1351" t="s">
        <v>4949</v>
      </c>
      <c r="BN1351" t="s">
        <v>5740</v>
      </c>
      <c r="BO1351" t="s">
        <v>4950</v>
      </c>
      <c r="BP1351" s="441" t="str">
        <f t="shared" si="21"/>
        <v>WA.2378.EBA.994.002.GE.523121</v>
      </c>
    </row>
    <row r="1352" spans="1:68">
      <c r="A1352" t="s">
        <v>5010</v>
      </c>
      <c r="B1352" t="s">
        <v>4936</v>
      </c>
      <c r="C1352" t="s">
        <v>4937</v>
      </c>
      <c r="D1352" t="s">
        <v>3795</v>
      </c>
      <c r="E1352" t="s">
        <v>197</v>
      </c>
      <c r="F1352" t="s">
        <v>3812</v>
      </c>
      <c r="G1352" t="s">
        <v>820</v>
      </c>
      <c r="H1352" t="s">
        <v>4938</v>
      </c>
      <c r="I1352">
        <v>9</v>
      </c>
      <c r="J1352" t="s">
        <v>5716</v>
      </c>
      <c r="K1352">
        <v>1</v>
      </c>
      <c r="L1352" t="s">
        <v>546</v>
      </c>
      <c r="M1352" t="s">
        <v>3649</v>
      </c>
      <c r="N1352" t="s">
        <v>3650</v>
      </c>
      <c r="O1352" t="s">
        <v>556</v>
      </c>
      <c r="P1352" t="s">
        <v>8</v>
      </c>
      <c r="Q1352" t="s">
        <v>4570</v>
      </c>
      <c r="R1352" t="s">
        <v>4940</v>
      </c>
      <c r="S1352" t="s">
        <v>195</v>
      </c>
      <c r="T1352" t="s">
        <v>4570</v>
      </c>
      <c r="U1352" t="s">
        <v>4570</v>
      </c>
      <c r="V1352" t="s">
        <v>5096</v>
      </c>
      <c r="W1352" t="s">
        <v>5092</v>
      </c>
      <c r="X1352" t="s">
        <v>6169</v>
      </c>
      <c r="Y1352" t="s">
        <v>4585</v>
      </c>
      <c r="Z1352" t="s">
        <v>8</v>
      </c>
      <c r="AA1352">
        <v>0</v>
      </c>
      <c r="AB1352" t="s">
        <v>195</v>
      </c>
      <c r="AC1352">
        <v>0</v>
      </c>
      <c r="AD1352" t="s">
        <v>195</v>
      </c>
      <c r="AE1352">
        <v>0</v>
      </c>
      <c r="AF1352" t="s">
        <v>195</v>
      </c>
      <c r="AG1352">
        <v>0</v>
      </c>
      <c r="AH1352" t="s">
        <v>195</v>
      </c>
      <c r="AI1352">
        <v>1</v>
      </c>
      <c r="AJ1352" t="s">
        <v>153</v>
      </c>
      <c r="AK1352">
        <v>300000</v>
      </c>
      <c r="AL1352">
        <v>300000</v>
      </c>
      <c r="AM1352" t="s">
        <v>5417</v>
      </c>
      <c r="AN1352">
        <v>300000</v>
      </c>
      <c r="AO1352" t="s">
        <v>5011</v>
      </c>
      <c r="AP1352">
        <v>1686</v>
      </c>
      <c r="AQ1352">
        <v>7785</v>
      </c>
      <c r="AR1352">
        <v>22206</v>
      </c>
      <c r="AS1352">
        <v>22902</v>
      </c>
      <c r="AT1352">
        <v>12344</v>
      </c>
      <c r="AU1352">
        <v>15262</v>
      </c>
      <c r="AV1352">
        <v>27692</v>
      </c>
      <c r="AW1352">
        <v>41964</v>
      </c>
      <c r="AX1352">
        <v>40657</v>
      </c>
      <c r="AY1352">
        <v>35145</v>
      </c>
      <c r="AZ1352">
        <v>41953</v>
      </c>
      <c r="BA1352">
        <v>30404</v>
      </c>
      <c r="BB1352" t="s">
        <v>3796</v>
      </c>
      <c r="BC1352" t="s">
        <v>3797</v>
      </c>
      <c r="BD1352" t="s">
        <v>3813</v>
      </c>
      <c r="BE1352" t="s">
        <v>4605</v>
      </c>
      <c r="BF1352" t="s">
        <v>3734</v>
      </c>
      <c r="BG1352" t="s">
        <v>3836</v>
      </c>
      <c r="BH1352" t="s">
        <v>523</v>
      </c>
      <c r="BI1352" t="s">
        <v>565</v>
      </c>
      <c r="BJ1352" t="s">
        <v>549</v>
      </c>
      <c r="BK1352" t="s">
        <v>3832</v>
      </c>
      <c r="BL1352" t="s">
        <v>6170</v>
      </c>
      <c r="BM1352" t="s">
        <v>4949</v>
      </c>
      <c r="BN1352" t="s">
        <v>5740</v>
      </c>
      <c r="BO1352" t="s">
        <v>4950</v>
      </c>
      <c r="BP1352" s="441" t="str">
        <f t="shared" si="21"/>
        <v>WA.2378.EBA.994.002.GE.523121</v>
      </c>
    </row>
    <row r="1353" spans="1:68">
      <c r="A1353" t="s">
        <v>4935</v>
      </c>
      <c r="B1353" t="s">
        <v>4936</v>
      </c>
      <c r="C1353" t="s">
        <v>4937</v>
      </c>
      <c r="D1353" t="s">
        <v>3795</v>
      </c>
      <c r="E1353" t="s">
        <v>197</v>
      </c>
      <c r="F1353" t="s">
        <v>3842</v>
      </c>
      <c r="G1353" t="s">
        <v>2445</v>
      </c>
      <c r="H1353" t="s">
        <v>4938</v>
      </c>
      <c r="I1353">
        <v>5</v>
      </c>
      <c r="J1353" t="s">
        <v>5031</v>
      </c>
      <c r="K1353">
        <v>1</v>
      </c>
      <c r="L1353" t="s">
        <v>812</v>
      </c>
      <c r="M1353" t="s">
        <v>8</v>
      </c>
      <c r="N1353" t="s">
        <v>129</v>
      </c>
      <c r="O1353" t="s">
        <v>503</v>
      </c>
      <c r="P1353" t="s">
        <v>8</v>
      </c>
      <c r="Q1353" t="s">
        <v>4570</v>
      </c>
      <c r="R1353" t="s">
        <v>4940</v>
      </c>
      <c r="S1353" t="s">
        <v>195</v>
      </c>
      <c r="T1353" t="s">
        <v>4570</v>
      </c>
      <c r="U1353" t="s">
        <v>4570</v>
      </c>
      <c r="V1353" t="s">
        <v>4496</v>
      </c>
      <c r="W1353" t="s">
        <v>4570</v>
      </c>
      <c r="X1353" t="s">
        <v>6595</v>
      </c>
      <c r="Y1353" t="s">
        <v>4495</v>
      </c>
      <c r="Z1353" t="s">
        <v>8</v>
      </c>
      <c r="AA1353">
        <v>0</v>
      </c>
      <c r="AB1353" t="s">
        <v>195</v>
      </c>
      <c r="AC1353">
        <v>0</v>
      </c>
      <c r="AD1353" t="s">
        <v>195</v>
      </c>
      <c r="AE1353">
        <v>0</v>
      </c>
      <c r="AF1353" t="s">
        <v>195</v>
      </c>
      <c r="AG1353">
        <v>0</v>
      </c>
      <c r="AH1353" t="s">
        <v>195</v>
      </c>
      <c r="AI1353">
        <v>4</v>
      </c>
      <c r="AJ1353" t="s">
        <v>9</v>
      </c>
      <c r="AK1353">
        <v>1500000</v>
      </c>
      <c r="AL1353">
        <v>6000000</v>
      </c>
      <c r="AM1353" t="s">
        <v>195</v>
      </c>
      <c r="AN1353">
        <v>0</v>
      </c>
      <c r="AO1353" t="s">
        <v>4943</v>
      </c>
      <c r="AP1353">
        <v>31493</v>
      </c>
      <c r="AQ1353">
        <v>31493</v>
      </c>
      <c r="AR1353">
        <v>31493</v>
      </c>
      <c r="AS1353">
        <v>31493</v>
      </c>
      <c r="AT1353">
        <v>31493</v>
      </c>
      <c r="AU1353">
        <v>343253</v>
      </c>
      <c r="AV1353">
        <v>1201385</v>
      </c>
      <c r="AW1353">
        <v>1201385</v>
      </c>
      <c r="AX1353">
        <v>1201385</v>
      </c>
      <c r="AY1353">
        <v>411294</v>
      </c>
      <c r="AZ1353">
        <v>188180</v>
      </c>
      <c r="BA1353">
        <v>1295653</v>
      </c>
      <c r="BB1353" t="s">
        <v>3796</v>
      </c>
      <c r="BC1353" t="s">
        <v>3797</v>
      </c>
      <c r="BD1353" t="s">
        <v>3843</v>
      </c>
      <c r="BE1353" t="s">
        <v>3844</v>
      </c>
      <c r="BF1353" t="s">
        <v>3845</v>
      </c>
      <c r="BG1353" t="s">
        <v>3846</v>
      </c>
      <c r="BH1353" t="s">
        <v>523</v>
      </c>
      <c r="BI1353" t="s">
        <v>532</v>
      </c>
      <c r="BJ1353" t="s">
        <v>533</v>
      </c>
      <c r="BK1353" t="s">
        <v>3773</v>
      </c>
      <c r="BL1353" t="s">
        <v>5068</v>
      </c>
      <c r="BM1353" t="s">
        <v>4949</v>
      </c>
      <c r="BN1353" t="s">
        <v>7</v>
      </c>
      <c r="BO1353" t="s">
        <v>4950</v>
      </c>
      <c r="BP1353" s="441" t="str">
        <f t="shared" si="21"/>
        <v>WA.2378.EBD.952.301.A.521211</v>
      </c>
    </row>
    <row r="1354" spans="1:68">
      <c r="A1354" t="s">
        <v>4935</v>
      </c>
      <c r="B1354" t="s">
        <v>4936</v>
      </c>
      <c r="C1354" t="s">
        <v>4937</v>
      </c>
      <c r="D1354" t="s">
        <v>3795</v>
      </c>
      <c r="E1354" t="s">
        <v>197</v>
      </c>
      <c r="F1354" t="s">
        <v>3842</v>
      </c>
      <c r="G1354" t="s">
        <v>2445</v>
      </c>
      <c r="H1354" t="s">
        <v>4938</v>
      </c>
      <c r="I1354">
        <v>5</v>
      </c>
      <c r="J1354" t="s">
        <v>5031</v>
      </c>
      <c r="K1354">
        <v>1</v>
      </c>
      <c r="L1354" t="s">
        <v>812</v>
      </c>
      <c r="M1354" t="s">
        <v>508</v>
      </c>
      <c r="N1354" t="s">
        <v>130</v>
      </c>
      <c r="O1354" t="s">
        <v>503</v>
      </c>
      <c r="P1354" t="s">
        <v>8</v>
      </c>
      <c r="Q1354" t="s">
        <v>4570</v>
      </c>
      <c r="R1354" t="s">
        <v>4940</v>
      </c>
      <c r="S1354" t="s">
        <v>195</v>
      </c>
      <c r="T1354" t="s">
        <v>4570</v>
      </c>
      <c r="U1354" t="s">
        <v>4570</v>
      </c>
      <c r="V1354" t="s">
        <v>4496</v>
      </c>
      <c r="W1354" t="s">
        <v>4570</v>
      </c>
      <c r="X1354" t="s">
        <v>6596</v>
      </c>
      <c r="Y1354" t="s">
        <v>4495</v>
      </c>
      <c r="Z1354" t="s">
        <v>8</v>
      </c>
      <c r="AA1354">
        <v>0</v>
      </c>
      <c r="AB1354" t="s">
        <v>195</v>
      </c>
      <c r="AC1354">
        <v>0</v>
      </c>
      <c r="AD1354" t="s">
        <v>195</v>
      </c>
      <c r="AE1354">
        <v>0</v>
      </c>
      <c r="AF1354" t="s">
        <v>195</v>
      </c>
      <c r="AG1354">
        <v>0</v>
      </c>
      <c r="AH1354" t="s">
        <v>195</v>
      </c>
      <c r="AI1354">
        <v>8</v>
      </c>
      <c r="AJ1354" t="s">
        <v>9</v>
      </c>
      <c r="AK1354">
        <v>1500000</v>
      </c>
      <c r="AL1354">
        <v>12000000</v>
      </c>
      <c r="AM1354" t="s">
        <v>195</v>
      </c>
      <c r="AN1354">
        <v>0</v>
      </c>
      <c r="AO1354" t="s">
        <v>4943</v>
      </c>
      <c r="AP1354">
        <v>62987</v>
      </c>
      <c r="AQ1354">
        <v>62987</v>
      </c>
      <c r="AR1354">
        <v>62987</v>
      </c>
      <c r="AS1354">
        <v>62987</v>
      </c>
      <c r="AT1354">
        <v>62987</v>
      </c>
      <c r="AU1354">
        <v>686506</v>
      </c>
      <c r="AV1354">
        <v>2402771</v>
      </c>
      <c r="AW1354">
        <v>2402771</v>
      </c>
      <c r="AX1354">
        <v>2402771</v>
      </c>
      <c r="AY1354">
        <v>822589</v>
      </c>
      <c r="AZ1354">
        <v>376360</v>
      </c>
      <c r="BA1354">
        <v>2591297</v>
      </c>
      <c r="BB1354" t="s">
        <v>3796</v>
      </c>
      <c r="BC1354" t="s">
        <v>3797</v>
      </c>
      <c r="BD1354" t="s">
        <v>3843</v>
      </c>
      <c r="BE1354" t="s">
        <v>3844</v>
      </c>
      <c r="BF1354" t="s">
        <v>3845</v>
      </c>
      <c r="BG1354" t="s">
        <v>3847</v>
      </c>
      <c r="BH1354" t="s">
        <v>523</v>
      </c>
      <c r="BI1354" t="s">
        <v>532</v>
      </c>
      <c r="BJ1354" t="s">
        <v>533</v>
      </c>
      <c r="BK1354" t="s">
        <v>3773</v>
      </c>
      <c r="BL1354" t="s">
        <v>5068</v>
      </c>
      <c r="BM1354" t="s">
        <v>4949</v>
      </c>
      <c r="BN1354" t="s">
        <v>7</v>
      </c>
      <c r="BO1354" t="s">
        <v>4950</v>
      </c>
      <c r="BP1354" s="441" t="str">
        <f t="shared" si="21"/>
        <v>WA.2378.EBD.952.301.B.521211</v>
      </c>
    </row>
    <row r="1355" spans="1:68">
      <c r="A1355" t="s">
        <v>4935</v>
      </c>
      <c r="B1355" t="s">
        <v>4936</v>
      </c>
      <c r="C1355" t="s">
        <v>4937</v>
      </c>
      <c r="D1355" t="s">
        <v>3795</v>
      </c>
      <c r="E1355" t="s">
        <v>197</v>
      </c>
      <c r="F1355" t="s">
        <v>3842</v>
      </c>
      <c r="G1355" t="s">
        <v>2445</v>
      </c>
      <c r="H1355" t="s">
        <v>4938</v>
      </c>
      <c r="I1355">
        <v>5</v>
      </c>
      <c r="J1355" t="s">
        <v>5031</v>
      </c>
      <c r="K1355">
        <v>1</v>
      </c>
      <c r="L1355" t="s">
        <v>812</v>
      </c>
      <c r="M1355" t="s">
        <v>509</v>
      </c>
      <c r="N1355" t="s">
        <v>131</v>
      </c>
      <c r="O1355" t="s">
        <v>503</v>
      </c>
      <c r="P1355" t="s">
        <v>8</v>
      </c>
      <c r="Q1355" t="s">
        <v>4570</v>
      </c>
      <c r="R1355" t="s">
        <v>4940</v>
      </c>
      <c r="S1355" t="s">
        <v>195</v>
      </c>
      <c r="T1355" t="s">
        <v>4570</v>
      </c>
      <c r="U1355" t="s">
        <v>4570</v>
      </c>
      <c r="V1355" t="s">
        <v>4496</v>
      </c>
      <c r="W1355" t="s">
        <v>4570</v>
      </c>
      <c r="X1355" t="s">
        <v>6597</v>
      </c>
      <c r="Y1355" t="s">
        <v>4495</v>
      </c>
      <c r="Z1355" t="s">
        <v>8</v>
      </c>
      <c r="AA1355">
        <v>0</v>
      </c>
      <c r="AB1355" t="s">
        <v>195</v>
      </c>
      <c r="AC1355">
        <v>0</v>
      </c>
      <c r="AD1355" t="s">
        <v>195</v>
      </c>
      <c r="AE1355">
        <v>0</v>
      </c>
      <c r="AF1355" t="s">
        <v>195</v>
      </c>
      <c r="AG1355">
        <v>0</v>
      </c>
      <c r="AH1355" t="s">
        <v>195</v>
      </c>
      <c r="AI1355">
        <v>7</v>
      </c>
      <c r="AJ1355" t="s">
        <v>9</v>
      </c>
      <c r="AK1355">
        <v>1500000</v>
      </c>
      <c r="AL1355">
        <v>10500000</v>
      </c>
      <c r="AM1355" t="s">
        <v>195</v>
      </c>
      <c r="AN1355">
        <v>0</v>
      </c>
      <c r="AO1355" t="s">
        <v>4943</v>
      </c>
      <c r="AP1355">
        <v>55114</v>
      </c>
      <c r="AQ1355">
        <v>55114</v>
      </c>
      <c r="AR1355">
        <v>55114</v>
      </c>
      <c r="AS1355">
        <v>55114</v>
      </c>
      <c r="AT1355">
        <v>55114</v>
      </c>
      <c r="AU1355">
        <v>600693</v>
      </c>
      <c r="AV1355">
        <v>2102424</v>
      </c>
      <c r="AW1355">
        <v>2102424</v>
      </c>
      <c r="AX1355">
        <v>2102424</v>
      </c>
      <c r="AY1355">
        <v>719765</v>
      </c>
      <c r="AZ1355">
        <v>329315</v>
      </c>
      <c r="BA1355">
        <v>2267385</v>
      </c>
      <c r="BB1355" t="s">
        <v>3796</v>
      </c>
      <c r="BC1355" t="s">
        <v>3797</v>
      </c>
      <c r="BD1355" t="s">
        <v>3843</v>
      </c>
      <c r="BE1355" t="s">
        <v>3844</v>
      </c>
      <c r="BF1355" t="s">
        <v>3845</v>
      </c>
      <c r="BG1355" t="s">
        <v>3848</v>
      </c>
      <c r="BH1355" t="s">
        <v>523</v>
      </c>
      <c r="BI1355" t="s">
        <v>532</v>
      </c>
      <c r="BJ1355" t="s">
        <v>533</v>
      </c>
      <c r="BK1355" t="s">
        <v>3773</v>
      </c>
      <c r="BL1355" t="s">
        <v>5068</v>
      </c>
      <c r="BM1355" t="s">
        <v>4949</v>
      </c>
      <c r="BN1355" t="s">
        <v>7</v>
      </c>
      <c r="BO1355" t="s">
        <v>4950</v>
      </c>
      <c r="BP1355" s="441" t="str">
        <f t="shared" si="21"/>
        <v>WA.2378.EBD.952.301.C.521211</v>
      </c>
    </row>
    <row r="1356" spans="1:68">
      <c r="A1356" t="s">
        <v>4935</v>
      </c>
      <c r="B1356" t="s">
        <v>4936</v>
      </c>
      <c r="C1356" t="s">
        <v>4937</v>
      </c>
      <c r="D1356" t="s">
        <v>3795</v>
      </c>
      <c r="E1356" t="s">
        <v>197</v>
      </c>
      <c r="F1356" t="s">
        <v>3842</v>
      </c>
      <c r="G1356" t="s">
        <v>2445</v>
      </c>
      <c r="H1356" t="s">
        <v>4938</v>
      </c>
      <c r="I1356">
        <v>5</v>
      </c>
      <c r="J1356" t="s">
        <v>5031</v>
      </c>
      <c r="K1356">
        <v>1</v>
      </c>
      <c r="L1356" t="s">
        <v>812</v>
      </c>
      <c r="M1356" t="s">
        <v>509</v>
      </c>
      <c r="N1356" t="s">
        <v>131</v>
      </c>
      <c r="O1356" t="s">
        <v>503</v>
      </c>
      <c r="P1356" t="s">
        <v>8</v>
      </c>
      <c r="Q1356" t="s">
        <v>4570</v>
      </c>
      <c r="R1356" t="s">
        <v>4940</v>
      </c>
      <c r="S1356" t="s">
        <v>195</v>
      </c>
      <c r="T1356" t="s">
        <v>4570</v>
      </c>
      <c r="U1356" t="s">
        <v>4570</v>
      </c>
      <c r="V1356" t="s">
        <v>4951</v>
      </c>
      <c r="W1356" t="s">
        <v>4496</v>
      </c>
      <c r="X1356" t="s">
        <v>6598</v>
      </c>
      <c r="Y1356" t="s">
        <v>4489</v>
      </c>
      <c r="Z1356" t="s">
        <v>8</v>
      </c>
      <c r="AA1356">
        <v>0</v>
      </c>
      <c r="AB1356" t="s">
        <v>195</v>
      </c>
      <c r="AC1356">
        <v>0</v>
      </c>
      <c r="AD1356" t="s">
        <v>195</v>
      </c>
      <c r="AE1356">
        <v>0</v>
      </c>
      <c r="AF1356" t="s">
        <v>195</v>
      </c>
      <c r="AG1356">
        <v>0</v>
      </c>
      <c r="AH1356" t="s">
        <v>195</v>
      </c>
      <c r="AI1356">
        <v>150</v>
      </c>
      <c r="AJ1356" t="s">
        <v>25</v>
      </c>
      <c r="AK1356">
        <v>70000</v>
      </c>
      <c r="AL1356">
        <v>10500000</v>
      </c>
      <c r="AM1356" t="s">
        <v>195</v>
      </c>
      <c r="AN1356">
        <v>0</v>
      </c>
      <c r="AO1356" t="s">
        <v>4943</v>
      </c>
      <c r="AP1356">
        <v>55114</v>
      </c>
      <c r="AQ1356">
        <v>55114</v>
      </c>
      <c r="AR1356">
        <v>55114</v>
      </c>
      <c r="AS1356">
        <v>55114</v>
      </c>
      <c r="AT1356">
        <v>55114</v>
      </c>
      <c r="AU1356">
        <v>600693</v>
      </c>
      <c r="AV1356">
        <v>2102424</v>
      </c>
      <c r="AW1356">
        <v>2102424</v>
      </c>
      <c r="AX1356">
        <v>2102424</v>
      </c>
      <c r="AY1356">
        <v>719765</v>
      </c>
      <c r="AZ1356">
        <v>329315</v>
      </c>
      <c r="BA1356">
        <v>2267385</v>
      </c>
      <c r="BB1356" t="s">
        <v>3796</v>
      </c>
      <c r="BC1356" t="s">
        <v>3797</v>
      </c>
      <c r="BD1356" t="s">
        <v>3843</v>
      </c>
      <c r="BE1356" t="s">
        <v>3844</v>
      </c>
      <c r="BF1356" t="s">
        <v>3845</v>
      </c>
      <c r="BG1356" t="s">
        <v>3848</v>
      </c>
      <c r="BH1356" t="s">
        <v>523</v>
      </c>
      <c r="BI1356" t="s">
        <v>532</v>
      </c>
      <c r="BJ1356" t="s">
        <v>533</v>
      </c>
      <c r="BK1356" t="s">
        <v>3773</v>
      </c>
      <c r="BL1356" t="s">
        <v>5926</v>
      </c>
      <c r="BM1356" t="s">
        <v>4949</v>
      </c>
      <c r="BN1356" t="s">
        <v>7</v>
      </c>
      <c r="BO1356" t="s">
        <v>4950</v>
      </c>
      <c r="BP1356" s="441" t="str">
        <f t="shared" si="21"/>
        <v>WA.2378.EBD.952.301.C.521211</v>
      </c>
    </row>
    <row r="1357" spans="1:68">
      <c r="A1357" t="s">
        <v>4935</v>
      </c>
      <c r="B1357" t="s">
        <v>4936</v>
      </c>
      <c r="C1357" t="s">
        <v>4937</v>
      </c>
      <c r="D1357" t="s">
        <v>3795</v>
      </c>
      <c r="E1357" t="s">
        <v>197</v>
      </c>
      <c r="F1357" t="s">
        <v>3842</v>
      </c>
      <c r="G1357" t="s">
        <v>2445</v>
      </c>
      <c r="H1357" t="s">
        <v>4938</v>
      </c>
      <c r="I1357">
        <v>5</v>
      </c>
      <c r="J1357" t="s">
        <v>5054</v>
      </c>
      <c r="K1357">
        <v>2</v>
      </c>
      <c r="L1357" t="s">
        <v>812</v>
      </c>
      <c r="M1357" t="s">
        <v>8</v>
      </c>
      <c r="N1357" t="s">
        <v>174</v>
      </c>
      <c r="O1357" t="s">
        <v>503</v>
      </c>
      <c r="P1357" t="s">
        <v>8</v>
      </c>
      <c r="Q1357" t="s">
        <v>4570</v>
      </c>
      <c r="R1357" t="s">
        <v>4940</v>
      </c>
      <c r="S1357" t="s">
        <v>195</v>
      </c>
      <c r="T1357" t="s">
        <v>4570</v>
      </c>
      <c r="U1357" t="s">
        <v>4570</v>
      </c>
      <c r="V1357" t="s">
        <v>4496</v>
      </c>
      <c r="W1357" t="s">
        <v>4570</v>
      </c>
      <c r="X1357" t="s">
        <v>6599</v>
      </c>
      <c r="Y1357" t="s">
        <v>4495</v>
      </c>
      <c r="Z1357" t="s">
        <v>8</v>
      </c>
      <c r="AA1357">
        <v>0</v>
      </c>
      <c r="AB1357" t="s">
        <v>195</v>
      </c>
      <c r="AC1357">
        <v>0</v>
      </c>
      <c r="AD1357" t="s">
        <v>195</v>
      </c>
      <c r="AE1357">
        <v>0</v>
      </c>
      <c r="AF1357" t="s">
        <v>195</v>
      </c>
      <c r="AG1357">
        <v>0</v>
      </c>
      <c r="AH1357" t="s">
        <v>195</v>
      </c>
      <c r="AI1357">
        <v>3</v>
      </c>
      <c r="AJ1357" t="s">
        <v>9</v>
      </c>
      <c r="AK1357">
        <v>1500000</v>
      </c>
      <c r="AL1357">
        <v>4500000</v>
      </c>
      <c r="AM1357" t="s">
        <v>195</v>
      </c>
      <c r="AN1357">
        <v>0</v>
      </c>
      <c r="AO1357" t="s">
        <v>4943</v>
      </c>
      <c r="AP1357">
        <v>27005</v>
      </c>
      <c r="AQ1357">
        <v>27005</v>
      </c>
      <c r="AR1357">
        <v>27005</v>
      </c>
      <c r="AS1357">
        <v>40679</v>
      </c>
      <c r="AT1357">
        <v>40679</v>
      </c>
      <c r="AU1357">
        <v>52713</v>
      </c>
      <c r="AV1357">
        <v>997457</v>
      </c>
      <c r="AW1357">
        <v>127609</v>
      </c>
      <c r="AX1357">
        <v>119991</v>
      </c>
      <c r="AY1357">
        <v>900213</v>
      </c>
      <c r="AZ1357">
        <v>1489696</v>
      </c>
      <c r="BA1357">
        <v>649948</v>
      </c>
      <c r="BB1357" t="s">
        <v>3796</v>
      </c>
      <c r="BC1357" t="s">
        <v>3797</v>
      </c>
      <c r="BD1357" t="s">
        <v>3843</v>
      </c>
      <c r="BE1357" t="s">
        <v>3850</v>
      </c>
      <c r="BF1357" t="s">
        <v>3849</v>
      </c>
      <c r="BG1357" t="s">
        <v>3801</v>
      </c>
      <c r="BH1357" t="s">
        <v>523</v>
      </c>
      <c r="BI1357" t="s">
        <v>532</v>
      </c>
      <c r="BJ1357" t="s">
        <v>570</v>
      </c>
      <c r="BK1357" t="s">
        <v>3773</v>
      </c>
      <c r="BL1357" t="s">
        <v>5068</v>
      </c>
      <c r="BM1357" t="s">
        <v>4949</v>
      </c>
      <c r="BN1357" t="s">
        <v>7</v>
      </c>
      <c r="BO1357" t="s">
        <v>4950</v>
      </c>
      <c r="BP1357" s="441" t="str">
        <f t="shared" si="21"/>
        <v>WA.2378.EBD.953.301.A.521211</v>
      </c>
    </row>
    <row r="1358" spans="1:68">
      <c r="A1358" t="s">
        <v>4935</v>
      </c>
      <c r="B1358" t="s">
        <v>4936</v>
      </c>
      <c r="C1358" t="s">
        <v>4937</v>
      </c>
      <c r="D1358" t="s">
        <v>3795</v>
      </c>
      <c r="E1358" t="s">
        <v>197</v>
      </c>
      <c r="F1358" t="s">
        <v>3842</v>
      </c>
      <c r="G1358" t="s">
        <v>2445</v>
      </c>
      <c r="H1358" t="s">
        <v>4938</v>
      </c>
      <c r="I1358">
        <v>5</v>
      </c>
      <c r="J1358" t="s">
        <v>5054</v>
      </c>
      <c r="K1358">
        <v>2</v>
      </c>
      <c r="L1358" t="s">
        <v>812</v>
      </c>
      <c r="M1358" t="s">
        <v>8</v>
      </c>
      <c r="N1358" t="s">
        <v>174</v>
      </c>
      <c r="O1358" t="s">
        <v>503</v>
      </c>
      <c r="P1358" t="s">
        <v>8</v>
      </c>
      <c r="Q1358" t="s">
        <v>4570</v>
      </c>
      <c r="R1358" t="s">
        <v>4940</v>
      </c>
      <c r="S1358" t="s">
        <v>195</v>
      </c>
      <c r="T1358" t="s">
        <v>4570</v>
      </c>
      <c r="U1358" t="s">
        <v>4570</v>
      </c>
      <c r="V1358" t="s">
        <v>4951</v>
      </c>
      <c r="W1358" t="s">
        <v>4496</v>
      </c>
      <c r="X1358" t="s">
        <v>6600</v>
      </c>
      <c r="Y1358" t="s">
        <v>4489</v>
      </c>
      <c r="Z1358" t="s">
        <v>8</v>
      </c>
      <c r="AA1358">
        <v>0</v>
      </c>
      <c r="AB1358" t="s">
        <v>195</v>
      </c>
      <c r="AC1358">
        <v>0</v>
      </c>
      <c r="AD1358" t="s">
        <v>195</v>
      </c>
      <c r="AE1358">
        <v>0</v>
      </c>
      <c r="AF1358" t="s">
        <v>195</v>
      </c>
      <c r="AG1358">
        <v>0</v>
      </c>
      <c r="AH1358" t="s">
        <v>195</v>
      </c>
      <c r="AI1358">
        <v>150</v>
      </c>
      <c r="AJ1358" t="s">
        <v>25</v>
      </c>
      <c r="AK1358">
        <v>75000</v>
      </c>
      <c r="AL1358">
        <v>11250000</v>
      </c>
      <c r="AM1358" t="s">
        <v>195</v>
      </c>
      <c r="AN1358">
        <v>0</v>
      </c>
      <c r="AO1358" t="s">
        <v>4943</v>
      </c>
      <c r="AP1358">
        <v>67512</v>
      </c>
      <c r="AQ1358">
        <v>67512</v>
      </c>
      <c r="AR1358">
        <v>67512</v>
      </c>
      <c r="AS1358">
        <v>101698</v>
      </c>
      <c r="AT1358">
        <v>101698</v>
      </c>
      <c r="AU1358">
        <v>131782</v>
      </c>
      <c r="AV1358">
        <v>2493643</v>
      </c>
      <c r="AW1358">
        <v>319024</v>
      </c>
      <c r="AX1358">
        <v>299977</v>
      </c>
      <c r="AY1358">
        <v>2250531</v>
      </c>
      <c r="AZ1358">
        <v>3724240</v>
      </c>
      <c r="BA1358">
        <v>1624871</v>
      </c>
      <c r="BB1358" t="s">
        <v>3796</v>
      </c>
      <c r="BC1358" t="s">
        <v>3797</v>
      </c>
      <c r="BD1358" t="s">
        <v>3843</v>
      </c>
      <c r="BE1358" t="s">
        <v>3850</v>
      </c>
      <c r="BF1358" t="s">
        <v>3849</v>
      </c>
      <c r="BG1358" t="s">
        <v>3801</v>
      </c>
      <c r="BH1358" t="s">
        <v>523</v>
      </c>
      <c r="BI1358" t="s">
        <v>532</v>
      </c>
      <c r="BJ1358" t="s">
        <v>570</v>
      </c>
      <c r="BK1358" t="s">
        <v>3773</v>
      </c>
      <c r="BL1358" t="s">
        <v>5926</v>
      </c>
      <c r="BM1358" t="s">
        <v>4949</v>
      </c>
      <c r="BN1358" t="s">
        <v>7</v>
      </c>
      <c r="BO1358" t="s">
        <v>4950</v>
      </c>
      <c r="BP1358" s="441" t="str">
        <f t="shared" si="21"/>
        <v>WA.2378.EBD.953.301.A.521211</v>
      </c>
    </row>
    <row r="1359" spans="1:68">
      <c r="A1359" t="s">
        <v>4935</v>
      </c>
      <c r="B1359" t="s">
        <v>4936</v>
      </c>
      <c r="C1359" t="s">
        <v>4937</v>
      </c>
      <c r="D1359" t="s">
        <v>3795</v>
      </c>
      <c r="E1359" t="s">
        <v>197</v>
      </c>
      <c r="F1359" t="s">
        <v>3842</v>
      </c>
      <c r="G1359" t="s">
        <v>2445</v>
      </c>
      <c r="H1359" t="s">
        <v>4938</v>
      </c>
      <c r="I1359">
        <v>5</v>
      </c>
      <c r="J1359" t="s">
        <v>5054</v>
      </c>
      <c r="K1359">
        <v>2</v>
      </c>
      <c r="L1359" t="s">
        <v>812</v>
      </c>
      <c r="M1359" t="s">
        <v>8</v>
      </c>
      <c r="N1359" t="s">
        <v>174</v>
      </c>
      <c r="O1359" t="s">
        <v>503</v>
      </c>
      <c r="P1359" t="s">
        <v>8</v>
      </c>
      <c r="Q1359" t="s">
        <v>4570</v>
      </c>
      <c r="R1359" t="s">
        <v>4940</v>
      </c>
      <c r="S1359" t="s">
        <v>195</v>
      </c>
      <c r="T1359" t="s">
        <v>4570</v>
      </c>
      <c r="U1359" t="s">
        <v>4570</v>
      </c>
      <c r="V1359" t="s">
        <v>5001</v>
      </c>
      <c r="W1359" t="s">
        <v>4951</v>
      </c>
      <c r="X1359" t="s">
        <v>6601</v>
      </c>
      <c r="Y1359" t="s">
        <v>4483</v>
      </c>
      <c r="Z1359" t="s">
        <v>8</v>
      </c>
      <c r="AA1359">
        <v>0</v>
      </c>
      <c r="AB1359" t="s">
        <v>195</v>
      </c>
      <c r="AC1359">
        <v>0</v>
      </c>
      <c r="AD1359" t="s">
        <v>195</v>
      </c>
      <c r="AE1359">
        <v>0</v>
      </c>
      <c r="AF1359" t="s">
        <v>195</v>
      </c>
      <c r="AG1359">
        <v>0</v>
      </c>
      <c r="AH1359" t="s">
        <v>195</v>
      </c>
      <c r="AI1359">
        <v>3</v>
      </c>
      <c r="AJ1359" t="s">
        <v>106</v>
      </c>
      <c r="AK1359">
        <v>1000000</v>
      </c>
      <c r="AL1359">
        <v>3000000</v>
      </c>
      <c r="AM1359" t="s">
        <v>195</v>
      </c>
      <c r="AN1359">
        <v>0</v>
      </c>
      <c r="AO1359" t="s">
        <v>4943</v>
      </c>
      <c r="AP1359">
        <v>18003</v>
      </c>
      <c r="AQ1359">
        <v>18003</v>
      </c>
      <c r="AR1359">
        <v>18003</v>
      </c>
      <c r="AS1359">
        <v>27120</v>
      </c>
      <c r="AT1359">
        <v>27120</v>
      </c>
      <c r="AU1359">
        <v>35142</v>
      </c>
      <c r="AV1359">
        <v>664971</v>
      </c>
      <c r="AW1359">
        <v>85073</v>
      </c>
      <c r="AX1359">
        <v>79994</v>
      </c>
      <c r="AY1359">
        <v>600142</v>
      </c>
      <c r="AZ1359">
        <v>993131</v>
      </c>
      <c r="BA1359">
        <v>433298</v>
      </c>
      <c r="BB1359" t="s">
        <v>3796</v>
      </c>
      <c r="BC1359" t="s">
        <v>3797</v>
      </c>
      <c r="BD1359" t="s">
        <v>3843</v>
      </c>
      <c r="BE1359" t="s">
        <v>3850</v>
      </c>
      <c r="BF1359" t="s">
        <v>3849</v>
      </c>
      <c r="BG1359" t="s">
        <v>3801</v>
      </c>
      <c r="BH1359" t="s">
        <v>523</v>
      </c>
      <c r="BI1359" t="s">
        <v>532</v>
      </c>
      <c r="BJ1359" t="s">
        <v>570</v>
      </c>
      <c r="BK1359" t="s">
        <v>3773</v>
      </c>
      <c r="BL1359" t="s">
        <v>5887</v>
      </c>
      <c r="BM1359" t="s">
        <v>4949</v>
      </c>
      <c r="BN1359" t="s">
        <v>7</v>
      </c>
      <c r="BO1359" t="s">
        <v>4950</v>
      </c>
      <c r="BP1359" s="441" t="str">
        <f t="shared" si="21"/>
        <v>WA.2378.EBD.953.301.A.521211</v>
      </c>
    </row>
    <row r="1360" spans="1:68">
      <c r="A1360" t="s">
        <v>4935</v>
      </c>
      <c r="B1360" t="s">
        <v>4936</v>
      </c>
      <c r="C1360" t="s">
        <v>4937</v>
      </c>
      <c r="D1360" t="s">
        <v>3795</v>
      </c>
      <c r="E1360" t="s">
        <v>197</v>
      </c>
      <c r="F1360" t="s">
        <v>3842</v>
      </c>
      <c r="G1360" t="s">
        <v>2445</v>
      </c>
      <c r="H1360" t="s">
        <v>4938</v>
      </c>
      <c r="I1360">
        <v>5</v>
      </c>
      <c r="J1360" t="s">
        <v>5054</v>
      </c>
      <c r="K1360">
        <v>2</v>
      </c>
      <c r="L1360" t="s">
        <v>812</v>
      </c>
      <c r="M1360" t="s">
        <v>8</v>
      </c>
      <c r="N1360" t="s">
        <v>174</v>
      </c>
      <c r="O1360" t="s">
        <v>503</v>
      </c>
      <c r="P1360" t="s">
        <v>8</v>
      </c>
      <c r="Q1360" t="s">
        <v>4570</v>
      </c>
      <c r="R1360" t="s">
        <v>4940</v>
      </c>
      <c r="S1360" t="s">
        <v>195</v>
      </c>
      <c r="T1360" t="s">
        <v>4570</v>
      </c>
      <c r="U1360" t="s">
        <v>4570</v>
      </c>
      <c r="V1360" t="s">
        <v>5092</v>
      </c>
      <c r="W1360" t="s">
        <v>5001</v>
      </c>
      <c r="X1360" t="s">
        <v>6602</v>
      </c>
      <c r="Y1360" t="s">
        <v>4493</v>
      </c>
      <c r="Z1360" t="s">
        <v>8</v>
      </c>
      <c r="AA1360">
        <v>0</v>
      </c>
      <c r="AB1360" t="s">
        <v>195</v>
      </c>
      <c r="AC1360">
        <v>0</v>
      </c>
      <c r="AD1360" t="s">
        <v>195</v>
      </c>
      <c r="AE1360">
        <v>0</v>
      </c>
      <c r="AF1360" t="s">
        <v>195</v>
      </c>
      <c r="AG1360">
        <v>0</v>
      </c>
      <c r="AH1360" t="s">
        <v>195</v>
      </c>
      <c r="AI1360">
        <v>3</v>
      </c>
      <c r="AJ1360" t="s">
        <v>106</v>
      </c>
      <c r="AK1360">
        <v>1500000</v>
      </c>
      <c r="AL1360">
        <v>4500000</v>
      </c>
      <c r="AM1360" t="s">
        <v>195</v>
      </c>
      <c r="AN1360">
        <v>0</v>
      </c>
      <c r="AO1360" t="s">
        <v>4943</v>
      </c>
      <c r="AP1360">
        <v>27005</v>
      </c>
      <c r="AQ1360">
        <v>27005</v>
      </c>
      <c r="AR1360">
        <v>27005</v>
      </c>
      <c r="AS1360">
        <v>40679</v>
      </c>
      <c r="AT1360">
        <v>40679</v>
      </c>
      <c r="AU1360">
        <v>52713</v>
      </c>
      <c r="AV1360">
        <v>997457</v>
      </c>
      <c r="AW1360">
        <v>127609</v>
      </c>
      <c r="AX1360">
        <v>119991</v>
      </c>
      <c r="AY1360">
        <v>900213</v>
      </c>
      <c r="AZ1360">
        <v>1489696</v>
      </c>
      <c r="BA1360">
        <v>649948</v>
      </c>
      <c r="BB1360" t="s">
        <v>3796</v>
      </c>
      <c r="BC1360" t="s">
        <v>3797</v>
      </c>
      <c r="BD1360" t="s">
        <v>3843</v>
      </c>
      <c r="BE1360" t="s">
        <v>3850</v>
      </c>
      <c r="BF1360" t="s">
        <v>3849</v>
      </c>
      <c r="BG1360" t="s">
        <v>3801</v>
      </c>
      <c r="BH1360" t="s">
        <v>523</v>
      </c>
      <c r="BI1360" t="s">
        <v>532</v>
      </c>
      <c r="BJ1360" t="s">
        <v>570</v>
      </c>
      <c r="BK1360" t="s">
        <v>3773</v>
      </c>
      <c r="BL1360" t="s">
        <v>5115</v>
      </c>
      <c r="BM1360" t="s">
        <v>4949</v>
      </c>
      <c r="BN1360" t="s">
        <v>7</v>
      </c>
      <c r="BO1360" t="s">
        <v>4950</v>
      </c>
      <c r="BP1360" s="441" t="str">
        <f t="shared" si="21"/>
        <v>WA.2378.EBD.953.301.A.521211</v>
      </c>
    </row>
    <row r="1361" spans="1:68">
      <c r="A1361" t="s">
        <v>4935</v>
      </c>
      <c r="B1361" t="s">
        <v>4936</v>
      </c>
      <c r="C1361" t="s">
        <v>4937</v>
      </c>
      <c r="D1361" t="s">
        <v>3795</v>
      </c>
      <c r="E1361" t="s">
        <v>197</v>
      </c>
      <c r="F1361" t="s">
        <v>3842</v>
      </c>
      <c r="G1361" t="s">
        <v>2445</v>
      </c>
      <c r="H1361" t="s">
        <v>4938</v>
      </c>
      <c r="I1361">
        <v>5</v>
      </c>
      <c r="J1361" t="s">
        <v>5054</v>
      </c>
      <c r="K1361">
        <v>2</v>
      </c>
      <c r="L1361" t="s">
        <v>812</v>
      </c>
      <c r="M1361" t="s">
        <v>508</v>
      </c>
      <c r="N1361" t="s">
        <v>175</v>
      </c>
      <c r="O1361" t="s">
        <v>503</v>
      </c>
      <c r="P1361" t="s">
        <v>8</v>
      </c>
      <c r="Q1361" t="s">
        <v>4570</v>
      </c>
      <c r="R1361" t="s">
        <v>4940</v>
      </c>
      <c r="S1361" t="s">
        <v>195</v>
      </c>
      <c r="T1361" t="s">
        <v>4570</v>
      </c>
      <c r="U1361" t="s">
        <v>4570</v>
      </c>
      <c r="V1361" t="s">
        <v>4496</v>
      </c>
      <c r="W1361" t="s">
        <v>4570</v>
      </c>
      <c r="X1361" t="s">
        <v>6603</v>
      </c>
      <c r="Y1361" t="s">
        <v>4495</v>
      </c>
      <c r="Z1361" t="s">
        <v>8</v>
      </c>
      <c r="AA1361">
        <v>0</v>
      </c>
      <c r="AB1361" t="s">
        <v>195</v>
      </c>
      <c r="AC1361">
        <v>0</v>
      </c>
      <c r="AD1361" t="s">
        <v>195</v>
      </c>
      <c r="AE1361">
        <v>0</v>
      </c>
      <c r="AF1361" t="s">
        <v>195</v>
      </c>
      <c r="AG1361">
        <v>0</v>
      </c>
      <c r="AH1361" t="s">
        <v>195</v>
      </c>
      <c r="AI1361">
        <v>2</v>
      </c>
      <c r="AJ1361" t="s">
        <v>9</v>
      </c>
      <c r="AK1361">
        <v>1500000</v>
      </c>
      <c r="AL1361">
        <v>3000000</v>
      </c>
      <c r="AM1361" t="s">
        <v>195</v>
      </c>
      <c r="AN1361">
        <v>0</v>
      </c>
      <c r="AO1361" t="s">
        <v>4943</v>
      </c>
      <c r="AP1361">
        <v>18003</v>
      </c>
      <c r="AQ1361">
        <v>18003</v>
      </c>
      <c r="AR1361">
        <v>18003</v>
      </c>
      <c r="AS1361">
        <v>27120</v>
      </c>
      <c r="AT1361">
        <v>27120</v>
      </c>
      <c r="AU1361">
        <v>35142</v>
      </c>
      <c r="AV1361">
        <v>664971</v>
      </c>
      <c r="AW1361">
        <v>85073</v>
      </c>
      <c r="AX1361">
        <v>79994</v>
      </c>
      <c r="AY1361">
        <v>600142</v>
      </c>
      <c r="AZ1361">
        <v>993131</v>
      </c>
      <c r="BA1361">
        <v>433298</v>
      </c>
      <c r="BB1361" t="s">
        <v>3796</v>
      </c>
      <c r="BC1361" t="s">
        <v>3797</v>
      </c>
      <c r="BD1361" t="s">
        <v>3843</v>
      </c>
      <c r="BE1361" t="s">
        <v>3850</v>
      </c>
      <c r="BF1361" t="s">
        <v>3849</v>
      </c>
      <c r="BG1361" t="s">
        <v>3802</v>
      </c>
      <c r="BH1361" t="s">
        <v>523</v>
      </c>
      <c r="BI1361" t="s">
        <v>532</v>
      </c>
      <c r="BJ1361" t="s">
        <v>570</v>
      </c>
      <c r="BK1361" t="s">
        <v>3773</v>
      </c>
      <c r="BL1361" t="s">
        <v>5068</v>
      </c>
      <c r="BM1361" t="s">
        <v>4949</v>
      </c>
      <c r="BN1361" t="s">
        <v>7</v>
      </c>
      <c r="BO1361" t="s">
        <v>4950</v>
      </c>
      <c r="BP1361" s="441" t="str">
        <f t="shared" si="21"/>
        <v>WA.2378.EBD.953.301.B.521211</v>
      </c>
    </row>
    <row r="1362" spans="1:68">
      <c r="A1362" t="s">
        <v>4935</v>
      </c>
      <c r="B1362" t="s">
        <v>4936</v>
      </c>
      <c r="C1362" t="s">
        <v>4937</v>
      </c>
      <c r="D1362" t="s">
        <v>3795</v>
      </c>
      <c r="E1362" t="s">
        <v>197</v>
      </c>
      <c r="F1362" t="s">
        <v>3842</v>
      </c>
      <c r="G1362" t="s">
        <v>2445</v>
      </c>
      <c r="H1362" t="s">
        <v>4938</v>
      </c>
      <c r="I1362">
        <v>5</v>
      </c>
      <c r="J1362" t="s">
        <v>5054</v>
      </c>
      <c r="K1362">
        <v>2</v>
      </c>
      <c r="L1362" t="s">
        <v>812</v>
      </c>
      <c r="M1362" t="s">
        <v>508</v>
      </c>
      <c r="N1362" t="s">
        <v>175</v>
      </c>
      <c r="O1362" t="s">
        <v>503</v>
      </c>
      <c r="P1362" t="s">
        <v>8</v>
      </c>
      <c r="Q1362" t="s">
        <v>4570</v>
      </c>
      <c r="R1362" t="s">
        <v>4940</v>
      </c>
      <c r="S1362" t="s">
        <v>195</v>
      </c>
      <c r="T1362" t="s">
        <v>4570</v>
      </c>
      <c r="U1362" t="s">
        <v>4570</v>
      </c>
      <c r="V1362" t="s">
        <v>4951</v>
      </c>
      <c r="W1362" t="s">
        <v>4496</v>
      </c>
      <c r="X1362" t="s">
        <v>6604</v>
      </c>
      <c r="Y1362" t="s">
        <v>4489</v>
      </c>
      <c r="Z1362" t="s">
        <v>8</v>
      </c>
      <c r="AA1362">
        <v>0</v>
      </c>
      <c r="AB1362" t="s">
        <v>195</v>
      </c>
      <c r="AC1362">
        <v>0</v>
      </c>
      <c r="AD1362" t="s">
        <v>195</v>
      </c>
      <c r="AE1362">
        <v>0</v>
      </c>
      <c r="AF1362" t="s">
        <v>195</v>
      </c>
      <c r="AG1362">
        <v>0</v>
      </c>
      <c r="AH1362" t="s">
        <v>195</v>
      </c>
      <c r="AI1362">
        <v>47</v>
      </c>
      <c r="AJ1362" t="s">
        <v>25</v>
      </c>
      <c r="AK1362">
        <v>75000</v>
      </c>
      <c r="AL1362">
        <v>3525000</v>
      </c>
      <c r="AM1362" t="s">
        <v>195</v>
      </c>
      <c r="AN1362">
        <v>0</v>
      </c>
      <c r="AO1362" t="s">
        <v>4943</v>
      </c>
      <c r="AP1362">
        <v>21154</v>
      </c>
      <c r="AQ1362">
        <v>21154</v>
      </c>
      <c r="AR1362">
        <v>21154</v>
      </c>
      <c r="AS1362">
        <v>31865</v>
      </c>
      <c r="AT1362">
        <v>31865</v>
      </c>
      <c r="AU1362">
        <v>41292</v>
      </c>
      <c r="AV1362">
        <v>781341</v>
      </c>
      <c r="AW1362">
        <v>99961</v>
      </c>
      <c r="AX1362">
        <v>93993</v>
      </c>
      <c r="AY1362">
        <v>705167</v>
      </c>
      <c r="AZ1362">
        <v>1166929</v>
      </c>
      <c r="BA1362">
        <v>509125</v>
      </c>
      <c r="BB1362" t="s">
        <v>3796</v>
      </c>
      <c r="BC1362" t="s">
        <v>3797</v>
      </c>
      <c r="BD1362" t="s">
        <v>3843</v>
      </c>
      <c r="BE1362" t="s">
        <v>3850</v>
      </c>
      <c r="BF1362" t="s">
        <v>3849</v>
      </c>
      <c r="BG1362" t="s">
        <v>3802</v>
      </c>
      <c r="BH1362" t="s">
        <v>523</v>
      </c>
      <c r="BI1362" t="s">
        <v>532</v>
      </c>
      <c r="BJ1362" t="s">
        <v>570</v>
      </c>
      <c r="BK1362" t="s">
        <v>3773</v>
      </c>
      <c r="BL1362" t="s">
        <v>5926</v>
      </c>
      <c r="BM1362" t="s">
        <v>4949</v>
      </c>
      <c r="BN1362" t="s">
        <v>7</v>
      </c>
      <c r="BO1362" t="s">
        <v>4950</v>
      </c>
      <c r="BP1362" s="441" t="str">
        <f t="shared" si="21"/>
        <v>WA.2378.EBD.953.301.B.521211</v>
      </c>
    </row>
    <row r="1363" spans="1:68">
      <c r="A1363" t="s">
        <v>4935</v>
      </c>
      <c r="B1363" t="s">
        <v>4936</v>
      </c>
      <c r="C1363" t="s">
        <v>4937</v>
      </c>
      <c r="D1363" t="s">
        <v>3795</v>
      </c>
      <c r="E1363" t="s">
        <v>197</v>
      </c>
      <c r="F1363" t="s">
        <v>3842</v>
      </c>
      <c r="G1363" t="s">
        <v>2445</v>
      </c>
      <c r="H1363" t="s">
        <v>4938</v>
      </c>
      <c r="I1363">
        <v>5</v>
      </c>
      <c r="J1363" t="s">
        <v>5054</v>
      </c>
      <c r="K1363">
        <v>2</v>
      </c>
      <c r="L1363" t="s">
        <v>812</v>
      </c>
      <c r="M1363" t="s">
        <v>508</v>
      </c>
      <c r="N1363" t="s">
        <v>175</v>
      </c>
      <c r="O1363" t="s">
        <v>503</v>
      </c>
      <c r="P1363" t="s">
        <v>8</v>
      </c>
      <c r="Q1363" t="s">
        <v>4570</v>
      </c>
      <c r="R1363" t="s">
        <v>4940</v>
      </c>
      <c r="S1363" t="s">
        <v>195</v>
      </c>
      <c r="T1363" t="s">
        <v>4570</v>
      </c>
      <c r="U1363" t="s">
        <v>4570</v>
      </c>
      <c r="V1363" t="s">
        <v>5001</v>
      </c>
      <c r="W1363" t="s">
        <v>4951</v>
      </c>
      <c r="X1363" t="s">
        <v>6605</v>
      </c>
      <c r="Y1363" t="s">
        <v>4498</v>
      </c>
      <c r="Z1363" t="s">
        <v>8</v>
      </c>
      <c r="AA1363">
        <v>0</v>
      </c>
      <c r="AB1363" t="s">
        <v>195</v>
      </c>
      <c r="AC1363">
        <v>0</v>
      </c>
      <c r="AD1363" t="s">
        <v>195</v>
      </c>
      <c r="AE1363">
        <v>0</v>
      </c>
      <c r="AF1363" t="s">
        <v>195</v>
      </c>
      <c r="AG1363">
        <v>0</v>
      </c>
      <c r="AH1363" t="s">
        <v>195</v>
      </c>
      <c r="AI1363">
        <v>4</v>
      </c>
      <c r="AJ1363" t="s">
        <v>176</v>
      </c>
      <c r="AK1363">
        <v>500000</v>
      </c>
      <c r="AL1363">
        <v>2000000</v>
      </c>
      <c r="AM1363" t="s">
        <v>195</v>
      </c>
      <c r="AN1363">
        <v>0</v>
      </c>
      <c r="AO1363" t="s">
        <v>4943</v>
      </c>
      <c r="AP1363">
        <v>12002</v>
      </c>
      <c r="AQ1363">
        <v>12002</v>
      </c>
      <c r="AR1363">
        <v>12002</v>
      </c>
      <c r="AS1363">
        <v>18080</v>
      </c>
      <c r="AT1363">
        <v>18080</v>
      </c>
      <c r="AU1363">
        <v>23428</v>
      </c>
      <c r="AV1363">
        <v>443314</v>
      </c>
      <c r="AW1363">
        <v>56715</v>
      </c>
      <c r="AX1363">
        <v>53329</v>
      </c>
      <c r="AY1363">
        <v>400094</v>
      </c>
      <c r="AZ1363">
        <v>662087</v>
      </c>
      <c r="BA1363">
        <v>288867</v>
      </c>
      <c r="BB1363" t="s">
        <v>3796</v>
      </c>
      <c r="BC1363" t="s">
        <v>3797</v>
      </c>
      <c r="BD1363" t="s">
        <v>3843</v>
      </c>
      <c r="BE1363" t="s">
        <v>3850</v>
      </c>
      <c r="BF1363" t="s">
        <v>3849</v>
      </c>
      <c r="BG1363" t="s">
        <v>3802</v>
      </c>
      <c r="BH1363" t="s">
        <v>523</v>
      </c>
      <c r="BI1363" t="s">
        <v>532</v>
      </c>
      <c r="BJ1363" t="s">
        <v>570</v>
      </c>
      <c r="BK1363" t="s">
        <v>3773</v>
      </c>
      <c r="BL1363" t="s">
        <v>6606</v>
      </c>
      <c r="BM1363" t="s">
        <v>4949</v>
      </c>
      <c r="BN1363" t="s">
        <v>7</v>
      </c>
      <c r="BO1363" t="s">
        <v>4950</v>
      </c>
      <c r="BP1363" s="441" t="str">
        <f t="shared" si="21"/>
        <v>WA.2378.EBD.953.301.B.521211</v>
      </c>
    </row>
    <row r="1364" spans="1:68">
      <c r="A1364" t="s">
        <v>4935</v>
      </c>
      <c r="B1364" t="s">
        <v>4936</v>
      </c>
      <c r="C1364" t="s">
        <v>4937</v>
      </c>
      <c r="D1364" t="s">
        <v>3795</v>
      </c>
      <c r="E1364" t="s">
        <v>197</v>
      </c>
      <c r="F1364" t="s">
        <v>3842</v>
      </c>
      <c r="G1364" t="s">
        <v>2445</v>
      </c>
      <c r="H1364" t="s">
        <v>4938</v>
      </c>
      <c r="I1364">
        <v>5</v>
      </c>
      <c r="J1364" t="s">
        <v>5054</v>
      </c>
      <c r="K1364">
        <v>2</v>
      </c>
      <c r="L1364" t="s">
        <v>812</v>
      </c>
      <c r="M1364" t="s">
        <v>508</v>
      </c>
      <c r="N1364" t="s">
        <v>175</v>
      </c>
      <c r="O1364" t="s">
        <v>503</v>
      </c>
      <c r="P1364" t="s">
        <v>8</v>
      </c>
      <c r="Q1364" t="s">
        <v>4570</v>
      </c>
      <c r="R1364" t="s">
        <v>4940</v>
      </c>
      <c r="S1364" t="s">
        <v>195</v>
      </c>
      <c r="T1364" t="s">
        <v>4570</v>
      </c>
      <c r="U1364" t="s">
        <v>4570</v>
      </c>
      <c r="V1364" t="s">
        <v>5092</v>
      </c>
      <c r="W1364" t="s">
        <v>5001</v>
      </c>
      <c r="X1364" t="s">
        <v>6607</v>
      </c>
      <c r="Y1364" t="s">
        <v>4483</v>
      </c>
      <c r="Z1364" t="s">
        <v>8</v>
      </c>
      <c r="AA1364">
        <v>0</v>
      </c>
      <c r="AB1364" t="s">
        <v>195</v>
      </c>
      <c r="AC1364">
        <v>0</v>
      </c>
      <c r="AD1364" t="s">
        <v>195</v>
      </c>
      <c r="AE1364">
        <v>0</v>
      </c>
      <c r="AF1364" t="s">
        <v>195</v>
      </c>
      <c r="AG1364">
        <v>0</v>
      </c>
      <c r="AH1364" t="s">
        <v>195</v>
      </c>
      <c r="AI1364">
        <v>2</v>
      </c>
      <c r="AJ1364" t="s">
        <v>106</v>
      </c>
      <c r="AK1364">
        <v>1000000</v>
      </c>
      <c r="AL1364">
        <v>2000000</v>
      </c>
      <c r="AM1364" t="s">
        <v>195</v>
      </c>
      <c r="AN1364">
        <v>0</v>
      </c>
      <c r="AO1364" t="s">
        <v>4943</v>
      </c>
      <c r="AP1364">
        <v>12002</v>
      </c>
      <c r="AQ1364">
        <v>12002</v>
      </c>
      <c r="AR1364">
        <v>12002</v>
      </c>
      <c r="AS1364">
        <v>18080</v>
      </c>
      <c r="AT1364">
        <v>18080</v>
      </c>
      <c r="AU1364">
        <v>23428</v>
      </c>
      <c r="AV1364">
        <v>443314</v>
      </c>
      <c r="AW1364">
        <v>56715</v>
      </c>
      <c r="AX1364">
        <v>53329</v>
      </c>
      <c r="AY1364">
        <v>400094</v>
      </c>
      <c r="AZ1364">
        <v>662087</v>
      </c>
      <c r="BA1364">
        <v>288867</v>
      </c>
      <c r="BB1364" t="s">
        <v>3796</v>
      </c>
      <c r="BC1364" t="s">
        <v>3797</v>
      </c>
      <c r="BD1364" t="s">
        <v>3843</v>
      </c>
      <c r="BE1364" t="s">
        <v>3850</v>
      </c>
      <c r="BF1364" t="s">
        <v>3849</v>
      </c>
      <c r="BG1364" t="s">
        <v>3802</v>
      </c>
      <c r="BH1364" t="s">
        <v>523</v>
      </c>
      <c r="BI1364" t="s">
        <v>532</v>
      </c>
      <c r="BJ1364" t="s">
        <v>570</v>
      </c>
      <c r="BK1364" t="s">
        <v>3773</v>
      </c>
      <c r="BL1364" t="s">
        <v>6608</v>
      </c>
      <c r="BM1364" t="s">
        <v>4949</v>
      </c>
      <c r="BN1364" t="s">
        <v>7</v>
      </c>
      <c r="BO1364" t="s">
        <v>4950</v>
      </c>
      <c r="BP1364" s="441" t="str">
        <f t="shared" si="21"/>
        <v>WA.2378.EBD.953.301.B.521211</v>
      </c>
    </row>
    <row r="1365" spans="1:68">
      <c r="A1365" t="s">
        <v>4935</v>
      </c>
      <c r="B1365" t="s">
        <v>4936</v>
      </c>
      <c r="C1365" t="s">
        <v>4937</v>
      </c>
      <c r="D1365" t="s">
        <v>3795</v>
      </c>
      <c r="E1365" t="s">
        <v>197</v>
      </c>
      <c r="F1365" t="s">
        <v>3842</v>
      </c>
      <c r="G1365" t="s">
        <v>2445</v>
      </c>
      <c r="H1365" t="s">
        <v>4938</v>
      </c>
      <c r="I1365">
        <v>5</v>
      </c>
      <c r="J1365" t="s">
        <v>5054</v>
      </c>
      <c r="K1365">
        <v>2</v>
      </c>
      <c r="L1365" t="s">
        <v>812</v>
      </c>
      <c r="M1365" t="s">
        <v>508</v>
      </c>
      <c r="N1365" t="s">
        <v>175</v>
      </c>
      <c r="O1365" t="s">
        <v>503</v>
      </c>
      <c r="P1365" t="s">
        <v>8</v>
      </c>
      <c r="Q1365" t="s">
        <v>4570</v>
      </c>
      <c r="R1365" t="s">
        <v>4940</v>
      </c>
      <c r="S1365" t="s">
        <v>195</v>
      </c>
      <c r="T1365" t="s">
        <v>4570</v>
      </c>
      <c r="U1365" t="s">
        <v>4570</v>
      </c>
      <c r="V1365" t="s">
        <v>5096</v>
      </c>
      <c r="W1365" t="s">
        <v>5092</v>
      </c>
      <c r="X1365" t="s">
        <v>6609</v>
      </c>
      <c r="Y1365" t="s">
        <v>4493</v>
      </c>
      <c r="Z1365" t="s">
        <v>8</v>
      </c>
      <c r="AA1365">
        <v>0</v>
      </c>
      <c r="AB1365" t="s">
        <v>195</v>
      </c>
      <c r="AC1365">
        <v>0</v>
      </c>
      <c r="AD1365" t="s">
        <v>195</v>
      </c>
      <c r="AE1365">
        <v>0</v>
      </c>
      <c r="AF1365" t="s">
        <v>195</v>
      </c>
      <c r="AG1365">
        <v>0</v>
      </c>
      <c r="AH1365" t="s">
        <v>195</v>
      </c>
      <c r="AI1365">
        <v>2</v>
      </c>
      <c r="AJ1365" t="s">
        <v>106</v>
      </c>
      <c r="AK1365">
        <v>1500000</v>
      </c>
      <c r="AL1365">
        <v>3000000</v>
      </c>
      <c r="AM1365" t="s">
        <v>195</v>
      </c>
      <c r="AN1365">
        <v>0</v>
      </c>
      <c r="AO1365" t="s">
        <v>4943</v>
      </c>
      <c r="AP1365">
        <v>18003</v>
      </c>
      <c r="AQ1365">
        <v>18003</v>
      </c>
      <c r="AR1365">
        <v>18003</v>
      </c>
      <c r="AS1365">
        <v>27120</v>
      </c>
      <c r="AT1365">
        <v>27120</v>
      </c>
      <c r="AU1365">
        <v>35142</v>
      </c>
      <c r="AV1365">
        <v>664971</v>
      </c>
      <c r="AW1365">
        <v>85073</v>
      </c>
      <c r="AX1365">
        <v>79994</v>
      </c>
      <c r="AY1365">
        <v>600142</v>
      </c>
      <c r="AZ1365">
        <v>993131</v>
      </c>
      <c r="BA1365">
        <v>433298</v>
      </c>
      <c r="BB1365" t="s">
        <v>3796</v>
      </c>
      <c r="BC1365" t="s">
        <v>3797</v>
      </c>
      <c r="BD1365" t="s">
        <v>3843</v>
      </c>
      <c r="BE1365" t="s">
        <v>3850</v>
      </c>
      <c r="BF1365" t="s">
        <v>3849</v>
      </c>
      <c r="BG1365" t="s">
        <v>3802</v>
      </c>
      <c r="BH1365" t="s">
        <v>523</v>
      </c>
      <c r="BI1365" t="s">
        <v>532</v>
      </c>
      <c r="BJ1365" t="s">
        <v>570</v>
      </c>
      <c r="BK1365" t="s">
        <v>3773</v>
      </c>
      <c r="BL1365" t="s">
        <v>6610</v>
      </c>
      <c r="BM1365" t="s">
        <v>4949</v>
      </c>
      <c r="BN1365" t="s">
        <v>7</v>
      </c>
      <c r="BO1365" t="s">
        <v>4950</v>
      </c>
      <c r="BP1365" s="441" t="str">
        <f t="shared" si="21"/>
        <v>WA.2378.EBD.953.301.B.521211</v>
      </c>
    </row>
    <row r="1366" spans="1:68">
      <c r="A1366" t="s">
        <v>4935</v>
      </c>
      <c r="B1366" t="s">
        <v>4936</v>
      </c>
      <c r="C1366" t="s">
        <v>4937</v>
      </c>
      <c r="D1366" t="s">
        <v>3795</v>
      </c>
      <c r="E1366" t="s">
        <v>197</v>
      </c>
      <c r="F1366" t="s">
        <v>3842</v>
      </c>
      <c r="G1366" t="s">
        <v>2445</v>
      </c>
      <c r="H1366" t="s">
        <v>4938</v>
      </c>
      <c r="I1366">
        <v>5</v>
      </c>
      <c r="J1366" t="s">
        <v>5047</v>
      </c>
      <c r="K1366">
        <v>1</v>
      </c>
      <c r="L1366" t="s">
        <v>812</v>
      </c>
      <c r="M1366" t="s">
        <v>8</v>
      </c>
      <c r="N1366" t="s">
        <v>143</v>
      </c>
      <c r="O1366" t="s">
        <v>503</v>
      </c>
      <c r="P1366" t="s">
        <v>8</v>
      </c>
      <c r="Q1366" t="s">
        <v>4570</v>
      </c>
      <c r="R1366" t="s">
        <v>4940</v>
      </c>
      <c r="S1366" t="s">
        <v>195</v>
      </c>
      <c r="T1366" t="s">
        <v>4570</v>
      </c>
      <c r="U1366" t="s">
        <v>4570</v>
      </c>
      <c r="V1366" t="s">
        <v>4496</v>
      </c>
      <c r="W1366" t="s">
        <v>4570</v>
      </c>
      <c r="X1366" t="s">
        <v>6611</v>
      </c>
      <c r="Y1366" t="s">
        <v>4495</v>
      </c>
      <c r="Z1366" t="s">
        <v>8</v>
      </c>
      <c r="AA1366">
        <v>0</v>
      </c>
      <c r="AB1366" t="s">
        <v>195</v>
      </c>
      <c r="AC1366">
        <v>0</v>
      </c>
      <c r="AD1366" t="s">
        <v>195</v>
      </c>
      <c r="AE1366">
        <v>0</v>
      </c>
      <c r="AF1366" t="s">
        <v>195</v>
      </c>
      <c r="AG1366">
        <v>0</v>
      </c>
      <c r="AH1366" t="s">
        <v>195</v>
      </c>
      <c r="AI1366">
        <v>2</v>
      </c>
      <c r="AJ1366" t="s">
        <v>9</v>
      </c>
      <c r="AK1366">
        <v>1500000</v>
      </c>
      <c r="AL1366">
        <v>3000000</v>
      </c>
      <c r="AM1366" t="s">
        <v>195</v>
      </c>
      <c r="AN1366">
        <v>0</v>
      </c>
      <c r="AO1366" t="s">
        <v>4943</v>
      </c>
      <c r="AP1366">
        <v>48648</v>
      </c>
      <c r="AQ1366">
        <v>48648</v>
      </c>
      <c r="AR1366">
        <v>55608</v>
      </c>
      <c r="AS1366">
        <v>58451</v>
      </c>
      <c r="AT1366">
        <v>93113</v>
      </c>
      <c r="AU1366">
        <v>65427</v>
      </c>
      <c r="AV1366">
        <v>106066</v>
      </c>
      <c r="AW1366">
        <v>93740</v>
      </c>
      <c r="AX1366">
        <v>103983</v>
      </c>
      <c r="AY1366">
        <v>404565</v>
      </c>
      <c r="AZ1366">
        <v>1611562</v>
      </c>
      <c r="BA1366">
        <v>310189</v>
      </c>
      <c r="BB1366" t="s">
        <v>3796</v>
      </c>
      <c r="BC1366" t="s">
        <v>3797</v>
      </c>
      <c r="BD1366" t="s">
        <v>3843</v>
      </c>
      <c r="BE1366" t="s">
        <v>3853</v>
      </c>
      <c r="BF1366" t="s">
        <v>3854</v>
      </c>
      <c r="BG1366" t="s">
        <v>3855</v>
      </c>
      <c r="BH1366" t="s">
        <v>523</v>
      </c>
      <c r="BI1366" t="s">
        <v>565</v>
      </c>
      <c r="BJ1366" t="s">
        <v>535</v>
      </c>
      <c r="BK1366" t="s">
        <v>3773</v>
      </c>
      <c r="BL1366" t="s">
        <v>5068</v>
      </c>
      <c r="BM1366" t="s">
        <v>4949</v>
      </c>
      <c r="BN1366" t="s">
        <v>7</v>
      </c>
      <c r="BO1366" t="s">
        <v>4950</v>
      </c>
      <c r="BP1366" s="441" t="str">
        <f t="shared" si="21"/>
        <v>WA.2378.EBD.955.301.A.521211</v>
      </c>
    </row>
    <row r="1367" spans="1:68">
      <c r="A1367" t="s">
        <v>4935</v>
      </c>
      <c r="B1367" t="s">
        <v>4936</v>
      </c>
      <c r="C1367" t="s">
        <v>4937</v>
      </c>
      <c r="D1367" t="s">
        <v>3795</v>
      </c>
      <c r="E1367" t="s">
        <v>197</v>
      </c>
      <c r="F1367" t="s">
        <v>3842</v>
      </c>
      <c r="G1367" t="s">
        <v>2445</v>
      </c>
      <c r="H1367" t="s">
        <v>4938</v>
      </c>
      <c r="I1367">
        <v>5</v>
      </c>
      <c r="J1367" t="s">
        <v>5047</v>
      </c>
      <c r="K1367">
        <v>1</v>
      </c>
      <c r="L1367" t="s">
        <v>812</v>
      </c>
      <c r="M1367" t="s">
        <v>8</v>
      </c>
      <c r="N1367" t="s">
        <v>143</v>
      </c>
      <c r="O1367" t="s">
        <v>503</v>
      </c>
      <c r="P1367" t="s">
        <v>8</v>
      </c>
      <c r="Q1367" t="s">
        <v>4570</v>
      </c>
      <c r="R1367" t="s">
        <v>4940</v>
      </c>
      <c r="S1367" t="s">
        <v>195</v>
      </c>
      <c r="T1367" t="s">
        <v>4570</v>
      </c>
      <c r="U1367" t="s">
        <v>4570</v>
      </c>
      <c r="V1367" t="s">
        <v>4951</v>
      </c>
      <c r="W1367" t="s">
        <v>4496</v>
      </c>
      <c r="X1367" t="s">
        <v>6612</v>
      </c>
      <c r="Y1367" t="s">
        <v>4489</v>
      </c>
      <c r="Z1367" t="s">
        <v>8</v>
      </c>
      <c r="AA1367">
        <v>0</v>
      </c>
      <c r="AB1367" t="s">
        <v>195</v>
      </c>
      <c r="AC1367">
        <v>0</v>
      </c>
      <c r="AD1367" t="s">
        <v>195</v>
      </c>
      <c r="AE1367">
        <v>0</v>
      </c>
      <c r="AF1367" t="s">
        <v>195</v>
      </c>
      <c r="AG1367">
        <v>0</v>
      </c>
      <c r="AH1367" t="s">
        <v>195</v>
      </c>
      <c r="AI1367">
        <v>20</v>
      </c>
      <c r="AJ1367" t="s">
        <v>25</v>
      </c>
      <c r="AK1367">
        <v>70000</v>
      </c>
      <c r="AL1367">
        <v>1400000</v>
      </c>
      <c r="AM1367" t="s">
        <v>195</v>
      </c>
      <c r="AN1367">
        <v>0</v>
      </c>
      <c r="AO1367" t="s">
        <v>4943</v>
      </c>
      <c r="AP1367">
        <v>45405</v>
      </c>
      <c r="AQ1367">
        <v>45405</v>
      </c>
      <c r="AR1367">
        <v>51900</v>
      </c>
      <c r="AS1367">
        <v>54554</v>
      </c>
      <c r="AT1367">
        <v>86906</v>
      </c>
      <c r="AU1367">
        <v>61065</v>
      </c>
      <c r="AV1367">
        <v>98995</v>
      </c>
      <c r="AW1367">
        <v>87490</v>
      </c>
      <c r="AX1367">
        <v>97051</v>
      </c>
      <c r="AY1367">
        <v>377594</v>
      </c>
      <c r="AZ1367">
        <v>104125</v>
      </c>
      <c r="BA1367">
        <v>289510</v>
      </c>
      <c r="BB1367" t="s">
        <v>3796</v>
      </c>
      <c r="BC1367" t="s">
        <v>3797</v>
      </c>
      <c r="BD1367" t="s">
        <v>3843</v>
      </c>
      <c r="BE1367" t="s">
        <v>3853</v>
      </c>
      <c r="BF1367" t="s">
        <v>3854</v>
      </c>
      <c r="BG1367" t="s">
        <v>3855</v>
      </c>
      <c r="BH1367" t="s">
        <v>523</v>
      </c>
      <c r="BI1367" t="s">
        <v>565</v>
      </c>
      <c r="BJ1367" t="s">
        <v>535</v>
      </c>
      <c r="BK1367" t="s">
        <v>3773</v>
      </c>
      <c r="BL1367" t="s">
        <v>5926</v>
      </c>
      <c r="BM1367" t="s">
        <v>4949</v>
      </c>
      <c r="BN1367" t="s">
        <v>7</v>
      </c>
      <c r="BO1367" t="s">
        <v>4950</v>
      </c>
      <c r="BP1367" s="441" t="str">
        <f t="shared" si="21"/>
        <v>WA.2378.EBD.955.301.A.521211</v>
      </c>
    </row>
    <row r="1368" spans="1:68">
      <c r="A1368" t="s">
        <v>4935</v>
      </c>
      <c r="B1368" t="s">
        <v>4936</v>
      </c>
      <c r="C1368" t="s">
        <v>4937</v>
      </c>
      <c r="D1368" t="s">
        <v>3795</v>
      </c>
      <c r="E1368" t="s">
        <v>197</v>
      </c>
      <c r="F1368" t="s">
        <v>3842</v>
      </c>
      <c r="G1368" t="s">
        <v>2445</v>
      </c>
      <c r="H1368" t="s">
        <v>4938</v>
      </c>
      <c r="I1368">
        <v>5</v>
      </c>
      <c r="J1368" t="s">
        <v>5047</v>
      </c>
      <c r="K1368">
        <v>1</v>
      </c>
      <c r="L1368" t="s">
        <v>812</v>
      </c>
      <c r="M1368" t="s">
        <v>8</v>
      </c>
      <c r="N1368" t="s">
        <v>143</v>
      </c>
      <c r="O1368" t="s">
        <v>503</v>
      </c>
      <c r="P1368" t="s">
        <v>8</v>
      </c>
      <c r="Q1368" t="s">
        <v>4570</v>
      </c>
      <c r="R1368" t="s">
        <v>4940</v>
      </c>
      <c r="S1368" t="s">
        <v>195</v>
      </c>
      <c r="T1368" t="s">
        <v>4570</v>
      </c>
      <c r="U1368" t="s">
        <v>4570</v>
      </c>
      <c r="V1368" t="s">
        <v>5001</v>
      </c>
      <c r="W1368" t="s">
        <v>4951</v>
      </c>
      <c r="X1368" t="s">
        <v>6613</v>
      </c>
      <c r="Y1368" t="s">
        <v>4483</v>
      </c>
      <c r="Z1368" t="s">
        <v>8</v>
      </c>
      <c r="AA1368">
        <v>0</v>
      </c>
      <c r="AB1368" t="s">
        <v>195</v>
      </c>
      <c r="AC1368">
        <v>0</v>
      </c>
      <c r="AD1368" t="s">
        <v>195</v>
      </c>
      <c r="AE1368">
        <v>0</v>
      </c>
      <c r="AF1368" t="s">
        <v>195</v>
      </c>
      <c r="AG1368">
        <v>0</v>
      </c>
      <c r="AH1368" t="s">
        <v>195</v>
      </c>
      <c r="AI1368">
        <v>5</v>
      </c>
      <c r="AJ1368" t="s">
        <v>106</v>
      </c>
      <c r="AK1368">
        <v>1000000</v>
      </c>
      <c r="AL1368">
        <v>5000000</v>
      </c>
      <c r="AM1368" t="s">
        <v>195</v>
      </c>
      <c r="AN1368">
        <v>0</v>
      </c>
      <c r="AO1368" t="s">
        <v>4943</v>
      </c>
      <c r="AP1368">
        <v>129729</v>
      </c>
      <c r="AQ1368">
        <v>129729</v>
      </c>
      <c r="AR1368">
        <v>148287</v>
      </c>
      <c r="AS1368">
        <v>155869</v>
      </c>
      <c r="AT1368">
        <v>248302</v>
      </c>
      <c r="AU1368">
        <v>174471</v>
      </c>
      <c r="AV1368">
        <v>282844</v>
      </c>
      <c r="AW1368">
        <v>249972</v>
      </c>
      <c r="AX1368">
        <v>277288</v>
      </c>
      <c r="AY1368">
        <v>2078839</v>
      </c>
      <c r="AZ1368">
        <v>297499</v>
      </c>
      <c r="BA1368">
        <v>827171</v>
      </c>
      <c r="BB1368" t="s">
        <v>3796</v>
      </c>
      <c r="BC1368" t="s">
        <v>3797</v>
      </c>
      <c r="BD1368" t="s">
        <v>3843</v>
      </c>
      <c r="BE1368" t="s">
        <v>3853</v>
      </c>
      <c r="BF1368" t="s">
        <v>3854</v>
      </c>
      <c r="BG1368" t="s">
        <v>3855</v>
      </c>
      <c r="BH1368" t="s">
        <v>523</v>
      </c>
      <c r="BI1368" t="s">
        <v>565</v>
      </c>
      <c r="BJ1368" t="s">
        <v>535</v>
      </c>
      <c r="BK1368" t="s">
        <v>3773</v>
      </c>
      <c r="BL1368" t="s">
        <v>5887</v>
      </c>
      <c r="BM1368" t="s">
        <v>4949</v>
      </c>
      <c r="BN1368" t="s">
        <v>7</v>
      </c>
      <c r="BO1368" t="s">
        <v>4950</v>
      </c>
      <c r="BP1368" s="441" t="str">
        <f t="shared" si="21"/>
        <v>WA.2378.EBD.955.301.A.521211</v>
      </c>
    </row>
    <row r="1369" spans="1:68">
      <c r="A1369" t="s">
        <v>4935</v>
      </c>
      <c r="B1369" t="s">
        <v>4936</v>
      </c>
      <c r="C1369" t="s">
        <v>4937</v>
      </c>
      <c r="D1369" t="s">
        <v>3795</v>
      </c>
      <c r="E1369" t="s">
        <v>197</v>
      </c>
      <c r="F1369" t="s">
        <v>3842</v>
      </c>
      <c r="G1369" t="s">
        <v>2445</v>
      </c>
      <c r="H1369" t="s">
        <v>4938</v>
      </c>
      <c r="I1369">
        <v>5</v>
      </c>
      <c r="J1369" t="s">
        <v>5047</v>
      </c>
      <c r="K1369">
        <v>1</v>
      </c>
      <c r="L1369" t="s">
        <v>812</v>
      </c>
      <c r="M1369" t="s">
        <v>8</v>
      </c>
      <c r="N1369" t="s">
        <v>143</v>
      </c>
      <c r="O1369" t="s">
        <v>503</v>
      </c>
      <c r="P1369" t="s">
        <v>8</v>
      </c>
      <c r="Q1369" t="s">
        <v>4570</v>
      </c>
      <c r="R1369" t="s">
        <v>4940</v>
      </c>
      <c r="S1369" t="s">
        <v>195</v>
      </c>
      <c r="T1369" t="s">
        <v>4570</v>
      </c>
      <c r="U1369" t="s">
        <v>4570</v>
      </c>
      <c r="V1369" t="s">
        <v>5092</v>
      </c>
      <c r="W1369" t="s">
        <v>5001</v>
      </c>
      <c r="X1369" t="s">
        <v>6614</v>
      </c>
      <c r="Y1369" t="s">
        <v>4493</v>
      </c>
      <c r="Z1369" t="s">
        <v>8</v>
      </c>
      <c r="AA1369">
        <v>0</v>
      </c>
      <c r="AB1369" t="s">
        <v>195</v>
      </c>
      <c r="AC1369">
        <v>0</v>
      </c>
      <c r="AD1369" t="s">
        <v>195</v>
      </c>
      <c r="AE1369">
        <v>0</v>
      </c>
      <c r="AF1369" t="s">
        <v>195</v>
      </c>
      <c r="AG1369">
        <v>0</v>
      </c>
      <c r="AH1369" t="s">
        <v>195</v>
      </c>
      <c r="AI1369">
        <v>6</v>
      </c>
      <c r="AJ1369" t="s">
        <v>106</v>
      </c>
      <c r="AK1369">
        <v>1500000</v>
      </c>
      <c r="AL1369">
        <v>9000000</v>
      </c>
      <c r="AM1369" t="s">
        <v>195</v>
      </c>
      <c r="AN1369">
        <v>0</v>
      </c>
      <c r="AO1369" t="s">
        <v>4943</v>
      </c>
      <c r="AP1369">
        <v>291891</v>
      </c>
      <c r="AQ1369">
        <v>291891</v>
      </c>
      <c r="AR1369">
        <v>333645</v>
      </c>
      <c r="AS1369">
        <v>350705</v>
      </c>
      <c r="AT1369">
        <v>558679</v>
      </c>
      <c r="AU1369">
        <v>392559</v>
      </c>
      <c r="AV1369">
        <v>636398</v>
      </c>
      <c r="AW1369">
        <v>562438</v>
      </c>
      <c r="AX1369">
        <v>623897</v>
      </c>
      <c r="AY1369">
        <v>2427388</v>
      </c>
      <c r="AZ1369">
        <v>669373</v>
      </c>
      <c r="BA1369">
        <v>1861136</v>
      </c>
      <c r="BB1369" t="s">
        <v>3796</v>
      </c>
      <c r="BC1369" t="s">
        <v>3797</v>
      </c>
      <c r="BD1369" t="s">
        <v>3843</v>
      </c>
      <c r="BE1369" t="s">
        <v>3853</v>
      </c>
      <c r="BF1369" t="s">
        <v>3854</v>
      </c>
      <c r="BG1369" t="s">
        <v>3855</v>
      </c>
      <c r="BH1369" t="s">
        <v>523</v>
      </c>
      <c r="BI1369" t="s">
        <v>565</v>
      </c>
      <c r="BJ1369" t="s">
        <v>535</v>
      </c>
      <c r="BK1369" t="s">
        <v>3773</v>
      </c>
      <c r="BL1369" t="s">
        <v>5115</v>
      </c>
      <c r="BM1369" t="s">
        <v>4949</v>
      </c>
      <c r="BN1369" t="s">
        <v>7</v>
      </c>
      <c r="BO1369" t="s">
        <v>4950</v>
      </c>
      <c r="BP1369" s="441" t="str">
        <f t="shared" si="21"/>
        <v>WA.2378.EBD.955.301.A.521211</v>
      </c>
    </row>
    <row r="1370" spans="1:68">
      <c r="A1370" t="s">
        <v>4935</v>
      </c>
      <c r="B1370" t="s">
        <v>4936</v>
      </c>
      <c r="C1370" t="s">
        <v>4937</v>
      </c>
      <c r="D1370" t="s">
        <v>3795</v>
      </c>
      <c r="E1370" t="s">
        <v>197</v>
      </c>
      <c r="F1370" t="s">
        <v>3842</v>
      </c>
      <c r="G1370" t="s">
        <v>2445</v>
      </c>
      <c r="H1370" t="s">
        <v>4938</v>
      </c>
      <c r="I1370">
        <v>5</v>
      </c>
      <c r="J1370" t="s">
        <v>5047</v>
      </c>
      <c r="K1370">
        <v>1</v>
      </c>
      <c r="L1370" t="s">
        <v>812</v>
      </c>
      <c r="M1370" t="s">
        <v>508</v>
      </c>
      <c r="N1370" t="s">
        <v>144</v>
      </c>
      <c r="O1370" t="s">
        <v>503</v>
      </c>
      <c r="P1370" t="s">
        <v>8</v>
      </c>
      <c r="Q1370" t="s">
        <v>4570</v>
      </c>
      <c r="R1370" t="s">
        <v>4940</v>
      </c>
      <c r="S1370" t="s">
        <v>195</v>
      </c>
      <c r="T1370" t="s">
        <v>4570</v>
      </c>
      <c r="U1370" t="s">
        <v>4570</v>
      </c>
      <c r="V1370" t="s">
        <v>4496</v>
      </c>
      <c r="W1370" t="s">
        <v>4570</v>
      </c>
      <c r="X1370" t="s">
        <v>6615</v>
      </c>
      <c r="Y1370" t="s">
        <v>4493</v>
      </c>
      <c r="Z1370" t="s">
        <v>8</v>
      </c>
      <c r="AA1370">
        <v>0</v>
      </c>
      <c r="AB1370" t="s">
        <v>195</v>
      </c>
      <c r="AC1370">
        <v>0</v>
      </c>
      <c r="AD1370" t="s">
        <v>195</v>
      </c>
      <c r="AE1370">
        <v>0</v>
      </c>
      <c r="AF1370" t="s">
        <v>195</v>
      </c>
      <c r="AG1370">
        <v>0</v>
      </c>
      <c r="AH1370" t="s">
        <v>195</v>
      </c>
      <c r="AI1370">
        <v>3</v>
      </c>
      <c r="AJ1370" t="s">
        <v>9</v>
      </c>
      <c r="AK1370">
        <v>1500000</v>
      </c>
      <c r="AL1370">
        <v>4500000</v>
      </c>
      <c r="AM1370" t="s">
        <v>195</v>
      </c>
      <c r="AN1370">
        <v>0</v>
      </c>
      <c r="AO1370" t="s">
        <v>4943</v>
      </c>
      <c r="AP1370">
        <v>97297</v>
      </c>
      <c r="AQ1370">
        <v>97297</v>
      </c>
      <c r="AR1370">
        <v>111215</v>
      </c>
      <c r="AS1370">
        <v>116902</v>
      </c>
      <c r="AT1370">
        <v>186226</v>
      </c>
      <c r="AU1370">
        <v>130853</v>
      </c>
      <c r="AV1370">
        <v>212133</v>
      </c>
      <c r="AW1370">
        <v>187479</v>
      </c>
      <c r="AX1370">
        <v>207966</v>
      </c>
      <c r="AY1370">
        <v>2309129</v>
      </c>
      <c r="AZ1370">
        <v>223124</v>
      </c>
      <c r="BA1370">
        <v>620379</v>
      </c>
      <c r="BB1370" t="s">
        <v>3796</v>
      </c>
      <c r="BC1370" t="s">
        <v>3797</v>
      </c>
      <c r="BD1370" t="s">
        <v>3843</v>
      </c>
      <c r="BE1370" t="s">
        <v>3853</v>
      </c>
      <c r="BF1370" t="s">
        <v>3854</v>
      </c>
      <c r="BG1370" t="s">
        <v>3856</v>
      </c>
      <c r="BH1370" t="s">
        <v>523</v>
      </c>
      <c r="BI1370" t="s">
        <v>565</v>
      </c>
      <c r="BJ1370" t="s">
        <v>535</v>
      </c>
      <c r="BK1370" t="s">
        <v>3773</v>
      </c>
      <c r="BL1370" t="s">
        <v>5476</v>
      </c>
      <c r="BM1370" t="s">
        <v>4949</v>
      </c>
      <c r="BN1370" t="s">
        <v>7</v>
      </c>
      <c r="BO1370" t="s">
        <v>4950</v>
      </c>
      <c r="BP1370" s="441" t="str">
        <f t="shared" si="21"/>
        <v>WA.2378.EBD.955.301.B.521211</v>
      </c>
    </row>
    <row r="1371" spans="1:68">
      <c r="A1371" t="s">
        <v>4935</v>
      </c>
      <c r="B1371" t="s">
        <v>4936</v>
      </c>
      <c r="C1371" t="s">
        <v>4937</v>
      </c>
      <c r="D1371" t="s">
        <v>3795</v>
      </c>
      <c r="E1371" t="s">
        <v>197</v>
      </c>
      <c r="F1371" t="s">
        <v>3842</v>
      </c>
      <c r="G1371" t="s">
        <v>2445</v>
      </c>
      <c r="H1371" t="s">
        <v>4938</v>
      </c>
      <c r="I1371">
        <v>5</v>
      </c>
      <c r="J1371" t="s">
        <v>5047</v>
      </c>
      <c r="K1371">
        <v>1</v>
      </c>
      <c r="L1371" t="s">
        <v>812</v>
      </c>
      <c r="M1371" t="s">
        <v>508</v>
      </c>
      <c r="N1371" t="s">
        <v>144</v>
      </c>
      <c r="O1371" t="s">
        <v>503</v>
      </c>
      <c r="P1371" t="s">
        <v>8</v>
      </c>
      <c r="Q1371" t="s">
        <v>4570</v>
      </c>
      <c r="R1371" t="s">
        <v>4940</v>
      </c>
      <c r="S1371" t="s">
        <v>195</v>
      </c>
      <c r="T1371" t="s">
        <v>4570</v>
      </c>
      <c r="U1371" t="s">
        <v>4570</v>
      </c>
      <c r="V1371" t="s">
        <v>4951</v>
      </c>
      <c r="W1371" t="s">
        <v>4496</v>
      </c>
      <c r="X1371" t="s">
        <v>6616</v>
      </c>
      <c r="Y1371" t="s">
        <v>4483</v>
      </c>
      <c r="Z1371" t="s">
        <v>8</v>
      </c>
      <c r="AA1371">
        <v>0</v>
      </c>
      <c r="AB1371" t="s">
        <v>195</v>
      </c>
      <c r="AC1371">
        <v>0</v>
      </c>
      <c r="AD1371" t="s">
        <v>195</v>
      </c>
      <c r="AE1371">
        <v>0</v>
      </c>
      <c r="AF1371" t="s">
        <v>195</v>
      </c>
      <c r="AG1371">
        <v>0</v>
      </c>
      <c r="AH1371" t="s">
        <v>195</v>
      </c>
      <c r="AI1371">
        <v>3</v>
      </c>
      <c r="AJ1371" t="s">
        <v>106</v>
      </c>
      <c r="AK1371">
        <v>1000000</v>
      </c>
      <c r="AL1371">
        <v>3000000</v>
      </c>
      <c r="AM1371" t="s">
        <v>195</v>
      </c>
      <c r="AN1371">
        <v>0</v>
      </c>
      <c r="AO1371" t="s">
        <v>4943</v>
      </c>
      <c r="AP1371">
        <v>64865</v>
      </c>
      <c r="AQ1371">
        <v>64865</v>
      </c>
      <c r="AR1371">
        <v>74143</v>
      </c>
      <c r="AS1371">
        <v>77935</v>
      </c>
      <c r="AT1371">
        <v>124151</v>
      </c>
      <c r="AU1371">
        <v>87235</v>
      </c>
      <c r="AV1371">
        <v>141422</v>
      </c>
      <c r="AW1371">
        <v>124986</v>
      </c>
      <c r="AX1371">
        <v>138644</v>
      </c>
      <c r="AY1371">
        <v>1539420</v>
      </c>
      <c r="AZ1371">
        <v>148750</v>
      </c>
      <c r="BA1371">
        <v>413584</v>
      </c>
      <c r="BB1371" t="s">
        <v>3796</v>
      </c>
      <c r="BC1371" t="s">
        <v>3797</v>
      </c>
      <c r="BD1371" t="s">
        <v>3843</v>
      </c>
      <c r="BE1371" t="s">
        <v>3853</v>
      </c>
      <c r="BF1371" t="s">
        <v>3854</v>
      </c>
      <c r="BG1371" t="s">
        <v>3856</v>
      </c>
      <c r="BH1371" t="s">
        <v>523</v>
      </c>
      <c r="BI1371" t="s">
        <v>565</v>
      </c>
      <c r="BJ1371" t="s">
        <v>535</v>
      </c>
      <c r="BK1371" t="s">
        <v>3773</v>
      </c>
      <c r="BL1371" t="s">
        <v>5113</v>
      </c>
      <c r="BM1371" t="s">
        <v>4949</v>
      </c>
      <c r="BN1371" t="s">
        <v>7</v>
      </c>
      <c r="BO1371" t="s">
        <v>4950</v>
      </c>
      <c r="BP1371" s="441" t="str">
        <f t="shared" si="21"/>
        <v>WA.2378.EBD.955.301.B.521211</v>
      </c>
    </row>
    <row r="1372" spans="1:68">
      <c r="A1372" t="s">
        <v>4935</v>
      </c>
      <c r="B1372" t="s">
        <v>4936</v>
      </c>
      <c r="C1372" t="s">
        <v>4937</v>
      </c>
      <c r="D1372" t="s">
        <v>3795</v>
      </c>
      <c r="E1372" t="s">
        <v>197</v>
      </c>
      <c r="F1372" t="s">
        <v>3842</v>
      </c>
      <c r="G1372" t="s">
        <v>2445</v>
      </c>
      <c r="H1372" t="s">
        <v>4938</v>
      </c>
      <c r="I1372">
        <v>5</v>
      </c>
      <c r="J1372" t="s">
        <v>5047</v>
      </c>
      <c r="K1372">
        <v>1</v>
      </c>
      <c r="L1372" t="s">
        <v>812</v>
      </c>
      <c r="M1372" t="s">
        <v>509</v>
      </c>
      <c r="N1372" t="s">
        <v>145</v>
      </c>
      <c r="O1372" t="s">
        <v>503</v>
      </c>
      <c r="P1372" t="s">
        <v>8</v>
      </c>
      <c r="Q1372" t="s">
        <v>4570</v>
      </c>
      <c r="R1372" t="s">
        <v>4940</v>
      </c>
      <c r="S1372" t="s">
        <v>195</v>
      </c>
      <c r="T1372" t="s">
        <v>4570</v>
      </c>
      <c r="U1372" t="s">
        <v>4570</v>
      </c>
      <c r="V1372" t="s">
        <v>4496</v>
      </c>
      <c r="W1372" t="s">
        <v>4570</v>
      </c>
      <c r="X1372" t="s">
        <v>6617</v>
      </c>
      <c r="Y1372" t="s">
        <v>4493</v>
      </c>
      <c r="Z1372" t="s">
        <v>8</v>
      </c>
      <c r="AA1372">
        <v>0</v>
      </c>
      <c r="AB1372" t="s">
        <v>195</v>
      </c>
      <c r="AC1372">
        <v>0</v>
      </c>
      <c r="AD1372" t="s">
        <v>195</v>
      </c>
      <c r="AE1372">
        <v>0</v>
      </c>
      <c r="AF1372" t="s">
        <v>195</v>
      </c>
      <c r="AG1372">
        <v>0</v>
      </c>
      <c r="AH1372" t="s">
        <v>195</v>
      </c>
      <c r="AI1372">
        <v>3</v>
      </c>
      <c r="AJ1372" t="s">
        <v>9</v>
      </c>
      <c r="AK1372">
        <v>1500000</v>
      </c>
      <c r="AL1372">
        <v>4500000</v>
      </c>
      <c r="AM1372" t="s">
        <v>195</v>
      </c>
      <c r="AN1372">
        <v>0</v>
      </c>
      <c r="AO1372" t="s">
        <v>4943</v>
      </c>
      <c r="AP1372">
        <v>97297</v>
      </c>
      <c r="AQ1372">
        <v>97297</v>
      </c>
      <c r="AR1372">
        <v>111215</v>
      </c>
      <c r="AS1372">
        <v>116902</v>
      </c>
      <c r="AT1372">
        <v>186226</v>
      </c>
      <c r="AU1372">
        <v>130853</v>
      </c>
      <c r="AV1372">
        <v>212133</v>
      </c>
      <c r="AW1372">
        <v>187479</v>
      </c>
      <c r="AX1372">
        <v>207966</v>
      </c>
      <c r="AY1372">
        <v>809129</v>
      </c>
      <c r="AZ1372">
        <v>1723124</v>
      </c>
      <c r="BA1372">
        <v>620379</v>
      </c>
      <c r="BB1372" t="s">
        <v>3796</v>
      </c>
      <c r="BC1372" t="s">
        <v>3797</v>
      </c>
      <c r="BD1372" t="s">
        <v>3843</v>
      </c>
      <c r="BE1372" t="s">
        <v>3853</v>
      </c>
      <c r="BF1372" t="s">
        <v>3854</v>
      </c>
      <c r="BG1372" t="s">
        <v>3857</v>
      </c>
      <c r="BH1372" t="s">
        <v>523</v>
      </c>
      <c r="BI1372" t="s">
        <v>565</v>
      </c>
      <c r="BJ1372" t="s">
        <v>535</v>
      </c>
      <c r="BK1372" t="s">
        <v>3773</v>
      </c>
      <c r="BL1372" t="s">
        <v>5476</v>
      </c>
      <c r="BM1372" t="s">
        <v>4949</v>
      </c>
      <c r="BN1372" t="s">
        <v>7</v>
      </c>
      <c r="BO1372" t="s">
        <v>4950</v>
      </c>
      <c r="BP1372" s="441" t="str">
        <f t="shared" si="21"/>
        <v>WA.2378.EBD.955.301.C.521211</v>
      </c>
    </row>
    <row r="1373" spans="1:68">
      <c r="A1373" t="s">
        <v>4935</v>
      </c>
      <c r="B1373" t="s">
        <v>4936</v>
      </c>
      <c r="C1373" t="s">
        <v>4937</v>
      </c>
      <c r="D1373" t="s">
        <v>3795</v>
      </c>
      <c r="E1373" t="s">
        <v>197</v>
      </c>
      <c r="F1373" t="s">
        <v>3842</v>
      </c>
      <c r="G1373" t="s">
        <v>2445</v>
      </c>
      <c r="H1373" t="s">
        <v>4938</v>
      </c>
      <c r="I1373">
        <v>5</v>
      </c>
      <c r="J1373" t="s">
        <v>5047</v>
      </c>
      <c r="K1373">
        <v>1</v>
      </c>
      <c r="L1373" t="s">
        <v>812</v>
      </c>
      <c r="M1373" t="s">
        <v>509</v>
      </c>
      <c r="N1373" t="s">
        <v>145</v>
      </c>
      <c r="O1373" t="s">
        <v>503</v>
      </c>
      <c r="P1373" t="s">
        <v>8</v>
      </c>
      <c r="Q1373" t="s">
        <v>4570</v>
      </c>
      <c r="R1373" t="s">
        <v>4940</v>
      </c>
      <c r="S1373" t="s">
        <v>195</v>
      </c>
      <c r="T1373" t="s">
        <v>4570</v>
      </c>
      <c r="U1373" t="s">
        <v>4570</v>
      </c>
      <c r="V1373" t="s">
        <v>4951</v>
      </c>
      <c r="W1373" t="s">
        <v>4496</v>
      </c>
      <c r="X1373" t="s">
        <v>6618</v>
      </c>
      <c r="Y1373" t="s">
        <v>4483</v>
      </c>
      <c r="Z1373" t="s">
        <v>8</v>
      </c>
      <c r="AA1373">
        <v>0</v>
      </c>
      <c r="AB1373" t="s">
        <v>195</v>
      </c>
      <c r="AC1373">
        <v>0</v>
      </c>
      <c r="AD1373" t="s">
        <v>195</v>
      </c>
      <c r="AE1373">
        <v>0</v>
      </c>
      <c r="AF1373" t="s">
        <v>195</v>
      </c>
      <c r="AG1373">
        <v>0</v>
      </c>
      <c r="AH1373" t="s">
        <v>195</v>
      </c>
      <c r="AI1373">
        <v>3</v>
      </c>
      <c r="AJ1373" t="s">
        <v>106</v>
      </c>
      <c r="AK1373">
        <v>1000000</v>
      </c>
      <c r="AL1373">
        <v>3000000</v>
      </c>
      <c r="AM1373" t="s">
        <v>195</v>
      </c>
      <c r="AN1373">
        <v>0</v>
      </c>
      <c r="AO1373" t="s">
        <v>4943</v>
      </c>
      <c r="AP1373">
        <v>64865</v>
      </c>
      <c r="AQ1373">
        <v>64865</v>
      </c>
      <c r="AR1373">
        <v>74143</v>
      </c>
      <c r="AS1373">
        <v>77935</v>
      </c>
      <c r="AT1373">
        <v>124151</v>
      </c>
      <c r="AU1373">
        <v>87235</v>
      </c>
      <c r="AV1373">
        <v>141422</v>
      </c>
      <c r="AW1373">
        <v>124986</v>
      </c>
      <c r="AX1373">
        <v>138644</v>
      </c>
      <c r="AY1373">
        <v>539420</v>
      </c>
      <c r="AZ1373">
        <v>1148750</v>
      </c>
      <c r="BA1373">
        <v>413584</v>
      </c>
      <c r="BB1373" t="s">
        <v>3796</v>
      </c>
      <c r="BC1373" t="s">
        <v>3797</v>
      </c>
      <c r="BD1373" t="s">
        <v>3843</v>
      </c>
      <c r="BE1373" t="s">
        <v>3853</v>
      </c>
      <c r="BF1373" t="s">
        <v>3854</v>
      </c>
      <c r="BG1373" t="s">
        <v>3857</v>
      </c>
      <c r="BH1373" t="s">
        <v>523</v>
      </c>
      <c r="BI1373" t="s">
        <v>565</v>
      </c>
      <c r="BJ1373" t="s">
        <v>535</v>
      </c>
      <c r="BK1373" t="s">
        <v>3773</v>
      </c>
      <c r="BL1373" t="s">
        <v>5113</v>
      </c>
      <c r="BM1373" t="s">
        <v>4949</v>
      </c>
      <c r="BN1373" t="s">
        <v>7</v>
      </c>
      <c r="BO1373" t="s">
        <v>4950</v>
      </c>
      <c r="BP1373" s="441" t="str">
        <f t="shared" si="21"/>
        <v>WA.2378.EBD.955.301.C.521211</v>
      </c>
    </row>
    <row r="1374" spans="1:68">
      <c r="A1374" t="s">
        <v>4935</v>
      </c>
      <c r="B1374" t="s">
        <v>4936</v>
      </c>
      <c r="C1374" t="s">
        <v>4937</v>
      </c>
      <c r="D1374" t="s">
        <v>3795</v>
      </c>
      <c r="E1374" t="s">
        <v>197</v>
      </c>
      <c r="F1374" t="s">
        <v>3842</v>
      </c>
      <c r="G1374" t="s">
        <v>2445</v>
      </c>
      <c r="H1374" t="s">
        <v>4938</v>
      </c>
      <c r="I1374">
        <v>5</v>
      </c>
      <c r="J1374" t="s">
        <v>5047</v>
      </c>
      <c r="K1374">
        <v>1</v>
      </c>
      <c r="L1374" t="s">
        <v>812</v>
      </c>
      <c r="M1374" t="s">
        <v>511</v>
      </c>
      <c r="N1374" t="s">
        <v>3329</v>
      </c>
      <c r="O1374" t="s">
        <v>503</v>
      </c>
      <c r="P1374" t="s">
        <v>8</v>
      </c>
      <c r="Q1374" t="s">
        <v>4570</v>
      </c>
      <c r="R1374" t="s">
        <v>4940</v>
      </c>
      <c r="S1374" t="s">
        <v>195</v>
      </c>
      <c r="T1374" t="s">
        <v>4570</v>
      </c>
      <c r="U1374" t="s">
        <v>4570</v>
      </c>
      <c r="V1374" t="s">
        <v>4496</v>
      </c>
      <c r="W1374" t="s">
        <v>4570</v>
      </c>
      <c r="X1374" t="s">
        <v>6619</v>
      </c>
      <c r="Y1374" t="s">
        <v>4493</v>
      </c>
      <c r="Z1374" t="s">
        <v>8</v>
      </c>
      <c r="AA1374">
        <v>0</v>
      </c>
      <c r="AB1374" t="s">
        <v>195</v>
      </c>
      <c r="AC1374">
        <v>0</v>
      </c>
      <c r="AD1374" t="s">
        <v>195</v>
      </c>
      <c r="AE1374">
        <v>0</v>
      </c>
      <c r="AF1374" t="s">
        <v>195</v>
      </c>
      <c r="AG1374">
        <v>0</v>
      </c>
      <c r="AH1374" t="s">
        <v>195</v>
      </c>
      <c r="AI1374">
        <v>5</v>
      </c>
      <c r="AJ1374" t="s">
        <v>9</v>
      </c>
      <c r="AK1374">
        <v>1500000</v>
      </c>
      <c r="AL1374">
        <v>7500000</v>
      </c>
      <c r="AM1374" t="s">
        <v>195</v>
      </c>
      <c r="AN1374">
        <v>0</v>
      </c>
      <c r="AO1374" t="s">
        <v>4943</v>
      </c>
      <c r="AP1374">
        <v>194594</v>
      </c>
      <c r="AQ1374">
        <v>194594</v>
      </c>
      <c r="AR1374">
        <v>222430</v>
      </c>
      <c r="AS1374">
        <v>233804</v>
      </c>
      <c r="AT1374">
        <v>372453</v>
      </c>
      <c r="AU1374">
        <v>261706</v>
      </c>
      <c r="AV1374">
        <v>424266</v>
      </c>
      <c r="AW1374">
        <v>374958</v>
      </c>
      <c r="AX1374">
        <v>415932</v>
      </c>
      <c r="AY1374">
        <v>3118259</v>
      </c>
      <c r="AZ1374">
        <v>446249</v>
      </c>
      <c r="BA1374">
        <v>1240755</v>
      </c>
      <c r="BB1374" t="s">
        <v>3796</v>
      </c>
      <c r="BC1374" t="s">
        <v>3797</v>
      </c>
      <c r="BD1374" t="s">
        <v>3843</v>
      </c>
      <c r="BE1374" t="s">
        <v>3853</v>
      </c>
      <c r="BF1374" t="s">
        <v>3854</v>
      </c>
      <c r="BG1374" t="s">
        <v>3858</v>
      </c>
      <c r="BH1374" t="s">
        <v>523</v>
      </c>
      <c r="BI1374" t="s">
        <v>565</v>
      </c>
      <c r="BJ1374" t="s">
        <v>535</v>
      </c>
      <c r="BK1374" t="s">
        <v>3773</v>
      </c>
      <c r="BL1374" t="s">
        <v>5476</v>
      </c>
      <c r="BM1374" t="s">
        <v>4949</v>
      </c>
      <c r="BN1374" t="s">
        <v>7</v>
      </c>
      <c r="BO1374" t="s">
        <v>4950</v>
      </c>
      <c r="BP1374" s="441" t="str">
        <f t="shared" si="21"/>
        <v>WA.2378.EBD.955.301.D.521211</v>
      </c>
    </row>
    <row r="1375" spans="1:68">
      <c r="A1375" t="s">
        <v>4935</v>
      </c>
      <c r="B1375" t="s">
        <v>4936</v>
      </c>
      <c r="C1375" t="s">
        <v>4937</v>
      </c>
      <c r="D1375" t="s">
        <v>3795</v>
      </c>
      <c r="E1375" t="s">
        <v>197</v>
      </c>
      <c r="F1375" t="s">
        <v>3842</v>
      </c>
      <c r="G1375" t="s">
        <v>2445</v>
      </c>
      <c r="H1375" t="s">
        <v>4938</v>
      </c>
      <c r="I1375">
        <v>5</v>
      </c>
      <c r="J1375" t="s">
        <v>5047</v>
      </c>
      <c r="K1375">
        <v>1</v>
      </c>
      <c r="L1375" t="s">
        <v>812</v>
      </c>
      <c r="M1375" t="s">
        <v>511</v>
      </c>
      <c r="N1375" t="s">
        <v>3329</v>
      </c>
      <c r="O1375" t="s">
        <v>503</v>
      </c>
      <c r="P1375" t="s">
        <v>8</v>
      </c>
      <c r="Q1375" t="s">
        <v>4570</v>
      </c>
      <c r="R1375" t="s">
        <v>4940</v>
      </c>
      <c r="S1375" t="s">
        <v>195</v>
      </c>
      <c r="T1375" t="s">
        <v>4570</v>
      </c>
      <c r="U1375" t="s">
        <v>4570</v>
      </c>
      <c r="V1375" t="s">
        <v>4951</v>
      </c>
      <c r="W1375" t="s">
        <v>4496</v>
      </c>
      <c r="X1375" t="s">
        <v>6620</v>
      </c>
      <c r="Y1375" t="s">
        <v>4494</v>
      </c>
      <c r="Z1375" t="s">
        <v>8</v>
      </c>
      <c r="AA1375">
        <v>0</v>
      </c>
      <c r="AB1375" t="s">
        <v>195</v>
      </c>
      <c r="AC1375">
        <v>0</v>
      </c>
      <c r="AD1375" t="s">
        <v>195</v>
      </c>
      <c r="AE1375">
        <v>0</v>
      </c>
      <c r="AF1375" t="s">
        <v>195</v>
      </c>
      <c r="AG1375">
        <v>0</v>
      </c>
      <c r="AH1375" t="s">
        <v>195</v>
      </c>
      <c r="AI1375">
        <v>7</v>
      </c>
      <c r="AJ1375" t="s">
        <v>176</v>
      </c>
      <c r="AK1375">
        <v>500000</v>
      </c>
      <c r="AL1375">
        <v>3500000</v>
      </c>
      <c r="AM1375" t="s">
        <v>195</v>
      </c>
      <c r="AN1375">
        <v>0</v>
      </c>
      <c r="AO1375" t="s">
        <v>4943</v>
      </c>
      <c r="AP1375">
        <v>113513</v>
      </c>
      <c r="AQ1375">
        <v>113513</v>
      </c>
      <c r="AR1375">
        <v>129751</v>
      </c>
      <c r="AS1375">
        <v>136385</v>
      </c>
      <c r="AT1375">
        <v>217264</v>
      </c>
      <c r="AU1375">
        <v>152662</v>
      </c>
      <c r="AV1375">
        <v>247488</v>
      </c>
      <c r="AW1375">
        <v>218726</v>
      </c>
      <c r="AX1375">
        <v>242627</v>
      </c>
      <c r="AY1375">
        <v>943984</v>
      </c>
      <c r="AZ1375">
        <v>260312</v>
      </c>
      <c r="BA1375">
        <v>723775</v>
      </c>
      <c r="BB1375" t="s">
        <v>3796</v>
      </c>
      <c r="BC1375" t="s">
        <v>3797</v>
      </c>
      <c r="BD1375" t="s">
        <v>3843</v>
      </c>
      <c r="BE1375" t="s">
        <v>3853</v>
      </c>
      <c r="BF1375" t="s">
        <v>3854</v>
      </c>
      <c r="BG1375" t="s">
        <v>3858</v>
      </c>
      <c r="BH1375" t="s">
        <v>523</v>
      </c>
      <c r="BI1375" t="s">
        <v>565</v>
      </c>
      <c r="BJ1375" t="s">
        <v>535</v>
      </c>
      <c r="BK1375" t="s">
        <v>3773</v>
      </c>
      <c r="BL1375" t="s">
        <v>6621</v>
      </c>
      <c r="BM1375" t="s">
        <v>4949</v>
      </c>
      <c r="BN1375" t="s">
        <v>7</v>
      </c>
      <c r="BO1375" t="s">
        <v>4950</v>
      </c>
      <c r="BP1375" s="441" t="str">
        <f t="shared" si="21"/>
        <v>WA.2378.EBD.955.301.D.521211</v>
      </c>
    </row>
    <row r="1376" spans="1:68">
      <c r="A1376" t="s">
        <v>4935</v>
      </c>
      <c r="B1376" t="s">
        <v>4936</v>
      </c>
      <c r="C1376" t="s">
        <v>4937</v>
      </c>
      <c r="D1376" t="s">
        <v>3795</v>
      </c>
      <c r="E1376" t="s">
        <v>197</v>
      </c>
      <c r="F1376" t="s">
        <v>3842</v>
      </c>
      <c r="G1376" t="s">
        <v>2445</v>
      </c>
      <c r="H1376" t="s">
        <v>4938</v>
      </c>
      <c r="I1376">
        <v>5</v>
      </c>
      <c r="J1376" t="s">
        <v>5047</v>
      </c>
      <c r="K1376">
        <v>1</v>
      </c>
      <c r="L1376" t="s">
        <v>812</v>
      </c>
      <c r="M1376" t="s">
        <v>511</v>
      </c>
      <c r="N1376" t="s">
        <v>3329</v>
      </c>
      <c r="O1376" t="s">
        <v>503</v>
      </c>
      <c r="P1376" t="s">
        <v>8</v>
      </c>
      <c r="Q1376" t="s">
        <v>4570</v>
      </c>
      <c r="R1376" t="s">
        <v>4940</v>
      </c>
      <c r="S1376" t="s">
        <v>195</v>
      </c>
      <c r="T1376" t="s">
        <v>4570</v>
      </c>
      <c r="U1376" t="s">
        <v>4570</v>
      </c>
      <c r="V1376" t="s">
        <v>5001</v>
      </c>
      <c r="W1376" t="s">
        <v>4951</v>
      </c>
      <c r="X1376" t="s">
        <v>6622</v>
      </c>
      <c r="Y1376" t="s">
        <v>4483</v>
      </c>
      <c r="Z1376" t="s">
        <v>8</v>
      </c>
      <c r="AA1376">
        <v>0</v>
      </c>
      <c r="AB1376" t="s">
        <v>195</v>
      </c>
      <c r="AC1376">
        <v>0</v>
      </c>
      <c r="AD1376" t="s">
        <v>195</v>
      </c>
      <c r="AE1376">
        <v>0</v>
      </c>
      <c r="AF1376" t="s">
        <v>195</v>
      </c>
      <c r="AG1376">
        <v>0</v>
      </c>
      <c r="AH1376" t="s">
        <v>195</v>
      </c>
      <c r="AI1376">
        <v>3</v>
      </c>
      <c r="AJ1376" t="s">
        <v>106</v>
      </c>
      <c r="AK1376">
        <v>1000000</v>
      </c>
      <c r="AL1376">
        <v>3000000</v>
      </c>
      <c r="AM1376" t="s">
        <v>195</v>
      </c>
      <c r="AN1376">
        <v>0</v>
      </c>
      <c r="AO1376" t="s">
        <v>4943</v>
      </c>
      <c r="AP1376">
        <v>64865</v>
      </c>
      <c r="AQ1376">
        <v>64865</v>
      </c>
      <c r="AR1376">
        <v>74143</v>
      </c>
      <c r="AS1376">
        <v>77935</v>
      </c>
      <c r="AT1376">
        <v>124151</v>
      </c>
      <c r="AU1376">
        <v>87235</v>
      </c>
      <c r="AV1376">
        <v>141422</v>
      </c>
      <c r="AW1376">
        <v>124986</v>
      </c>
      <c r="AX1376">
        <v>138644</v>
      </c>
      <c r="AY1376">
        <v>539420</v>
      </c>
      <c r="AZ1376">
        <v>1148750</v>
      </c>
      <c r="BA1376">
        <v>413584</v>
      </c>
      <c r="BB1376" t="s">
        <v>3796</v>
      </c>
      <c r="BC1376" t="s">
        <v>3797</v>
      </c>
      <c r="BD1376" t="s">
        <v>3843</v>
      </c>
      <c r="BE1376" t="s">
        <v>3853</v>
      </c>
      <c r="BF1376" t="s">
        <v>3854</v>
      </c>
      <c r="BG1376" t="s">
        <v>3858</v>
      </c>
      <c r="BH1376" t="s">
        <v>523</v>
      </c>
      <c r="BI1376" t="s">
        <v>565</v>
      </c>
      <c r="BJ1376" t="s">
        <v>535</v>
      </c>
      <c r="BK1376" t="s">
        <v>3773</v>
      </c>
      <c r="BL1376" t="s">
        <v>5887</v>
      </c>
      <c r="BM1376" t="s">
        <v>4949</v>
      </c>
      <c r="BN1376" t="s">
        <v>7</v>
      </c>
      <c r="BO1376" t="s">
        <v>4950</v>
      </c>
      <c r="BP1376" s="441" t="str">
        <f t="shared" si="21"/>
        <v>WA.2378.EBD.955.301.D.521211</v>
      </c>
    </row>
    <row r="1377" spans="1:68">
      <c r="A1377" t="s">
        <v>4935</v>
      </c>
      <c r="B1377" t="s">
        <v>4936</v>
      </c>
      <c r="C1377" t="s">
        <v>4937</v>
      </c>
      <c r="D1377" t="s">
        <v>3795</v>
      </c>
      <c r="E1377" t="s">
        <v>197</v>
      </c>
      <c r="F1377" t="s">
        <v>3842</v>
      </c>
      <c r="G1377" t="s">
        <v>2445</v>
      </c>
      <c r="H1377" t="s">
        <v>4938</v>
      </c>
      <c r="I1377">
        <v>5</v>
      </c>
      <c r="J1377" t="s">
        <v>5047</v>
      </c>
      <c r="K1377">
        <v>1</v>
      </c>
      <c r="L1377" t="s">
        <v>812</v>
      </c>
      <c r="M1377" t="s">
        <v>516</v>
      </c>
      <c r="N1377" t="s">
        <v>146</v>
      </c>
      <c r="O1377" t="s">
        <v>503</v>
      </c>
      <c r="P1377" t="s">
        <v>8</v>
      </c>
      <c r="Q1377" t="s">
        <v>4570</v>
      </c>
      <c r="R1377" t="s">
        <v>4940</v>
      </c>
      <c r="S1377" t="s">
        <v>195</v>
      </c>
      <c r="T1377" t="s">
        <v>4570</v>
      </c>
      <c r="U1377" t="s">
        <v>4570</v>
      </c>
      <c r="V1377" t="s">
        <v>4496</v>
      </c>
      <c r="W1377" t="s">
        <v>4570</v>
      </c>
      <c r="X1377" t="s">
        <v>6623</v>
      </c>
      <c r="Y1377" t="s">
        <v>4493</v>
      </c>
      <c r="Z1377" t="s">
        <v>8</v>
      </c>
      <c r="AA1377">
        <v>0</v>
      </c>
      <c r="AB1377" t="s">
        <v>195</v>
      </c>
      <c r="AC1377">
        <v>0</v>
      </c>
      <c r="AD1377" t="s">
        <v>195</v>
      </c>
      <c r="AE1377">
        <v>0</v>
      </c>
      <c r="AF1377" t="s">
        <v>195</v>
      </c>
      <c r="AG1377">
        <v>0</v>
      </c>
      <c r="AH1377" t="s">
        <v>195</v>
      </c>
      <c r="AI1377">
        <v>3</v>
      </c>
      <c r="AJ1377" t="s">
        <v>9</v>
      </c>
      <c r="AK1377">
        <v>1500000</v>
      </c>
      <c r="AL1377">
        <v>4500000</v>
      </c>
      <c r="AM1377" t="s">
        <v>195</v>
      </c>
      <c r="AN1377">
        <v>0</v>
      </c>
      <c r="AO1377" t="s">
        <v>4943</v>
      </c>
      <c r="AP1377">
        <v>97297</v>
      </c>
      <c r="AQ1377">
        <v>97297</v>
      </c>
      <c r="AR1377">
        <v>111215</v>
      </c>
      <c r="AS1377">
        <v>116902</v>
      </c>
      <c r="AT1377">
        <v>186226</v>
      </c>
      <c r="AU1377">
        <v>130853</v>
      </c>
      <c r="AV1377">
        <v>212133</v>
      </c>
      <c r="AW1377">
        <v>187479</v>
      </c>
      <c r="AX1377">
        <v>207966</v>
      </c>
      <c r="AY1377">
        <v>809129</v>
      </c>
      <c r="AZ1377">
        <v>1723124</v>
      </c>
      <c r="BA1377">
        <v>620379</v>
      </c>
      <c r="BB1377" t="s">
        <v>3796</v>
      </c>
      <c r="BC1377" t="s">
        <v>3797</v>
      </c>
      <c r="BD1377" t="s">
        <v>3843</v>
      </c>
      <c r="BE1377" t="s">
        <v>3853</v>
      </c>
      <c r="BF1377" t="s">
        <v>3854</v>
      </c>
      <c r="BG1377" t="s">
        <v>3859</v>
      </c>
      <c r="BH1377" t="s">
        <v>523</v>
      </c>
      <c r="BI1377" t="s">
        <v>565</v>
      </c>
      <c r="BJ1377" t="s">
        <v>535</v>
      </c>
      <c r="BK1377" t="s">
        <v>3773</v>
      </c>
      <c r="BL1377" t="s">
        <v>5476</v>
      </c>
      <c r="BM1377" t="s">
        <v>4949</v>
      </c>
      <c r="BN1377" t="s">
        <v>7</v>
      </c>
      <c r="BO1377" t="s">
        <v>4950</v>
      </c>
      <c r="BP1377" s="441" t="str">
        <f t="shared" si="21"/>
        <v>WA.2378.EBD.955.301.E.521211</v>
      </c>
    </row>
    <row r="1378" spans="1:68">
      <c r="A1378" t="s">
        <v>4935</v>
      </c>
      <c r="B1378" t="s">
        <v>4936</v>
      </c>
      <c r="C1378" t="s">
        <v>4937</v>
      </c>
      <c r="D1378" t="s">
        <v>3795</v>
      </c>
      <c r="E1378" t="s">
        <v>197</v>
      </c>
      <c r="F1378" t="s">
        <v>3842</v>
      </c>
      <c r="G1378" t="s">
        <v>2445</v>
      </c>
      <c r="H1378" t="s">
        <v>4938</v>
      </c>
      <c r="I1378">
        <v>5</v>
      </c>
      <c r="J1378" t="s">
        <v>5047</v>
      </c>
      <c r="K1378">
        <v>1</v>
      </c>
      <c r="L1378" t="s">
        <v>812</v>
      </c>
      <c r="M1378" t="s">
        <v>516</v>
      </c>
      <c r="N1378" t="s">
        <v>146</v>
      </c>
      <c r="O1378" t="s">
        <v>503</v>
      </c>
      <c r="P1378" t="s">
        <v>8</v>
      </c>
      <c r="Q1378" t="s">
        <v>4570</v>
      </c>
      <c r="R1378" t="s">
        <v>4940</v>
      </c>
      <c r="S1378" t="s">
        <v>195</v>
      </c>
      <c r="T1378" t="s">
        <v>4570</v>
      </c>
      <c r="U1378" t="s">
        <v>4570</v>
      </c>
      <c r="V1378" t="s">
        <v>4951</v>
      </c>
      <c r="W1378" t="s">
        <v>4496</v>
      </c>
      <c r="X1378" t="s">
        <v>6624</v>
      </c>
      <c r="Y1378" t="s">
        <v>4483</v>
      </c>
      <c r="Z1378" t="s">
        <v>8</v>
      </c>
      <c r="AA1378">
        <v>0</v>
      </c>
      <c r="AB1378" t="s">
        <v>195</v>
      </c>
      <c r="AC1378">
        <v>0</v>
      </c>
      <c r="AD1378" t="s">
        <v>195</v>
      </c>
      <c r="AE1378">
        <v>0</v>
      </c>
      <c r="AF1378" t="s">
        <v>195</v>
      </c>
      <c r="AG1378">
        <v>0</v>
      </c>
      <c r="AH1378" t="s">
        <v>195</v>
      </c>
      <c r="AI1378">
        <v>3</v>
      </c>
      <c r="AJ1378" t="s">
        <v>106</v>
      </c>
      <c r="AK1378">
        <v>1000000</v>
      </c>
      <c r="AL1378">
        <v>3000000</v>
      </c>
      <c r="AM1378" t="s">
        <v>195</v>
      </c>
      <c r="AN1378">
        <v>0</v>
      </c>
      <c r="AO1378" t="s">
        <v>4943</v>
      </c>
      <c r="AP1378">
        <v>64865</v>
      </c>
      <c r="AQ1378">
        <v>64865</v>
      </c>
      <c r="AR1378">
        <v>74143</v>
      </c>
      <c r="AS1378">
        <v>77935</v>
      </c>
      <c r="AT1378">
        <v>124151</v>
      </c>
      <c r="AU1378">
        <v>87235</v>
      </c>
      <c r="AV1378">
        <v>141422</v>
      </c>
      <c r="AW1378">
        <v>124986</v>
      </c>
      <c r="AX1378">
        <v>138644</v>
      </c>
      <c r="AY1378">
        <v>539420</v>
      </c>
      <c r="AZ1378">
        <v>1148750</v>
      </c>
      <c r="BA1378">
        <v>413584</v>
      </c>
      <c r="BB1378" t="s">
        <v>3796</v>
      </c>
      <c r="BC1378" t="s">
        <v>3797</v>
      </c>
      <c r="BD1378" t="s">
        <v>3843</v>
      </c>
      <c r="BE1378" t="s">
        <v>3853</v>
      </c>
      <c r="BF1378" t="s">
        <v>3854</v>
      </c>
      <c r="BG1378" t="s">
        <v>3859</v>
      </c>
      <c r="BH1378" t="s">
        <v>523</v>
      </c>
      <c r="BI1378" t="s">
        <v>565</v>
      </c>
      <c r="BJ1378" t="s">
        <v>535</v>
      </c>
      <c r="BK1378" t="s">
        <v>3773</v>
      </c>
      <c r="BL1378" t="s">
        <v>5113</v>
      </c>
      <c r="BM1378" t="s">
        <v>4949</v>
      </c>
      <c r="BN1378" t="s">
        <v>7</v>
      </c>
      <c r="BO1378" t="s">
        <v>4950</v>
      </c>
      <c r="BP1378" s="441" t="str">
        <f t="shared" si="21"/>
        <v>WA.2378.EBD.955.301.E.521211</v>
      </c>
    </row>
    <row r="1379" spans="1:68">
      <c r="A1379" t="s">
        <v>4935</v>
      </c>
      <c r="B1379" t="s">
        <v>4936</v>
      </c>
      <c r="C1379" t="s">
        <v>4937</v>
      </c>
      <c r="D1379" t="s">
        <v>3795</v>
      </c>
      <c r="E1379" t="s">
        <v>197</v>
      </c>
      <c r="F1379" t="s">
        <v>3842</v>
      </c>
      <c r="G1379" t="s">
        <v>2445</v>
      </c>
      <c r="H1379" t="s">
        <v>4938</v>
      </c>
      <c r="I1379">
        <v>5</v>
      </c>
      <c r="J1379" t="s">
        <v>5047</v>
      </c>
      <c r="K1379">
        <v>1</v>
      </c>
      <c r="L1379" t="s">
        <v>812</v>
      </c>
      <c r="M1379" t="s">
        <v>566</v>
      </c>
      <c r="N1379" t="s">
        <v>147</v>
      </c>
      <c r="O1379" t="s">
        <v>503</v>
      </c>
      <c r="P1379" t="s">
        <v>8</v>
      </c>
      <c r="Q1379" t="s">
        <v>4570</v>
      </c>
      <c r="R1379" t="s">
        <v>4940</v>
      </c>
      <c r="S1379" t="s">
        <v>195</v>
      </c>
      <c r="T1379" t="s">
        <v>4570</v>
      </c>
      <c r="U1379" t="s">
        <v>4570</v>
      </c>
      <c r="V1379" t="s">
        <v>4496</v>
      </c>
      <c r="W1379" t="s">
        <v>4570</v>
      </c>
      <c r="X1379" t="s">
        <v>6625</v>
      </c>
      <c r="Y1379" t="s">
        <v>4579</v>
      </c>
      <c r="Z1379" t="s">
        <v>8</v>
      </c>
      <c r="AA1379">
        <v>0</v>
      </c>
      <c r="AB1379" t="s">
        <v>195</v>
      </c>
      <c r="AC1379">
        <v>0</v>
      </c>
      <c r="AD1379" t="s">
        <v>195</v>
      </c>
      <c r="AE1379">
        <v>0</v>
      </c>
      <c r="AF1379" t="s">
        <v>195</v>
      </c>
      <c r="AG1379">
        <v>0</v>
      </c>
      <c r="AH1379" t="s">
        <v>195</v>
      </c>
      <c r="AI1379">
        <v>24</v>
      </c>
      <c r="AJ1379" t="s">
        <v>176</v>
      </c>
      <c r="AK1379">
        <v>200000</v>
      </c>
      <c r="AL1379">
        <v>4800000</v>
      </c>
      <c r="AM1379" t="s">
        <v>195</v>
      </c>
      <c r="AN1379">
        <v>0</v>
      </c>
      <c r="AO1379" t="s">
        <v>4943</v>
      </c>
      <c r="AP1379">
        <v>155675</v>
      </c>
      <c r="AQ1379">
        <v>155675</v>
      </c>
      <c r="AR1379">
        <v>177944</v>
      </c>
      <c r="AS1379">
        <v>187043</v>
      </c>
      <c r="AT1379">
        <v>297962</v>
      </c>
      <c r="AU1379">
        <v>209365</v>
      </c>
      <c r="AV1379">
        <v>339413</v>
      </c>
      <c r="AW1379">
        <v>299967</v>
      </c>
      <c r="AX1379">
        <v>332745</v>
      </c>
      <c r="AY1379">
        <v>1294607</v>
      </c>
      <c r="AZ1379">
        <v>356999</v>
      </c>
      <c r="BA1379">
        <v>992605</v>
      </c>
      <c r="BB1379" t="s">
        <v>3796</v>
      </c>
      <c r="BC1379" t="s">
        <v>3797</v>
      </c>
      <c r="BD1379" t="s">
        <v>3843</v>
      </c>
      <c r="BE1379" t="s">
        <v>3853</v>
      </c>
      <c r="BF1379" t="s">
        <v>3854</v>
      </c>
      <c r="BG1379" t="s">
        <v>3860</v>
      </c>
      <c r="BH1379" t="s">
        <v>523</v>
      </c>
      <c r="BI1379" t="s">
        <v>565</v>
      </c>
      <c r="BJ1379" t="s">
        <v>535</v>
      </c>
      <c r="BK1379" t="s">
        <v>3773</v>
      </c>
      <c r="BL1379" t="s">
        <v>6626</v>
      </c>
      <c r="BM1379" t="s">
        <v>4949</v>
      </c>
      <c r="BN1379" t="s">
        <v>7</v>
      </c>
      <c r="BO1379" t="s">
        <v>4950</v>
      </c>
      <c r="BP1379" s="441" t="str">
        <f t="shared" si="21"/>
        <v>WA.2378.EBD.955.301.F.521211</v>
      </c>
    </row>
    <row r="1380" spans="1:68">
      <c r="A1380" t="s">
        <v>5010</v>
      </c>
      <c r="B1380" t="s">
        <v>4936</v>
      </c>
      <c r="C1380" t="s">
        <v>4937</v>
      </c>
      <c r="D1380" t="s">
        <v>3795</v>
      </c>
      <c r="E1380" t="s">
        <v>197</v>
      </c>
      <c r="F1380" t="s">
        <v>3842</v>
      </c>
      <c r="G1380" t="s">
        <v>2445</v>
      </c>
      <c r="H1380" t="s">
        <v>4938</v>
      </c>
      <c r="I1380">
        <v>5</v>
      </c>
      <c r="J1380" t="s">
        <v>5031</v>
      </c>
      <c r="K1380">
        <v>1</v>
      </c>
      <c r="L1380" t="s">
        <v>812</v>
      </c>
      <c r="M1380" t="s">
        <v>8</v>
      </c>
      <c r="N1380" t="s">
        <v>129</v>
      </c>
      <c r="O1380" t="s">
        <v>503</v>
      </c>
      <c r="P1380" t="s">
        <v>8</v>
      </c>
      <c r="Q1380" t="s">
        <v>4570</v>
      </c>
      <c r="R1380" t="s">
        <v>4940</v>
      </c>
      <c r="S1380" t="s">
        <v>195</v>
      </c>
      <c r="T1380" t="s">
        <v>4570</v>
      </c>
      <c r="U1380" t="s">
        <v>4570</v>
      </c>
      <c r="V1380" t="s">
        <v>4496</v>
      </c>
      <c r="W1380" t="s">
        <v>4570</v>
      </c>
      <c r="X1380" t="s">
        <v>6595</v>
      </c>
      <c r="Y1380" t="s">
        <v>4495</v>
      </c>
      <c r="Z1380" t="s">
        <v>8</v>
      </c>
      <c r="AA1380">
        <v>0</v>
      </c>
      <c r="AB1380" t="s">
        <v>195</v>
      </c>
      <c r="AC1380">
        <v>0</v>
      </c>
      <c r="AD1380" t="s">
        <v>195</v>
      </c>
      <c r="AE1380">
        <v>0</v>
      </c>
      <c r="AF1380" t="s">
        <v>195</v>
      </c>
      <c r="AG1380">
        <v>0</v>
      </c>
      <c r="AH1380" t="s">
        <v>195</v>
      </c>
      <c r="AI1380">
        <v>4</v>
      </c>
      <c r="AJ1380" t="s">
        <v>9</v>
      </c>
      <c r="AK1380">
        <v>1500000</v>
      </c>
      <c r="AL1380">
        <v>6000000</v>
      </c>
      <c r="AM1380" t="s">
        <v>195</v>
      </c>
      <c r="AN1380">
        <v>0</v>
      </c>
      <c r="AO1380" t="s">
        <v>5011</v>
      </c>
      <c r="AP1380">
        <v>31493</v>
      </c>
      <c r="AQ1380">
        <v>31493</v>
      </c>
      <c r="AR1380">
        <v>31493</v>
      </c>
      <c r="AS1380">
        <v>31493</v>
      </c>
      <c r="AT1380">
        <v>31493</v>
      </c>
      <c r="AU1380">
        <v>343253</v>
      </c>
      <c r="AV1380">
        <v>1201385</v>
      </c>
      <c r="AW1380">
        <v>1201385</v>
      </c>
      <c r="AX1380">
        <v>1201385</v>
      </c>
      <c r="AY1380">
        <v>411294</v>
      </c>
      <c r="AZ1380">
        <v>188180</v>
      </c>
      <c r="BA1380">
        <v>1295653</v>
      </c>
      <c r="BB1380" t="s">
        <v>3796</v>
      </c>
      <c r="BC1380" t="s">
        <v>3797</v>
      </c>
      <c r="BD1380" t="s">
        <v>3843</v>
      </c>
      <c r="BE1380" t="s">
        <v>3844</v>
      </c>
      <c r="BF1380" t="s">
        <v>3845</v>
      </c>
      <c r="BG1380" t="s">
        <v>3846</v>
      </c>
      <c r="BH1380" t="s">
        <v>523</v>
      </c>
      <c r="BI1380" t="s">
        <v>532</v>
      </c>
      <c r="BJ1380" t="s">
        <v>533</v>
      </c>
      <c r="BK1380" t="s">
        <v>3773</v>
      </c>
      <c r="BL1380" t="s">
        <v>5068</v>
      </c>
      <c r="BM1380" t="s">
        <v>4949</v>
      </c>
      <c r="BN1380" t="s">
        <v>7</v>
      </c>
      <c r="BO1380" t="s">
        <v>4950</v>
      </c>
      <c r="BP1380" s="441" t="str">
        <f t="shared" si="21"/>
        <v>WA.2378.EBD.952.301.A.521211</v>
      </c>
    </row>
    <row r="1381" spans="1:68">
      <c r="A1381" t="s">
        <v>5010</v>
      </c>
      <c r="B1381" t="s">
        <v>4936</v>
      </c>
      <c r="C1381" t="s">
        <v>4937</v>
      </c>
      <c r="D1381" t="s">
        <v>3795</v>
      </c>
      <c r="E1381" t="s">
        <v>197</v>
      </c>
      <c r="F1381" t="s">
        <v>3842</v>
      </c>
      <c r="G1381" t="s">
        <v>2445</v>
      </c>
      <c r="H1381" t="s">
        <v>4938</v>
      </c>
      <c r="I1381">
        <v>5</v>
      </c>
      <c r="J1381" t="s">
        <v>5031</v>
      </c>
      <c r="K1381">
        <v>1</v>
      </c>
      <c r="L1381" t="s">
        <v>812</v>
      </c>
      <c r="M1381" t="s">
        <v>508</v>
      </c>
      <c r="N1381" t="s">
        <v>130</v>
      </c>
      <c r="O1381" t="s">
        <v>503</v>
      </c>
      <c r="P1381" t="s">
        <v>8</v>
      </c>
      <c r="Q1381" t="s">
        <v>4570</v>
      </c>
      <c r="R1381" t="s">
        <v>4940</v>
      </c>
      <c r="S1381" t="s">
        <v>195</v>
      </c>
      <c r="T1381" t="s">
        <v>4570</v>
      </c>
      <c r="U1381" t="s">
        <v>4570</v>
      </c>
      <c r="V1381" t="s">
        <v>4496</v>
      </c>
      <c r="W1381" t="s">
        <v>4570</v>
      </c>
      <c r="X1381" t="s">
        <v>6596</v>
      </c>
      <c r="Y1381" t="s">
        <v>4495</v>
      </c>
      <c r="Z1381" t="s">
        <v>8</v>
      </c>
      <c r="AA1381">
        <v>0</v>
      </c>
      <c r="AB1381" t="s">
        <v>195</v>
      </c>
      <c r="AC1381">
        <v>0</v>
      </c>
      <c r="AD1381" t="s">
        <v>195</v>
      </c>
      <c r="AE1381">
        <v>0</v>
      </c>
      <c r="AF1381" t="s">
        <v>195</v>
      </c>
      <c r="AG1381">
        <v>0</v>
      </c>
      <c r="AH1381" t="s">
        <v>195</v>
      </c>
      <c r="AI1381">
        <v>8</v>
      </c>
      <c r="AJ1381" t="s">
        <v>9</v>
      </c>
      <c r="AK1381">
        <v>1500000</v>
      </c>
      <c r="AL1381">
        <v>12000000</v>
      </c>
      <c r="AM1381" t="s">
        <v>195</v>
      </c>
      <c r="AN1381">
        <v>0</v>
      </c>
      <c r="AO1381" t="s">
        <v>5011</v>
      </c>
      <c r="AP1381">
        <v>62987</v>
      </c>
      <c r="AQ1381">
        <v>62987</v>
      </c>
      <c r="AR1381">
        <v>62987</v>
      </c>
      <c r="AS1381">
        <v>62987</v>
      </c>
      <c r="AT1381">
        <v>62987</v>
      </c>
      <c r="AU1381">
        <v>686506</v>
      </c>
      <c r="AV1381">
        <v>2402771</v>
      </c>
      <c r="AW1381">
        <v>2402771</v>
      </c>
      <c r="AX1381">
        <v>2402771</v>
      </c>
      <c r="AY1381">
        <v>822589</v>
      </c>
      <c r="AZ1381">
        <v>376360</v>
      </c>
      <c r="BA1381">
        <v>2591297</v>
      </c>
      <c r="BB1381" t="s">
        <v>3796</v>
      </c>
      <c r="BC1381" t="s">
        <v>3797</v>
      </c>
      <c r="BD1381" t="s">
        <v>3843</v>
      </c>
      <c r="BE1381" t="s">
        <v>3844</v>
      </c>
      <c r="BF1381" t="s">
        <v>3845</v>
      </c>
      <c r="BG1381" t="s">
        <v>3847</v>
      </c>
      <c r="BH1381" t="s">
        <v>523</v>
      </c>
      <c r="BI1381" t="s">
        <v>532</v>
      </c>
      <c r="BJ1381" t="s">
        <v>533</v>
      </c>
      <c r="BK1381" t="s">
        <v>3773</v>
      </c>
      <c r="BL1381" t="s">
        <v>5068</v>
      </c>
      <c r="BM1381" t="s">
        <v>4949</v>
      </c>
      <c r="BN1381" t="s">
        <v>7</v>
      </c>
      <c r="BO1381" t="s">
        <v>4950</v>
      </c>
      <c r="BP1381" s="441" t="str">
        <f t="shared" si="21"/>
        <v>WA.2378.EBD.952.301.B.521211</v>
      </c>
    </row>
    <row r="1382" spans="1:68">
      <c r="A1382" t="s">
        <v>5010</v>
      </c>
      <c r="B1382" t="s">
        <v>4936</v>
      </c>
      <c r="C1382" t="s">
        <v>4937</v>
      </c>
      <c r="D1382" t="s">
        <v>3795</v>
      </c>
      <c r="E1382" t="s">
        <v>197</v>
      </c>
      <c r="F1382" t="s">
        <v>3842</v>
      </c>
      <c r="G1382" t="s">
        <v>2445</v>
      </c>
      <c r="H1382" t="s">
        <v>4938</v>
      </c>
      <c r="I1382">
        <v>5</v>
      </c>
      <c r="J1382" t="s">
        <v>5031</v>
      </c>
      <c r="K1382">
        <v>1</v>
      </c>
      <c r="L1382" t="s">
        <v>812</v>
      </c>
      <c r="M1382" t="s">
        <v>509</v>
      </c>
      <c r="N1382" t="s">
        <v>131</v>
      </c>
      <c r="O1382" t="s">
        <v>503</v>
      </c>
      <c r="P1382" t="s">
        <v>8</v>
      </c>
      <c r="Q1382" t="s">
        <v>4570</v>
      </c>
      <c r="R1382" t="s">
        <v>4940</v>
      </c>
      <c r="S1382" t="s">
        <v>195</v>
      </c>
      <c r="T1382" t="s">
        <v>4570</v>
      </c>
      <c r="U1382" t="s">
        <v>4570</v>
      </c>
      <c r="V1382" t="s">
        <v>4496</v>
      </c>
      <c r="W1382" t="s">
        <v>4570</v>
      </c>
      <c r="X1382" t="s">
        <v>6597</v>
      </c>
      <c r="Y1382" t="s">
        <v>4495</v>
      </c>
      <c r="Z1382" t="s">
        <v>8</v>
      </c>
      <c r="AA1382">
        <v>0</v>
      </c>
      <c r="AB1382" t="s">
        <v>195</v>
      </c>
      <c r="AC1382">
        <v>0</v>
      </c>
      <c r="AD1382" t="s">
        <v>195</v>
      </c>
      <c r="AE1382">
        <v>0</v>
      </c>
      <c r="AF1382" t="s">
        <v>195</v>
      </c>
      <c r="AG1382">
        <v>0</v>
      </c>
      <c r="AH1382" t="s">
        <v>195</v>
      </c>
      <c r="AI1382">
        <v>7</v>
      </c>
      <c r="AJ1382" t="s">
        <v>9</v>
      </c>
      <c r="AK1382">
        <v>1500000</v>
      </c>
      <c r="AL1382">
        <v>10500000</v>
      </c>
      <c r="AM1382" t="s">
        <v>195</v>
      </c>
      <c r="AN1382">
        <v>0</v>
      </c>
      <c r="AO1382" t="s">
        <v>5011</v>
      </c>
      <c r="AP1382">
        <v>55114</v>
      </c>
      <c r="AQ1382">
        <v>55114</v>
      </c>
      <c r="AR1382">
        <v>55114</v>
      </c>
      <c r="AS1382">
        <v>55114</v>
      </c>
      <c r="AT1382">
        <v>55114</v>
      </c>
      <c r="AU1382">
        <v>600693</v>
      </c>
      <c r="AV1382">
        <v>2102424</v>
      </c>
      <c r="AW1382">
        <v>2102424</v>
      </c>
      <c r="AX1382">
        <v>2102424</v>
      </c>
      <c r="AY1382">
        <v>719765</v>
      </c>
      <c r="AZ1382">
        <v>329315</v>
      </c>
      <c r="BA1382">
        <v>2267385</v>
      </c>
      <c r="BB1382" t="s">
        <v>3796</v>
      </c>
      <c r="BC1382" t="s">
        <v>3797</v>
      </c>
      <c r="BD1382" t="s">
        <v>3843</v>
      </c>
      <c r="BE1382" t="s">
        <v>3844</v>
      </c>
      <c r="BF1382" t="s">
        <v>3845</v>
      </c>
      <c r="BG1382" t="s">
        <v>3848</v>
      </c>
      <c r="BH1382" t="s">
        <v>523</v>
      </c>
      <c r="BI1382" t="s">
        <v>532</v>
      </c>
      <c r="BJ1382" t="s">
        <v>533</v>
      </c>
      <c r="BK1382" t="s">
        <v>3773</v>
      </c>
      <c r="BL1382" t="s">
        <v>5068</v>
      </c>
      <c r="BM1382" t="s">
        <v>4949</v>
      </c>
      <c r="BN1382" t="s">
        <v>7</v>
      </c>
      <c r="BO1382" t="s">
        <v>4950</v>
      </c>
      <c r="BP1382" s="441" t="str">
        <f t="shared" si="21"/>
        <v>WA.2378.EBD.952.301.C.521211</v>
      </c>
    </row>
    <row r="1383" spans="1:68">
      <c r="A1383" t="s">
        <v>5010</v>
      </c>
      <c r="B1383" t="s">
        <v>4936</v>
      </c>
      <c r="C1383" t="s">
        <v>4937</v>
      </c>
      <c r="D1383" t="s">
        <v>3795</v>
      </c>
      <c r="E1383" t="s">
        <v>197</v>
      </c>
      <c r="F1383" t="s">
        <v>3842</v>
      </c>
      <c r="G1383" t="s">
        <v>2445</v>
      </c>
      <c r="H1383" t="s">
        <v>4938</v>
      </c>
      <c r="I1383">
        <v>5</v>
      </c>
      <c r="J1383" t="s">
        <v>5031</v>
      </c>
      <c r="K1383">
        <v>1</v>
      </c>
      <c r="L1383" t="s">
        <v>812</v>
      </c>
      <c r="M1383" t="s">
        <v>509</v>
      </c>
      <c r="N1383" t="s">
        <v>131</v>
      </c>
      <c r="O1383" t="s">
        <v>503</v>
      </c>
      <c r="P1383" t="s">
        <v>8</v>
      </c>
      <c r="Q1383" t="s">
        <v>4570</v>
      </c>
      <c r="R1383" t="s">
        <v>4940</v>
      </c>
      <c r="S1383" t="s">
        <v>195</v>
      </c>
      <c r="T1383" t="s">
        <v>4570</v>
      </c>
      <c r="U1383" t="s">
        <v>4570</v>
      </c>
      <c r="V1383" t="s">
        <v>4951</v>
      </c>
      <c r="W1383" t="s">
        <v>4496</v>
      </c>
      <c r="X1383" t="s">
        <v>6598</v>
      </c>
      <c r="Y1383" t="s">
        <v>4489</v>
      </c>
      <c r="Z1383" t="s">
        <v>8</v>
      </c>
      <c r="AA1383">
        <v>0</v>
      </c>
      <c r="AB1383" t="s">
        <v>195</v>
      </c>
      <c r="AC1383">
        <v>0</v>
      </c>
      <c r="AD1383" t="s">
        <v>195</v>
      </c>
      <c r="AE1383">
        <v>0</v>
      </c>
      <c r="AF1383" t="s">
        <v>195</v>
      </c>
      <c r="AG1383">
        <v>0</v>
      </c>
      <c r="AH1383" t="s">
        <v>195</v>
      </c>
      <c r="AI1383">
        <v>150</v>
      </c>
      <c r="AJ1383" t="s">
        <v>25</v>
      </c>
      <c r="AK1383">
        <v>70000</v>
      </c>
      <c r="AL1383">
        <v>10500000</v>
      </c>
      <c r="AM1383" t="s">
        <v>195</v>
      </c>
      <c r="AN1383">
        <v>0</v>
      </c>
      <c r="AO1383" t="s">
        <v>5011</v>
      </c>
      <c r="AP1383">
        <v>55114</v>
      </c>
      <c r="AQ1383">
        <v>55114</v>
      </c>
      <c r="AR1383">
        <v>55114</v>
      </c>
      <c r="AS1383">
        <v>55114</v>
      </c>
      <c r="AT1383">
        <v>55114</v>
      </c>
      <c r="AU1383">
        <v>600693</v>
      </c>
      <c r="AV1383">
        <v>2102424</v>
      </c>
      <c r="AW1383">
        <v>2102424</v>
      </c>
      <c r="AX1383">
        <v>2102424</v>
      </c>
      <c r="AY1383">
        <v>719765</v>
      </c>
      <c r="AZ1383">
        <v>329315</v>
      </c>
      <c r="BA1383">
        <v>2267385</v>
      </c>
      <c r="BB1383" t="s">
        <v>3796</v>
      </c>
      <c r="BC1383" t="s">
        <v>3797</v>
      </c>
      <c r="BD1383" t="s">
        <v>3843</v>
      </c>
      <c r="BE1383" t="s">
        <v>3844</v>
      </c>
      <c r="BF1383" t="s">
        <v>3845</v>
      </c>
      <c r="BG1383" t="s">
        <v>3848</v>
      </c>
      <c r="BH1383" t="s">
        <v>523</v>
      </c>
      <c r="BI1383" t="s">
        <v>532</v>
      </c>
      <c r="BJ1383" t="s">
        <v>533</v>
      </c>
      <c r="BK1383" t="s">
        <v>3773</v>
      </c>
      <c r="BL1383" t="s">
        <v>5926</v>
      </c>
      <c r="BM1383" t="s">
        <v>4949</v>
      </c>
      <c r="BN1383" t="s">
        <v>7</v>
      </c>
      <c r="BO1383" t="s">
        <v>4950</v>
      </c>
      <c r="BP1383" s="441" t="str">
        <f t="shared" si="21"/>
        <v>WA.2378.EBD.952.301.C.521211</v>
      </c>
    </row>
    <row r="1384" spans="1:68">
      <c r="A1384" t="s">
        <v>5010</v>
      </c>
      <c r="B1384" t="s">
        <v>4936</v>
      </c>
      <c r="C1384" t="s">
        <v>4937</v>
      </c>
      <c r="D1384" t="s">
        <v>3795</v>
      </c>
      <c r="E1384" t="s">
        <v>197</v>
      </c>
      <c r="F1384" t="s">
        <v>3842</v>
      </c>
      <c r="G1384" t="s">
        <v>2445</v>
      </c>
      <c r="H1384" t="s">
        <v>4938</v>
      </c>
      <c r="I1384">
        <v>5</v>
      </c>
      <c r="J1384" t="s">
        <v>5054</v>
      </c>
      <c r="K1384">
        <v>2</v>
      </c>
      <c r="L1384" t="s">
        <v>812</v>
      </c>
      <c r="M1384" t="s">
        <v>8</v>
      </c>
      <c r="N1384" t="s">
        <v>174</v>
      </c>
      <c r="O1384" t="s">
        <v>503</v>
      </c>
      <c r="P1384" t="s">
        <v>8</v>
      </c>
      <c r="Q1384" t="s">
        <v>4570</v>
      </c>
      <c r="R1384" t="s">
        <v>4940</v>
      </c>
      <c r="S1384" t="s">
        <v>195</v>
      </c>
      <c r="T1384" t="s">
        <v>4570</v>
      </c>
      <c r="U1384" t="s">
        <v>4570</v>
      </c>
      <c r="V1384" t="s">
        <v>4496</v>
      </c>
      <c r="W1384" t="s">
        <v>4570</v>
      </c>
      <c r="X1384" t="s">
        <v>6599</v>
      </c>
      <c r="Y1384" t="s">
        <v>4495</v>
      </c>
      <c r="Z1384" t="s">
        <v>8</v>
      </c>
      <c r="AA1384">
        <v>0</v>
      </c>
      <c r="AB1384" t="s">
        <v>195</v>
      </c>
      <c r="AC1384">
        <v>0</v>
      </c>
      <c r="AD1384" t="s">
        <v>195</v>
      </c>
      <c r="AE1384">
        <v>0</v>
      </c>
      <c r="AF1384" t="s">
        <v>195</v>
      </c>
      <c r="AG1384">
        <v>0</v>
      </c>
      <c r="AH1384" t="s">
        <v>195</v>
      </c>
      <c r="AI1384">
        <v>3</v>
      </c>
      <c r="AJ1384" t="s">
        <v>9</v>
      </c>
      <c r="AK1384">
        <v>1500000</v>
      </c>
      <c r="AL1384">
        <v>4500000</v>
      </c>
      <c r="AM1384" t="s">
        <v>195</v>
      </c>
      <c r="AN1384">
        <v>0</v>
      </c>
      <c r="AO1384" t="s">
        <v>5011</v>
      </c>
      <c r="AP1384">
        <v>27005</v>
      </c>
      <c r="AQ1384">
        <v>27005</v>
      </c>
      <c r="AR1384">
        <v>27005</v>
      </c>
      <c r="AS1384">
        <v>40679</v>
      </c>
      <c r="AT1384">
        <v>40679</v>
      </c>
      <c r="AU1384">
        <v>52713</v>
      </c>
      <c r="AV1384">
        <v>997457</v>
      </c>
      <c r="AW1384">
        <v>127609</v>
      </c>
      <c r="AX1384">
        <v>119991</v>
      </c>
      <c r="AY1384">
        <v>900213</v>
      </c>
      <c r="AZ1384">
        <v>1489696</v>
      </c>
      <c r="BA1384">
        <v>649948</v>
      </c>
      <c r="BB1384" t="s">
        <v>3796</v>
      </c>
      <c r="BC1384" t="s">
        <v>3797</v>
      </c>
      <c r="BD1384" t="s">
        <v>3843</v>
      </c>
      <c r="BE1384" t="s">
        <v>3850</v>
      </c>
      <c r="BF1384" t="s">
        <v>3849</v>
      </c>
      <c r="BG1384" t="s">
        <v>3801</v>
      </c>
      <c r="BH1384" t="s">
        <v>523</v>
      </c>
      <c r="BI1384" t="s">
        <v>532</v>
      </c>
      <c r="BJ1384" t="s">
        <v>570</v>
      </c>
      <c r="BK1384" t="s">
        <v>3773</v>
      </c>
      <c r="BL1384" t="s">
        <v>5068</v>
      </c>
      <c r="BM1384" t="s">
        <v>4949</v>
      </c>
      <c r="BN1384" t="s">
        <v>7</v>
      </c>
      <c r="BO1384" t="s">
        <v>4950</v>
      </c>
      <c r="BP1384" s="441" t="str">
        <f t="shared" si="21"/>
        <v>WA.2378.EBD.953.301.A.521211</v>
      </c>
    </row>
    <row r="1385" spans="1:68">
      <c r="A1385" t="s">
        <v>5010</v>
      </c>
      <c r="B1385" t="s">
        <v>4936</v>
      </c>
      <c r="C1385" t="s">
        <v>4937</v>
      </c>
      <c r="D1385" t="s">
        <v>3795</v>
      </c>
      <c r="E1385" t="s">
        <v>197</v>
      </c>
      <c r="F1385" t="s">
        <v>3842</v>
      </c>
      <c r="G1385" t="s">
        <v>2445</v>
      </c>
      <c r="H1385" t="s">
        <v>4938</v>
      </c>
      <c r="I1385">
        <v>5</v>
      </c>
      <c r="J1385" t="s">
        <v>5054</v>
      </c>
      <c r="K1385">
        <v>2</v>
      </c>
      <c r="L1385" t="s">
        <v>812</v>
      </c>
      <c r="M1385" t="s">
        <v>8</v>
      </c>
      <c r="N1385" t="s">
        <v>174</v>
      </c>
      <c r="O1385" t="s">
        <v>503</v>
      </c>
      <c r="P1385" t="s">
        <v>8</v>
      </c>
      <c r="Q1385" t="s">
        <v>4570</v>
      </c>
      <c r="R1385" t="s">
        <v>4940</v>
      </c>
      <c r="S1385" t="s">
        <v>195</v>
      </c>
      <c r="T1385" t="s">
        <v>4570</v>
      </c>
      <c r="U1385" t="s">
        <v>4570</v>
      </c>
      <c r="V1385" t="s">
        <v>4951</v>
      </c>
      <c r="W1385" t="s">
        <v>4496</v>
      </c>
      <c r="X1385" t="s">
        <v>6600</v>
      </c>
      <c r="Y1385" t="s">
        <v>4489</v>
      </c>
      <c r="Z1385" t="s">
        <v>8</v>
      </c>
      <c r="AA1385">
        <v>0</v>
      </c>
      <c r="AB1385" t="s">
        <v>195</v>
      </c>
      <c r="AC1385">
        <v>0</v>
      </c>
      <c r="AD1385" t="s">
        <v>195</v>
      </c>
      <c r="AE1385">
        <v>0</v>
      </c>
      <c r="AF1385" t="s">
        <v>195</v>
      </c>
      <c r="AG1385">
        <v>0</v>
      </c>
      <c r="AH1385" t="s">
        <v>195</v>
      </c>
      <c r="AI1385">
        <v>150</v>
      </c>
      <c r="AJ1385" t="s">
        <v>25</v>
      </c>
      <c r="AK1385">
        <v>75000</v>
      </c>
      <c r="AL1385">
        <v>11250000</v>
      </c>
      <c r="AM1385" t="s">
        <v>195</v>
      </c>
      <c r="AN1385">
        <v>0</v>
      </c>
      <c r="AO1385" t="s">
        <v>5011</v>
      </c>
      <c r="AP1385">
        <v>67512</v>
      </c>
      <c r="AQ1385">
        <v>67512</v>
      </c>
      <c r="AR1385">
        <v>67512</v>
      </c>
      <c r="AS1385">
        <v>101698</v>
      </c>
      <c r="AT1385">
        <v>101698</v>
      </c>
      <c r="AU1385">
        <v>131782</v>
      </c>
      <c r="AV1385">
        <v>2493643</v>
      </c>
      <c r="AW1385">
        <v>319024</v>
      </c>
      <c r="AX1385">
        <v>299977</v>
      </c>
      <c r="AY1385">
        <v>2250531</v>
      </c>
      <c r="AZ1385">
        <v>3724240</v>
      </c>
      <c r="BA1385">
        <v>1624871</v>
      </c>
      <c r="BB1385" t="s">
        <v>3796</v>
      </c>
      <c r="BC1385" t="s">
        <v>3797</v>
      </c>
      <c r="BD1385" t="s">
        <v>3843</v>
      </c>
      <c r="BE1385" t="s">
        <v>3850</v>
      </c>
      <c r="BF1385" t="s">
        <v>3849</v>
      </c>
      <c r="BG1385" t="s">
        <v>3801</v>
      </c>
      <c r="BH1385" t="s">
        <v>523</v>
      </c>
      <c r="BI1385" t="s">
        <v>532</v>
      </c>
      <c r="BJ1385" t="s">
        <v>570</v>
      </c>
      <c r="BK1385" t="s">
        <v>3773</v>
      </c>
      <c r="BL1385" t="s">
        <v>5926</v>
      </c>
      <c r="BM1385" t="s">
        <v>4949</v>
      </c>
      <c r="BN1385" t="s">
        <v>7</v>
      </c>
      <c r="BO1385" t="s">
        <v>4950</v>
      </c>
      <c r="BP1385" s="441" t="str">
        <f t="shared" si="21"/>
        <v>WA.2378.EBD.953.301.A.521211</v>
      </c>
    </row>
    <row r="1386" spans="1:68">
      <c r="A1386" t="s">
        <v>5010</v>
      </c>
      <c r="B1386" t="s">
        <v>4936</v>
      </c>
      <c r="C1386" t="s">
        <v>4937</v>
      </c>
      <c r="D1386" t="s">
        <v>3795</v>
      </c>
      <c r="E1386" t="s">
        <v>197</v>
      </c>
      <c r="F1386" t="s">
        <v>3842</v>
      </c>
      <c r="G1386" t="s">
        <v>2445</v>
      </c>
      <c r="H1386" t="s">
        <v>4938</v>
      </c>
      <c r="I1386">
        <v>5</v>
      </c>
      <c r="J1386" t="s">
        <v>5054</v>
      </c>
      <c r="K1386">
        <v>2</v>
      </c>
      <c r="L1386" t="s">
        <v>812</v>
      </c>
      <c r="M1386" t="s">
        <v>8</v>
      </c>
      <c r="N1386" t="s">
        <v>174</v>
      </c>
      <c r="O1386" t="s">
        <v>503</v>
      </c>
      <c r="P1386" t="s">
        <v>8</v>
      </c>
      <c r="Q1386" t="s">
        <v>4570</v>
      </c>
      <c r="R1386" t="s">
        <v>4940</v>
      </c>
      <c r="S1386" t="s">
        <v>195</v>
      </c>
      <c r="T1386" t="s">
        <v>4570</v>
      </c>
      <c r="U1386" t="s">
        <v>4570</v>
      </c>
      <c r="V1386" t="s">
        <v>5001</v>
      </c>
      <c r="W1386" t="s">
        <v>4951</v>
      </c>
      <c r="X1386" t="s">
        <v>6601</v>
      </c>
      <c r="Y1386" t="s">
        <v>4483</v>
      </c>
      <c r="Z1386" t="s">
        <v>8</v>
      </c>
      <c r="AA1386">
        <v>0</v>
      </c>
      <c r="AB1386" t="s">
        <v>195</v>
      </c>
      <c r="AC1386">
        <v>0</v>
      </c>
      <c r="AD1386" t="s">
        <v>195</v>
      </c>
      <c r="AE1386">
        <v>0</v>
      </c>
      <c r="AF1386" t="s">
        <v>195</v>
      </c>
      <c r="AG1386">
        <v>0</v>
      </c>
      <c r="AH1386" t="s">
        <v>195</v>
      </c>
      <c r="AI1386">
        <v>3</v>
      </c>
      <c r="AJ1386" t="s">
        <v>106</v>
      </c>
      <c r="AK1386">
        <v>1000000</v>
      </c>
      <c r="AL1386">
        <v>3000000</v>
      </c>
      <c r="AM1386" t="s">
        <v>195</v>
      </c>
      <c r="AN1386">
        <v>0</v>
      </c>
      <c r="AO1386" t="s">
        <v>5011</v>
      </c>
      <c r="AP1386">
        <v>18003</v>
      </c>
      <c r="AQ1386">
        <v>18003</v>
      </c>
      <c r="AR1386">
        <v>18003</v>
      </c>
      <c r="AS1386">
        <v>27120</v>
      </c>
      <c r="AT1386">
        <v>27120</v>
      </c>
      <c r="AU1386">
        <v>35142</v>
      </c>
      <c r="AV1386">
        <v>664971</v>
      </c>
      <c r="AW1386">
        <v>85073</v>
      </c>
      <c r="AX1386">
        <v>79994</v>
      </c>
      <c r="AY1386">
        <v>600142</v>
      </c>
      <c r="AZ1386">
        <v>993131</v>
      </c>
      <c r="BA1386">
        <v>433298</v>
      </c>
      <c r="BB1386" t="s">
        <v>3796</v>
      </c>
      <c r="BC1386" t="s">
        <v>3797</v>
      </c>
      <c r="BD1386" t="s">
        <v>3843</v>
      </c>
      <c r="BE1386" t="s">
        <v>3850</v>
      </c>
      <c r="BF1386" t="s">
        <v>3849</v>
      </c>
      <c r="BG1386" t="s">
        <v>3801</v>
      </c>
      <c r="BH1386" t="s">
        <v>523</v>
      </c>
      <c r="BI1386" t="s">
        <v>532</v>
      </c>
      <c r="BJ1386" t="s">
        <v>570</v>
      </c>
      <c r="BK1386" t="s">
        <v>3773</v>
      </c>
      <c r="BL1386" t="s">
        <v>5887</v>
      </c>
      <c r="BM1386" t="s">
        <v>4949</v>
      </c>
      <c r="BN1386" t="s">
        <v>7</v>
      </c>
      <c r="BO1386" t="s">
        <v>4950</v>
      </c>
      <c r="BP1386" s="441" t="str">
        <f t="shared" si="21"/>
        <v>WA.2378.EBD.953.301.A.521211</v>
      </c>
    </row>
    <row r="1387" spans="1:68">
      <c r="A1387" t="s">
        <v>5010</v>
      </c>
      <c r="B1387" t="s">
        <v>4936</v>
      </c>
      <c r="C1387" t="s">
        <v>4937</v>
      </c>
      <c r="D1387" t="s">
        <v>3795</v>
      </c>
      <c r="E1387" t="s">
        <v>197</v>
      </c>
      <c r="F1387" t="s">
        <v>3842</v>
      </c>
      <c r="G1387" t="s">
        <v>2445</v>
      </c>
      <c r="H1387" t="s">
        <v>4938</v>
      </c>
      <c r="I1387">
        <v>5</v>
      </c>
      <c r="J1387" t="s">
        <v>5054</v>
      </c>
      <c r="K1387">
        <v>2</v>
      </c>
      <c r="L1387" t="s">
        <v>812</v>
      </c>
      <c r="M1387" t="s">
        <v>8</v>
      </c>
      <c r="N1387" t="s">
        <v>174</v>
      </c>
      <c r="O1387" t="s">
        <v>503</v>
      </c>
      <c r="P1387" t="s">
        <v>8</v>
      </c>
      <c r="Q1387" t="s">
        <v>4570</v>
      </c>
      <c r="R1387" t="s">
        <v>4940</v>
      </c>
      <c r="S1387" t="s">
        <v>195</v>
      </c>
      <c r="T1387" t="s">
        <v>4570</v>
      </c>
      <c r="U1387" t="s">
        <v>4570</v>
      </c>
      <c r="V1387" t="s">
        <v>5092</v>
      </c>
      <c r="W1387" t="s">
        <v>5001</v>
      </c>
      <c r="X1387" t="s">
        <v>6602</v>
      </c>
      <c r="Y1387" t="s">
        <v>4493</v>
      </c>
      <c r="Z1387" t="s">
        <v>8</v>
      </c>
      <c r="AA1387">
        <v>0</v>
      </c>
      <c r="AB1387" t="s">
        <v>195</v>
      </c>
      <c r="AC1387">
        <v>0</v>
      </c>
      <c r="AD1387" t="s">
        <v>195</v>
      </c>
      <c r="AE1387">
        <v>0</v>
      </c>
      <c r="AF1387" t="s">
        <v>195</v>
      </c>
      <c r="AG1387">
        <v>0</v>
      </c>
      <c r="AH1387" t="s">
        <v>195</v>
      </c>
      <c r="AI1387">
        <v>3</v>
      </c>
      <c r="AJ1387" t="s">
        <v>106</v>
      </c>
      <c r="AK1387">
        <v>1500000</v>
      </c>
      <c r="AL1387">
        <v>4500000</v>
      </c>
      <c r="AM1387" t="s">
        <v>195</v>
      </c>
      <c r="AN1387">
        <v>0</v>
      </c>
      <c r="AO1387" t="s">
        <v>5011</v>
      </c>
      <c r="AP1387">
        <v>27005</v>
      </c>
      <c r="AQ1387">
        <v>27005</v>
      </c>
      <c r="AR1387">
        <v>27005</v>
      </c>
      <c r="AS1387">
        <v>40679</v>
      </c>
      <c r="AT1387">
        <v>40679</v>
      </c>
      <c r="AU1387">
        <v>52713</v>
      </c>
      <c r="AV1387">
        <v>997457</v>
      </c>
      <c r="AW1387">
        <v>127609</v>
      </c>
      <c r="AX1387">
        <v>119991</v>
      </c>
      <c r="AY1387">
        <v>900213</v>
      </c>
      <c r="AZ1387">
        <v>1489696</v>
      </c>
      <c r="BA1387">
        <v>649948</v>
      </c>
      <c r="BB1387" t="s">
        <v>3796</v>
      </c>
      <c r="BC1387" t="s">
        <v>3797</v>
      </c>
      <c r="BD1387" t="s">
        <v>3843</v>
      </c>
      <c r="BE1387" t="s">
        <v>3850</v>
      </c>
      <c r="BF1387" t="s">
        <v>3849</v>
      </c>
      <c r="BG1387" t="s">
        <v>3801</v>
      </c>
      <c r="BH1387" t="s">
        <v>523</v>
      </c>
      <c r="BI1387" t="s">
        <v>532</v>
      </c>
      <c r="BJ1387" t="s">
        <v>570</v>
      </c>
      <c r="BK1387" t="s">
        <v>3773</v>
      </c>
      <c r="BL1387" t="s">
        <v>5115</v>
      </c>
      <c r="BM1387" t="s">
        <v>4949</v>
      </c>
      <c r="BN1387" t="s">
        <v>7</v>
      </c>
      <c r="BO1387" t="s">
        <v>4950</v>
      </c>
      <c r="BP1387" s="441" t="str">
        <f t="shared" si="21"/>
        <v>WA.2378.EBD.953.301.A.521211</v>
      </c>
    </row>
    <row r="1388" spans="1:68">
      <c r="A1388" t="s">
        <v>5010</v>
      </c>
      <c r="B1388" t="s">
        <v>4936</v>
      </c>
      <c r="C1388" t="s">
        <v>4937</v>
      </c>
      <c r="D1388" t="s">
        <v>3795</v>
      </c>
      <c r="E1388" t="s">
        <v>197</v>
      </c>
      <c r="F1388" t="s">
        <v>3842</v>
      </c>
      <c r="G1388" t="s">
        <v>2445</v>
      </c>
      <c r="H1388" t="s">
        <v>4938</v>
      </c>
      <c r="I1388">
        <v>5</v>
      </c>
      <c r="J1388" t="s">
        <v>5054</v>
      </c>
      <c r="K1388">
        <v>2</v>
      </c>
      <c r="L1388" t="s">
        <v>812</v>
      </c>
      <c r="M1388" t="s">
        <v>508</v>
      </c>
      <c r="N1388" t="s">
        <v>175</v>
      </c>
      <c r="O1388" t="s">
        <v>503</v>
      </c>
      <c r="P1388" t="s">
        <v>8</v>
      </c>
      <c r="Q1388" t="s">
        <v>4570</v>
      </c>
      <c r="R1388" t="s">
        <v>4940</v>
      </c>
      <c r="S1388" t="s">
        <v>195</v>
      </c>
      <c r="T1388" t="s">
        <v>4570</v>
      </c>
      <c r="U1388" t="s">
        <v>4570</v>
      </c>
      <c r="V1388" t="s">
        <v>4496</v>
      </c>
      <c r="W1388" t="s">
        <v>4570</v>
      </c>
      <c r="X1388" t="s">
        <v>6603</v>
      </c>
      <c r="Y1388" t="s">
        <v>4495</v>
      </c>
      <c r="Z1388" t="s">
        <v>8</v>
      </c>
      <c r="AA1388">
        <v>0</v>
      </c>
      <c r="AB1388" t="s">
        <v>195</v>
      </c>
      <c r="AC1388">
        <v>0</v>
      </c>
      <c r="AD1388" t="s">
        <v>195</v>
      </c>
      <c r="AE1388">
        <v>0</v>
      </c>
      <c r="AF1388" t="s">
        <v>195</v>
      </c>
      <c r="AG1388">
        <v>0</v>
      </c>
      <c r="AH1388" t="s">
        <v>195</v>
      </c>
      <c r="AI1388">
        <v>2</v>
      </c>
      <c r="AJ1388" t="s">
        <v>9</v>
      </c>
      <c r="AK1388">
        <v>1500000</v>
      </c>
      <c r="AL1388">
        <v>3000000</v>
      </c>
      <c r="AM1388" t="s">
        <v>195</v>
      </c>
      <c r="AN1388">
        <v>0</v>
      </c>
      <c r="AO1388" t="s">
        <v>5011</v>
      </c>
      <c r="AP1388">
        <v>18003</v>
      </c>
      <c r="AQ1388">
        <v>18003</v>
      </c>
      <c r="AR1388">
        <v>18003</v>
      </c>
      <c r="AS1388">
        <v>27120</v>
      </c>
      <c r="AT1388">
        <v>27120</v>
      </c>
      <c r="AU1388">
        <v>35142</v>
      </c>
      <c r="AV1388">
        <v>664971</v>
      </c>
      <c r="AW1388">
        <v>85073</v>
      </c>
      <c r="AX1388">
        <v>79994</v>
      </c>
      <c r="AY1388">
        <v>600142</v>
      </c>
      <c r="AZ1388">
        <v>993131</v>
      </c>
      <c r="BA1388">
        <v>433298</v>
      </c>
      <c r="BB1388" t="s">
        <v>3796</v>
      </c>
      <c r="BC1388" t="s">
        <v>3797</v>
      </c>
      <c r="BD1388" t="s">
        <v>3843</v>
      </c>
      <c r="BE1388" t="s">
        <v>3850</v>
      </c>
      <c r="BF1388" t="s">
        <v>3849</v>
      </c>
      <c r="BG1388" t="s">
        <v>3802</v>
      </c>
      <c r="BH1388" t="s">
        <v>523</v>
      </c>
      <c r="BI1388" t="s">
        <v>532</v>
      </c>
      <c r="BJ1388" t="s">
        <v>570</v>
      </c>
      <c r="BK1388" t="s">
        <v>3773</v>
      </c>
      <c r="BL1388" t="s">
        <v>5068</v>
      </c>
      <c r="BM1388" t="s">
        <v>4949</v>
      </c>
      <c r="BN1388" t="s">
        <v>7</v>
      </c>
      <c r="BO1388" t="s">
        <v>4950</v>
      </c>
      <c r="BP1388" s="441" t="str">
        <f t="shared" si="21"/>
        <v>WA.2378.EBD.953.301.B.521211</v>
      </c>
    </row>
    <row r="1389" spans="1:68">
      <c r="A1389" t="s">
        <v>5010</v>
      </c>
      <c r="B1389" t="s">
        <v>4936</v>
      </c>
      <c r="C1389" t="s">
        <v>4937</v>
      </c>
      <c r="D1389" t="s">
        <v>3795</v>
      </c>
      <c r="E1389" t="s">
        <v>197</v>
      </c>
      <c r="F1389" t="s">
        <v>3842</v>
      </c>
      <c r="G1389" t="s">
        <v>2445</v>
      </c>
      <c r="H1389" t="s">
        <v>4938</v>
      </c>
      <c r="I1389">
        <v>5</v>
      </c>
      <c r="J1389" t="s">
        <v>5054</v>
      </c>
      <c r="K1389">
        <v>2</v>
      </c>
      <c r="L1389" t="s">
        <v>812</v>
      </c>
      <c r="M1389" t="s">
        <v>508</v>
      </c>
      <c r="N1389" t="s">
        <v>175</v>
      </c>
      <c r="O1389" t="s">
        <v>503</v>
      </c>
      <c r="P1389" t="s">
        <v>8</v>
      </c>
      <c r="Q1389" t="s">
        <v>4570</v>
      </c>
      <c r="R1389" t="s">
        <v>4940</v>
      </c>
      <c r="S1389" t="s">
        <v>195</v>
      </c>
      <c r="T1389" t="s">
        <v>4570</v>
      </c>
      <c r="U1389" t="s">
        <v>4570</v>
      </c>
      <c r="V1389" t="s">
        <v>4951</v>
      </c>
      <c r="W1389" t="s">
        <v>4496</v>
      </c>
      <c r="X1389" t="s">
        <v>6604</v>
      </c>
      <c r="Y1389" t="s">
        <v>4489</v>
      </c>
      <c r="Z1389" t="s">
        <v>8</v>
      </c>
      <c r="AA1389">
        <v>0</v>
      </c>
      <c r="AB1389" t="s">
        <v>195</v>
      </c>
      <c r="AC1389">
        <v>0</v>
      </c>
      <c r="AD1389" t="s">
        <v>195</v>
      </c>
      <c r="AE1389">
        <v>0</v>
      </c>
      <c r="AF1389" t="s">
        <v>195</v>
      </c>
      <c r="AG1389">
        <v>0</v>
      </c>
      <c r="AH1389" t="s">
        <v>195</v>
      </c>
      <c r="AI1389">
        <v>47</v>
      </c>
      <c r="AJ1389" t="s">
        <v>25</v>
      </c>
      <c r="AK1389">
        <v>75000</v>
      </c>
      <c r="AL1389">
        <v>3525000</v>
      </c>
      <c r="AM1389" t="s">
        <v>195</v>
      </c>
      <c r="AN1389">
        <v>0</v>
      </c>
      <c r="AO1389" t="s">
        <v>5011</v>
      </c>
      <c r="AP1389">
        <v>21154</v>
      </c>
      <c r="AQ1389">
        <v>21154</v>
      </c>
      <c r="AR1389">
        <v>21154</v>
      </c>
      <c r="AS1389">
        <v>31865</v>
      </c>
      <c r="AT1389">
        <v>31865</v>
      </c>
      <c r="AU1389">
        <v>41292</v>
      </c>
      <c r="AV1389">
        <v>781341</v>
      </c>
      <c r="AW1389">
        <v>99961</v>
      </c>
      <c r="AX1389">
        <v>93993</v>
      </c>
      <c r="AY1389">
        <v>705167</v>
      </c>
      <c r="AZ1389">
        <v>1166929</v>
      </c>
      <c r="BA1389">
        <v>509125</v>
      </c>
      <c r="BB1389" t="s">
        <v>3796</v>
      </c>
      <c r="BC1389" t="s">
        <v>3797</v>
      </c>
      <c r="BD1389" t="s">
        <v>3843</v>
      </c>
      <c r="BE1389" t="s">
        <v>3850</v>
      </c>
      <c r="BF1389" t="s">
        <v>3849</v>
      </c>
      <c r="BG1389" t="s">
        <v>3802</v>
      </c>
      <c r="BH1389" t="s">
        <v>523</v>
      </c>
      <c r="BI1389" t="s">
        <v>532</v>
      </c>
      <c r="BJ1389" t="s">
        <v>570</v>
      </c>
      <c r="BK1389" t="s">
        <v>3773</v>
      </c>
      <c r="BL1389" t="s">
        <v>5926</v>
      </c>
      <c r="BM1389" t="s">
        <v>4949</v>
      </c>
      <c r="BN1389" t="s">
        <v>7</v>
      </c>
      <c r="BO1389" t="s">
        <v>4950</v>
      </c>
      <c r="BP1389" s="441" t="str">
        <f t="shared" si="21"/>
        <v>WA.2378.EBD.953.301.B.521211</v>
      </c>
    </row>
    <row r="1390" spans="1:68">
      <c r="A1390" t="s">
        <v>5010</v>
      </c>
      <c r="B1390" t="s">
        <v>4936</v>
      </c>
      <c r="C1390" t="s">
        <v>4937</v>
      </c>
      <c r="D1390" t="s">
        <v>3795</v>
      </c>
      <c r="E1390" t="s">
        <v>197</v>
      </c>
      <c r="F1390" t="s">
        <v>3842</v>
      </c>
      <c r="G1390" t="s">
        <v>2445</v>
      </c>
      <c r="H1390" t="s">
        <v>4938</v>
      </c>
      <c r="I1390">
        <v>5</v>
      </c>
      <c r="J1390" t="s">
        <v>5054</v>
      </c>
      <c r="K1390">
        <v>2</v>
      </c>
      <c r="L1390" t="s">
        <v>812</v>
      </c>
      <c r="M1390" t="s">
        <v>508</v>
      </c>
      <c r="N1390" t="s">
        <v>175</v>
      </c>
      <c r="O1390" t="s">
        <v>503</v>
      </c>
      <c r="P1390" t="s">
        <v>8</v>
      </c>
      <c r="Q1390" t="s">
        <v>4570</v>
      </c>
      <c r="R1390" t="s">
        <v>4940</v>
      </c>
      <c r="S1390" t="s">
        <v>195</v>
      </c>
      <c r="T1390" t="s">
        <v>4570</v>
      </c>
      <c r="U1390" t="s">
        <v>4570</v>
      </c>
      <c r="V1390" t="s">
        <v>5001</v>
      </c>
      <c r="W1390" t="s">
        <v>4951</v>
      </c>
      <c r="X1390" t="s">
        <v>6605</v>
      </c>
      <c r="Y1390" t="s">
        <v>4498</v>
      </c>
      <c r="Z1390" t="s">
        <v>8</v>
      </c>
      <c r="AA1390">
        <v>0</v>
      </c>
      <c r="AB1390" t="s">
        <v>195</v>
      </c>
      <c r="AC1390">
        <v>0</v>
      </c>
      <c r="AD1390" t="s">
        <v>195</v>
      </c>
      <c r="AE1390">
        <v>0</v>
      </c>
      <c r="AF1390" t="s">
        <v>195</v>
      </c>
      <c r="AG1390">
        <v>0</v>
      </c>
      <c r="AH1390" t="s">
        <v>195</v>
      </c>
      <c r="AI1390">
        <v>4</v>
      </c>
      <c r="AJ1390" t="s">
        <v>176</v>
      </c>
      <c r="AK1390">
        <v>500000</v>
      </c>
      <c r="AL1390">
        <v>2000000</v>
      </c>
      <c r="AM1390" t="s">
        <v>195</v>
      </c>
      <c r="AN1390">
        <v>0</v>
      </c>
      <c r="AO1390" t="s">
        <v>5011</v>
      </c>
      <c r="AP1390">
        <v>12002</v>
      </c>
      <c r="AQ1390">
        <v>12002</v>
      </c>
      <c r="AR1390">
        <v>12002</v>
      </c>
      <c r="AS1390">
        <v>18080</v>
      </c>
      <c r="AT1390">
        <v>18080</v>
      </c>
      <c r="AU1390">
        <v>23428</v>
      </c>
      <c r="AV1390">
        <v>443314</v>
      </c>
      <c r="AW1390">
        <v>56715</v>
      </c>
      <c r="AX1390">
        <v>53329</v>
      </c>
      <c r="AY1390">
        <v>400094</v>
      </c>
      <c r="AZ1390">
        <v>662087</v>
      </c>
      <c r="BA1390">
        <v>288867</v>
      </c>
      <c r="BB1390" t="s">
        <v>3796</v>
      </c>
      <c r="BC1390" t="s">
        <v>3797</v>
      </c>
      <c r="BD1390" t="s">
        <v>3843</v>
      </c>
      <c r="BE1390" t="s">
        <v>3850</v>
      </c>
      <c r="BF1390" t="s">
        <v>3849</v>
      </c>
      <c r="BG1390" t="s">
        <v>3802</v>
      </c>
      <c r="BH1390" t="s">
        <v>523</v>
      </c>
      <c r="BI1390" t="s">
        <v>532</v>
      </c>
      <c r="BJ1390" t="s">
        <v>570</v>
      </c>
      <c r="BK1390" t="s">
        <v>3773</v>
      </c>
      <c r="BL1390" t="s">
        <v>6606</v>
      </c>
      <c r="BM1390" t="s">
        <v>4949</v>
      </c>
      <c r="BN1390" t="s">
        <v>7</v>
      </c>
      <c r="BO1390" t="s">
        <v>4950</v>
      </c>
      <c r="BP1390" s="441" t="str">
        <f t="shared" si="21"/>
        <v>WA.2378.EBD.953.301.B.521211</v>
      </c>
    </row>
    <row r="1391" spans="1:68">
      <c r="A1391" t="s">
        <v>5010</v>
      </c>
      <c r="B1391" t="s">
        <v>4936</v>
      </c>
      <c r="C1391" t="s">
        <v>4937</v>
      </c>
      <c r="D1391" t="s">
        <v>3795</v>
      </c>
      <c r="E1391" t="s">
        <v>197</v>
      </c>
      <c r="F1391" t="s">
        <v>3842</v>
      </c>
      <c r="G1391" t="s">
        <v>2445</v>
      </c>
      <c r="H1391" t="s">
        <v>4938</v>
      </c>
      <c r="I1391">
        <v>5</v>
      </c>
      <c r="J1391" t="s">
        <v>5054</v>
      </c>
      <c r="K1391">
        <v>2</v>
      </c>
      <c r="L1391" t="s">
        <v>812</v>
      </c>
      <c r="M1391" t="s">
        <v>508</v>
      </c>
      <c r="N1391" t="s">
        <v>175</v>
      </c>
      <c r="O1391" t="s">
        <v>503</v>
      </c>
      <c r="P1391" t="s">
        <v>8</v>
      </c>
      <c r="Q1391" t="s">
        <v>4570</v>
      </c>
      <c r="R1391" t="s">
        <v>4940</v>
      </c>
      <c r="S1391" t="s">
        <v>195</v>
      </c>
      <c r="T1391" t="s">
        <v>4570</v>
      </c>
      <c r="U1391" t="s">
        <v>4570</v>
      </c>
      <c r="V1391" t="s">
        <v>5092</v>
      </c>
      <c r="W1391" t="s">
        <v>5001</v>
      </c>
      <c r="X1391" t="s">
        <v>6607</v>
      </c>
      <c r="Y1391" t="s">
        <v>4483</v>
      </c>
      <c r="Z1391" t="s">
        <v>8</v>
      </c>
      <c r="AA1391">
        <v>0</v>
      </c>
      <c r="AB1391" t="s">
        <v>195</v>
      </c>
      <c r="AC1391">
        <v>0</v>
      </c>
      <c r="AD1391" t="s">
        <v>195</v>
      </c>
      <c r="AE1391">
        <v>0</v>
      </c>
      <c r="AF1391" t="s">
        <v>195</v>
      </c>
      <c r="AG1391">
        <v>0</v>
      </c>
      <c r="AH1391" t="s">
        <v>195</v>
      </c>
      <c r="AI1391">
        <v>2</v>
      </c>
      <c r="AJ1391" t="s">
        <v>106</v>
      </c>
      <c r="AK1391">
        <v>1000000</v>
      </c>
      <c r="AL1391">
        <v>2000000</v>
      </c>
      <c r="AM1391" t="s">
        <v>195</v>
      </c>
      <c r="AN1391">
        <v>0</v>
      </c>
      <c r="AO1391" t="s">
        <v>5011</v>
      </c>
      <c r="AP1391">
        <v>12002</v>
      </c>
      <c r="AQ1391">
        <v>12002</v>
      </c>
      <c r="AR1391">
        <v>12002</v>
      </c>
      <c r="AS1391">
        <v>18080</v>
      </c>
      <c r="AT1391">
        <v>18080</v>
      </c>
      <c r="AU1391">
        <v>23428</v>
      </c>
      <c r="AV1391">
        <v>443314</v>
      </c>
      <c r="AW1391">
        <v>56715</v>
      </c>
      <c r="AX1391">
        <v>53329</v>
      </c>
      <c r="AY1391">
        <v>400094</v>
      </c>
      <c r="AZ1391">
        <v>662087</v>
      </c>
      <c r="BA1391">
        <v>288867</v>
      </c>
      <c r="BB1391" t="s">
        <v>3796</v>
      </c>
      <c r="BC1391" t="s">
        <v>3797</v>
      </c>
      <c r="BD1391" t="s">
        <v>3843</v>
      </c>
      <c r="BE1391" t="s">
        <v>3850</v>
      </c>
      <c r="BF1391" t="s">
        <v>3849</v>
      </c>
      <c r="BG1391" t="s">
        <v>3802</v>
      </c>
      <c r="BH1391" t="s">
        <v>523</v>
      </c>
      <c r="BI1391" t="s">
        <v>532</v>
      </c>
      <c r="BJ1391" t="s">
        <v>570</v>
      </c>
      <c r="BK1391" t="s">
        <v>3773</v>
      </c>
      <c r="BL1391" t="s">
        <v>6608</v>
      </c>
      <c r="BM1391" t="s">
        <v>4949</v>
      </c>
      <c r="BN1391" t="s">
        <v>7</v>
      </c>
      <c r="BO1391" t="s">
        <v>4950</v>
      </c>
      <c r="BP1391" s="441" t="str">
        <f t="shared" si="21"/>
        <v>WA.2378.EBD.953.301.B.521211</v>
      </c>
    </row>
    <row r="1392" spans="1:68">
      <c r="A1392" t="s">
        <v>5010</v>
      </c>
      <c r="B1392" t="s">
        <v>4936</v>
      </c>
      <c r="C1392" t="s">
        <v>4937</v>
      </c>
      <c r="D1392" t="s">
        <v>3795</v>
      </c>
      <c r="E1392" t="s">
        <v>197</v>
      </c>
      <c r="F1392" t="s">
        <v>3842</v>
      </c>
      <c r="G1392" t="s">
        <v>2445</v>
      </c>
      <c r="H1392" t="s">
        <v>4938</v>
      </c>
      <c r="I1392">
        <v>5</v>
      </c>
      <c r="J1392" t="s">
        <v>5054</v>
      </c>
      <c r="K1392">
        <v>2</v>
      </c>
      <c r="L1392" t="s">
        <v>812</v>
      </c>
      <c r="M1392" t="s">
        <v>508</v>
      </c>
      <c r="N1392" t="s">
        <v>175</v>
      </c>
      <c r="O1392" t="s">
        <v>503</v>
      </c>
      <c r="P1392" t="s">
        <v>8</v>
      </c>
      <c r="Q1392" t="s">
        <v>4570</v>
      </c>
      <c r="R1392" t="s">
        <v>4940</v>
      </c>
      <c r="S1392" t="s">
        <v>195</v>
      </c>
      <c r="T1392" t="s">
        <v>4570</v>
      </c>
      <c r="U1392" t="s">
        <v>4570</v>
      </c>
      <c r="V1392" t="s">
        <v>5096</v>
      </c>
      <c r="W1392" t="s">
        <v>5092</v>
      </c>
      <c r="X1392" t="s">
        <v>6609</v>
      </c>
      <c r="Y1392" t="s">
        <v>4493</v>
      </c>
      <c r="Z1392" t="s">
        <v>8</v>
      </c>
      <c r="AA1392">
        <v>0</v>
      </c>
      <c r="AB1392" t="s">
        <v>195</v>
      </c>
      <c r="AC1392">
        <v>0</v>
      </c>
      <c r="AD1392" t="s">
        <v>195</v>
      </c>
      <c r="AE1392">
        <v>0</v>
      </c>
      <c r="AF1392" t="s">
        <v>195</v>
      </c>
      <c r="AG1392">
        <v>0</v>
      </c>
      <c r="AH1392" t="s">
        <v>195</v>
      </c>
      <c r="AI1392">
        <v>2</v>
      </c>
      <c r="AJ1392" t="s">
        <v>106</v>
      </c>
      <c r="AK1392">
        <v>1500000</v>
      </c>
      <c r="AL1392">
        <v>3000000</v>
      </c>
      <c r="AM1392" t="s">
        <v>195</v>
      </c>
      <c r="AN1392">
        <v>0</v>
      </c>
      <c r="AO1392" t="s">
        <v>5011</v>
      </c>
      <c r="AP1392">
        <v>18003</v>
      </c>
      <c r="AQ1392">
        <v>18003</v>
      </c>
      <c r="AR1392">
        <v>18003</v>
      </c>
      <c r="AS1392">
        <v>27120</v>
      </c>
      <c r="AT1392">
        <v>27120</v>
      </c>
      <c r="AU1392">
        <v>35142</v>
      </c>
      <c r="AV1392">
        <v>664971</v>
      </c>
      <c r="AW1392">
        <v>85073</v>
      </c>
      <c r="AX1392">
        <v>79994</v>
      </c>
      <c r="AY1392">
        <v>600142</v>
      </c>
      <c r="AZ1392">
        <v>993131</v>
      </c>
      <c r="BA1392">
        <v>433298</v>
      </c>
      <c r="BB1392" t="s">
        <v>3796</v>
      </c>
      <c r="BC1392" t="s">
        <v>3797</v>
      </c>
      <c r="BD1392" t="s">
        <v>3843</v>
      </c>
      <c r="BE1392" t="s">
        <v>3850</v>
      </c>
      <c r="BF1392" t="s">
        <v>3849</v>
      </c>
      <c r="BG1392" t="s">
        <v>3802</v>
      </c>
      <c r="BH1392" t="s">
        <v>523</v>
      </c>
      <c r="BI1392" t="s">
        <v>532</v>
      </c>
      <c r="BJ1392" t="s">
        <v>570</v>
      </c>
      <c r="BK1392" t="s">
        <v>3773</v>
      </c>
      <c r="BL1392" t="s">
        <v>6610</v>
      </c>
      <c r="BM1392" t="s">
        <v>4949</v>
      </c>
      <c r="BN1392" t="s">
        <v>7</v>
      </c>
      <c r="BO1392" t="s">
        <v>4950</v>
      </c>
      <c r="BP1392" s="441" t="str">
        <f t="shared" si="21"/>
        <v>WA.2378.EBD.953.301.B.521211</v>
      </c>
    </row>
    <row r="1393" spans="1:68">
      <c r="A1393" t="s">
        <v>5010</v>
      </c>
      <c r="B1393" t="s">
        <v>4936</v>
      </c>
      <c r="C1393" t="s">
        <v>4937</v>
      </c>
      <c r="D1393" t="s">
        <v>3795</v>
      </c>
      <c r="E1393" t="s">
        <v>197</v>
      </c>
      <c r="F1393" t="s">
        <v>3842</v>
      </c>
      <c r="G1393" t="s">
        <v>2445</v>
      </c>
      <c r="H1393" t="s">
        <v>4938</v>
      </c>
      <c r="I1393">
        <v>5</v>
      </c>
      <c r="J1393" t="s">
        <v>5047</v>
      </c>
      <c r="K1393">
        <v>1</v>
      </c>
      <c r="L1393" t="s">
        <v>812</v>
      </c>
      <c r="M1393" t="s">
        <v>8</v>
      </c>
      <c r="N1393" t="s">
        <v>143</v>
      </c>
      <c r="O1393" t="s">
        <v>503</v>
      </c>
      <c r="P1393" t="s">
        <v>8</v>
      </c>
      <c r="Q1393" t="s">
        <v>4570</v>
      </c>
      <c r="R1393" t="s">
        <v>4940</v>
      </c>
      <c r="S1393" t="s">
        <v>195</v>
      </c>
      <c r="T1393" t="s">
        <v>4570</v>
      </c>
      <c r="U1393" t="s">
        <v>4570</v>
      </c>
      <c r="V1393" t="s">
        <v>4496</v>
      </c>
      <c r="W1393" t="s">
        <v>4570</v>
      </c>
      <c r="X1393" t="s">
        <v>6611</v>
      </c>
      <c r="Y1393" t="s">
        <v>4495</v>
      </c>
      <c r="Z1393" t="s">
        <v>8</v>
      </c>
      <c r="AA1393">
        <v>0</v>
      </c>
      <c r="AB1393" t="s">
        <v>195</v>
      </c>
      <c r="AC1393">
        <v>0</v>
      </c>
      <c r="AD1393" t="s">
        <v>195</v>
      </c>
      <c r="AE1393">
        <v>0</v>
      </c>
      <c r="AF1393" t="s">
        <v>195</v>
      </c>
      <c r="AG1393">
        <v>0</v>
      </c>
      <c r="AH1393" t="s">
        <v>195</v>
      </c>
      <c r="AI1393">
        <v>2</v>
      </c>
      <c r="AJ1393" t="s">
        <v>9</v>
      </c>
      <c r="AK1393">
        <v>1500000</v>
      </c>
      <c r="AL1393">
        <v>3000000</v>
      </c>
      <c r="AM1393" t="s">
        <v>195</v>
      </c>
      <c r="AN1393">
        <v>0</v>
      </c>
      <c r="AO1393" t="s">
        <v>5011</v>
      </c>
      <c r="AP1393">
        <v>48648</v>
      </c>
      <c r="AQ1393">
        <v>48648</v>
      </c>
      <c r="AR1393">
        <v>55608</v>
      </c>
      <c r="AS1393">
        <v>58451</v>
      </c>
      <c r="AT1393">
        <v>93113</v>
      </c>
      <c r="AU1393">
        <v>65427</v>
      </c>
      <c r="AV1393">
        <v>106066</v>
      </c>
      <c r="AW1393">
        <v>93740</v>
      </c>
      <c r="AX1393">
        <v>103983</v>
      </c>
      <c r="AY1393">
        <v>404565</v>
      </c>
      <c r="AZ1393">
        <v>1611562</v>
      </c>
      <c r="BA1393">
        <v>310189</v>
      </c>
      <c r="BB1393" t="s">
        <v>3796</v>
      </c>
      <c r="BC1393" t="s">
        <v>3797</v>
      </c>
      <c r="BD1393" t="s">
        <v>3843</v>
      </c>
      <c r="BE1393" t="s">
        <v>3853</v>
      </c>
      <c r="BF1393" t="s">
        <v>3854</v>
      </c>
      <c r="BG1393" t="s">
        <v>3855</v>
      </c>
      <c r="BH1393" t="s">
        <v>523</v>
      </c>
      <c r="BI1393" t="s">
        <v>565</v>
      </c>
      <c r="BJ1393" t="s">
        <v>535</v>
      </c>
      <c r="BK1393" t="s">
        <v>3773</v>
      </c>
      <c r="BL1393" t="s">
        <v>5068</v>
      </c>
      <c r="BM1393" t="s">
        <v>4949</v>
      </c>
      <c r="BN1393" t="s">
        <v>7</v>
      </c>
      <c r="BO1393" t="s">
        <v>4950</v>
      </c>
      <c r="BP1393" s="441" t="str">
        <f t="shared" si="21"/>
        <v>WA.2378.EBD.955.301.A.521211</v>
      </c>
    </row>
    <row r="1394" spans="1:68">
      <c r="A1394" t="s">
        <v>5010</v>
      </c>
      <c r="B1394" t="s">
        <v>4936</v>
      </c>
      <c r="C1394" t="s">
        <v>4937</v>
      </c>
      <c r="D1394" t="s">
        <v>3795</v>
      </c>
      <c r="E1394" t="s">
        <v>197</v>
      </c>
      <c r="F1394" t="s">
        <v>3842</v>
      </c>
      <c r="G1394" t="s">
        <v>2445</v>
      </c>
      <c r="H1394" t="s">
        <v>4938</v>
      </c>
      <c r="I1394">
        <v>5</v>
      </c>
      <c r="J1394" t="s">
        <v>5047</v>
      </c>
      <c r="K1394">
        <v>1</v>
      </c>
      <c r="L1394" t="s">
        <v>812</v>
      </c>
      <c r="M1394" t="s">
        <v>8</v>
      </c>
      <c r="N1394" t="s">
        <v>143</v>
      </c>
      <c r="O1394" t="s">
        <v>503</v>
      </c>
      <c r="P1394" t="s">
        <v>8</v>
      </c>
      <c r="Q1394" t="s">
        <v>4570</v>
      </c>
      <c r="R1394" t="s">
        <v>4940</v>
      </c>
      <c r="S1394" t="s">
        <v>195</v>
      </c>
      <c r="T1394" t="s">
        <v>4570</v>
      </c>
      <c r="U1394" t="s">
        <v>4570</v>
      </c>
      <c r="V1394" t="s">
        <v>4951</v>
      </c>
      <c r="W1394" t="s">
        <v>4496</v>
      </c>
      <c r="X1394" t="s">
        <v>6612</v>
      </c>
      <c r="Y1394" t="s">
        <v>4489</v>
      </c>
      <c r="Z1394" t="s">
        <v>8</v>
      </c>
      <c r="AA1394">
        <v>0</v>
      </c>
      <c r="AB1394" t="s">
        <v>195</v>
      </c>
      <c r="AC1394">
        <v>0</v>
      </c>
      <c r="AD1394" t="s">
        <v>195</v>
      </c>
      <c r="AE1394">
        <v>0</v>
      </c>
      <c r="AF1394" t="s">
        <v>195</v>
      </c>
      <c r="AG1394">
        <v>0</v>
      </c>
      <c r="AH1394" t="s">
        <v>195</v>
      </c>
      <c r="AI1394">
        <v>20</v>
      </c>
      <c r="AJ1394" t="s">
        <v>25</v>
      </c>
      <c r="AK1394">
        <v>70000</v>
      </c>
      <c r="AL1394">
        <v>1400000</v>
      </c>
      <c r="AM1394" t="s">
        <v>195</v>
      </c>
      <c r="AN1394">
        <v>0</v>
      </c>
      <c r="AO1394" t="s">
        <v>5011</v>
      </c>
      <c r="AP1394">
        <v>45405</v>
      </c>
      <c r="AQ1394">
        <v>45405</v>
      </c>
      <c r="AR1394">
        <v>51900</v>
      </c>
      <c r="AS1394">
        <v>54554</v>
      </c>
      <c r="AT1394">
        <v>86906</v>
      </c>
      <c r="AU1394">
        <v>61065</v>
      </c>
      <c r="AV1394">
        <v>98995</v>
      </c>
      <c r="AW1394">
        <v>87490</v>
      </c>
      <c r="AX1394">
        <v>97051</v>
      </c>
      <c r="AY1394">
        <v>377594</v>
      </c>
      <c r="AZ1394">
        <v>104125</v>
      </c>
      <c r="BA1394">
        <v>289510</v>
      </c>
      <c r="BB1394" t="s">
        <v>3796</v>
      </c>
      <c r="BC1394" t="s">
        <v>3797</v>
      </c>
      <c r="BD1394" t="s">
        <v>3843</v>
      </c>
      <c r="BE1394" t="s">
        <v>3853</v>
      </c>
      <c r="BF1394" t="s">
        <v>3854</v>
      </c>
      <c r="BG1394" t="s">
        <v>3855</v>
      </c>
      <c r="BH1394" t="s">
        <v>523</v>
      </c>
      <c r="BI1394" t="s">
        <v>565</v>
      </c>
      <c r="BJ1394" t="s">
        <v>535</v>
      </c>
      <c r="BK1394" t="s">
        <v>3773</v>
      </c>
      <c r="BL1394" t="s">
        <v>5926</v>
      </c>
      <c r="BM1394" t="s">
        <v>4949</v>
      </c>
      <c r="BN1394" t="s">
        <v>7</v>
      </c>
      <c r="BO1394" t="s">
        <v>4950</v>
      </c>
      <c r="BP1394" s="441" t="str">
        <f t="shared" si="21"/>
        <v>WA.2378.EBD.955.301.A.521211</v>
      </c>
    </row>
    <row r="1395" spans="1:68">
      <c r="A1395" t="s">
        <v>5010</v>
      </c>
      <c r="B1395" t="s">
        <v>4936</v>
      </c>
      <c r="C1395" t="s">
        <v>4937</v>
      </c>
      <c r="D1395" t="s">
        <v>3795</v>
      </c>
      <c r="E1395" t="s">
        <v>197</v>
      </c>
      <c r="F1395" t="s">
        <v>3842</v>
      </c>
      <c r="G1395" t="s">
        <v>2445</v>
      </c>
      <c r="H1395" t="s">
        <v>4938</v>
      </c>
      <c r="I1395">
        <v>5</v>
      </c>
      <c r="J1395" t="s">
        <v>5047</v>
      </c>
      <c r="K1395">
        <v>1</v>
      </c>
      <c r="L1395" t="s">
        <v>812</v>
      </c>
      <c r="M1395" t="s">
        <v>8</v>
      </c>
      <c r="N1395" t="s">
        <v>143</v>
      </c>
      <c r="O1395" t="s">
        <v>503</v>
      </c>
      <c r="P1395" t="s">
        <v>8</v>
      </c>
      <c r="Q1395" t="s">
        <v>4570</v>
      </c>
      <c r="R1395" t="s">
        <v>4940</v>
      </c>
      <c r="S1395" t="s">
        <v>195</v>
      </c>
      <c r="T1395" t="s">
        <v>4570</v>
      </c>
      <c r="U1395" t="s">
        <v>4570</v>
      </c>
      <c r="V1395" t="s">
        <v>5001</v>
      </c>
      <c r="W1395" t="s">
        <v>4951</v>
      </c>
      <c r="X1395" t="s">
        <v>6613</v>
      </c>
      <c r="Y1395" t="s">
        <v>4483</v>
      </c>
      <c r="Z1395" t="s">
        <v>8</v>
      </c>
      <c r="AA1395">
        <v>0</v>
      </c>
      <c r="AB1395" t="s">
        <v>195</v>
      </c>
      <c r="AC1395">
        <v>0</v>
      </c>
      <c r="AD1395" t="s">
        <v>195</v>
      </c>
      <c r="AE1395">
        <v>0</v>
      </c>
      <c r="AF1395" t="s">
        <v>195</v>
      </c>
      <c r="AG1395">
        <v>0</v>
      </c>
      <c r="AH1395" t="s">
        <v>195</v>
      </c>
      <c r="AI1395">
        <v>5</v>
      </c>
      <c r="AJ1395" t="s">
        <v>106</v>
      </c>
      <c r="AK1395">
        <v>1000000</v>
      </c>
      <c r="AL1395">
        <v>5000000</v>
      </c>
      <c r="AM1395" t="s">
        <v>195</v>
      </c>
      <c r="AN1395">
        <v>0</v>
      </c>
      <c r="AO1395" t="s">
        <v>5011</v>
      </c>
      <c r="AP1395">
        <v>129729</v>
      </c>
      <c r="AQ1395">
        <v>129729</v>
      </c>
      <c r="AR1395">
        <v>148287</v>
      </c>
      <c r="AS1395">
        <v>155869</v>
      </c>
      <c r="AT1395">
        <v>248302</v>
      </c>
      <c r="AU1395">
        <v>174471</v>
      </c>
      <c r="AV1395">
        <v>282844</v>
      </c>
      <c r="AW1395">
        <v>249972</v>
      </c>
      <c r="AX1395">
        <v>277288</v>
      </c>
      <c r="AY1395">
        <v>2078839</v>
      </c>
      <c r="AZ1395">
        <v>297499</v>
      </c>
      <c r="BA1395">
        <v>827171</v>
      </c>
      <c r="BB1395" t="s">
        <v>3796</v>
      </c>
      <c r="BC1395" t="s">
        <v>3797</v>
      </c>
      <c r="BD1395" t="s">
        <v>3843</v>
      </c>
      <c r="BE1395" t="s">
        <v>3853</v>
      </c>
      <c r="BF1395" t="s">
        <v>3854</v>
      </c>
      <c r="BG1395" t="s">
        <v>3855</v>
      </c>
      <c r="BH1395" t="s">
        <v>523</v>
      </c>
      <c r="BI1395" t="s">
        <v>565</v>
      </c>
      <c r="BJ1395" t="s">
        <v>535</v>
      </c>
      <c r="BK1395" t="s">
        <v>3773</v>
      </c>
      <c r="BL1395" t="s">
        <v>5887</v>
      </c>
      <c r="BM1395" t="s">
        <v>4949</v>
      </c>
      <c r="BN1395" t="s">
        <v>7</v>
      </c>
      <c r="BO1395" t="s">
        <v>4950</v>
      </c>
      <c r="BP1395" s="441" t="str">
        <f t="shared" si="21"/>
        <v>WA.2378.EBD.955.301.A.521211</v>
      </c>
    </row>
    <row r="1396" spans="1:68">
      <c r="A1396" t="s">
        <v>5010</v>
      </c>
      <c r="B1396" t="s">
        <v>4936</v>
      </c>
      <c r="C1396" t="s">
        <v>4937</v>
      </c>
      <c r="D1396" t="s">
        <v>3795</v>
      </c>
      <c r="E1396" t="s">
        <v>197</v>
      </c>
      <c r="F1396" t="s">
        <v>3842</v>
      </c>
      <c r="G1396" t="s">
        <v>2445</v>
      </c>
      <c r="H1396" t="s">
        <v>4938</v>
      </c>
      <c r="I1396">
        <v>5</v>
      </c>
      <c r="J1396" t="s">
        <v>5047</v>
      </c>
      <c r="K1396">
        <v>1</v>
      </c>
      <c r="L1396" t="s">
        <v>812</v>
      </c>
      <c r="M1396" t="s">
        <v>8</v>
      </c>
      <c r="N1396" t="s">
        <v>143</v>
      </c>
      <c r="O1396" t="s">
        <v>503</v>
      </c>
      <c r="P1396" t="s">
        <v>8</v>
      </c>
      <c r="Q1396" t="s">
        <v>4570</v>
      </c>
      <c r="R1396" t="s">
        <v>4940</v>
      </c>
      <c r="S1396" t="s">
        <v>195</v>
      </c>
      <c r="T1396" t="s">
        <v>4570</v>
      </c>
      <c r="U1396" t="s">
        <v>4570</v>
      </c>
      <c r="V1396" t="s">
        <v>5092</v>
      </c>
      <c r="W1396" t="s">
        <v>5001</v>
      </c>
      <c r="X1396" t="s">
        <v>6614</v>
      </c>
      <c r="Y1396" t="s">
        <v>4493</v>
      </c>
      <c r="Z1396" t="s">
        <v>8</v>
      </c>
      <c r="AA1396">
        <v>0</v>
      </c>
      <c r="AB1396" t="s">
        <v>195</v>
      </c>
      <c r="AC1396">
        <v>0</v>
      </c>
      <c r="AD1396" t="s">
        <v>195</v>
      </c>
      <c r="AE1396">
        <v>0</v>
      </c>
      <c r="AF1396" t="s">
        <v>195</v>
      </c>
      <c r="AG1396">
        <v>0</v>
      </c>
      <c r="AH1396" t="s">
        <v>195</v>
      </c>
      <c r="AI1396">
        <v>6</v>
      </c>
      <c r="AJ1396" t="s">
        <v>106</v>
      </c>
      <c r="AK1396">
        <v>1500000</v>
      </c>
      <c r="AL1396">
        <v>9000000</v>
      </c>
      <c r="AM1396" t="s">
        <v>195</v>
      </c>
      <c r="AN1396">
        <v>0</v>
      </c>
      <c r="AO1396" t="s">
        <v>5011</v>
      </c>
      <c r="AP1396">
        <v>291891</v>
      </c>
      <c r="AQ1396">
        <v>291891</v>
      </c>
      <c r="AR1396">
        <v>333645</v>
      </c>
      <c r="AS1396">
        <v>350705</v>
      </c>
      <c r="AT1396">
        <v>558679</v>
      </c>
      <c r="AU1396">
        <v>392559</v>
      </c>
      <c r="AV1396">
        <v>636398</v>
      </c>
      <c r="AW1396">
        <v>562438</v>
      </c>
      <c r="AX1396">
        <v>623897</v>
      </c>
      <c r="AY1396">
        <v>2427388</v>
      </c>
      <c r="AZ1396">
        <v>669373</v>
      </c>
      <c r="BA1396">
        <v>1861136</v>
      </c>
      <c r="BB1396" t="s">
        <v>3796</v>
      </c>
      <c r="BC1396" t="s">
        <v>3797</v>
      </c>
      <c r="BD1396" t="s">
        <v>3843</v>
      </c>
      <c r="BE1396" t="s">
        <v>3853</v>
      </c>
      <c r="BF1396" t="s">
        <v>3854</v>
      </c>
      <c r="BG1396" t="s">
        <v>3855</v>
      </c>
      <c r="BH1396" t="s">
        <v>523</v>
      </c>
      <c r="BI1396" t="s">
        <v>565</v>
      </c>
      <c r="BJ1396" t="s">
        <v>535</v>
      </c>
      <c r="BK1396" t="s">
        <v>3773</v>
      </c>
      <c r="BL1396" t="s">
        <v>5115</v>
      </c>
      <c r="BM1396" t="s">
        <v>4949</v>
      </c>
      <c r="BN1396" t="s">
        <v>7</v>
      </c>
      <c r="BO1396" t="s">
        <v>4950</v>
      </c>
      <c r="BP1396" s="441" t="str">
        <f t="shared" si="21"/>
        <v>WA.2378.EBD.955.301.A.521211</v>
      </c>
    </row>
    <row r="1397" spans="1:68">
      <c r="A1397" t="s">
        <v>5010</v>
      </c>
      <c r="B1397" t="s">
        <v>4936</v>
      </c>
      <c r="C1397" t="s">
        <v>4937</v>
      </c>
      <c r="D1397" t="s">
        <v>3795</v>
      </c>
      <c r="E1397" t="s">
        <v>197</v>
      </c>
      <c r="F1397" t="s">
        <v>3842</v>
      </c>
      <c r="G1397" t="s">
        <v>2445</v>
      </c>
      <c r="H1397" t="s">
        <v>4938</v>
      </c>
      <c r="I1397">
        <v>5</v>
      </c>
      <c r="J1397" t="s">
        <v>5047</v>
      </c>
      <c r="K1397">
        <v>1</v>
      </c>
      <c r="L1397" t="s">
        <v>812</v>
      </c>
      <c r="M1397" t="s">
        <v>508</v>
      </c>
      <c r="N1397" t="s">
        <v>144</v>
      </c>
      <c r="O1397" t="s">
        <v>503</v>
      </c>
      <c r="P1397" t="s">
        <v>8</v>
      </c>
      <c r="Q1397" t="s">
        <v>4570</v>
      </c>
      <c r="R1397" t="s">
        <v>4940</v>
      </c>
      <c r="S1397" t="s">
        <v>195</v>
      </c>
      <c r="T1397" t="s">
        <v>4570</v>
      </c>
      <c r="U1397" t="s">
        <v>4570</v>
      </c>
      <c r="V1397" t="s">
        <v>4496</v>
      </c>
      <c r="W1397" t="s">
        <v>4570</v>
      </c>
      <c r="X1397" t="s">
        <v>6615</v>
      </c>
      <c r="Y1397" t="s">
        <v>4493</v>
      </c>
      <c r="Z1397" t="s">
        <v>8</v>
      </c>
      <c r="AA1397">
        <v>0</v>
      </c>
      <c r="AB1397" t="s">
        <v>195</v>
      </c>
      <c r="AC1397">
        <v>0</v>
      </c>
      <c r="AD1397" t="s">
        <v>195</v>
      </c>
      <c r="AE1397">
        <v>0</v>
      </c>
      <c r="AF1397" t="s">
        <v>195</v>
      </c>
      <c r="AG1397">
        <v>0</v>
      </c>
      <c r="AH1397" t="s">
        <v>195</v>
      </c>
      <c r="AI1397">
        <v>3</v>
      </c>
      <c r="AJ1397" t="s">
        <v>9</v>
      </c>
      <c r="AK1397">
        <v>1500000</v>
      </c>
      <c r="AL1397">
        <v>4500000</v>
      </c>
      <c r="AM1397" t="s">
        <v>195</v>
      </c>
      <c r="AN1397">
        <v>0</v>
      </c>
      <c r="AO1397" t="s">
        <v>5011</v>
      </c>
      <c r="AP1397">
        <v>97297</v>
      </c>
      <c r="AQ1397">
        <v>97297</v>
      </c>
      <c r="AR1397">
        <v>111215</v>
      </c>
      <c r="AS1397">
        <v>116902</v>
      </c>
      <c r="AT1397">
        <v>186226</v>
      </c>
      <c r="AU1397">
        <v>130853</v>
      </c>
      <c r="AV1397">
        <v>212133</v>
      </c>
      <c r="AW1397">
        <v>187479</v>
      </c>
      <c r="AX1397">
        <v>207966</v>
      </c>
      <c r="AY1397">
        <v>2309129</v>
      </c>
      <c r="AZ1397">
        <v>223124</v>
      </c>
      <c r="BA1397">
        <v>620379</v>
      </c>
      <c r="BB1397" t="s">
        <v>3796</v>
      </c>
      <c r="BC1397" t="s">
        <v>3797</v>
      </c>
      <c r="BD1397" t="s">
        <v>3843</v>
      </c>
      <c r="BE1397" t="s">
        <v>3853</v>
      </c>
      <c r="BF1397" t="s">
        <v>3854</v>
      </c>
      <c r="BG1397" t="s">
        <v>3856</v>
      </c>
      <c r="BH1397" t="s">
        <v>523</v>
      </c>
      <c r="BI1397" t="s">
        <v>565</v>
      </c>
      <c r="BJ1397" t="s">
        <v>535</v>
      </c>
      <c r="BK1397" t="s">
        <v>3773</v>
      </c>
      <c r="BL1397" t="s">
        <v>5476</v>
      </c>
      <c r="BM1397" t="s">
        <v>4949</v>
      </c>
      <c r="BN1397" t="s">
        <v>7</v>
      </c>
      <c r="BO1397" t="s">
        <v>4950</v>
      </c>
      <c r="BP1397" s="441" t="str">
        <f t="shared" si="21"/>
        <v>WA.2378.EBD.955.301.B.521211</v>
      </c>
    </row>
    <row r="1398" spans="1:68">
      <c r="A1398" t="s">
        <v>5010</v>
      </c>
      <c r="B1398" t="s">
        <v>4936</v>
      </c>
      <c r="C1398" t="s">
        <v>4937</v>
      </c>
      <c r="D1398" t="s">
        <v>3795</v>
      </c>
      <c r="E1398" t="s">
        <v>197</v>
      </c>
      <c r="F1398" t="s">
        <v>3842</v>
      </c>
      <c r="G1398" t="s">
        <v>2445</v>
      </c>
      <c r="H1398" t="s">
        <v>4938</v>
      </c>
      <c r="I1398">
        <v>5</v>
      </c>
      <c r="J1398" t="s">
        <v>5047</v>
      </c>
      <c r="K1398">
        <v>1</v>
      </c>
      <c r="L1398" t="s">
        <v>812</v>
      </c>
      <c r="M1398" t="s">
        <v>508</v>
      </c>
      <c r="N1398" t="s">
        <v>144</v>
      </c>
      <c r="O1398" t="s">
        <v>503</v>
      </c>
      <c r="P1398" t="s">
        <v>8</v>
      </c>
      <c r="Q1398" t="s">
        <v>4570</v>
      </c>
      <c r="R1398" t="s">
        <v>4940</v>
      </c>
      <c r="S1398" t="s">
        <v>195</v>
      </c>
      <c r="T1398" t="s">
        <v>4570</v>
      </c>
      <c r="U1398" t="s">
        <v>4570</v>
      </c>
      <c r="V1398" t="s">
        <v>4951</v>
      </c>
      <c r="W1398" t="s">
        <v>4496</v>
      </c>
      <c r="X1398" t="s">
        <v>6616</v>
      </c>
      <c r="Y1398" t="s">
        <v>4483</v>
      </c>
      <c r="Z1398" t="s">
        <v>8</v>
      </c>
      <c r="AA1398">
        <v>0</v>
      </c>
      <c r="AB1398" t="s">
        <v>195</v>
      </c>
      <c r="AC1398">
        <v>0</v>
      </c>
      <c r="AD1398" t="s">
        <v>195</v>
      </c>
      <c r="AE1398">
        <v>0</v>
      </c>
      <c r="AF1398" t="s">
        <v>195</v>
      </c>
      <c r="AG1398">
        <v>0</v>
      </c>
      <c r="AH1398" t="s">
        <v>195</v>
      </c>
      <c r="AI1398">
        <v>3</v>
      </c>
      <c r="AJ1398" t="s">
        <v>106</v>
      </c>
      <c r="AK1398">
        <v>1000000</v>
      </c>
      <c r="AL1398">
        <v>3000000</v>
      </c>
      <c r="AM1398" t="s">
        <v>195</v>
      </c>
      <c r="AN1398">
        <v>0</v>
      </c>
      <c r="AO1398" t="s">
        <v>5011</v>
      </c>
      <c r="AP1398">
        <v>64865</v>
      </c>
      <c r="AQ1398">
        <v>64865</v>
      </c>
      <c r="AR1398">
        <v>74143</v>
      </c>
      <c r="AS1398">
        <v>77935</v>
      </c>
      <c r="AT1398">
        <v>124151</v>
      </c>
      <c r="AU1398">
        <v>87235</v>
      </c>
      <c r="AV1398">
        <v>141422</v>
      </c>
      <c r="AW1398">
        <v>124986</v>
      </c>
      <c r="AX1398">
        <v>138644</v>
      </c>
      <c r="AY1398">
        <v>1539420</v>
      </c>
      <c r="AZ1398">
        <v>148750</v>
      </c>
      <c r="BA1398">
        <v>413584</v>
      </c>
      <c r="BB1398" t="s">
        <v>3796</v>
      </c>
      <c r="BC1398" t="s">
        <v>3797</v>
      </c>
      <c r="BD1398" t="s">
        <v>3843</v>
      </c>
      <c r="BE1398" t="s">
        <v>3853</v>
      </c>
      <c r="BF1398" t="s">
        <v>3854</v>
      </c>
      <c r="BG1398" t="s">
        <v>3856</v>
      </c>
      <c r="BH1398" t="s">
        <v>523</v>
      </c>
      <c r="BI1398" t="s">
        <v>565</v>
      </c>
      <c r="BJ1398" t="s">
        <v>535</v>
      </c>
      <c r="BK1398" t="s">
        <v>3773</v>
      </c>
      <c r="BL1398" t="s">
        <v>5113</v>
      </c>
      <c r="BM1398" t="s">
        <v>4949</v>
      </c>
      <c r="BN1398" t="s">
        <v>7</v>
      </c>
      <c r="BO1398" t="s">
        <v>4950</v>
      </c>
      <c r="BP1398" s="441" t="str">
        <f t="shared" si="21"/>
        <v>WA.2378.EBD.955.301.B.521211</v>
      </c>
    </row>
    <row r="1399" spans="1:68">
      <c r="A1399" t="s">
        <v>5010</v>
      </c>
      <c r="B1399" t="s">
        <v>4936</v>
      </c>
      <c r="C1399" t="s">
        <v>4937</v>
      </c>
      <c r="D1399" t="s">
        <v>3795</v>
      </c>
      <c r="E1399" t="s">
        <v>197</v>
      </c>
      <c r="F1399" t="s">
        <v>3842</v>
      </c>
      <c r="G1399" t="s">
        <v>2445</v>
      </c>
      <c r="H1399" t="s">
        <v>4938</v>
      </c>
      <c r="I1399">
        <v>5</v>
      </c>
      <c r="J1399" t="s">
        <v>5047</v>
      </c>
      <c r="K1399">
        <v>1</v>
      </c>
      <c r="L1399" t="s">
        <v>812</v>
      </c>
      <c r="M1399" t="s">
        <v>509</v>
      </c>
      <c r="N1399" t="s">
        <v>145</v>
      </c>
      <c r="O1399" t="s">
        <v>503</v>
      </c>
      <c r="P1399" t="s">
        <v>8</v>
      </c>
      <c r="Q1399" t="s">
        <v>4570</v>
      </c>
      <c r="R1399" t="s">
        <v>4940</v>
      </c>
      <c r="S1399" t="s">
        <v>195</v>
      </c>
      <c r="T1399" t="s">
        <v>4570</v>
      </c>
      <c r="U1399" t="s">
        <v>4570</v>
      </c>
      <c r="V1399" t="s">
        <v>4496</v>
      </c>
      <c r="W1399" t="s">
        <v>4570</v>
      </c>
      <c r="X1399" t="s">
        <v>6617</v>
      </c>
      <c r="Y1399" t="s">
        <v>4493</v>
      </c>
      <c r="Z1399" t="s">
        <v>8</v>
      </c>
      <c r="AA1399">
        <v>0</v>
      </c>
      <c r="AB1399" t="s">
        <v>195</v>
      </c>
      <c r="AC1399">
        <v>0</v>
      </c>
      <c r="AD1399" t="s">
        <v>195</v>
      </c>
      <c r="AE1399">
        <v>0</v>
      </c>
      <c r="AF1399" t="s">
        <v>195</v>
      </c>
      <c r="AG1399">
        <v>0</v>
      </c>
      <c r="AH1399" t="s">
        <v>195</v>
      </c>
      <c r="AI1399">
        <v>3</v>
      </c>
      <c r="AJ1399" t="s">
        <v>9</v>
      </c>
      <c r="AK1399">
        <v>1500000</v>
      </c>
      <c r="AL1399">
        <v>4500000</v>
      </c>
      <c r="AM1399" t="s">
        <v>195</v>
      </c>
      <c r="AN1399">
        <v>0</v>
      </c>
      <c r="AO1399" t="s">
        <v>5011</v>
      </c>
      <c r="AP1399">
        <v>97297</v>
      </c>
      <c r="AQ1399">
        <v>97297</v>
      </c>
      <c r="AR1399">
        <v>111215</v>
      </c>
      <c r="AS1399">
        <v>116902</v>
      </c>
      <c r="AT1399">
        <v>186226</v>
      </c>
      <c r="AU1399">
        <v>130853</v>
      </c>
      <c r="AV1399">
        <v>212133</v>
      </c>
      <c r="AW1399">
        <v>187479</v>
      </c>
      <c r="AX1399">
        <v>207966</v>
      </c>
      <c r="AY1399">
        <v>809129</v>
      </c>
      <c r="AZ1399">
        <v>1723124</v>
      </c>
      <c r="BA1399">
        <v>620379</v>
      </c>
      <c r="BB1399" t="s">
        <v>3796</v>
      </c>
      <c r="BC1399" t="s">
        <v>3797</v>
      </c>
      <c r="BD1399" t="s">
        <v>3843</v>
      </c>
      <c r="BE1399" t="s">
        <v>3853</v>
      </c>
      <c r="BF1399" t="s">
        <v>3854</v>
      </c>
      <c r="BG1399" t="s">
        <v>3857</v>
      </c>
      <c r="BH1399" t="s">
        <v>523</v>
      </c>
      <c r="BI1399" t="s">
        <v>565</v>
      </c>
      <c r="BJ1399" t="s">
        <v>535</v>
      </c>
      <c r="BK1399" t="s">
        <v>3773</v>
      </c>
      <c r="BL1399" t="s">
        <v>5476</v>
      </c>
      <c r="BM1399" t="s">
        <v>4949</v>
      </c>
      <c r="BN1399" t="s">
        <v>7</v>
      </c>
      <c r="BO1399" t="s">
        <v>4950</v>
      </c>
      <c r="BP1399" s="441" t="str">
        <f t="shared" si="21"/>
        <v>WA.2378.EBD.955.301.C.521211</v>
      </c>
    </row>
    <row r="1400" spans="1:68">
      <c r="A1400" t="s">
        <v>5010</v>
      </c>
      <c r="B1400" t="s">
        <v>4936</v>
      </c>
      <c r="C1400" t="s">
        <v>4937</v>
      </c>
      <c r="D1400" t="s">
        <v>3795</v>
      </c>
      <c r="E1400" t="s">
        <v>197</v>
      </c>
      <c r="F1400" t="s">
        <v>3842</v>
      </c>
      <c r="G1400" t="s">
        <v>2445</v>
      </c>
      <c r="H1400" t="s">
        <v>4938</v>
      </c>
      <c r="I1400">
        <v>5</v>
      </c>
      <c r="J1400" t="s">
        <v>5047</v>
      </c>
      <c r="K1400">
        <v>1</v>
      </c>
      <c r="L1400" t="s">
        <v>812</v>
      </c>
      <c r="M1400" t="s">
        <v>509</v>
      </c>
      <c r="N1400" t="s">
        <v>145</v>
      </c>
      <c r="O1400" t="s">
        <v>503</v>
      </c>
      <c r="P1400" t="s">
        <v>8</v>
      </c>
      <c r="Q1400" t="s">
        <v>4570</v>
      </c>
      <c r="R1400" t="s">
        <v>4940</v>
      </c>
      <c r="S1400" t="s">
        <v>195</v>
      </c>
      <c r="T1400" t="s">
        <v>4570</v>
      </c>
      <c r="U1400" t="s">
        <v>4570</v>
      </c>
      <c r="V1400" t="s">
        <v>4951</v>
      </c>
      <c r="W1400" t="s">
        <v>4496</v>
      </c>
      <c r="X1400" t="s">
        <v>6618</v>
      </c>
      <c r="Y1400" t="s">
        <v>4483</v>
      </c>
      <c r="Z1400" t="s">
        <v>8</v>
      </c>
      <c r="AA1400">
        <v>0</v>
      </c>
      <c r="AB1400" t="s">
        <v>195</v>
      </c>
      <c r="AC1400">
        <v>0</v>
      </c>
      <c r="AD1400" t="s">
        <v>195</v>
      </c>
      <c r="AE1400">
        <v>0</v>
      </c>
      <c r="AF1400" t="s">
        <v>195</v>
      </c>
      <c r="AG1400">
        <v>0</v>
      </c>
      <c r="AH1400" t="s">
        <v>195</v>
      </c>
      <c r="AI1400">
        <v>3</v>
      </c>
      <c r="AJ1400" t="s">
        <v>106</v>
      </c>
      <c r="AK1400">
        <v>1000000</v>
      </c>
      <c r="AL1400">
        <v>3000000</v>
      </c>
      <c r="AM1400" t="s">
        <v>195</v>
      </c>
      <c r="AN1400">
        <v>0</v>
      </c>
      <c r="AO1400" t="s">
        <v>5011</v>
      </c>
      <c r="AP1400">
        <v>64865</v>
      </c>
      <c r="AQ1400">
        <v>64865</v>
      </c>
      <c r="AR1400">
        <v>74143</v>
      </c>
      <c r="AS1400">
        <v>77935</v>
      </c>
      <c r="AT1400">
        <v>124151</v>
      </c>
      <c r="AU1400">
        <v>87235</v>
      </c>
      <c r="AV1400">
        <v>141422</v>
      </c>
      <c r="AW1400">
        <v>124986</v>
      </c>
      <c r="AX1400">
        <v>138644</v>
      </c>
      <c r="AY1400">
        <v>539420</v>
      </c>
      <c r="AZ1400">
        <v>1148750</v>
      </c>
      <c r="BA1400">
        <v>413584</v>
      </c>
      <c r="BB1400" t="s">
        <v>3796</v>
      </c>
      <c r="BC1400" t="s">
        <v>3797</v>
      </c>
      <c r="BD1400" t="s">
        <v>3843</v>
      </c>
      <c r="BE1400" t="s">
        <v>3853</v>
      </c>
      <c r="BF1400" t="s">
        <v>3854</v>
      </c>
      <c r="BG1400" t="s">
        <v>3857</v>
      </c>
      <c r="BH1400" t="s">
        <v>523</v>
      </c>
      <c r="BI1400" t="s">
        <v>565</v>
      </c>
      <c r="BJ1400" t="s">
        <v>535</v>
      </c>
      <c r="BK1400" t="s">
        <v>3773</v>
      </c>
      <c r="BL1400" t="s">
        <v>5113</v>
      </c>
      <c r="BM1400" t="s">
        <v>4949</v>
      </c>
      <c r="BN1400" t="s">
        <v>7</v>
      </c>
      <c r="BO1400" t="s">
        <v>4950</v>
      </c>
      <c r="BP1400" s="441" t="str">
        <f t="shared" si="21"/>
        <v>WA.2378.EBD.955.301.C.521211</v>
      </c>
    </row>
    <row r="1401" spans="1:68">
      <c r="A1401" t="s">
        <v>5010</v>
      </c>
      <c r="B1401" t="s">
        <v>4936</v>
      </c>
      <c r="C1401" t="s">
        <v>4937</v>
      </c>
      <c r="D1401" t="s">
        <v>3795</v>
      </c>
      <c r="E1401" t="s">
        <v>197</v>
      </c>
      <c r="F1401" t="s">
        <v>3842</v>
      </c>
      <c r="G1401" t="s">
        <v>2445</v>
      </c>
      <c r="H1401" t="s">
        <v>4938</v>
      </c>
      <c r="I1401">
        <v>5</v>
      </c>
      <c r="J1401" t="s">
        <v>5047</v>
      </c>
      <c r="K1401">
        <v>1</v>
      </c>
      <c r="L1401" t="s">
        <v>812</v>
      </c>
      <c r="M1401" t="s">
        <v>511</v>
      </c>
      <c r="N1401" t="s">
        <v>3329</v>
      </c>
      <c r="O1401" t="s">
        <v>503</v>
      </c>
      <c r="P1401" t="s">
        <v>8</v>
      </c>
      <c r="Q1401" t="s">
        <v>4570</v>
      </c>
      <c r="R1401" t="s">
        <v>4940</v>
      </c>
      <c r="S1401" t="s">
        <v>195</v>
      </c>
      <c r="T1401" t="s">
        <v>4570</v>
      </c>
      <c r="U1401" t="s">
        <v>4570</v>
      </c>
      <c r="V1401" t="s">
        <v>4496</v>
      </c>
      <c r="W1401" t="s">
        <v>4570</v>
      </c>
      <c r="X1401" t="s">
        <v>6619</v>
      </c>
      <c r="Y1401" t="s">
        <v>4493</v>
      </c>
      <c r="Z1401" t="s">
        <v>8</v>
      </c>
      <c r="AA1401">
        <v>0</v>
      </c>
      <c r="AB1401" t="s">
        <v>195</v>
      </c>
      <c r="AC1401">
        <v>0</v>
      </c>
      <c r="AD1401" t="s">
        <v>195</v>
      </c>
      <c r="AE1401">
        <v>0</v>
      </c>
      <c r="AF1401" t="s">
        <v>195</v>
      </c>
      <c r="AG1401">
        <v>0</v>
      </c>
      <c r="AH1401" t="s">
        <v>195</v>
      </c>
      <c r="AI1401">
        <v>5</v>
      </c>
      <c r="AJ1401" t="s">
        <v>9</v>
      </c>
      <c r="AK1401">
        <v>1500000</v>
      </c>
      <c r="AL1401">
        <v>7500000</v>
      </c>
      <c r="AM1401" t="s">
        <v>195</v>
      </c>
      <c r="AN1401">
        <v>0</v>
      </c>
      <c r="AO1401" t="s">
        <v>5011</v>
      </c>
      <c r="AP1401">
        <v>194594</v>
      </c>
      <c r="AQ1401">
        <v>194594</v>
      </c>
      <c r="AR1401">
        <v>222430</v>
      </c>
      <c r="AS1401">
        <v>233804</v>
      </c>
      <c r="AT1401">
        <v>372453</v>
      </c>
      <c r="AU1401">
        <v>261706</v>
      </c>
      <c r="AV1401">
        <v>424266</v>
      </c>
      <c r="AW1401">
        <v>374958</v>
      </c>
      <c r="AX1401">
        <v>415932</v>
      </c>
      <c r="AY1401">
        <v>3118259</v>
      </c>
      <c r="AZ1401">
        <v>446249</v>
      </c>
      <c r="BA1401">
        <v>1240755</v>
      </c>
      <c r="BB1401" t="s">
        <v>3796</v>
      </c>
      <c r="BC1401" t="s">
        <v>3797</v>
      </c>
      <c r="BD1401" t="s">
        <v>3843</v>
      </c>
      <c r="BE1401" t="s">
        <v>3853</v>
      </c>
      <c r="BF1401" t="s">
        <v>3854</v>
      </c>
      <c r="BG1401" t="s">
        <v>3858</v>
      </c>
      <c r="BH1401" t="s">
        <v>523</v>
      </c>
      <c r="BI1401" t="s">
        <v>565</v>
      </c>
      <c r="BJ1401" t="s">
        <v>535</v>
      </c>
      <c r="BK1401" t="s">
        <v>3773</v>
      </c>
      <c r="BL1401" t="s">
        <v>5476</v>
      </c>
      <c r="BM1401" t="s">
        <v>4949</v>
      </c>
      <c r="BN1401" t="s">
        <v>7</v>
      </c>
      <c r="BO1401" t="s">
        <v>4950</v>
      </c>
      <c r="BP1401" s="441" t="str">
        <f t="shared" si="21"/>
        <v>WA.2378.EBD.955.301.D.521211</v>
      </c>
    </row>
    <row r="1402" spans="1:68">
      <c r="A1402" t="s">
        <v>5010</v>
      </c>
      <c r="B1402" t="s">
        <v>4936</v>
      </c>
      <c r="C1402" t="s">
        <v>4937</v>
      </c>
      <c r="D1402" t="s">
        <v>3795</v>
      </c>
      <c r="E1402" t="s">
        <v>197</v>
      </c>
      <c r="F1402" t="s">
        <v>3842</v>
      </c>
      <c r="G1402" t="s">
        <v>2445</v>
      </c>
      <c r="H1402" t="s">
        <v>4938</v>
      </c>
      <c r="I1402">
        <v>5</v>
      </c>
      <c r="J1402" t="s">
        <v>5047</v>
      </c>
      <c r="K1402">
        <v>1</v>
      </c>
      <c r="L1402" t="s">
        <v>812</v>
      </c>
      <c r="M1402" t="s">
        <v>511</v>
      </c>
      <c r="N1402" t="s">
        <v>3329</v>
      </c>
      <c r="O1402" t="s">
        <v>503</v>
      </c>
      <c r="P1402" t="s">
        <v>8</v>
      </c>
      <c r="Q1402" t="s">
        <v>4570</v>
      </c>
      <c r="R1402" t="s">
        <v>4940</v>
      </c>
      <c r="S1402" t="s">
        <v>195</v>
      </c>
      <c r="T1402" t="s">
        <v>4570</v>
      </c>
      <c r="U1402" t="s">
        <v>4570</v>
      </c>
      <c r="V1402" t="s">
        <v>4951</v>
      </c>
      <c r="W1402" t="s">
        <v>4496</v>
      </c>
      <c r="X1402" t="s">
        <v>6620</v>
      </c>
      <c r="Y1402" t="s">
        <v>4494</v>
      </c>
      <c r="Z1402" t="s">
        <v>8</v>
      </c>
      <c r="AA1402">
        <v>0</v>
      </c>
      <c r="AB1402" t="s">
        <v>195</v>
      </c>
      <c r="AC1402">
        <v>0</v>
      </c>
      <c r="AD1402" t="s">
        <v>195</v>
      </c>
      <c r="AE1402">
        <v>0</v>
      </c>
      <c r="AF1402" t="s">
        <v>195</v>
      </c>
      <c r="AG1402">
        <v>0</v>
      </c>
      <c r="AH1402" t="s">
        <v>195</v>
      </c>
      <c r="AI1402">
        <v>7</v>
      </c>
      <c r="AJ1402" t="s">
        <v>176</v>
      </c>
      <c r="AK1402">
        <v>500000</v>
      </c>
      <c r="AL1402">
        <v>3500000</v>
      </c>
      <c r="AM1402" t="s">
        <v>195</v>
      </c>
      <c r="AN1402">
        <v>0</v>
      </c>
      <c r="AO1402" t="s">
        <v>5011</v>
      </c>
      <c r="AP1402">
        <v>113513</v>
      </c>
      <c r="AQ1402">
        <v>113513</v>
      </c>
      <c r="AR1402">
        <v>129751</v>
      </c>
      <c r="AS1402">
        <v>136385</v>
      </c>
      <c r="AT1402">
        <v>217264</v>
      </c>
      <c r="AU1402">
        <v>152662</v>
      </c>
      <c r="AV1402">
        <v>247488</v>
      </c>
      <c r="AW1402">
        <v>218726</v>
      </c>
      <c r="AX1402">
        <v>242627</v>
      </c>
      <c r="AY1402">
        <v>943984</v>
      </c>
      <c r="AZ1402">
        <v>260312</v>
      </c>
      <c r="BA1402">
        <v>723775</v>
      </c>
      <c r="BB1402" t="s">
        <v>3796</v>
      </c>
      <c r="BC1402" t="s">
        <v>3797</v>
      </c>
      <c r="BD1402" t="s">
        <v>3843</v>
      </c>
      <c r="BE1402" t="s">
        <v>3853</v>
      </c>
      <c r="BF1402" t="s">
        <v>3854</v>
      </c>
      <c r="BG1402" t="s">
        <v>3858</v>
      </c>
      <c r="BH1402" t="s">
        <v>523</v>
      </c>
      <c r="BI1402" t="s">
        <v>565</v>
      </c>
      <c r="BJ1402" t="s">
        <v>535</v>
      </c>
      <c r="BK1402" t="s">
        <v>3773</v>
      </c>
      <c r="BL1402" t="s">
        <v>6621</v>
      </c>
      <c r="BM1402" t="s">
        <v>4949</v>
      </c>
      <c r="BN1402" t="s">
        <v>7</v>
      </c>
      <c r="BO1402" t="s">
        <v>4950</v>
      </c>
      <c r="BP1402" s="441" t="str">
        <f t="shared" si="21"/>
        <v>WA.2378.EBD.955.301.D.521211</v>
      </c>
    </row>
    <row r="1403" spans="1:68">
      <c r="A1403" t="s">
        <v>5010</v>
      </c>
      <c r="B1403" t="s">
        <v>4936</v>
      </c>
      <c r="C1403" t="s">
        <v>4937</v>
      </c>
      <c r="D1403" t="s">
        <v>3795</v>
      </c>
      <c r="E1403" t="s">
        <v>197</v>
      </c>
      <c r="F1403" t="s">
        <v>3842</v>
      </c>
      <c r="G1403" t="s">
        <v>2445</v>
      </c>
      <c r="H1403" t="s">
        <v>4938</v>
      </c>
      <c r="I1403">
        <v>5</v>
      </c>
      <c r="J1403" t="s">
        <v>5047</v>
      </c>
      <c r="K1403">
        <v>1</v>
      </c>
      <c r="L1403" t="s">
        <v>812</v>
      </c>
      <c r="M1403" t="s">
        <v>511</v>
      </c>
      <c r="N1403" t="s">
        <v>3329</v>
      </c>
      <c r="O1403" t="s">
        <v>503</v>
      </c>
      <c r="P1403" t="s">
        <v>8</v>
      </c>
      <c r="Q1403" t="s">
        <v>4570</v>
      </c>
      <c r="R1403" t="s">
        <v>4940</v>
      </c>
      <c r="S1403" t="s">
        <v>195</v>
      </c>
      <c r="T1403" t="s">
        <v>4570</v>
      </c>
      <c r="U1403" t="s">
        <v>4570</v>
      </c>
      <c r="V1403" t="s">
        <v>5001</v>
      </c>
      <c r="W1403" t="s">
        <v>4951</v>
      </c>
      <c r="X1403" t="s">
        <v>6622</v>
      </c>
      <c r="Y1403" t="s">
        <v>4483</v>
      </c>
      <c r="Z1403" t="s">
        <v>8</v>
      </c>
      <c r="AA1403">
        <v>0</v>
      </c>
      <c r="AB1403" t="s">
        <v>195</v>
      </c>
      <c r="AC1403">
        <v>0</v>
      </c>
      <c r="AD1403" t="s">
        <v>195</v>
      </c>
      <c r="AE1403">
        <v>0</v>
      </c>
      <c r="AF1403" t="s">
        <v>195</v>
      </c>
      <c r="AG1403">
        <v>0</v>
      </c>
      <c r="AH1403" t="s">
        <v>195</v>
      </c>
      <c r="AI1403">
        <v>3</v>
      </c>
      <c r="AJ1403" t="s">
        <v>106</v>
      </c>
      <c r="AK1403">
        <v>1000000</v>
      </c>
      <c r="AL1403">
        <v>3000000</v>
      </c>
      <c r="AM1403" t="s">
        <v>195</v>
      </c>
      <c r="AN1403">
        <v>0</v>
      </c>
      <c r="AO1403" t="s">
        <v>5011</v>
      </c>
      <c r="AP1403">
        <v>64865</v>
      </c>
      <c r="AQ1403">
        <v>64865</v>
      </c>
      <c r="AR1403">
        <v>74143</v>
      </c>
      <c r="AS1403">
        <v>77935</v>
      </c>
      <c r="AT1403">
        <v>124151</v>
      </c>
      <c r="AU1403">
        <v>87235</v>
      </c>
      <c r="AV1403">
        <v>141422</v>
      </c>
      <c r="AW1403">
        <v>124986</v>
      </c>
      <c r="AX1403">
        <v>138644</v>
      </c>
      <c r="AY1403">
        <v>539420</v>
      </c>
      <c r="AZ1403">
        <v>1148750</v>
      </c>
      <c r="BA1403">
        <v>413584</v>
      </c>
      <c r="BB1403" t="s">
        <v>3796</v>
      </c>
      <c r="BC1403" t="s">
        <v>3797</v>
      </c>
      <c r="BD1403" t="s">
        <v>3843</v>
      </c>
      <c r="BE1403" t="s">
        <v>3853</v>
      </c>
      <c r="BF1403" t="s">
        <v>3854</v>
      </c>
      <c r="BG1403" t="s">
        <v>3858</v>
      </c>
      <c r="BH1403" t="s">
        <v>523</v>
      </c>
      <c r="BI1403" t="s">
        <v>565</v>
      </c>
      <c r="BJ1403" t="s">
        <v>535</v>
      </c>
      <c r="BK1403" t="s">
        <v>3773</v>
      </c>
      <c r="BL1403" t="s">
        <v>5887</v>
      </c>
      <c r="BM1403" t="s">
        <v>4949</v>
      </c>
      <c r="BN1403" t="s">
        <v>7</v>
      </c>
      <c r="BO1403" t="s">
        <v>4950</v>
      </c>
      <c r="BP1403" s="441" t="str">
        <f t="shared" si="21"/>
        <v>WA.2378.EBD.955.301.D.521211</v>
      </c>
    </row>
    <row r="1404" spans="1:68">
      <c r="A1404" t="s">
        <v>5010</v>
      </c>
      <c r="B1404" t="s">
        <v>4936</v>
      </c>
      <c r="C1404" t="s">
        <v>4937</v>
      </c>
      <c r="D1404" t="s">
        <v>3795</v>
      </c>
      <c r="E1404" t="s">
        <v>197</v>
      </c>
      <c r="F1404" t="s">
        <v>3842</v>
      </c>
      <c r="G1404" t="s">
        <v>2445</v>
      </c>
      <c r="H1404" t="s">
        <v>4938</v>
      </c>
      <c r="I1404">
        <v>5</v>
      </c>
      <c r="J1404" t="s">
        <v>5047</v>
      </c>
      <c r="K1404">
        <v>1</v>
      </c>
      <c r="L1404" t="s">
        <v>812</v>
      </c>
      <c r="M1404" t="s">
        <v>516</v>
      </c>
      <c r="N1404" t="s">
        <v>146</v>
      </c>
      <c r="O1404" t="s">
        <v>503</v>
      </c>
      <c r="P1404" t="s">
        <v>8</v>
      </c>
      <c r="Q1404" t="s">
        <v>4570</v>
      </c>
      <c r="R1404" t="s">
        <v>4940</v>
      </c>
      <c r="S1404" t="s">
        <v>195</v>
      </c>
      <c r="T1404" t="s">
        <v>4570</v>
      </c>
      <c r="U1404" t="s">
        <v>4570</v>
      </c>
      <c r="V1404" t="s">
        <v>4496</v>
      </c>
      <c r="W1404" t="s">
        <v>4570</v>
      </c>
      <c r="X1404" t="s">
        <v>6623</v>
      </c>
      <c r="Y1404" t="s">
        <v>4493</v>
      </c>
      <c r="Z1404" t="s">
        <v>8</v>
      </c>
      <c r="AA1404">
        <v>0</v>
      </c>
      <c r="AB1404" t="s">
        <v>195</v>
      </c>
      <c r="AC1404">
        <v>0</v>
      </c>
      <c r="AD1404" t="s">
        <v>195</v>
      </c>
      <c r="AE1404">
        <v>0</v>
      </c>
      <c r="AF1404" t="s">
        <v>195</v>
      </c>
      <c r="AG1404">
        <v>0</v>
      </c>
      <c r="AH1404" t="s">
        <v>195</v>
      </c>
      <c r="AI1404">
        <v>3</v>
      </c>
      <c r="AJ1404" t="s">
        <v>9</v>
      </c>
      <c r="AK1404">
        <v>1500000</v>
      </c>
      <c r="AL1404">
        <v>4500000</v>
      </c>
      <c r="AM1404" t="s">
        <v>195</v>
      </c>
      <c r="AN1404">
        <v>0</v>
      </c>
      <c r="AO1404" t="s">
        <v>5011</v>
      </c>
      <c r="AP1404">
        <v>97297</v>
      </c>
      <c r="AQ1404">
        <v>97297</v>
      </c>
      <c r="AR1404">
        <v>111215</v>
      </c>
      <c r="AS1404">
        <v>116902</v>
      </c>
      <c r="AT1404">
        <v>186226</v>
      </c>
      <c r="AU1404">
        <v>130853</v>
      </c>
      <c r="AV1404">
        <v>212133</v>
      </c>
      <c r="AW1404">
        <v>187479</v>
      </c>
      <c r="AX1404">
        <v>207966</v>
      </c>
      <c r="AY1404">
        <v>809129</v>
      </c>
      <c r="AZ1404">
        <v>1723124</v>
      </c>
      <c r="BA1404">
        <v>620379</v>
      </c>
      <c r="BB1404" t="s">
        <v>3796</v>
      </c>
      <c r="BC1404" t="s">
        <v>3797</v>
      </c>
      <c r="BD1404" t="s">
        <v>3843</v>
      </c>
      <c r="BE1404" t="s">
        <v>3853</v>
      </c>
      <c r="BF1404" t="s">
        <v>3854</v>
      </c>
      <c r="BG1404" t="s">
        <v>3859</v>
      </c>
      <c r="BH1404" t="s">
        <v>523</v>
      </c>
      <c r="BI1404" t="s">
        <v>565</v>
      </c>
      <c r="BJ1404" t="s">
        <v>535</v>
      </c>
      <c r="BK1404" t="s">
        <v>3773</v>
      </c>
      <c r="BL1404" t="s">
        <v>5476</v>
      </c>
      <c r="BM1404" t="s">
        <v>4949</v>
      </c>
      <c r="BN1404" t="s">
        <v>7</v>
      </c>
      <c r="BO1404" t="s">
        <v>4950</v>
      </c>
      <c r="BP1404" s="441" t="str">
        <f t="shared" si="21"/>
        <v>WA.2378.EBD.955.301.E.521211</v>
      </c>
    </row>
    <row r="1405" spans="1:68">
      <c r="A1405" t="s">
        <v>5010</v>
      </c>
      <c r="B1405" t="s">
        <v>4936</v>
      </c>
      <c r="C1405" t="s">
        <v>4937</v>
      </c>
      <c r="D1405" t="s">
        <v>3795</v>
      </c>
      <c r="E1405" t="s">
        <v>197</v>
      </c>
      <c r="F1405" t="s">
        <v>3842</v>
      </c>
      <c r="G1405" t="s">
        <v>2445</v>
      </c>
      <c r="H1405" t="s">
        <v>4938</v>
      </c>
      <c r="I1405">
        <v>5</v>
      </c>
      <c r="J1405" t="s">
        <v>5047</v>
      </c>
      <c r="K1405">
        <v>1</v>
      </c>
      <c r="L1405" t="s">
        <v>812</v>
      </c>
      <c r="M1405" t="s">
        <v>516</v>
      </c>
      <c r="N1405" t="s">
        <v>146</v>
      </c>
      <c r="O1405" t="s">
        <v>503</v>
      </c>
      <c r="P1405" t="s">
        <v>8</v>
      </c>
      <c r="Q1405" t="s">
        <v>4570</v>
      </c>
      <c r="R1405" t="s">
        <v>4940</v>
      </c>
      <c r="S1405" t="s">
        <v>195</v>
      </c>
      <c r="T1405" t="s">
        <v>4570</v>
      </c>
      <c r="U1405" t="s">
        <v>4570</v>
      </c>
      <c r="V1405" t="s">
        <v>4951</v>
      </c>
      <c r="W1405" t="s">
        <v>4496</v>
      </c>
      <c r="X1405" t="s">
        <v>6624</v>
      </c>
      <c r="Y1405" t="s">
        <v>4483</v>
      </c>
      <c r="Z1405" t="s">
        <v>8</v>
      </c>
      <c r="AA1405">
        <v>0</v>
      </c>
      <c r="AB1405" t="s">
        <v>195</v>
      </c>
      <c r="AC1405">
        <v>0</v>
      </c>
      <c r="AD1405" t="s">
        <v>195</v>
      </c>
      <c r="AE1405">
        <v>0</v>
      </c>
      <c r="AF1405" t="s">
        <v>195</v>
      </c>
      <c r="AG1405">
        <v>0</v>
      </c>
      <c r="AH1405" t="s">
        <v>195</v>
      </c>
      <c r="AI1405">
        <v>3</v>
      </c>
      <c r="AJ1405" t="s">
        <v>106</v>
      </c>
      <c r="AK1405">
        <v>1000000</v>
      </c>
      <c r="AL1405">
        <v>3000000</v>
      </c>
      <c r="AM1405" t="s">
        <v>195</v>
      </c>
      <c r="AN1405">
        <v>0</v>
      </c>
      <c r="AO1405" t="s">
        <v>5011</v>
      </c>
      <c r="AP1405">
        <v>64865</v>
      </c>
      <c r="AQ1405">
        <v>64865</v>
      </c>
      <c r="AR1405">
        <v>74143</v>
      </c>
      <c r="AS1405">
        <v>77935</v>
      </c>
      <c r="AT1405">
        <v>124151</v>
      </c>
      <c r="AU1405">
        <v>87235</v>
      </c>
      <c r="AV1405">
        <v>141422</v>
      </c>
      <c r="AW1405">
        <v>124986</v>
      </c>
      <c r="AX1405">
        <v>138644</v>
      </c>
      <c r="AY1405">
        <v>539420</v>
      </c>
      <c r="AZ1405">
        <v>1148750</v>
      </c>
      <c r="BA1405">
        <v>413584</v>
      </c>
      <c r="BB1405" t="s">
        <v>3796</v>
      </c>
      <c r="BC1405" t="s">
        <v>3797</v>
      </c>
      <c r="BD1405" t="s">
        <v>3843</v>
      </c>
      <c r="BE1405" t="s">
        <v>3853</v>
      </c>
      <c r="BF1405" t="s">
        <v>3854</v>
      </c>
      <c r="BG1405" t="s">
        <v>3859</v>
      </c>
      <c r="BH1405" t="s">
        <v>523</v>
      </c>
      <c r="BI1405" t="s">
        <v>565</v>
      </c>
      <c r="BJ1405" t="s">
        <v>535</v>
      </c>
      <c r="BK1405" t="s">
        <v>3773</v>
      </c>
      <c r="BL1405" t="s">
        <v>5113</v>
      </c>
      <c r="BM1405" t="s">
        <v>4949</v>
      </c>
      <c r="BN1405" t="s">
        <v>7</v>
      </c>
      <c r="BO1405" t="s">
        <v>4950</v>
      </c>
      <c r="BP1405" s="441" t="str">
        <f t="shared" si="21"/>
        <v>WA.2378.EBD.955.301.E.521211</v>
      </c>
    </row>
    <row r="1406" spans="1:68">
      <c r="A1406" t="s">
        <v>5010</v>
      </c>
      <c r="B1406" t="s">
        <v>4936</v>
      </c>
      <c r="C1406" t="s">
        <v>4937</v>
      </c>
      <c r="D1406" t="s">
        <v>3795</v>
      </c>
      <c r="E1406" t="s">
        <v>197</v>
      </c>
      <c r="F1406" t="s">
        <v>3842</v>
      </c>
      <c r="G1406" t="s">
        <v>2445</v>
      </c>
      <c r="H1406" t="s">
        <v>4938</v>
      </c>
      <c r="I1406">
        <v>5</v>
      </c>
      <c r="J1406" t="s">
        <v>5047</v>
      </c>
      <c r="K1406">
        <v>1</v>
      </c>
      <c r="L1406" t="s">
        <v>812</v>
      </c>
      <c r="M1406" t="s">
        <v>566</v>
      </c>
      <c r="N1406" t="s">
        <v>147</v>
      </c>
      <c r="O1406" t="s">
        <v>503</v>
      </c>
      <c r="P1406" t="s">
        <v>8</v>
      </c>
      <c r="Q1406" t="s">
        <v>4570</v>
      </c>
      <c r="R1406" t="s">
        <v>4940</v>
      </c>
      <c r="S1406" t="s">
        <v>195</v>
      </c>
      <c r="T1406" t="s">
        <v>4570</v>
      </c>
      <c r="U1406" t="s">
        <v>4570</v>
      </c>
      <c r="V1406" t="s">
        <v>4496</v>
      </c>
      <c r="W1406" t="s">
        <v>4570</v>
      </c>
      <c r="X1406" t="s">
        <v>6625</v>
      </c>
      <c r="Y1406" t="s">
        <v>4579</v>
      </c>
      <c r="Z1406" t="s">
        <v>8</v>
      </c>
      <c r="AA1406">
        <v>0</v>
      </c>
      <c r="AB1406" t="s">
        <v>195</v>
      </c>
      <c r="AC1406">
        <v>0</v>
      </c>
      <c r="AD1406" t="s">
        <v>195</v>
      </c>
      <c r="AE1406">
        <v>0</v>
      </c>
      <c r="AF1406" t="s">
        <v>195</v>
      </c>
      <c r="AG1406">
        <v>0</v>
      </c>
      <c r="AH1406" t="s">
        <v>195</v>
      </c>
      <c r="AI1406">
        <v>24</v>
      </c>
      <c r="AJ1406" t="s">
        <v>176</v>
      </c>
      <c r="AK1406">
        <v>200000</v>
      </c>
      <c r="AL1406">
        <v>4800000</v>
      </c>
      <c r="AM1406" t="s">
        <v>195</v>
      </c>
      <c r="AN1406">
        <v>0</v>
      </c>
      <c r="AO1406" t="s">
        <v>5011</v>
      </c>
      <c r="AP1406">
        <v>155675</v>
      </c>
      <c r="AQ1406">
        <v>155675</v>
      </c>
      <c r="AR1406">
        <v>177944</v>
      </c>
      <c r="AS1406">
        <v>187043</v>
      </c>
      <c r="AT1406">
        <v>297962</v>
      </c>
      <c r="AU1406">
        <v>209365</v>
      </c>
      <c r="AV1406">
        <v>339413</v>
      </c>
      <c r="AW1406">
        <v>299967</v>
      </c>
      <c r="AX1406">
        <v>332745</v>
      </c>
      <c r="AY1406">
        <v>1294607</v>
      </c>
      <c r="AZ1406">
        <v>356999</v>
      </c>
      <c r="BA1406">
        <v>992605</v>
      </c>
      <c r="BB1406" t="s">
        <v>3796</v>
      </c>
      <c r="BC1406" t="s">
        <v>3797</v>
      </c>
      <c r="BD1406" t="s">
        <v>3843</v>
      </c>
      <c r="BE1406" t="s">
        <v>3853</v>
      </c>
      <c r="BF1406" t="s">
        <v>3854</v>
      </c>
      <c r="BG1406" t="s">
        <v>3860</v>
      </c>
      <c r="BH1406" t="s">
        <v>523</v>
      </c>
      <c r="BI1406" t="s">
        <v>565</v>
      </c>
      <c r="BJ1406" t="s">
        <v>535</v>
      </c>
      <c r="BK1406" t="s">
        <v>3773</v>
      </c>
      <c r="BL1406" t="s">
        <v>6626</v>
      </c>
      <c r="BM1406" t="s">
        <v>4949</v>
      </c>
      <c r="BN1406" t="s">
        <v>7</v>
      </c>
      <c r="BO1406" t="s">
        <v>4950</v>
      </c>
      <c r="BP1406" s="441" t="str">
        <f t="shared" si="21"/>
        <v>WA.2378.EBD.955.301.F.521211</v>
      </c>
    </row>
    <row r="1407" spans="1:68">
      <c r="A1407" t="s">
        <v>4935</v>
      </c>
      <c r="B1407" t="s">
        <v>4936</v>
      </c>
      <c r="C1407" t="s">
        <v>4937</v>
      </c>
      <c r="D1407" t="s">
        <v>3795</v>
      </c>
      <c r="E1407" t="s">
        <v>197</v>
      </c>
      <c r="F1407" t="s">
        <v>3842</v>
      </c>
      <c r="G1407" t="s">
        <v>2445</v>
      </c>
      <c r="H1407" t="s">
        <v>4938</v>
      </c>
      <c r="I1407">
        <v>5</v>
      </c>
      <c r="J1407" t="s">
        <v>5031</v>
      </c>
      <c r="K1407">
        <v>1</v>
      </c>
      <c r="L1407" t="s">
        <v>812</v>
      </c>
      <c r="M1407" t="s">
        <v>8</v>
      </c>
      <c r="N1407" t="s">
        <v>129</v>
      </c>
      <c r="O1407" t="s">
        <v>510</v>
      </c>
      <c r="P1407" t="s">
        <v>8</v>
      </c>
      <c r="Q1407" t="s">
        <v>4570</v>
      </c>
      <c r="R1407" t="s">
        <v>4940</v>
      </c>
      <c r="S1407" t="s">
        <v>195</v>
      </c>
      <c r="T1407" t="s">
        <v>4570</v>
      </c>
      <c r="U1407" t="s">
        <v>4570</v>
      </c>
      <c r="V1407" t="s">
        <v>4496</v>
      </c>
      <c r="W1407" t="s">
        <v>4570</v>
      </c>
      <c r="X1407" t="s">
        <v>6627</v>
      </c>
      <c r="Y1407" t="s">
        <v>4543</v>
      </c>
      <c r="Z1407" t="s">
        <v>8</v>
      </c>
      <c r="AA1407">
        <v>0</v>
      </c>
      <c r="AB1407" t="s">
        <v>195</v>
      </c>
      <c r="AC1407">
        <v>0</v>
      </c>
      <c r="AD1407" t="s">
        <v>195</v>
      </c>
      <c r="AE1407">
        <v>0</v>
      </c>
      <c r="AF1407" t="s">
        <v>195</v>
      </c>
      <c r="AG1407">
        <v>0</v>
      </c>
      <c r="AH1407" t="s">
        <v>195</v>
      </c>
      <c r="AI1407">
        <v>1</v>
      </c>
      <c r="AJ1407" t="s">
        <v>25</v>
      </c>
      <c r="AK1407">
        <v>5164000</v>
      </c>
      <c r="AL1407">
        <v>5164000</v>
      </c>
      <c r="AM1407" t="s">
        <v>195</v>
      </c>
      <c r="AN1407">
        <v>0</v>
      </c>
      <c r="AO1407" t="s">
        <v>4943</v>
      </c>
      <c r="AP1407">
        <v>27105</v>
      </c>
      <c r="AQ1407">
        <v>27105</v>
      </c>
      <c r="AR1407">
        <v>27105</v>
      </c>
      <c r="AS1407">
        <v>27105</v>
      </c>
      <c r="AT1407">
        <v>27105</v>
      </c>
      <c r="AU1407">
        <v>295426</v>
      </c>
      <c r="AV1407">
        <v>1033992</v>
      </c>
      <c r="AW1407">
        <v>1033992</v>
      </c>
      <c r="AX1407">
        <v>1033992</v>
      </c>
      <c r="AY1407">
        <v>353987</v>
      </c>
      <c r="AZ1407">
        <v>161960</v>
      </c>
      <c r="BA1407">
        <v>1115126</v>
      </c>
      <c r="BB1407" t="s">
        <v>3796</v>
      </c>
      <c r="BC1407" t="s">
        <v>3797</v>
      </c>
      <c r="BD1407" t="s">
        <v>3843</v>
      </c>
      <c r="BE1407" t="s">
        <v>3844</v>
      </c>
      <c r="BF1407" t="s">
        <v>3845</v>
      </c>
      <c r="BG1407" t="s">
        <v>3846</v>
      </c>
      <c r="BH1407" t="s">
        <v>523</v>
      </c>
      <c r="BI1407" t="s">
        <v>532</v>
      </c>
      <c r="BJ1407" t="s">
        <v>533</v>
      </c>
      <c r="BK1407" t="s">
        <v>3777</v>
      </c>
      <c r="BL1407" t="s">
        <v>6628</v>
      </c>
      <c r="BM1407" t="s">
        <v>4949</v>
      </c>
      <c r="BN1407" t="s">
        <v>5186</v>
      </c>
      <c r="BO1407" t="s">
        <v>4950</v>
      </c>
      <c r="BP1407" s="441" t="str">
        <f t="shared" si="21"/>
        <v>WA.2378.EBD.952.301.A.524111</v>
      </c>
    </row>
    <row r="1408" spans="1:68">
      <c r="A1408" t="s">
        <v>4935</v>
      </c>
      <c r="B1408" t="s">
        <v>4936</v>
      </c>
      <c r="C1408" t="s">
        <v>4937</v>
      </c>
      <c r="D1408" t="s">
        <v>3795</v>
      </c>
      <c r="E1408" t="s">
        <v>197</v>
      </c>
      <c r="F1408" t="s">
        <v>3842</v>
      </c>
      <c r="G1408" t="s">
        <v>2445</v>
      </c>
      <c r="H1408" t="s">
        <v>4938</v>
      </c>
      <c r="I1408">
        <v>5</v>
      </c>
      <c r="J1408" t="s">
        <v>5031</v>
      </c>
      <c r="K1408">
        <v>1</v>
      </c>
      <c r="L1408" t="s">
        <v>812</v>
      </c>
      <c r="M1408" t="s">
        <v>508</v>
      </c>
      <c r="N1408" t="s">
        <v>130</v>
      </c>
      <c r="O1408" t="s">
        <v>510</v>
      </c>
      <c r="P1408" t="s">
        <v>8</v>
      </c>
      <c r="Q1408" t="s">
        <v>4570</v>
      </c>
      <c r="R1408" t="s">
        <v>4940</v>
      </c>
      <c r="S1408" t="s">
        <v>195</v>
      </c>
      <c r="T1408" t="s">
        <v>4570</v>
      </c>
      <c r="U1408" t="s">
        <v>4570</v>
      </c>
      <c r="V1408" t="s">
        <v>4496</v>
      </c>
      <c r="W1408" t="s">
        <v>4570</v>
      </c>
      <c r="X1408" t="s">
        <v>6629</v>
      </c>
      <c r="Y1408" t="s">
        <v>4542</v>
      </c>
      <c r="Z1408" t="s">
        <v>8</v>
      </c>
      <c r="AA1408">
        <v>0</v>
      </c>
      <c r="AB1408" t="s">
        <v>195</v>
      </c>
      <c r="AC1408">
        <v>0</v>
      </c>
      <c r="AD1408" t="s">
        <v>195</v>
      </c>
      <c r="AE1408">
        <v>0</v>
      </c>
      <c r="AF1408" t="s">
        <v>195</v>
      </c>
      <c r="AG1408">
        <v>0</v>
      </c>
      <c r="AH1408" t="s">
        <v>195</v>
      </c>
      <c r="AI1408">
        <v>10</v>
      </c>
      <c r="AJ1408" t="s">
        <v>25</v>
      </c>
      <c r="AK1408">
        <v>4500000</v>
      </c>
      <c r="AL1408">
        <v>45000000</v>
      </c>
      <c r="AM1408" t="s">
        <v>195</v>
      </c>
      <c r="AN1408">
        <v>0</v>
      </c>
      <c r="AO1408" t="s">
        <v>4943</v>
      </c>
      <c r="AP1408">
        <v>209956</v>
      </c>
      <c r="AQ1408">
        <v>209956</v>
      </c>
      <c r="AR1408">
        <v>209956</v>
      </c>
      <c r="AS1408">
        <v>209956</v>
      </c>
      <c r="AT1408">
        <v>209956</v>
      </c>
      <c r="AU1408">
        <v>2288353</v>
      </c>
      <c r="AV1408">
        <v>8009236</v>
      </c>
      <c r="AW1408">
        <v>8009236</v>
      </c>
      <c r="AX1408">
        <v>8009236</v>
      </c>
      <c r="AY1408">
        <v>2741963</v>
      </c>
      <c r="AZ1408">
        <v>1254532</v>
      </c>
      <c r="BA1408">
        <v>13637664</v>
      </c>
      <c r="BB1408" t="s">
        <v>3796</v>
      </c>
      <c r="BC1408" t="s">
        <v>3797</v>
      </c>
      <c r="BD1408" t="s">
        <v>3843</v>
      </c>
      <c r="BE1408" t="s">
        <v>3844</v>
      </c>
      <c r="BF1408" t="s">
        <v>3845</v>
      </c>
      <c r="BG1408" t="s">
        <v>3847</v>
      </c>
      <c r="BH1408" t="s">
        <v>523</v>
      </c>
      <c r="BI1408" t="s">
        <v>532</v>
      </c>
      <c r="BJ1408" t="s">
        <v>533</v>
      </c>
      <c r="BK1408" t="s">
        <v>3777</v>
      </c>
      <c r="BL1408" t="s">
        <v>6630</v>
      </c>
      <c r="BM1408" t="s">
        <v>4949</v>
      </c>
      <c r="BN1408" t="s">
        <v>5186</v>
      </c>
      <c r="BO1408" t="s">
        <v>4950</v>
      </c>
      <c r="BP1408" s="441" t="str">
        <f t="shared" si="21"/>
        <v>WA.2378.EBD.952.301.B.524111</v>
      </c>
    </row>
    <row r="1409" spans="1:68">
      <c r="A1409" t="s">
        <v>4935</v>
      </c>
      <c r="B1409" t="s">
        <v>4936</v>
      </c>
      <c r="C1409" t="s">
        <v>4937</v>
      </c>
      <c r="D1409" t="s">
        <v>3795</v>
      </c>
      <c r="E1409" t="s">
        <v>197</v>
      </c>
      <c r="F1409" t="s">
        <v>3842</v>
      </c>
      <c r="G1409" t="s">
        <v>2445</v>
      </c>
      <c r="H1409" t="s">
        <v>4938</v>
      </c>
      <c r="I1409">
        <v>5</v>
      </c>
      <c r="J1409" t="s">
        <v>5031</v>
      </c>
      <c r="K1409">
        <v>1</v>
      </c>
      <c r="L1409" t="s">
        <v>812</v>
      </c>
      <c r="M1409" t="s">
        <v>509</v>
      </c>
      <c r="N1409" t="s">
        <v>131</v>
      </c>
      <c r="O1409" t="s">
        <v>510</v>
      </c>
      <c r="P1409" t="s">
        <v>8</v>
      </c>
      <c r="Q1409" t="s">
        <v>4570</v>
      </c>
      <c r="R1409" t="s">
        <v>4940</v>
      </c>
      <c r="S1409" t="s">
        <v>195</v>
      </c>
      <c r="T1409" t="s">
        <v>4570</v>
      </c>
      <c r="U1409" t="s">
        <v>4570</v>
      </c>
      <c r="V1409" t="s">
        <v>4496</v>
      </c>
      <c r="W1409" t="s">
        <v>4570</v>
      </c>
      <c r="X1409" t="s">
        <v>6631</v>
      </c>
      <c r="Y1409" t="s">
        <v>4541</v>
      </c>
      <c r="Z1409" t="s">
        <v>8</v>
      </c>
      <c r="AA1409">
        <v>0</v>
      </c>
      <c r="AB1409" t="s">
        <v>195</v>
      </c>
      <c r="AC1409">
        <v>0</v>
      </c>
      <c r="AD1409" t="s">
        <v>195</v>
      </c>
      <c r="AE1409">
        <v>0</v>
      </c>
      <c r="AF1409" t="s">
        <v>195</v>
      </c>
      <c r="AG1409">
        <v>0</v>
      </c>
      <c r="AH1409" t="s">
        <v>195</v>
      </c>
      <c r="AI1409">
        <v>8</v>
      </c>
      <c r="AJ1409" t="s">
        <v>25</v>
      </c>
      <c r="AK1409">
        <v>5238500</v>
      </c>
      <c r="AL1409">
        <v>41908000</v>
      </c>
      <c r="AM1409" t="s">
        <v>195</v>
      </c>
      <c r="AN1409">
        <v>0</v>
      </c>
      <c r="AO1409" t="s">
        <v>4943</v>
      </c>
      <c r="AP1409">
        <v>219971</v>
      </c>
      <c r="AQ1409">
        <v>219971</v>
      </c>
      <c r="AR1409">
        <v>219971</v>
      </c>
      <c r="AS1409">
        <v>219971</v>
      </c>
      <c r="AT1409">
        <v>219971</v>
      </c>
      <c r="AU1409">
        <v>2397507</v>
      </c>
      <c r="AV1409">
        <v>8391276</v>
      </c>
      <c r="AW1409">
        <v>8391276</v>
      </c>
      <c r="AX1409">
        <v>8391276</v>
      </c>
      <c r="AY1409">
        <v>2872754</v>
      </c>
      <c r="AZ1409">
        <v>1314374</v>
      </c>
      <c r="BA1409">
        <v>9049682</v>
      </c>
      <c r="BB1409" t="s">
        <v>3796</v>
      </c>
      <c r="BC1409" t="s">
        <v>3797</v>
      </c>
      <c r="BD1409" t="s">
        <v>3843</v>
      </c>
      <c r="BE1409" t="s">
        <v>3844</v>
      </c>
      <c r="BF1409" t="s">
        <v>3845</v>
      </c>
      <c r="BG1409" t="s">
        <v>3848</v>
      </c>
      <c r="BH1409" t="s">
        <v>523</v>
      </c>
      <c r="BI1409" t="s">
        <v>532</v>
      </c>
      <c r="BJ1409" t="s">
        <v>533</v>
      </c>
      <c r="BK1409" t="s">
        <v>3777</v>
      </c>
      <c r="BL1409" t="s">
        <v>6632</v>
      </c>
      <c r="BM1409" t="s">
        <v>4949</v>
      </c>
      <c r="BN1409" t="s">
        <v>5186</v>
      </c>
      <c r="BO1409" t="s">
        <v>4950</v>
      </c>
      <c r="BP1409" s="441" t="str">
        <f t="shared" si="21"/>
        <v>WA.2378.EBD.952.301.C.524111</v>
      </c>
    </row>
    <row r="1410" spans="1:68">
      <c r="A1410" t="s">
        <v>4935</v>
      </c>
      <c r="B1410" t="s">
        <v>4936</v>
      </c>
      <c r="C1410" t="s">
        <v>4937</v>
      </c>
      <c r="D1410" t="s">
        <v>3795</v>
      </c>
      <c r="E1410" t="s">
        <v>197</v>
      </c>
      <c r="F1410" t="s">
        <v>3842</v>
      </c>
      <c r="G1410" t="s">
        <v>2445</v>
      </c>
      <c r="H1410" t="s">
        <v>4938</v>
      </c>
      <c r="I1410">
        <v>5</v>
      </c>
      <c r="J1410" t="s">
        <v>5054</v>
      </c>
      <c r="K1410">
        <v>2</v>
      </c>
      <c r="L1410" t="s">
        <v>812</v>
      </c>
      <c r="M1410" t="s">
        <v>8</v>
      </c>
      <c r="N1410" t="s">
        <v>174</v>
      </c>
      <c r="O1410" t="s">
        <v>510</v>
      </c>
      <c r="P1410" t="s">
        <v>8</v>
      </c>
      <c r="Q1410" t="s">
        <v>4570</v>
      </c>
      <c r="R1410" t="s">
        <v>4940</v>
      </c>
      <c r="S1410" t="s">
        <v>195</v>
      </c>
      <c r="T1410" t="s">
        <v>4570</v>
      </c>
      <c r="U1410" t="s">
        <v>4570</v>
      </c>
      <c r="V1410" t="s">
        <v>4496</v>
      </c>
      <c r="W1410" t="s">
        <v>4570</v>
      </c>
      <c r="X1410" t="s">
        <v>6633</v>
      </c>
      <c r="Y1410" t="s">
        <v>4580</v>
      </c>
      <c r="Z1410" t="s">
        <v>8</v>
      </c>
      <c r="AA1410">
        <v>0</v>
      </c>
      <c r="AB1410" t="s">
        <v>195</v>
      </c>
      <c r="AC1410">
        <v>0</v>
      </c>
      <c r="AD1410" t="s">
        <v>195</v>
      </c>
      <c r="AE1410">
        <v>0</v>
      </c>
      <c r="AF1410" t="s">
        <v>195</v>
      </c>
      <c r="AG1410">
        <v>0</v>
      </c>
      <c r="AH1410" t="s">
        <v>195</v>
      </c>
      <c r="AI1410">
        <v>3</v>
      </c>
      <c r="AJ1410" t="s">
        <v>25</v>
      </c>
      <c r="AK1410">
        <v>6179667</v>
      </c>
      <c r="AL1410">
        <v>18539000</v>
      </c>
      <c r="AM1410" t="s">
        <v>195</v>
      </c>
      <c r="AN1410">
        <v>0</v>
      </c>
      <c r="AO1410" t="s">
        <v>4943</v>
      </c>
      <c r="AP1410">
        <v>111260</v>
      </c>
      <c r="AQ1410">
        <v>111260</v>
      </c>
      <c r="AR1410">
        <v>111260</v>
      </c>
      <c r="AS1410">
        <v>167599</v>
      </c>
      <c r="AT1410">
        <v>167599</v>
      </c>
      <c r="AU1410">
        <v>217177</v>
      </c>
      <c r="AV1410">
        <v>4109523</v>
      </c>
      <c r="AW1410">
        <v>525751</v>
      </c>
      <c r="AX1410">
        <v>494362</v>
      </c>
      <c r="AY1410">
        <v>3708876</v>
      </c>
      <c r="AZ1410">
        <v>6136548</v>
      </c>
      <c r="BA1410">
        <v>2677785</v>
      </c>
      <c r="BB1410" t="s">
        <v>3796</v>
      </c>
      <c r="BC1410" t="s">
        <v>3797</v>
      </c>
      <c r="BD1410" t="s">
        <v>3843</v>
      </c>
      <c r="BE1410" t="s">
        <v>3850</v>
      </c>
      <c r="BF1410" t="s">
        <v>3849</v>
      </c>
      <c r="BG1410" t="s">
        <v>3801</v>
      </c>
      <c r="BH1410" t="s">
        <v>523</v>
      </c>
      <c r="BI1410" t="s">
        <v>532</v>
      </c>
      <c r="BJ1410" t="s">
        <v>570</v>
      </c>
      <c r="BK1410" t="s">
        <v>3777</v>
      </c>
      <c r="BL1410" t="s">
        <v>6634</v>
      </c>
      <c r="BM1410" t="s">
        <v>4949</v>
      </c>
      <c r="BN1410" t="s">
        <v>5186</v>
      </c>
      <c r="BO1410" t="s">
        <v>4950</v>
      </c>
      <c r="BP1410" s="441" t="str">
        <f t="shared" ref="BP1410:BP1473" si="22">_xlfn.TEXTJOIN(".",TRUE,D1410,E1410,F1410,J1410,L1410,M1410,O1410)</f>
        <v>WA.2378.EBD.953.301.A.524111</v>
      </c>
    </row>
    <row r="1411" spans="1:68">
      <c r="A1411" t="s">
        <v>4935</v>
      </c>
      <c r="B1411" t="s">
        <v>4936</v>
      </c>
      <c r="C1411" t="s">
        <v>4937</v>
      </c>
      <c r="D1411" t="s">
        <v>3795</v>
      </c>
      <c r="E1411" t="s">
        <v>197</v>
      </c>
      <c r="F1411" t="s">
        <v>3842</v>
      </c>
      <c r="G1411" t="s">
        <v>2445</v>
      </c>
      <c r="H1411" t="s">
        <v>4938</v>
      </c>
      <c r="I1411">
        <v>5</v>
      </c>
      <c r="J1411" t="s">
        <v>5054</v>
      </c>
      <c r="K1411">
        <v>2</v>
      </c>
      <c r="L1411" t="s">
        <v>812</v>
      </c>
      <c r="M1411" t="s">
        <v>508</v>
      </c>
      <c r="N1411" t="s">
        <v>175</v>
      </c>
      <c r="O1411" t="s">
        <v>510</v>
      </c>
      <c r="P1411" t="s">
        <v>8</v>
      </c>
      <c r="Q1411" t="s">
        <v>4570</v>
      </c>
      <c r="R1411" t="s">
        <v>4940</v>
      </c>
      <c r="S1411" t="s">
        <v>195</v>
      </c>
      <c r="T1411" t="s">
        <v>4570</v>
      </c>
      <c r="U1411" t="s">
        <v>4570</v>
      </c>
      <c r="V1411" t="s">
        <v>4496</v>
      </c>
      <c r="W1411" t="s">
        <v>4570</v>
      </c>
      <c r="X1411" t="s">
        <v>6635</v>
      </c>
      <c r="Y1411" t="s">
        <v>4488</v>
      </c>
      <c r="Z1411" t="s">
        <v>8</v>
      </c>
      <c r="AA1411">
        <v>0</v>
      </c>
      <c r="AB1411" t="s">
        <v>195</v>
      </c>
      <c r="AC1411">
        <v>0</v>
      </c>
      <c r="AD1411" t="s">
        <v>195</v>
      </c>
      <c r="AE1411">
        <v>0</v>
      </c>
      <c r="AF1411" t="s">
        <v>195</v>
      </c>
      <c r="AG1411">
        <v>0</v>
      </c>
      <c r="AH1411" t="s">
        <v>195</v>
      </c>
      <c r="AI1411">
        <v>12</v>
      </c>
      <c r="AJ1411" t="s">
        <v>25</v>
      </c>
      <c r="AK1411">
        <v>5034585</v>
      </c>
      <c r="AL1411">
        <v>60415000</v>
      </c>
      <c r="AM1411" t="s">
        <v>195</v>
      </c>
      <c r="AN1411">
        <v>0</v>
      </c>
      <c r="AO1411" t="s">
        <v>4943</v>
      </c>
      <c r="AP1411">
        <v>362551</v>
      </c>
      <c r="AQ1411">
        <v>362551</v>
      </c>
      <c r="AR1411">
        <v>362551</v>
      </c>
      <c r="AS1411">
        <v>546134</v>
      </c>
      <c r="AT1411">
        <v>546134</v>
      </c>
      <c r="AU1411">
        <v>707687</v>
      </c>
      <c r="AV1411">
        <v>13391193</v>
      </c>
      <c r="AW1411">
        <v>1713199</v>
      </c>
      <c r="AX1411">
        <v>1610917</v>
      </c>
      <c r="AY1411">
        <v>12085654</v>
      </c>
      <c r="AZ1411">
        <v>20000666</v>
      </c>
      <c r="BA1411">
        <v>8725763</v>
      </c>
      <c r="BB1411" t="s">
        <v>3796</v>
      </c>
      <c r="BC1411" t="s">
        <v>3797</v>
      </c>
      <c r="BD1411" t="s">
        <v>3843</v>
      </c>
      <c r="BE1411" t="s">
        <v>3850</v>
      </c>
      <c r="BF1411" t="s">
        <v>3849</v>
      </c>
      <c r="BG1411" t="s">
        <v>3802</v>
      </c>
      <c r="BH1411" t="s">
        <v>523</v>
      </c>
      <c r="BI1411" t="s">
        <v>532</v>
      </c>
      <c r="BJ1411" t="s">
        <v>570</v>
      </c>
      <c r="BK1411" t="s">
        <v>3777</v>
      </c>
      <c r="BL1411" t="s">
        <v>6636</v>
      </c>
      <c r="BM1411" t="s">
        <v>4949</v>
      </c>
      <c r="BN1411" t="s">
        <v>5186</v>
      </c>
      <c r="BO1411" t="s">
        <v>4950</v>
      </c>
      <c r="BP1411" s="441" t="str">
        <f t="shared" si="22"/>
        <v>WA.2378.EBD.953.301.B.524111</v>
      </c>
    </row>
    <row r="1412" spans="1:68">
      <c r="A1412" t="s">
        <v>4935</v>
      </c>
      <c r="B1412" t="s">
        <v>4936</v>
      </c>
      <c r="C1412" t="s">
        <v>4937</v>
      </c>
      <c r="D1412" t="s">
        <v>3795</v>
      </c>
      <c r="E1412" t="s">
        <v>197</v>
      </c>
      <c r="F1412" t="s">
        <v>3842</v>
      </c>
      <c r="G1412" t="s">
        <v>2445</v>
      </c>
      <c r="H1412" t="s">
        <v>4938</v>
      </c>
      <c r="I1412">
        <v>5</v>
      </c>
      <c r="J1412" t="s">
        <v>5047</v>
      </c>
      <c r="K1412">
        <v>1</v>
      </c>
      <c r="L1412" t="s">
        <v>812</v>
      </c>
      <c r="M1412" t="s">
        <v>8</v>
      </c>
      <c r="N1412" t="s">
        <v>143</v>
      </c>
      <c r="O1412" t="s">
        <v>510</v>
      </c>
      <c r="P1412" t="s">
        <v>8</v>
      </c>
      <c r="Q1412" t="s">
        <v>4570</v>
      </c>
      <c r="R1412" t="s">
        <v>4940</v>
      </c>
      <c r="S1412" t="s">
        <v>195</v>
      </c>
      <c r="T1412" t="s">
        <v>4570</v>
      </c>
      <c r="U1412" t="s">
        <v>4570</v>
      </c>
      <c r="V1412" t="s">
        <v>4496</v>
      </c>
      <c r="W1412" t="s">
        <v>4570</v>
      </c>
      <c r="X1412" t="s">
        <v>6637</v>
      </c>
      <c r="Y1412" t="s">
        <v>4538</v>
      </c>
      <c r="Z1412" t="s">
        <v>8</v>
      </c>
      <c r="AA1412">
        <v>0</v>
      </c>
      <c r="AB1412" t="s">
        <v>195</v>
      </c>
      <c r="AC1412">
        <v>0</v>
      </c>
      <c r="AD1412" t="s">
        <v>195</v>
      </c>
      <c r="AE1412">
        <v>0</v>
      </c>
      <c r="AF1412" t="s">
        <v>195</v>
      </c>
      <c r="AG1412">
        <v>0</v>
      </c>
      <c r="AH1412" t="s">
        <v>195</v>
      </c>
      <c r="AI1412">
        <v>2</v>
      </c>
      <c r="AJ1412" t="s">
        <v>25</v>
      </c>
      <c r="AK1412">
        <v>4351000</v>
      </c>
      <c r="AL1412">
        <v>8702000</v>
      </c>
      <c r="AM1412" t="s">
        <v>195</v>
      </c>
      <c r="AN1412">
        <v>0</v>
      </c>
      <c r="AO1412" t="s">
        <v>4943</v>
      </c>
      <c r="AP1412">
        <v>282226</v>
      </c>
      <c r="AQ1412">
        <v>282226</v>
      </c>
      <c r="AR1412">
        <v>322598</v>
      </c>
      <c r="AS1412">
        <v>339093</v>
      </c>
      <c r="AT1412">
        <v>540180</v>
      </c>
      <c r="AU1412">
        <v>379561</v>
      </c>
      <c r="AV1412">
        <v>615327</v>
      </c>
      <c r="AW1412">
        <v>543815</v>
      </c>
      <c r="AX1412">
        <v>603239</v>
      </c>
      <c r="AY1412">
        <v>2347015</v>
      </c>
      <c r="AZ1412">
        <v>647209</v>
      </c>
      <c r="BA1412">
        <v>1799511</v>
      </c>
      <c r="BB1412" t="s">
        <v>3796</v>
      </c>
      <c r="BC1412" t="s">
        <v>3797</v>
      </c>
      <c r="BD1412" t="s">
        <v>3843</v>
      </c>
      <c r="BE1412" t="s">
        <v>3853</v>
      </c>
      <c r="BF1412" t="s">
        <v>3854</v>
      </c>
      <c r="BG1412" t="s">
        <v>3855</v>
      </c>
      <c r="BH1412" t="s">
        <v>523</v>
      </c>
      <c r="BI1412" t="s">
        <v>565</v>
      </c>
      <c r="BJ1412" t="s">
        <v>535</v>
      </c>
      <c r="BK1412" t="s">
        <v>3777</v>
      </c>
      <c r="BL1412" t="s">
        <v>6638</v>
      </c>
      <c r="BM1412" t="s">
        <v>4949</v>
      </c>
      <c r="BN1412" t="s">
        <v>5186</v>
      </c>
      <c r="BO1412" t="s">
        <v>4950</v>
      </c>
      <c r="BP1412" s="441" t="str">
        <f t="shared" si="22"/>
        <v>WA.2378.EBD.955.301.A.524111</v>
      </c>
    </row>
    <row r="1413" spans="1:68">
      <c r="A1413" t="s">
        <v>4935</v>
      </c>
      <c r="B1413" t="s">
        <v>4936</v>
      </c>
      <c r="C1413" t="s">
        <v>4937</v>
      </c>
      <c r="D1413" t="s">
        <v>3795</v>
      </c>
      <c r="E1413" t="s">
        <v>197</v>
      </c>
      <c r="F1413" t="s">
        <v>3842</v>
      </c>
      <c r="G1413" t="s">
        <v>2445</v>
      </c>
      <c r="H1413" t="s">
        <v>4938</v>
      </c>
      <c r="I1413">
        <v>5</v>
      </c>
      <c r="J1413" t="s">
        <v>5047</v>
      </c>
      <c r="K1413">
        <v>1</v>
      </c>
      <c r="L1413" t="s">
        <v>812</v>
      </c>
      <c r="M1413" t="s">
        <v>508</v>
      </c>
      <c r="N1413" t="s">
        <v>144</v>
      </c>
      <c r="O1413" t="s">
        <v>510</v>
      </c>
      <c r="P1413" t="s">
        <v>8</v>
      </c>
      <c r="Q1413" t="s">
        <v>4570</v>
      </c>
      <c r="R1413" t="s">
        <v>4940</v>
      </c>
      <c r="S1413" t="s">
        <v>195</v>
      </c>
      <c r="T1413" t="s">
        <v>4570</v>
      </c>
      <c r="U1413" t="s">
        <v>4570</v>
      </c>
      <c r="V1413" t="s">
        <v>4496</v>
      </c>
      <c r="W1413" t="s">
        <v>4570</v>
      </c>
      <c r="X1413" t="s">
        <v>6639</v>
      </c>
      <c r="Y1413" t="s">
        <v>4538</v>
      </c>
      <c r="Z1413" t="s">
        <v>8</v>
      </c>
      <c r="AA1413">
        <v>0</v>
      </c>
      <c r="AB1413" t="s">
        <v>195</v>
      </c>
      <c r="AC1413">
        <v>0</v>
      </c>
      <c r="AD1413" t="s">
        <v>195</v>
      </c>
      <c r="AE1413">
        <v>0</v>
      </c>
      <c r="AF1413" t="s">
        <v>195</v>
      </c>
      <c r="AG1413">
        <v>0</v>
      </c>
      <c r="AH1413" t="s">
        <v>195</v>
      </c>
      <c r="AI1413">
        <v>1</v>
      </c>
      <c r="AJ1413" t="s">
        <v>25</v>
      </c>
      <c r="AK1413">
        <v>5350000</v>
      </c>
      <c r="AL1413">
        <v>5350000</v>
      </c>
      <c r="AM1413" t="s">
        <v>195</v>
      </c>
      <c r="AN1413">
        <v>0</v>
      </c>
      <c r="AO1413" t="s">
        <v>4943</v>
      </c>
      <c r="AP1413">
        <v>92432</v>
      </c>
      <c r="AQ1413">
        <v>92432</v>
      </c>
      <c r="AR1413">
        <v>105654</v>
      </c>
      <c r="AS1413">
        <v>111057</v>
      </c>
      <c r="AT1413">
        <v>176915</v>
      </c>
      <c r="AU1413">
        <v>124310</v>
      </c>
      <c r="AV1413">
        <v>201526</v>
      </c>
      <c r="AW1413">
        <v>178105</v>
      </c>
      <c r="AX1413">
        <v>197567</v>
      </c>
      <c r="AY1413">
        <v>768673</v>
      </c>
      <c r="AZ1413">
        <v>2711968</v>
      </c>
      <c r="BA1413">
        <v>589361</v>
      </c>
      <c r="BB1413" t="s">
        <v>3796</v>
      </c>
      <c r="BC1413" t="s">
        <v>3797</v>
      </c>
      <c r="BD1413" t="s">
        <v>3843</v>
      </c>
      <c r="BE1413" t="s">
        <v>3853</v>
      </c>
      <c r="BF1413" t="s">
        <v>3854</v>
      </c>
      <c r="BG1413" t="s">
        <v>3856</v>
      </c>
      <c r="BH1413" t="s">
        <v>523</v>
      </c>
      <c r="BI1413" t="s">
        <v>565</v>
      </c>
      <c r="BJ1413" t="s">
        <v>535</v>
      </c>
      <c r="BK1413" t="s">
        <v>3777</v>
      </c>
      <c r="BL1413" t="s">
        <v>6638</v>
      </c>
      <c r="BM1413" t="s">
        <v>4949</v>
      </c>
      <c r="BN1413" t="s">
        <v>5186</v>
      </c>
      <c r="BO1413" t="s">
        <v>4950</v>
      </c>
      <c r="BP1413" s="441" t="str">
        <f t="shared" si="22"/>
        <v>WA.2378.EBD.955.301.B.524111</v>
      </c>
    </row>
    <row r="1414" spans="1:68">
      <c r="A1414" t="s">
        <v>4935</v>
      </c>
      <c r="B1414" t="s">
        <v>4936</v>
      </c>
      <c r="C1414" t="s">
        <v>4937</v>
      </c>
      <c r="D1414" t="s">
        <v>3795</v>
      </c>
      <c r="E1414" t="s">
        <v>197</v>
      </c>
      <c r="F1414" t="s">
        <v>3842</v>
      </c>
      <c r="G1414" t="s">
        <v>2445</v>
      </c>
      <c r="H1414" t="s">
        <v>4938</v>
      </c>
      <c r="I1414">
        <v>5</v>
      </c>
      <c r="J1414" t="s">
        <v>5047</v>
      </c>
      <c r="K1414">
        <v>1</v>
      </c>
      <c r="L1414" t="s">
        <v>812</v>
      </c>
      <c r="M1414" t="s">
        <v>511</v>
      </c>
      <c r="N1414" t="s">
        <v>3329</v>
      </c>
      <c r="O1414" t="s">
        <v>510</v>
      </c>
      <c r="P1414" t="s">
        <v>8</v>
      </c>
      <c r="Q1414" t="s">
        <v>4570</v>
      </c>
      <c r="R1414" t="s">
        <v>4940</v>
      </c>
      <c r="S1414" t="s">
        <v>195</v>
      </c>
      <c r="T1414" t="s">
        <v>4570</v>
      </c>
      <c r="U1414" t="s">
        <v>4570</v>
      </c>
      <c r="V1414" t="s">
        <v>4496</v>
      </c>
      <c r="W1414" t="s">
        <v>4570</v>
      </c>
      <c r="X1414" t="s">
        <v>6640</v>
      </c>
      <c r="Y1414" t="s">
        <v>4537</v>
      </c>
      <c r="Z1414" t="s">
        <v>8</v>
      </c>
      <c r="AA1414">
        <v>0</v>
      </c>
      <c r="AB1414" t="s">
        <v>195</v>
      </c>
      <c r="AC1414">
        <v>0</v>
      </c>
      <c r="AD1414" t="s">
        <v>195</v>
      </c>
      <c r="AE1414">
        <v>0</v>
      </c>
      <c r="AF1414" t="s">
        <v>195</v>
      </c>
      <c r="AG1414">
        <v>0</v>
      </c>
      <c r="AH1414" t="s">
        <v>195</v>
      </c>
      <c r="AI1414">
        <v>5</v>
      </c>
      <c r="AJ1414" t="s">
        <v>25</v>
      </c>
      <c r="AK1414">
        <v>4127000</v>
      </c>
      <c r="AL1414">
        <v>20635000</v>
      </c>
      <c r="AM1414" t="s">
        <v>195</v>
      </c>
      <c r="AN1414">
        <v>0</v>
      </c>
      <c r="AO1414" t="s">
        <v>4943</v>
      </c>
      <c r="AP1414">
        <v>669241</v>
      </c>
      <c r="AQ1414">
        <v>669241</v>
      </c>
      <c r="AR1414">
        <v>764975</v>
      </c>
      <c r="AS1414">
        <v>804090</v>
      </c>
      <c r="AT1414">
        <v>1280926</v>
      </c>
      <c r="AU1414">
        <v>900051</v>
      </c>
      <c r="AV1414">
        <v>1459120</v>
      </c>
      <c r="AW1414">
        <v>1289544</v>
      </c>
      <c r="AX1414">
        <v>1430458</v>
      </c>
      <c r="AY1414">
        <v>5565462</v>
      </c>
      <c r="AZ1414">
        <v>1534724</v>
      </c>
      <c r="BA1414">
        <v>4267168</v>
      </c>
      <c r="BB1414" t="s">
        <v>3796</v>
      </c>
      <c r="BC1414" t="s">
        <v>3797</v>
      </c>
      <c r="BD1414" t="s">
        <v>3843</v>
      </c>
      <c r="BE1414" t="s">
        <v>3853</v>
      </c>
      <c r="BF1414" t="s">
        <v>3854</v>
      </c>
      <c r="BG1414" t="s">
        <v>3858</v>
      </c>
      <c r="BH1414" t="s">
        <v>523</v>
      </c>
      <c r="BI1414" t="s">
        <v>565</v>
      </c>
      <c r="BJ1414" t="s">
        <v>535</v>
      </c>
      <c r="BK1414" t="s">
        <v>3777</v>
      </c>
      <c r="BL1414" t="s">
        <v>6641</v>
      </c>
      <c r="BM1414" t="s">
        <v>4949</v>
      </c>
      <c r="BN1414" t="s">
        <v>5186</v>
      </c>
      <c r="BO1414" t="s">
        <v>4950</v>
      </c>
      <c r="BP1414" s="441" t="str">
        <f t="shared" si="22"/>
        <v>WA.2378.EBD.955.301.D.524111</v>
      </c>
    </row>
    <row r="1415" spans="1:68">
      <c r="A1415" t="s">
        <v>4935</v>
      </c>
      <c r="B1415" t="s">
        <v>4936</v>
      </c>
      <c r="C1415" t="s">
        <v>4937</v>
      </c>
      <c r="D1415" t="s">
        <v>3795</v>
      </c>
      <c r="E1415" t="s">
        <v>197</v>
      </c>
      <c r="F1415" t="s">
        <v>3842</v>
      </c>
      <c r="G1415" t="s">
        <v>2445</v>
      </c>
      <c r="H1415" t="s">
        <v>4938</v>
      </c>
      <c r="I1415">
        <v>5</v>
      </c>
      <c r="J1415" t="s">
        <v>5047</v>
      </c>
      <c r="K1415">
        <v>1</v>
      </c>
      <c r="L1415" t="s">
        <v>812</v>
      </c>
      <c r="M1415" t="s">
        <v>566</v>
      </c>
      <c r="N1415" t="s">
        <v>147</v>
      </c>
      <c r="O1415" t="s">
        <v>510</v>
      </c>
      <c r="P1415" t="s">
        <v>8</v>
      </c>
      <c r="Q1415" t="s">
        <v>4570</v>
      </c>
      <c r="R1415" t="s">
        <v>4940</v>
      </c>
      <c r="S1415" t="s">
        <v>195</v>
      </c>
      <c r="T1415" t="s">
        <v>4570</v>
      </c>
      <c r="U1415" t="s">
        <v>4570</v>
      </c>
      <c r="V1415" t="s">
        <v>4496</v>
      </c>
      <c r="W1415" t="s">
        <v>4570</v>
      </c>
      <c r="X1415" t="s">
        <v>6642</v>
      </c>
      <c r="Y1415" t="s">
        <v>4487</v>
      </c>
      <c r="Z1415" t="s">
        <v>8</v>
      </c>
      <c r="AA1415">
        <v>0</v>
      </c>
      <c r="AB1415" t="s">
        <v>195</v>
      </c>
      <c r="AC1415">
        <v>0</v>
      </c>
      <c r="AD1415" t="s">
        <v>195</v>
      </c>
      <c r="AE1415">
        <v>0</v>
      </c>
      <c r="AF1415" t="s">
        <v>195</v>
      </c>
      <c r="AG1415">
        <v>0</v>
      </c>
      <c r="AH1415" t="s">
        <v>195</v>
      </c>
      <c r="AI1415">
        <v>12</v>
      </c>
      <c r="AJ1415" t="s">
        <v>25</v>
      </c>
      <c r="AK1415">
        <v>6336085</v>
      </c>
      <c r="AL1415">
        <v>76033000</v>
      </c>
      <c r="AM1415" t="s">
        <v>195</v>
      </c>
      <c r="AN1415">
        <v>0</v>
      </c>
      <c r="AO1415" t="s">
        <v>4943</v>
      </c>
      <c r="AP1415">
        <v>2952412</v>
      </c>
      <c r="AQ1415">
        <v>2952412</v>
      </c>
      <c r="AR1415">
        <v>3374748</v>
      </c>
      <c r="AS1415">
        <v>3547308</v>
      </c>
      <c r="AT1415">
        <v>5650912</v>
      </c>
      <c r="AU1415">
        <v>3970649</v>
      </c>
      <c r="AV1415">
        <v>6437029</v>
      </c>
      <c r="AW1415">
        <v>5688931</v>
      </c>
      <c r="AX1415">
        <v>6310583</v>
      </c>
      <c r="AY1415">
        <v>9552493</v>
      </c>
      <c r="AZ1415">
        <v>6770560</v>
      </c>
      <c r="BA1415">
        <v>18824963</v>
      </c>
      <c r="BB1415" t="s">
        <v>3796</v>
      </c>
      <c r="BC1415" t="s">
        <v>3797</v>
      </c>
      <c r="BD1415" t="s">
        <v>3843</v>
      </c>
      <c r="BE1415" t="s">
        <v>3853</v>
      </c>
      <c r="BF1415" t="s">
        <v>3854</v>
      </c>
      <c r="BG1415" t="s">
        <v>3860</v>
      </c>
      <c r="BH1415" t="s">
        <v>523</v>
      </c>
      <c r="BI1415" t="s">
        <v>565</v>
      </c>
      <c r="BJ1415" t="s">
        <v>535</v>
      </c>
      <c r="BK1415" t="s">
        <v>3777</v>
      </c>
      <c r="BL1415" t="s">
        <v>6643</v>
      </c>
      <c r="BM1415" t="s">
        <v>4949</v>
      </c>
      <c r="BN1415" t="s">
        <v>5186</v>
      </c>
      <c r="BO1415" t="s">
        <v>4950</v>
      </c>
      <c r="BP1415" s="441" t="str">
        <f t="shared" si="22"/>
        <v>WA.2378.EBD.955.301.F.524111</v>
      </c>
    </row>
    <row r="1416" spans="1:68">
      <c r="A1416" t="s">
        <v>5010</v>
      </c>
      <c r="B1416" t="s">
        <v>4936</v>
      </c>
      <c r="C1416" t="s">
        <v>4937</v>
      </c>
      <c r="D1416" t="s">
        <v>3795</v>
      </c>
      <c r="E1416" t="s">
        <v>197</v>
      </c>
      <c r="F1416" t="s">
        <v>3842</v>
      </c>
      <c r="G1416" t="s">
        <v>2445</v>
      </c>
      <c r="H1416" t="s">
        <v>4938</v>
      </c>
      <c r="I1416">
        <v>5</v>
      </c>
      <c r="J1416" t="s">
        <v>5031</v>
      </c>
      <c r="K1416">
        <v>1</v>
      </c>
      <c r="L1416" t="s">
        <v>812</v>
      </c>
      <c r="M1416" t="s">
        <v>8</v>
      </c>
      <c r="N1416" t="s">
        <v>129</v>
      </c>
      <c r="O1416" t="s">
        <v>510</v>
      </c>
      <c r="P1416" t="s">
        <v>8</v>
      </c>
      <c r="Q1416" t="s">
        <v>4570</v>
      </c>
      <c r="R1416" t="s">
        <v>4940</v>
      </c>
      <c r="S1416" t="s">
        <v>195</v>
      </c>
      <c r="T1416" t="s">
        <v>4570</v>
      </c>
      <c r="U1416" t="s">
        <v>4570</v>
      </c>
      <c r="V1416" t="s">
        <v>4496</v>
      </c>
      <c r="W1416" t="s">
        <v>4570</v>
      </c>
      <c r="X1416" t="s">
        <v>6627</v>
      </c>
      <c r="Y1416" t="s">
        <v>4543</v>
      </c>
      <c r="Z1416" t="s">
        <v>8</v>
      </c>
      <c r="AA1416">
        <v>0</v>
      </c>
      <c r="AB1416" t="s">
        <v>195</v>
      </c>
      <c r="AC1416">
        <v>0</v>
      </c>
      <c r="AD1416" t="s">
        <v>195</v>
      </c>
      <c r="AE1416">
        <v>0</v>
      </c>
      <c r="AF1416" t="s">
        <v>195</v>
      </c>
      <c r="AG1416">
        <v>0</v>
      </c>
      <c r="AH1416" t="s">
        <v>195</v>
      </c>
      <c r="AI1416">
        <v>1</v>
      </c>
      <c r="AJ1416" t="s">
        <v>25</v>
      </c>
      <c r="AK1416">
        <v>5164000</v>
      </c>
      <c r="AL1416">
        <v>5164000</v>
      </c>
      <c r="AM1416" t="s">
        <v>195</v>
      </c>
      <c r="AN1416">
        <v>0</v>
      </c>
      <c r="AO1416" t="s">
        <v>5011</v>
      </c>
      <c r="AP1416">
        <v>27105</v>
      </c>
      <c r="AQ1416">
        <v>27105</v>
      </c>
      <c r="AR1416">
        <v>27105</v>
      </c>
      <c r="AS1416">
        <v>27105</v>
      </c>
      <c r="AT1416">
        <v>27105</v>
      </c>
      <c r="AU1416">
        <v>295426</v>
      </c>
      <c r="AV1416">
        <v>1033992</v>
      </c>
      <c r="AW1416">
        <v>1033992</v>
      </c>
      <c r="AX1416">
        <v>1033992</v>
      </c>
      <c r="AY1416">
        <v>353987</v>
      </c>
      <c r="AZ1416">
        <v>161960</v>
      </c>
      <c r="BA1416">
        <v>1115126</v>
      </c>
      <c r="BB1416" t="s">
        <v>3796</v>
      </c>
      <c r="BC1416" t="s">
        <v>3797</v>
      </c>
      <c r="BD1416" t="s">
        <v>3843</v>
      </c>
      <c r="BE1416" t="s">
        <v>3844</v>
      </c>
      <c r="BF1416" t="s">
        <v>3845</v>
      </c>
      <c r="BG1416" t="s">
        <v>3846</v>
      </c>
      <c r="BH1416" t="s">
        <v>523</v>
      </c>
      <c r="BI1416" t="s">
        <v>532</v>
      </c>
      <c r="BJ1416" t="s">
        <v>533</v>
      </c>
      <c r="BK1416" t="s">
        <v>3777</v>
      </c>
      <c r="BL1416" t="s">
        <v>6628</v>
      </c>
      <c r="BM1416" t="s">
        <v>4949</v>
      </c>
      <c r="BN1416" t="s">
        <v>5186</v>
      </c>
      <c r="BO1416" t="s">
        <v>4950</v>
      </c>
      <c r="BP1416" s="441" t="str">
        <f t="shared" si="22"/>
        <v>WA.2378.EBD.952.301.A.524111</v>
      </c>
    </row>
    <row r="1417" spans="1:68">
      <c r="A1417" t="s">
        <v>5010</v>
      </c>
      <c r="B1417" t="s">
        <v>4936</v>
      </c>
      <c r="C1417" t="s">
        <v>4937</v>
      </c>
      <c r="D1417" t="s">
        <v>3795</v>
      </c>
      <c r="E1417" t="s">
        <v>197</v>
      </c>
      <c r="F1417" t="s">
        <v>3842</v>
      </c>
      <c r="G1417" t="s">
        <v>2445</v>
      </c>
      <c r="H1417" t="s">
        <v>4938</v>
      </c>
      <c r="I1417">
        <v>5</v>
      </c>
      <c r="J1417" t="s">
        <v>5031</v>
      </c>
      <c r="K1417">
        <v>1</v>
      </c>
      <c r="L1417" t="s">
        <v>812</v>
      </c>
      <c r="M1417" t="s">
        <v>508</v>
      </c>
      <c r="N1417" t="s">
        <v>130</v>
      </c>
      <c r="O1417" t="s">
        <v>510</v>
      </c>
      <c r="P1417" t="s">
        <v>8</v>
      </c>
      <c r="Q1417" t="s">
        <v>4570</v>
      </c>
      <c r="R1417" t="s">
        <v>4940</v>
      </c>
      <c r="S1417" t="s">
        <v>195</v>
      </c>
      <c r="T1417" t="s">
        <v>4570</v>
      </c>
      <c r="U1417" t="s">
        <v>4570</v>
      </c>
      <c r="V1417" t="s">
        <v>4496</v>
      </c>
      <c r="W1417" t="s">
        <v>4570</v>
      </c>
      <c r="X1417" t="s">
        <v>6629</v>
      </c>
      <c r="Y1417" t="s">
        <v>4542</v>
      </c>
      <c r="Z1417" t="s">
        <v>8</v>
      </c>
      <c r="AA1417">
        <v>0</v>
      </c>
      <c r="AB1417" t="s">
        <v>195</v>
      </c>
      <c r="AC1417">
        <v>0</v>
      </c>
      <c r="AD1417" t="s">
        <v>195</v>
      </c>
      <c r="AE1417">
        <v>0</v>
      </c>
      <c r="AF1417" t="s">
        <v>195</v>
      </c>
      <c r="AG1417">
        <v>0</v>
      </c>
      <c r="AH1417" t="s">
        <v>195</v>
      </c>
      <c r="AI1417">
        <v>10</v>
      </c>
      <c r="AJ1417" t="s">
        <v>25</v>
      </c>
      <c r="AK1417">
        <v>4500000</v>
      </c>
      <c r="AL1417">
        <v>45000000</v>
      </c>
      <c r="AM1417" t="s">
        <v>195</v>
      </c>
      <c r="AN1417">
        <v>0</v>
      </c>
      <c r="AO1417" t="s">
        <v>5011</v>
      </c>
      <c r="AP1417">
        <v>209956</v>
      </c>
      <c r="AQ1417">
        <v>209956</v>
      </c>
      <c r="AR1417">
        <v>209956</v>
      </c>
      <c r="AS1417">
        <v>209956</v>
      </c>
      <c r="AT1417">
        <v>209956</v>
      </c>
      <c r="AU1417">
        <v>2288353</v>
      </c>
      <c r="AV1417">
        <v>8009236</v>
      </c>
      <c r="AW1417">
        <v>8009236</v>
      </c>
      <c r="AX1417">
        <v>8009236</v>
      </c>
      <c r="AY1417">
        <v>2741963</v>
      </c>
      <c r="AZ1417">
        <v>1254532</v>
      </c>
      <c r="BA1417">
        <v>13637664</v>
      </c>
      <c r="BB1417" t="s">
        <v>3796</v>
      </c>
      <c r="BC1417" t="s">
        <v>3797</v>
      </c>
      <c r="BD1417" t="s">
        <v>3843</v>
      </c>
      <c r="BE1417" t="s">
        <v>3844</v>
      </c>
      <c r="BF1417" t="s">
        <v>3845</v>
      </c>
      <c r="BG1417" t="s">
        <v>3847</v>
      </c>
      <c r="BH1417" t="s">
        <v>523</v>
      </c>
      <c r="BI1417" t="s">
        <v>532</v>
      </c>
      <c r="BJ1417" t="s">
        <v>533</v>
      </c>
      <c r="BK1417" t="s">
        <v>3777</v>
      </c>
      <c r="BL1417" t="s">
        <v>6630</v>
      </c>
      <c r="BM1417" t="s">
        <v>4949</v>
      </c>
      <c r="BN1417" t="s">
        <v>5186</v>
      </c>
      <c r="BO1417" t="s">
        <v>4950</v>
      </c>
      <c r="BP1417" s="441" t="str">
        <f t="shared" si="22"/>
        <v>WA.2378.EBD.952.301.B.524111</v>
      </c>
    </row>
    <row r="1418" spans="1:68">
      <c r="A1418" t="s">
        <v>5010</v>
      </c>
      <c r="B1418" t="s">
        <v>4936</v>
      </c>
      <c r="C1418" t="s">
        <v>4937</v>
      </c>
      <c r="D1418" t="s">
        <v>3795</v>
      </c>
      <c r="E1418" t="s">
        <v>197</v>
      </c>
      <c r="F1418" t="s">
        <v>3842</v>
      </c>
      <c r="G1418" t="s">
        <v>2445</v>
      </c>
      <c r="H1418" t="s">
        <v>4938</v>
      </c>
      <c r="I1418">
        <v>5</v>
      </c>
      <c r="J1418" t="s">
        <v>5031</v>
      </c>
      <c r="K1418">
        <v>1</v>
      </c>
      <c r="L1418" t="s">
        <v>812</v>
      </c>
      <c r="M1418" t="s">
        <v>509</v>
      </c>
      <c r="N1418" t="s">
        <v>131</v>
      </c>
      <c r="O1418" t="s">
        <v>510</v>
      </c>
      <c r="P1418" t="s">
        <v>8</v>
      </c>
      <c r="Q1418" t="s">
        <v>4570</v>
      </c>
      <c r="R1418" t="s">
        <v>4940</v>
      </c>
      <c r="S1418" t="s">
        <v>195</v>
      </c>
      <c r="T1418" t="s">
        <v>4570</v>
      </c>
      <c r="U1418" t="s">
        <v>4570</v>
      </c>
      <c r="V1418" t="s">
        <v>4496</v>
      </c>
      <c r="W1418" t="s">
        <v>4570</v>
      </c>
      <c r="X1418" t="s">
        <v>6631</v>
      </c>
      <c r="Y1418" t="s">
        <v>4541</v>
      </c>
      <c r="Z1418" t="s">
        <v>8</v>
      </c>
      <c r="AA1418">
        <v>0</v>
      </c>
      <c r="AB1418" t="s">
        <v>195</v>
      </c>
      <c r="AC1418">
        <v>0</v>
      </c>
      <c r="AD1418" t="s">
        <v>195</v>
      </c>
      <c r="AE1418">
        <v>0</v>
      </c>
      <c r="AF1418" t="s">
        <v>195</v>
      </c>
      <c r="AG1418">
        <v>0</v>
      </c>
      <c r="AH1418" t="s">
        <v>195</v>
      </c>
      <c r="AI1418">
        <v>8</v>
      </c>
      <c r="AJ1418" t="s">
        <v>25</v>
      </c>
      <c r="AK1418">
        <v>5238500</v>
      </c>
      <c r="AL1418">
        <v>41908000</v>
      </c>
      <c r="AM1418" t="s">
        <v>195</v>
      </c>
      <c r="AN1418">
        <v>0</v>
      </c>
      <c r="AO1418" t="s">
        <v>5011</v>
      </c>
      <c r="AP1418">
        <v>219971</v>
      </c>
      <c r="AQ1418">
        <v>219971</v>
      </c>
      <c r="AR1418">
        <v>219971</v>
      </c>
      <c r="AS1418">
        <v>219971</v>
      </c>
      <c r="AT1418">
        <v>219971</v>
      </c>
      <c r="AU1418">
        <v>2397507</v>
      </c>
      <c r="AV1418">
        <v>8391276</v>
      </c>
      <c r="AW1418">
        <v>8391276</v>
      </c>
      <c r="AX1418">
        <v>8391276</v>
      </c>
      <c r="AY1418">
        <v>2872754</v>
      </c>
      <c r="AZ1418">
        <v>1314374</v>
      </c>
      <c r="BA1418">
        <v>9049682</v>
      </c>
      <c r="BB1418" t="s">
        <v>3796</v>
      </c>
      <c r="BC1418" t="s">
        <v>3797</v>
      </c>
      <c r="BD1418" t="s">
        <v>3843</v>
      </c>
      <c r="BE1418" t="s">
        <v>3844</v>
      </c>
      <c r="BF1418" t="s">
        <v>3845</v>
      </c>
      <c r="BG1418" t="s">
        <v>3848</v>
      </c>
      <c r="BH1418" t="s">
        <v>523</v>
      </c>
      <c r="BI1418" t="s">
        <v>532</v>
      </c>
      <c r="BJ1418" t="s">
        <v>533</v>
      </c>
      <c r="BK1418" t="s">
        <v>3777</v>
      </c>
      <c r="BL1418" t="s">
        <v>6632</v>
      </c>
      <c r="BM1418" t="s">
        <v>4949</v>
      </c>
      <c r="BN1418" t="s">
        <v>5186</v>
      </c>
      <c r="BO1418" t="s">
        <v>4950</v>
      </c>
      <c r="BP1418" s="441" t="str">
        <f t="shared" si="22"/>
        <v>WA.2378.EBD.952.301.C.524111</v>
      </c>
    </row>
    <row r="1419" spans="1:68">
      <c r="A1419" t="s">
        <v>5010</v>
      </c>
      <c r="B1419" t="s">
        <v>4936</v>
      </c>
      <c r="C1419" t="s">
        <v>4937</v>
      </c>
      <c r="D1419" t="s">
        <v>3795</v>
      </c>
      <c r="E1419" t="s">
        <v>197</v>
      </c>
      <c r="F1419" t="s">
        <v>3842</v>
      </c>
      <c r="G1419" t="s">
        <v>2445</v>
      </c>
      <c r="H1419" t="s">
        <v>4938</v>
      </c>
      <c r="I1419">
        <v>5</v>
      </c>
      <c r="J1419" t="s">
        <v>5054</v>
      </c>
      <c r="K1419">
        <v>2</v>
      </c>
      <c r="L1419" t="s">
        <v>812</v>
      </c>
      <c r="M1419" t="s">
        <v>8</v>
      </c>
      <c r="N1419" t="s">
        <v>174</v>
      </c>
      <c r="O1419" t="s">
        <v>510</v>
      </c>
      <c r="P1419" t="s">
        <v>8</v>
      </c>
      <c r="Q1419" t="s">
        <v>4570</v>
      </c>
      <c r="R1419" t="s">
        <v>4940</v>
      </c>
      <c r="S1419" t="s">
        <v>195</v>
      </c>
      <c r="T1419" t="s">
        <v>4570</v>
      </c>
      <c r="U1419" t="s">
        <v>4570</v>
      </c>
      <c r="V1419" t="s">
        <v>4496</v>
      </c>
      <c r="W1419" t="s">
        <v>4570</v>
      </c>
      <c r="X1419" t="s">
        <v>6633</v>
      </c>
      <c r="Y1419" t="s">
        <v>4580</v>
      </c>
      <c r="Z1419" t="s">
        <v>8</v>
      </c>
      <c r="AA1419">
        <v>0</v>
      </c>
      <c r="AB1419" t="s">
        <v>195</v>
      </c>
      <c r="AC1419">
        <v>0</v>
      </c>
      <c r="AD1419" t="s">
        <v>195</v>
      </c>
      <c r="AE1419">
        <v>0</v>
      </c>
      <c r="AF1419" t="s">
        <v>195</v>
      </c>
      <c r="AG1419">
        <v>0</v>
      </c>
      <c r="AH1419" t="s">
        <v>195</v>
      </c>
      <c r="AI1419">
        <v>3</v>
      </c>
      <c r="AJ1419" t="s">
        <v>25</v>
      </c>
      <c r="AK1419">
        <v>6179667</v>
      </c>
      <c r="AL1419">
        <v>18539000</v>
      </c>
      <c r="AM1419" t="s">
        <v>195</v>
      </c>
      <c r="AN1419">
        <v>0</v>
      </c>
      <c r="AO1419" t="s">
        <v>5011</v>
      </c>
      <c r="AP1419">
        <v>111260</v>
      </c>
      <c r="AQ1419">
        <v>111260</v>
      </c>
      <c r="AR1419">
        <v>111260</v>
      </c>
      <c r="AS1419">
        <v>167599</v>
      </c>
      <c r="AT1419">
        <v>167599</v>
      </c>
      <c r="AU1419">
        <v>217177</v>
      </c>
      <c r="AV1419">
        <v>4109523</v>
      </c>
      <c r="AW1419">
        <v>525751</v>
      </c>
      <c r="AX1419">
        <v>494362</v>
      </c>
      <c r="AY1419">
        <v>3708876</v>
      </c>
      <c r="AZ1419">
        <v>6136548</v>
      </c>
      <c r="BA1419">
        <v>2677785</v>
      </c>
      <c r="BB1419" t="s">
        <v>3796</v>
      </c>
      <c r="BC1419" t="s">
        <v>3797</v>
      </c>
      <c r="BD1419" t="s">
        <v>3843</v>
      </c>
      <c r="BE1419" t="s">
        <v>3850</v>
      </c>
      <c r="BF1419" t="s">
        <v>3849</v>
      </c>
      <c r="BG1419" t="s">
        <v>3801</v>
      </c>
      <c r="BH1419" t="s">
        <v>523</v>
      </c>
      <c r="BI1419" t="s">
        <v>532</v>
      </c>
      <c r="BJ1419" t="s">
        <v>570</v>
      </c>
      <c r="BK1419" t="s">
        <v>3777</v>
      </c>
      <c r="BL1419" t="s">
        <v>6634</v>
      </c>
      <c r="BM1419" t="s">
        <v>4949</v>
      </c>
      <c r="BN1419" t="s">
        <v>5186</v>
      </c>
      <c r="BO1419" t="s">
        <v>4950</v>
      </c>
      <c r="BP1419" s="441" t="str">
        <f t="shared" si="22"/>
        <v>WA.2378.EBD.953.301.A.524111</v>
      </c>
    </row>
    <row r="1420" spans="1:68">
      <c r="A1420" t="s">
        <v>5010</v>
      </c>
      <c r="B1420" t="s">
        <v>4936</v>
      </c>
      <c r="C1420" t="s">
        <v>4937</v>
      </c>
      <c r="D1420" t="s">
        <v>3795</v>
      </c>
      <c r="E1420" t="s">
        <v>197</v>
      </c>
      <c r="F1420" t="s">
        <v>3842</v>
      </c>
      <c r="G1420" t="s">
        <v>2445</v>
      </c>
      <c r="H1420" t="s">
        <v>4938</v>
      </c>
      <c r="I1420">
        <v>5</v>
      </c>
      <c r="J1420" t="s">
        <v>5054</v>
      </c>
      <c r="K1420">
        <v>2</v>
      </c>
      <c r="L1420" t="s">
        <v>812</v>
      </c>
      <c r="M1420" t="s">
        <v>508</v>
      </c>
      <c r="N1420" t="s">
        <v>175</v>
      </c>
      <c r="O1420" t="s">
        <v>510</v>
      </c>
      <c r="P1420" t="s">
        <v>8</v>
      </c>
      <c r="Q1420" t="s">
        <v>4570</v>
      </c>
      <c r="R1420" t="s">
        <v>4940</v>
      </c>
      <c r="S1420" t="s">
        <v>195</v>
      </c>
      <c r="T1420" t="s">
        <v>4570</v>
      </c>
      <c r="U1420" t="s">
        <v>4570</v>
      </c>
      <c r="V1420" t="s">
        <v>4496</v>
      </c>
      <c r="W1420" t="s">
        <v>4570</v>
      </c>
      <c r="X1420" t="s">
        <v>6635</v>
      </c>
      <c r="Y1420" t="s">
        <v>4488</v>
      </c>
      <c r="Z1420" t="s">
        <v>8</v>
      </c>
      <c r="AA1420">
        <v>0</v>
      </c>
      <c r="AB1420" t="s">
        <v>195</v>
      </c>
      <c r="AC1420">
        <v>0</v>
      </c>
      <c r="AD1420" t="s">
        <v>195</v>
      </c>
      <c r="AE1420">
        <v>0</v>
      </c>
      <c r="AF1420" t="s">
        <v>195</v>
      </c>
      <c r="AG1420">
        <v>0</v>
      </c>
      <c r="AH1420" t="s">
        <v>195</v>
      </c>
      <c r="AI1420">
        <v>12</v>
      </c>
      <c r="AJ1420" t="s">
        <v>25</v>
      </c>
      <c r="AK1420">
        <v>5034585</v>
      </c>
      <c r="AL1420">
        <v>60415000</v>
      </c>
      <c r="AM1420" t="s">
        <v>195</v>
      </c>
      <c r="AN1420">
        <v>0</v>
      </c>
      <c r="AO1420" t="s">
        <v>5011</v>
      </c>
      <c r="AP1420">
        <v>362551</v>
      </c>
      <c r="AQ1420">
        <v>362551</v>
      </c>
      <c r="AR1420">
        <v>362551</v>
      </c>
      <c r="AS1420">
        <v>546134</v>
      </c>
      <c r="AT1420">
        <v>546134</v>
      </c>
      <c r="AU1420">
        <v>707687</v>
      </c>
      <c r="AV1420">
        <v>13391193</v>
      </c>
      <c r="AW1420">
        <v>1713199</v>
      </c>
      <c r="AX1420">
        <v>1610917</v>
      </c>
      <c r="AY1420">
        <v>12085654</v>
      </c>
      <c r="AZ1420">
        <v>20000666</v>
      </c>
      <c r="BA1420">
        <v>8725763</v>
      </c>
      <c r="BB1420" t="s">
        <v>3796</v>
      </c>
      <c r="BC1420" t="s">
        <v>3797</v>
      </c>
      <c r="BD1420" t="s">
        <v>3843</v>
      </c>
      <c r="BE1420" t="s">
        <v>3850</v>
      </c>
      <c r="BF1420" t="s">
        <v>3849</v>
      </c>
      <c r="BG1420" t="s">
        <v>3802</v>
      </c>
      <c r="BH1420" t="s">
        <v>523</v>
      </c>
      <c r="BI1420" t="s">
        <v>532</v>
      </c>
      <c r="BJ1420" t="s">
        <v>570</v>
      </c>
      <c r="BK1420" t="s">
        <v>3777</v>
      </c>
      <c r="BL1420" t="s">
        <v>6636</v>
      </c>
      <c r="BM1420" t="s">
        <v>4949</v>
      </c>
      <c r="BN1420" t="s">
        <v>5186</v>
      </c>
      <c r="BO1420" t="s">
        <v>4950</v>
      </c>
      <c r="BP1420" s="441" t="str">
        <f t="shared" si="22"/>
        <v>WA.2378.EBD.953.301.B.524111</v>
      </c>
    </row>
    <row r="1421" spans="1:68">
      <c r="A1421" t="s">
        <v>5010</v>
      </c>
      <c r="B1421" t="s">
        <v>4936</v>
      </c>
      <c r="C1421" t="s">
        <v>4937</v>
      </c>
      <c r="D1421" t="s">
        <v>3795</v>
      </c>
      <c r="E1421" t="s">
        <v>197</v>
      </c>
      <c r="F1421" t="s">
        <v>3842</v>
      </c>
      <c r="G1421" t="s">
        <v>2445</v>
      </c>
      <c r="H1421" t="s">
        <v>4938</v>
      </c>
      <c r="I1421">
        <v>5</v>
      </c>
      <c r="J1421" t="s">
        <v>5047</v>
      </c>
      <c r="K1421">
        <v>1</v>
      </c>
      <c r="L1421" t="s">
        <v>812</v>
      </c>
      <c r="M1421" t="s">
        <v>8</v>
      </c>
      <c r="N1421" t="s">
        <v>143</v>
      </c>
      <c r="O1421" t="s">
        <v>510</v>
      </c>
      <c r="P1421" t="s">
        <v>8</v>
      </c>
      <c r="Q1421" t="s">
        <v>4570</v>
      </c>
      <c r="R1421" t="s">
        <v>4940</v>
      </c>
      <c r="S1421" t="s">
        <v>195</v>
      </c>
      <c r="T1421" t="s">
        <v>4570</v>
      </c>
      <c r="U1421" t="s">
        <v>4570</v>
      </c>
      <c r="V1421" t="s">
        <v>4496</v>
      </c>
      <c r="W1421" t="s">
        <v>4570</v>
      </c>
      <c r="X1421" t="s">
        <v>6637</v>
      </c>
      <c r="Y1421" t="s">
        <v>4538</v>
      </c>
      <c r="Z1421" t="s">
        <v>8</v>
      </c>
      <c r="AA1421">
        <v>0</v>
      </c>
      <c r="AB1421" t="s">
        <v>195</v>
      </c>
      <c r="AC1421">
        <v>0</v>
      </c>
      <c r="AD1421" t="s">
        <v>195</v>
      </c>
      <c r="AE1421">
        <v>0</v>
      </c>
      <c r="AF1421" t="s">
        <v>195</v>
      </c>
      <c r="AG1421">
        <v>0</v>
      </c>
      <c r="AH1421" t="s">
        <v>195</v>
      </c>
      <c r="AI1421">
        <v>2</v>
      </c>
      <c r="AJ1421" t="s">
        <v>25</v>
      </c>
      <c r="AK1421">
        <v>4351000</v>
      </c>
      <c r="AL1421">
        <v>8702000</v>
      </c>
      <c r="AM1421" t="s">
        <v>195</v>
      </c>
      <c r="AN1421">
        <v>0</v>
      </c>
      <c r="AO1421" t="s">
        <v>5011</v>
      </c>
      <c r="AP1421">
        <v>282226</v>
      </c>
      <c r="AQ1421">
        <v>282226</v>
      </c>
      <c r="AR1421">
        <v>322598</v>
      </c>
      <c r="AS1421">
        <v>339093</v>
      </c>
      <c r="AT1421">
        <v>540180</v>
      </c>
      <c r="AU1421">
        <v>379561</v>
      </c>
      <c r="AV1421">
        <v>615327</v>
      </c>
      <c r="AW1421">
        <v>543815</v>
      </c>
      <c r="AX1421">
        <v>603239</v>
      </c>
      <c r="AY1421">
        <v>2347015</v>
      </c>
      <c r="AZ1421">
        <v>647209</v>
      </c>
      <c r="BA1421">
        <v>1799511</v>
      </c>
      <c r="BB1421" t="s">
        <v>3796</v>
      </c>
      <c r="BC1421" t="s">
        <v>3797</v>
      </c>
      <c r="BD1421" t="s">
        <v>3843</v>
      </c>
      <c r="BE1421" t="s">
        <v>3853</v>
      </c>
      <c r="BF1421" t="s">
        <v>3854</v>
      </c>
      <c r="BG1421" t="s">
        <v>3855</v>
      </c>
      <c r="BH1421" t="s">
        <v>523</v>
      </c>
      <c r="BI1421" t="s">
        <v>565</v>
      </c>
      <c r="BJ1421" t="s">
        <v>535</v>
      </c>
      <c r="BK1421" t="s">
        <v>3777</v>
      </c>
      <c r="BL1421" t="s">
        <v>6638</v>
      </c>
      <c r="BM1421" t="s">
        <v>4949</v>
      </c>
      <c r="BN1421" t="s">
        <v>5186</v>
      </c>
      <c r="BO1421" t="s">
        <v>4950</v>
      </c>
      <c r="BP1421" s="441" t="str">
        <f t="shared" si="22"/>
        <v>WA.2378.EBD.955.301.A.524111</v>
      </c>
    </row>
    <row r="1422" spans="1:68">
      <c r="A1422" t="s">
        <v>5010</v>
      </c>
      <c r="B1422" t="s">
        <v>4936</v>
      </c>
      <c r="C1422" t="s">
        <v>4937</v>
      </c>
      <c r="D1422" t="s">
        <v>3795</v>
      </c>
      <c r="E1422" t="s">
        <v>197</v>
      </c>
      <c r="F1422" t="s">
        <v>3842</v>
      </c>
      <c r="G1422" t="s">
        <v>2445</v>
      </c>
      <c r="H1422" t="s">
        <v>4938</v>
      </c>
      <c r="I1422">
        <v>5</v>
      </c>
      <c r="J1422" t="s">
        <v>5047</v>
      </c>
      <c r="K1422">
        <v>1</v>
      </c>
      <c r="L1422" t="s">
        <v>812</v>
      </c>
      <c r="M1422" t="s">
        <v>508</v>
      </c>
      <c r="N1422" t="s">
        <v>144</v>
      </c>
      <c r="O1422" t="s">
        <v>510</v>
      </c>
      <c r="P1422" t="s">
        <v>8</v>
      </c>
      <c r="Q1422" t="s">
        <v>4570</v>
      </c>
      <c r="R1422" t="s">
        <v>4940</v>
      </c>
      <c r="S1422" t="s">
        <v>195</v>
      </c>
      <c r="T1422" t="s">
        <v>4570</v>
      </c>
      <c r="U1422" t="s">
        <v>4570</v>
      </c>
      <c r="V1422" t="s">
        <v>4496</v>
      </c>
      <c r="W1422" t="s">
        <v>4570</v>
      </c>
      <c r="X1422" t="s">
        <v>6639</v>
      </c>
      <c r="Y1422" t="s">
        <v>4538</v>
      </c>
      <c r="Z1422" t="s">
        <v>8</v>
      </c>
      <c r="AA1422">
        <v>0</v>
      </c>
      <c r="AB1422" t="s">
        <v>195</v>
      </c>
      <c r="AC1422">
        <v>0</v>
      </c>
      <c r="AD1422" t="s">
        <v>195</v>
      </c>
      <c r="AE1422">
        <v>0</v>
      </c>
      <c r="AF1422" t="s">
        <v>195</v>
      </c>
      <c r="AG1422">
        <v>0</v>
      </c>
      <c r="AH1422" t="s">
        <v>195</v>
      </c>
      <c r="AI1422">
        <v>1</v>
      </c>
      <c r="AJ1422" t="s">
        <v>25</v>
      </c>
      <c r="AK1422">
        <v>5350000</v>
      </c>
      <c r="AL1422">
        <v>5350000</v>
      </c>
      <c r="AM1422" t="s">
        <v>195</v>
      </c>
      <c r="AN1422">
        <v>0</v>
      </c>
      <c r="AO1422" t="s">
        <v>5011</v>
      </c>
      <c r="AP1422">
        <v>92432</v>
      </c>
      <c r="AQ1422">
        <v>92432</v>
      </c>
      <c r="AR1422">
        <v>105654</v>
      </c>
      <c r="AS1422">
        <v>111057</v>
      </c>
      <c r="AT1422">
        <v>176915</v>
      </c>
      <c r="AU1422">
        <v>124310</v>
      </c>
      <c r="AV1422">
        <v>201526</v>
      </c>
      <c r="AW1422">
        <v>178105</v>
      </c>
      <c r="AX1422">
        <v>197567</v>
      </c>
      <c r="AY1422">
        <v>768673</v>
      </c>
      <c r="AZ1422">
        <v>2711968</v>
      </c>
      <c r="BA1422">
        <v>589361</v>
      </c>
      <c r="BB1422" t="s">
        <v>3796</v>
      </c>
      <c r="BC1422" t="s">
        <v>3797</v>
      </c>
      <c r="BD1422" t="s">
        <v>3843</v>
      </c>
      <c r="BE1422" t="s">
        <v>3853</v>
      </c>
      <c r="BF1422" t="s">
        <v>3854</v>
      </c>
      <c r="BG1422" t="s">
        <v>3856</v>
      </c>
      <c r="BH1422" t="s">
        <v>523</v>
      </c>
      <c r="BI1422" t="s">
        <v>565</v>
      </c>
      <c r="BJ1422" t="s">
        <v>535</v>
      </c>
      <c r="BK1422" t="s">
        <v>3777</v>
      </c>
      <c r="BL1422" t="s">
        <v>6638</v>
      </c>
      <c r="BM1422" t="s">
        <v>4949</v>
      </c>
      <c r="BN1422" t="s">
        <v>5186</v>
      </c>
      <c r="BO1422" t="s">
        <v>4950</v>
      </c>
      <c r="BP1422" s="441" t="str">
        <f t="shared" si="22"/>
        <v>WA.2378.EBD.955.301.B.524111</v>
      </c>
    </row>
    <row r="1423" spans="1:68">
      <c r="A1423" t="s">
        <v>5010</v>
      </c>
      <c r="B1423" t="s">
        <v>4936</v>
      </c>
      <c r="C1423" t="s">
        <v>4937</v>
      </c>
      <c r="D1423" t="s">
        <v>3795</v>
      </c>
      <c r="E1423" t="s">
        <v>197</v>
      </c>
      <c r="F1423" t="s">
        <v>3842</v>
      </c>
      <c r="G1423" t="s">
        <v>2445</v>
      </c>
      <c r="H1423" t="s">
        <v>4938</v>
      </c>
      <c r="I1423">
        <v>5</v>
      </c>
      <c r="J1423" t="s">
        <v>5047</v>
      </c>
      <c r="K1423">
        <v>1</v>
      </c>
      <c r="L1423" t="s">
        <v>812</v>
      </c>
      <c r="M1423" t="s">
        <v>511</v>
      </c>
      <c r="N1423" t="s">
        <v>3329</v>
      </c>
      <c r="O1423" t="s">
        <v>510</v>
      </c>
      <c r="P1423" t="s">
        <v>8</v>
      </c>
      <c r="Q1423" t="s">
        <v>4570</v>
      </c>
      <c r="R1423" t="s">
        <v>4940</v>
      </c>
      <c r="S1423" t="s">
        <v>195</v>
      </c>
      <c r="T1423" t="s">
        <v>4570</v>
      </c>
      <c r="U1423" t="s">
        <v>4570</v>
      </c>
      <c r="V1423" t="s">
        <v>4496</v>
      </c>
      <c r="W1423" t="s">
        <v>4570</v>
      </c>
      <c r="X1423" t="s">
        <v>6640</v>
      </c>
      <c r="Y1423" t="s">
        <v>4537</v>
      </c>
      <c r="Z1423" t="s">
        <v>8</v>
      </c>
      <c r="AA1423">
        <v>0</v>
      </c>
      <c r="AB1423" t="s">
        <v>195</v>
      </c>
      <c r="AC1423">
        <v>0</v>
      </c>
      <c r="AD1423" t="s">
        <v>195</v>
      </c>
      <c r="AE1423">
        <v>0</v>
      </c>
      <c r="AF1423" t="s">
        <v>195</v>
      </c>
      <c r="AG1423">
        <v>0</v>
      </c>
      <c r="AH1423" t="s">
        <v>195</v>
      </c>
      <c r="AI1423">
        <v>5</v>
      </c>
      <c r="AJ1423" t="s">
        <v>25</v>
      </c>
      <c r="AK1423">
        <v>4127000</v>
      </c>
      <c r="AL1423">
        <v>20635000</v>
      </c>
      <c r="AM1423" t="s">
        <v>195</v>
      </c>
      <c r="AN1423">
        <v>0</v>
      </c>
      <c r="AO1423" t="s">
        <v>5011</v>
      </c>
      <c r="AP1423">
        <v>669241</v>
      </c>
      <c r="AQ1423">
        <v>669241</v>
      </c>
      <c r="AR1423">
        <v>764975</v>
      </c>
      <c r="AS1423">
        <v>804090</v>
      </c>
      <c r="AT1423">
        <v>1280926</v>
      </c>
      <c r="AU1423">
        <v>900051</v>
      </c>
      <c r="AV1423">
        <v>1459120</v>
      </c>
      <c r="AW1423">
        <v>1289544</v>
      </c>
      <c r="AX1423">
        <v>1430458</v>
      </c>
      <c r="AY1423">
        <v>5565462</v>
      </c>
      <c r="AZ1423">
        <v>1534724</v>
      </c>
      <c r="BA1423">
        <v>4267168</v>
      </c>
      <c r="BB1423" t="s">
        <v>3796</v>
      </c>
      <c r="BC1423" t="s">
        <v>3797</v>
      </c>
      <c r="BD1423" t="s">
        <v>3843</v>
      </c>
      <c r="BE1423" t="s">
        <v>3853</v>
      </c>
      <c r="BF1423" t="s">
        <v>3854</v>
      </c>
      <c r="BG1423" t="s">
        <v>3858</v>
      </c>
      <c r="BH1423" t="s">
        <v>523</v>
      </c>
      <c r="BI1423" t="s">
        <v>565</v>
      </c>
      <c r="BJ1423" t="s">
        <v>535</v>
      </c>
      <c r="BK1423" t="s">
        <v>3777</v>
      </c>
      <c r="BL1423" t="s">
        <v>6641</v>
      </c>
      <c r="BM1423" t="s">
        <v>4949</v>
      </c>
      <c r="BN1423" t="s">
        <v>5186</v>
      </c>
      <c r="BO1423" t="s">
        <v>4950</v>
      </c>
      <c r="BP1423" s="441" t="str">
        <f t="shared" si="22"/>
        <v>WA.2378.EBD.955.301.D.524111</v>
      </c>
    </row>
    <row r="1424" spans="1:68">
      <c r="A1424" t="s">
        <v>5010</v>
      </c>
      <c r="B1424" t="s">
        <v>4936</v>
      </c>
      <c r="C1424" t="s">
        <v>4937</v>
      </c>
      <c r="D1424" t="s">
        <v>3795</v>
      </c>
      <c r="E1424" t="s">
        <v>197</v>
      </c>
      <c r="F1424" t="s">
        <v>3842</v>
      </c>
      <c r="G1424" t="s">
        <v>2445</v>
      </c>
      <c r="H1424" t="s">
        <v>4938</v>
      </c>
      <c r="I1424">
        <v>5</v>
      </c>
      <c r="J1424" t="s">
        <v>5047</v>
      </c>
      <c r="K1424">
        <v>1</v>
      </c>
      <c r="L1424" t="s">
        <v>812</v>
      </c>
      <c r="M1424" t="s">
        <v>566</v>
      </c>
      <c r="N1424" t="s">
        <v>147</v>
      </c>
      <c r="O1424" t="s">
        <v>510</v>
      </c>
      <c r="P1424" t="s">
        <v>8</v>
      </c>
      <c r="Q1424" t="s">
        <v>4570</v>
      </c>
      <c r="R1424" t="s">
        <v>4940</v>
      </c>
      <c r="S1424" t="s">
        <v>195</v>
      </c>
      <c r="T1424" t="s">
        <v>4570</v>
      </c>
      <c r="U1424" t="s">
        <v>4570</v>
      </c>
      <c r="V1424" t="s">
        <v>4496</v>
      </c>
      <c r="W1424" t="s">
        <v>4570</v>
      </c>
      <c r="X1424" t="s">
        <v>6642</v>
      </c>
      <c r="Y1424" t="s">
        <v>4487</v>
      </c>
      <c r="Z1424" t="s">
        <v>8</v>
      </c>
      <c r="AA1424">
        <v>0</v>
      </c>
      <c r="AB1424" t="s">
        <v>195</v>
      </c>
      <c r="AC1424">
        <v>0</v>
      </c>
      <c r="AD1424" t="s">
        <v>195</v>
      </c>
      <c r="AE1424">
        <v>0</v>
      </c>
      <c r="AF1424" t="s">
        <v>195</v>
      </c>
      <c r="AG1424">
        <v>0</v>
      </c>
      <c r="AH1424" t="s">
        <v>195</v>
      </c>
      <c r="AI1424">
        <v>12</v>
      </c>
      <c r="AJ1424" t="s">
        <v>25</v>
      </c>
      <c r="AK1424">
        <v>6336085</v>
      </c>
      <c r="AL1424">
        <v>76033000</v>
      </c>
      <c r="AM1424" t="s">
        <v>195</v>
      </c>
      <c r="AN1424">
        <v>0</v>
      </c>
      <c r="AO1424" t="s">
        <v>5011</v>
      </c>
      <c r="AP1424">
        <v>2952412</v>
      </c>
      <c r="AQ1424">
        <v>2952412</v>
      </c>
      <c r="AR1424">
        <v>3374748</v>
      </c>
      <c r="AS1424">
        <v>3547308</v>
      </c>
      <c r="AT1424">
        <v>5650912</v>
      </c>
      <c r="AU1424">
        <v>3970649</v>
      </c>
      <c r="AV1424">
        <v>6437029</v>
      </c>
      <c r="AW1424">
        <v>5688931</v>
      </c>
      <c r="AX1424">
        <v>6310583</v>
      </c>
      <c r="AY1424">
        <v>9552493</v>
      </c>
      <c r="AZ1424">
        <v>6770560</v>
      </c>
      <c r="BA1424">
        <v>18824963</v>
      </c>
      <c r="BB1424" t="s">
        <v>3796</v>
      </c>
      <c r="BC1424" t="s">
        <v>3797</v>
      </c>
      <c r="BD1424" t="s">
        <v>3843</v>
      </c>
      <c r="BE1424" t="s">
        <v>3853</v>
      </c>
      <c r="BF1424" t="s">
        <v>3854</v>
      </c>
      <c r="BG1424" t="s">
        <v>3860</v>
      </c>
      <c r="BH1424" t="s">
        <v>523</v>
      </c>
      <c r="BI1424" t="s">
        <v>565</v>
      </c>
      <c r="BJ1424" t="s">
        <v>535</v>
      </c>
      <c r="BK1424" t="s">
        <v>3777</v>
      </c>
      <c r="BL1424" t="s">
        <v>6643</v>
      </c>
      <c r="BM1424" t="s">
        <v>4949</v>
      </c>
      <c r="BN1424" t="s">
        <v>5186</v>
      </c>
      <c r="BO1424" t="s">
        <v>4950</v>
      </c>
      <c r="BP1424" s="441" t="str">
        <f t="shared" si="22"/>
        <v>WA.2378.EBD.955.301.F.524111</v>
      </c>
    </row>
    <row r="1425" spans="1:68">
      <c r="A1425" t="s">
        <v>4935</v>
      </c>
      <c r="B1425" t="s">
        <v>4936</v>
      </c>
      <c r="C1425" t="s">
        <v>4937</v>
      </c>
      <c r="D1425" t="s">
        <v>3795</v>
      </c>
      <c r="E1425" t="s">
        <v>197</v>
      </c>
      <c r="F1425" t="s">
        <v>3842</v>
      </c>
      <c r="G1425" t="s">
        <v>2445</v>
      </c>
      <c r="H1425" t="s">
        <v>4938</v>
      </c>
      <c r="I1425">
        <v>5</v>
      </c>
      <c r="J1425" t="s">
        <v>5031</v>
      </c>
      <c r="K1425">
        <v>1</v>
      </c>
      <c r="L1425" t="s">
        <v>812</v>
      </c>
      <c r="M1425" t="s">
        <v>8</v>
      </c>
      <c r="N1425" t="s">
        <v>129</v>
      </c>
      <c r="O1425" t="s">
        <v>526</v>
      </c>
      <c r="P1425" t="s">
        <v>8</v>
      </c>
      <c r="Q1425" t="s">
        <v>4570</v>
      </c>
      <c r="R1425" t="s">
        <v>4940</v>
      </c>
      <c r="S1425" t="s">
        <v>195</v>
      </c>
      <c r="T1425" t="s">
        <v>4570</v>
      </c>
      <c r="U1425" t="s">
        <v>4570</v>
      </c>
      <c r="V1425" t="s">
        <v>4496</v>
      </c>
      <c r="W1425" t="s">
        <v>4570</v>
      </c>
      <c r="X1425" t="s">
        <v>6644</v>
      </c>
      <c r="Y1425" t="s">
        <v>4544</v>
      </c>
      <c r="Z1425" t="s">
        <v>8</v>
      </c>
      <c r="AA1425">
        <v>0</v>
      </c>
      <c r="AB1425" t="s">
        <v>195</v>
      </c>
      <c r="AC1425">
        <v>0</v>
      </c>
      <c r="AD1425" t="s">
        <v>195</v>
      </c>
      <c r="AE1425">
        <v>0</v>
      </c>
      <c r="AF1425" t="s">
        <v>195</v>
      </c>
      <c r="AG1425">
        <v>0</v>
      </c>
      <c r="AH1425" t="s">
        <v>195</v>
      </c>
      <c r="AI1425">
        <v>4</v>
      </c>
      <c r="AJ1425" t="s">
        <v>9</v>
      </c>
      <c r="AK1425">
        <v>250000</v>
      </c>
      <c r="AL1425">
        <v>1000000</v>
      </c>
      <c r="AM1425" t="s">
        <v>195</v>
      </c>
      <c r="AN1425">
        <v>0</v>
      </c>
      <c r="AO1425" t="s">
        <v>4943</v>
      </c>
      <c r="AP1425">
        <v>5249</v>
      </c>
      <c r="AQ1425">
        <v>5249</v>
      </c>
      <c r="AR1425">
        <v>5249</v>
      </c>
      <c r="AS1425">
        <v>5249</v>
      </c>
      <c r="AT1425">
        <v>5249</v>
      </c>
      <c r="AU1425">
        <v>57209</v>
      </c>
      <c r="AV1425">
        <v>200231</v>
      </c>
      <c r="AW1425">
        <v>200231</v>
      </c>
      <c r="AX1425">
        <v>200231</v>
      </c>
      <c r="AY1425">
        <v>68549</v>
      </c>
      <c r="AZ1425">
        <v>31363</v>
      </c>
      <c r="BA1425">
        <v>215941</v>
      </c>
      <c r="BB1425" t="s">
        <v>3796</v>
      </c>
      <c r="BC1425" t="s">
        <v>3797</v>
      </c>
      <c r="BD1425" t="s">
        <v>3843</v>
      </c>
      <c r="BE1425" t="s">
        <v>3844</v>
      </c>
      <c r="BF1425" t="s">
        <v>3845</v>
      </c>
      <c r="BG1425" t="s">
        <v>3846</v>
      </c>
      <c r="BH1425" t="s">
        <v>523</v>
      </c>
      <c r="BI1425" t="s">
        <v>532</v>
      </c>
      <c r="BJ1425" t="s">
        <v>533</v>
      </c>
      <c r="BK1425" t="s">
        <v>3786</v>
      </c>
      <c r="BL1425" t="s">
        <v>5992</v>
      </c>
      <c r="BM1425" t="s">
        <v>4949</v>
      </c>
      <c r="BN1425" t="s">
        <v>5439</v>
      </c>
      <c r="BO1425" t="s">
        <v>4950</v>
      </c>
      <c r="BP1425" s="441" t="str">
        <f t="shared" si="22"/>
        <v>WA.2378.EBD.952.301.A.521219</v>
      </c>
    </row>
    <row r="1426" spans="1:68">
      <c r="A1426" t="s">
        <v>4935</v>
      </c>
      <c r="B1426" t="s">
        <v>4936</v>
      </c>
      <c r="C1426" t="s">
        <v>4937</v>
      </c>
      <c r="D1426" t="s">
        <v>3795</v>
      </c>
      <c r="E1426" t="s">
        <v>197</v>
      </c>
      <c r="F1426" t="s">
        <v>3842</v>
      </c>
      <c r="G1426" t="s">
        <v>2445</v>
      </c>
      <c r="H1426" t="s">
        <v>4938</v>
      </c>
      <c r="I1426">
        <v>5</v>
      </c>
      <c r="J1426" t="s">
        <v>5031</v>
      </c>
      <c r="K1426">
        <v>1</v>
      </c>
      <c r="L1426" t="s">
        <v>812</v>
      </c>
      <c r="M1426" t="s">
        <v>508</v>
      </c>
      <c r="N1426" t="s">
        <v>130</v>
      </c>
      <c r="O1426" t="s">
        <v>526</v>
      </c>
      <c r="P1426" t="s">
        <v>8</v>
      </c>
      <c r="Q1426" t="s">
        <v>4570</v>
      </c>
      <c r="R1426" t="s">
        <v>4940</v>
      </c>
      <c r="S1426" t="s">
        <v>195</v>
      </c>
      <c r="T1426" t="s">
        <v>4570</v>
      </c>
      <c r="U1426" t="s">
        <v>4570</v>
      </c>
      <c r="V1426" t="s">
        <v>4496</v>
      </c>
      <c r="W1426" t="s">
        <v>4570</v>
      </c>
      <c r="X1426" t="s">
        <v>6645</v>
      </c>
      <c r="Y1426" t="s">
        <v>4544</v>
      </c>
      <c r="Z1426" t="s">
        <v>8</v>
      </c>
      <c r="AA1426">
        <v>0</v>
      </c>
      <c r="AB1426" t="s">
        <v>195</v>
      </c>
      <c r="AC1426">
        <v>0</v>
      </c>
      <c r="AD1426" t="s">
        <v>195</v>
      </c>
      <c r="AE1426">
        <v>0</v>
      </c>
      <c r="AF1426" t="s">
        <v>195</v>
      </c>
      <c r="AG1426">
        <v>0</v>
      </c>
      <c r="AH1426" t="s">
        <v>195</v>
      </c>
      <c r="AI1426">
        <v>4</v>
      </c>
      <c r="AJ1426" t="s">
        <v>9</v>
      </c>
      <c r="AK1426">
        <v>250000</v>
      </c>
      <c r="AL1426">
        <v>1000000</v>
      </c>
      <c r="AM1426" t="s">
        <v>195</v>
      </c>
      <c r="AN1426">
        <v>0</v>
      </c>
      <c r="AO1426" t="s">
        <v>4943</v>
      </c>
      <c r="AP1426">
        <v>5249</v>
      </c>
      <c r="AQ1426">
        <v>5249</v>
      </c>
      <c r="AR1426">
        <v>5249</v>
      </c>
      <c r="AS1426">
        <v>5249</v>
      </c>
      <c r="AT1426">
        <v>5249</v>
      </c>
      <c r="AU1426">
        <v>57209</v>
      </c>
      <c r="AV1426">
        <v>200231</v>
      </c>
      <c r="AW1426">
        <v>200231</v>
      </c>
      <c r="AX1426">
        <v>200231</v>
      </c>
      <c r="AY1426">
        <v>68549</v>
      </c>
      <c r="AZ1426">
        <v>31363</v>
      </c>
      <c r="BA1426">
        <v>215941</v>
      </c>
      <c r="BB1426" t="s">
        <v>3796</v>
      </c>
      <c r="BC1426" t="s">
        <v>3797</v>
      </c>
      <c r="BD1426" t="s">
        <v>3843</v>
      </c>
      <c r="BE1426" t="s">
        <v>3844</v>
      </c>
      <c r="BF1426" t="s">
        <v>3845</v>
      </c>
      <c r="BG1426" t="s">
        <v>3847</v>
      </c>
      <c r="BH1426" t="s">
        <v>523</v>
      </c>
      <c r="BI1426" t="s">
        <v>532</v>
      </c>
      <c r="BJ1426" t="s">
        <v>533</v>
      </c>
      <c r="BK1426" t="s">
        <v>3786</v>
      </c>
      <c r="BL1426" t="s">
        <v>5992</v>
      </c>
      <c r="BM1426" t="s">
        <v>4949</v>
      </c>
      <c r="BN1426" t="s">
        <v>5439</v>
      </c>
      <c r="BO1426" t="s">
        <v>4950</v>
      </c>
      <c r="BP1426" s="441" t="str">
        <f t="shared" si="22"/>
        <v>WA.2378.EBD.952.301.B.521219</v>
      </c>
    </row>
    <row r="1427" spans="1:68">
      <c r="A1427" t="s">
        <v>4935</v>
      </c>
      <c r="B1427" t="s">
        <v>4936</v>
      </c>
      <c r="C1427" t="s">
        <v>4937</v>
      </c>
      <c r="D1427" t="s">
        <v>3795</v>
      </c>
      <c r="E1427" t="s">
        <v>197</v>
      </c>
      <c r="F1427" t="s">
        <v>3842</v>
      </c>
      <c r="G1427" t="s">
        <v>2445</v>
      </c>
      <c r="H1427" t="s">
        <v>4938</v>
      </c>
      <c r="I1427">
        <v>5</v>
      </c>
      <c r="J1427" t="s">
        <v>5054</v>
      </c>
      <c r="K1427">
        <v>2</v>
      </c>
      <c r="L1427" t="s">
        <v>812</v>
      </c>
      <c r="M1427" t="s">
        <v>8</v>
      </c>
      <c r="N1427" t="s">
        <v>174</v>
      </c>
      <c r="O1427" t="s">
        <v>526</v>
      </c>
      <c r="P1427" t="s">
        <v>8</v>
      </c>
      <c r="Q1427" t="s">
        <v>4570</v>
      </c>
      <c r="R1427" t="s">
        <v>4940</v>
      </c>
      <c r="S1427" t="s">
        <v>195</v>
      </c>
      <c r="T1427" t="s">
        <v>4570</v>
      </c>
      <c r="U1427" t="s">
        <v>4570</v>
      </c>
      <c r="V1427" t="s">
        <v>4496</v>
      </c>
      <c r="W1427" t="s">
        <v>4570</v>
      </c>
      <c r="X1427" t="s">
        <v>6646</v>
      </c>
      <c r="Y1427" t="s">
        <v>4540</v>
      </c>
      <c r="Z1427" t="s">
        <v>8</v>
      </c>
      <c r="AA1427">
        <v>0</v>
      </c>
      <c r="AB1427" t="s">
        <v>195</v>
      </c>
      <c r="AC1427">
        <v>0</v>
      </c>
      <c r="AD1427" t="s">
        <v>195</v>
      </c>
      <c r="AE1427">
        <v>0</v>
      </c>
      <c r="AF1427" t="s">
        <v>195</v>
      </c>
      <c r="AG1427">
        <v>0</v>
      </c>
      <c r="AH1427" t="s">
        <v>195</v>
      </c>
      <c r="AI1427">
        <v>1</v>
      </c>
      <c r="AJ1427" t="s">
        <v>153</v>
      </c>
      <c r="AK1427">
        <v>2000000</v>
      </c>
      <c r="AL1427">
        <v>2000000</v>
      </c>
      <c r="AM1427" t="s">
        <v>195</v>
      </c>
      <c r="AN1427">
        <v>0</v>
      </c>
      <c r="AO1427" t="s">
        <v>4943</v>
      </c>
      <c r="AP1427">
        <v>12002</v>
      </c>
      <c r="AQ1427">
        <v>12002</v>
      </c>
      <c r="AR1427">
        <v>12002</v>
      </c>
      <c r="AS1427">
        <v>18080</v>
      </c>
      <c r="AT1427">
        <v>18080</v>
      </c>
      <c r="AU1427">
        <v>23428</v>
      </c>
      <c r="AV1427">
        <v>443314</v>
      </c>
      <c r="AW1427">
        <v>56715</v>
      </c>
      <c r="AX1427">
        <v>53329</v>
      </c>
      <c r="AY1427">
        <v>400094</v>
      </c>
      <c r="AZ1427">
        <v>662087</v>
      </c>
      <c r="BA1427">
        <v>288867</v>
      </c>
      <c r="BB1427" t="s">
        <v>3796</v>
      </c>
      <c r="BC1427" t="s">
        <v>3797</v>
      </c>
      <c r="BD1427" t="s">
        <v>3843</v>
      </c>
      <c r="BE1427" t="s">
        <v>3850</v>
      </c>
      <c r="BF1427" t="s">
        <v>3849</v>
      </c>
      <c r="BG1427" t="s">
        <v>3801</v>
      </c>
      <c r="BH1427" t="s">
        <v>523</v>
      </c>
      <c r="BI1427" t="s">
        <v>532</v>
      </c>
      <c r="BJ1427" t="s">
        <v>570</v>
      </c>
      <c r="BK1427" t="s">
        <v>3786</v>
      </c>
      <c r="BL1427" t="s">
        <v>6001</v>
      </c>
      <c r="BM1427" t="s">
        <v>4949</v>
      </c>
      <c r="BN1427" t="s">
        <v>5439</v>
      </c>
      <c r="BO1427" t="s">
        <v>4950</v>
      </c>
      <c r="BP1427" s="441" t="str">
        <f t="shared" si="22"/>
        <v>WA.2378.EBD.953.301.A.521219</v>
      </c>
    </row>
    <row r="1428" spans="1:68">
      <c r="A1428" t="s">
        <v>4935</v>
      </c>
      <c r="B1428" t="s">
        <v>4936</v>
      </c>
      <c r="C1428" t="s">
        <v>4937</v>
      </c>
      <c r="D1428" t="s">
        <v>3795</v>
      </c>
      <c r="E1428" t="s">
        <v>197</v>
      </c>
      <c r="F1428" t="s">
        <v>3842</v>
      </c>
      <c r="G1428" t="s">
        <v>2445</v>
      </c>
      <c r="H1428" t="s">
        <v>4938</v>
      </c>
      <c r="I1428">
        <v>5</v>
      </c>
      <c r="J1428" t="s">
        <v>5054</v>
      </c>
      <c r="K1428">
        <v>2</v>
      </c>
      <c r="L1428" t="s">
        <v>812</v>
      </c>
      <c r="M1428" t="s">
        <v>508</v>
      </c>
      <c r="N1428" t="s">
        <v>175</v>
      </c>
      <c r="O1428" t="s">
        <v>526</v>
      </c>
      <c r="P1428" t="s">
        <v>8</v>
      </c>
      <c r="Q1428" t="s">
        <v>4570</v>
      </c>
      <c r="R1428" t="s">
        <v>4940</v>
      </c>
      <c r="S1428" t="s">
        <v>195</v>
      </c>
      <c r="T1428" t="s">
        <v>4570</v>
      </c>
      <c r="U1428" t="s">
        <v>4570</v>
      </c>
      <c r="V1428" t="s">
        <v>4496</v>
      </c>
      <c r="W1428" t="s">
        <v>4570</v>
      </c>
      <c r="X1428" t="s">
        <v>6647</v>
      </c>
      <c r="Y1428" t="s">
        <v>6648</v>
      </c>
      <c r="Z1428" t="s">
        <v>8</v>
      </c>
      <c r="AA1428">
        <v>0</v>
      </c>
      <c r="AB1428" t="s">
        <v>195</v>
      </c>
      <c r="AC1428">
        <v>0</v>
      </c>
      <c r="AD1428" t="s">
        <v>195</v>
      </c>
      <c r="AE1428">
        <v>0</v>
      </c>
      <c r="AF1428" t="s">
        <v>195</v>
      </c>
      <c r="AG1428">
        <v>0</v>
      </c>
      <c r="AH1428" t="s">
        <v>195</v>
      </c>
      <c r="AI1428">
        <v>1</v>
      </c>
      <c r="AJ1428" t="s">
        <v>153</v>
      </c>
      <c r="AK1428">
        <v>2000000</v>
      </c>
      <c r="AL1428">
        <v>2000000</v>
      </c>
      <c r="AM1428" t="s">
        <v>195</v>
      </c>
      <c r="AN1428">
        <v>0</v>
      </c>
      <c r="AO1428" t="s">
        <v>4943</v>
      </c>
      <c r="AP1428">
        <v>12002</v>
      </c>
      <c r="AQ1428">
        <v>12002</v>
      </c>
      <c r="AR1428">
        <v>12002</v>
      </c>
      <c r="AS1428">
        <v>18080</v>
      </c>
      <c r="AT1428">
        <v>18080</v>
      </c>
      <c r="AU1428">
        <v>23428</v>
      </c>
      <c r="AV1428">
        <v>443314</v>
      </c>
      <c r="AW1428">
        <v>56715</v>
      </c>
      <c r="AX1428">
        <v>53329</v>
      </c>
      <c r="AY1428">
        <v>400094</v>
      </c>
      <c r="AZ1428">
        <v>662087</v>
      </c>
      <c r="BA1428">
        <v>288867</v>
      </c>
      <c r="BB1428" t="s">
        <v>3796</v>
      </c>
      <c r="BC1428" t="s">
        <v>3797</v>
      </c>
      <c r="BD1428" t="s">
        <v>3843</v>
      </c>
      <c r="BE1428" t="s">
        <v>3850</v>
      </c>
      <c r="BF1428" t="s">
        <v>3849</v>
      </c>
      <c r="BG1428" t="s">
        <v>3802</v>
      </c>
      <c r="BH1428" t="s">
        <v>523</v>
      </c>
      <c r="BI1428" t="s">
        <v>532</v>
      </c>
      <c r="BJ1428" t="s">
        <v>570</v>
      </c>
      <c r="BK1428" t="s">
        <v>3786</v>
      </c>
      <c r="BL1428" t="s">
        <v>6649</v>
      </c>
      <c r="BM1428" t="s">
        <v>4949</v>
      </c>
      <c r="BN1428" t="s">
        <v>5439</v>
      </c>
      <c r="BO1428" t="s">
        <v>4950</v>
      </c>
      <c r="BP1428" s="441" t="str">
        <f t="shared" si="22"/>
        <v>WA.2378.EBD.953.301.B.521219</v>
      </c>
    </row>
    <row r="1429" spans="1:68">
      <c r="A1429" t="s">
        <v>5010</v>
      </c>
      <c r="B1429" t="s">
        <v>4936</v>
      </c>
      <c r="C1429" t="s">
        <v>4937</v>
      </c>
      <c r="D1429" t="s">
        <v>3795</v>
      </c>
      <c r="E1429" t="s">
        <v>197</v>
      </c>
      <c r="F1429" t="s">
        <v>3842</v>
      </c>
      <c r="G1429" t="s">
        <v>2445</v>
      </c>
      <c r="H1429" t="s">
        <v>4938</v>
      </c>
      <c r="I1429">
        <v>5</v>
      </c>
      <c r="J1429" t="s">
        <v>5031</v>
      </c>
      <c r="K1429">
        <v>1</v>
      </c>
      <c r="L1429" t="s">
        <v>812</v>
      </c>
      <c r="M1429" t="s">
        <v>8</v>
      </c>
      <c r="N1429" t="s">
        <v>129</v>
      </c>
      <c r="O1429" t="s">
        <v>526</v>
      </c>
      <c r="P1429" t="s">
        <v>8</v>
      </c>
      <c r="Q1429" t="s">
        <v>4570</v>
      </c>
      <c r="R1429" t="s">
        <v>4940</v>
      </c>
      <c r="S1429" t="s">
        <v>195</v>
      </c>
      <c r="T1429" t="s">
        <v>4570</v>
      </c>
      <c r="U1429" t="s">
        <v>4570</v>
      </c>
      <c r="V1429" t="s">
        <v>4496</v>
      </c>
      <c r="W1429" t="s">
        <v>4570</v>
      </c>
      <c r="X1429" t="s">
        <v>6644</v>
      </c>
      <c r="Y1429" t="s">
        <v>4544</v>
      </c>
      <c r="Z1429" t="s">
        <v>8</v>
      </c>
      <c r="AA1429">
        <v>0</v>
      </c>
      <c r="AB1429" t="s">
        <v>195</v>
      </c>
      <c r="AC1429">
        <v>0</v>
      </c>
      <c r="AD1429" t="s">
        <v>195</v>
      </c>
      <c r="AE1429">
        <v>0</v>
      </c>
      <c r="AF1429" t="s">
        <v>195</v>
      </c>
      <c r="AG1429">
        <v>0</v>
      </c>
      <c r="AH1429" t="s">
        <v>195</v>
      </c>
      <c r="AI1429">
        <v>4</v>
      </c>
      <c r="AJ1429" t="s">
        <v>9</v>
      </c>
      <c r="AK1429">
        <v>250000</v>
      </c>
      <c r="AL1429">
        <v>1000000</v>
      </c>
      <c r="AM1429" t="s">
        <v>195</v>
      </c>
      <c r="AN1429">
        <v>0</v>
      </c>
      <c r="AO1429" t="s">
        <v>5011</v>
      </c>
      <c r="AP1429">
        <v>5249</v>
      </c>
      <c r="AQ1429">
        <v>5249</v>
      </c>
      <c r="AR1429">
        <v>5249</v>
      </c>
      <c r="AS1429">
        <v>5249</v>
      </c>
      <c r="AT1429">
        <v>5249</v>
      </c>
      <c r="AU1429">
        <v>57209</v>
      </c>
      <c r="AV1429">
        <v>200231</v>
      </c>
      <c r="AW1429">
        <v>200231</v>
      </c>
      <c r="AX1429">
        <v>200231</v>
      </c>
      <c r="AY1429">
        <v>68549</v>
      </c>
      <c r="AZ1429">
        <v>31363</v>
      </c>
      <c r="BA1429">
        <v>215941</v>
      </c>
      <c r="BB1429" t="s">
        <v>3796</v>
      </c>
      <c r="BC1429" t="s">
        <v>3797</v>
      </c>
      <c r="BD1429" t="s">
        <v>3843</v>
      </c>
      <c r="BE1429" t="s">
        <v>3844</v>
      </c>
      <c r="BF1429" t="s">
        <v>3845</v>
      </c>
      <c r="BG1429" t="s">
        <v>3846</v>
      </c>
      <c r="BH1429" t="s">
        <v>523</v>
      </c>
      <c r="BI1429" t="s">
        <v>532</v>
      </c>
      <c r="BJ1429" t="s">
        <v>533</v>
      </c>
      <c r="BK1429" t="s">
        <v>3786</v>
      </c>
      <c r="BL1429" t="s">
        <v>5992</v>
      </c>
      <c r="BM1429" t="s">
        <v>4949</v>
      </c>
      <c r="BN1429" t="s">
        <v>5439</v>
      </c>
      <c r="BO1429" t="s">
        <v>4950</v>
      </c>
      <c r="BP1429" s="441" t="str">
        <f t="shared" si="22"/>
        <v>WA.2378.EBD.952.301.A.521219</v>
      </c>
    </row>
    <row r="1430" spans="1:68">
      <c r="A1430" t="s">
        <v>5010</v>
      </c>
      <c r="B1430" t="s">
        <v>4936</v>
      </c>
      <c r="C1430" t="s">
        <v>4937</v>
      </c>
      <c r="D1430" t="s">
        <v>3795</v>
      </c>
      <c r="E1430" t="s">
        <v>197</v>
      </c>
      <c r="F1430" t="s">
        <v>3842</v>
      </c>
      <c r="G1430" t="s">
        <v>2445</v>
      </c>
      <c r="H1430" t="s">
        <v>4938</v>
      </c>
      <c r="I1430">
        <v>5</v>
      </c>
      <c r="J1430" t="s">
        <v>5031</v>
      </c>
      <c r="K1430">
        <v>1</v>
      </c>
      <c r="L1430" t="s">
        <v>812</v>
      </c>
      <c r="M1430" t="s">
        <v>508</v>
      </c>
      <c r="N1430" t="s">
        <v>130</v>
      </c>
      <c r="O1430" t="s">
        <v>526</v>
      </c>
      <c r="P1430" t="s">
        <v>8</v>
      </c>
      <c r="Q1430" t="s">
        <v>4570</v>
      </c>
      <c r="R1430" t="s">
        <v>4940</v>
      </c>
      <c r="S1430" t="s">
        <v>195</v>
      </c>
      <c r="T1430" t="s">
        <v>4570</v>
      </c>
      <c r="U1430" t="s">
        <v>4570</v>
      </c>
      <c r="V1430" t="s">
        <v>4496</v>
      </c>
      <c r="W1430" t="s">
        <v>4570</v>
      </c>
      <c r="X1430" t="s">
        <v>6645</v>
      </c>
      <c r="Y1430" t="s">
        <v>4544</v>
      </c>
      <c r="Z1430" t="s">
        <v>8</v>
      </c>
      <c r="AA1430">
        <v>0</v>
      </c>
      <c r="AB1430" t="s">
        <v>195</v>
      </c>
      <c r="AC1430">
        <v>0</v>
      </c>
      <c r="AD1430" t="s">
        <v>195</v>
      </c>
      <c r="AE1430">
        <v>0</v>
      </c>
      <c r="AF1430" t="s">
        <v>195</v>
      </c>
      <c r="AG1430">
        <v>0</v>
      </c>
      <c r="AH1430" t="s">
        <v>195</v>
      </c>
      <c r="AI1430">
        <v>4</v>
      </c>
      <c r="AJ1430" t="s">
        <v>9</v>
      </c>
      <c r="AK1430">
        <v>250000</v>
      </c>
      <c r="AL1430">
        <v>1000000</v>
      </c>
      <c r="AM1430" t="s">
        <v>195</v>
      </c>
      <c r="AN1430">
        <v>0</v>
      </c>
      <c r="AO1430" t="s">
        <v>5011</v>
      </c>
      <c r="AP1430">
        <v>5249</v>
      </c>
      <c r="AQ1430">
        <v>5249</v>
      </c>
      <c r="AR1430">
        <v>5249</v>
      </c>
      <c r="AS1430">
        <v>5249</v>
      </c>
      <c r="AT1430">
        <v>5249</v>
      </c>
      <c r="AU1430">
        <v>57209</v>
      </c>
      <c r="AV1430">
        <v>200231</v>
      </c>
      <c r="AW1430">
        <v>200231</v>
      </c>
      <c r="AX1430">
        <v>200231</v>
      </c>
      <c r="AY1430">
        <v>68549</v>
      </c>
      <c r="AZ1430">
        <v>31363</v>
      </c>
      <c r="BA1430">
        <v>215941</v>
      </c>
      <c r="BB1430" t="s">
        <v>3796</v>
      </c>
      <c r="BC1430" t="s">
        <v>3797</v>
      </c>
      <c r="BD1430" t="s">
        <v>3843</v>
      </c>
      <c r="BE1430" t="s">
        <v>3844</v>
      </c>
      <c r="BF1430" t="s">
        <v>3845</v>
      </c>
      <c r="BG1430" t="s">
        <v>3847</v>
      </c>
      <c r="BH1430" t="s">
        <v>523</v>
      </c>
      <c r="BI1430" t="s">
        <v>532</v>
      </c>
      <c r="BJ1430" t="s">
        <v>533</v>
      </c>
      <c r="BK1430" t="s">
        <v>3786</v>
      </c>
      <c r="BL1430" t="s">
        <v>5992</v>
      </c>
      <c r="BM1430" t="s">
        <v>4949</v>
      </c>
      <c r="BN1430" t="s">
        <v>5439</v>
      </c>
      <c r="BO1430" t="s">
        <v>4950</v>
      </c>
      <c r="BP1430" s="441" t="str">
        <f t="shared" si="22"/>
        <v>WA.2378.EBD.952.301.B.521219</v>
      </c>
    </row>
    <row r="1431" spans="1:68">
      <c r="A1431" t="s">
        <v>5010</v>
      </c>
      <c r="B1431" t="s">
        <v>4936</v>
      </c>
      <c r="C1431" t="s">
        <v>4937</v>
      </c>
      <c r="D1431" t="s">
        <v>3795</v>
      </c>
      <c r="E1431" t="s">
        <v>197</v>
      </c>
      <c r="F1431" t="s">
        <v>3842</v>
      </c>
      <c r="G1431" t="s">
        <v>2445</v>
      </c>
      <c r="H1431" t="s">
        <v>4938</v>
      </c>
      <c r="I1431">
        <v>5</v>
      </c>
      <c r="J1431" t="s">
        <v>5054</v>
      </c>
      <c r="K1431">
        <v>2</v>
      </c>
      <c r="L1431" t="s">
        <v>812</v>
      </c>
      <c r="M1431" t="s">
        <v>8</v>
      </c>
      <c r="N1431" t="s">
        <v>174</v>
      </c>
      <c r="O1431" t="s">
        <v>526</v>
      </c>
      <c r="P1431" t="s">
        <v>8</v>
      </c>
      <c r="Q1431" t="s">
        <v>4570</v>
      </c>
      <c r="R1431" t="s">
        <v>4940</v>
      </c>
      <c r="S1431" t="s">
        <v>195</v>
      </c>
      <c r="T1431" t="s">
        <v>4570</v>
      </c>
      <c r="U1431" t="s">
        <v>4570</v>
      </c>
      <c r="V1431" t="s">
        <v>4496</v>
      </c>
      <c r="W1431" t="s">
        <v>4570</v>
      </c>
      <c r="X1431" t="s">
        <v>6646</v>
      </c>
      <c r="Y1431" t="s">
        <v>4540</v>
      </c>
      <c r="Z1431" t="s">
        <v>8</v>
      </c>
      <c r="AA1431">
        <v>0</v>
      </c>
      <c r="AB1431" t="s">
        <v>195</v>
      </c>
      <c r="AC1431">
        <v>0</v>
      </c>
      <c r="AD1431" t="s">
        <v>195</v>
      </c>
      <c r="AE1431">
        <v>0</v>
      </c>
      <c r="AF1431" t="s">
        <v>195</v>
      </c>
      <c r="AG1431">
        <v>0</v>
      </c>
      <c r="AH1431" t="s">
        <v>195</v>
      </c>
      <c r="AI1431">
        <v>1</v>
      </c>
      <c r="AJ1431" t="s">
        <v>153</v>
      </c>
      <c r="AK1431">
        <v>2000000</v>
      </c>
      <c r="AL1431">
        <v>2000000</v>
      </c>
      <c r="AM1431" t="s">
        <v>195</v>
      </c>
      <c r="AN1431">
        <v>0</v>
      </c>
      <c r="AO1431" t="s">
        <v>5011</v>
      </c>
      <c r="AP1431">
        <v>12002</v>
      </c>
      <c r="AQ1431">
        <v>12002</v>
      </c>
      <c r="AR1431">
        <v>12002</v>
      </c>
      <c r="AS1431">
        <v>18080</v>
      </c>
      <c r="AT1431">
        <v>18080</v>
      </c>
      <c r="AU1431">
        <v>23428</v>
      </c>
      <c r="AV1431">
        <v>443314</v>
      </c>
      <c r="AW1431">
        <v>56715</v>
      </c>
      <c r="AX1431">
        <v>53329</v>
      </c>
      <c r="AY1431">
        <v>400094</v>
      </c>
      <c r="AZ1431">
        <v>662087</v>
      </c>
      <c r="BA1431">
        <v>288867</v>
      </c>
      <c r="BB1431" t="s">
        <v>3796</v>
      </c>
      <c r="BC1431" t="s">
        <v>3797</v>
      </c>
      <c r="BD1431" t="s">
        <v>3843</v>
      </c>
      <c r="BE1431" t="s">
        <v>3850</v>
      </c>
      <c r="BF1431" t="s">
        <v>3849</v>
      </c>
      <c r="BG1431" t="s">
        <v>3801</v>
      </c>
      <c r="BH1431" t="s">
        <v>523</v>
      </c>
      <c r="BI1431" t="s">
        <v>532</v>
      </c>
      <c r="BJ1431" t="s">
        <v>570</v>
      </c>
      <c r="BK1431" t="s">
        <v>3786</v>
      </c>
      <c r="BL1431" t="s">
        <v>6001</v>
      </c>
      <c r="BM1431" t="s">
        <v>4949</v>
      </c>
      <c r="BN1431" t="s">
        <v>5439</v>
      </c>
      <c r="BO1431" t="s">
        <v>4950</v>
      </c>
      <c r="BP1431" s="441" t="str">
        <f t="shared" si="22"/>
        <v>WA.2378.EBD.953.301.A.521219</v>
      </c>
    </row>
    <row r="1432" spans="1:68">
      <c r="A1432" t="s">
        <v>5010</v>
      </c>
      <c r="B1432" t="s">
        <v>4936</v>
      </c>
      <c r="C1432" t="s">
        <v>4937</v>
      </c>
      <c r="D1432" t="s">
        <v>3795</v>
      </c>
      <c r="E1432" t="s">
        <v>197</v>
      </c>
      <c r="F1432" t="s">
        <v>3842</v>
      </c>
      <c r="G1432" t="s">
        <v>2445</v>
      </c>
      <c r="H1432" t="s">
        <v>4938</v>
      </c>
      <c r="I1432">
        <v>5</v>
      </c>
      <c r="J1432" t="s">
        <v>5054</v>
      </c>
      <c r="K1432">
        <v>2</v>
      </c>
      <c r="L1432" t="s">
        <v>812</v>
      </c>
      <c r="M1432" t="s">
        <v>508</v>
      </c>
      <c r="N1432" t="s">
        <v>175</v>
      </c>
      <c r="O1432" t="s">
        <v>526</v>
      </c>
      <c r="P1432" t="s">
        <v>8</v>
      </c>
      <c r="Q1432" t="s">
        <v>4570</v>
      </c>
      <c r="R1432" t="s">
        <v>4940</v>
      </c>
      <c r="S1432" t="s">
        <v>195</v>
      </c>
      <c r="T1432" t="s">
        <v>4570</v>
      </c>
      <c r="U1432" t="s">
        <v>4570</v>
      </c>
      <c r="V1432" t="s">
        <v>4496</v>
      </c>
      <c r="W1432" t="s">
        <v>4570</v>
      </c>
      <c r="X1432" t="s">
        <v>6647</v>
      </c>
      <c r="Y1432" t="s">
        <v>6648</v>
      </c>
      <c r="Z1432" t="s">
        <v>8</v>
      </c>
      <c r="AA1432">
        <v>0</v>
      </c>
      <c r="AB1432" t="s">
        <v>195</v>
      </c>
      <c r="AC1432">
        <v>0</v>
      </c>
      <c r="AD1432" t="s">
        <v>195</v>
      </c>
      <c r="AE1432">
        <v>0</v>
      </c>
      <c r="AF1432" t="s">
        <v>195</v>
      </c>
      <c r="AG1432">
        <v>0</v>
      </c>
      <c r="AH1432" t="s">
        <v>195</v>
      </c>
      <c r="AI1432">
        <v>1</v>
      </c>
      <c r="AJ1432" t="s">
        <v>153</v>
      </c>
      <c r="AK1432">
        <v>2000000</v>
      </c>
      <c r="AL1432">
        <v>2000000</v>
      </c>
      <c r="AM1432" t="s">
        <v>195</v>
      </c>
      <c r="AN1432">
        <v>0</v>
      </c>
      <c r="AO1432" t="s">
        <v>5011</v>
      </c>
      <c r="AP1432">
        <v>12002</v>
      </c>
      <c r="AQ1432">
        <v>12002</v>
      </c>
      <c r="AR1432">
        <v>12002</v>
      </c>
      <c r="AS1432">
        <v>18080</v>
      </c>
      <c r="AT1432">
        <v>18080</v>
      </c>
      <c r="AU1432">
        <v>23428</v>
      </c>
      <c r="AV1432">
        <v>443314</v>
      </c>
      <c r="AW1432">
        <v>56715</v>
      </c>
      <c r="AX1432">
        <v>53329</v>
      </c>
      <c r="AY1432">
        <v>400094</v>
      </c>
      <c r="AZ1432">
        <v>662087</v>
      </c>
      <c r="BA1432">
        <v>288867</v>
      </c>
      <c r="BB1432" t="s">
        <v>3796</v>
      </c>
      <c r="BC1432" t="s">
        <v>3797</v>
      </c>
      <c r="BD1432" t="s">
        <v>3843</v>
      </c>
      <c r="BE1432" t="s">
        <v>3850</v>
      </c>
      <c r="BF1432" t="s">
        <v>3849</v>
      </c>
      <c r="BG1432" t="s">
        <v>3802</v>
      </c>
      <c r="BH1432" t="s">
        <v>523</v>
      </c>
      <c r="BI1432" t="s">
        <v>532</v>
      </c>
      <c r="BJ1432" t="s">
        <v>570</v>
      </c>
      <c r="BK1432" t="s">
        <v>3786</v>
      </c>
      <c r="BL1432" t="s">
        <v>6649</v>
      </c>
      <c r="BM1432" t="s">
        <v>4949</v>
      </c>
      <c r="BN1432" t="s">
        <v>5439</v>
      </c>
      <c r="BO1432" t="s">
        <v>4950</v>
      </c>
      <c r="BP1432" s="441" t="str">
        <f t="shared" si="22"/>
        <v>WA.2378.EBD.953.301.B.521219</v>
      </c>
    </row>
    <row r="1433" spans="1:68">
      <c r="A1433" t="s">
        <v>4935</v>
      </c>
      <c r="B1433" t="s">
        <v>4936</v>
      </c>
      <c r="C1433" t="s">
        <v>4937</v>
      </c>
      <c r="D1433" t="s">
        <v>3795</v>
      </c>
      <c r="E1433" t="s">
        <v>197</v>
      </c>
      <c r="F1433" t="s">
        <v>3842</v>
      </c>
      <c r="G1433" t="s">
        <v>2445</v>
      </c>
      <c r="H1433" t="s">
        <v>4938</v>
      </c>
      <c r="I1433">
        <v>5</v>
      </c>
      <c r="J1433" t="s">
        <v>5031</v>
      </c>
      <c r="K1433">
        <v>1</v>
      </c>
      <c r="L1433" t="s">
        <v>812</v>
      </c>
      <c r="M1433" t="s">
        <v>8</v>
      </c>
      <c r="N1433" t="s">
        <v>129</v>
      </c>
      <c r="O1433" t="s">
        <v>530</v>
      </c>
      <c r="P1433" t="s">
        <v>8</v>
      </c>
      <c r="Q1433" t="s">
        <v>4570</v>
      </c>
      <c r="R1433" t="s">
        <v>4940</v>
      </c>
      <c r="S1433" t="s">
        <v>195</v>
      </c>
      <c r="T1433" t="s">
        <v>4570</v>
      </c>
      <c r="U1433" t="s">
        <v>4570</v>
      </c>
      <c r="V1433" t="s">
        <v>4496</v>
      </c>
      <c r="W1433" t="s">
        <v>4570</v>
      </c>
      <c r="X1433" t="s">
        <v>6650</v>
      </c>
      <c r="Y1433" t="s">
        <v>4483</v>
      </c>
      <c r="Z1433" t="s">
        <v>8</v>
      </c>
      <c r="AA1433">
        <v>0</v>
      </c>
      <c r="AB1433" t="s">
        <v>195</v>
      </c>
      <c r="AC1433">
        <v>0</v>
      </c>
      <c r="AD1433" t="s">
        <v>195</v>
      </c>
      <c r="AE1433">
        <v>0</v>
      </c>
      <c r="AF1433" t="s">
        <v>195</v>
      </c>
      <c r="AG1433">
        <v>0</v>
      </c>
      <c r="AH1433" t="s">
        <v>195</v>
      </c>
      <c r="AI1433">
        <v>4</v>
      </c>
      <c r="AJ1433" t="s">
        <v>106</v>
      </c>
      <c r="AK1433">
        <v>1000000</v>
      </c>
      <c r="AL1433">
        <v>4000000</v>
      </c>
      <c r="AM1433" t="s">
        <v>195</v>
      </c>
      <c r="AN1433">
        <v>0</v>
      </c>
      <c r="AO1433" t="s">
        <v>4943</v>
      </c>
      <c r="AP1433">
        <v>20996</v>
      </c>
      <c r="AQ1433">
        <v>20996</v>
      </c>
      <c r="AR1433">
        <v>20996</v>
      </c>
      <c r="AS1433">
        <v>20996</v>
      </c>
      <c r="AT1433">
        <v>20996</v>
      </c>
      <c r="AU1433">
        <v>228835</v>
      </c>
      <c r="AV1433">
        <v>800924</v>
      </c>
      <c r="AW1433">
        <v>800924</v>
      </c>
      <c r="AX1433">
        <v>800924</v>
      </c>
      <c r="AY1433">
        <v>274196</v>
      </c>
      <c r="AZ1433">
        <v>125453</v>
      </c>
      <c r="BA1433">
        <v>863764</v>
      </c>
      <c r="BB1433" t="s">
        <v>3796</v>
      </c>
      <c r="BC1433" t="s">
        <v>3797</v>
      </c>
      <c r="BD1433" t="s">
        <v>3843</v>
      </c>
      <c r="BE1433" t="s">
        <v>3844</v>
      </c>
      <c r="BF1433" t="s">
        <v>3845</v>
      </c>
      <c r="BG1433" t="s">
        <v>3846</v>
      </c>
      <c r="BH1433" t="s">
        <v>523</v>
      </c>
      <c r="BI1433" t="s">
        <v>532</v>
      </c>
      <c r="BJ1433" t="s">
        <v>533</v>
      </c>
      <c r="BK1433" t="s">
        <v>3791</v>
      </c>
      <c r="BL1433" t="s">
        <v>5049</v>
      </c>
      <c r="BM1433" t="s">
        <v>4949</v>
      </c>
      <c r="BN1433" t="s">
        <v>5444</v>
      </c>
      <c r="BO1433" t="s">
        <v>4950</v>
      </c>
      <c r="BP1433" s="441" t="str">
        <f t="shared" si="22"/>
        <v>WA.2378.EBD.952.301.A.521811</v>
      </c>
    </row>
    <row r="1434" spans="1:68">
      <c r="A1434" t="s">
        <v>4935</v>
      </c>
      <c r="B1434" t="s">
        <v>4936</v>
      </c>
      <c r="C1434" t="s">
        <v>4937</v>
      </c>
      <c r="D1434" t="s">
        <v>3795</v>
      </c>
      <c r="E1434" t="s">
        <v>197</v>
      </c>
      <c r="F1434" t="s">
        <v>3842</v>
      </c>
      <c r="G1434" t="s">
        <v>2445</v>
      </c>
      <c r="H1434" t="s">
        <v>4938</v>
      </c>
      <c r="I1434">
        <v>5</v>
      </c>
      <c r="J1434" t="s">
        <v>5031</v>
      </c>
      <c r="K1434">
        <v>1</v>
      </c>
      <c r="L1434" t="s">
        <v>812</v>
      </c>
      <c r="M1434" t="s">
        <v>8</v>
      </c>
      <c r="N1434" t="s">
        <v>129</v>
      </c>
      <c r="O1434" t="s">
        <v>530</v>
      </c>
      <c r="P1434" t="s">
        <v>8</v>
      </c>
      <c r="Q1434" t="s">
        <v>4570</v>
      </c>
      <c r="R1434" t="s">
        <v>4940</v>
      </c>
      <c r="S1434" t="s">
        <v>195</v>
      </c>
      <c r="T1434" t="s">
        <v>4570</v>
      </c>
      <c r="U1434" t="s">
        <v>4570</v>
      </c>
      <c r="V1434" t="s">
        <v>4951</v>
      </c>
      <c r="W1434" t="s">
        <v>4496</v>
      </c>
      <c r="X1434" t="s">
        <v>6651</v>
      </c>
      <c r="Y1434" t="s">
        <v>4493</v>
      </c>
      <c r="Z1434" t="s">
        <v>8</v>
      </c>
      <c r="AA1434">
        <v>0</v>
      </c>
      <c r="AB1434" t="s">
        <v>195</v>
      </c>
      <c r="AC1434">
        <v>0</v>
      </c>
      <c r="AD1434" t="s">
        <v>195</v>
      </c>
      <c r="AE1434">
        <v>0</v>
      </c>
      <c r="AF1434" t="s">
        <v>195</v>
      </c>
      <c r="AG1434">
        <v>0</v>
      </c>
      <c r="AH1434" t="s">
        <v>195</v>
      </c>
      <c r="AI1434">
        <v>4</v>
      </c>
      <c r="AJ1434" t="s">
        <v>106</v>
      </c>
      <c r="AK1434">
        <v>1500000</v>
      </c>
      <c r="AL1434">
        <v>6000000</v>
      </c>
      <c r="AM1434" t="s">
        <v>195</v>
      </c>
      <c r="AN1434">
        <v>0</v>
      </c>
      <c r="AO1434" t="s">
        <v>4943</v>
      </c>
      <c r="AP1434">
        <v>31493</v>
      </c>
      <c r="AQ1434">
        <v>31493</v>
      </c>
      <c r="AR1434">
        <v>31493</v>
      </c>
      <c r="AS1434">
        <v>31493</v>
      </c>
      <c r="AT1434">
        <v>31493</v>
      </c>
      <c r="AU1434">
        <v>343253</v>
      </c>
      <c r="AV1434">
        <v>1201385</v>
      </c>
      <c r="AW1434">
        <v>1201385</v>
      </c>
      <c r="AX1434">
        <v>1201385</v>
      </c>
      <c r="AY1434">
        <v>411294</v>
      </c>
      <c r="AZ1434">
        <v>188180</v>
      </c>
      <c r="BA1434">
        <v>1295653</v>
      </c>
      <c r="BB1434" t="s">
        <v>3796</v>
      </c>
      <c r="BC1434" t="s">
        <v>3797</v>
      </c>
      <c r="BD1434" t="s">
        <v>3843</v>
      </c>
      <c r="BE1434" t="s">
        <v>3844</v>
      </c>
      <c r="BF1434" t="s">
        <v>3845</v>
      </c>
      <c r="BG1434" t="s">
        <v>3846</v>
      </c>
      <c r="BH1434" t="s">
        <v>523</v>
      </c>
      <c r="BI1434" t="s">
        <v>532</v>
      </c>
      <c r="BJ1434" t="s">
        <v>533</v>
      </c>
      <c r="BK1434" t="s">
        <v>3791</v>
      </c>
      <c r="BL1434" t="s">
        <v>5450</v>
      </c>
      <c r="BM1434" t="s">
        <v>4949</v>
      </c>
      <c r="BN1434" t="s">
        <v>5444</v>
      </c>
      <c r="BO1434" t="s">
        <v>4950</v>
      </c>
      <c r="BP1434" s="441" t="str">
        <f t="shared" si="22"/>
        <v>WA.2378.EBD.952.301.A.521811</v>
      </c>
    </row>
    <row r="1435" spans="1:68">
      <c r="A1435" t="s">
        <v>4935</v>
      </c>
      <c r="B1435" t="s">
        <v>4936</v>
      </c>
      <c r="C1435" t="s">
        <v>4937</v>
      </c>
      <c r="D1435" t="s">
        <v>3795</v>
      </c>
      <c r="E1435" t="s">
        <v>197</v>
      </c>
      <c r="F1435" t="s">
        <v>3842</v>
      </c>
      <c r="G1435" t="s">
        <v>2445</v>
      </c>
      <c r="H1435" t="s">
        <v>4938</v>
      </c>
      <c r="I1435">
        <v>5</v>
      </c>
      <c r="J1435" t="s">
        <v>5031</v>
      </c>
      <c r="K1435">
        <v>1</v>
      </c>
      <c r="L1435" t="s">
        <v>812</v>
      </c>
      <c r="M1435" t="s">
        <v>508</v>
      </c>
      <c r="N1435" t="s">
        <v>130</v>
      </c>
      <c r="O1435" t="s">
        <v>530</v>
      </c>
      <c r="P1435" t="s">
        <v>8</v>
      </c>
      <c r="Q1435" t="s">
        <v>4570</v>
      </c>
      <c r="R1435" t="s">
        <v>4940</v>
      </c>
      <c r="S1435" t="s">
        <v>195</v>
      </c>
      <c r="T1435" t="s">
        <v>4570</v>
      </c>
      <c r="U1435" t="s">
        <v>4570</v>
      </c>
      <c r="V1435" t="s">
        <v>4496</v>
      </c>
      <c r="W1435" t="s">
        <v>4570</v>
      </c>
      <c r="X1435" t="s">
        <v>6652</v>
      </c>
      <c r="Y1435" t="s">
        <v>4483</v>
      </c>
      <c r="Z1435" t="s">
        <v>8</v>
      </c>
      <c r="AA1435">
        <v>0</v>
      </c>
      <c r="AB1435" t="s">
        <v>195</v>
      </c>
      <c r="AC1435">
        <v>0</v>
      </c>
      <c r="AD1435" t="s">
        <v>195</v>
      </c>
      <c r="AE1435">
        <v>0</v>
      </c>
      <c r="AF1435" t="s">
        <v>195</v>
      </c>
      <c r="AG1435">
        <v>0</v>
      </c>
      <c r="AH1435" t="s">
        <v>195</v>
      </c>
      <c r="AI1435">
        <v>8</v>
      </c>
      <c r="AJ1435" t="s">
        <v>106</v>
      </c>
      <c r="AK1435">
        <v>1000000</v>
      </c>
      <c r="AL1435">
        <v>8000000</v>
      </c>
      <c r="AM1435" t="s">
        <v>195</v>
      </c>
      <c r="AN1435">
        <v>0</v>
      </c>
      <c r="AO1435" t="s">
        <v>4943</v>
      </c>
      <c r="AP1435">
        <v>41991</v>
      </c>
      <c r="AQ1435">
        <v>41991</v>
      </c>
      <c r="AR1435">
        <v>41991</v>
      </c>
      <c r="AS1435">
        <v>41991</v>
      </c>
      <c r="AT1435">
        <v>41991</v>
      </c>
      <c r="AU1435">
        <v>457671</v>
      </c>
      <c r="AV1435">
        <v>1601847</v>
      </c>
      <c r="AW1435">
        <v>1601847</v>
      </c>
      <c r="AX1435">
        <v>1601847</v>
      </c>
      <c r="AY1435">
        <v>548393</v>
      </c>
      <c r="AZ1435">
        <v>250906</v>
      </c>
      <c r="BA1435">
        <v>1727534</v>
      </c>
      <c r="BB1435" t="s">
        <v>3796</v>
      </c>
      <c r="BC1435" t="s">
        <v>3797</v>
      </c>
      <c r="BD1435" t="s">
        <v>3843</v>
      </c>
      <c r="BE1435" t="s">
        <v>3844</v>
      </c>
      <c r="BF1435" t="s">
        <v>3845</v>
      </c>
      <c r="BG1435" t="s">
        <v>3847</v>
      </c>
      <c r="BH1435" t="s">
        <v>523</v>
      </c>
      <c r="BI1435" t="s">
        <v>532</v>
      </c>
      <c r="BJ1435" t="s">
        <v>533</v>
      </c>
      <c r="BK1435" t="s">
        <v>3791</v>
      </c>
      <c r="BL1435" t="s">
        <v>5049</v>
      </c>
      <c r="BM1435" t="s">
        <v>4949</v>
      </c>
      <c r="BN1435" t="s">
        <v>5444</v>
      </c>
      <c r="BO1435" t="s">
        <v>4950</v>
      </c>
      <c r="BP1435" s="441" t="str">
        <f t="shared" si="22"/>
        <v>WA.2378.EBD.952.301.B.521811</v>
      </c>
    </row>
    <row r="1436" spans="1:68">
      <c r="A1436" t="s">
        <v>4935</v>
      </c>
      <c r="B1436" t="s">
        <v>4936</v>
      </c>
      <c r="C1436" t="s">
        <v>4937</v>
      </c>
      <c r="D1436" t="s">
        <v>3795</v>
      </c>
      <c r="E1436" t="s">
        <v>197</v>
      </c>
      <c r="F1436" t="s">
        <v>3842</v>
      </c>
      <c r="G1436" t="s">
        <v>2445</v>
      </c>
      <c r="H1436" t="s">
        <v>4938</v>
      </c>
      <c r="I1436">
        <v>5</v>
      </c>
      <c r="J1436" t="s">
        <v>5031</v>
      </c>
      <c r="K1436">
        <v>1</v>
      </c>
      <c r="L1436" t="s">
        <v>812</v>
      </c>
      <c r="M1436" t="s">
        <v>508</v>
      </c>
      <c r="N1436" t="s">
        <v>130</v>
      </c>
      <c r="O1436" t="s">
        <v>530</v>
      </c>
      <c r="P1436" t="s">
        <v>8</v>
      </c>
      <c r="Q1436" t="s">
        <v>4570</v>
      </c>
      <c r="R1436" t="s">
        <v>4940</v>
      </c>
      <c r="S1436" t="s">
        <v>195</v>
      </c>
      <c r="T1436" t="s">
        <v>4570</v>
      </c>
      <c r="U1436" t="s">
        <v>4570</v>
      </c>
      <c r="V1436" t="s">
        <v>4951</v>
      </c>
      <c r="W1436" t="s">
        <v>4496</v>
      </c>
      <c r="X1436" t="s">
        <v>6653</v>
      </c>
      <c r="Y1436" t="s">
        <v>4493</v>
      </c>
      <c r="Z1436" t="s">
        <v>8</v>
      </c>
      <c r="AA1436">
        <v>0</v>
      </c>
      <c r="AB1436" t="s">
        <v>195</v>
      </c>
      <c r="AC1436">
        <v>0</v>
      </c>
      <c r="AD1436" t="s">
        <v>195</v>
      </c>
      <c r="AE1436">
        <v>0</v>
      </c>
      <c r="AF1436" t="s">
        <v>195</v>
      </c>
      <c r="AG1436">
        <v>0</v>
      </c>
      <c r="AH1436" t="s">
        <v>195</v>
      </c>
      <c r="AI1436">
        <v>8</v>
      </c>
      <c r="AJ1436" t="s">
        <v>106</v>
      </c>
      <c r="AK1436">
        <v>1500000</v>
      </c>
      <c r="AL1436">
        <v>12000000</v>
      </c>
      <c r="AM1436" t="s">
        <v>195</v>
      </c>
      <c r="AN1436">
        <v>0</v>
      </c>
      <c r="AO1436" t="s">
        <v>4943</v>
      </c>
      <c r="AP1436">
        <v>62987</v>
      </c>
      <c r="AQ1436">
        <v>62987</v>
      </c>
      <c r="AR1436">
        <v>62987</v>
      </c>
      <c r="AS1436">
        <v>62987</v>
      </c>
      <c r="AT1436">
        <v>62987</v>
      </c>
      <c r="AU1436">
        <v>686506</v>
      </c>
      <c r="AV1436">
        <v>2402771</v>
      </c>
      <c r="AW1436">
        <v>2402771</v>
      </c>
      <c r="AX1436">
        <v>2402771</v>
      </c>
      <c r="AY1436">
        <v>822589</v>
      </c>
      <c r="AZ1436">
        <v>376360</v>
      </c>
      <c r="BA1436">
        <v>2591297</v>
      </c>
      <c r="BB1436" t="s">
        <v>3796</v>
      </c>
      <c r="BC1436" t="s">
        <v>3797</v>
      </c>
      <c r="BD1436" t="s">
        <v>3843</v>
      </c>
      <c r="BE1436" t="s">
        <v>3844</v>
      </c>
      <c r="BF1436" t="s">
        <v>3845</v>
      </c>
      <c r="BG1436" t="s">
        <v>3847</v>
      </c>
      <c r="BH1436" t="s">
        <v>523</v>
      </c>
      <c r="BI1436" t="s">
        <v>532</v>
      </c>
      <c r="BJ1436" t="s">
        <v>533</v>
      </c>
      <c r="BK1436" t="s">
        <v>3791</v>
      </c>
      <c r="BL1436" t="s">
        <v>5450</v>
      </c>
      <c r="BM1436" t="s">
        <v>4949</v>
      </c>
      <c r="BN1436" t="s">
        <v>5444</v>
      </c>
      <c r="BO1436" t="s">
        <v>4950</v>
      </c>
      <c r="BP1436" s="441" t="str">
        <f t="shared" si="22"/>
        <v>WA.2378.EBD.952.301.B.521811</v>
      </c>
    </row>
    <row r="1437" spans="1:68">
      <c r="A1437" t="s">
        <v>4935</v>
      </c>
      <c r="B1437" t="s">
        <v>4936</v>
      </c>
      <c r="C1437" t="s">
        <v>4937</v>
      </c>
      <c r="D1437" t="s">
        <v>3795</v>
      </c>
      <c r="E1437" t="s">
        <v>197</v>
      </c>
      <c r="F1437" t="s">
        <v>3842</v>
      </c>
      <c r="G1437" t="s">
        <v>2445</v>
      </c>
      <c r="H1437" t="s">
        <v>4938</v>
      </c>
      <c r="I1437">
        <v>5</v>
      </c>
      <c r="J1437" t="s">
        <v>5031</v>
      </c>
      <c r="K1437">
        <v>1</v>
      </c>
      <c r="L1437" t="s">
        <v>812</v>
      </c>
      <c r="M1437" t="s">
        <v>509</v>
      </c>
      <c r="N1437" t="s">
        <v>131</v>
      </c>
      <c r="O1437" t="s">
        <v>530</v>
      </c>
      <c r="P1437" t="s">
        <v>8</v>
      </c>
      <c r="Q1437" t="s">
        <v>4570</v>
      </c>
      <c r="R1437" t="s">
        <v>4940</v>
      </c>
      <c r="S1437" t="s">
        <v>195</v>
      </c>
      <c r="T1437" t="s">
        <v>4570</v>
      </c>
      <c r="U1437" t="s">
        <v>4570</v>
      </c>
      <c r="V1437" t="s">
        <v>4496</v>
      </c>
      <c r="W1437" t="s">
        <v>4570</v>
      </c>
      <c r="X1437" t="s">
        <v>6654</v>
      </c>
      <c r="Y1437" t="s">
        <v>4483</v>
      </c>
      <c r="Z1437" t="s">
        <v>8</v>
      </c>
      <c r="AA1437">
        <v>0</v>
      </c>
      <c r="AB1437" t="s">
        <v>195</v>
      </c>
      <c r="AC1437">
        <v>0</v>
      </c>
      <c r="AD1437" t="s">
        <v>195</v>
      </c>
      <c r="AE1437">
        <v>0</v>
      </c>
      <c r="AF1437" t="s">
        <v>195</v>
      </c>
      <c r="AG1437">
        <v>0</v>
      </c>
      <c r="AH1437" t="s">
        <v>195</v>
      </c>
      <c r="AI1437">
        <v>7</v>
      </c>
      <c r="AJ1437" t="s">
        <v>106</v>
      </c>
      <c r="AK1437">
        <v>1000000</v>
      </c>
      <c r="AL1437">
        <v>7000000</v>
      </c>
      <c r="AM1437" t="s">
        <v>195</v>
      </c>
      <c r="AN1437">
        <v>0</v>
      </c>
      <c r="AO1437" t="s">
        <v>4943</v>
      </c>
      <c r="AP1437">
        <v>36742</v>
      </c>
      <c r="AQ1437">
        <v>36742</v>
      </c>
      <c r="AR1437">
        <v>36742</v>
      </c>
      <c r="AS1437">
        <v>36742</v>
      </c>
      <c r="AT1437">
        <v>36742</v>
      </c>
      <c r="AU1437">
        <v>400462</v>
      </c>
      <c r="AV1437">
        <v>1401616</v>
      </c>
      <c r="AW1437">
        <v>1401616</v>
      </c>
      <c r="AX1437">
        <v>1401616</v>
      </c>
      <c r="AY1437">
        <v>479843</v>
      </c>
      <c r="AZ1437">
        <v>219543</v>
      </c>
      <c r="BA1437">
        <v>1511594</v>
      </c>
      <c r="BB1437" t="s">
        <v>3796</v>
      </c>
      <c r="BC1437" t="s">
        <v>3797</v>
      </c>
      <c r="BD1437" t="s">
        <v>3843</v>
      </c>
      <c r="BE1437" t="s">
        <v>3844</v>
      </c>
      <c r="BF1437" t="s">
        <v>3845</v>
      </c>
      <c r="BG1437" t="s">
        <v>3848</v>
      </c>
      <c r="BH1437" t="s">
        <v>523</v>
      </c>
      <c r="BI1437" t="s">
        <v>532</v>
      </c>
      <c r="BJ1437" t="s">
        <v>533</v>
      </c>
      <c r="BK1437" t="s">
        <v>3791</v>
      </c>
      <c r="BL1437" t="s">
        <v>5049</v>
      </c>
      <c r="BM1437" t="s">
        <v>4949</v>
      </c>
      <c r="BN1437" t="s">
        <v>5444</v>
      </c>
      <c r="BO1437" t="s">
        <v>4950</v>
      </c>
      <c r="BP1437" s="441" t="str">
        <f t="shared" si="22"/>
        <v>WA.2378.EBD.952.301.C.521811</v>
      </c>
    </row>
    <row r="1438" spans="1:68">
      <c r="A1438" t="s">
        <v>4935</v>
      </c>
      <c r="B1438" t="s">
        <v>4936</v>
      </c>
      <c r="C1438" t="s">
        <v>4937</v>
      </c>
      <c r="D1438" t="s">
        <v>3795</v>
      </c>
      <c r="E1438" t="s">
        <v>197</v>
      </c>
      <c r="F1438" t="s">
        <v>3842</v>
      </c>
      <c r="G1438" t="s">
        <v>2445</v>
      </c>
      <c r="H1438" t="s">
        <v>4938</v>
      </c>
      <c r="I1438">
        <v>5</v>
      </c>
      <c r="J1438" t="s">
        <v>5031</v>
      </c>
      <c r="K1438">
        <v>1</v>
      </c>
      <c r="L1438" t="s">
        <v>812</v>
      </c>
      <c r="M1438" t="s">
        <v>509</v>
      </c>
      <c r="N1438" t="s">
        <v>131</v>
      </c>
      <c r="O1438" t="s">
        <v>530</v>
      </c>
      <c r="P1438" t="s">
        <v>8</v>
      </c>
      <c r="Q1438" t="s">
        <v>4570</v>
      </c>
      <c r="R1438" t="s">
        <v>4940</v>
      </c>
      <c r="S1438" t="s">
        <v>195</v>
      </c>
      <c r="T1438" t="s">
        <v>4570</v>
      </c>
      <c r="U1438" t="s">
        <v>4570</v>
      </c>
      <c r="V1438" t="s">
        <v>4951</v>
      </c>
      <c r="W1438" t="s">
        <v>4496</v>
      </c>
      <c r="X1438" t="s">
        <v>6655</v>
      </c>
      <c r="Y1438" t="s">
        <v>4493</v>
      </c>
      <c r="Z1438" t="s">
        <v>8</v>
      </c>
      <c r="AA1438">
        <v>0</v>
      </c>
      <c r="AB1438" t="s">
        <v>195</v>
      </c>
      <c r="AC1438">
        <v>0</v>
      </c>
      <c r="AD1438" t="s">
        <v>195</v>
      </c>
      <c r="AE1438">
        <v>0</v>
      </c>
      <c r="AF1438" t="s">
        <v>195</v>
      </c>
      <c r="AG1438">
        <v>0</v>
      </c>
      <c r="AH1438" t="s">
        <v>195</v>
      </c>
      <c r="AI1438">
        <v>7</v>
      </c>
      <c r="AJ1438" t="s">
        <v>106</v>
      </c>
      <c r="AK1438">
        <v>1500000</v>
      </c>
      <c r="AL1438">
        <v>10500000</v>
      </c>
      <c r="AM1438" t="s">
        <v>195</v>
      </c>
      <c r="AN1438">
        <v>0</v>
      </c>
      <c r="AO1438" t="s">
        <v>4943</v>
      </c>
      <c r="AP1438">
        <v>55114</v>
      </c>
      <c r="AQ1438">
        <v>55114</v>
      </c>
      <c r="AR1438">
        <v>55114</v>
      </c>
      <c r="AS1438">
        <v>55114</v>
      </c>
      <c r="AT1438">
        <v>55114</v>
      </c>
      <c r="AU1438">
        <v>600693</v>
      </c>
      <c r="AV1438">
        <v>2102424</v>
      </c>
      <c r="AW1438">
        <v>2102424</v>
      </c>
      <c r="AX1438">
        <v>2102424</v>
      </c>
      <c r="AY1438">
        <v>719765</v>
      </c>
      <c r="AZ1438">
        <v>329315</v>
      </c>
      <c r="BA1438">
        <v>2267385</v>
      </c>
      <c r="BB1438" t="s">
        <v>3796</v>
      </c>
      <c r="BC1438" t="s">
        <v>3797</v>
      </c>
      <c r="BD1438" t="s">
        <v>3843</v>
      </c>
      <c r="BE1438" t="s">
        <v>3844</v>
      </c>
      <c r="BF1438" t="s">
        <v>3845</v>
      </c>
      <c r="BG1438" t="s">
        <v>3848</v>
      </c>
      <c r="BH1438" t="s">
        <v>523</v>
      </c>
      <c r="BI1438" t="s">
        <v>532</v>
      </c>
      <c r="BJ1438" t="s">
        <v>533</v>
      </c>
      <c r="BK1438" t="s">
        <v>3791</v>
      </c>
      <c r="BL1438" t="s">
        <v>5450</v>
      </c>
      <c r="BM1438" t="s">
        <v>4949</v>
      </c>
      <c r="BN1438" t="s">
        <v>5444</v>
      </c>
      <c r="BO1438" t="s">
        <v>4950</v>
      </c>
      <c r="BP1438" s="441" t="str">
        <f t="shared" si="22"/>
        <v>WA.2378.EBD.952.301.C.521811</v>
      </c>
    </row>
    <row r="1439" spans="1:68">
      <c r="A1439" t="s">
        <v>4935</v>
      </c>
      <c r="B1439" t="s">
        <v>4936</v>
      </c>
      <c r="C1439" t="s">
        <v>4937</v>
      </c>
      <c r="D1439" t="s">
        <v>3795</v>
      </c>
      <c r="E1439" t="s">
        <v>197</v>
      </c>
      <c r="F1439" t="s">
        <v>3842</v>
      </c>
      <c r="G1439" t="s">
        <v>2445</v>
      </c>
      <c r="H1439" t="s">
        <v>4938</v>
      </c>
      <c r="I1439">
        <v>5</v>
      </c>
      <c r="J1439" t="s">
        <v>5047</v>
      </c>
      <c r="K1439">
        <v>1</v>
      </c>
      <c r="L1439" t="s">
        <v>812</v>
      </c>
      <c r="M1439" t="s">
        <v>566</v>
      </c>
      <c r="N1439" t="s">
        <v>147</v>
      </c>
      <c r="O1439" t="s">
        <v>530</v>
      </c>
      <c r="P1439" t="s">
        <v>8</v>
      </c>
      <c r="Q1439" t="s">
        <v>4570</v>
      </c>
      <c r="R1439" t="s">
        <v>4940</v>
      </c>
      <c r="S1439" t="s">
        <v>195</v>
      </c>
      <c r="T1439" t="s">
        <v>4570</v>
      </c>
      <c r="U1439" t="s">
        <v>4570</v>
      </c>
      <c r="V1439" t="s">
        <v>4496</v>
      </c>
      <c r="W1439" t="s">
        <v>4570</v>
      </c>
      <c r="X1439" t="s">
        <v>6656</v>
      </c>
      <c r="Y1439" t="s">
        <v>4493</v>
      </c>
      <c r="Z1439" t="s">
        <v>8</v>
      </c>
      <c r="AA1439">
        <v>0</v>
      </c>
      <c r="AB1439" t="s">
        <v>195</v>
      </c>
      <c r="AC1439">
        <v>0</v>
      </c>
      <c r="AD1439" t="s">
        <v>195</v>
      </c>
      <c r="AE1439">
        <v>0</v>
      </c>
      <c r="AF1439" t="s">
        <v>195</v>
      </c>
      <c r="AG1439">
        <v>0</v>
      </c>
      <c r="AH1439" t="s">
        <v>195</v>
      </c>
      <c r="AI1439">
        <v>11</v>
      </c>
      <c r="AJ1439" t="s">
        <v>9</v>
      </c>
      <c r="AK1439">
        <v>1500000</v>
      </c>
      <c r="AL1439">
        <v>16500000</v>
      </c>
      <c r="AM1439" t="s">
        <v>195</v>
      </c>
      <c r="AN1439">
        <v>0</v>
      </c>
      <c r="AO1439" t="s">
        <v>4943</v>
      </c>
      <c r="AP1439">
        <v>535133</v>
      </c>
      <c r="AQ1439">
        <v>535133</v>
      </c>
      <c r="AR1439">
        <v>611683</v>
      </c>
      <c r="AS1439">
        <v>642960</v>
      </c>
      <c r="AT1439">
        <v>1024244</v>
      </c>
      <c r="AU1439">
        <v>719692</v>
      </c>
      <c r="AV1439">
        <v>1166731</v>
      </c>
      <c r="AW1439">
        <v>1031136</v>
      </c>
      <c r="AX1439">
        <v>1143812</v>
      </c>
      <c r="AY1439">
        <v>4450212</v>
      </c>
      <c r="AZ1439">
        <v>1227184</v>
      </c>
      <c r="BA1439">
        <v>3412080</v>
      </c>
      <c r="BB1439" t="s">
        <v>3796</v>
      </c>
      <c r="BC1439" t="s">
        <v>3797</v>
      </c>
      <c r="BD1439" t="s">
        <v>3843</v>
      </c>
      <c r="BE1439" t="s">
        <v>3853</v>
      </c>
      <c r="BF1439" t="s">
        <v>3854</v>
      </c>
      <c r="BG1439" t="s">
        <v>3860</v>
      </c>
      <c r="BH1439" t="s">
        <v>523</v>
      </c>
      <c r="BI1439" t="s">
        <v>565</v>
      </c>
      <c r="BJ1439" t="s">
        <v>535</v>
      </c>
      <c r="BK1439" t="s">
        <v>3791</v>
      </c>
      <c r="BL1439" t="s">
        <v>5476</v>
      </c>
      <c r="BM1439" t="s">
        <v>4949</v>
      </c>
      <c r="BN1439" t="s">
        <v>5444</v>
      </c>
      <c r="BO1439" t="s">
        <v>4950</v>
      </c>
      <c r="BP1439" s="441" t="str">
        <f t="shared" si="22"/>
        <v>WA.2378.EBD.955.301.F.521811</v>
      </c>
    </row>
    <row r="1440" spans="1:68">
      <c r="A1440" t="s">
        <v>4935</v>
      </c>
      <c r="B1440" t="s">
        <v>4936</v>
      </c>
      <c r="C1440" t="s">
        <v>4937</v>
      </c>
      <c r="D1440" t="s">
        <v>3795</v>
      </c>
      <c r="E1440" t="s">
        <v>197</v>
      </c>
      <c r="F1440" t="s">
        <v>3842</v>
      </c>
      <c r="G1440" t="s">
        <v>2445</v>
      </c>
      <c r="H1440" t="s">
        <v>4938</v>
      </c>
      <c r="I1440">
        <v>5</v>
      </c>
      <c r="J1440" t="s">
        <v>5047</v>
      </c>
      <c r="K1440">
        <v>1</v>
      </c>
      <c r="L1440" t="s">
        <v>812</v>
      </c>
      <c r="M1440" t="s">
        <v>566</v>
      </c>
      <c r="N1440" t="s">
        <v>147</v>
      </c>
      <c r="O1440" t="s">
        <v>530</v>
      </c>
      <c r="P1440" t="s">
        <v>8</v>
      </c>
      <c r="Q1440" t="s">
        <v>4570</v>
      </c>
      <c r="R1440" t="s">
        <v>4940</v>
      </c>
      <c r="S1440" t="s">
        <v>195</v>
      </c>
      <c r="T1440" t="s">
        <v>4570</v>
      </c>
      <c r="U1440" t="s">
        <v>4570</v>
      </c>
      <c r="V1440" t="s">
        <v>4951</v>
      </c>
      <c r="W1440" t="s">
        <v>4496</v>
      </c>
      <c r="X1440" t="s">
        <v>6657</v>
      </c>
      <c r="Y1440" t="s">
        <v>4483</v>
      </c>
      <c r="Z1440" t="s">
        <v>8</v>
      </c>
      <c r="AA1440">
        <v>0</v>
      </c>
      <c r="AB1440" t="s">
        <v>195</v>
      </c>
      <c r="AC1440">
        <v>0</v>
      </c>
      <c r="AD1440" t="s">
        <v>195</v>
      </c>
      <c r="AE1440">
        <v>0</v>
      </c>
      <c r="AF1440" t="s">
        <v>195</v>
      </c>
      <c r="AG1440">
        <v>0</v>
      </c>
      <c r="AH1440" t="s">
        <v>195</v>
      </c>
      <c r="AI1440">
        <v>11</v>
      </c>
      <c r="AJ1440" t="s">
        <v>9</v>
      </c>
      <c r="AK1440">
        <v>1000000</v>
      </c>
      <c r="AL1440">
        <v>11000000</v>
      </c>
      <c r="AM1440" t="s">
        <v>195</v>
      </c>
      <c r="AN1440">
        <v>0</v>
      </c>
      <c r="AO1440" t="s">
        <v>4943</v>
      </c>
      <c r="AP1440">
        <v>356756</v>
      </c>
      <c r="AQ1440">
        <v>356756</v>
      </c>
      <c r="AR1440">
        <v>407789</v>
      </c>
      <c r="AS1440">
        <v>428640</v>
      </c>
      <c r="AT1440">
        <v>682830</v>
      </c>
      <c r="AU1440">
        <v>479795</v>
      </c>
      <c r="AV1440">
        <v>777820</v>
      </c>
      <c r="AW1440">
        <v>687424</v>
      </c>
      <c r="AX1440">
        <v>762541</v>
      </c>
      <c r="AY1440">
        <v>2966808</v>
      </c>
      <c r="AZ1440">
        <v>818123</v>
      </c>
      <c r="BA1440">
        <v>2274718</v>
      </c>
      <c r="BB1440" t="s">
        <v>3796</v>
      </c>
      <c r="BC1440" t="s">
        <v>3797</v>
      </c>
      <c r="BD1440" t="s">
        <v>3843</v>
      </c>
      <c r="BE1440" t="s">
        <v>3853</v>
      </c>
      <c r="BF1440" t="s">
        <v>3854</v>
      </c>
      <c r="BG1440" t="s">
        <v>3860</v>
      </c>
      <c r="BH1440" t="s">
        <v>523</v>
      </c>
      <c r="BI1440" t="s">
        <v>565</v>
      </c>
      <c r="BJ1440" t="s">
        <v>535</v>
      </c>
      <c r="BK1440" t="s">
        <v>3791</v>
      </c>
      <c r="BL1440" t="s">
        <v>5113</v>
      </c>
      <c r="BM1440" t="s">
        <v>4949</v>
      </c>
      <c r="BN1440" t="s">
        <v>5444</v>
      </c>
      <c r="BO1440" t="s">
        <v>4950</v>
      </c>
      <c r="BP1440" s="441" t="str">
        <f t="shared" si="22"/>
        <v>WA.2378.EBD.955.301.F.521811</v>
      </c>
    </row>
    <row r="1441" spans="1:68">
      <c r="A1441" t="s">
        <v>5010</v>
      </c>
      <c r="B1441" t="s">
        <v>4936</v>
      </c>
      <c r="C1441" t="s">
        <v>4937</v>
      </c>
      <c r="D1441" t="s">
        <v>3795</v>
      </c>
      <c r="E1441" t="s">
        <v>197</v>
      </c>
      <c r="F1441" t="s">
        <v>3842</v>
      </c>
      <c r="G1441" t="s">
        <v>2445</v>
      </c>
      <c r="H1441" t="s">
        <v>4938</v>
      </c>
      <c r="I1441">
        <v>5</v>
      </c>
      <c r="J1441" t="s">
        <v>5031</v>
      </c>
      <c r="K1441">
        <v>1</v>
      </c>
      <c r="L1441" t="s">
        <v>812</v>
      </c>
      <c r="M1441" t="s">
        <v>8</v>
      </c>
      <c r="N1441" t="s">
        <v>129</v>
      </c>
      <c r="O1441" t="s">
        <v>530</v>
      </c>
      <c r="P1441" t="s">
        <v>8</v>
      </c>
      <c r="Q1441" t="s">
        <v>4570</v>
      </c>
      <c r="R1441" t="s">
        <v>4940</v>
      </c>
      <c r="S1441" t="s">
        <v>195</v>
      </c>
      <c r="T1441" t="s">
        <v>4570</v>
      </c>
      <c r="U1441" t="s">
        <v>4570</v>
      </c>
      <c r="V1441" t="s">
        <v>4496</v>
      </c>
      <c r="W1441" t="s">
        <v>4570</v>
      </c>
      <c r="X1441" t="s">
        <v>6650</v>
      </c>
      <c r="Y1441" t="s">
        <v>4483</v>
      </c>
      <c r="Z1441" t="s">
        <v>8</v>
      </c>
      <c r="AA1441">
        <v>0</v>
      </c>
      <c r="AB1441" t="s">
        <v>195</v>
      </c>
      <c r="AC1441">
        <v>0</v>
      </c>
      <c r="AD1441" t="s">
        <v>195</v>
      </c>
      <c r="AE1441">
        <v>0</v>
      </c>
      <c r="AF1441" t="s">
        <v>195</v>
      </c>
      <c r="AG1441">
        <v>0</v>
      </c>
      <c r="AH1441" t="s">
        <v>195</v>
      </c>
      <c r="AI1441">
        <v>4</v>
      </c>
      <c r="AJ1441" t="s">
        <v>106</v>
      </c>
      <c r="AK1441">
        <v>1000000</v>
      </c>
      <c r="AL1441">
        <v>4000000</v>
      </c>
      <c r="AM1441" t="s">
        <v>195</v>
      </c>
      <c r="AN1441">
        <v>0</v>
      </c>
      <c r="AO1441" t="s">
        <v>5011</v>
      </c>
      <c r="AP1441">
        <v>20996</v>
      </c>
      <c r="AQ1441">
        <v>20996</v>
      </c>
      <c r="AR1441">
        <v>20996</v>
      </c>
      <c r="AS1441">
        <v>20996</v>
      </c>
      <c r="AT1441">
        <v>20996</v>
      </c>
      <c r="AU1441">
        <v>228835</v>
      </c>
      <c r="AV1441">
        <v>800924</v>
      </c>
      <c r="AW1441">
        <v>800924</v>
      </c>
      <c r="AX1441">
        <v>800924</v>
      </c>
      <c r="AY1441">
        <v>274196</v>
      </c>
      <c r="AZ1441">
        <v>125453</v>
      </c>
      <c r="BA1441">
        <v>863764</v>
      </c>
      <c r="BB1441" t="s">
        <v>3796</v>
      </c>
      <c r="BC1441" t="s">
        <v>3797</v>
      </c>
      <c r="BD1441" t="s">
        <v>3843</v>
      </c>
      <c r="BE1441" t="s">
        <v>3844</v>
      </c>
      <c r="BF1441" t="s">
        <v>3845</v>
      </c>
      <c r="BG1441" t="s">
        <v>3846</v>
      </c>
      <c r="BH1441" t="s">
        <v>523</v>
      </c>
      <c r="BI1441" t="s">
        <v>532</v>
      </c>
      <c r="BJ1441" t="s">
        <v>533</v>
      </c>
      <c r="BK1441" t="s">
        <v>3791</v>
      </c>
      <c r="BL1441" t="s">
        <v>5049</v>
      </c>
      <c r="BM1441" t="s">
        <v>4949</v>
      </c>
      <c r="BN1441" t="s">
        <v>5444</v>
      </c>
      <c r="BO1441" t="s">
        <v>4950</v>
      </c>
      <c r="BP1441" s="441" t="str">
        <f t="shared" si="22"/>
        <v>WA.2378.EBD.952.301.A.521811</v>
      </c>
    </row>
    <row r="1442" spans="1:68">
      <c r="A1442" t="s">
        <v>5010</v>
      </c>
      <c r="B1442" t="s">
        <v>4936</v>
      </c>
      <c r="C1442" t="s">
        <v>4937</v>
      </c>
      <c r="D1442" t="s">
        <v>3795</v>
      </c>
      <c r="E1442" t="s">
        <v>197</v>
      </c>
      <c r="F1442" t="s">
        <v>3842</v>
      </c>
      <c r="G1442" t="s">
        <v>2445</v>
      </c>
      <c r="H1442" t="s">
        <v>4938</v>
      </c>
      <c r="I1442">
        <v>5</v>
      </c>
      <c r="J1442" t="s">
        <v>5031</v>
      </c>
      <c r="K1442">
        <v>1</v>
      </c>
      <c r="L1442" t="s">
        <v>812</v>
      </c>
      <c r="M1442" t="s">
        <v>8</v>
      </c>
      <c r="N1442" t="s">
        <v>129</v>
      </c>
      <c r="O1442" t="s">
        <v>530</v>
      </c>
      <c r="P1442" t="s">
        <v>8</v>
      </c>
      <c r="Q1442" t="s">
        <v>4570</v>
      </c>
      <c r="R1442" t="s">
        <v>4940</v>
      </c>
      <c r="S1442" t="s">
        <v>195</v>
      </c>
      <c r="T1442" t="s">
        <v>4570</v>
      </c>
      <c r="U1442" t="s">
        <v>4570</v>
      </c>
      <c r="V1442" t="s">
        <v>4951</v>
      </c>
      <c r="W1442" t="s">
        <v>4496</v>
      </c>
      <c r="X1442" t="s">
        <v>6651</v>
      </c>
      <c r="Y1442" t="s">
        <v>4493</v>
      </c>
      <c r="Z1442" t="s">
        <v>8</v>
      </c>
      <c r="AA1442">
        <v>0</v>
      </c>
      <c r="AB1442" t="s">
        <v>195</v>
      </c>
      <c r="AC1442">
        <v>0</v>
      </c>
      <c r="AD1442" t="s">
        <v>195</v>
      </c>
      <c r="AE1442">
        <v>0</v>
      </c>
      <c r="AF1442" t="s">
        <v>195</v>
      </c>
      <c r="AG1442">
        <v>0</v>
      </c>
      <c r="AH1442" t="s">
        <v>195</v>
      </c>
      <c r="AI1442">
        <v>4</v>
      </c>
      <c r="AJ1442" t="s">
        <v>106</v>
      </c>
      <c r="AK1442">
        <v>1500000</v>
      </c>
      <c r="AL1442">
        <v>6000000</v>
      </c>
      <c r="AM1442" t="s">
        <v>195</v>
      </c>
      <c r="AN1442">
        <v>0</v>
      </c>
      <c r="AO1442" t="s">
        <v>5011</v>
      </c>
      <c r="AP1442">
        <v>31493</v>
      </c>
      <c r="AQ1442">
        <v>31493</v>
      </c>
      <c r="AR1442">
        <v>31493</v>
      </c>
      <c r="AS1442">
        <v>31493</v>
      </c>
      <c r="AT1442">
        <v>31493</v>
      </c>
      <c r="AU1442">
        <v>343253</v>
      </c>
      <c r="AV1442">
        <v>1201385</v>
      </c>
      <c r="AW1442">
        <v>1201385</v>
      </c>
      <c r="AX1442">
        <v>1201385</v>
      </c>
      <c r="AY1442">
        <v>411294</v>
      </c>
      <c r="AZ1442">
        <v>188180</v>
      </c>
      <c r="BA1442">
        <v>1295653</v>
      </c>
      <c r="BB1442" t="s">
        <v>3796</v>
      </c>
      <c r="BC1442" t="s">
        <v>3797</v>
      </c>
      <c r="BD1442" t="s">
        <v>3843</v>
      </c>
      <c r="BE1442" t="s">
        <v>3844</v>
      </c>
      <c r="BF1442" t="s">
        <v>3845</v>
      </c>
      <c r="BG1442" t="s">
        <v>3846</v>
      </c>
      <c r="BH1442" t="s">
        <v>523</v>
      </c>
      <c r="BI1442" t="s">
        <v>532</v>
      </c>
      <c r="BJ1442" t="s">
        <v>533</v>
      </c>
      <c r="BK1442" t="s">
        <v>3791</v>
      </c>
      <c r="BL1442" t="s">
        <v>5450</v>
      </c>
      <c r="BM1442" t="s">
        <v>4949</v>
      </c>
      <c r="BN1442" t="s">
        <v>5444</v>
      </c>
      <c r="BO1442" t="s">
        <v>4950</v>
      </c>
      <c r="BP1442" s="441" t="str">
        <f t="shared" si="22"/>
        <v>WA.2378.EBD.952.301.A.521811</v>
      </c>
    </row>
    <row r="1443" spans="1:68">
      <c r="A1443" t="s">
        <v>5010</v>
      </c>
      <c r="B1443" t="s">
        <v>4936</v>
      </c>
      <c r="C1443" t="s">
        <v>4937</v>
      </c>
      <c r="D1443" t="s">
        <v>3795</v>
      </c>
      <c r="E1443" t="s">
        <v>197</v>
      </c>
      <c r="F1443" t="s">
        <v>3842</v>
      </c>
      <c r="G1443" t="s">
        <v>2445</v>
      </c>
      <c r="H1443" t="s">
        <v>4938</v>
      </c>
      <c r="I1443">
        <v>5</v>
      </c>
      <c r="J1443" t="s">
        <v>5031</v>
      </c>
      <c r="K1443">
        <v>1</v>
      </c>
      <c r="L1443" t="s">
        <v>812</v>
      </c>
      <c r="M1443" t="s">
        <v>508</v>
      </c>
      <c r="N1443" t="s">
        <v>130</v>
      </c>
      <c r="O1443" t="s">
        <v>530</v>
      </c>
      <c r="P1443" t="s">
        <v>8</v>
      </c>
      <c r="Q1443" t="s">
        <v>4570</v>
      </c>
      <c r="R1443" t="s">
        <v>4940</v>
      </c>
      <c r="S1443" t="s">
        <v>195</v>
      </c>
      <c r="T1443" t="s">
        <v>4570</v>
      </c>
      <c r="U1443" t="s">
        <v>4570</v>
      </c>
      <c r="V1443" t="s">
        <v>4496</v>
      </c>
      <c r="W1443" t="s">
        <v>4570</v>
      </c>
      <c r="X1443" t="s">
        <v>6652</v>
      </c>
      <c r="Y1443" t="s">
        <v>4483</v>
      </c>
      <c r="Z1443" t="s">
        <v>8</v>
      </c>
      <c r="AA1443">
        <v>0</v>
      </c>
      <c r="AB1443" t="s">
        <v>195</v>
      </c>
      <c r="AC1443">
        <v>0</v>
      </c>
      <c r="AD1443" t="s">
        <v>195</v>
      </c>
      <c r="AE1443">
        <v>0</v>
      </c>
      <c r="AF1443" t="s">
        <v>195</v>
      </c>
      <c r="AG1443">
        <v>0</v>
      </c>
      <c r="AH1443" t="s">
        <v>195</v>
      </c>
      <c r="AI1443">
        <v>8</v>
      </c>
      <c r="AJ1443" t="s">
        <v>106</v>
      </c>
      <c r="AK1443">
        <v>1000000</v>
      </c>
      <c r="AL1443">
        <v>8000000</v>
      </c>
      <c r="AM1443" t="s">
        <v>195</v>
      </c>
      <c r="AN1443">
        <v>0</v>
      </c>
      <c r="AO1443" t="s">
        <v>5011</v>
      </c>
      <c r="AP1443">
        <v>41991</v>
      </c>
      <c r="AQ1443">
        <v>41991</v>
      </c>
      <c r="AR1443">
        <v>41991</v>
      </c>
      <c r="AS1443">
        <v>41991</v>
      </c>
      <c r="AT1443">
        <v>41991</v>
      </c>
      <c r="AU1443">
        <v>457671</v>
      </c>
      <c r="AV1443">
        <v>1601847</v>
      </c>
      <c r="AW1443">
        <v>1601847</v>
      </c>
      <c r="AX1443">
        <v>1601847</v>
      </c>
      <c r="AY1443">
        <v>548393</v>
      </c>
      <c r="AZ1443">
        <v>250906</v>
      </c>
      <c r="BA1443">
        <v>1727534</v>
      </c>
      <c r="BB1443" t="s">
        <v>3796</v>
      </c>
      <c r="BC1443" t="s">
        <v>3797</v>
      </c>
      <c r="BD1443" t="s">
        <v>3843</v>
      </c>
      <c r="BE1443" t="s">
        <v>3844</v>
      </c>
      <c r="BF1443" t="s">
        <v>3845</v>
      </c>
      <c r="BG1443" t="s">
        <v>3847</v>
      </c>
      <c r="BH1443" t="s">
        <v>523</v>
      </c>
      <c r="BI1443" t="s">
        <v>532</v>
      </c>
      <c r="BJ1443" t="s">
        <v>533</v>
      </c>
      <c r="BK1443" t="s">
        <v>3791</v>
      </c>
      <c r="BL1443" t="s">
        <v>5049</v>
      </c>
      <c r="BM1443" t="s">
        <v>4949</v>
      </c>
      <c r="BN1443" t="s">
        <v>5444</v>
      </c>
      <c r="BO1443" t="s">
        <v>4950</v>
      </c>
      <c r="BP1443" s="441" t="str">
        <f t="shared" si="22"/>
        <v>WA.2378.EBD.952.301.B.521811</v>
      </c>
    </row>
    <row r="1444" spans="1:68">
      <c r="A1444" t="s">
        <v>5010</v>
      </c>
      <c r="B1444" t="s">
        <v>4936</v>
      </c>
      <c r="C1444" t="s">
        <v>4937</v>
      </c>
      <c r="D1444" t="s">
        <v>3795</v>
      </c>
      <c r="E1444" t="s">
        <v>197</v>
      </c>
      <c r="F1444" t="s">
        <v>3842</v>
      </c>
      <c r="G1444" t="s">
        <v>2445</v>
      </c>
      <c r="H1444" t="s">
        <v>4938</v>
      </c>
      <c r="I1444">
        <v>5</v>
      </c>
      <c r="J1444" t="s">
        <v>5031</v>
      </c>
      <c r="K1444">
        <v>1</v>
      </c>
      <c r="L1444" t="s">
        <v>812</v>
      </c>
      <c r="M1444" t="s">
        <v>508</v>
      </c>
      <c r="N1444" t="s">
        <v>130</v>
      </c>
      <c r="O1444" t="s">
        <v>530</v>
      </c>
      <c r="P1444" t="s">
        <v>8</v>
      </c>
      <c r="Q1444" t="s">
        <v>4570</v>
      </c>
      <c r="R1444" t="s">
        <v>4940</v>
      </c>
      <c r="S1444" t="s">
        <v>195</v>
      </c>
      <c r="T1444" t="s">
        <v>4570</v>
      </c>
      <c r="U1444" t="s">
        <v>4570</v>
      </c>
      <c r="V1444" t="s">
        <v>4951</v>
      </c>
      <c r="W1444" t="s">
        <v>4496</v>
      </c>
      <c r="X1444" t="s">
        <v>6653</v>
      </c>
      <c r="Y1444" t="s">
        <v>4493</v>
      </c>
      <c r="Z1444" t="s">
        <v>8</v>
      </c>
      <c r="AA1444">
        <v>0</v>
      </c>
      <c r="AB1444" t="s">
        <v>195</v>
      </c>
      <c r="AC1444">
        <v>0</v>
      </c>
      <c r="AD1444" t="s">
        <v>195</v>
      </c>
      <c r="AE1444">
        <v>0</v>
      </c>
      <c r="AF1444" t="s">
        <v>195</v>
      </c>
      <c r="AG1444">
        <v>0</v>
      </c>
      <c r="AH1444" t="s">
        <v>195</v>
      </c>
      <c r="AI1444">
        <v>8</v>
      </c>
      <c r="AJ1444" t="s">
        <v>106</v>
      </c>
      <c r="AK1444">
        <v>1500000</v>
      </c>
      <c r="AL1444">
        <v>12000000</v>
      </c>
      <c r="AM1444" t="s">
        <v>195</v>
      </c>
      <c r="AN1444">
        <v>0</v>
      </c>
      <c r="AO1444" t="s">
        <v>5011</v>
      </c>
      <c r="AP1444">
        <v>62987</v>
      </c>
      <c r="AQ1444">
        <v>62987</v>
      </c>
      <c r="AR1444">
        <v>62987</v>
      </c>
      <c r="AS1444">
        <v>62987</v>
      </c>
      <c r="AT1444">
        <v>62987</v>
      </c>
      <c r="AU1444">
        <v>686506</v>
      </c>
      <c r="AV1444">
        <v>2402771</v>
      </c>
      <c r="AW1444">
        <v>2402771</v>
      </c>
      <c r="AX1444">
        <v>2402771</v>
      </c>
      <c r="AY1444">
        <v>822589</v>
      </c>
      <c r="AZ1444">
        <v>376360</v>
      </c>
      <c r="BA1444">
        <v>2591297</v>
      </c>
      <c r="BB1444" t="s">
        <v>3796</v>
      </c>
      <c r="BC1444" t="s">
        <v>3797</v>
      </c>
      <c r="BD1444" t="s">
        <v>3843</v>
      </c>
      <c r="BE1444" t="s">
        <v>3844</v>
      </c>
      <c r="BF1444" t="s">
        <v>3845</v>
      </c>
      <c r="BG1444" t="s">
        <v>3847</v>
      </c>
      <c r="BH1444" t="s">
        <v>523</v>
      </c>
      <c r="BI1444" t="s">
        <v>532</v>
      </c>
      <c r="BJ1444" t="s">
        <v>533</v>
      </c>
      <c r="BK1444" t="s">
        <v>3791</v>
      </c>
      <c r="BL1444" t="s">
        <v>5450</v>
      </c>
      <c r="BM1444" t="s">
        <v>4949</v>
      </c>
      <c r="BN1444" t="s">
        <v>5444</v>
      </c>
      <c r="BO1444" t="s">
        <v>4950</v>
      </c>
      <c r="BP1444" s="441" t="str">
        <f t="shared" si="22"/>
        <v>WA.2378.EBD.952.301.B.521811</v>
      </c>
    </row>
    <row r="1445" spans="1:68">
      <c r="A1445" t="s">
        <v>5010</v>
      </c>
      <c r="B1445" t="s">
        <v>4936</v>
      </c>
      <c r="C1445" t="s">
        <v>4937</v>
      </c>
      <c r="D1445" t="s">
        <v>3795</v>
      </c>
      <c r="E1445" t="s">
        <v>197</v>
      </c>
      <c r="F1445" t="s">
        <v>3842</v>
      </c>
      <c r="G1445" t="s">
        <v>2445</v>
      </c>
      <c r="H1445" t="s">
        <v>4938</v>
      </c>
      <c r="I1445">
        <v>5</v>
      </c>
      <c r="J1445" t="s">
        <v>5031</v>
      </c>
      <c r="K1445">
        <v>1</v>
      </c>
      <c r="L1445" t="s">
        <v>812</v>
      </c>
      <c r="M1445" t="s">
        <v>509</v>
      </c>
      <c r="N1445" t="s">
        <v>131</v>
      </c>
      <c r="O1445" t="s">
        <v>530</v>
      </c>
      <c r="P1445" t="s">
        <v>8</v>
      </c>
      <c r="Q1445" t="s">
        <v>4570</v>
      </c>
      <c r="R1445" t="s">
        <v>4940</v>
      </c>
      <c r="S1445" t="s">
        <v>195</v>
      </c>
      <c r="T1445" t="s">
        <v>4570</v>
      </c>
      <c r="U1445" t="s">
        <v>4570</v>
      </c>
      <c r="V1445" t="s">
        <v>4496</v>
      </c>
      <c r="W1445" t="s">
        <v>4570</v>
      </c>
      <c r="X1445" t="s">
        <v>6654</v>
      </c>
      <c r="Y1445" t="s">
        <v>4483</v>
      </c>
      <c r="Z1445" t="s">
        <v>8</v>
      </c>
      <c r="AA1445">
        <v>0</v>
      </c>
      <c r="AB1445" t="s">
        <v>195</v>
      </c>
      <c r="AC1445">
        <v>0</v>
      </c>
      <c r="AD1445" t="s">
        <v>195</v>
      </c>
      <c r="AE1445">
        <v>0</v>
      </c>
      <c r="AF1445" t="s">
        <v>195</v>
      </c>
      <c r="AG1445">
        <v>0</v>
      </c>
      <c r="AH1445" t="s">
        <v>195</v>
      </c>
      <c r="AI1445">
        <v>7</v>
      </c>
      <c r="AJ1445" t="s">
        <v>106</v>
      </c>
      <c r="AK1445">
        <v>1000000</v>
      </c>
      <c r="AL1445">
        <v>7000000</v>
      </c>
      <c r="AM1445" t="s">
        <v>195</v>
      </c>
      <c r="AN1445">
        <v>0</v>
      </c>
      <c r="AO1445" t="s">
        <v>5011</v>
      </c>
      <c r="AP1445">
        <v>36742</v>
      </c>
      <c r="AQ1445">
        <v>36742</v>
      </c>
      <c r="AR1445">
        <v>36742</v>
      </c>
      <c r="AS1445">
        <v>36742</v>
      </c>
      <c r="AT1445">
        <v>36742</v>
      </c>
      <c r="AU1445">
        <v>400462</v>
      </c>
      <c r="AV1445">
        <v>1401616</v>
      </c>
      <c r="AW1445">
        <v>1401616</v>
      </c>
      <c r="AX1445">
        <v>1401616</v>
      </c>
      <c r="AY1445">
        <v>479843</v>
      </c>
      <c r="AZ1445">
        <v>219543</v>
      </c>
      <c r="BA1445">
        <v>1511594</v>
      </c>
      <c r="BB1445" t="s">
        <v>3796</v>
      </c>
      <c r="BC1445" t="s">
        <v>3797</v>
      </c>
      <c r="BD1445" t="s">
        <v>3843</v>
      </c>
      <c r="BE1445" t="s">
        <v>3844</v>
      </c>
      <c r="BF1445" t="s">
        <v>3845</v>
      </c>
      <c r="BG1445" t="s">
        <v>3848</v>
      </c>
      <c r="BH1445" t="s">
        <v>523</v>
      </c>
      <c r="BI1445" t="s">
        <v>532</v>
      </c>
      <c r="BJ1445" t="s">
        <v>533</v>
      </c>
      <c r="BK1445" t="s">
        <v>3791</v>
      </c>
      <c r="BL1445" t="s">
        <v>5049</v>
      </c>
      <c r="BM1445" t="s">
        <v>4949</v>
      </c>
      <c r="BN1445" t="s">
        <v>5444</v>
      </c>
      <c r="BO1445" t="s">
        <v>4950</v>
      </c>
      <c r="BP1445" s="441" t="str">
        <f t="shared" si="22"/>
        <v>WA.2378.EBD.952.301.C.521811</v>
      </c>
    </row>
    <row r="1446" spans="1:68">
      <c r="A1446" t="s">
        <v>5010</v>
      </c>
      <c r="B1446" t="s">
        <v>4936</v>
      </c>
      <c r="C1446" t="s">
        <v>4937</v>
      </c>
      <c r="D1446" t="s">
        <v>3795</v>
      </c>
      <c r="E1446" t="s">
        <v>197</v>
      </c>
      <c r="F1446" t="s">
        <v>3842</v>
      </c>
      <c r="G1446" t="s">
        <v>2445</v>
      </c>
      <c r="H1446" t="s">
        <v>4938</v>
      </c>
      <c r="I1446">
        <v>5</v>
      </c>
      <c r="J1446" t="s">
        <v>5031</v>
      </c>
      <c r="K1446">
        <v>1</v>
      </c>
      <c r="L1446" t="s">
        <v>812</v>
      </c>
      <c r="M1446" t="s">
        <v>509</v>
      </c>
      <c r="N1446" t="s">
        <v>131</v>
      </c>
      <c r="O1446" t="s">
        <v>530</v>
      </c>
      <c r="P1446" t="s">
        <v>8</v>
      </c>
      <c r="Q1446" t="s">
        <v>4570</v>
      </c>
      <c r="R1446" t="s">
        <v>4940</v>
      </c>
      <c r="S1446" t="s">
        <v>195</v>
      </c>
      <c r="T1446" t="s">
        <v>4570</v>
      </c>
      <c r="U1446" t="s">
        <v>4570</v>
      </c>
      <c r="V1446" t="s">
        <v>4951</v>
      </c>
      <c r="W1446" t="s">
        <v>4496</v>
      </c>
      <c r="X1446" t="s">
        <v>6655</v>
      </c>
      <c r="Y1446" t="s">
        <v>4493</v>
      </c>
      <c r="Z1446" t="s">
        <v>8</v>
      </c>
      <c r="AA1446">
        <v>0</v>
      </c>
      <c r="AB1446" t="s">
        <v>195</v>
      </c>
      <c r="AC1446">
        <v>0</v>
      </c>
      <c r="AD1446" t="s">
        <v>195</v>
      </c>
      <c r="AE1446">
        <v>0</v>
      </c>
      <c r="AF1446" t="s">
        <v>195</v>
      </c>
      <c r="AG1446">
        <v>0</v>
      </c>
      <c r="AH1446" t="s">
        <v>195</v>
      </c>
      <c r="AI1446">
        <v>7</v>
      </c>
      <c r="AJ1446" t="s">
        <v>106</v>
      </c>
      <c r="AK1446">
        <v>1500000</v>
      </c>
      <c r="AL1446">
        <v>10500000</v>
      </c>
      <c r="AM1446" t="s">
        <v>195</v>
      </c>
      <c r="AN1446">
        <v>0</v>
      </c>
      <c r="AO1446" t="s">
        <v>5011</v>
      </c>
      <c r="AP1446">
        <v>55114</v>
      </c>
      <c r="AQ1446">
        <v>55114</v>
      </c>
      <c r="AR1446">
        <v>55114</v>
      </c>
      <c r="AS1446">
        <v>55114</v>
      </c>
      <c r="AT1446">
        <v>55114</v>
      </c>
      <c r="AU1446">
        <v>600693</v>
      </c>
      <c r="AV1446">
        <v>2102424</v>
      </c>
      <c r="AW1446">
        <v>2102424</v>
      </c>
      <c r="AX1446">
        <v>2102424</v>
      </c>
      <c r="AY1446">
        <v>719765</v>
      </c>
      <c r="AZ1446">
        <v>329315</v>
      </c>
      <c r="BA1446">
        <v>2267385</v>
      </c>
      <c r="BB1446" t="s">
        <v>3796</v>
      </c>
      <c r="BC1446" t="s">
        <v>3797</v>
      </c>
      <c r="BD1446" t="s">
        <v>3843</v>
      </c>
      <c r="BE1446" t="s">
        <v>3844</v>
      </c>
      <c r="BF1446" t="s">
        <v>3845</v>
      </c>
      <c r="BG1446" t="s">
        <v>3848</v>
      </c>
      <c r="BH1446" t="s">
        <v>523</v>
      </c>
      <c r="BI1446" t="s">
        <v>532</v>
      </c>
      <c r="BJ1446" t="s">
        <v>533</v>
      </c>
      <c r="BK1446" t="s">
        <v>3791</v>
      </c>
      <c r="BL1446" t="s">
        <v>5450</v>
      </c>
      <c r="BM1446" t="s">
        <v>4949</v>
      </c>
      <c r="BN1446" t="s">
        <v>5444</v>
      </c>
      <c r="BO1446" t="s">
        <v>4950</v>
      </c>
      <c r="BP1446" s="441" t="str">
        <f t="shared" si="22"/>
        <v>WA.2378.EBD.952.301.C.521811</v>
      </c>
    </row>
    <row r="1447" spans="1:68">
      <c r="A1447" t="s">
        <v>5010</v>
      </c>
      <c r="B1447" t="s">
        <v>4936</v>
      </c>
      <c r="C1447" t="s">
        <v>4937</v>
      </c>
      <c r="D1447" t="s">
        <v>3795</v>
      </c>
      <c r="E1447" t="s">
        <v>197</v>
      </c>
      <c r="F1447" t="s">
        <v>3842</v>
      </c>
      <c r="G1447" t="s">
        <v>2445</v>
      </c>
      <c r="H1447" t="s">
        <v>4938</v>
      </c>
      <c r="I1447">
        <v>5</v>
      </c>
      <c r="J1447" t="s">
        <v>5047</v>
      </c>
      <c r="K1447">
        <v>1</v>
      </c>
      <c r="L1447" t="s">
        <v>812</v>
      </c>
      <c r="M1447" t="s">
        <v>566</v>
      </c>
      <c r="N1447" t="s">
        <v>147</v>
      </c>
      <c r="O1447" t="s">
        <v>530</v>
      </c>
      <c r="P1447" t="s">
        <v>8</v>
      </c>
      <c r="Q1447" t="s">
        <v>4570</v>
      </c>
      <c r="R1447" t="s">
        <v>4940</v>
      </c>
      <c r="S1447" t="s">
        <v>195</v>
      </c>
      <c r="T1447" t="s">
        <v>4570</v>
      </c>
      <c r="U1447" t="s">
        <v>4570</v>
      </c>
      <c r="V1447" t="s">
        <v>4496</v>
      </c>
      <c r="W1447" t="s">
        <v>4570</v>
      </c>
      <c r="X1447" t="s">
        <v>6656</v>
      </c>
      <c r="Y1447" t="s">
        <v>4493</v>
      </c>
      <c r="Z1447" t="s">
        <v>8</v>
      </c>
      <c r="AA1447">
        <v>0</v>
      </c>
      <c r="AB1447" t="s">
        <v>195</v>
      </c>
      <c r="AC1447">
        <v>0</v>
      </c>
      <c r="AD1447" t="s">
        <v>195</v>
      </c>
      <c r="AE1447">
        <v>0</v>
      </c>
      <c r="AF1447" t="s">
        <v>195</v>
      </c>
      <c r="AG1447">
        <v>0</v>
      </c>
      <c r="AH1447" t="s">
        <v>195</v>
      </c>
      <c r="AI1447">
        <v>11</v>
      </c>
      <c r="AJ1447" t="s">
        <v>9</v>
      </c>
      <c r="AK1447">
        <v>1500000</v>
      </c>
      <c r="AL1447">
        <v>16500000</v>
      </c>
      <c r="AM1447" t="s">
        <v>195</v>
      </c>
      <c r="AN1447">
        <v>0</v>
      </c>
      <c r="AO1447" t="s">
        <v>5011</v>
      </c>
      <c r="AP1447">
        <v>535133</v>
      </c>
      <c r="AQ1447">
        <v>535133</v>
      </c>
      <c r="AR1447">
        <v>611683</v>
      </c>
      <c r="AS1447">
        <v>642960</v>
      </c>
      <c r="AT1447">
        <v>1024244</v>
      </c>
      <c r="AU1447">
        <v>719692</v>
      </c>
      <c r="AV1447">
        <v>1166731</v>
      </c>
      <c r="AW1447">
        <v>1031136</v>
      </c>
      <c r="AX1447">
        <v>1143812</v>
      </c>
      <c r="AY1447">
        <v>4450212</v>
      </c>
      <c r="AZ1447">
        <v>1227184</v>
      </c>
      <c r="BA1447">
        <v>3412080</v>
      </c>
      <c r="BB1447" t="s">
        <v>3796</v>
      </c>
      <c r="BC1447" t="s">
        <v>3797</v>
      </c>
      <c r="BD1447" t="s">
        <v>3843</v>
      </c>
      <c r="BE1447" t="s">
        <v>3853</v>
      </c>
      <c r="BF1447" t="s">
        <v>3854</v>
      </c>
      <c r="BG1447" t="s">
        <v>3860</v>
      </c>
      <c r="BH1447" t="s">
        <v>523</v>
      </c>
      <c r="BI1447" t="s">
        <v>565</v>
      </c>
      <c r="BJ1447" t="s">
        <v>535</v>
      </c>
      <c r="BK1447" t="s">
        <v>3791</v>
      </c>
      <c r="BL1447" t="s">
        <v>5476</v>
      </c>
      <c r="BM1447" t="s">
        <v>4949</v>
      </c>
      <c r="BN1447" t="s">
        <v>5444</v>
      </c>
      <c r="BO1447" t="s">
        <v>4950</v>
      </c>
      <c r="BP1447" s="441" t="str">
        <f t="shared" si="22"/>
        <v>WA.2378.EBD.955.301.F.521811</v>
      </c>
    </row>
    <row r="1448" spans="1:68">
      <c r="A1448" t="s">
        <v>5010</v>
      </c>
      <c r="B1448" t="s">
        <v>4936</v>
      </c>
      <c r="C1448" t="s">
        <v>4937</v>
      </c>
      <c r="D1448" t="s">
        <v>3795</v>
      </c>
      <c r="E1448" t="s">
        <v>197</v>
      </c>
      <c r="F1448" t="s">
        <v>3842</v>
      </c>
      <c r="G1448" t="s">
        <v>2445</v>
      </c>
      <c r="H1448" t="s">
        <v>4938</v>
      </c>
      <c r="I1448">
        <v>5</v>
      </c>
      <c r="J1448" t="s">
        <v>5047</v>
      </c>
      <c r="K1448">
        <v>1</v>
      </c>
      <c r="L1448" t="s">
        <v>812</v>
      </c>
      <c r="M1448" t="s">
        <v>566</v>
      </c>
      <c r="N1448" t="s">
        <v>147</v>
      </c>
      <c r="O1448" t="s">
        <v>530</v>
      </c>
      <c r="P1448" t="s">
        <v>8</v>
      </c>
      <c r="Q1448" t="s">
        <v>4570</v>
      </c>
      <c r="R1448" t="s">
        <v>4940</v>
      </c>
      <c r="S1448" t="s">
        <v>195</v>
      </c>
      <c r="T1448" t="s">
        <v>4570</v>
      </c>
      <c r="U1448" t="s">
        <v>4570</v>
      </c>
      <c r="V1448" t="s">
        <v>4951</v>
      </c>
      <c r="W1448" t="s">
        <v>4496</v>
      </c>
      <c r="X1448" t="s">
        <v>6657</v>
      </c>
      <c r="Y1448" t="s">
        <v>4483</v>
      </c>
      <c r="Z1448" t="s">
        <v>8</v>
      </c>
      <c r="AA1448">
        <v>0</v>
      </c>
      <c r="AB1448" t="s">
        <v>195</v>
      </c>
      <c r="AC1448">
        <v>0</v>
      </c>
      <c r="AD1448" t="s">
        <v>195</v>
      </c>
      <c r="AE1448">
        <v>0</v>
      </c>
      <c r="AF1448" t="s">
        <v>195</v>
      </c>
      <c r="AG1448">
        <v>0</v>
      </c>
      <c r="AH1448" t="s">
        <v>195</v>
      </c>
      <c r="AI1448">
        <v>11</v>
      </c>
      <c r="AJ1448" t="s">
        <v>9</v>
      </c>
      <c r="AK1448">
        <v>1000000</v>
      </c>
      <c r="AL1448">
        <v>11000000</v>
      </c>
      <c r="AM1448" t="s">
        <v>195</v>
      </c>
      <c r="AN1448">
        <v>0</v>
      </c>
      <c r="AO1448" t="s">
        <v>5011</v>
      </c>
      <c r="AP1448">
        <v>356756</v>
      </c>
      <c r="AQ1448">
        <v>356756</v>
      </c>
      <c r="AR1448">
        <v>407789</v>
      </c>
      <c r="AS1448">
        <v>428640</v>
      </c>
      <c r="AT1448">
        <v>682830</v>
      </c>
      <c r="AU1448">
        <v>479795</v>
      </c>
      <c r="AV1448">
        <v>777820</v>
      </c>
      <c r="AW1448">
        <v>687424</v>
      </c>
      <c r="AX1448">
        <v>762541</v>
      </c>
      <c r="AY1448">
        <v>2966808</v>
      </c>
      <c r="AZ1448">
        <v>818123</v>
      </c>
      <c r="BA1448">
        <v>2274718</v>
      </c>
      <c r="BB1448" t="s">
        <v>3796</v>
      </c>
      <c r="BC1448" t="s">
        <v>3797</v>
      </c>
      <c r="BD1448" t="s">
        <v>3843</v>
      </c>
      <c r="BE1448" t="s">
        <v>3853</v>
      </c>
      <c r="BF1448" t="s">
        <v>3854</v>
      </c>
      <c r="BG1448" t="s">
        <v>3860</v>
      </c>
      <c r="BH1448" t="s">
        <v>523</v>
      </c>
      <c r="BI1448" t="s">
        <v>565</v>
      </c>
      <c r="BJ1448" t="s">
        <v>535</v>
      </c>
      <c r="BK1448" t="s">
        <v>3791</v>
      </c>
      <c r="BL1448" t="s">
        <v>5113</v>
      </c>
      <c r="BM1448" t="s">
        <v>4949</v>
      </c>
      <c r="BN1448" t="s">
        <v>5444</v>
      </c>
      <c r="BO1448" t="s">
        <v>4950</v>
      </c>
      <c r="BP1448" s="441" t="str">
        <f t="shared" si="22"/>
        <v>WA.2378.EBD.955.301.F.521811</v>
      </c>
    </row>
    <row r="1449" spans="1:68">
      <c r="A1449" t="s">
        <v>4935</v>
      </c>
      <c r="B1449" t="s">
        <v>4936</v>
      </c>
      <c r="C1449" t="s">
        <v>4937</v>
      </c>
      <c r="D1449" t="s">
        <v>3795</v>
      </c>
      <c r="E1449" t="s">
        <v>197</v>
      </c>
      <c r="F1449" t="s">
        <v>3812</v>
      </c>
      <c r="G1449" t="s">
        <v>820</v>
      </c>
      <c r="H1449" t="s">
        <v>4938</v>
      </c>
      <c r="I1449">
        <v>9</v>
      </c>
      <c r="J1449" t="s">
        <v>5716</v>
      </c>
      <c r="K1449">
        <v>1</v>
      </c>
      <c r="L1449" t="s">
        <v>546</v>
      </c>
      <c r="M1449" t="s">
        <v>1786</v>
      </c>
      <c r="N1449" t="s">
        <v>2150</v>
      </c>
      <c r="O1449" t="s">
        <v>530</v>
      </c>
      <c r="P1449" t="s">
        <v>8</v>
      </c>
      <c r="Q1449" t="s">
        <v>4570</v>
      </c>
      <c r="R1449" t="s">
        <v>4940</v>
      </c>
      <c r="S1449" t="s">
        <v>195</v>
      </c>
      <c r="T1449" t="s">
        <v>4570</v>
      </c>
      <c r="U1449" t="s">
        <v>4570</v>
      </c>
      <c r="V1449" t="s">
        <v>4496</v>
      </c>
      <c r="W1449" t="s">
        <v>4570</v>
      </c>
      <c r="X1449" t="s">
        <v>6658</v>
      </c>
      <c r="Y1449" t="s">
        <v>4483</v>
      </c>
      <c r="Z1449" t="s">
        <v>8</v>
      </c>
      <c r="AA1449">
        <v>0</v>
      </c>
      <c r="AB1449" t="s">
        <v>195</v>
      </c>
      <c r="AC1449">
        <v>0</v>
      </c>
      <c r="AD1449" t="s">
        <v>195</v>
      </c>
      <c r="AE1449">
        <v>0</v>
      </c>
      <c r="AF1449" t="s">
        <v>195</v>
      </c>
      <c r="AG1449">
        <v>0</v>
      </c>
      <c r="AH1449" t="s">
        <v>195</v>
      </c>
      <c r="AI1449">
        <v>40</v>
      </c>
      <c r="AJ1449" t="s">
        <v>9</v>
      </c>
      <c r="AK1449">
        <v>1000000</v>
      </c>
      <c r="AL1449">
        <v>40000000</v>
      </c>
      <c r="AM1449" t="s">
        <v>195</v>
      </c>
      <c r="AN1449">
        <v>0</v>
      </c>
      <c r="AO1449" t="s">
        <v>4943</v>
      </c>
      <c r="AP1449">
        <v>225926</v>
      </c>
      <c r="AQ1449">
        <v>1042225</v>
      </c>
      <c r="AR1449">
        <v>2972506</v>
      </c>
      <c r="AS1449">
        <v>3103479</v>
      </c>
      <c r="AT1449">
        <v>3385961</v>
      </c>
      <c r="AU1449">
        <v>3831532</v>
      </c>
      <c r="AV1449">
        <v>3794614</v>
      </c>
      <c r="AW1449">
        <v>6183859</v>
      </c>
      <c r="AX1449">
        <v>5969418</v>
      </c>
      <c r="AY1449">
        <v>5113671</v>
      </c>
      <c r="AZ1449">
        <v>4222211</v>
      </c>
      <c r="BA1449">
        <v>154598</v>
      </c>
      <c r="BB1449" t="s">
        <v>3796</v>
      </c>
      <c r="BC1449" t="s">
        <v>3797</v>
      </c>
      <c r="BD1449" t="s">
        <v>3813</v>
      </c>
      <c r="BE1449" t="s">
        <v>4605</v>
      </c>
      <c r="BF1449" t="s">
        <v>3734</v>
      </c>
      <c r="BG1449" t="s">
        <v>3827</v>
      </c>
      <c r="BH1449" t="s">
        <v>523</v>
      </c>
      <c r="BI1449" t="s">
        <v>565</v>
      </c>
      <c r="BJ1449" t="s">
        <v>549</v>
      </c>
      <c r="BK1449" t="s">
        <v>3791</v>
      </c>
      <c r="BL1449" t="s">
        <v>5049</v>
      </c>
      <c r="BM1449" t="s">
        <v>4949</v>
      </c>
      <c r="BN1449" t="s">
        <v>5444</v>
      </c>
      <c r="BO1449" t="s">
        <v>4950</v>
      </c>
      <c r="BP1449" s="441" t="str">
        <f t="shared" si="22"/>
        <v>WA.2378.EBA.994.002.GA.521811</v>
      </c>
    </row>
    <row r="1450" spans="1:68">
      <c r="A1450" t="s">
        <v>4935</v>
      </c>
      <c r="B1450" t="s">
        <v>4936</v>
      </c>
      <c r="C1450" t="s">
        <v>4937</v>
      </c>
      <c r="D1450" t="s">
        <v>3795</v>
      </c>
      <c r="E1450" t="s">
        <v>197</v>
      </c>
      <c r="F1450" t="s">
        <v>3812</v>
      </c>
      <c r="G1450" t="s">
        <v>820</v>
      </c>
      <c r="H1450" t="s">
        <v>4938</v>
      </c>
      <c r="I1450">
        <v>9</v>
      </c>
      <c r="J1450" t="s">
        <v>5716</v>
      </c>
      <c r="K1450">
        <v>1</v>
      </c>
      <c r="L1450" t="s">
        <v>546</v>
      </c>
      <c r="M1450" t="s">
        <v>1786</v>
      </c>
      <c r="N1450" t="s">
        <v>2150</v>
      </c>
      <c r="O1450" t="s">
        <v>530</v>
      </c>
      <c r="P1450" t="s">
        <v>8</v>
      </c>
      <c r="Q1450" t="s">
        <v>4570</v>
      </c>
      <c r="R1450" t="s">
        <v>4940</v>
      </c>
      <c r="S1450" t="s">
        <v>195</v>
      </c>
      <c r="T1450" t="s">
        <v>4570</v>
      </c>
      <c r="U1450" t="s">
        <v>4570</v>
      </c>
      <c r="V1450" t="s">
        <v>4951</v>
      </c>
      <c r="W1450" t="s">
        <v>4496</v>
      </c>
      <c r="X1450" t="s">
        <v>6659</v>
      </c>
      <c r="Y1450" t="s">
        <v>4493</v>
      </c>
      <c r="Z1450" t="s">
        <v>8</v>
      </c>
      <c r="AA1450">
        <v>0</v>
      </c>
      <c r="AB1450" t="s">
        <v>195</v>
      </c>
      <c r="AC1450">
        <v>0</v>
      </c>
      <c r="AD1450" t="s">
        <v>195</v>
      </c>
      <c r="AE1450">
        <v>0</v>
      </c>
      <c r="AF1450" t="s">
        <v>195</v>
      </c>
      <c r="AG1450">
        <v>0</v>
      </c>
      <c r="AH1450" t="s">
        <v>195</v>
      </c>
      <c r="AI1450">
        <v>40</v>
      </c>
      <c r="AJ1450" t="s">
        <v>9</v>
      </c>
      <c r="AK1450">
        <v>1500000</v>
      </c>
      <c r="AL1450">
        <v>60000000</v>
      </c>
      <c r="AM1450" t="s">
        <v>195</v>
      </c>
      <c r="AN1450">
        <v>0</v>
      </c>
      <c r="AO1450" t="s">
        <v>4943</v>
      </c>
      <c r="AP1450">
        <v>338889</v>
      </c>
      <c r="AQ1450">
        <v>1563338</v>
      </c>
      <c r="AR1450">
        <v>4458760</v>
      </c>
      <c r="AS1450">
        <v>4655219</v>
      </c>
      <c r="AT1450">
        <v>5078942</v>
      </c>
      <c r="AU1450">
        <v>5747298</v>
      </c>
      <c r="AV1450">
        <v>5691921</v>
      </c>
      <c r="AW1450">
        <v>9275789</v>
      </c>
      <c r="AX1450">
        <v>8954128</v>
      </c>
      <c r="AY1450">
        <v>7670507</v>
      </c>
      <c r="AZ1450">
        <v>6333316</v>
      </c>
      <c r="BA1450">
        <v>231893</v>
      </c>
      <c r="BB1450" t="s">
        <v>3796</v>
      </c>
      <c r="BC1450" t="s">
        <v>3797</v>
      </c>
      <c r="BD1450" t="s">
        <v>3813</v>
      </c>
      <c r="BE1450" t="s">
        <v>4605</v>
      </c>
      <c r="BF1450" t="s">
        <v>3734</v>
      </c>
      <c r="BG1450" t="s">
        <v>3827</v>
      </c>
      <c r="BH1450" t="s">
        <v>523</v>
      </c>
      <c r="BI1450" t="s">
        <v>565</v>
      </c>
      <c r="BJ1450" t="s">
        <v>549</v>
      </c>
      <c r="BK1450" t="s">
        <v>3791</v>
      </c>
      <c r="BL1450" t="s">
        <v>5450</v>
      </c>
      <c r="BM1450" t="s">
        <v>4949</v>
      </c>
      <c r="BN1450" t="s">
        <v>5444</v>
      </c>
      <c r="BO1450" t="s">
        <v>4950</v>
      </c>
      <c r="BP1450" s="441" t="str">
        <f t="shared" si="22"/>
        <v>WA.2378.EBA.994.002.GA.521811</v>
      </c>
    </row>
    <row r="1451" spans="1:68">
      <c r="A1451" t="s">
        <v>4935</v>
      </c>
      <c r="B1451" t="s">
        <v>4936</v>
      </c>
      <c r="C1451" t="s">
        <v>4937</v>
      </c>
      <c r="D1451" t="s">
        <v>3795</v>
      </c>
      <c r="E1451" t="s">
        <v>197</v>
      </c>
      <c r="F1451" t="s">
        <v>3812</v>
      </c>
      <c r="G1451" t="s">
        <v>820</v>
      </c>
      <c r="H1451" t="s">
        <v>4938</v>
      </c>
      <c r="I1451">
        <v>9</v>
      </c>
      <c r="J1451" t="s">
        <v>5716</v>
      </c>
      <c r="K1451">
        <v>1</v>
      </c>
      <c r="L1451" t="s">
        <v>546</v>
      </c>
      <c r="M1451" t="s">
        <v>1786</v>
      </c>
      <c r="N1451" t="s">
        <v>2150</v>
      </c>
      <c r="O1451" t="s">
        <v>530</v>
      </c>
      <c r="P1451" t="s">
        <v>8</v>
      </c>
      <c r="Q1451" t="s">
        <v>4570</v>
      </c>
      <c r="R1451" t="s">
        <v>4940</v>
      </c>
      <c r="S1451" t="s">
        <v>195</v>
      </c>
      <c r="T1451" t="s">
        <v>4570</v>
      </c>
      <c r="U1451" t="s">
        <v>4570</v>
      </c>
      <c r="V1451" t="s">
        <v>5001</v>
      </c>
      <c r="W1451" t="s">
        <v>4951</v>
      </c>
      <c r="X1451" t="s">
        <v>6660</v>
      </c>
      <c r="Y1451" t="s">
        <v>4509</v>
      </c>
      <c r="Z1451" t="s">
        <v>8</v>
      </c>
      <c r="AA1451">
        <v>0</v>
      </c>
      <c r="AB1451" t="s">
        <v>195</v>
      </c>
      <c r="AC1451">
        <v>0</v>
      </c>
      <c r="AD1451" t="s">
        <v>195</v>
      </c>
      <c r="AE1451">
        <v>0</v>
      </c>
      <c r="AF1451" t="s">
        <v>195</v>
      </c>
      <c r="AG1451">
        <v>0</v>
      </c>
      <c r="AH1451" t="s">
        <v>195</v>
      </c>
      <c r="AI1451">
        <v>192</v>
      </c>
      <c r="AJ1451" t="s">
        <v>9</v>
      </c>
      <c r="AK1451">
        <v>50000</v>
      </c>
      <c r="AL1451">
        <v>9600000</v>
      </c>
      <c r="AM1451" t="s">
        <v>195</v>
      </c>
      <c r="AN1451">
        <v>0</v>
      </c>
      <c r="AO1451" t="s">
        <v>4943</v>
      </c>
      <c r="AP1451">
        <v>54222</v>
      </c>
      <c r="AQ1451">
        <v>250134</v>
      </c>
      <c r="AR1451">
        <v>713402</v>
      </c>
      <c r="AS1451">
        <v>744835</v>
      </c>
      <c r="AT1451">
        <v>812631</v>
      </c>
      <c r="AU1451">
        <v>919568</v>
      </c>
      <c r="AV1451">
        <v>910707</v>
      </c>
      <c r="AW1451">
        <v>1484126</v>
      </c>
      <c r="AX1451">
        <v>1432660</v>
      </c>
      <c r="AY1451">
        <v>1227281</v>
      </c>
      <c r="AZ1451">
        <v>1013331</v>
      </c>
      <c r="BA1451">
        <v>37103</v>
      </c>
      <c r="BB1451" t="s">
        <v>3796</v>
      </c>
      <c r="BC1451" t="s">
        <v>3797</v>
      </c>
      <c r="BD1451" t="s">
        <v>3813</v>
      </c>
      <c r="BE1451" t="s">
        <v>4605</v>
      </c>
      <c r="BF1451" t="s">
        <v>3734</v>
      </c>
      <c r="BG1451" t="s">
        <v>3827</v>
      </c>
      <c r="BH1451" t="s">
        <v>523</v>
      </c>
      <c r="BI1451" t="s">
        <v>565</v>
      </c>
      <c r="BJ1451" t="s">
        <v>549</v>
      </c>
      <c r="BK1451" t="s">
        <v>3791</v>
      </c>
      <c r="BL1451" t="s">
        <v>6661</v>
      </c>
      <c r="BM1451" t="s">
        <v>4949</v>
      </c>
      <c r="BN1451" t="s">
        <v>5444</v>
      </c>
      <c r="BO1451" t="s">
        <v>4950</v>
      </c>
      <c r="BP1451" s="441" t="str">
        <f t="shared" si="22"/>
        <v>WA.2378.EBA.994.002.GA.521811</v>
      </c>
    </row>
    <row r="1452" spans="1:68">
      <c r="A1452" t="s">
        <v>4935</v>
      </c>
      <c r="B1452" t="s">
        <v>4936</v>
      </c>
      <c r="C1452" t="s">
        <v>4937</v>
      </c>
      <c r="D1452" t="s">
        <v>3795</v>
      </c>
      <c r="E1452" t="s">
        <v>197</v>
      </c>
      <c r="F1452" t="s">
        <v>3812</v>
      </c>
      <c r="G1452" t="s">
        <v>820</v>
      </c>
      <c r="H1452" t="s">
        <v>4938</v>
      </c>
      <c r="I1452">
        <v>9</v>
      </c>
      <c r="J1452" t="s">
        <v>5716</v>
      </c>
      <c r="K1452">
        <v>1</v>
      </c>
      <c r="L1452" t="s">
        <v>546</v>
      </c>
      <c r="M1452" t="s">
        <v>1786</v>
      </c>
      <c r="N1452" t="s">
        <v>2150</v>
      </c>
      <c r="O1452" t="s">
        <v>530</v>
      </c>
      <c r="P1452" t="s">
        <v>8</v>
      </c>
      <c r="Q1452" t="s">
        <v>4570</v>
      </c>
      <c r="R1452" t="s">
        <v>4940</v>
      </c>
      <c r="S1452" t="s">
        <v>195</v>
      </c>
      <c r="T1452" t="s">
        <v>4570</v>
      </c>
      <c r="U1452" t="s">
        <v>4570</v>
      </c>
      <c r="V1452" t="s">
        <v>5092</v>
      </c>
      <c r="W1452" t="s">
        <v>5001</v>
      </c>
      <c r="X1452" t="s">
        <v>6662</v>
      </c>
      <c r="Y1452" t="s">
        <v>4508</v>
      </c>
      <c r="Z1452" t="s">
        <v>8</v>
      </c>
      <c r="AA1452">
        <v>0</v>
      </c>
      <c r="AB1452" t="s">
        <v>195</v>
      </c>
      <c r="AC1452">
        <v>0</v>
      </c>
      <c r="AD1452" t="s">
        <v>195</v>
      </c>
      <c r="AE1452">
        <v>0</v>
      </c>
      <c r="AF1452" t="s">
        <v>195</v>
      </c>
      <c r="AG1452">
        <v>0</v>
      </c>
      <c r="AH1452" t="s">
        <v>195</v>
      </c>
      <c r="AI1452">
        <v>192</v>
      </c>
      <c r="AJ1452" t="s">
        <v>9</v>
      </c>
      <c r="AK1452">
        <v>55000</v>
      </c>
      <c r="AL1452">
        <v>10560000</v>
      </c>
      <c r="AM1452" t="s">
        <v>195</v>
      </c>
      <c r="AN1452">
        <v>0</v>
      </c>
      <c r="AO1452" t="s">
        <v>4943</v>
      </c>
      <c r="AP1452">
        <v>59644</v>
      </c>
      <c r="AQ1452">
        <v>275147</v>
      </c>
      <c r="AR1452">
        <v>784742</v>
      </c>
      <c r="AS1452">
        <v>819318</v>
      </c>
      <c r="AT1452">
        <v>893894</v>
      </c>
      <c r="AU1452">
        <v>1011524</v>
      </c>
      <c r="AV1452">
        <v>1001778</v>
      </c>
      <c r="AW1452">
        <v>1632539</v>
      </c>
      <c r="AX1452">
        <v>1575926</v>
      </c>
      <c r="AY1452">
        <v>1350009</v>
      </c>
      <c r="AZ1452">
        <v>1114664</v>
      </c>
      <c r="BA1452">
        <v>40815</v>
      </c>
      <c r="BB1452" t="s">
        <v>3796</v>
      </c>
      <c r="BC1452" t="s">
        <v>3797</v>
      </c>
      <c r="BD1452" t="s">
        <v>3813</v>
      </c>
      <c r="BE1452" t="s">
        <v>4605</v>
      </c>
      <c r="BF1452" t="s">
        <v>3734</v>
      </c>
      <c r="BG1452" t="s">
        <v>3827</v>
      </c>
      <c r="BH1452" t="s">
        <v>523</v>
      </c>
      <c r="BI1452" t="s">
        <v>565</v>
      </c>
      <c r="BJ1452" t="s">
        <v>549</v>
      </c>
      <c r="BK1452" t="s">
        <v>3791</v>
      </c>
      <c r="BL1452" t="s">
        <v>6663</v>
      </c>
      <c r="BM1452" t="s">
        <v>4949</v>
      </c>
      <c r="BN1452" t="s">
        <v>5444</v>
      </c>
      <c r="BO1452" t="s">
        <v>4950</v>
      </c>
      <c r="BP1452" s="441" t="str">
        <f t="shared" si="22"/>
        <v>WA.2378.EBA.994.002.GA.521811</v>
      </c>
    </row>
    <row r="1453" spans="1:68">
      <c r="A1453" t="s">
        <v>4935</v>
      </c>
      <c r="B1453" t="s">
        <v>4936</v>
      </c>
      <c r="C1453" t="s">
        <v>4937</v>
      </c>
      <c r="D1453" t="s">
        <v>3795</v>
      </c>
      <c r="E1453" t="s">
        <v>197</v>
      </c>
      <c r="F1453" t="s">
        <v>3812</v>
      </c>
      <c r="G1453" t="s">
        <v>820</v>
      </c>
      <c r="H1453" t="s">
        <v>4938</v>
      </c>
      <c r="I1453">
        <v>9</v>
      </c>
      <c r="J1453" t="s">
        <v>5716</v>
      </c>
      <c r="K1453">
        <v>1</v>
      </c>
      <c r="L1453" t="s">
        <v>546</v>
      </c>
      <c r="M1453" t="s">
        <v>1786</v>
      </c>
      <c r="N1453" t="s">
        <v>2150</v>
      </c>
      <c r="O1453" t="s">
        <v>530</v>
      </c>
      <c r="P1453" t="s">
        <v>8</v>
      </c>
      <c r="Q1453" t="s">
        <v>4570</v>
      </c>
      <c r="R1453" t="s">
        <v>4940</v>
      </c>
      <c r="S1453" t="s">
        <v>195</v>
      </c>
      <c r="T1453" t="s">
        <v>4570</v>
      </c>
      <c r="U1453" t="s">
        <v>4570</v>
      </c>
      <c r="V1453" t="s">
        <v>5096</v>
      </c>
      <c r="W1453" t="s">
        <v>5092</v>
      </c>
      <c r="X1453" t="s">
        <v>6664</v>
      </c>
      <c r="Y1453" t="s">
        <v>4507</v>
      </c>
      <c r="Z1453" t="s">
        <v>8</v>
      </c>
      <c r="AA1453">
        <v>0</v>
      </c>
      <c r="AB1453" t="s">
        <v>195</v>
      </c>
      <c r="AC1453">
        <v>0</v>
      </c>
      <c r="AD1453" t="s">
        <v>195</v>
      </c>
      <c r="AE1453">
        <v>0</v>
      </c>
      <c r="AF1453" t="s">
        <v>195</v>
      </c>
      <c r="AG1453">
        <v>0</v>
      </c>
      <c r="AH1453" t="s">
        <v>195</v>
      </c>
      <c r="AI1453">
        <v>50</v>
      </c>
      <c r="AJ1453" t="s">
        <v>2177</v>
      </c>
      <c r="AK1453">
        <v>220000</v>
      </c>
      <c r="AL1453">
        <v>11000000</v>
      </c>
      <c r="AM1453" t="s">
        <v>195</v>
      </c>
      <c r="AN1453">
        <v>0</v>
      </c>
      <c r="AO1453" t="s">
        <v>4943</v>
      </c>
      <c r="AP1453">
        <v>62130</v>
      </c>
      <c r="AQ1453">
        <v>286612</v>
      </c>
      <c r="AR1453">
        <v>817439</v>
      </c>
      <c r="AS1453">
        <v>853457</v>
      </c>
      <c r="AT1453">
        <v>931139</v>
      </c>
      <c r="AU1453">
        <v>1053671</v>
      </c>
      <c r="AV1453">
        <v>1043519</v>
      </c>
      <c r="AW1453">
        <v>1700561</v>
      </c>
      <c r="AX1453">
        <v>1641590</v>
      </c>
      <c r="AY1453">
        <v>1406260</v>
      </c>
      <c r="AZ1453">
        <v>1161108</v>
      </c>
      <c r="BA1453">
        <v>42514</v>
      </c>
      <c r="BB1453" t="s">
        <v>3796</v>
      </c>
      <c r="BC1453" t="s">
        <v>3797</v>
      </c>
      <c r="BD1453" t="s">
        <v>3813</v>
      </c>
      <c r="BE1453" t="s">
        <v>4605</v>
      </c>
      <c r="BF1453" t="s">
        <v>3734</v>
      </c>
      <c r="BG1453" t="s">
        <v>3827</v>
      </c>
      <c r="BH1453" t="s">
        <v>523</v>
      </c>
      <c r="BI1453" t="s">
        <v>565</v>
      </c>
      <c r="BJ1453" t="s">
        <v>549</v>
      </c>
      <c r="BK1453" t="s">
        <v>3791</v>
      </c>
      <c r="BL1453" t="s">
        <v>6665</v>
      </c>
      <c r="BM1453" t="s">
        <v>4949</v>
      </c>
      <c r="BN1453" t="s">
        <v>5444</v>
      </c>
      <c r="BO1453" t="s">
        <v>4950</v>
      </c>
      <c r="BP1453" s="441" t="str">
        <f t="shared" si="22"/>
        <v>WA.2378.EBA.994.002.GA.521811</v>
      </c>
    </row>
    <row r="1454" spans="1:68">
      <c r="A1454" t="s">
        <v>4935</v>
      </c>
      <c r="B1454" t="s">
        <v>4936</v>
      </c>
      <c r="C1454" t="s">
        <v>4937</v>
      </c>
      <c r="D1454" t="s">
        <v>3795</v>
      </c>
      <c r="E1454" t="s">
        <v>197</v>
      </c>
      <c r="F1454" t="s">
        <v>3812</v>
      </c>
      <c r="G1454" t="s">
        <v>820</v>
      </c>
      <c r="H1454" t="s">
        <v>4938</v>
      </c>
      <c r="I1454">
        <v>9</v>
      </c>
      <c r="J1454" t="s">
        <v>5716</v>
      </c>
      <c r="K1454">
        <v>1</v>
      </c>
      <c r="L1454" t="s">
        <v>546</v>
      </c>
      <c r="M1454" t="s">
        <v>1786</v>
      </c>
      <c r="N1454" t="s">
        <v>2150</v>
      </c>
      <c r="O1454" t="s">
        <v>530</v>
      </c>
      <c r="P1454" t="s">
        <v>8</v>
      </c>
      <c r="Q1454" t="s">
        <v>4570</v>
      </c>
      <c r="R1454" t="s">
        <v>4940</v>
      </c>
      <c r="S1454" t="s">
        <v>195</v>
      </c>
      <c r="T1454" t="s">
        <v>4570</v>
      </c>
      <c r="U1454" t="s">
        <v>4570</v>
      </c>
      <c r="V1454" t="s">
        <v>5265</v>
      </c>
      <c r="W1454" t="s">
        <v>5096</v>
      </c>
      <c r="X1454" t="s">
        <v>6666</v>
      </c>
      <c r="Y1454" t="s">
        <v>4506</v>
      </c>
      <c r="Z1454" t="s">
        <v>8</v>
      </c>
      <c r="AA1454">
        <v>0</v>
      </c>
      <c r="AB1454" t="s">
        <v>195</v>
      </c>
      <c r="AC1454">
        <v>0</v>
      </c>
      <c r="AD1454" t="s">
        <v>195</v>
      </c>
      <c r="AE1454">
        <v>0</v>
      </c>
      <c r="AF1454" t="s">
        <v>195</v>
      </c>
      <c r="AG1454">
        <v>0</v>
      </c>
      <c r="AH1454" t="s">
        <v>195</v>
      </c>
      <c r="AI1454">
        <v>50</v>
      </c>
      <c r="AJ1454" t="s">
        <v>2177</v>
      </c>
      <c r="AK1454">
        <v>240000</v>
      </c>
      <c r="AL1454">
        <v>12000000</v>
      </c>
      <c r="AM1454" t="s">
        <v>195</v>
      </c>
      <c r="AN1454">
        <v>0</v>
      </c>
      <c r="AO1454" t="s">
        <v>4943</v>
      </c>
      <c r="AP1454">
        <v>67778</v>
      </c>
      <c r="AQ1454">
        <v>312668</v>
      </c>
      <c r="AR1454">
        <v>891752</v>
      </c>
      <c r="AS1454">
        <v>931044</v>
      </c>
      <c r="AT1454">
        <v>1015788</v>
      </c>
      <c r="AU1454">
        <v>1149460</v>
      </c>
      <c r="AV1454">
        <v>1138384</v>
      </c>
      <c r="AW1454">
        <v>1855158</v>
      </c>
      <c r="AX1454">
        <v>1790826</v>
      </c>
      <c r="AY1454">
        <v>1534101</v>
      </c>
      <c r="AZ1454">
        <v>1266663</v>
      </c>
      <c r="BA1454">
        <v>46378</v>
      </c>
      <c r="BB1454" t="s">
        <v>3796</v>
      </c>
      <c r="BC1454" t="s">
        <v>3797</v>
      </c>
      <c r="BD1454" t="s">
        <v>3813</v>
      </c>
      <c r="BE1454" t="s">
        <v>4605</v>
      </c>
      <c r="BF1454" t="s">
        <v>3734</v>
      </c>
      <c r="BG1454" t="s">
        <v>3827</v>
      </c>
      <c r="BH1454" t="s">
        <v>523</v>
      </c>
      <c r="BI1454" t="s">
        <v>565</v>
      </c>
      <c r="BJ1454" t="s">
        <v>549</v>
      </c>
      <c r="BK1454" t="s">
        <v>3791</v>
      </c>
      <c r="BL1454" t="s">
        <v>6667</v>
      </c>
      <c r="BM1454" t="s">
        <v>4949</v>
      </c>
      <c r="BN1454" t="s">
        <v>5444</v>
      </c>
      <c r="BO1454" t="s">
        <v>4950</v>
      </c>
      <c r="BP1454" s="441" t="str">
        <f t="shared" si="22"/>
        <v>WA.2378.EBA.994.002.GA.521811</v>
      </c>
    </row>
    <row r="1455" spans="1:68">
      <c r="A1455" t="s">
        <v>4935</v>
      </c>
      <c r="B1455" t="s">
        <v>4936</v>
      </c>
      <c r="C1455" t="s">
        <v>4937</v>
      </c>
      <c r="D1455" t="s">
        <v>3795</v>
      </c>
      <c r="E1455" t="s">
        <v>197</v>
      </c>
      <c r="F1455" t="s">
        <v>3812</v>
      </c>
      <c r="G1455" t="s">
        <v>820</v>
      </c>
      <c r="H1455" t="s">
        <v>4938</v>
      </c>
      <c r="I1455">
        <v>9</v>
      </c>
      <c r="J1455" t="s">
        <v>5716</v>
      </c>
      <c r="K1455">
        <v>1</v>
      </c>
      <c r="L1455" t="s">
        <v>546</v>
      </c>
      <c r="M1455" t="s">
        <v>1786</v>
      </c>
      <c r="N1455" t="s">
        <v>2150</v>
      </c>
      <c r="O1455" t="s">
        <v>530</v>
      </c>
      <c r="P1455" t="s">
        <v>8</v>
      </c>
      <c r="Q1455" t="s">
        <v>4570</v>
      </c>
      <c r="R1455" t="s">
        <v>4940</v>
      </c>
      <c r="S1455" t="s">
        <v>195</v>
      </c>
      <c r="T1455" t="s">
        <v>4570</v>
      </c>
      <c r="U1455" t="s">
        <v>4570</v>
      </c>
      <c r="V1455" t="s">
        <v>5269</v>
      </c>
      <c r="W1455" t="s">
        <v>5265</v>
      </c>
      <c r="X1455" t="s">
        <v>6668</v>
      </c>
      <c r="Y1455" t="s">
        <v>4505</v>
      </c>
      <c r="Z1455" t="s">
        <v>8</v>
      </c>
      <c r="AA1455">
        <v>0</v>
      </c>
      <c r="AB1455" t="s">
        <v>195</v>
      </c>
      <c r="AC1455">
        <v>0</v>
      </c>
      <c r="AD1455" t="s">
        <v>195</v>
      </c>
      <c r="AE1455">
        <v>0</v>
      </c>
      <c r="AF1455" t="s">
        <v>195</v>
      </c>
      <c r="AG1455">
        <v>0</v>
      </c>
      <c r="AH1455" t="s">
        <v>195</v>
      </c>
      <c r="AI1455">
        <v>800</v>
      </c>
      <c r="AJ1455" t="s">
        <v>120</v>
      </c>
      <c r="AK1455">
        <v>5000</v>
      </c>
      <c r="AL1455">
        <v>4000000</v>
      </c>
      <c r="AM1455" t="s">
        <v>195</v>
      </c>
      <c r="AN1455">
        <v>0</v>
      </c>
      <c r="AO1455" t="s">
        <v>4943</v>
      </c>
      <c r="AP1455">
        <v>22593</v>
      </c>
      <c r="AQ1455">
        <v>104223</v>
      </c>
      <c r="AR1455">
        <v>297251</v>
      </c>
      <c r="AS1455">
        <v>310348</v>
      </c>
      <c r="AT1455">
        <v>338596</v>
      </c>
      <c r="AU1455">
        <v>383153</v>
      </c>
      <c r="AV1455">
        <v>379461</v>
      </c>
      <c r="AW1455">
        <v>618386</v>
      </c>
      <c r="AX1455">
        <v>596942</v>
      </c>
      <c r="AY1455">
        <v>511367</v>
      </c>
      <c r="AZ1455">
        <v>422221</v>
      </c>
      <c r="BA1455">
        <v>15459</v>
      </c>
      <c r="BB1455" t="s">
        <v>3796</v>
      </c>
      <c r="BC1455" t="s">
        <v>3797</v>
      </c>
      <c r="BD1455" t="s">
        <v>3813</v>
      </c>
      <c r="BE1455" t="s">
        <v>4605</v>
      </c>
      <c r="BF1455" t="s">
        <v>3734</v>
      </c>
      <c r="BG1455" t="s">
        <v>3827</v>
      </c>
      <c r="BH1455" t="s">
        <v>523</v>
      </c>
      <c r="BI1455" t="s">
        <v>565</v>
      </c>
      <c r="BJ1455" t="s">
        <v>549</v>
      </c>
      <c r="BK1455" t="s">
        <v>3791</v>
      </c>
      <c r="BL1455" t="s">
        <v>6669</v>
      </c>
      <c r="BM1455" t="s">
        <v>4949</v>
      </c>
      <c r="BN1455" t="s">
        <v>5444</v>
      </c>
      <c r="BO1455" t="s">
        <v>4950</v>
      </c>
      <c r="BP1455" s="441" t="str">
        <f t="shared" si="22"/>
        <v>WA.2378.EBA.994.002.GA.521811</v>
      </c>
    </row>
    <row r="1456" spans="1:68">
      <c r="A1456" t="s">
        <v>4935</v>
      </c>
      <c r="B1456" t="s">
        <v>4936</v>
      </c>
      <c r="C1456" t="s">
        <v>4937</v>
      </c>
      <c r="D1456" t="s">
        <v>3795</v>
      </c>
      <c r="E1456" t="s">
        <v>197</v>
      </c>
      <c r="F1456" t="s">
        <v>3812</v>
      </c>
      <c r="G1456" t="s">
        <v>820</v>
      </c>
      <c r="H1456" t="s">
        <v>4938</v>
      </c>
      <c r="I1456">
        <v>9</v>
      </c>
      <c r="J1456" t="s">
        <v>5716</v>
      </c>
      <c r="K1456">
        <v>1</v>
      </c>
      <c r="L1456" t="s">
        <v>546</v>
      </c>
      <c r="M1456" t="s">
        <v>1786</v>
      </c>
      <c r="N1456" t="s">
        <v>2150</v>
      </c>
      <c r="O1456" t="s">
        <v>530</v>
      </c>
      <c r="P1456" t="s">
        <v>8</v>
      </c>
      <c r="Q1456" t="s">
        <v>4570</v>
      </c>
      <c r="R1456" t="s">
        <v>4940</v>
      </c>
      <c r="S1456" t="s">
        <v>195</v>
      </c>
      <c r="T1456" t="s">
        <v>4570</v>
      </c>
      <c r="U1456" t="s">
        <v>4570</v>
      </c>
      <c r="V1456" t="s">
        <v>5413</v>
      </c>
      <c r="W1456" t="s">
        <v>5269</v>
      </c>
      <c r="X1456" t="s">
        <v>6670</v>
      </c>
      <c r="Y1456" t="s">
        <v>4504</v>
      </c>
      <c r="Z1456" t="s">
        <v>8</v>
      </c>
      <c r="AA1456">
        <v>0</v>
      </c>
      <c r="AB1456" t="s">
        <v>195</v>
      </c>
      <c r="AC1456">
        <v>0</v>
      </c>
      <c r="AD1456" t="s">
        <v>195</v>
      </c>
      <c r="AE1456">
        <v>0</v>
      </c>
      <c r="AF1456" t="s">
        <v>195</v>
      </c>
      <c r="AG1456">
        <v>0</v>
      </c>
      <c r="AH1456" t="s">
        <v>195</v>
      </c>
      <c r="AI1456">
        <v>50</v>
      </c>
      <c r="AJ1456" t="s">
        <v>1401</v>
      </c>
      <c r="AK1456">
        <v>220000</v>
      </c>
      <c r="AL1456">
        <v>11000000</v>
      </c>
      <c r="AM1456" t="s">
        <v>195</v>
      </c>
      <c r="AN1456">
        <v>0</v>
      </c>
      <c r="AO1456" t="s">
        <v>4943</v>
      </c>
      <c r="AP1456">
        <v>62130</v>
      </c>
      <c r="AQ1456">
        <v>286612</v>
      </c>
      <c r="AR1456">
        <v>817439</v>
      </c>
      <c r="AS1456">
        <v>853457</v>
      </c>
      <c r="AT1456">
        <v>931139</v>
      </c>
      <c r="AU1456">
        <v>1053671</v>
      </c>
      <c r="AV1456">
        <v>1043519</v>
      </c>
      <c r="AW1456">
        <v>1700561</v>
      </c>
      <c r="AX1456">
        <v>1641590</v>
      </c>
      <c r="AY1456">
        <v>1406260</v>
      </c>
      <c r="AZ1456">
        <v>1161108</v>
      </c>
      <c r="BA1456">
        <v>42514</v>
      </c>
      <c r="BB1456" t="s">
        <v>3796</v>
      </c>
      <c r="BC1456" t="s">
        <v>3797</v>
      </c>
      <c r="BD1456" t="s">
        <v>3813</v>
      </c>
      <c r="BE1456" t="s">
        <v>4605</v>
      </c>
      <c r="BF1456" t="s">
        <v>3734</v>
      </c>
      <c r="BG1456" t="s">
        <v>3827</v>
      </c>
      <c r="BH1456" t="s">
        <v>523</v>
      </c>
      <c r="BI1456" t="s">
        <v>565</v>
      </c>
      <c r="BJ1456" t="s">
        <v>549</v>
      </c>
      <c r="BK1456" t="s">
        <v>3791</v>
      </c>
      <c r="BL1456" t="s">
        <v>6671</v>
      </c>
      <c r="BM1456" t="s">
        <v>4949</v>
      </c>
      <c r="BN1456" t="s">
        <v>5444</v>
      </c>
      <c r="BO1456" t="s">
        <v>4950</v>
      </c>
      <c r="BP1456" s="441" t="str">
        <f t="shared" si="22"/>
        <v>WA.2378.EBA.994.002.GA.521811</v>
      </c>
    </row>
    <row r="1457" spans="1:68">
      <c r="A1457" t="s">
        <v>4935</v>
      </c>
      <c r="B1457" t="s">
        <v>4936</v>
      </c>
      <c r="C1457" t="s">
        <v>4937</v>
      </c>
      <c r="D1457" t="s">
        <v>3795</v>
      </c>
      <c r="E1457" t="s">
        <v>197</v>
      </c>
      <c r="F1457" t="s">
        <v>3812</v>
      </c>
      <c r="G1457" t="s">
        <v>820</v>
      </c>
      <c r="H1457" t="s">
        <v>4938</v>
      </c>
      <c r="I1457">
        <v>9</v>
      </c>
      <c r="J1457" t="s">
        <v>5716</v>
      </c>
      <c r="K1457">
        <v>1</v>
      </c>
      <c r="L1457" t="s">
        <v>546</v>
      </c>
      <c r="M1457" t="s">
        <v>1786</v>
      </c>
      <c r="N1457" t="s">
        <v>2150</v>
      </c>
      <c r="O1457" t="s">
        <v>530</v>
      </c>
      <c r="P1457" t="s">
        <v>8</v>
      </c>
      <c r="Q1457" t="s">
        <v>4570</v>
      </c>
      <c r="R1457" t="s">
        <v>4940</v>
      </c>
      <c r="S1457" t="s">
        <v>195</v>
      </c>
      <c r="T1457" t="s">
        <v>4570</v>
      </c>
      <c r="U1457" t="s">
        <v>4570</v>
      </c>
      <c r="V1457" t="s">
        <v>5417</v>
      </c>
      <c r="W1457" t="s">
        <v>5413</v>
      </c>
      <c r="X1457" t="s">
        <v>6672</v>
      </c>
      <c r="Y1457" t="s">
        <v>4588</v>
      </c>
      <c r="Z1457" t="s">
        <v>8</v>
      </c>
      <c r="AA1457">
        <v>0</v>
      </c>
      <c r="AB1457" t="s">
        <v>195</v>
      </c>
      <c r="AC1457">
        <v>0</v>
      </c>
      <c r="AD1457" t="s">
        <v>195</v>
      </c>
      <c r="AE1457">
        <v>0</v>
      </c>
      <c r="AF1457" t="s">
        <v>195</v>
      </c>
      <c r="AG1457">
        <v>0</v>
      </c>
      <c r="AH1457" t="s">
        <v>195</v>
      </c>
      <c r="AI1457">
        <v>800</v>
      </c>
      <c r="AJ1457" t="s">
        <v>120</v>
      </c>
      <c r="AK1457">
        <v>25000</v>
      </c>
      <c r="AL1457">
        <v>20000000</v>
      </c>
      <c r="AM1457" t="s">
        <v>195</v>
      </c>
      <c r="AN1457">
        <v>0</v>
      </c>
      <c r="AO1457" t="s">
        <v>4943</v>
      </c>
      <c r="AP1457">
        <v>112963</v>
      </c>
      <c r="AQ1457">
        <v>521113</v>
      </c>
      <c r="AR1457">
        <v>1486253</v>
      </c>
      <c r="AS1457">
        <v>1551740</v>
      </c>
      <c r="AT1457">
        <v>1692981</v>
      </c>
      <c r="AU1457">
        <v>1915766</v>
      </c>
      <c r="AV1457">
        <v>1897307</v>
      </c>
      <c r="AW1457">
        <v>3091930</v>
      </c>
      <c r="AX1457">
        <v>2984709</v>
      </c>
      <c r="AY1457">
        <v>2556836</v>
      </c>
      <c r="AZ1457">
        <v>2111105</v>
      </c>
      <c r="BA1457">
        <v>77297</v>
      </c>
      <c r="BB1457" t="s">
        <v>3796</v>
      </c>
      <c r="BC1457" t="s">
        <v>3797</v>
      </c>
      <c r="BD1457" t="s">
        <v>3813</v>
      </c>
      <c r="BE1457" t="s">
        <v>4605</v>
      </c>
      <c r="BF1457" t="s">
        <v>3734</v>
      </c>
      <c r="BG1457" t="s">
        <v>3827</v>
      </c>
      <c r="BH1457" t="s">
        <v>523</v>
      </c>
      <c r="BI1457" t="s">
        <v>565</v>
      </c>
      <c r="BJ1457" t="s">
        <v>549</v>
      </c>
      <c r="BK1457" t="s">
        <v>3791</v>
      </c>
      <c r="BL1457" t="s">
        <v>6673</v>
      </c>
      <c r="BM1457" t="s">
        <v>4949</v>
      </c>
      <c r="BN1457" t="s">
        <v>5444</v>
      </c>
      <c r="BO1457" t="s">
        <v>4950</v>
      </c>
      <c r="BP1457" s="441" t="str">
        <f t="shared" si="22"/>
        <v>WA.2378.EBA.994.002.GA.521811</v>
      </c>
    </row>
    <row r="1458" spans="1:68">
      <c r="A1458" t="s">
        <v>5010</v>
      </c>
      <c r="B1458" t="s">
        <v>4936</v>
      </c>
      <c r="C1458" t="s">
        <v>4937</v>
      </c>
      <c r="D1458" t="s">
        <v>3795</v>
      </c>
      <c r="E1458" t="s">
        <v>197</v>
      </c>
      <c r="F1458" t="s">
        <v>3812</v>
      </c>
      <c r="G1458" t="s">
        <v>820</v>
      </c>
      <c r="H1458" t="s">
        <v>4938</v>
      </c>
      <c r="I1458">
        <v>9</v>
      </c>
      <c r="J1458" t="s">
        <v>5716</v>
      </c>
      <c r="K1458">
        <v>1</v>
      </c>
      <c r="L1458" t="s">
        <v>546</v>
      </c>
      <c r="M1458" t="s">
        <v>1786</v>
      </c>
      <c r="N1458" t="s">
        <v>2150</v>
      </c>
      <c r="O1458" t="s">
        <v>530</v>
      </c>
      <c r="P1458" t="s">
        <v>8</v>
      </c>
      <c r="Q1458" t="s">
        <v>4570</v>
      </c>
      <c r="R1458" t="s">
        <v>4940</v>
      </c>
      <c r="S1458" t="s">
        <v>195</v>
      </c>
      <c r="T1458" t="s">
        <v>4570</v>
      </c>
      <c r="U1458" t="s">
        <v>4570</v>
      </c>
      <c r="V1458" t="s">
        <v>4496</v>
      </c>
      <c r="W1458" t="s">
        <v>4570</v>
      </c>
      <c r="X1458" t="s">
        <v>6658</v>
      </c>
      <c r="Y1458" t="s">
        <v>4483</v>
      </c>
      <c r="Z1458" t="s">
        <v>8</v>
      </c>
      <c r="AA1458">
        <v>0</v>
      </c>
      <c r="AB1458" t="s">
        <v>195</v>
      </c>
      <c r="AC1458">
        <v>0</v>
      </c>
      <c r="AD1458" t="s">
        <v>195</v>
      </c>
      <c r="AE1458">
        <v>0</v>
      </c>
      <c r="AF1458" t="s">
        <v>195</v>
      </c>
      <c r="AG1458">
        <v>0</v>
      </c>
      <c r="AH1458" t="s">
        <v>195</v>
      </c>
      <c r="AI1458">
        <v>40</v>
      </c>
      <c r="AJ1458" t="s">
        <v>9</v>
      </c>
      <c r="AK1458">
        <v>1000000</v>
      </c>
      <c r="AL1458">
        <v>40000000</v>
      </c>
      <c r="AM1458" t="s">
        <v>195</v>
      </c>
      <c r="AN1458">
        <v>0</v>
      </c>
      <c r="AO1458" t="s">
        <v>5011</v>
      </c>
      <c r="AP1458">
        <v>225053</v>
      </c>
      <c r="AQ1458">
        <v>1038197</v>
      </c>
      <c r="AR1458">
        <v>2961018</v>
      </c>
      <c r="AS1458">
        <v>3054607</v>
      </c>
      <c r="AT1458">
        <v>1645840</v>
      </c>
      <c r="AU1458">
        <v>2034877</v>
      </c>
      <c r="AV1458">
        <v>3692255</v>
      </c>
      <c r="AW1458">
        <v>5596015</v>
      </c>
      <c r="AX1458">
        <v>5422332</v>
      </c>
      <c r="AY1458">
        <v>4686034</v>
      </c>
      <c r="AZ1458">
        <v>5594576</v>
      </c>
      <c r="BA1458">
        <v>4049196</v>
      </c>
      <c r="BB1458" t="s">
        <v>3796</v>
      </c>
      <c r="BC1458" t="s">
        <v>3797</v>
      </c>
      <c r="BD1458" t="s">
        <v>3813</v>
      </c>
      <c r="BE1458" t="s">
        <v>4605</v>
      </c>
      <c r="BF1458" t="s">
        <v>3734</v>
      </c>
      <c r="BG1458" t="s">
        <v>3827</v>
      </c>
      <c r="BH1458" t="s">
        <v>523</v>
      </c>
      <c r="BI1458" t="s">
        <v>565</v>
      </c>
      <c r="BJ1458" t="s">
        <v>549</v>
      </c>
      <c r="BK1458" t="s">
        <v>3791</v>
      </c>
      <c r="BL1458" t="s">
        <v>5049</v>
      </c>
      <c r="BM1458" t="s">
        <v>4949</v>
      </c>
      <c r="BN1458" t="s">
        <v>5444</v>
      </c>
      <c r="BO1458" t="s">
        <v>4950</v>
      </c>
      <c r="BP1458" s="441" t="str">
        <f t="shared" si="22"/>
        <v>WA.2378.EBA.994.002.GA.521811</v>
      </c>
    </row>
    <row r="1459" spans="1:68">
      <c r="A1459" t="s">
        <v>5010</v>
      </c>
      <c r="B1459" t="s">
        <v>4936</v>
      </c>
      <c r="C1459" t="s">
        <v>4937</v>
      </c>
      <c r="D1459" t="s">
        <v>3795</v>
      </c>
      <c r="E1459" t="s">
        <v>197</v>
      </c>
      <c r="F1459" t="s">
        <v>3812</v>
      </c>
      <c r="G1459" t="s">
        <v>820</v>
      </c>
      <c r="H1459" t="s">
        <v>4938</v>
      </c>
      <c r="I1459">
        <v>9</v>
      </c>
      <c r="J1459" t="s">
        <v>5716</v>
      </c>
      <c r="K1459">
        <v>1</v>
      </c>
      <c r="L1459" t="s">
        <v>546</v>
      </c>
      <c r="M1459" t="s">
        <v>1786</v>
      </c>
      <c r="N1459" t="s">
        <v>2150</v>
      </c>
      <c r="O1459" t="s">
        <v>530</v>
      </c>
      <c r="P1459" t="s">
        <v>8</v>
      </c>
      <c r="Q1459" t="s">
        <v>4570</v>
      </c>
      <c r="R1459" t="s">
        <v>4940</v>
      </c>
      <c r="S1459" t="s">
        <v>195</v>
      </c>
      <c r="T1459" t="s">
        <v>4570</v>
      </c>
      <c r="U1459" t="s">
        <v>4570</v>
      </c>
      <c r="V1459" t="s">
        <v>4951</v>
      </c>
      <c r="W1459" t="s">
        <v>4496</v>
      </c>
      <c r="X1459" t="s">
        <v>6659</v>
      </c>
      <c r="Y1459" t="s">
        <v>4493</v>
      </c>
      <c r="Z1459" t="s">
        <v>8</v>
      </c>
      <c r="AA1459">
        <v>0</v>
      </c>
      <c r="AB1459" t="s">
        <v>195</v>
      </c>
      <c r="AC1459">
        <v>0</v>
      </c>
      <c r="AD1459" t="s">
        <v>195</v>
      </c>
      <c r="AE1459">
        <v>0</v>
      </c>
      <c r="AF1459" t="s">
        <v>195</v>
      </c>
      <c r="AG1459">
        <v>0</v>
      </c>
      <c r="AH1459" t="s">
        <v>195</v>
      </c>
      <c r="AI1459">
        <v>40</v>
      </c>
      <c r="AJ1459" t="s">
        <v>9</v>
      </c>
      <c r="AK1459">
        <v>1500000</v>
      </c>
      <c r="AL1459">
        <v>60000000</v>
      </c>
      <c r="AM1459" t="s">
        <v>195</v>
      </c>
      <c r="AN1459">
        <v>0</v>
      </c>
      <c r="AO1459" t="s">
        <v>5011</v>
      </c>
      <c r="AP1459">
        <v>337579</v>
      </c>
      <c r="AQ1459">
        <v>1557295</v>
      </c>
      <c r="AR1459">
        <v>4441527</v>
      </c>
      <c r="AS1459">
        <v>4581911</v>
      </c>
      <c r="AT1459">
        <v>2468760</v>
      </c>
      <c r="AU1459">
        <v>3052315</v>
      </c>
      <c r="AV1459">
        <v>5538382</v>
      </c>
      <c r="AW1459">
        <v>8394022</v>
      </c>
      <c r="AX1459">
        <v>8133498</v>
      </c>
      <c r="AY1459">
        <v>7029051</v>
      </c>
      <c r="AZ1459">
        <v>8391864</v>
      </c>
      <c r="BA1459">
        <v>6073796</v>
      </c>
      <c r="BB1459" t="s">
        <v>3796</v>
      </c>
      <c r="BC1459" t="s">
        <v>3797</v>
      </c>
      <c r="BD1459" t="s">
        <v>3813</v>
      </c>
      <c r="BE1459" t="s">
        <v>4605</v>
      </c>
      <c r="BF1459" t="s">
        <v>3734</v>
      </c>
      <c r="BG1459" t="s">
        <v>3827</v>
      </c>
      <c r="BH1459" t="s">
        <v>523</v>
      </c>
      <c r="BI1459" t="s">
        <v>565</v>
      </c>
      <c r="BJ1459" t="s">
        <v>549</v>
      </c>
      <c r="BK1459" t="s">
        <v>3791</v>
      </c>
      <c r="BL1459" t="s">
        <v>5450</v>
      </c>
      <c r="BM1459" t="s">
        <v>4949</v>
      </c>
      <c r="BN1459" t="s">
        <v>5444</v>
      </c>
      <c r="BO1459" t="s">
        <v>4950</v>
      </c>
      <c r="BP1459" s="441" t="str">
        <f t="shared" si="22"/>
        <v>WA.2378.EBA.994.002.GA.521811</v>
      </c>
    </row>
    <row r="1460" spans="1:68">
      <c r="A1460" t="s">
        <v>5010</v>
      </c>
      <c r="B1460" t="s">
        <v>4936</v>
      </c>
      <c r="C1460" t="s">
        <v>4937</v>
      </c>
      <c r="D1460" t="s">
        <v>3795</v>
      </c>
      <c r="E1460" t="s">
        <v>197</v>
      </c>
      <c r="F1460" t="s">
        <v>3812</v>
      </c>
      <c r="G1460" t="s">
        <v>820</v>
      </c>
      <c r="H1460" t="s">
        <v>4938</v>
      </c>
      <c r="I1460">
        <v>9</v>
      </c>
      <c r="J1460" t="s">
        <v>5716</v>
      </c>
      <c r="K1460">
        <v>1</v>
      </c>
      <c r="L1460" t="s">
        <v>546</v>
      </c>
      <c r="M1460" t="s">
        <v>1786</v>
      </c>
      <c r="N1460" t="s">
        <v>2150</v>
      </c>
      <c r="O1460" t="s">
        <v>530</v>
      </c>
      <c r="P1460" t="s">
        <v>8</v>
      </c>
      <c r="Q1460" t="s">
        <v>4570</v>
      </c>
      <c r="R1460" t="s">
        <v>4940</v>
      </c>
      <c r="S1460" t="s">
        <v>195</v>
      </c>
      <c r="T1460" t="s">
        <v>4570</v>
      </c>
      <c r="U1460" t="s">
        <v>4570</v>
      </c>
      <c r="V1460" t="s">
        <v>5001</v>
      </c>
      <c r="W1460" t="s">
        <v>4951</v>
      </c>
      <c r="X1460" t="s">
        <v>6660</v>
      </c>
      <c r="Y1460" t="s">
        <v>4509</v>
      </c>
      <c r="Z1460" t="s">
        <v>8</v>
      </c>
      <c r="AA1460">
        <v>0</v>
      </c>
      <c r="AB1460" t="s">
        <v>195</v>
      </c>
      <c r="AC1460">
        <v>0</v>
      </c>
      <c r="AD1460" t="s">
        <v>195</v>
      </c>
      <c r="AE1460">
        <v>0</v>
      </c>
      <c r="AF1460" t="s">
        <v>195</v>
      </c>
      <c r="AG1460">
        <v>0</v>
      </c>
      <c r="AH1460" t="s">
        <v>195</v>
      </c>
      <c r="AI1460">
        <v>192</v>
      </c>
      <c r="AJ1460" t="s">
        <v>9</v>
      </c>
      <c r="AK1460">
        <v>50000</v>
      </c>
      <c r="AL1460">
        <v>9600000</v>
      </c>
      <c r="AM1460" t="s">
        <v>195</v>
      </c>
      <c r="AN1460">
        <v>0</v>
      </c>
      <c r="AO1460" t="s">
        <v>5011</v>
      </c>
      <c r="AP1460">
        <v>54013</v>
      </c>
      <c r="AQ1460">
        <v>249167</v>
      </c>
      <c r="AR1460">
        <v>710644</v>
      </c>
      <c r="AS1460">
        <v>733106</v>
      </c>
      <c r="AT1460">
        <v>395002</v>
      </c>
      <c r="AU1460">
        <v>488370</v>
      </c>
      <c r="AV1460">
        <v>886141</v>
      </c>
      <c r="AW1460">
        <v>1343043</v>
      </c>
      <c r="AX1460">
        <v>1301360</v>
      </c>
      <c r="AY1460">
        <v>1124648</v>
      </c>
      <c r="AZ1460">
        <v>1342698</v>
      </c>
      <c r="BA1460">
        <v>971808</v>
      </c>
      <c r="BB1460" t="s">
        <v>3796</v>
      </c>
      <c r="BC1460" t="s">
        <v>3797</v>
      </c>
      <c r="BD1460" t="s">
        <v>3813</v>
      </c>
      <c r="BE1460" t="s">
        <v>4605</v>
      </c>
      <c r="BF1460" t="s">
        <v>3734</v>
      </c>
      <c r="BG1460" t="s">
        <v>3827</v>
      </c>
      <c r="BH1460" t="s">
        <v>523</v>
      </c>
      <c r="BI1460" t="s">
        <v>565</v>
      </c>
      <c r="BJ1460" t="s">
        <v>549</v>
      </c>
      <c r="BK1460" t="s">
        <v>3791</v>
      </c>
      <c r="BL1460" t="s">
        <v>6661</v>
      </c>
      <c r="BM1460" t="s">
        <v>4949</v>
      </c>
      <c r="BN1460" t="s">
        <v>5444</v>
      </c>
      <c r="BO1460" t="s">
        <v>4950</v>
      </c>
      <c r="BP1460" s="441" t="str">
        <f t="shared" si="22"/>
        <v>WA.2378.EBA.994.002.GA.521811</v>
      </c>
    </row>
    <row r="1461" spans="1:68">
      <c r="A1461" t="s">
        <v>5010</v>
      </c>
      <c r="B1461" t="s">
        <v>4936</v>
      </c>
      <c r="C1461" t="s">
        <v>4937</v>
      </c>
      <c r="D1461" t="s">
        <v>3795</v>
      </c>
      <c r="E1461" t="s">
        <v>197</v>
      </c>
      <c r="F1461" t="s">
        <v>3812</v>
      </c>
      <c r="G1461" t="s">
        <v>820</v>
      </c>
      <c r="H1461" t="s">
        <v>4938</v>
      </c>
      <c r="I1461">
        <v>9</v>
      </c>
      <c r="J1461" t="s">
        <v>5716</v>
      </c>
      <c r="K1461">
        <v>1</v>
      </c>
      <c r="L1461" t="s">
        <v>546</v>
      </c>
      <c r="M1461" t="s">
        <v>1786</v>
      </c>
      <c r="N1461" t="s">
        <v>2150</v>
      </c>
      <c r="O1461" t="s">
        <v>530</v>
      </c>
      <c r="P1461" t="s">
        <v>8</v>
      </c>
      <c r="Q1461" t="s">
        <v>4570</v>
      </c>
      <c r="R1461" t="s">
        <v>4940</v>
      </c>
      <c r="S1461" t="s">
        <v>195</v>
      </c>
      <c r="T1461" t="s">
        <v>4570</v>
      </c>
      <c r="U1461" t="s">
        <v>4570</v>
      </c>
      <c r="V1461" t="s">
        <v>5092</v>
      </c>
      <c r="W1461" t="s">
        <v>5001</v>
      </c>
      <c r="X1461" t="s">
        <v>6662</v>
      </c>
      <c r="Y1461" t="s">
        <v>4508</v>
      </c>
      <c r="Z1461" t="s">
        <v>8</v>
      </c>
      <c r="AA1461">
        <v>0</v>
      </c>
      <c r="AB1461" t="s">
        <v>195</v>
      </c>
      <c r="AC1461">
        <v>0</v>
      </c>
      <c r="AD1461" t="s">
        <v>195</v>
      </c>
      <c r="AE1461">
        <v>0</v>
      </c>
      <c r="AF1461" t="s">
        <v>195</v>
      </c>
      <c r="AG1461">
        <v>0</v>
      </c>
      <c r="AH1461" t="s">
        <v>195</v>
      </c>
      <c r="AI1461">
        <v>192</v>
      </c>
      <c r="AJ1461" t="s">
        <v>9</v>
      </c>
      <c r="AK1461">
        <v>55000</v>
      </c>
      <c r="AL1461">
        <v>10560000</v>
      </c>
      <c r="AM1461" t="s">
        <v>195</v>
      </c>
      <c r="AN1461">
        <v>0</v>
      </c>
      <c r="AO1461" t="s">
        <v>5011</v>
      </c>
      <c r="AP1461">
        <v>59414</v>
      </c>
      <c r="AQ1461">
        <v>274084</v>
      </c>
      <c r="AR1461">
        <v>781709</v>
      </c>
      <c r="AS1461">
        <v>806416</v>
      </c>
      <c r="AT1461">
        <v>434502</v>
      </c>
      <c r="AU1461">
        <v>537208</v>
      </c>
      <c r="AV1461">
        <v>974755</v>
      </c>
      <c r="AW1461">
        <v>1477348</v>
      </c>
      <c r="AX1461">
        <v>1431496</v>
      </c>
      <c r="AY1461">
        <v>1237113</v>
      </c>
      <c r="AZ1461">
        <v>1476968</v>
      </c>
      <c r="BA1461">
        <v>1068987</v>
      </c>
      <c r="BB1461" t="s">
        <v>3796</v>
      </c>
      <c r="BC1461" t="s">
        <v>3797</v>
      </c>
      <c r="BD1461" t="s">
        <v>3813</v>
      </c>
      <c r="BE1461" t="s">
        <v>4605</v>
      </c>
      <c r="BF1461" t="s">
        <v>3734</v>
      </c>
      <c r="BG1461" t="s">
        <v>3827</v>
      </c>
      <c r="BH1461" t="s">
        <v>523</v>
      </c>
      <c r="BI1461" t="s">
        <v>565</v>
      </c>
      <c r="BJ1461" t="s">
        <v>549</v>
      </c>
      <c r="BK1461" t="s">
        <v>3791</v>
      </c>
      <c r="BL1461" t="s">
        <v>6663</v>
      </c>
      <c r="BM1461" t="s">
        <v>4949</v>
      </c>
      <c r="BN1461" t="s">
        <v>5444</v>
      </c>
      <c r="BO1461" t="s">
        <v>4950</v>
      </c>
      <c r="BP1461" s="441" t="str">
        <f t="shared" si="22"/>
        <v>WA.2378.EBA.994.002.GA.521811</v>
      </c>
    </row>
    <row r="1462" spans="1:68">
      <c r="A1462" t="s">
        <v>5010</v>
      </c>
      <c r="B1462" t="s">
        <v>4936</v>
      </c>
      <c r="C1462" t="s">
        <v>4937</v>
      </c>
      <c r="D1462" t="s">
        <v>3795</v>
      </c>
      <c r="E1462" t="s">
        <v>197</v>
      </c>
      <c r="F1462" t="s">
        <v>3812</v>
      </c>
      <c r="G1462" t="s">
        <v>820</v>
      </c>
      <c r="H1462" t="s">
        <v>4938</v>
      </c>
      <c r="I1462">
        <v>9</v>
      </c>
      <c r="J1462" t="s">
        <v>5716</v>
      </c>
      <c r="K1462">
        <v>1</v>
      </c>
      <c r="L1462" t="s">
        <v>546</v>
      </c>
      <c r="M1462" t="s">
        <v>1786</v>
      </c>
      <c r="N1462" t="s">
        <v>2150</v>
      </c>
      <c r="O1462" t="s">
        <v>530</v>
      </c>
      <c r="P1462" t="s">
        <v>8</v>
      </c>
      <c r="Q1462" t="s">
        <v>4570</v>
      </c>
      <c r="R1462" t="s">
        <v>4940</v>
      </c>
      <c r="S1462" t="s">
        <v>195</v>
      </c>
      <c r="T1462" t="s">
        <v>4570</v>
      </c>
      <c r="U1462" t="s">
        <v>4570</v>
      </c>
      <c r="V1462" t="s">
        <v>5096</v>
      </c>
      <c r="W1462" t="s">
        <v>5092</v>
      </c>
      <c r="X1462" t="s">
        <v>6664</v>
      </c>
      <c r="Y1462" t="s">
        <v>4507</v>
      </c>
      <c r="Z1462" t="s">
        <v>8</v>
      </c>
      <c r="AA1462">
        <v>0</v>
      </c>
      <c r="AB1462" t="s">
        <v>195</v>
      </c>
      <c r="AC1462">
        <v>0</v>
      </c>
      <c r="AD1462" t="s">
        <v>195</v>
      </c>
      <c r="AE1462">
        <v>0</v>
      </c>
      <c r="AF1462" t="s">
        <v>195</v>
      </c>
      <c r="AG1462">
        <v>0</v>
      </c>
      <c r="AH1462" t="s">
        <v>195</v>
      </c>
      <c r="AI1462">
        <v>50</v>
      </c>
      <c r="AJ1462" t="s">
        <v>2177</v>
      </c>
      <c r="AK1462">
        <v>220000</v>
      </c>
      <c r="AL1462">
        <v>11000000</v>
      </c>
      <c r="AM1462" t="s">
        <v>195</v>
      </c>
      <c r="AN1462">
        <v>0</v>
      </c>
      <c r="AO1462" t="s">
        <v>5011</v>
      </c>
      <c r="AP1462">
        <v>61890</v>
      </c>
      <c r="AQ1462">
        <v>285504</v>
      </c>
      <c r="AR1462">
        <v>814280</v>
      </c>
      <c r="AS1462">
        <v>840017</v>
      </c>
      <c r="AT1462">
        <v>452606</v>
      </c>
      <c r="AU1462">
        <v>559591</v>
      </c>
      <c r="AV1462">
        <v>1015370</v>
      </c>
      <c r="AW1462">
        <v>1538904</v>
      </c>
      <c r="AX1462">
        <v>1491141</v>
      </c>
      <c r="AY1462">
        <v>1288659</v>
      </c>
      <c r="AZ1462">
        <v>1538508</v>
      </c>
      <c r="BA1462">
        <v>1113530</v>
      </c>
      <c r="BB1462" t="s">
        <v>3796</v>
      </c>
      <c r="BC1462" t="s">
        <v>3797</v>
      </c>
      <c r="BD1462" t="s">
        <v>3813</v>
      </c>
      <c r="BE1462" t="s">
        <v>4605</v>
      </c>
      <c r="BF1462" t="s">
        <v>3734</v>
      </c>
      <c r="BG1462" t="s">
        <v>3827</v>
      </c>
      <c r="BH1462" t="s">
        <v>523</v>
      </c>
      <c r="BI1462" t="s">
        <v>565</v>
      </c>
      <c r="BJ1462" t="s">
        <v>549</v>
      </c>
      <c r="BK1462" t="s">
        <v>3791</v>
      </c>
      <c r="BL1462" t="s">
        <v>6665</v>
      </c>
      <c r="BM1462" t="s">
        <v>4949</v>
      </c>
      <c r="BN1462" t="s">
        <v>5444</v>
      </c>
      <c r="BO1462" t="s">
        <v>4950</v>
      </c>
      <c r="BP1462" s="441" t="str">
        <f t="shared" si="22"/>
        <v>WA.2378.EBA.994.002.GA.521811</v>
      </c>
    </row>
    <row r="1463" spans="1:68">
      <c r="A1463" t="s">
        <v>5010</v>
      </c>
      <c r="B1463" t="s">
        <v>4936</v>
      </c>
      <c r="C1463" t="s">
        <v>4937</v>
      </c>
      <c r="D1463" t="s">
        <v>3795</v>
      </c>
      <c r="E1463" t="s">
        <v>197</v>
      </c>
      <c r="F1463" t="s">
        <v>3812</v>
      </c>
      <c r="G1463" t="s">
        <v>820</v>
      </c>
      <c r="H1463" t="s">
        <v>4938</v>
      </c>
      <c r="I1463">
        <v>9</v>
      </c>
      <c r="J1463" t="s">
        <v>5716</v>
      </c>
      <c r="K1463">
        <v>1</v>
      </c>
      <c r="L1463" t="s">
        <v>546</v>
      </c>
      <c r="M1463" t="s">
        <v>1786</v>
      </c>
      <c r="N1463" t="s">
        <v>2150</v>
      </c>
      <c r="O1463" t="s">
        <v>530</v>
      </c>
      <c r="P1463" t="s">
        <v>8</v>
      </c>
      <c r="Q1463" t="s">
        <v>4570</v>
      </c>
      <c r="R1463" t="s">
        <v>4940</v>
      </c>
      <c r="S1463" t="s">
        <v>195</v>
      </c>
      <c r="T1463" t="s">
        <v>4570</v>
      </c>
      <c r="U1463" t="s">
        <v>4570</v>
      </c>
      <c r="V1463" t="s">
        <v>5265</v>
      </c>
      <c r="W1463" t="s">
        <v>5096</v>
      </c>
      <c r="X1463" t="s">
        <v>6666</v>
      </c>
      <c r="Y1463" t="s">
        <v>4506</v>
      </c>
      <c r="Z1463" t="s">
        <v>8</v>
      </c>
      <c r="AA1463">
        <v>0</v>
      </c>
      <c r="AB1463" t="s">
        <v>195</v>
      </c>
      <c r="AC1463">
        <v>0</v>
      </c>
      <c r="AD1463" t="s">
        <v>195</v>
      </c>
      <c r="AE1463">
        <v>0</v>
      </c>
      <c r="AF1463" t="s">
        <v>195</v>
      </c>
      <c r="AG1463">
        <v>0</v>
      </c>
      <c r="AH1463" t="s">
        <v>195</v>
      </c>
      <c r="AI1463">
        <v>50</v>
      </c>
      <c r="AJ1463" t="s">
        <v>2177</v>
      </c>
      <c r="AK1463">
        <v>240000</v>
      </c>
      <c r="AL1463">
        <v>12000000</v>
      </c>
      <c r="AM1463" t="s">
        <v>195</v>
      </c>
      <c r="AN1463">
        <v>0</v>
      </c>
      <c r="AO1463" t="s">
        <v>5011</v>
      </c>
      <c r="AP1463">
        <v>67516</v>
      </c>
      <c r="AQ1463">
        <v>311459</v>
      </c>
      <c r="AR1463">
        <v>888305</v>
      </c>
      <c r="AS1463">
        <v>916382</v>
      </c>
      <c r="AT1463">
        <v>493752</v>
      </c>
      <c r="AU1463">
        <v>610463</v>
      </c>
      <c r="AV1463">
        <v>1107676</v>
      </c>
      <c r="AW1463">
        <v>1678804</v>
      </c>
      <c r="AX1463">
        <v>1626700</v>
      </c>
      <c r="AY1463">
        <v>1405810</v>
      </c>
      <c r="AZ1463">
        <v>1678373</v>
      </c>
      <c r="BA1463">
        <v>1214760</v>
      </c>
      <c r="BB1463" t="s">
        <v>3796</v>
      </c>
      <c r="BC1463" t="s">
        <v>3797</v>
      </c>
      <c r="BD1463" t="s">
        <v>3813</v>
      </c>
      <c r="BE1463" t="s">
        <v>4605</v>
      </c>
      <c r="BF1463" t="s">
        <v>3734</v>
      </c>
      <c r="BG1463" t="s">
        <v>3827</v>
      </c>
      <c r="BH1463" t="s">
        <v>523</v>
      </c>
      <c r="BI1463" t="s">
        <v>565</v>
      </c>
      <c r="BJ1463" t="s">
        <v>549</v>
      </c>
      <c r="BK1463" t="s">
        <v>3791</v>
      </c>
      <c r="BL1463" t="s">
        <v>6667</v>
      </c>
      <c r="BM1463" t="s">
        <v>4949</v>
      </c>
      <c r="BN1463" t="s">
        <v>5444</v>
      </c>
      <c r="BO1463" t="s">
        <v>4950</v>
      </c>
      <c r="BP1463" s="441" t="str">
        <f t="shared" si="22"/>
        <v>WA.2378.EBA.994.002.GA.521811</v>
      </c>
    </row>
    <row r="1464" spans="1:68">
      <c r="A1464" t="s">
        <v>5010</v>
      </c>
      <c r="B1464" t="s">
        <v>4936</v>
      </c>
      <c r="C1464" t="s">
        <v>4937</v>
      </c>
      <c r="D1464" t="s">
        <v>3795</v>
      </c>
      <c r="E1464" t="s">
        <v>197</v>
      </c>
      <c r="F1464" t="s">
        <v>3812</v>
      </c>
      <c r="G1464" t="s">
        <v>820</v>
      </c>
      <c r="H1464" t="s">
        <v>4938</v>
      </c>
      <c r="I1464">
        <v>9</v>
      </c>
      <c r="J1464" t="s">
        <v>5716</v>
      </c>
      <c r="K1464">
        <v>1</v>
      </c>
      <c r="L1464" t="s">
        <v>546</v>
      </c>
      <c r="M1464" t="s">
        <v>1786</v>
      </c>
      <c r="N1464" t="s">
        <v>2150</v>
      </c>
      <c r="O1464" t="s">
        <v>530</v>
      </c>
      <c r="P1464" t="s">
        <v>8</v>
      </c>
      <c r="Q1464" t="s">
        <v>4570</v>
      </c>
      <c r="R1464" t="s">
        <v>4940</v>
      </c>
      <c r="S1464" t="s">
        <v>195</v>
      </c>
      <c r="T1464" t="s">
        <v>4570</v>
      </c>
      <c r="U1464" t="s">
        <v>4570</v>
      </c>
      <c r="V1464" t="s">
        <v>5269</v>
      </c>
      <c r="W1464" t="s">
        <v>5265</v>
      </c>
      <c r="X1464" t="s">
        <v>6668</v>
      </c>
      <c r="Y1464" t="s">
        <v>4505</v>
      </c>
      <c r="Z1464" t="s">
        <v>8</v>
      </c>
      <c r="AA1464">
        <v>0</v>
      </c>
      <c r="AB1464" t="s">
        <v>195</v>
      </c>
      <c r="AC1464">
        <v>0</v>
      </c>
      <c r="AD1464" t="s">
        <v>195</v>
      </c>
      <c r="AE1464">
        <v>0</v>
      </c>
      <c r="AF1464" t="s">
        <v>195</v>
      </c>
      <c r="AG1464">
        <v>0</v>
      </c>
      <c r="AH1464" t="s">
        <v>195</v>
      </c>
      <c r="AI1464">
        <v>800</v>
      </c>
      <c r="AJ1464" t="s">
        <v>120</v>
      </c>
      <c r="AK1464">
        <v>5000</v>
      </c>
      <c r="AL1464">
        <v>4000000</v>
      </c>
      <c r="AM1464" t="s">
        <v>195</v>
      </c>
      <c r="AN1464">
        <v>0</v>
      </c>
      <c r="AO1464" t="s">
        <v>5011</v>
      </c>
      <c r="AP1464">
        <v>22505</v>
      </c>
      <c r="AQ1464">
        <v>103820</v>
      </c>
      <c r="AR1464">
        <v>296102</v>
      </c>
      <c r="AS1464">
        <v>305461</v>
      </c>
      <c r="AT1464">
        <v>164584</v>
      </c>
      <c r="AU1464">
        <v>203488</v>
      </c>
      <c r="AV1464">
        <v>369225</v>
      </c>
      <c r="AW1464">
        <v>559601</v>
      </c>
      <c r="AX1464">
        <v>542233</v>
      </c>
      <c r="AY1464">
        <v>468603</v>
      </c>
      <c r="AZ1464">
        <v>559458</v>
      </c>
      <c r="BA1464">
        <v>404920</v>
      </c>
      <c r="BB1464" t="s">
        <v>3796</v>
      </c>
      <c r="BC1464" t="s">
        <v>3797</v>
      </c>
      <c r="BD1464" t="s">
        <v>3813</v>
      </c>
      <c r="BE1464" t="s">
        <v>4605</v>
      </c>
      <c r="BF1464" t="s">
        <v>3734</v>
      </c>
      <c r="BG1464" t="s">
        <v>3827</v>
      </c>
      <c r="BH1464" t="s">
        <v>523</v>
      </c>
      <c r="BI1464" t="s">
        <v>565</v>
      </c>
      <c r="BJ1464" t="s">
        <v>549</v>
      </c>
      <c r="BK1464" t="s">
        <v>3791</v>
      </c>
      <c r="BL1464" t="s">
        <v>6669</v>
      </c>
      <c r="BM1464" t="s">
        <v>4949</v>
      </c>
      <c r="BN1464" t="s">
        <v>5444</v>
      </c>
      <c r="BO1464" t="s">
        <v>4950</v>
      </c>
      <c r="BP1464" s="441" t="str">
        <f t="shared" si="22"/>
        <v>WA.2378.EBA.994.002.GA.521811</v>
      </c>
    </row>
    <row r="1465" spans="1:68">
      <c r="A1465" t="s">
        <v>5010</v>
      </c>
      <c r="B1465" t="s">
        <v>4936</v>
      </c>
      <c r="C1465" t="s">
        <v>4937</v>
      </c>
      <c r="D1465" t="s">
        <v>3795</v>
      </c>
      <c r="E1465" t="s">
        <v>197</v>
      </c>
      <c r="F1465" t="s">
        <v>3812</v>
      </c>
      <c r="G1465" t="s">
        <v>820</v>
      </c>
      <c r="H1465" t="s">
        <v>4938</v>
      </c>
      <c r="I1465">
        <v>9</v>
      </c>
      <c r="J1465" t="s">
        <v>5716</v>
      </c>
      <c r="K1465">
        <v>1</v>
      </c>
      <c r="L1465" t="s">
        <v>546</v>
      </c>
      <c r="M1465" t="s">
        <v>1786</v>
      </c>
      <c r="N1465" t="s">
        <v>2150</v>
      </c>
      <c r="O1465" t="s">
        <v>530</v>
      </c>
      <c r="P1465" t="s">
        <v>8</v>
      </c>
      <c r="Q1465" t="s">
        <v>4570</v>
      </c>
      <c r="R1465" t="s">
        <v>4940</v>
      </c>
      <c r="S1465" t="s">
        <v>195</v>
      </c>
      <c r="T1465" t="s">
        <v>4570</v>
      </c>
      <c r="U1465" t="s">
        <v>4570</v>
      </c>
      <c r="V1465" t="s">
        <v>5413</v>
      </c>
      <c r="W1465" t="s">
        <v>5269</v>
      </c>
      <c r="X1465" t="s">
        <v>6670</v>
      </c>
      <c r="Y1465" t="s">
        <v>4504</v>
      </c>
      <c r="Z1465" t="s">
        <v>8</v>
      </c>
      <c r="AA1465">
        <v>0</v>
      </c>
      <c r="AB1465" t="s">
        <v>195</v>
      </c>
      <c r="AC1465">
        <v>0</v>
      </c>
      <c r="AD1465" t="s">
        <v>195</v>
      </c>
      <c r="AE1465">
        <v>0</v>
      </c>
      <c r="AF1465" t="s">
        <v>195</v>
      </c>
      <c r="AG1465">
        <v>0</v>
      </c>
      <c r="AH1465" t="s">
        <v>195</v>
      </c>
      <c r="AI1465">
        <v>50</v>
      </c>
      <c r="AJ1465" t="s">
        <v>1401</v>
      </c>
      <c r="AK1465">
        <v>220000</v>
      </c>
      <c r="AL1465">
        <v>11000000</v>
      </c>
      <c r="AM1465" t="s">
        <v>195</v>
      </c>
      <c r="AN1465">
        <v>0</v>
      </c>
      <c r="AO1465" t="s">
        <v>5011</v>
      </c>
      <c r="AP1465">
        <v>61890</v>
      </c>
      <c r="AQ1465">
        <v>285504</v>
      </c>
      <c r="AR1465">
        <v>814280</v>
      </c>
      <c r="AS1465">
        <v>840017</v>
      </c>
      <c r="AT1465">
        <v>452606</v>
      </c>
      <c r="AU1465">
        <v>559591</v>
      </c>
      <c r="AV1465">
        <v>1015370</v>
      </c>
      <c r="AW1465">
        <v>1538904</v>
      </c>
      <c r="AX1465">
        <v>1491141</v>
      </c>
      <c r="AY1465">
        <v>1288659</v>
      </c>
      <c r="AZ1465">
        <v>1538508</v>
      </c>
      <c r="BA1465">
        <v>1113530</v>
      </c>
      <c r="BB1465" t="s">
        <v>3796</v>
      </c>
      <c r="BC1465" t="s">
        <v>3797</v>
      </c>
      <c r="BD1465" t="s">
        <v>3813</v>
      </c>
      <c r="BE1465" t="s">
        <v>4605</v>
      </c>
      <c r="BF1465" t="s">
        <v>3734</v>
      </c>
      <c r="BG1465" t="s">
        <v>3827</v>
      </c>
      <c r="BH1465" t="s">
        <v>523</v>
      </c>
      <c r="BI1465" t="s">
        <v>565</v>
      </c>
      <c r="BJ1465" t="s">
        <v>549</v>
      </c>
      <c r="BK1465" t="s">
        <v>3791</v>
      </c>
      <c r="BL1465" t="s">
        <v>6671</v>
      </c>
      <c r="BM1465" t="s">
        <v>4949</v>
      </c>
      <c r="BN1465" t="s">
        <v>5444</v>
      </c>
      <c r="BO1465" t="s">
        <v>4950</v>
      </c>
      <c r="BP1465" s="441" t="str">
        <f t="shared" si="22"/>
        <v>WA.2378.EBA.994.002.GA.521811</v>
      </c>
    </row>
    <row r="1466" spans="1:68">
      <c r="A1466" t="s">
        <v>5010</v>
      </c>
      <c r="B1466" t="s">
        <v>4936</v>
      </c>
      <c r="C1466" t="s">
        <v>4937</v>
      </c>
      <c r="D1466" t="s">
        <v>3795</v>
      </c>
      <c r="E1466" t="s">
        <v>197</v>
      </c>
      <c r="F1466" t="s">
        <v>3812</v>
      </c>
      <c r="G1466" t="s">
        <v>820</v>
      </c>
      <c r="H1466" t="s">
        <v>4938</v>
      </c>
      <c r="I1466">
        <v>9</v>
      </c>
      <c r="J1466" t="s">
        <v>5716</v>
      </c>
      <c r="K1466">
        <v>1</v>
      </c>
      <c r="L1466" t="s">
        <v>546</v>
      </c>
      <c r="M1466" t="s">
        <v>1786</v>
      </c>
      <c r="N1466" t="s">
        <v>2150</v>
      </c>
      <c r="O1466" t="s">
        <v>530</v>
      </c>
      <c r="P1466" t="s">
        <v>8</v>
      </c>
      <c r="Q1466" t="s">
        <v>4570</v>
      </c>
      <c r="R1466" t="s">
        <v>4940</v>
      </c>
      <c r="S1466" t="s">
        <v>195</v>
      </c>
      <c r="T1466" t="s">
        <v>4570</v>
      </c>
      <c r="U1466" t="s">
        <v>4570</v>
      </c>
      <c r="V1466" t="s">
        <v>5417</v>
      </c>
      <c r="W1466" t="s">
        <v>5413</v>
      </c>
      <c r="X1466" t="s">
        <v>6672</v>
      </c>
      <c r="Y1466" t="s">
        <v>4588</v>
      </c>
      <c r="Z1466" t="s">
        <v>8</v>
      </c>
      <c r="AA1466">
        <v>0</v>
      </c>
      <c r="AB1466" t="s">
        <v>195</v>
      </c>
      <c r="AC1466">
        <v>0</v>
      </c>
      <c r="AD1466" t="s">
        <v>195</v>
      </c>
      <c r="AE1466">
        <v>0</v>
      </c>
      <c r="AF1466" t="s">
        <v>195</v>
      </c>
      <c r="AG1466">
        <v>0</v>
      </c>
      <c r="AH1466" t="s">
        <v>195</v>
      </c>
      <c r="AI1466">
        <v>800</v>
      </c>
      <c r="AJ1466" t="s">
        <v>120</v>
      </c>
      <c r="AK1466">
        <v>25000</v>
      </c>
      <c r="AL1466">
        <v>20000000</v>
      </c>
      <c r="AM1466" t="s">
        <v>195</v>
      </c>
      <c r="AN1466">
        <v>0</v>
      </c>
      <c r="AO1466" t="s">
        <v>5011</v>
      </c>
      <c r="AP1466">
        <v>112526</v>
      </c>
      <c r="AQ1466">
        <v>519098</v>
      </c>
      <c r="AR1466">
        <v>1480509</v>
      </c>
      <c r="AS1466">
        <v>1527304</v>
      </c>
      <c r="AT1466">
        <v>822920</v>
      </c>
      <c r="AU1466">
        <v>1017438</v>
      </c>
      <c r="AV1466">
        <v>1846127</v>
      </c>
      <c r="AW1466">
        <v>2798007</v>
      </c>
      <c r="AX1466">
        <v>2711166</v>
      </c>
      <c r="AY1466">
        <v>2343017</v>
      </c>
      <c r="AZ1466">
        <v>2797288</v>
      </c>
      <c r="BA1466">
        <v>2024600</v>
      </c>
      <c r="BB1466" t="s">
        <v>3796</v>
      </c>
      <c r="BC1466" t="s">
        <v>3797</v>
      </c>
      <c r="BD1466" t="s">
        <v>3813</v>
      </c>
      <c r="BE1466" t="s">
        <v>4605</v>
      </c>
      <c r="BF1466" t="s">
        <v>3734</v>
      </c>
      <c r="BG1466" t="s">
        <v>3827</v>
      </c>
      <c r="BH1466" t="s">
        <v>523</v>
      </c>
      <c r="BI1466" t="s">
        <v>565</v>
      </c>
      <c r="BJ1466" t="s">
        <v>549</v>
      </c>
      <c r="BK1466" t="s">
        <v>3791</v>
      </c>
      <c r="BL1466" t="s">
        <v>6673</v>
      </c>
      <c r="BM1466" t="s">
        <v>4949</v>
      </c>
      <c r="BN1466" t="s">
        <v>5444</v>
      </c>
      <c r="BO1466" t="s">
        <v>4950</v>
      </c>
      <c r="BP1466" s="441" t="str">
        <f t="shared" si="22"/>
        <v>WA.2378.EBA.994.002.GA.521811</v>
      </c>
    </row>
    <row r="1467" spans="1:68">
      <c r="A1467" t="s">
        <v>4935</v>
      </c>
      <c r="B1467" t="s">
        <v>4936</v>
      </c>
      <c r="C1467" t="s">
        <v>4937</v>
      </c>
      <c r="D1467" t="s">
        <v>3795</v>
      </c>
      <c r="E1467" t="s">
        <v>197</v>
      </c>
      <c r="F1467" t="s">
        <v>3812</v>
      </c>
      <c r="G1467" t="s">
        <v>820</v>
      </c>
      <c r="H1467" t="s">
        <v>4938</v>
      </c>
      <c r="I1467">
        <v>9</v>
      </c>
      <c r="J1467" t="s">
        <v>5716</v>
      </c>
      <c r="K1467">
        <v>1</v>
      </c>
      <c r="L1467" t="s">
        <v>546</v>
      </c>
      <c r="M1467" t="s">
        <v>2187</v>
      </c>
      <c r="N1467" t="s">
        <v>2188</v>
      </c>
      <c r="O1467" t="s">
        <v>553</v>
      </c>
      <c r="P1467" t="s">
        <v>8</v>
      </c>
      <c r="Q1467" t="s">
        <v>4570</v>
      </c>
      <c r="R1467" t="s">
        <v>4940</v>
      </c>
      <c r="S1467" t="s">
        <v>195</v>
      </c>
      <c r="T1467" t="s">
        <v>4570</v>
      </c>
      <c r="U1467" t="s">
        <v>4570</v>
      </c>
      <c r="V1467" t="s">
        <v>4496</v>
      </c>
      <c r="W1467" t="s">
        <v>4570</v>
      </c>
      <c r="X1467" t="s">
        <v>6674</v>
      </c>
      <c r="Y1467" t="s">
        <v>4527</v>
      </c>
      <c r="Z1467" t="s">
        <v>8</v>
      </c>
      <c r="AA1467">
        <v>0</v>
      </c>
      <c r="AB1467" t="s">
        <v>195</v>
      </c>
      <c r="AC1467">
        <v>0</v>
      </c>
      <c r="AD1467" t="s">
        <v>195</v>
      </c>
      <c r="AE1467">
        <v>0</v>
      </c>
      <c r="AF1467" t="s">
        <v>195</v>
      </c>
      <c r="AG1467">
        <v>0</v>
      </c>
      <c r="AH1467" t="s">
        <v>195</v>
      </c>
      <c r="AI1467">
        <v>12</v>
      </c>
      <c r="AJ1467" t="s">
        <v>78</v>
      </c>
      <c r="AK1467">
        <v>5000000</v>
      </c>
      <c r="AL1467">
        <v>60000000</v>
      </c>
      <c r="AM1467" t="s">
        <v>195</v>
      </c>
      <c r="AN1467">
        <v>0</v>
      </c>
      <c r="AO1467" t="s">
        <v>4943</v>
      </c>
      <c r="AP1467">
        <v>338889</v>
      </c>
      <c r="AQ1467">
        <v>1563338</v>
      </c>
      <c r="AR1467">
        <v>4458760</v>
      </c>
      <c r="AS1467">
        <v>4655219</v>
      </c>
      <c r="AT1467">
        <v>5078942</v>
      </c>
      <c r="AU1467">
        <v>5747298</v>
      </c>
      <c r="AV1467">
        <v>5691921</v>
      </c>
      <c r="AW1467">
        <v>9275789</v>
      </c>
      <c r="AX1467">
        <v>8954128</v>
      </c>
      <c r="AY1467">
        <v>7670507</v>
      </c>
      <c r="AZ1467">
        <v>6333316</v>
      </c>
      <c r="BA1467">
        <v>231893</v>
      </c>
      <c r="BB1467" t="s">
        <v>3796</v>
      </c>
      <c r="BC1467" t="s">
        <v>3797</v>
      </c>
      <c r="BD1467" t="s">
        <v>3813</v>
      </c>
      <c r="BE1467" t="s">
        <v>4605</v>
      </c>
      <c r="BF1467" t="s">
        <v>3734</v>
      </c>
      <c r="BG1467" t="s">
        <v>3829</v>
      </c>
      <c r="BH1467" t="s">
        <v>523</v>
      </c>
      <c r="BI1467" t="s">
        <v>565</v>
      </c>
      <c r="BJ1467" t="s">
        <v>549</v>
      </c>
      <c r="BK1467" t="s">
        <v>3779</v>
      </c>
      <c r="BL1467" t="s">
        <v>6675</v>
      </c>
      <c r="BM1467" t="s">
        <v>4949</v>
      </c>
      <c r="BN1467" t="s">
        <v>95</v>
      </c>
      <c r="BO1467" t="s">
        <v>4950</v>
      </c>
      <c r="BP1467" s="441" t="str">
        <f t="shared" si="22"/>
        <v>WA.2378.EBA.994.002.GB.522141</v>
      </c>
    </row>
    <row r="1468" spans="1:68">
      <c r="A1468" t="s">
        <v>4935</v>
      </c>
      <c r="B1468" t="s">
        <v>4936</v>
      </c>
      <c r="C1468" t="s">
        <v>4937</v>
      </c>
      <c r="D1468" t="s">
        <v>3795</v>
      </c>
      <c r="E1468" t="s">
        <v>197</v>
      </c>
      <c r="F1468" t="s">
        <v>3812</v>
      </c>
      <c r="G1468" t="s">
        <v>820</v>
      </c>
      <c r="H1468" t="s">
        <v>4938</v>
      </c>
      <c r="I1468">
        <v>9</v>
      </c>
      <c r="J1468" t="s">
        <v>5716</v>
      </c>
      <c r="K1468">
        <v>1</v>
      </c>
      <c r="L1468" t="s">
        <v>546</v>
      </c>
      <c r="M1468" t="s">
        <v>2187</v>
      </c>
      <c r="N1468" t="s">
        <v>2188</v>
      </c>
      <c r="O1468" t="s">
        <v>553</v>
      </c>
      <c r="P1468" t="s">
        <v>8</v>
      </c>
      <c r="Q1468" t="s">
        <v>4570</v>
      </c>
      <c r="R1468" t="s">
        <v>4940</v>
      </c>
      <c r="S1468" t="s">
        <v>195</v>
      </c>
      <c r="T1468" t="s">
        <v>4570</v>
      </c>
      <c r="U1468" t="s">
        <v>4570</v>
      </c>
      <c r="V1468" t="s">
        <v>4951</v>
      </c>
      <c r="W1468" t="s">
        <v>4496</v>
      </c>
      <c r="X1468" t="s">
        <v>6676</v>
      </c>
      <c r="Y1468" t="s">
        <v>4587</v>
      </c>
      <c r="Z1468" t="s">
        <v>8</v>
      </c>
      <c r="AA1468">
        <v>0</v>
      </c>
      <c r="AB1468" t="s">
        <v>195</v>
      </c>
      <c r="AC1468">
        <v>0</v>
      </c>
      <c r="AD1468" t="s">
        <v>195</v>
      </c>
      <c r="AE1468">
        <v>0</v>
      </c>
      <c r="AF1468" t="s">
        <v>195</v>
      </c>
      <c r="AG1468">
        <v>0</v>
      </c>
      <c r="AH1468" t="s">
        <v>195</v>
      </c>
      <c r="AI1468">
        <v>1</v>
      </c>
      <c r="AJ1468" t="s">
        <v>153</v>
      </c>
      <c r="AK1468">
        <v>58852000</v>
      </c>
      <c r="AL1468">
        <v>58852000</v>
      </c>
      <c r="AM1468" t="s">
        <v>195</v>
      </c>
      <c r="AN1468">
        <v>0</v>
      </c>
      <c r="AO1468" t="s">
        <v>4943</v>
      </c>
      <c r="AP1468">
        <v>332405</v>
      </c>
      <c r="AQ1468">
        <v>1533426</v>
      </c>
      <c r="AR1468">
        <v>4373449</v>
      </c>
      <c r="AS1468">
        <v>4566149</v>
      </c>
      <c r="AT1468">
        <v>4981765</v>
      </c>
      <c r="AU1468">
        <v>5637333</v>
      </c>
      <c r="AV1468">
        <v>5583015</v>
      </c>
      <c r="AW1468">
        <v>9098312</v>
      </c>
      <c r="AX1468">
        <v>8782805</v>
      </c>
      <c r="AY1468">
        <v>7523744</v>
      </c>
      <c r="AZ1468">
        <v>6212139</v>
      </c>
      <c r="BA1468">
        <v>227458</v>
      </c>
      <c r="BB1468" t="s">
        <v>3796</v>
      </c>
      <c r="BC1468" t="s">
        <v>3797</v>
      </c>
      <c r="BD1468" t="s">
        <v>3813</v>
      </c>
      <c r="BE1468" t="s">
        <v>4605</v>
      </c>
      <c r="BF1468" t="s">
        <v>3734</v>
      </c>
      <c r="BG1468" t="s">
        <v>3829</v>
      </c>
      <c r="BH1468" t="s">
        <v>523</v>
      </c>
      <c r="BI1468" t="s">
        <v>565</v>
      </c>
      <c r="BJ1468" t="s">
        <v>549</v>
      </c>
      <c r="BK1468" t="s">
        <v>3779</v>
      </c>
      <c r="BL1468" t="s">
        <v>6677</v>
      </c>
      <c r="BM1468" t="s">
        <v>4949</v>
      </c>
      <c r="BN1468" t="s">
        <v>95</v>
      </c>
      <c r="BO1468" t="s">
        <v>4950</v>
      </c>
      <c r="BP1468" s="441" t="str">
        <f t="shared" si="22"/>
        <v>WA.2378.EBA.994.002.GB.522141</v>
      </c>
    </row>
    <row r="1469" spans="1:68">
      <c r="A1469" t="s">
        <v>5010</v>
      </c>
      <c r="B1469" t="s">
        <v>4936</v>
      </c>
      <c r="C1469" t="s">
        <v>4937</v>
      </c>
      <c r="D1469" t="s">
        <v>3795</v>
      </c>
      <c r="E1469" t="s">
        <v>197</v>
      </c>
      <c r="F1469" t="s">
        <v>3812</v>
      </c>
      <c r="G1469" t="s">
        <v>820</v>
      </c>
      <c r="H1469" t="s">
        <v>4938</v>
      </c>
      <c r="I1469">
        <v>9</v>
      </c>
      <c r="J1469" t="s">
        <v>5716</v>
      </c>
      <c r="K1469">
        <v>1</v>
      </c>
      <c r="L1469" t="s">
        <v>546</v>
      </c>
      <c r="M1469" t="s">
        <v>2187</v>
      </c>
      <c r="N1469" t="s">
        <v>2188</v>
      </c>
      <c r="O1469" t="s">
        <v>553</v>
      </c>
      <c r="P1469" t="s">
        <v>8</v>
      </c>
      <c r="Q1469" t="s">
        <v>4570</v>
      </c>
      <c r="R1469" t="s">
        <v>4940</v>
      </c>
      <c r="S1469" t="s">
        <v>195</v>
      </c>
      <c r="T1469" t="s">
        <v>4570</v>
      </c>
      <c r="U1469" t="s">
        <v>4570</v>
      </c>
      <c r="V1469" t="s">
        <v>4496</v>
      </c>
      <c r="W1469" t="s">
        <v>4570</v>
      </c>
      <c r="X1469" t="s">
        <v>6674</v>
      </c>
      <c r="Y1469" t="s">
        <v>4527</v>
      </c>
      <c r="Z1469" t="s">
        <v>8</v>
      </c>
      <c r="AA1469">
        <v>0</v>
      </c>
      <c r="AB1469" t="s">
        <v>195</v>
      </c>
      <c r="AC1469">
        <v>0</v>
      </c>
      <c r="AD1469" t="s">
        <v>195</v>
      </c>
      <c r="AE1469">
        <v>0</v>
      </c>
      <c r="AF1469" t="s">
        <v>195</v>
      </c>
      <c r="AG1469">
        <v>0</v>
      </c>
      <c r="AH1469" t="s">
        <v>195</v>
      </c>
      <c r="AI1469">
        <v>12</v>
      </c>
      <c r="AJ1469" t="s">
        <v>78</v>
      </c>
      <c r="AK1469">
        <v>5000000</v>
      </c>
      <c r="AL1469">
        <v>60000000</v>
      </c>
      <c r="AM1469" t="s">
        <v>195</v>
      </c>
      <c r="AN1469">
        <v>0</v>
      </c>
      <c r="AO1469" t="s">
        <v>5011</v>
      </c>
      <c r="AP1469">
        <v>337579</v>
      </c>
      <c r="AQ1469">
        <v>1557295</v>
      </c>
      <c r="AR1469">
        <v>4441527</v>
      </c>
      <c r="AS1469">
        <v>4581911</v>
      </c>
      <c r="AT1469">
        <v>2468760</v>
      </c>
      <c r="AU1469">
        <v>3052315</v>
      </c>
      <c r="AV1469">
        <v>5538382</v>
      </c>
      <c r="AW1469">
        <v>8394022</v>
      </c>
      <c r="AX1469">
        <v>8133498</v>
      </c>
      <c r="AY1469">
        <v>7029051</v>
      </c>
      <c r="AZ1469">
        <v>8391864</v>
      </c>
      <c r="BA1469">
        <v>6073796</v>
      </c>
      <c r="BB1469" t="s">
        <v>3796</v>
      </c>
      <c r="BC1469" t="s">
        <v>3797</v>
      </c>
      <c r="BD1469" t="s">
        <v>3813</v>
      </c>
      <c r="BE1469" t="s">
        <v>4605</v>
      </c>
      <c r="BF1469" t="s">
        <v>3734</v>
      </c>
      <c r="BG1469" t="s">
        <v>3829</v>
      </c>
      <c r="BH1469" t="s">
        <v>523</v>
      </c>
      <c r="BI1469" t="s">
        <v>565</v>
      </c>
      <c r="BJ1469" t="s">
        <v>549</v>
      </c>
      <c r="BK1469" t="s">
        <v>3779</v>
      </c>
      <c r="BL1469" t="s">
        <v>6675</v>
      </c>
      <c r="BM1469" t="s">
        <v>4949</v>
      </c>
      <c r="BN1469" t="s">
        <v>95</v>
      </c>
      <c r="BO1469" t="s">
        <v>4950</v>
      </c>
      <c r="BP1469" s="441" t="str">
        <f t="shared" si="22"/>
        <v>WA.2378.EBA.994.002.GB.522141</v>
      </c>
    </row>
    <row r="1470" spans="1:68">
      <c r="A1470" t="s">
        <v>5010</v>
      </c>
      <c r="B1470" t="s">
        <v>4936</v>
      </c>
      <c r="C1470" t="s">
        <v>4937</v>
      </c>
      <c r="D1470" t="s">
        <v>3795</v>
      </c>
      <c r="E1470" t="s">
        <v>197</v>
      </c>
      <c r="F1470" t="s">
        <v>3812</v>
      </c>
      <c r="G1470" t="s">
        <v>820</v>
      </c>
      <c r="H1470" t="s">
        <v>4938</v>
      </c>
      <c r="I1470">
        <v>9</v>
      </c>
      <c r="J1470" t="s">
        <v>5716</v>
      </c>
      <c r="K1470">
        <v>1</v>
      </c>
      <c r="L1470" t="s">
        <v>546</v>
      </c>
      <c r="M1470" t="s">
        <v>2187</v>
      </c>
      <c r="N1470" t="s">
        <v>2188</v>
      </c>
      <c r="O1470" t="s">
        <v>553</v>
      </c>
      <c r="P1470" t="s">
        <v>8</v>
      </c>
      <c r="Q1470" t="s">
        <v>4570</v>
      </c>
      <c r="R1470" t="s">
        <v>4940</v>
      </c>
      <c r="S1470" t="s">
        <v>195</v>
      </c>
      <c r="T1470" t="s">
        <v>4570</v>
      </c>
      <c r="U1470" t="s">
        <v>4570</v>
      </c>
      <c r="V1470" t="s">
        <v>4951</v>
      </c>
      <c r="W1470" t="s">
        <v>4496</v>
      </c>
      <c r="X1470" t="s">
        <v>6676</v>
      </c>
      <c r="Y1470" t="s">
        <v>4587</v>
      </c>
      <c r="Z1470" t="s">
        <v>8</v>
      </c>
      <c r="AA1470">
        <v>0</v>
      </c>
      <c r="AB1470" t="s">
        <v>195</v>
      </c>
      <c r="AC1470">
        <v>0</v>
      </c>
      <c r="AD1470" t="s">
        <v>195</v>
      </c>
      <c r="AE1470">
        <v>0</v>
      </c>
      <c r="AF1470" t="s">
        <v>195</v>
      </c>
      <c r="AG1470">
        <v>0</v>
      </c>
      <c r="AH1470" t="s">
        <v>195</v>
      </c>
      <c r="AI1470">
        <v>1</v>
      </c>
      <c r="AJ1470" t="s">
        <v>153</v>
      </c>
      <c r="AK1470">
        <v>58852000</v>
      </c>
      <c r="AL1470">
        <v>58852000</v>
      </c>
      <c r="AM1470" t="s">
        <v>195</v>
      </c>
      <c r="AN1470">
        <v>0</v>
      </c>
      <c r="AO1470" t="s">
        <v>5011</v>
      </c>
      <c r="AP1470">
        <v>331120</v>
      </c>
      <c r="AQ1470">
        <v>1527499</v>
      </c>
      <c r="AR1470">
        <v>4356546</v>
      </c>
      <c r="AS1470">
        <v>4494243</v>
      </c>
      <c r="AT1470">
        <v>2421525</v>
      </c>
      <c r="AU1470">
        <v>2993914</v>
      </c>
      <c r="AV1470">
        <v>5432414</v>
      </c>
      <c r="AW1470">
        <v>8233416</v>
      </c>
      <c r="AX1470">
        <v>7977877</v>
      </c>
      <c r="AY1470">
        <v>6894562</v>
      </c>
      <c r="AZ1470">
        <v>8231300</v>
      </c>
      <c r="BA1470">
        <v>5957584</v>
      </c>
      <c r="BB1470" t="s">
        <v>3796</v>
      </c>
      <c r="BC1470" t="s">
        <v>3797</v>
      </c>
      <c r="BD1470" t="s">
        <v>3813</v>
      </c>
      <c r="BE1470" t="s">
        <v>4605</v>
      </c>
      <c r="BF1470" t="s">
        <v>3734</v>
      </c>
      <c r="BG1470" t="s">
        <v>3829</v>
      </c>
      <c r="BH1470" t="s">
        <v>523</v>
      </c>
      <c r="BI1470" t="s">
        <v>565</v>
      </c>
      <c r="BJ1470" t="s">
        <v>549</v>
      </c>
      <c r="BK1470" t="s">
        <v>3779</v>
      </c>
      <c r="BL1470" t="s">
        <v>6677</v>
      </c>
      <c r="BM1470" t="s">
        <v>4949</v>
      </c>
      <c r="BN1470" t="s">
        <v>95</v>
      </c>
      <c r="BO1470" t="s">
        <v>4950</v>
      </c>
      <c r="BP1470" s="441" t="str">
        <f t="shared" si="22"/>
        <v>WA.2378.EBA.994.002.GB.522141</v>
      </c>
    </row>
    <row r="1471" spans="1:68">
      <c r="A1471" t="s">
        <v>4935</v>
      </c>
      <c r="B1471" t="s">
        <v>4936</v>
      </c>
      <c r="C1471" t="s">
        <v>4937</v>
      </c>
      <c r="D1471" t="s">
        <v>3795</v>
      </c>
      <c r="E1471" t="s">
        <v>197</v>
      </c>
      <c r="F1471" t="s">
        <v>3812</v>
      </c>
      <c r="G1471" t="s">
        <v>820</v>
      </c>
      <c r="H1471" t="s">
        <v>4938</v>
      </c>
      <c r="I1471">
        <v>9</v>
      </c>
      <c r="J1471" t="s">
        <v>5716</v>
      </c>
      <c r="K1471">
        <v>1</v>
      </c>
      <c r="L1471" t="s">
        <v>501</v>
      </c>
      <c r="M1471" t="s">
        <v>1786</v>
      </c>
      <c r="N1471" t="s">
        <v>1787</v>
      </c>
      <c r="O1471" t="s">
        <v>534</v>
      </c>
      <c r="P1471" t="s">
        <v>8</v>
      </c>
      <c r="Q1471" t="s">
        <v>4570</v>
      </c>
      <c r="R1471" t="s">
        <v>4940</v>
      </c>
      <c r="S1471" t="s">
        <v>195</v>
      </c>
      <c r="T1471" t="s">
        <v>4570</v>
      </c>
      <c r="U1471" t="s">
        <v>4570</v>
      </c>
      <c r="V1471" t="s">
        <v>4496</v>
      </c>
      <c r="W1471" t="s">
        <v>4570</v>
      </c>
      <c r="X1471" t="s">
        <v>6678</v>
      </c>
      <c r="Y1471" t="s">
        <v>4624</v>
      </c>
      <c r="Z1471" t="s">
        <v>8</v>
      </c>
      <c r="AA1471">
        <v>0</v>
      </c>
      <c r="AB1471" t="s">
        <v>195</v>
      </c>
      <c r="AC1471">
        <v>0</v>
      </c>
      <c r="AD1471" t="s">
        <v>195</v>
      </c>
      <c r="AE1471">
        <v>0</v>
      </c>
      <c r="AF1471" t="s">
        <v>195</v>
      </c>
      <c r="AG1471">
        <v>0</v>
      </c>
      <c r="AH1471" t="s">
        <v>195</v>
      </c>
      <c r="AI1471">
        <v>1</v>
      </c>
      <c r="AJ1471" t="s">
        <v>97</v>
      </c>
      <c r="AK1471">
        <v>180000000</v>
      </c>
      <c r="AL1471">
        <v>180000000</v>
      </c>
      <c r="AM1471" t="s">
        <v>195</v>
      </c>
      <c r="AN1471">
        <v>0</v>
      </c>
      <c r="AO1471" t="s">
        <v>4943</v>
      </c>
      <c r="AP1471">
        <v>5819056</v>
      </c>
      <c r="AQ1471">
        <v>12910250</v>
      </c>
      <c r="AR1471">
        <v>12973264</v>
      </c>
      <c r="AS1471">
        <v>21334788</v>
      </c>
      <c r="AT1471">
        <v>16541825</v>
      </c>
      <c r="AU1471">
        <v>11831561</v>
      </c>
      <c r="AV1471">
        <v>26357437</v>
      </c>
      <c r="AW1471">
        <v>17298288</v>
      </c>
      <c r="AX1471">
        <v>11831561</v>
      </c>
      <c r="AY1471">
        <v>16400183</v>
      </c>
      <c r="AZ1471">
        <v>17701788</v>
      </c>
      <c r="BA1471">
        <v>8999999</v>
      </c>
      <c r="BB1471" t="s">
        <v>3796</v>
      </c>
      <c r="BC1471" t="s">
        <v>3797</v>
      </c>
      <c r="BD1471" t="s">
        <v>3813</v>
      </c>
      <c r="BE1471" t="s">
        <v>4605</v>
      </c>
      <c r="BF1471" t="s">
        <v>6134</v>
      </c>
      <c r="BG1471" t="s">
        <v>4644</v>
      </c>
      <c r="BH1471" t="s">
        <v>4947</v>
      </c>
      <c r="BK1471" t="s">
        <v>4633</v>
      </c>
      <c r="BL1471" t="s">
        <v>6679</v>
      </c>
      <c r="BM1471" t="s">
        <v>6137</v>
      </c>
      <c r="BN1471" t="s">
        <v>76</v>
      </c>
      <c r="BO1471" t="s">
        <v>4950</v>
      </c>
      <c r="BP1471" s="441" t="str">
        <f t="shared" si="22"/>
        <v>WA.2378.EBA.994.001.GA.511111</v>
      </c>
    </row>
    <row r="1472" spans="1:68">
      <c r="A1472" t="s">
        <v>4935</v>
      </c>
      <c r="B1472" t="s">
        <v>4936</v>
      </c>
      <c r="C1472" t="s">
        <v>4937</v>
      </c>
      <c r="D1472" t="s">
        <v>3795</v>
      </c>
      <c r="E1472" t="s">
        <v>197</v>
      </c>
      <c r="F1472" t="s">
        <v>3812</v>
      </c>
      <c r="G1472" t="s">
        <v>820</v>
      </c>
      <c r="H1472" t="s">
        <v>4938</v>
      </c>
      <c r="I1472">
        <v>9</v>
      </c>
      <c r="J1472" t="s">
        <v>5716</v>
      </c>
      <c r="K1472">
        <v>1</v>
      </c>
      <c r="L1472" t="s">
        <v>501</v>
      </c>
      <c r="M1472" t="s">
        <v>1786</v>
      </c>
      <c r="N1472" t="s">
        <v>1787</v>
      </c>
      <c r="O1472" t="s">
        <v>534</v>
      </c>
      <c r="P1472" t="s">
        <v>8</v>
      </c>
      <c r="Q1472" t="s">
        <v>4570</v>
      </c>
      <c r="R1472" t="s">
        <v>4940</v>
      </c>
      <c r="S1472" t="s">
        <v>195</v>
      </c>
      <c r="T1472" t="s">
        <v>4570</v>
      </c>
      <c r="U1472" t="s">
        <v>4570</v>
      </c>
      <c r="V1472" t="s">
        <v>4951</v>
      </c>
      <c r="W1472" t="s">
        <v>4496</v>
      </c>
      <c r="X1472" t="s">
        <v>6680</v>
      </c>
      <c r="Y1472" t="s">
        <v>4616</v>
      </c>
      <c r="Z1472" t="s">
        <v>8</v>
      </c>
      <c r="AA1472">
        <v>0</v>
      </c>
      <c r="AB1472" t="s">
        <v>195</v>
      </c>
      <c r="AC1472">
        <v>0</v>
      </c>
      <c r="AD1472" t="s">
        <v>195</v>
      </c>
      <c r="AE1472">
        <v>0</v>
      </c>
      <c r="AF1472" t="s">
        <v>195</v>
      </c>
      <c r="AG1472">
        <v>0</v>
      </c>
      <c r="AH1472" t="s">
        <v>195</v>
      </c>
      <c r="AI1472">
        <v>1</v>
      </c>
      <c r="AJ1472" t="s">
        <v>153</v>
      </c>
      <c r="AK1472">
        <v>2123477000</v>
      </c>
      <c r="AL1472">
        <v>2123477000</v>
      </c>
      <c r="AM1472" t="s">
        <v>195</v>
      </c>
      <c r="AN1472">
        <v>0</v>
      </c>
      <c r="AO1472" t="s">
        <v>4943</v>
      </c>
      <c r="AP1472">
        <v>68647950</v>
      </c>
      <c r="AQ1472">
        <v>152303442</v>
      </c>
      <c r="AR1472">
        <v>153046816</v>
      </c>
      <c r="AS1472">
        <v>251688512</v>
      </c>
      <c r="AT1472">
        <v>195145474</v>
      </c>
      <c r="AU1472">
        <v>139578039</v>
      </c>
      <c r="AV1472">
        <v>310941176</v>
      </c>
      <c r="AW1472">
        <v>204069542</v>
      </c>
      <c r="AX1472">
        <v>139578039</v>
      </c>
      <c r="AY1472">
        <v>193474510</v>
      </c>
      <c r="AZ1472">
        <v>208829663</v>
      </c>
      <c r="BA1472">
        <v>106173837</v>
      </c>
      <c r="BB1472" t="s">
        <v>3796</v>
      </c>
      <c r="BC1472" t="s">
        <v>3797</v>
      </c>
      <c r="BD1472" t="s">
        <v>3813</v>
      </c>
      <c r="BE1472" t="s">
        <v>4605</v>
      </c>
      <c r="BF1472" t="s">
        <v>6134</v>
      </c>
      <c r="BG1472" t="s">
        <v>4644</v>
      </c>
      <c r="BH1472" t="s">
        <v>4947</v>
      </c>
      <c r="BK1472" t="s">
        <v>4633</v>
      </c>
      <c r="BL1472" t="s">
        <v>6681</v>
      </c>
      <c r="BM1472" t="s">
        <v>6137</v>
      </c>
      <c r="BN1472" t="s">
        <v>76</v>
      </c>
      <c r="BO1472" t="s">
        <v>4950</v>
      </c>
      <c r="BP1472" s="441" t="str">
        <f t="shared" si="22"/>
        <v>WA.2378.EBA.994.001.GA.511111</v>
      </c>
    </row>
    <row r="1473" spans="1:68">
      <c r="A1473" t="s">
        <v>4935</v>
      </c>
      <c r="B1473" t="s">
        <v>4936</v>
      </c>
      <c r="C1473" t="s">
        <v>4937</v>
      </c>
      <c r="D1473" t="s">
        <v>3795</v>
      </c>
      <c r="E1473" t="s">
        <v>197</v>
      </c>
      <c r="F1473" t="s">
        <v>3812</v>
      </c>
      <c r="G1473" t="s">
        <v>820</v>
      </c>
      <c r="H1473" t="s">
        <v>4938</v>
      </c>
      <c r="I1473">
        <v>9</v>
      </c>
      <c r="J1473" t="s">
        <v>5716</v>
      </c>
      <c r="K1473">
        <v>1</v>
      </c>
      <c r="L1473" t="s">
        <v>501</v>
      </c>
      <c r="M1473" t="s">
        <v>1786</v>
      </c>
      <c r="N1473" t="s">
        <v>1787</v>
      </c>
      <c r="O1473" t="s">
        <v>534</v>
      </c>
      <c r="P1473" t="s">
        <v>8</v>
      </c>
      <c r="Q1473" t="s">
        <v>4570</v>
      </c>
      <c r="R1473" t="s">
        <v>4940</v>
      </c>
      <c r="S1473" t="s">
        <v>195</v>
      </c>
      <c r="T1473" t="s">
        <v>4570</v>
      </c>
      <c r="U1473" t="s">
        <v>4570</v>
      </c>
      <c r="V1473" t="s">
        <v>5001</v>
      </c>
      <c r="W1473" t="s">
        <v>4951</v>
      </c>
      <c r="X1473" t="s">
        <v>6682</v>
      </c>
      <c r="Y1473" t="s">
        <v>4632</v>
      </c>
      <c r="Z1473" t="s">
        <v>8</v>
      </c>
      <c r="AA1473">
        <v>0</v>
      </c>
      <c r="AB1473" t="s">
        <v>195</v>
      </c>
      <c r="AC1473">
        <v>0</v>
      </c>
      <c r="AD1473" t="s">
        <v>195</v>
      </c>
      <c r="AE1473">
        <v>0</v>
      </c>
      <c r="AF1473" t="s">
        <v>195</v>
      </c>
      <c r="AG1473">
        <v>0</v>
      </c>
      <c r="AH1473" t="s">
        <v>195</v>
      </c>
      <c r="AI1473">
        <v>1</v>
      </c>
      <c r="AJ1473" t="s">
        <v>97</v>
      </c>
      <c r="AK1473">
        <v>180000000</v>
      </c>
      <c r="AL1473">
        <v>180000000</v>
      </c>
      <c r="AM1473" t="s">
        <v>195</v>
      </c>
      <c r="AN1473">
        <v>0</v>
      </c>
      <c r="AO1473" t="s">
        <v>4943</v>
      </c>
      <c r="AP1473">
        <v>5819056</v>
      </c>
      <c r="AQ1473">
        <v>12910250</v>
      </c>
      <c r="AR1473">
        <v>12973264</v>
      </c>
      <c r="AS1473">
        <v>21334788</v>
      </c>
      <c r="AT1473">
        <v>16541825</v>
      </c>
      <c r="AU1473">
        <v>11831561</v>
      </c>
      <c r="AV1473">
        <v>26357437</v>
      </c>
      <c r="AW1473">
        <v>17298288</v>
      </c>
      <c r="AX1473">
        <v>11831561</v>
      </c>
      <c r="AY1473">
        <v>16400183</v>
      </c>
      <c r="AZ1473">
        <v>17701788</v>
      </c>
      <c r="BA1473">
        <v>8999999</v>
      </c>
      <c r="BB1473" t="s">
        <v>3796</v>
      </c>
      <c r="BC1473" t="s">
        <v>3797</v>
      </c>
      <c r="BD1473" t="s">
        <v>3813</v>
      </c>
      <c r="BE1473" t="s">
        <v>4605</v>
      </c>
      <c r="BF1473" t="s">
        <v>6134</v>
      </c>
      <c r="BG1473" t="s">
        <v>4644</v>
      </c>
      <c r="BH1473" t="s">
        <v>4947</v>
      </c>
      <c r="BK1473" t="s">
        <v>4633</v>
      </c>
      <c r="BL1473" t="s">
        <v>6683</v>
      </c>
      <c r="BM1473" t="s">
        <v>6137</v>
      </c>
      <c r="BN1473" t="s">
        <v>76</v>
      </c>
      <c r="BO1473" t="s">
        <v>4950</v>
      </c>
      <c r="BP1473" s="441" t="str">
        <f t="shared" si="22"/>
        <v>WA.2378.EBA.994.001.GA.511111</v>
      </c>
    </row>
    <row r="1474" spans="1:68">
      <c r="A1474" t="s">
        <v>5010</v>
      </c>
      <c r="B1474" t="s">
        <v>4936</v>
      </c>
      <c r="C1474" t="s">
        <v>4937</v>
      </c>
      <c r="D1474" t="s">
        <v>3795</v>
      </c>
      <c r="E1474" t="s">
        <v>197</v>
      </c>
      <c r="F1474" t="s">
        <v>3812</v>
      </c>
      <c r="G1474" t="s">
        <v>820</v>
      </c>
      <c r="H1474" t="s">
        <v>4938</v>
      </c>
      <c r="I1474">
        <v>9</v>
      </c>
      <c r="J1474" t="s">
        <v>5716</v>
      </c>
      <c r="K1474">
        <v>1</v>
      </c>
      <c r="L1474" t="s">
        <v>501</v>
      </c>
      <c r="M1474" t="s">
        <v>1786</v>
      </c>
      <c r="N1474" t="s">
        <v>1787</v>
      </c>
      <c r="O1474" t="s">
        <v>534</v>
      </c>
      <c r="P1474" t="s">
        <v>8</v>
      </c>
      <c r="Q1474" t="s">
        <v>4570</v>
      </c>
      <c r="R1474" t="s">
        <v>4940</v>
      </c>
      <c r="S1474" t="s">
        <v>195</v>
      </c>
      <c r="T1474" t="s">
        <v>4570</v>
      </c>
      <c r="U1474" t="s">
        <v>4570</v>
      </c>
      <c r="V1474" t="s">
        <v>4496</v>
      </c>
      <c r="W1474" t="s">
        <v>4570</v>
      </c>
      <c r="X1474" t="s">
        <v>6678</v>
      </c>
      <c r="Y1474" t="s">
        <v>4624</v>
      </c>
      <c r="Z1474" t="s">
        <v>8</v>
      </c>
      <c r="AA1474">
        <v>0</v>
      </c>
      <c r="AB1474" t="s">
        <v>195</v>
      </c>
      <c r="AC1474">
        <v>0</v>
      </c>
      <c r="AD1474" t="s">
        <v>195</v>
      </c>
      <c r="AE1474">
        <v>0</v>
      </c>
      <c r="AF1474" t="s">
        <v>195</v>
      </c>
      <c r="AG1474">
        <v>0</v>
      </c>
      <c r="AH1474" t="s">
        <v>195</v>
      </c>
      <c r="AI1474">
        <v>1</v>
      </c>
      <c r="AJ1474" t="s">
        <v>97</v>
      </c>
      <c r="AK1474">
        <v>180000000</v>
      </c>
      <c r="AL1474">
        <v>180000000</v>
      </c>
      <c r="AM1474" t="s">
        <v>195</v>
      </c>
      <c r="AN1474">
        <v>0</v>
      </c>
      <c r="AO1474" t="s">
        <v>5011</v>
      </c>
      <c r="AP1474">
        <v>5528103</v>
      </c>
      <c r="AQ1474">
        <v>12264738</v>
      </c>
      <c r="AR1474">
        <v>12324601</v>
      </c>
      <c r="AS1474">
        <v>21375881</v>
      </c>
      <c r="AT1474">
        <v>12960742</v>
      </c>
      <c r="AU1474">
        <v>11239983</v>
      </c>
      <c r="AV1474">
        <v>25039565</v>
      </c>
      <c r="AW1474">
        <v>16433374</v>
      </c>
      <c r="AX1474">
        <v>12886142</v>
      </c>
      <c r="AY1474">
        <v>15580174</v>
      </c>
      <c r="AZ1474">
        <v>16816699</v>
      </c>
      <c r="BA1474">
        <v>17549998</v>
      </c>
      <c r="BB1474" t="s">
        <v>3796</v>
      </c>
      <c r="BC1474" t="s">
        <v>3797</v>
      </c>
      <c r="BD1474" t="s">
        <v>3813</v>
      </c>
      <c r="BE1474" t="s">
        <v>4605</v>
      </c>
      <c r="BF1474" t="s">
        <v>6134</v>
      </c>
      <c r="BG1474" t="s">
        <v>4644</v>
      </c>
      <c r="BH1474" t="s">
        <v>4947</v>
      </c>
      <c r="BK1474" t="s">
        <v>4633</v>
      </c>
      <c r="BL1474" t="s">
        <v>6679</v>
      </c>
      <c r="BM1474" t="s">
        <v>6137</v>
      </c>
      <c r="BN1474" t="s">
        <v>76</v>
      </c>
      <c r="BO1474" t="s">
        <v>4950</v>
      </c>
      <c r="BP1474" s="441" t="str">
        <f t="shared" ref="BP1474:BP1537" si="23">_xlfn.TEXTJOIN(".",TRUE,D1474,E1474,F1474,J1474,L1474,M1474,O1474)</f>
        <v>WA.2378.EBA.994.001.GA.511111</v>
      </c>
    </row>
    <row r="1475" spans="1:68">
      <c r="A1475" t="s">
        <v>5010</v>
      </c>
      <c r="B1475" t="s">
        <v>4936</v>
      </c>
      <c r="C1475" t="s">
        <v>4937</v>
      </c>
      <c r="D1475" t="s">
        <v>3795</v>
      </c>
      <c r="E1475" t="s">
        <v>197</v>
      </c>
      <c r="F1475" t="s">
        <v>3812</v>
      </c>
      <c r="G1475" t="s">
        <v>820</v>
      </c>
      <c r="H1475" t="s">
        <v>4938</v>
      </c>
      <c r="I1475">
        <v>9</v>
      </c>
      <c r="J1475" t="s">
        <v>5716</v>
      </c>
      <c r="K1475">
        <v>1</v>
      </c>
      <c r="L1475" t="s">
        <v>501</v>
      </c>
      <c r="M1475" t="s">
        <v>1786</v>
      </c>
      <c r="N1475" t="s">
        <v>1787</v>
      </c>
      <c r="O1475" t="s">
        <v>534</v>
      </c>
      <c r="P1475" t="s">
        <v>8</v>
      </c>
      <c r="Q1475" t="s">
        <v>4570</v>
      </c>
      <c r="R1475" t="s">
        <v>4940</v>
      </c>
      <c r="S1475" t="s">
        <v>195</v>
      </c>
      <c r="T1475" t="s">
        <v>4570</v>
      </c>
      <c r="U1475" t="s">
        <v>4570</v>
      </c>
      <c r="V1475" t="s">
        <v>4951</v>
      </c>
      <c r="W1475" t="s">
        <v>4496</v>
      </c>
      <c r="X1475" t="s">
        <v>6680</v>
      </c>
      <c r="Y1475" t="s">
        <v>4616</v>
      </c>
      <c r="Z1475" t="s">
        <v>8</v>
      </c>
      <c r="AA1475">
        <v>0</v>
      </c>
      <c r="AB1475" t="s">
        <v>195</v>
      </c>
      <c r="AC1475">
        <v>0</v>
      </c>
      <c r="AD1475" t="s">
        <v>195</v>
      </c>
      <c r="AE1475">
        <v>0</v>
      </c>
      <c r="AF1475" t="s">
        <v>195</v>
      </c>
      <c r="AG1475">
        <v>0</v>
      </c>
      <c r="AH1475" t="s">
        <v>195</v>
      </c>
      <c r="AI1475">
        <v>1</v>
      </c>
      <c r="AJ1475" t="s">
        <v>153</v>
      </c>
      <c r="AK1475">
        <v>2123477000</v>
      </c>
      <c r="AL1475">
        <v>2123477000</v>
      </c>
      <c r="AM1475" t="s">
        <v>195</v>
      </c>
      <c r="AN1475">
        <v>0</v>
      </c>
      <c r="AO1475" t="s">
        <v>5011</v>
      </c>
      <c r="AP1475">
        <v>65215552</v>
      </c>
      <c r="AQ1475">
        <v>144688271</v>
      </c>
      <c r="AR1475">
        <v>145394476</v>
      </c>
      <c r="AS1475">
        <v>252173289</v>
      </c>
      <c r="AT1475">
        <v>152899102</v>
      </c>
      <c r="AU1475">
        <v>132599138</v>
      </c>
      <c r="AV1475">
        <v>295394119</v>
      </c>
      <c r="AW1475">
        <v>193866066</v>
      </c>
      <c r="AX1475">
        <v>152019037</v>
      </c>
      <c r="AY1475">
        <v>183800786</v>
      </c>
      <c r="AZ1475">
        <v>198388181</v>
      </c>
      <c r="BA1475">
        <v>207038983</v>
      </c>
      <c r="BB1475" t="s">
        <v>3796</v>
      </c>
      <c r="BC1475" t="s">
        <v>3797</v>
      </c>
      <c r="BD1475" t="s">
        <v>3813</v>
      </c>
      <c r="BE1475" t="s">
        <v>4605</v>
      </c>
      <c r="BF1475" t="s">
        <v>6134</v>
      </c>
      <c r="BG1475" t="s">
        <v>4644</v>
      </c>
      <c r="BH1475" t="s">
        <v>4947</v>
      </c>
      <c r="BK1475" t="s">
        <v>4633</v>
      </c>
      <c r="BL1475" t="s">
        <v>6681</v>
      </c>
      <c r="BM1475" t="s">
        <v>6137</v>
      </c>
      <c r="BN1475" t="s">
        <v>76</v>
      </c>
      <c r="BO1475" t="s">
        <v>4950</v>
      </c>
      <c r="BP1475" s="441" t="str">
        <f t="shared" si="23"/>
        <v>WA.2378.EBA.994.001.GA.511111</v>
      </c>
    </row>
    <row r="1476" spans="1:68">
      <c r="A1476" t="s">
        <v>5010</v>
      </c>
      <c r="B1476" t="s">
        <v>4936</v>
      </c>
      <c r="C1476" t="s">
        <v>4937</v>
      </c>
      <c r="D1476" t="s">
        <v>3795</v>
      </c>
      <c r="E1476" t="s">
        <v>197</v>
      </c>
      <c r="F1476" t="s">
        <v>3812</v>
      </c>
      <c r="G1476" t="s">
        <v>820</v>
      </c>
      <c r="H1476" t="s">
        <v>4938</v>
      </c>
      <c r="I1476">
        <v>9</v>
      </c>
      <c r="J1476" t="s">
        <v>5716</v>
      </c>
      <c r="K1476">
        <v>1</v>
      </c>
      <c r="L1476" t="s">
        <v>501</v>
      </c>
      <c r="M1476" t="s">
        <v>1786</v>
      </c>
      <c r="N1476" t="s">
        <v>1787</v>
      </c>
      <c r="O1476" t="s">
        <v>534</v>
      </c>
      <c r="P1476" t="s">
        <v>8</v>
      </c>
      <c r="Q1476" t="s">
        <v>4570</v>
      </c>
      <c r="R1476" t="s">
        <v>4940</v>
      </c>
      <c r="S1476" t="s">
        <v>195</v>
      </c>
      <c r="T1476" t="s">
        <v>4570</v>
      </c>
      <c r="U1476" t="s">
        <v>4570</v>
      </c>
      <c r="V1476" t="s">
        <v>5001</v>
      </c>
      <c r="W1476" t="s">
        <v>4951</v>
      </c>
      <c r="X1476" t="s">
        <v>6682</v>
      </c>
      <c r="Y1476" t="s">
        <v>4632</v>
      </c>
      <c r="Z1476" t="s">
        <v>8</v>
      </c>
      <c r="AA1476">
        <v>0</v>
      </c>
      <c r="AB1476" t="s">
        <v>195</v>
      </c>
      <c r="AC1476">
        <v>0</v>
      </c>
      <c r="AD1476" t="s">
        <v>195</v>
      </c>
      <c r="AE1476">
        <v>0</v>
      </c>
      <c r="AF1476" t="s">
        <v>195</v>
      </c>
      <c r="AG1476">
        <v>0</v>
      </c>
      <c r="AH1476" t="s">
        <v>195</v>
      </c>
      <c r="AI1476">
        <v>1</v>
      </c>
      <c r="AJ1476" t="s">
        <v>97</v>
      </c>
      <c r="AK1476">
        <v>180000000</v>
      </c>
      <c r="AL1476">
        <v>180000000</v>
      </c>
      <c r="AM1476" t="s">
        <v>195</v>
      </c>
      <c r="AN1476">
        <v>0</v>
      </c>
      <c r="AO1476" t="s">
        <v>5011</v>
      </c>
      <c r="AP1476">
        <v>5528103</v>
      </c>
      <c r="AQ1476">
        <v>12264738</v>
      </c>
      <c r="AR1476">
        <v>12324601</v>
      </c>
      <c r="AS1476">
        <v>21375881</v>
      </c>
      <c r="AT1476">
        <v>12960742</v>
      </c>
      <c r="AU1476">
        <v>11239983</v>
      </c>
      <c r="AV1476">
        <v>25039565</v>
      </c>
      <c r="AW1476">
        <v>16433374</v>
      </c>
      <c r="AX1476">
        <v>12886142</v>
      </c>
      <c r="AY1476">
        <v>15580174</v>
      </c>
      <c r="AZ1476">
        <v>16816699</v>
      </c>
      <c r="BA1476">
        <v>17549998</v>
      </c>
      <c r="BB1476" t="s">
        <v>3796</v>
      </c>
      <c r="BC1476" t="s">
        <v>3797</v>
      </c>
      <c r="BD1476" t="s">
        <v>3813</v>
      </c>
      <c r="BE1476" t="s">
        <v>4605</v>
      </c>
      <c r="BF1476" t="s">
        <v>6134</v>
      </c>
      <c r="BG1476" t="s">
        <v>4644</v>
      </c>
      <c r="BH1476" t="s">
        <v>4947</v>
      </c>
      <c r="BK1476" t="s">
        <v>4633</v>
      </c>
      <c r="BL1476" t="s">
        <v>6683</v>
      </c>
      <c r="BM1476" t="s">
        <v>6137</v>
      </c>
      <c r="BN1476" t="s">
        <v>76</v>
      </c>
      <c r="BO1476" t="s">
        <v>4950</v>
      </c>
      <c r="BP1476" s="441" t="str">
        <f t="shared" si="23"/>
        <v>WA.2378.EBA.994.001.GA.511111</v>
      </c>
    </row>
    <row r="1477" spans="1:68">
      <c r="A1477" t="s">
        <v>4935</v>
      </c>
      <c r="B1477" t="s">
        <v>4936</v>
      </c>
      <c r="C1477" t="s">
        <v>4937</v>
      </c>
      <c r="D1477" t="s">
        <v>3795</v>
      </c>
      <c r="E1477" t="s">
        <v>197</v>
      </c>
      <c r="F1477" t="s">
        <v>3812</v>
      </c>
      <c r="G1477" t="s">
        <v>820</v>
      </c>
      <c r="H1477" t="s">
        <v>4938</v>
      </c>
      <c r="I1477">
        <v>9</v>
      </c>
      <c r="J1477" t="s">
        <v>5716</v>
      </c>
      <c r="K1477">
        <v>1</v>
      </c>
      <c r="L1477" t="s">
        <v>501</v>
      </c>
      <c r="M1477" t="s">
        <v>1786</v>
      </c>
      <c r="N1477" t="s">
        <v>1787</v>
      </c>
      <c r="O1477" t="s">
        <v>536</v>
      </c>
      <c r="P1477" t="s">
        <v>8</v>
      </c>
      <c r="Q1477" t="s">
        <v>4570</v>
      </c>
      <c r="R1477" t="s">
        <v>4940</v>
      </c>
      <c r="S1477" t="s">
        <v>195</v>
      </c>
      <c r="T1477" t="s">
        <v>4570</v>
      </c>
      <c r="U1477" t="s">
        <v>4570</v>
      </c>
      <c r="V1477" t="s">
        <v>4496</v>
      </c>
      <c r="W1477" t="s">
        <v>4570</v>
      </c>
      <c r="X1477" t="s">
        <v>6684</v>
      </c>
      <c r="Y1477" t="s">
        <v>4623</v>
      </c>
      <c r="Z1477" t="s">
        <v>8</v>
      </c>
      <c r="AA1477">
        <v>0</v>
      </c>
      <c r="AB1477" t="s">
        <v>195</v>
      </c>
      <c r="AC1477">
        <v>0</v>
      </c>
      <c r="AD1477" t="s">
        <v>195</v>
      </c>
      <c r="AE1477">
        <v>0</v>
      </c>
      <c r="AF1477" t="s">
        <v>195</v>
      </c>
      <c r="AG1477">
        <v>0</v>
      </c>
      <c r="AH1477" t="s">
        <v>195</v>
      </c>
      <c r="AI1477">
        <v>1</v>
      </c>
      <c r="AJ1477" t="s">
        <v>97</v>
      </c>
      <c r="AK1477">
        <v>3000</v>
      </c>
      <c r="AL1477">
        <v>3000</v>
      </c>
      <c r="AM1477" t="s">
        <v>195</v>
      </c>
      <c r="AN1477">
        <v>0</v>
      </c>
      <c r="AO1477" t="s">
        <v>4943</v>
      </c>
      <c r="AP1477">
        <v>97</v>
      </c>
      <c r="AQ1477">
        <v>215</v>
      </c>
      <c r="AR1477">
        <v>216</v>
      </c>
      <c r="AS1477">
        <v>356</v>
      </c>
      <c r="AT1477">
        <v>276</v>
      </c>
      <c r="AU1477">
        <v>197</v>
      </c>
      <c r="AV1477">
        <v>439</v>
      </c>
      <c r="AW1477">
        <v>288</v>
      </c>
      <c r="AX1477">
        <v>197</v>
      </c>
      <c r="AY1477">
        <v>273</v>
      </c>
      <c r="AZ1477">
        <v>295</v>
      </c>
      <c r="BA1477">
        <v>151</v>
      </c>
      <c r="BB1477" t="s">
        <v>3796</v>
      </c>
      <c r="BC1477" t="s">
        <v>3797</v>
      </c>
      <c r="BD1477" t="s">
        <v>3813</v>
      </c>
      <c r="BE1477" t="s">
        <v>4605</v>
      </c>
      <c r="BF1477" t="s">
        <v>6134</v>
      </c>
      <c r="BG1477" t="s">
        <v>4644</v>
      </c>
      <c r="BH1477" t="s">
        <v>4947</v>
      </c>
      <c r="BK1477" t="s">
        <v>4634</v>
      </c>
      <c r="BL1477" t="s">
        <v>6685</v>
      </c>
      <c r="BM1477" t="s">
        <v>6137</v>
      </c>
      <c r="BN1477" t="s">
        <v>76</v>
      </c>
      <c r="BO1477" t="s">
        <v>4950</v>
      </c>
      <c r="BP1477" s="441" t="str">
        <f t="shared" si="23"/>
        <v>WA.2378.EBA.994.001.GA.511119</v>
      </c>
    </row>
    <row r="1478" spans="1:68">
      <c r="A1478" t="s">
        <v>4935</v>
      </c>
      <c r="B1478" t="s">
        <v>4936</v>
      </c>
      <c r="C1478" t="s">
        <v>4937</v>
      </c>
      <c r="D1478" t="s">
        <v>3795</v>
      </c>
      <c r="E1478" t="s">
        <v>197</v>
      </c>
      <c r="F1478" t="s">
        <v>3812</v>
      </c>
      <c r="G1478" t="s">
        <v>820</v>
      </c>
      <c r="H1478" t="s">
        <v>4938</v>
      </c>
      <c r="I1478">
        <v>9</v>
      </c>
      <c r="J1478" t="s">
        <v>5716</v>
      </c>
      <c r="K1478">
        <v>1</v>
      </c>
      <c r="L1478" t="s">
        <v>501</v>
      </c>
      <c r="M1478" t="s">
        <v>1786</v>
      </c>
      <c r="N1478" t="s">
        <v>1787</v>
      </c>
      <c r="O1478" t="s">
        <v>536</v>
      </c>
      <c r="P1478" t="s">
        <v>8</v>
      </c>
      <c r="Q1478" t="s">
        <v>4570</v>
      </c>
      <c r="R1478" t="s">
        <v>4940</v>
      </c>
      <c r="S1478" t="s">
        <v>195</v>
      </c>
      <c r="T1478" t="s">
        <v>4570</v>
      </c>
      <c r="U1478" t="s">
        <v>4570</v>
      </c>
      <c r="V1478" t="s">
        <v>4951</v>
      </c>
      <c r="W1478" t="s">
        <v>4496</v>
      </c>
      <c r="X1478" t="s">
        <v>6686</v>
      </c>
      <c r="Y1478" t="s">
        <v>4615</v>
      </c>
      <c r="Z1478" t="s">
        <v>8</v>
      </c>
      <c r="AA1478">
        <v>0</v>
      </c>
      <c r="AB1478" t="s">
        <v>195</v>
      </c>
      <c r="AC1478">
        <v>0</v>
      </c>
      <c r="AD1478" t="s">
        <v>195</v>
      </c>
      <c r="AE1478">
        <v>0</v>
      </c>
      <c r="AF1478" t="s">
        <v>195</v>
      </c>
      <c r="AG1478">
        <v>0</v>
      </c>
      <c r="AH1478" t="s">
        <v>195</v>
      </c>
      <c r="AI1478">
        <v>1</v>
      </c>
      <c r="AJ1478" t="s">
        <v>153</v>
      </c>
      <c r="AK1478">
        <v>32000</v>
      </c>
      <c r="AL1478">
        <v>32000</v>
      </c>
      <c r="AM1478" t="s">
        <v>195</v>
      </c>
      <c r="AN1478">
        <v>0</v>
      </c>
      <c r="AO1478" t="s">
        <v>4943</v>
      </c>
      <c r="AP1478">
        <v>1034</v>
      </c>
      <c r="AQ1478">
        <v>2295</v>
      </c>
      <c r="AR1478">
        <v>2306</v>
      </c>
      <c r="AS1478">
        <v>3793</v>
      </c>
      <c r="AT1478">
        <v>2941</v>
      </c>
      <c r="AU1478">
        <v>2103</v>
      </c>
      <c r="AV1478">
        <v>4686</v>
      </c>
      <c r="AW1478">
        <v>3075</v>
      </c>
      <c r="AX1478">
        <v>2103</v>
      </c>
      <c r="AY1478">
        <v>2916</v>
      </c>
      <c r="AZ1478">
        <v>3147</v>
      </c>
      <c r="BA1478">
        <v>1601</v>
      </c>
      <c r="BB1478" t="s">
        <v>3796</v>
      </c>
      <c r="BC1478" t="s">
        <v>3797</v>
      </c>
      <c r="BD1478" t="s">
        <v>3813</v>
      </c>
      <c r="BE1478" t="s">
        <v>4605</v>
      </c>
      <c r="BF1478" t="s">
        <v>6134</v>
      </c>
      <c r="BG1478" t="s">
        <v>4644</v>
      </c>
      <c r="BH1478" t="s">
        <v>4947</v>
      </c>
      <c r="BK1478" t="s">
        <v>4634</v>
      </c>
      <c r="BL1478" t="s">
        <v>6687</v>
      </c>
      <c r="BM1478" t="s">
        <v>6137</v>
      </c>
      <c r="BN1478" t="s">
        <v>76</v>
      </c>
      <c r="BO1478" t="s">
        <v>4950</v>
      </c>
      <c r="BP1478" s="441" t="str">
        <f t="shared" si="23"/>
        <v>WA.2378.EBA.994.001.GA.511119</v>
      </c>
    </row>
    <row r="1479" spans="1:68">
      <c r="A1479" t="s">
        <v>4935</v>
      </c>
      <c r="B1479" t="s">
        <v>4936</v>
      </c>
      <c r="C1479" t="s">
        <v>4937</v>
      </c>
      <c r="D1479" t="s">
        <v>3795</v>
      </c>
      <c r="E1479" t="s">
        <v>197</v>
      </c>
      <c r="F1479" t="s">
        <v>3812</v>
      </c>
      <c r="G1479" t="s">
        <v>820</v>
      </c>
      <c r="H1479" t="s">
        <v>4938</v>
      </c>
      <c r="I1479">
        <v>9</v>
      </c>
      <c r="J1479" t="s">
        <v>5716</v>
      </c>
      <c r="K1479">
        <v>1</v>
      </c>
      <c r="L1479" t="s">
        <v>501</v>
      </c>
      <c r="M1479" t="s">
        <v>1786</v>
      </c>
      <c r="N1479" t="s">
        <v>1787</v>
      </c>
      <c r="O1479" t="s">
        <v>536</v>
      </c>
      <c r="P1479" t="s">
        <v>8</v>
      </c>
      <c r="Q1479" t="s">
        <v>4570</v>
      </c>
      <c r="R1479" t="s">
        <v>4940</v>
      </c>
      <c r="S1479" t="s">
        <v>195</v>
      </c>
      <c r="T1479" t="s">
        <v>4570</v>
      </c>
      <c r="U1479" t="s">
        <v>4570</v>
      </c>
      <c r="V1479" t="s">
        <v>5001</v>
      </c>
      <c r="W1479" t="s">
        <v>4951</v>
      </c>
      <c r="X1479" t="s">
        <v>6688</v>
      </c>
      <c r="Y1479" t="s">
        <v>4631</v>
      </c>
      <c r="Z1479" t="s">
        <v>8</v>
      </c>
      <c r="AA1479">
        <v>0</v>
      </c>
      <c r="AB1479" t="s">
        <v>195</v>
      </c>
      <c r="AC1479">
        <v>0</v>
      </c>
      <c r="AD1479" t="s">
        <v>195</v>
      </c>
      <c r="AE1479">
        <v>0</v>
      </c>
      <c r="AF1479" t="s">
        <v>195</v>
      </c>
      <c r="AG1479">
        <v>0</v>
      </c>
      <c r="AH1479" t="s">
        <v>195</v>
      </c>
      <c r="AI1479">
        <v>1</v>
      </c>
      <c r="AJ1479" t="s">
        <v>97</v>
      </c>
      <c r="AK1479">
        <v>3000</v>
      </c>
      <c r="AL1479">
        <v>3000</v>
      </c>
      <c r="AM1479" t="s">
        <v>195</v>
      </c>
      <c r="AN1479">
        <v>0</v>
      </c>
      <c r="AO1479" t="s">
        <v>4943</v>
      </c>
      <c r="AP1479">
        <v>97</v>
      </c>
      <c r="AQ1479">
        <v>215</v>
      </c>
      <c r="AR1479">
        <v>216</v>
      </c>
      <c r="AS1479">
        <v>356</v>
      </c>
      <c r="AT1479">
        <v>276</v>
      </c>
      <c r="AU1479">
        <v>197</v>
      </c>
      <c r="AV1479">
        <v>439</v>
      </c>
      <c r="AW1479">
        <v>288</v>
      </c>
      <c r="AX1479">
        <v>197</v>
      </c>
      <c r="AY1479">
        <v>273</v>
      </c>
      <c r="AZ1479">
        <v>295</v>
      </c>
      <c r="BA1479">
        <v>151</v>
      </c>
      <c r="BB1479" t="s">
        <v>3796</v>
      </c>
      <c r="BC1479" t="s">
        <v>3797</v>
      </c>
      <c r="BD1479" t="s">
        <v>3813</v>
      </c>
      <c r="BE1479" t="s">
        <v>4605</v>
      </c>
      <c r="BF1479" t="s">
        <v>6134</v>
      </c>
      <c r="BG1479" t="s">
        <v>4644</v>
      </c>
      <c r="BH1479" t="s">
        <v>4947</v>
      </c>
      <c r="BK1479" t="s">
        <v>4634</v>
      </c>
      <c r="BL1479" t="s">
        <v>6689</v>
      </c>
      <c r="BM1479" t="s">
        <v>6137</v>
      </c>
      <c r="BN1479" t="s">
        <v>76</v>
      </c>
      <c r="BO1479" t="s">
        <v>4950</v>
      </c>
      <c r="BP1479" s="441" t="str">
        <f t="shared" si="23"/>
        <v>WA.2378.EBA.994.001.GA.511119</v>
      </c>
    </row>
    <row r="1480" spans="1:68">
      <c r="A1480" t="s">
        <v>5010</v>
      </c>
      <c r="B1480" t="s">
        <v>4936</v>
      </c>
      <c r="C1480" t="s">
        <v>4937</v>
      </c>
      <c r="D1480" t="s">
        <v>3795</v>
      </c>
      <c r="E1480" t="s">
        <v>197</v>
      </c>
      <c r="F1480" t="s">
        <v>3812</v>
      </c>
      <c r="G1480" t="s">
        <v>820</v>
      </c>
      <c r="H1480" t="s">
        <v>4938</v>
      </c>
      <c r="I1480">
        <v>9</v>
      </c>
      <c r="J1480" t="s">
        <v>5716</v>
      </c>
      <c r="K1480">
        <v>1</v>
      </c>
      <c r="L1480" t="s">
        <v>501</v>
      </c>
      <c r="M1480" t="s">
        <v>1786</v>
      </c>
      <c r="N1480" t="s">
        <v>1787</v>
      </c>
      <c r="O1480" t="s">
        <v>536</v>
      </c>
      <c r="P1480" t="s">
        <v>8</v>
      </c>
      <c r="Q1480" t="s">
        <v>4570</v>
      </c>
      <c r="R1480" t="s">
        <v>4940</v>
      </c>
      <c r="S1480" t="s">
        <v>195</v>
      </c>
      <c r="T1480" t="s">
        <v>4570</v>
      </c>
      <c r="U1480" t="s">
        <v>4570</v>
      </c>
      <c r="V1480" t="s">
        <v>4496</v>
      </c>
      <c r="W1480" t="s">
        <v>4570</v>
      </c>
      <c r="X1480" t="s">
        <v>6684</v>
      </c>
      <c r="Y1480" t="s">
        <v>4623</v>
      </c>
      <c r="Z1480" t="s">
        <v>8</v>
      </c>
      <c r="AA1480">
        <v>0</v>
      </c>
      <c r="AB1480" t="s">
        <v>195</v>
      </c>
      <c r="AC1480">
        <v>0</v>
      </c>
      <c r="AD1480" t="s">
        <v>195</v>
      </c>
      <c r="AE1480">
        <v>0</v>
      </c>
      <c r="AF1480" t="s">
        <v>195</v>
      </c>
      <c r="AG1480">
        <v>0</v>
      </c>
      <c r="AH1480" t="s">
        <v>195</v>
      </c>
      <c r="AI1480">
        <v>1</v>
      </c>
      <c r="AJ1480" t="s">
        <v>97</v>
      </c>
      <c r="AK1480">
        <v>3000</v>
      </c>
      <c r="AL1480">
        <v>3000</v>
      </c>
      <c r="AM1480" t="s">
        <v>195</v>
      </c>
      <c r="AN1480">
        <v>0</v>
      </c>
      <c r="AO1480" t="s">
        <v>5011</v>
      </c>
      <c r="AP1480">
        <v>92</v>
      </c>
      <c r="AQ1480">
        <v>204</v>
      </c>
      <c r="AR1480">
        <v>205</v>
      </c>
      <c r="AS1480">
        <v>356</v>
      </c>
      <c r="AT1480">
        <v>216</v>
      </c>
      <c r="AU1480">
        <v>187</v>
      </c>
      <c r="AV1480">
        <v>417</v>
      </c>
      <c r="AW1480">
        <v>274</v>
      </c>
      <c r="AX1480">
        <v>215</v>
      </c>
      <c r="AY1480">
        <v>260</v>
      </c>
      <c r="AZ1480">
        <v>280</v>
      </c>
      <c r="BA1480">
        <v>294</v>
      </c>
      <c r="BB1480" t="s">
        <v>3796</v>
      </c>
      <c r="BC1480" t="s">
        <v>3797</v>
      </c>
      <c r="BD1480" t="s">
        <v>3813</v>
      </c>
      <c r="BE1480" t="s">
        <v>4605</v>
      </c>
      <c r="BF1480" t="s">
        <v>6134</v>
      </c>
      <c r="BG1480" t="s">
        <v>4644</v>
      </c>
      <c r="BH1480" t="s">
        <v>4947</v>
      </c>
      <c r="BK1480" t="s">
        <v>4634</v>
      </c>
      <c r="BL1480" t="s">
        <v>6685</v>
      </c>
      <c r="BM1480" t="s">
        <v>6137</v>
      </c>
      <c r="BN1480" t="s">
        <v>76</v>
      </c>
      <c r="BO1480" t="s">
        <v>4950</v>
      </c>
      <c r="BP1480" s="441" t="str">
        <f t="shared" si="23"/>
        <v>WA.2378.EBA.994.001.GA.511119</v>
      </c>
    </row>
    <row r="1481" spans="1:68">
      <c r="A1481" t="s">
        <v>5010</v>
      </c>
      <c r="B1481" t="s">
        <v>4936</v>
      </c>
      <c r="C1481" t="s">
        <v>4937</v>
      </c>
      <c r="D1481" t="s">
        <v>3795</v>
      </c>
      <c r="E1481" t="s">
        <v>197</v>
      </c>
      <c r="F1481" t="s">
        <v>3812</v>
      </c>
      <c r="G1481" t="s">
        <v>820</v>
      </c>
      <c r="H1481" t="s">
        <v>4938</v>
      </c>
      <c r="I1481">
        <v>9</v>
      </c>
      <c r="J1481" t="s">
        <v>5716</v>
      </c>
      <c r="K1481">
        <v>1</v>
      </c>
      <c r="L1481" t="s">
        <v>501</v>
      </c>
      <c r="M1481" t="s">
        <v>1786</v>
      </c>
      <c r="N1481" t="s">
        <v>1787</v>
      </c>
      <c r="O1481" t="s">
        <v>536</v>
      </c>
      <c r="P1481" t="s">
        <v>8</v>
      </c>
      <c r="Q1481" t="s">
        <v>4570</v>
      </c>
      <c r="R1481" t="s">
        <v>4940</v>
      </c>
      <c r="S1481" t="s">
        <v>195</v>
      </c>
      <c r="T1481" t="s">
        <v>4570</v>
      </c>
      <c r="U1481" t="s">
        <v>4570</v>
      </c>
      <c r="V1481" t="s">
        <v>4951</v>
      </c>
      <c r="W1481" t="s">
        <v>4496</v>
      </c>
      <c r="X1481" t="s">
        <v>6686</v>
      </c>
      <c r="Y1481" t="s">
        <v>4615</v>
      </c>
      <c r="Z1481" t="s">
        <v>8</v>
      </c>
      <c r="AA1481">
        <v>0</v>
      </c>
      <c r="AB1481" t="s">
        <v>195</v>
      </c>
      <c r="AC1481">
        <v>0</v>
      </c>
      <c r="AD1481" t="s">
        <v>195</v>
      </c>
      <c r="AE1481">
        <v>0</v>
      </c>
      <c r="AF1481" t="s">
        <v>195</v>
      </c>
      <c r="AG1481">
        <v>0</v>
      </c>
      <c r="AH1481" t="s">
        <v>195</v>
      </c>
      <c r="AI1481">
        <v>1</v>
      </c>
      <c r="AJ1481" t="s">
        <v>153</v>
      </c>
      <c r="AK1481">
        <v>32000</v>
      </c>
      <c r="AL1481">
        <v>32000</v>
      </c>
      <c r="AM1481" t="s">
        <v>195</v>
      </c>
      <c r="AN1481">
        <v>0</v>
      </c>
      <c r="AO1481" t="s">
        <v>5011</v>
      </c>
      <c r="AP1481">
        <v>983</v>
      </c>
      <c r="AQ1481">
        <v>2180</v>
      </c>
      <c r="AR1481">
        <v>2191</v>
      </c>
      <c r="AS1481">
        <v>3800</v>
      </c>
      <c r="AT1481">
        <v>2304</v>
      </c>
      <c r="AU1481">
        <v>1998</v>
      </c>
      <c r="AV1481">
        <v>4451</v>
      </c>
      <c r="AW1481">
        <v>2921</v>
      </c>
      <c r="AX1481">
        <v>2291</v>
      </c>
      <c r="AY1481">
        <v>2770</v>
      </c>
      <c r="AZ1481">
        <v>2990</v>
      </c>
      <c r="BA1481">
        <v>3121</v>
      </c>
      <c r="BB1481" t="s">
        <v>3796</v>
      </c>
      <c r="BC1481" t="s">
        <v>3797</v>
      </c>
      <c r="BD1481" t="s">
        <v>3813</v>
      </c>
      <c r="BE1481" t="s">
        <v>4605</v>
      </c>
      <c r="BF1481" t="s">
        <v>6134</v>
      </c>
      <c r="BG1481" t="s">
        <v>4644</v>
      </c>
      <c r="BH1481" t="s">
        <v>4947</v>
      </c>
      <c r="BK1481" t="s">
        <v>4634</v>
      </c>
      <c r="BL1481" t="s">
        <v>6687</v>
      </c>
      <c r="BM1481" t="s">
        <v>6137</v>
      </c>
      <c r="BN1481" t="s">
        <v>76</v>
      </c>
      <c r="BO1481" t="s">
        <v>4950</v>
      </c>
      <c r="BP1481" s="441" t="str">
        <f t="shared" si="23"/>
        <v>WA.2378.EBA.994.001.GA.511119</v>
      </c>
    </row>
    <row r="1482" spans="1:68">
      <c r="A1482" t="s">
        <v>5010</v>
      </c>
      <c r="B1482" t="s">
        <v>4936</v>
      </c>
      <c r="C1482" t="s">
        <v>4937</v>
      </c>
      <c r="D1482" t="s">
        <v>3795</v>
      </c>
      <c r="E1482" t="s">
        <v>197</v>
      </c>
      <c r="F1482" t="s">
        <v>3812</v>
      </c>
      <c r="G1482" t="s">
        <v>820</v>
      </c>
      <c r="H1482" t="s">
        <v>4938</v>
      </c>
      <c r="I1482">
        <v>9</v>
      </c>
      <c r="J1482" t="s">
        <v>5716</v>
      </c>
      <c r="K1482">
        <v>1</v>
      </c>
      <c r="L1482" t="s">
        <v>501</v>
      </c>
      <c r="M1482" t="s">
        <v>1786</v>
      </c>
      <c r="N1482" t="s">
        <v>1787</v>
      </c>
      <c r="O1482" t="s">
        <v>536</v>
      </c>
      <c r="P1482" t="s">
        <v>8</v>
      </c>
      <c r="Q1482" t="s">
        <v>4570</v>
      </c>
      <c r="R1482" t="s">
        <v>4940</v>
      </c>
      <c r="S1482" t="s">
        <v>195</v>
      </c>
      <c r="T1482" t="s">
        <v>4570</v>
      </c>
      <c r="U1482" t="s">
        <v>4570</v>
      </c>
      <c r="V1482" t="s">
        <v>5001</v>
      </c>
      <c r="W1482" t="s">
        <v>4951</v>
      </c>
      <c r="X1482" t="s">
        <v>6688</v>
      </c>
      <c r="Y1482" t="s">
        <v>4631</v>
      </c>
      <c r="Z1482" t="s">
        <v>8</v>
      </c>
      <c r="AA1482">
        <v>0</v>
      </c>
      <c r="AB1482" t="s">
        <v>195</v>
      </c>
      <c r="AC1482">
        <v>0</v>
      </c>
      <c r="AD1482" t="s">
        <v>195</v>
      </c>
      <c r="AE1482">
        <v>0</v>
      </c>
      <c r="AF1482" t="s">
        <v>195</v>
      </c>
      <c r="AG1482">
        <v>0</v>
      </c>
      <c r="AH1482" t="s">
        <v>195</v>
      </c>
      <c r="AI1482">
        <v>1</v>
      </c>
      <c r="AJ1482" t="s">
        <v>97</v>
      </c>
      <c r="AK1482">
        <v>3000</v>
      </c>
      <c r="AL1482">
        <v>3000</v>
      </c>
      <c r="AM1482" t="s">
        <v>195</v>
      </c>
      <c r="AN1482">
        <v>0</v>
      </c>
      <c r="AO1482" t="s">
        <v>5011</v>
      </c>
      <c r="AP1482">
        <v>92</v>
      </c>
      <c r="AQ1482">
        <v>204</v>
      </c>
      <c r="AR1482">
        <v>205</v>
      </c>
      <c r="AS1482">
        <v>356</v>
      </c>
      <c r="AT1482">
        <v>216</v>
      </c>
      <c r="AU1482">
        <v>187</v>
      </c>
      <c r="AV1482">
        <v>417</v>
      </c>
      <c r="AW1482">
        <v>274</v>
      </c>
      <c r="AX1482">
        <v>215</v>
      </c>
      <c r="AY1482">
        <v>260</v>
      </c>
      <c r="AZ1482">
        <v>280</v>
      </c>
      <c r="BA1482">
        <v>294</v>
      </c>
      <c r="BB1482" t="s">
        <v>3796</v>
      </c>
      <c r="BC1482" t="s">
        <v>3797</v>
      </c>
      <c r="BD1482" t="s">
        <v>3813</v>
      </c>
      <c r="BE1482" t="s">
        <v>4605</v>
      </c>
      <c r="BF1482" t="s">
        <v>6134</v>
      </c>
      <c r="BG1482" t="s">
        <v>4644</v>
      </c>
      <c r="BH1482" t="s">
        <v>4947</v>
      </c>
      <c r="BK1482" t="s">
        <v>4634</v>
      </c>
      <c r="BL1482" t="s">
        <v>6689</v>
      </c>
      <c r="BM1482" t="s">
        <v>6137</v>
      </c>
      <c r="BN1482" t="s">
        <v>76</v>
      </c>
      <c r="BO1482" t="s">
        <v>4950</v>
      </c>
      <c r="BP1482" s="441" t="str">
        <f t="shared" si="23"/>
        <v>WA.2378.EBA.994.001.GA.511119</v>
      </c>
    </row>
    <row r="1483" spans="1:68">
      <c r="A1483" t="s">
        <v>4935</v>
      </c>
      <c r="B1483" t="s">
        <v>4936</v>
      </c>
      <c r="C1483" t="s">
        <v>4937</v>
      </c>
      <c r="D1483" t="s">
        <v>3795</v>
      </c>
      <c r="E1483" t="s">
        <v>197</v>
      </c>
      <c r="F1483" t="s">
        <v>3812</v>
      </c>
      <c r="G1483" t="s">
        <v>820</v>
      </c>
      <c r="H1483" t="s">
        <v>4938</v>
      </c>
      <c r="I1483">
        <v>9</v>
      </c>
      <c r="J1483" t="s">
        <v>5716</v>
      </c>
      <c r="K1483">
        <v>1</v>
      </c>
      <c r="L1483" t="s">
        <v>501</v>
      </c>
      <c r="M1483" t="s">
        <v>1786</v>
      </c>
      <c r="N1483" t="s">
        <v>1787</v>
      </c>
      <c r="O1483" t="s">
        <v>537</v>
      </c>
      <c r="P1483" t="s">
        <v>8</v>
      </c>
      <c r="Q1483" t="s">
        <v>4570</v>
      </c>
      <c r="R1483" t="s">
        <v>4940</v>
      </c>
      <c r="S1483" t="s">
        <v>195</v>
      </c>
      <c r="T1483" t="s">
        <v>4570</v>
      </c>
      <c r="U1483" t="s">
        <v>4570</v>
      </c>
      <c r="V1483" t="s">
        <v>4496</v>
      </c>
      <c r="W1483" t="s">
        <v>4570</v>
      </c>
      <c r="X1483" t="s">
        <v>6690</v>
      </c>
      <c r="Y1483" t="s">
        <v>4614</v>
      </c>
      <c r="Z1483" t="s">
        <v>8</v>
      </c>
      <c r="AA1483">
        <v>0</v>
      </c>
      <c r="AB1483" t="s">
        <v>195</v>
      </c>
      <c r="AC1483">
        <v>0</v>
      </c>
      <c r="AD1483" t="s">
        <v>195</v>
      </c>
      <c r="AE1483">
        <v>0</v>
      </c>
      <c r="AF1483" t="s">
        <v>195</v>
      </c>
      <c r="AG1483">
        <v>0</v>
      </c>
      <c r="AH1483" t="s">
        <v>195</v>
      </c>
      <c r="AI1483">
        <v>1</v>
      </c>
      <c r="AJ1483" t="s">
        <v>153</v>
      </c>
      <c r="AK1483">
        <v>147267000</v>
      </c>
      <c r="AL1483">
        <v>147267000</v>
      </c>
      <c r="AM1483" t="s">
        <v>195</v>
      </c>
      <c r="AN1483">
        <v>0</v>
      </c>
      <c r="AO1483" t="s">
        <v>4943</v>
      </c>
      <c r="AP1483">
        <v>4760860</v>
      </c>
      <c r="AQ1483">
        <v>10562521</v>
      </c>
      <c r="AR1483">
        <v>10614076</v>
      </c>
      <c r="AS1483">
        <v>17455057</v>
      </c>
      <c r="AT1483">
        <v>13533694</v>
      </c>
      <c r="AU1483">
        <v>9679991</v>
      </c>
      <c r="AV1483">
        <v>21564337</v>
      </c>
      <c r="AW1483">
        <v>14152595</v>
      </c>
      <c r="AX1483">
        <v>9679991</v>
      </c>
      <c r="AY1483">
        <v>13417810</v>
      </c>
      <c r="AZ1483">
        <v>14482718</v>
      </c>
      <c r="BA1483">
        <v>7363350</v>
      </c>
      <c r="BB1483" t="s">
        <v>3796</v>
      </c>
      <c r="BC1483" t="s">
        <v>3797</v>
      </c>
      <c r="BD1483" t="s">
        <v>3813</v>
      </c>
      <c r="BE1483" t="s">
        <v>4605</v>
      </c>
      <c r="BF1483" t="s">
        <v>6134</v>
      </c>
      <c r="BG1483" t="s">
        <v>4644</v>
      </c>
      <c r="BH1483" t="s">
        <v>4947</v>
      </c>
      <c r="BK1483" t="s">
        <v>4635</v>
      </c>
      <c r="BL1483" t="s">
        <v>6139</v>
      </c>
      <c r="BM1483" t="s">
        <v>6137</v>
      </c>
      <c r="BN1483" t="s">
        <v>76</v>
      </c>
      <c r="BO1483" t="s">
        <v>4950</v>
      </c>
      <c r="BP1483" s="441" t="str">
        <f t="shared" si="23"/>
        <v>WA.2378.EBA.994.001.GA.511121</v>
      </c>
    </row>
    <row r="1484" spans="1:68">
      <c r="A1484" t="s">
        <v>4935</v>
      </c>
      <c r="B1484" t="s">
        <v>4936</v>
      </c>
      <c r="C1484" t="s">
        <v>4937</v>
      </c>
      <c r="D1484" t="s">
        <v>3795</v>
      </c>
      <c r="E1484" t="s">
        <v>197</v>
      </c>
      <c r="F1484" t="s">
        <v>3812</v>
      </c>
      <c r="G1484" t="s">
        <v>820</v>
      </c>
      <c r="H1484" t="s">
        <v>4938</v>
      </c>
      <c r="I1484">
        <v>9</v>
      </c>
      <c r="J1484" t="s">
        <v>5716</v>
      </c>
      <c r="K1484">
        <v>1</v>
      </c>
      <c r="L1484" t="s">
        <v>501</v>
      </c>
      <c r="M1484" t="s">
        <v>1786</v>
      </c>
      <c r="N1484" t="s">
        <v>1787</v>
      </c>
      <c r="O1484" t="s">
        <v>537</v>
      </c>
      <c r="P1484" t="s">
        <v>8</v>
      </c>
      <c r="Q1484" t="s">
        <v>4570</v>
      </c>
      <c r="R1484" t="s">
        <v>4940</v>
      </c>
      <c r="S1484" t="s">
        <v>195</v>
      </c>
      <c r="T1484" t="s">
        <v>4570</v>
      </c>
      <c r="U1484" t="s">
        <v>4570</v>
      </c>
      <c r="V1484" t="s">
        <v>4951</v>
      </c>
      <c r="W1484" t="s">
        <v>4496</v>
      </c>
      <c r="X1484" t="s">
        <v>6691</v>
      </c>
      <c r="Y1484" t="s">
        <v>4630</v>
      </c>
      <c r="Z1484" t="s">
        <v>8</v>
      </c>
      <c r="AA1484">
        <v>0</v>
      </c>
      <c r="AB1484" t="s">
        <v>195</v>
      </c>
      <c r="AC1484">
        <v>0</v>
      </c>
      <c r="AD1484" t="s">
        <v>195</v>
      </c>
      <c r="AE1484">
        <v>0</v>
      </c>
      <c r="AF1484" t="s">
        <v>195</v>
      </c>
      <c r="AG1484">
        <v>0</v>
      </c>
      <c r="AH1484" t="s">
        <v>195</v>
      </c>
      <c r="AI1484">
        <v>1</v>
      </c>
      <c r="AJ1484" t="s">
        <v>97</v>
      </c>
      <c r="AK1484">
        <v>12494000</v>
      </c>
      <c r="AL1484">
        <v>12494000</v>
      </c>
      <c r="AM1484" t="s">
        <v>195</v>
      </c>
      <c r="AN1484">
        <v>0</v>
      </c>
      <c r="AO1484" t="s">
        <v>4943</v>
      </c>
      <c r="AP1484">
        <v>403907</v>
      </c>
      <c r="AQ1484">
        <v>896115</v>
      </c>
      <c r="AR1484">
        <v>900489</v>
      </c>
      <c r="AS1484">
        <v>1480871</v>
      </c>
      <c r="AT1484">
        <v>1148186</v>
      </c>
      <c r="AU1484">
        <v>821242</v>
      </c>
      <c r="AV1484">
        <v>1829499</v>
      </c>
      <c r="AW1484">
        <v>1200693</v>
      </c>
      <c r="AX1484">
        <v>821242</v>
      </c>
      <c r="AY1484">
        <v>1138355</v>
      </c>
      <c r="AZ1484">
        <v>1228701</v>
      </c>
      <c r="BA1484">
        <v>624700</v>
      </c>
      <c r="BB1484" t="s">
        <v>3796</v>
      </c>
      <c r="BC1484" t="s">
        <v>3797</v>
      </c>
      <c r="BD1484" t="s">
        <v>3813</v>
      </c>
      <c r="BE1484" t="s">
        <v>4605</v>
      </c>
      <c r="BF1484" t="s">
        <v>6134</v>
      </c>
      <c r="BG1484" t="s">
        <v>4644</v>
      </c>
      <c r="BH1484" t="s">
        <v>4947</v>
      </c>
      <c r="BK1484" t="s">
        <v>4635</v>
      </c>
      <c r="BL1484" t="s">
        <v>6692</v>
      </c>
      <c r="BM1484" t="s">
        <v>6137</v>
      </c>
      <c r="BN1484" t="s">
        <v>76</v>
      </c>
      <c r="BO1484" t="s">
        <v>4950</v>
      </c>
      <c r="BP1484" s="441" t="str">
        <f t="shared" si="23"/>
        <v>WA.2378.EBA.994.001.GA.511121</v>
      </c>
    </row>
    <row r="1485" spans="1:68">
      <c r="A1485" t="s">
        <v>4935</v>
      </c>
      <c r="B1485" t="s">
        <v>4936</v>
      </c>
      <c r="C1485" t="s">
        <v>4937</v>
      </c>
      <c r="D1485" t="s">
        <v>3795</v>
      </c>
      <c r="E1485" t="s">
        <v>197</v>
      </c>
      <c r="F1485" t="s">
        <v>3812</v>
      </c>
      <c r="G1485" t="s">
        <v>820</v>
      </c>
      <c r="H1485" t="s">
        <v>4938</v>
      </c>
      <c r="I1485">
        <v>9</v>
      </c>
      <c r="J1485" t="s">
        <v>5716</v>
      </c>
      <c r="K1485">
        <v>1</v>
      </c>
      <c r="L1485" t="s">
        <v>501</v>
      </c>
      <c r="M1485" t="s">
        <v>1786</v>
      </c>
      <c r="N1485" t="s">
        <v>1787</v>
      </c>
      <c r="O1485" t="s">
        <v>537</v>
      </c>
      <c r="P1485" t="s">
        <v>8</v>
      </c>
      <c r="Q1485" t="s">
        <v>4570</v>
      </c>
      <c r="R1485" t="s">
        <v>4940</v>
      </c>
      <c r="S1485" t="s">
        <v>195</v>
      </c>
      <c r="T1485" t="s">
        <v>4570</v>
      </c>
      <c r="U1485" t="s">
        <v>4570</v>
      </c>
      <c r="V1485" t="s">
        <v>5001</v>
      </c>
      <c r="W1485" t="s">
        <v>4951</v>
      </c>
      <c r="X1485" t="s">
        <v>6693</v>
      </c>
      <c r="Y1485" t="s">
        <v>4622</v>
      </c>
      <c r="Z1485" t="s">
        <v>8</v>
      </c>
      <c r="AA1485">
        <v>0</v>
      </c>
      <c r="AB1485" t="s">
        <v>195</v>
      </c>
      <c r="AC1485">
        <v>0</v>
      </c>
      <c r="AD1485" t="s">
        <v>195</v>
      </c>
      <c r="AE1485">
        <v>0</v>
      </c>
      <c r="AF1485" t="s">
        <v>195</v>
      </c>
      <c r="AG1485">
        <v>0</v>
      </c>
      <c r="AH1485" t="s">
        <v>195</v>
      </c>
      <c r="AI1485">
        <v>1</v>
      </c>
      <c r="AJ1485" t="s">
        <v>97</v>
      </c>
      <c r="AK1485">
        <v>12198000</v>
      </c>
      <c r="AL1485">
        <v>12198000</v>
      </c>
      <c r="AM1485" t="s">
        <v>195</v>
      </c>
      <c r="AN1485">
        <v>0</v>
      </c>
      <c r="AO1485" t="s">
        <v>4943</v>
      </c>
      <c r="AP1485">
        <v>394338</v>
      </c>
      <c r="AQ1485">
        <v>874885</v>
      </c>
      <c r="AR1485">
        <v>879155</v>
      </c>
      <c r="AS1485">
        <v>1445787</v>
      </c>
      <c r="AT1485">
        <v>1120984</v>
      </c>
      <c r="AU1485">
        <v>801785</v>
      </c>
      <c r="AV1485">
        <v>1786156</v>
      </c>
      <c r="AW1485">
        <v>1172247</v>
      </c>
      <c r="AX1485">
        <v>801785</v>
      </c>
      <c r="AY1485">
        <v>1111386</v>
      </c>
      <c r="AZ1485">
        <v>1199591</v>
      </c>
      <c r="BA1485">
        <v>609901</v>
      </c>
      <c r="BB1485" t="s">
        <v>3796</v>
      </c>
      <c r="BC1485" t="s">
        <v>3797</v>
      </c>
      <c r="BD1485" t="s">
        <v>3813</v>
      </c>
      <c r="BE1485" t="s">
        <v>4605</v>
      </c>
      <c r="BF1485" t="s">
        <v>6134</v>
      </c>
      <c r="BG1485" t="s">
        <v>4644</v>
      </c>
      <c r="BH1485" t="s">
        <v>4947</v>
      </c>
      <c r="BK1485" t="s">
        <v>4635</v>
      </c>
      <c r="BL1485" t="s">
        <v>6694</v>
      </c>
      <c r="BM1485" t="s">
        <v>6137</v>
      </c>
      <c r="BN1485" t="s">
        <v>76</v>
      </c>
      <c r="BO1485" t="s">
        <v>4950</v>
      </c>
      <c r="BP1485" s="441" t="str">
        <f t="shared" si="23"/>
        <v>WA.2378.EBA.994.001.GA.511121</v>
      </c>
    </row>
    <row r="1486" spans="1:68">
      <c r="A1486" t="s">
        <v>5010</v>
      </c>
      <c r="B1486" t="s">
        <v>4936</v>
      </c>
      <c r="C1486" t="s">
        <v>4937</v>
      </c>
      <c r="D1486" t="s">
        <v>3795</v>
      </c>
      <c r="E1486" t="s">
        <v>197</v>
      </c>
      <c r="F1486" t="s">
        <v>3812</v>
      </c>
      <c r="G1486" t="s">
        <v>820</v>
      </c>
      <c r="H1486" t="s">
        <v>4938</v>
      </c>
      <c r="I1486">
        <v>9</v>
      </c>
      <c r="J1486" t="s">
        <v>5716</v>
      </c>
      <c r="K1486">
        <v>1</v>
      </c>
      <c r="L1486" t="s">
        <v>501</v>
      </c>
      <c r="M1486" t="s">
        <v>1786</v>
      </c>
      <c r="N1486" t="s">
        <v>1787</v>
      </c>
      <c r="O1486" t="s">
        <v>537</v>
      </c>
      <c r="P1486" t="s">
        <v>8</v>
      </c>
      <c r="Q1486" t="s">
        <v>4570</v>
      </c>
      <c r="R1486" t="s">
        <v>4940</v>
      </c>
      <c r="S1486" t="s">
        <v>195</v>
      </c>
      <c r="T1486" t="s">
        <v>4570</v>
      </c>
      <c r="U1486" t="s">
        <v>4570</v>
      </c>
      <c r="V1486" t="s">
        <v>4496</v>
      </c>
      <c r="W1486" t="s">
        <v>4570</v>
      </c>
      <c r="X1486" t="s">
        <v>6690</v>
      </c>
      <c r="Y1486" t="s">
        <v>4614</v>
      </c>
      <c r="Z1486" t="s">
        <v>8</v>
      </c>
      <c r="AA1486">
        <v>0</v>
      </c>
      <c r="AB1486" t="s">
        <v>195</v>
      </c>
      <c r="AC1486">
        <v>0</v>
      </c>
      <c r="AD1486" t="s">
        <v>195</v>
      </c>
      <c r="AE1486">
        <v>0</v>
      </c>
      <c r="AF1486" t="s">
        <v>195</v>
      </c>
      <c r="AG1486">
        <v>0</v>
      </c>
      <c r="AH1486" t="s">
        <v>195</v>
      </c>
      <c r="AI1486">
        <v>1</v>
      </c>
      <c r="AJ1486" t="s">
        <v>153</v>
      </c>
      <c r="AK1486">
        <v>147267000</v>
      </c>
      <c r="AL1486">
        <v>147267000</v>
      </c>
      <c r="AM1486" t="s">
        <v>195</v>
      </c>
      <c r="AN1486">
        <v>0</v>
      </c>
      <c r="AO1486" t="s">
        <v>5011</v>
      </c>
      <c r="AP1486">
        <v>4522817</v>
      </c>
      <c r="AQ1486">
        <v>10034395</v>
      </c>
      <c r="AR1486">
        <v>10083372</v>
      </c>
      <c r="AS1486">
        <v>17488677</v>
      </c>
      <c r="AT1486">
        <v>10603831</v>
      </c>
      <c r="AU1486">
        <v>9195992</v>
      </c>
      <c r="AV1486">
        <v>20486120</v>
      </c>
      <c r="AW1486">
        <v>13444965</v>
      </c>
      <c r="AX1486">
        <v>10542797</v>
      </c>
      <c r="AY1486">
        <v>12746919</v>
      </c>
      <c r="AZ1486">
        <v>13758582</v>
      </c>
      <c r="BA1486">
        <v>14358533</v>
      </c>
      <c r="BB1486" t="s">
        <v>3796</v>
      </c>
      <c r="BC1486" t="s">
        <v>3797</v>
      </c>
      <c r="BD1486" t="s">
        <v>3813</v>
      </c>
      <c r="BE1486" t="s">
        <v>4605</v>
      </c>
      <c r="BF1486" t="s">
        <v>6134</v>
      </c>
      <c r="BG1486" t="s">
        <v>4644</v>
      </c>
      <c r="BH1486" t="s">
        <v>4947</v>
      </c>
      <c r="BK1486" t="s">
        <v>4635</v>
      </c>
      <c r="BL1486" t="s">
        <v>6139</v>
      </c>
      <c r="BM1486" t="s">
        <v>6137</v>
      </c>
      <c r="BN1486" t="s">
        <v>76</v>
      </c>
      <c r="BO1486" t="s">
        <v>4950</v>
      </c>
      <c r="BP1486" s="441" t="str">
        <f t="shared" si="23"/>
        <v>WA.2378.EBA.994.001.GA.511121</v>
      </c>
    </row>
    <row r="1487" spans="1:68">
      <c r="A1487" t="s">
        <v>5010</v>
      </c>
      <c r="B1487" t="s">
        <v>4936</v>
      </c>
      <c r="C1487" t="s">
        <v>4937</v>
      </c>
      <c r="D1487" t="s">
        <v>3795</v>
      </c>
      <c r="E1487" t="s">
        <v>197</v>
      </c>
      <c r="F1487" t="s">
        <v>3812</v>
      </c>
      <c r="G1487" t="s">
        <v>820</v>
      </c>
      <c r="H1487" t="s">
        <v>4938</v>
      </c>
      <c r="I1487">
        <v>9</v>
      </c>
      <c r="J1487" t="s">
        <v>5716</v>
      </c>
      <c r="K1487">
        <v>1</v>
      </c>
      <c r="L1487" t="s">
        <v>501</v>
      </c>
      <c r="M1487" t="s">
        <v>1786</v>
      </c>
      <c r="N1487" t="s">
        <v>1787</v>
      </c>
      <c r="O1487" t="s">
        <v>537</v>
      </c>
      <c r="P1487" t="s">
        <v>8</v>
      </c>
      <c r="Q1487" t="s">
        <v>4570</v>
      </c>
      <c r="R1487" t="s">
        <v>4940</v>
      </c>
      <c r="S1487" t="s">
        <v>195</v>
      </c>
      <c r="T1487" t="s">
        <v>4570</v>
      </c>
      <c r="U1487" t="s">
        <v>4570</v>
      </c>
      <c r="V1487" t="s">
        <v>4951</v>
      </c>
      <c r="W1487" t="s">
        <v>4496</v>
      </c>
      <c r="X1487" t="s">
        <v>6691</v>
      </c>
      <c r="Y1487" t="s">
        <v>4630</v>
      </c>
      <c r="Z1487" t="s">
        <v>8</v>
      </c>
      <c r="AA1487">
        <v>0</v>
      </c>
      <c r="AB1487" t="s">
        <v>195</v>
      </c>
      <c r="AC1487">
        <v>0</v>
      </c>
      <c r="AD1487" t="s">
        <v>195</v>
      </c>
      <c r="AE1487">
        <v>0</v>
      </c>
      <c r="AF1487" t="s">
        <v>195</v>
      </c>
      <c r="AG1487">
        <v>0</v>
      </c>
      <c r="AH1487" t="s">
        <v>195</v>
      </c>
      <c r="AI1487">
        <v>1</v>
      </c>
      <c r="AJ1487" t="s">
        <v>97</v>
      </c>
      <c r="AK1487">
        <v>12494000</v>
      </c>
      <c r="AL1487">
        <v>12494000</v>
      </c>
      <c r="AM1487" t="s">
        <v>195</v>
      </c>
      <c r="AN1487">
        <v>0</v>
      </c>
      <c r="AO1487" t="s">
        <v>5011</v>
      </c>
      <c r="AP1487">
        <v>383712</v>
      </c>
      <c r="AQ1487">
        <v>851309</v>
      </c>
      <c r="AR1487">
        <v>855464</v>
      </c>
      <c r="AS1487">
        <v>1483724</v>
      </c>
      <c r="AT1487">
        <v>899620</v>
      </c>
      <c r="AU1487">
        <v>780180</v>
      </c>
      <c r="AV1487">
        <v>1738024</v>
      </c>
      <c r="AW1487">
        <v>1140659</v>
      </c>
      <c r="AX1487">
        <v>894441</v>
      </c>
      <c r="AY1487">
        <v>1081437</v>
      </c>
      <c r="AZ1487">
        <v>1167266</v>
      </c>
      <c r="BA1487">
        <v>1218164</v>
      </c>
      <c r="BB1487" t="s">
        <v>3796</v>
      </c>
      <c r="BC1487" t="s">
        <v>3797</v>
      </c>
      <c r="BD1487" t="s">
        <v>3813</v>
      </c>
      <c r="BE1487" t="s">
        <v>4605</v>
      </c>
      <c r="BF1487" t="s">
        <v>6134</v>
      </c>
      <c r="BG1487" t="s">
        <v>4644</v>
      </c>
      <c r="BH1487" t="s">
        <v>4947</v>
      </c>
      <c r="BK1487" t="s">
        <v>4635</v>
      </c>
      <c r="BL1487" t="s">
        <v>6692</v>
      </c>
      <c r="BM1487" t="s">
        <v>6137</v>
      </c>
      <c r="BN1487" t="s">
        <v>76</v>
      </c>
      <c r="BO1487" t="s">
        <v>4950</v>
      </c>
      <c r="BP1487" s="441" t="str">
        <f t="shared" si="23"/>
        <v>WA.2378.EBA.994.001.GA.511121</v>
      </c>
    </row>
    <row r="1488" spans="1:68">
      <c r="A1488" t="s">
        <v>5010</v>
      </c>
      <c r="B1488" t="s">
        <v>4936</v>
      </c>
      <c r="C1488" t="s">
        <v>4937</v>
      </c>
      <c r="D1488" t="s">
        <v>3795</v>
      </c>
      <c r="E1488" t="s">
        <v>197</v>
      </c>
      <c r="F1488" t="s">
        <v>3812</v>
      </c>
      <c r="G1488" t="s">
        <v>820</v>
      </c>
      <c r="H1488" t="s">
        <v>4938</v>
      </c>
      <c r="I1488">
        <v>9</v>
      </c>
      <c r="J1488" t="s">
        <v>5716</v>
      </c>
      <c r="K1488">
        <v>1</v>
      </c>
      <c r="L1488" t="s">
        <v>501</v>
      </c>
      <c r="M1488" t="s">
        <v>1786</v>
      </c>
      <c r="N1488" t="s">
        <v>1787</v>
      </c>
      <c r="O1488" t="s">
        <v>537</v>
      </c>
      <c r="P1488" t="s">
        <v>8</v>
      </c>
      <c r="Q1488" t="s">
        <v>4570</v>
      </c>
      <c r="R1488" t="s">
        <v>4940</v>
      </c>
      <c r="S1488" t="s">
        <v>195</v>
      </c>
      <c r="T1488" t="s">
        <v>4570</v>
      </c>
      <c r="U1488" t="s">
        <v>4570</v>
      </c>
      <c r="V1488" t="s">
        <v>5001</v>
      </c>
      <c r="W1488" t="s">
        <v>4951</v>
      </c>
      <c r="X1488" t="s">
        <v>6693</v>
      </c>
      <c r="Y1488" t="s">
        <v>4622</v>
      </c>
      <c r="Z1488" t="s">
        <v>8</v>
      </c>
      <c r="AA1488">
        <v>0</v>
      </c>
      <c r="AB1488" t="s">
        <v>195</v>
      </c>
      <c r="AC1488">
        <v>0</v>
      </c>
      <c r="AD1488" t="s">
        <v>195</v>
      </c>
      <c r="AE1488">
        <v>0</v>
      </c>
      <c r="AF1488" t="s">
        <v>195</v>
      </c>
      <c r="AG1488">
        <v>0</v>
      </c>
      <c r="AH1488" t="s">
        <v>195</v>
      </c>
      <c r="AI1488">
        <v>1</v>
      </c>
      <c r="AJ1488" t="s">
        <v>97</v>
      </c>
      <c r="AK1488">
        <v>12198000</v>
      </c>
      <c r="AL1488">
        <v>12198000</v>
      </c>
      <c r="AM1488" t="s">
        <v>195</v>
      </c>
      <c r="AN1488">
        <v>0</v>
      </c>
      <c r="AO1488" t="s">
        <v>5011</v>
      </c>
      <c r="AP1488">
        <v>374621</v>
      </c>
      <c r="AQ1488">
        <v>831140</v>
      </c>
      <c r="AR1488">
        <v>835197</v>
      </c>
      <c r="AS1488">
        <v>1448572</v>
      </c>
      <c r="AT1488">
        <v>878306</v>
      </c>
      <c r="AU1488">
        <v>761696</v>
      </c>
      <c r="AV1488">
        <v>1696848</v>
      </c>
      <c r="AW1488">
        <v>1113635</v>
      </c>
      <c r="AX1488">
        <v>873251</v>
      </c>
      <c r="AY1488">
        <v>1055816</v>
      </c>
      <c r="AZ1488">
        <v>1139612</v>
      </c>
      <c r="BA1488">
        <v>1189306</v>
      </c>
      <c r="BB1488" t="s">
        <v>3796</v>
      </c>
      <c r="BC1488" t="s">
        <v>3797</v>
      </c>
      <c r="BD1488" t="s">
        <v>3813</v>
      </c>
      <c r="BE1488" t="s">
        <v>4605</v>
      </c>
      <c r="BF1488" t="s">
        <v>6134</v>
      </c>
      <c r="BG1488" t="s">
        <v>4644</v>
      </c>
      <c r="BH1488" t="s">
        <v>4947</v>
      </c>
      <c r="BK1488" t="s">
        <v>4635</v>
      </c>
      <c r="BL1488" t="s">
        <v>6694</v>
      </c>
      <c r="BM1488" t="s">
        <v>6137</v>
      </c>
      <c r="BN1488" t="s">
        <v>76</v>
      </c>
      <c r="BO1488" t="s">
        <v>4950</v>
      </c>
      <c r="BP1488" s="441" t="str">
        <f t="shared" si="23"/>
        <v>WA.2378.EBA.994.001.GA.511121</v>
      </c>
    </row>
    <row r="1489" spans="1:68">
      <c r="A1489" t="s">
        <v>4935</v>
      </c>
      <c r="B1489" t="s">
        <v>4936</v>
      </c>
      <c r="C1489" t="s">
        <v>4937</v>
      </c>
      <c r="D1489" t="s">
        <v>3795</v>
      </c>
      <c r="E1489" t="s">
        <v>197</v>
      </c>
      <c r="F1489" t="s">
        <v>3812</v>
      </c>
      <c r="G1489" t="s">
        <v>820</v>
      </c>
      <c r="H1489" t="s">
        <v>4938</v>
      </c>
      <c r="I1489">
        <v>9</v>
      </c>
      <c r="J1489" t="s">
        <v>5716</v>
      </c>
      <c r="K1489">
        <v>1</v>
      </c>
      <c r="L1489" t="s">
        <v>501</v>
      </c>
      <c r="M1489" t="s">
        <v>1786</v>
      </c>
      <c r="N1489" t="s">
        <v>1787</v>
      </c>
      <c r="O1489" t="s">
        <v>538</v>
      </c>
      <c r="P1489" t="s">
        <v>8</v>
      </c>
      <c r="Q1489" t="s">
        <v>4570</v>
      </c>
      <c r="R1489" t="s">
        <v>4940</v>
      </c>
      <c r="S1489" t="s">
        <v>195</v>
      </c>
      <c r="T1489" t="s">
        <v>4570</v>
      </c>
      <c r="U1489" t="s">
        <v>4570</v>
      </c>
      <c r="V1489" t="s">
        <v>4496</v>
      </c>
      <c r="W1489" t="s">
        <v>4570</v>
      </c>
      <c r="X1489" t="s">
        <v>6695</v>
      </c>
      <c r="Y1489" t="s">
        <v>4613</v>
      </c>
      <c r="Z1489" t="s">
        <v>8</v>
      </c>
      <c r="AA1489">
        <v>0</v>
      </c>
      <c r="AB1489" t="s">
        <v>195</v>
      </c>
      <c r="AC1489">
        <v>0</v>
      </c>
      <c r="AD1489" t="s">
        <v>195</v>
      </c>
      <c r="AE1489">
        <v>0</v>
      </c>
      <c r="AF1489" t="s">
        <v>195</v>
      </c>
      <c r="AG1489">
        <v>0</v>
      </c>
      <c r="AH1489" t="s">
        <v>195</v>
      </c>
      <c r="AI1489">
        <v>1</v>
      </c>
      <c r="AJ1489" t="s">
        <v>97</v>
      </c>
      <c r="AK1489">
        <v>3282000</v>
      </c>
      <c r="AL1489">
        <v>3282000</v>
      </c>
      <c r="AM1489" t="s">
        <v>195</v>
      </c>
      <c r="AN1489">
        <v>0</v>
      </c>
      <c r="AO1489" t="s">
        <v>4943</v>
      </c>
      <c r="AP1489">
        <v>106101</v>
      </c>
      <c r="AQ1489">
        <v>235397</v>
      </c>
      <c r="AR1489">
        <v>236546</v>
      </c>
      <c r="AS1489">
        <v>389004</v>
      </c>
      <c r="AT1489">
        <v>301613</v>
      </c>
      <c r="AU1489">
        <v>215729</v>
      </c>
      <c r="AV1489">
        <v>480584</v>
      </c>
      <c r="AW1489">
        <v>315405</v>
      </c>
      <c r="AX1489">
        <v>215729</v>
      </c>
      <c r="AY1489">
        <v>299030</v>
      </c>
      <c r="AZ1489">
        <v>322763</v>
      </c>
      <c r="BA1489">
        <v>164099</v>
      </c>
      <c r="BB1489" t="s">
        <v>3796</v>
      </c>
      <c r="BC1489" t="s">
        <v>3797</v>
      </c>
      <c r="BD1489" t="s">
        <v>3813</v>
      </c>
      <c r="BE1489" t="s">
        <v>4605</v>
      </c>
      <c r="BF1489" t="s">
        <v>6134</v>
      </c>
      <c r="BG1489" t="s">
        <v>4644</v>
      </c>
      <c r="BH1489" t="s">
        <v>4947</v>
      </c>
      <c r="BK1489" t="s">
        <v>4636</v>
      </c>
      <c r="BL1489" t="s">
        <v>6696</v>
      </c>
      <c r="BM1489" t="s">
        <v>6137</v>
      </c>
      <c r="BN1489" t="s">
        <v>76</v>
      </c>
      <c r="BO1489" t="s">
        <v>4950</v>
      </c>
      <c r="BP1489" s="441" t="str">
        <f t="shared" si="23"/>
        <v>WA.2378.EBA.994.001.GA.511122</v>
      </c>
    </row>
    <row r="1490" spans="1:68">
      <c r="A1490" t="s">
        <v>4935</v>
      </c>
      <c r="B1490" t="s">
        <v>4936</v>
      </c>
      <c r="C1490" t="s">
        <v>4937</v>
      </c>
      <c r="D1490" t="s">
        <v>3795</v>
      </c>
      <c r="E1490" t="s">
        <v>197</v>
      </c>
      <c r="F1490" t="s">
        <v>3812</v>
      </c>
      <c r="G1490" t="s">
        <v>820</v>
      </c>
      <c r="H1490" t="s">
        <v>4938</v>
      </c>
      <c r="I1490">
        <v>9</v>
      </c>
      <c r="J1490" t="s">
        <v>5716</v>
      </c>
      <c r="K1490">
        <v>1</v>
      </c>
      <c r="L1490" t="s">
        <v>501</v>
      </c>
      <c r="M1490" t="s">
        <v>1786</v>
      </c>
      <c r="N1490" t="s">
        <v>1787</v>
      </c>
      <c r="O1490" t="s">
        <v>538</v>
      </c>
      <c r="P1490" t="s">
        <v>8</v>
      </c>
      <c r="Q1490" t="s">
        <v>4570</v>
      </c>
      <c r="R1490" t="s">
        <v>4940</v>
      </c>
      <c r="S1490" t="s">
        <v>195</v>
      </c>
      <c r="T1490" t="s">
        <v>4570</v>
      </c>
      <c r="U1490" t="s">
        <v>4570</v>
      </c>
      <c r="V1490" t="s">
        <v>4951</v>
      </c>
      <c r="W1490" t="s">
        <v>4496</v>
      </c>
      <c r="X1490" t="s">
        <v>6697</v>
      </c>
      <c r="Y1490" t="s">
        <v>4621</v>
      </c>
      <c r="Z1490" t="s">
        <v>8</v>
      </c>
      <c r="AA1490">
        <v>0</v>
      </c>
      <c r="AB1490" t="s">
        <v>195</v>
      </c>
      <c r="AC1490">
        <v>0</v>
      </c>
      <c r="AD1490" t="s">
        <v>195</v>
      </c>
      <c r="AE1490">
        <v>0</v>
      </c>
      <c r="AF1490" t="s">
        <v>195</v>
      </c>
      <c r="AG1490">
        <v>0</v>
      </c>
      <c r="AH1490" t="s">
        <v>195</v>
      </c>
      <c r="AI1490">
        <v>1</v>
      </c>
      <c r="AJ1490" t="s">
        <v>153</v>
      </c>
      <c r="AK1490">
        <v>40080000</v>
      </c>
      <c r="AL1490">
        <v>40080000</v>
      </c>
      <c r="AM1490" t="s">
        <v>195</v>
      </c>
      <c r="AN1490">
        <v>0</v>
      </c>
      <c r="AO1490" t="s">
        <v>4943</v>
      </c>
      <c r="AP1490">
        <v>1295710</v>
      </c>
      <c r="AQ1490">
        <v>2874682</v>
      </c>
      <c r="AR1490">
        <v>2888713</v>
      </c>
      <c r="AS1490">
        <v>4750546</v>
      </c>
      <c r="AT1490">
        <v>3683313</v>
      </c>
      <c r="AU1490">
        <v>2634494</v>
      </c>
      <c r="AV1490">
        <v>5868923</v>
      </c>
      <c r="AW1490">
        <v>3851752</v>
      </c>
      <c r="AX1490">
        <v>2634494</v>
      </c>
      <c r="AY1490">
        <v>3651774</v>
      </c>
      <c r="AZ1490">
        <v>3941598</v>
      </c>
      <c r="BA1490">
        <v>2004001</v>
      </c>
      <c r="BB1490" t="s">
        <v>3796</v>
      </c>
      <c r="BC1490" t="s">
        <v>3797</v>
      </c>
      <c r="BD1490" t="s">
        <v>3813</v>
      </c>
      <c r="BE1490" t="s">
        <v>4605</v>
      </c>
      <c r="BF1490" t="s">
        <v>6134</v>
      </c>
      <c r="BG1490" t="s">
        <v>4644</v>
      </c>
      <c r="BH1490" t="s">
        <v>4947</v>
      </c>
      <c r="BK1490" t="s">
        <v>4636</v>
      </c>
      <c r="BL1490" t="s">
        <v>6698</v>
      </c>
      <c r="BM1490" t="s">
        <v>6137</v>
      </c>
      <c r="BN1490" t="s">
        <v>76</v>
      </c>
      <c r="BO1490" t="s">
        <v>4950</v>
      </c>
      <c r="BP1490" s="441" t="str">
        <f t="shared" si="23"/>
        <v>WA.2378.EBA.994.001.GA.511122</v>
      </c>
    </row>
    <row r="1491" spans="1:68">
      <c r="A1491" t="s">
        <v>4935</v>
      </c>
      <c r="B1491" t="s">
        <v>4936</v>
      </c>
      <c r="C1491" t="s">
        <v>4937</v>
      </c>
      <c r="D1491" t="s">
        <v>3795</v>
      </c>
      <c r="E1491" t="s">
        <v>197</v>
      </c>
      <c r="F1491" t="s">
        <v>3812</v>
      </c>
      <c r="G1491" t="s">
        <v>820</v>
      </c>
      <c r="H1491" t="s">
        <v>4938</v>
      </c>
      <c r="I1491">
        <v>9</v>
      </c>
      <c r="J1491" t="s">
        <v>5716</v>
      </c>
      <c r="K1491">
        <v>1</v>
      </c>
      <c r="L1491" t="s">
        <v>501</v>
      </c>
      <c r="M1491" t="s">
        <v>1786</v>
      </c>
      <c r="N1491" t="s">
        <v>1787</v>
      </c>
      <c r="O1491" t="s">
        <v>538</v>
      </c>
      <c r="P1491" t="s">
        <v>8</v>
      </c>
      <c r="Q1491" t="s">
        <v>4570</v>
      </c>
      <c r="R1491" t="s">
        <v>4940</v>
      </c>
      <c r="S1491" t="s">
        <v>195</v>
      </c>
      <c r="T1491" t="s">
        <v>4570</v>
      </c>
      <c r="U1491" t="s">
        <v>4570</v>
      </c>
      <c r="V1491" t="s">
        <v>5001</v>
      </c>
      <c r="W1491" t="s">
        <v>4951</v>
      </c>
      <c r="X1491" t="s">
        <v>6699</v>
      </c>
      <c r="Y1491" t="s">
        <v>4629</v>
      </c>
      <c r="Z1491" t="s">
        <v>8</v>
      </c>
      <c r="AA1491">
        <v>0</v>
      </c>
      <c r="AB1491" t="s">
        <v>195</v>
      </c>
      <c r="AC1491">
        <v>0</v>
      </c>
      <c r="AD1491" t="s">
        <v>195</v>
      </c>
      <c r="AE1491">
        <v>0</v>
      </c>
      <c r="AF1491" t="s">
        <v>195</v>
      </c>
      <c r="AG1491">
        <v>0</v>
      </c>
      <c r="AH1491" t="s">
        <v>195</v>
      </c>
      <c r="AI1491">
        <v>1</v>
      </c>
      <c r="AJ1491" t="s">
        <v>97</v>
      </c>
      <c r="AK1491">
        <v>3338000</v>
      </c>
      <c r="AL1491">
        <v>3338000</v>
      </c>
      <c r="AM1491" t="s">
        <v>195</v>
      </c>
      <c r="AN1491">
        <v>0</v>
      </c>
      <c r="AO1491" t="s">
        <v>4943</v>
      </c>
      <c r="AP1491">
        <v>107911</v>
      </c>
      <c r="AQ1491">
        <v>239413</v>
      </c>
      <c r="AR1491">
        <v>240582</v>
      </c>
      <c r="AS1491">
        <v>395642</v>
      </c>
      <c r="AT1491">
        <v>306759</v>
      </c>
      <c r="AU1491">
        <v>219410</v>
      </c>
      <c r="AV1491">
        <v>488784</v>
      </c>
      <c r="AW1491">
        <v>320787</v>
      </c>
      <c r="AX1491">
        <v>219410</v>
      </c>
      <c r="AY1491">
        <v>304132</v>
      </c>
      <c r="AZ1491">
        <v>328270</v>
      </c>
      <c r="BA1491">
        <v>166900</v>
      </c>
      <c r="BB1491" t="s">
        <v>3796</v>
      </c>
      <c r="BC1491" t="s">
        <v>3797</v>
      </c>
      <c r="BD1491" t="s">
        <v>3813</v>
      </c>
      <c r="BE1491" t="s">
        <v>4605</v>
      </c>
      <c r="BF1491" t="s">
        <v>6134</v>
      </c>
      <c r="BG1491" t="s">
        <v>4644</v>
      </c>
      <c r="BH1491" t="s">
        <v>4947</v>
      </c>
      <c r="BK1491" t="s">
        <v>4636</v>
      </c>
      <c r="BL1491" t="s">
        <v>6700</v>
      </c>
      <c r="BM1491" t="s">
        <v>6137</v>
      </c>
      <c r="BN1491" t="s">
        <v>76</v>
      </c>
      <c r="BO1491" t="s">
        <v>4950</v>
      </c>
      <c r="BP1491" s="441" t="str">
        <f t="shared" si="23"/>
        <v>WA.2378.EBA.994.001.GA.511122</v>
      </c>
    </row>
    <row r="1492" spans="1:68">
      <c r="A1492" t="s">
        <v>5010</v>
      </c>
      <c r="B1492" t="s">
        <v>4936</v>
      </c>
      <c r="C1492" t="s">
        <v>4937</v>
      </c>
      <c r="D1492" t="s">
        <v>3795</v>
      </c>
      <c r="E1492" t="s">
        <v>197</v>
      </c>
      <c r="F1492" t="s">
        <v>3812</v>
      </c>
      <c r="G1492" t="s">
        <v>820</v>
      </c>
      <c r="H1492" t="s">
        <v>4938</v>
      </c>
      <c r="I1492">
        <v>9</v>
      </c>
      <c r="J1492" t="s">
        <v>5716</v>
      </c>
      <c r="K1492">
        <v>1</v>
      </c>
      <c r="L1492" t="s">
        <v>501</v>
      </c>
      <c r="M1492" t="s">
        <v>1786</v>
      </c>
      <c r="N1492" t="s">
        <v>1787</v>
      </c>
      <c r="O1492" t="s">
        <v>538</v>
      </c>
      <c r="P1492" t="s">
        <v>8</v>
      </c>
      <c r="Q1492" t="s">
        <v>4570</v>
      </c>
      <c r="R1492" t="s">
        <v>4940</v>
      </c>
      <c r="S1492" t="s">
        <v>195</v>
      </c>
      <c r="T1492" t="s">
        <v>4570</v>
      </c>
      <c r="U1492" t="s">
        <v>4570</v>
      </c>
      <c r="V1492" t="s">
        <v>4496</v>
      </c>
      <c r="W1492" t="s">
        <v>4570</v>
      </c>
      <c r="X1492" t="s">
        <v>6695</v>
      </c>
      <c r="Y1492" t="s">
        <v>4613</v>
      </c>
      <c r="Z1492" t="s">
        <v>8</v>
      </c>
      <c r="AA1492">
        <v>0</v>
      </c>
      <c r="AB1492" t="s">
        <v>195</v>
      </c>
      <c r="AC1492">
        <v>0</v>
      </c>
      <c r="AD1492" t="s">
        <v>195</v>
      </c>
      <c r="AE1492">
        <v>0</v>
      </c>
      <c r="AF1492" t="s">
        <v>195</v>
      </c>
      <c r="AG1492">
        <v>0</v>
      </c>
      <c r="AH1492" t="s">
        <v>195</v>
      </c>
      <c r="AI1492">
        <v>1</v>
      </c>
      <c r="AJ1492" t="s">
        <v>97</v>
      </c>
      <c r="AK1492">
        <v>3282000</v>
      </c>
      <c r="AL1492">
        <v>3282000</v>
      </c>
      <c r="AM1492" t="s">
        <v>195</v>
      </c>
      <c r="AN1492">
        <v>0</v>
      </c>
      <c r="AO1492" t="s">
        <v>5011</v>
      </c>
      <c r="AP1492">
        <v>100796</v>
      </c>
      <c r="AQ1492">
        <v>223627</v>
      </c>
      <c r="AR1492">
        <v>224719</v>
      </c>
      <c r="AS1492">
        <v>389754</v>
      </c>
      <c r="AT1492">
        <v>236318</v>
      </c>
      <c r="AU1492">
        <v>204942</v>
      </c>
      <c r="AV1492">
        <v>456555</v>
      </c>
      <c r="AW1492">
        <v>299635</v>
      </c>
      <c r="AX1492">
        <v>234957</v>
      </c>
      <c r="AY1492">
        <v>284079</v>
      </c>
      <c r="AZ1492">
        <v>306624</v>
      </c>
      <c r="BA1492">
        <v>319994</v>
      </c>
      <c r="BB1492" t="s">
        <v>3796</v>
      </c>
      <c r="BC1492" t="s">
        <v>3797</v>
      </c>
      <c r="BD1492" t="s">
        <v>3813</v>
      </c>
      <c r="BE1492" t="s">
        <v>4605</v>
      </c>
      <c r="BF1492" t="s">
        <v>6134</v>
      </c>
      <c r="BG1492" t="s">
        <v>4644</v>
      </c>
      <c r="BH1492" t="s">
        <v>4947</v>
      </c>
      <c r="BK1492" t="s">
        <v>4636</v>
      </c>
      <c r="BL1492" t="s">
        <v>6696</v>
      </c>
      <c r="BM1492" t="s">
        <v>6137</v>
      </c>
      <c r="BN1492" t="s">
        <v>76</v>
      </c>
      <c r="BO1492" t="s">
        <v>4950</v>
      </c>
      <c r="BP1492" s="441" t="str">
        <f t="shared" si="23"/>
        <v>WA.2378.EBA.994.001.GA.511122</v>
      </c>
    </row>
    <row r="1493" spans="1:68">
      <c r="A1493" t="s">
        <v>5010</v>
      </c>
      <c r="B1493" t="s">
        <v>4936</v>
      </c>
      <c r="C1493" t="s">
        <v>4937</v>
      </c>
      <c r="D1493" t="s">
        <v>3795</v>
      </c>
      <c r="E1493" t="s">
        <v>197</v>
      </c>
      <c r="F1493" t="s">
        <v>3812</v>
      </c>
      <c r="G1493" t="s">
        <v>820</v>
      </c>
      <c r="H1493" t="s">
        <v>4938</v>
      </c>
      <c r="I1493">
        <v>9</v>
      </c>
      <c r="J1493" t="s">
        <v>5716</v>
      </c>
      <c r="K1493">
        <v>1</v>
      </c>
      <c r="L1493" t="s">
        <v>501</v>
      </c>
      <c r="M1493" t="s">
        <v>1786</v>
      </c>
      <c r="N1493" t="s">
        <v>1787</v>
      </c>
      <c r="O1493" t="s">
        <v>538</v>
      </c>
      <c r="P1493" t="s">
        <v>8</v>
      </c>
      <c r="Q1493" t="s">
        <v>4570</v>
      </c>
      <c r="R1493" t="s">
        <v>4940</v>
      </c>
      <c r="S1493" t="s">
        <v>195</v>
      </c>
      <c r="T1493" t="s">
        <v>4570</v>
      </c>
      <c r="U1493" t="s">
        <v>4570</v>
      </c>
      <c r="V1493" t="s">
        <v>4951</v>
      </c>
      <c r="W1493" t="s">
        <v>4496</v>
      </c>
      <c r="X1493" t="s">
        <v>6697</v>
      </c>
      <c r="Y1493" t="s">
        <v>4621</v>
      </c>
      <c r="Z1493" t="s">
        <v>8</v>
      </c>
      <c r="AA1493">
        <v>0</v>
      </c>
      <c r="AB1493" t="s">
        <v>195</v>
      </c>
      <c r="AC1493">
        <v>0</v>
      </c>
      <c r="AD1493" t="s">
        <v>195</v>
      </c>
      <c r="AE1493">
        <v>0</v>
      </c>
      <c r="AF1493" t="s">
        <v>195</v>
      </c>
      <c r="AG1493">
        <v>0</v>
      </c>
      <c r="AH1493" t="s">
        <v>195</v>
      </c>
      <c r="AI1493">
        <v>1</v>
      </c>
      <c r="AJ1493" t="s">
        <v>153</v>
      </c>
      <c r="AK1493">
        <v>40080000</v>
      </c>
      <c r="AL1493">
        <v>40080000</v>
      </c>
      <c r="AM1493" t="s">
        <v>195</v>
      </c>
      <c r="AN1493">
        <v>0</v>
      </c>
      <c r="AO1493" t="s">
        <v>5011</v>
      </c>
      <c r="AP1493">
        <v>1230924</v>
      </c>
      <c r="AQ1493">
        <v>2730948</v>
      </c>
      <c r="AR1493">
        <v>2744278</v>
      </c>
      <c r="AS1493">
        <v>4759696</v>
      </c>
      <c r="AT1493">
        <v>2885925</v>
      </c>
      <c r="AU1493">
        <v>2502769</v>
      </c>
      <c r="AV1493">
        <v>5575477</v>
      </c>
      <c r="AW1493">
        <v>3659165</v>
      </c>
      <c r="AX1493">
        <v>2869314</v>
      </c>
      <c r="AY1493">
        <v>3469185</v>
      </c>
      <c r="AZ1493">
        <v>3744518</v>
      </c>
      <c r="BA1493">
        <v>3907801</v>
      </c>
      <c r="BB1493" t="s">
        <v>3796</v>
      </c>
      <c r="BC1493" t="s">
        <v>3797</v>
      </c>
      <c r="BD1493" t="s">
        <v>3813</v>
      </c>
      <c r="BE1493" t="s">
        <v>4605</v>
      </c>
      <c r="BF1493" t="s">
        <v>6134</v>
      </c>
      <c r="BG1493" t="s">
        <v>4644</v>
      </c>
      <c r="BH1493" t="s">
        <v>4947</v>
      </c>
      <c r="BK1493" t="s">
        <v>4636</v>
      </c>
      <c r="BL1493" t="s">
        <v>6698</v>
      </c>
      <c r="BM1493" t="s">
        <v>6137</v>
      </c>
      <c r="BN1493" t="s">
        <v>76</v>
      </c>
      <c r="BO1493" t="s">
        <v>4950</v>
      </c>
      <c r="BP1493" s="441" t="str">
        <f t="shared" si="23"/>
        <v>WA.2378.EBA.994.001.GA.511122</v>
      </c>
    </row>
    <row r="1494" spans="1:68">
      <c r="A1494" t="s">
        <v>5010</v>
      </c>
      <c r="B1494" t="s">
        <v>4936</v>
      </c>
      <c r="C1494" t="s">
        <v>4937</v>
      </c>
      <c r="D1494" t="s">
        <v>3795</v>
      </c>
      <c r="E1494" t="s">
        <v>197</v>
      </c>
      <c r="F1494" t="s">
        <v>3812</v>
      </c>
      <c r="G1494" t="s">
        <v>820</v>
      </c>
      <c r="H1494" t="s">
        <v>4938</v>
      </c>
      <c r="I1494">
        <v>9</v>
      </c>
      <c r="J1494" t="s">
        <v>5716</v>
      </c>
      <c r="K1494">
        <v>1</v>
      </c>
      <c r="L1494" t="s">
        <v>501</v>
      </c>
      <c r="M1494" t="s">
        <v>1786</v>
      </c>
      <c r="N1494" t="s">
        <v>1787</v>
      </c>
      <c r="O1494" t="s">
        <v>538</v>
      </c>
      <c r="P1494" t="s">
        <v>8</v>
      </c>
      <c r="Q1494" t="s">
        <v>4570</v>
      </c>
      <c r="R1494" t="s">
        <v>4940</v>
      </c>
      <c r="S1494" t="s">
        <v>195</v>
      </c>
      <c r="T1494" t="s">
        <v>4570</v>
      </c>
      <c r="U1494" t="s">
        <v>4570</v>
      </c>
      <c r="V1494" t="s">
        <v>5001</v>
      </c>
      <c r="W1494" t="s">
        <v>4951</v>
      </c>
      <c r="X1494" t="s">
        <v>6699</v>
      </c>
      <c r="Y1494" t="s">
        <v>4629</v>
      </c>
      <c r="Z1494" t="s">
        <v>8</v>
      </c>
      <c r="AA1494">
        <v>0</v>
      </c>
      <c r="AB1494" t="s">
        <v>195</v>
      </c>
      <c r="AC1494">
        <v>0</v>
      </c>
      <c r="AD1494" t="s">
        <v>195</v>
      </c>
      <c r="AE1494">
        <v>0</v>
      </c>
      <c r="AF1494" t="s">
        <v>195</v>
      </c>
      <c r="AG1494">
        <v>0</v>
      </c>
      <c r="AH1494" t="s">
        <v>195</v>
      </c>
      <c r="AI1494">
        <v>1</v>
      </c>
      <c r="AJ1494" t="s">
        <v>97</v>
      </c>
      <c r="AK1494">
        <v>3338000</v>
      </c>
      <c r="AL1494">
        <v>3338000</v>
      </c>
      <c r="AM1494" t="s">
        <v>195</v>
      </c>
      <c r="AN1494">
        <v>0</v>
      </c>
      <c r="AO1494" t="s">
        <v>5011</v>
      </c>
      <c r="AP1494">
        <v>102516</v>
      </c>
      <c r="AQ1494">
        <v>227443</v>
      </c>
      <c r="AR1494">
        <v>228553</v>
      </c>
      <c r="AS1494">
        <v>396404</v>
      </c>
      <c r="AT1494">
        <v>240350</v>
      </c>
      <c r="AU1494">
        <v>208439</v>
      </c>
      <c r="AV1494">
        <v>464345</v>
      </c>
      <c r="AW1494">
        <v>304748</v>
      </c>
      <c r="AX1494">
        <v>238966</v>
      </c>
      <c r="AY1494">
        <v>288926</v>
      </c>
      <c r="AZ1494">
        <v>311856</v>
      </c>
      <c r="BA1494">
        <v>325454</v>
      </c>
      <c r="BB1494" t="s">
        <v>3796</v>
      </c>
      <c r="BC1494" t="s">
        <v>3797</v>
      </c>
      <c r="BD1494" t="s">
        <v>3813</v>
      </c>
      <c r="BE1494" t="s">
        <v>4605</v>
      </c>
      <c r="BF1494" t="s">
        <v>6134</v>
      </c>
      <c r="BG1494" t="s">
        <v>4644</v>
      </c>
      <c r="BH1494" t="s">
        <v>4947</v>
      </c>
      <c r="BK1494" t="s">
        <v>4636</v>
      </c>
      <c r="BL1494" t="s">
        <v>6700</v>
      </c>
      <c r="BM1494" t="s">
        <v>6137</v>
      </c>
      <c r="BN1494" t="s">
        <v>76</v>
      </c>
      <c r="BO1494" t="s">
        <v>4950</v>
      </c>
      <c r="BP1494" s="441" t="str">
        <f t="shared" si="23"/>
        <v>WA.2378.EBA.994.001.GA.511122</v>
      </c>
    </row>
    <row r="1495" spans="1:68">
      <c r="A1495" t="s">
        <v>4935</v>
      </c>
      <c r="B1495" t="s">
        <v>4936</v>
      </c>
      <c r="C1495" t="s">
        <v>4937</v>
      </c>
      <c r="D1495" t="s">
        <v>3795</v>
      </c>
      <c r="E1495" t="s">
        <v>197</v>
      </c>
      <c r="F1495" t="s">
        <v>3812</v>
      </c>
      <c r="G1495" t="s">
        <v>820</v>
      </c>
      <c r="H1495" t="s">
        <v>4938</v>
      </c>
      <c r="I1495">
        <v>9</v>
      </c>
      <c r="J1495" t="s">
        <v>5716</v>
      </c>
      <c r="K1495">
        <v>1</v>
      </c>
      <c r="L1495" t="s">
        <v>501</v>
      </c>
      <c r="M1495" t="s">
        <v>1786</v>
      </c>
      <c r="N1495" t="s">
        <v>1787</v>
      </c>
      <c r="O1495" t="s">
        <v>539</v>
      </c>
      <c r="P1495" t="s">
        <v>8</v>
      </c>
      <c r="Q1495" t="s">
        <v>4570</v>
      </c>
      <c r="R1495" t="s">
        <v>4940</v>
      </c>
      <c r="S1495" t="s">
        <v>195</v>
      </c>
      <c r="T1495" t="s">
        <v>4570</v>
      </c>
      <c r="U1495" t="s">
        <v>4570</v>
      </c>
      <c r="V1495" t="s">
        <v>4496</v>
      </c>
      <c r="W1495" t="s">
        <v>4570</v>
      </c>
      <c r="X1495" t="s">
        <v>6701</v>
      </c>
      <c r="Y1495" t="s">
        <v>4620</v>
      </c>
      <c r="Z1495" t="s">
        <v>8</v>
      </c>
      <c r="AA1495">
        <v>0</v>
      </c>
      <c r="AB1495" t="s">
        <v>195</v>
      </c>
      <c r="AC1495">
        <v>0</v>
      </c>
      <c r="AD1495" t="s">
        <v>195</v>
      </c>
      <c r="AE1495">
        <v>0</v>
      </c>
      <c r="AF1495" t="s">
        <v>195</v>
      </c>
      <c r="AG1495">
        <v>0</v>
      </c>
      <c r="AH1495" t="s">
        <v>195</v>
      </c>
      <c r="AI1495">
        <v>1</v>
      </c>
      <c r="AJ1495" t="s">
        <v>97</v>
      </c>
      <c r="AK1495">
        <v>12070000</v>
      </c>
      <c r="AL1495">
        <v>12070000</v>
      </c>
      <c r="AM1495" t="s">
        <v>195</v>
      </c>
      <c r="AN1495">
        <v>0</v>
      </c>
      <c r="AO1495" t="s">
        <v>4943</v>
      </c>
      <c r="AP1495">
        <v>390200</v>
      </c>
      <c r="AQ1495">
        <v>865704</v>
      </c>
      <c r="AR1495">
        <v>869929</v>
      </c>
      <c r="AS1495">
        <v>1430616</v>
      </c>
      <c r="AT1495">
        <v>1109221</v>
      </c>
      <c r="AU1495">
        <v>793372</v>
      </c>
      <c r="AV1495">
        <v>1767413</v>
      </c>
      <c r="AW1495">
        <v>1159946</v>
      </c>
      <c r="AX1495">
        <v>793372</v>
      </c>
      <c r="AY1495">
        <v>1099723</v>
      </c>
      <c r="AZ1495">
        <v>1187003</v>
      </c>
      <c r="BA1495">
        <v>603501</v>
      </c>
      <c r="BB1495" t="s">
        <v>3796</v>
      </c>
      <c r="BC1495" t="s">
        <v>3797</v>
      </c>
      <c r="BD1495" t="s">
        <v>3813</v>
      </c>
      <c r="BE1495" t="s">
        <v>4605</v>
      </c>
      <c r="BF1495" t="s">
        <v>6134</v>
      </c>
      <c r="BG1495" t="s">
        <v>4644</v>
      </c>
      <c r="BH1495" t="s">
        <v>4947</v>
      </c>
      <c r="BK1495" t="s">
        <v>4637</v>
      </c>
      <c r="BL1495" t="s">
        <v>6702</v>
      </c>
      <c r="BM1495" t="s">
        <v>6137</v>
      </c>
      <c r="BN1495" t="s">
        <v>76</v>
      </c>
      <c r="BO1495" t="s">
        <v>4950</v>
      </c>
      <c r="BP1495" s="441" t="str">
        <f t="shared" si="23"/>
        <v>WA.2378.EBA.994.001.GA.511123</v>
      </c>
    </row>
    <row r="1496" spans="1:68">
      <c r="A1496" t="s">
        <v>4935</v>
      </c>
      <c r="B1496" t="s">
        <v>4936</v>
      </c>
      <c r="C1496" t="s">
        <v>4937</v>
      </c>
      <c r="D1496" t="s">
        <v>3795</v>
      </c>
      <c r="E1496" t="s">
        <v>197</v>
      </c>
      <c r="F1496" t="s">
        <v>3812</v>
      </c>
      <c r="G1496" t="s">
        <v>820</v>
      </c>
      <c r="H1496" t="s">
        <v>4938</v>
      </c>
      <c r="I1496">
        <v>9</v>
      </c>
      <c r="J1496" t="s">
        <v>5716</v>
      </c>
      <c r="K1496">
        <v>1</v>
      </c>
      <c r="L1496" t="s">
        <v>501</v>
      </c>
      <c r="M1496" t="s">
        <v>1786</v>
      </c>
      <c r="N1496" t="s">
        <v>1787</v>
      </c>
      <c r="O1496" t="s">
        <v>539</v>
      </c>
      <c r="P1496" t="s">
        <v>8</v>
      </c>
      <c r="Q1496" t="s">
        <v>4570</v>
      </c>
      <c r="R1496" t="s">
        <v>4940</v>
      </c>
      <c r="S1496" t="s">
        <v>195</v>
      </c>
      <c r="T1496" t="s">
        <v>4570</v>
      </c>
      <c r="U1496" t="s">
        <v>4570</v>
      </c>
      <c r="V1496" t="s">
        <v>4951</v>
      </c>
      <c r="W1496" t="s">
        <v>4496</v>
      </c>
      <c r="X1496" t="s">
        <v>6703</v>
      </c>
      <c r="Y1496" t="s">
        <v>4612</v>
      </c>
      <c r="Z1496" t="s">
        <v>8</v>
      </c>
      <c r="AA1496">
        <v>0</v>
      </c>
      <c r="AB1496" t="s">
        <v>195</v>
      </c>
      <c r="AC1496">
        <v>0</v>
      </c>
      <c r="AD1496" t="s">
        <v>195</v>
      </c>
      <c r="AE1496">
        <v>0</v>
      </c>
      <c r="AF1496" t="s">
        <v>195</v>
      </c>
      <c r="AG1496">
        <v>0</v>
      </c>
      <c r="AH1496" t="s">
        <v>195</v>
      </c>
      <c r="AI1496">
        <v>1</v>
      </c>
      <c r="AJ1496" t="s">
        <v>153</v>
      </c>
      <c r="AK1496">
        <v>133860000</v>
      </c>
      <c r="AL1496">
        <v>133860000</v>
      </c>
      <c r="AM1496" t="s">
        <v>195</v>
      </c>
      <c r="AN1496">
        <v>0</v>
      </c>
      <c r="AO1496" t="s">
        <v>4943</v>
      </c>
      <c r="AP1496">
        <v>4327438</v>
      </c>
      <c r="AQ1496">
        <v>9600923</v>
      </c>
      <c r="AR1496">
        <v>9647784</v>
      </c>
      <c r="AS1496">
        <v>15865971</v>
      </c>
      <c r="AT1496">
        <v>12301604</v>
      </c>
      <c r="AU1496">
        <v>8798737</v>
      </c>
      <c r="AV1496">
        <v>19601147</v>
      </c>
      <c r="AW1496">
        <v>12864160</v>
      </c>
      <c r="AX1496">
        <v>8798737</v>
      </c>
      <c r="AY1496">
        <v>12196270</v>
      </c>
      <c r="AZ1496">
        <v>13164230</v>
      </c>
      <c r="BA1496">
        <v>6692999</v>
      </c>
      <c r="BB1496" t="s">
        <v>3796</v>
      </c>
      <c r="BC1496" t="s">
        <v>3797</v>
      </c>
      <c r="BD1496" t="s">
        <v>3813</v>
      </c>
      <c r="BE1496" t="s">
        <v>4605</v>
      </c>
      <c r="BF1496" t="s">
        <v>6134</v>
      </c>
      <c r="BG1496" t="s">
        <v>4644</v>
      </c>
      <c r="BH1496" t="s">
        <v>4947</v>
      </c>
      <c r="BK1496" t="s">
        <v>4637</v>
      </c>
      <c r="BL1496" t="s">
        <v>6704</v>
      </c>
      <c r="BM1496" t="s">
        <v>6137</v>
      </c>
      <c r="BN1496" t="s">
        <v>76</v>
      </c>
      <c r="BO1496" t="s">
        <v>4950</v>
      </c>
      <c r="BP1496" s="441" t="str">
        <f t="shared" si="23"/>
        <v>WA.2378.EBA.994.001.GA.511123</v>
      </c>
    </row>
    <row r="1497" spans="1:68">
      <c r="A1497" t="s">
        <v>4935</v>
      </c>
      <c r="B1497" t="s">
        <v>4936</v>
      </c>
      <c r="C1497" t="s">
        <v>4937</v>
      </c>
      <c r="D1497" t="s">
        <v>3795</v>
      </c>
      <c r="E1497" t="s">
        <v>197</v>
      </c>
      <c r="F1497" t="s">
        <v>3812</v>
      </c>
      <c r="G1497" t="s">
        <v>820</v>
      </c>
      <c r="H1497" t="s">
        <v>4938</v>
      </c>
      <c r="I1497">
        <v>9</v>
      </c>
      <c r="J1497" t="s">
        <v>5716</v>
      </c>
      <c r="K1497">
        <v>1</v>
      </c>
      <c r="L1497" t="s">
        <v>501</v>
      </c>
      <c r="M1497" t="s">
        <v>1786</v>
      </c>
      <c r="N1497" t="s">
        <v>1787</v>
      </c>
      <c r="O1497" t="s">
        <v>539</v>
      </c>
      <c r="P1497" t="s">
        <v>8</v>
      </c>
      <c r="Q1497" t="s">
        <v>4570</v>
      </c>
      <c r="R1497" t="s">
        <v>4940</v>
      </c>
      <c r="S1497" t="s">
        <v>195</v>
      </c>
      <c r="T1497" t="s">
        <v>4570</v>
      </c>
      <c r="U1497" t="s">
        <v>4570</v>
      </c>
      <c r="V1497" t="s">
        <v>5001</v>
      </c>
      <c r="W1497" t="s">
        <v>4951</v>
      </c>
      <c r="X1497" t="s">
        <v>6705</v>
      </c>
      <c r="Y1497" t="s">
        <v>4628</v>
      </c>
      <c r="Z1497" t="s">
        <v>8</v>
      </c>
      <c r="AA1497">
        <v>0</v>
      </c>
      <c r="AB1497" t="s">
        <v>195</v>
      </c>
      <c r="AC1497">
        <v>0</v>
      </c>
      <c r="AD1497" t="s">
        <v>195</v>
      </c>
      <c r="AE1497">
        <v>0</v>
      </c>
      <c r="AF1497" t="s">
        <v>195</v>
      </c>
      <c r="AG1497">
        <v>0</v>
      </c>
      <c r="AH1497" t="s">
        <v>195</v>
      </c>
      <c r="AI1497">
        <v>1</v>
      </c>
      <c r="AJ1497" t="s">
        <v>97</v>
      </c>
      <c r="AK1497">
        <v>12070000</v>
      </c>
      <c r="AL1497">
        <v>12070000</v>
      </c>
      <c r="AM1497" t="s">
        <v>195</v>
      </c>
      <c r="AN1497">
        <v>0</v>
      </c>
      <c r="AO1497" t="s">
        <v>4943</v>
      </c>
      <c r="AP1497">
        <v>390200</v>
      </c>
      <c r="AQ1497">
        <v>865704</v>
      </c>
      <c r="AR1497">
        <v>869929</v>
      </c>
      <c r="AS1497">
        <v>1430616</v>
      </c>
      <c r="AT1497">
        <v>1109221</v>
      </c>
      <c r="AU1497">
        <v>793372</v>
      </c>
      <c r="AV1497">
        <v>1767413</v>
      </c>
      <c r="AW1497">
        <v>1159946</v>
      </c>
      <c r="AX1497">
        <v>793372</v>
      </c>
      <c r="AY1497">
        <v>1099723</v>
      </c>
      <c r="AZ1497">
        <v>1187003</v>
      </c>
      <c r="BA1497">
        <v>603501</v>
      </c>
      <c r="BB1497" t="s">
        <v>3796</v>
      </c>
      <c r="BC1497" t="s">
        <v>3797</v>
      </c>
      <c r="BD1497" t="s">
        <v>3813</v>
      </c>
      <c r="BE1497" t="s">
        <v>4605</v>
      </c>
      <c r="BF1497" t="s">
        <v>6134</v>
      </c>
      <c r="BG1497" t="s">
        <v>4644</v>
      </c>
      <c r="BH1497" t="s">
        <v>4947</v>
      </c>
      <c r="BK1497" t="s">
        <v>4637</v>
      </c>
      <c r="BL1497" t="s">
        <v>6706</v>
      </c>
      <c r="BM1497" t="s">
        <v>6137</v>
      </c>
      <c r="BN1497" t="s">
        <v>76</v>
      </c>
      <c r="BO1497" t="s">
        <v>4950</v>
      </c>
      <c r="BP1497" s="441" t="str">
        <f t="shared" si="23"/>
        <v>WA.2378.EBA.994.001.GA.511123</v>
      </c>
    </row>
    <row r="1498" spans="1:68">
      <c r="A1498" t="s">
        <v>5010</v>
      </c>
      <c r="B1498" t="s">
        <v>4936</v>
      </c>
      <c r="C1498" t="s">
        <v>4937</v>
      </c>
      <c r="D1498" t="s">
        <v>3795</v>
      </c>
      <c r="E1498" t="s">
        <v>197</v>
      </c>
      <c r="F1498" t="s">
        <v>3812</v>
      </c>
      <c r="G1498" t="s">
        <v>820</v>
      </c>
      <c r="H1498" t="s">
        <v>4938</v>
      </c>
      <c r="I1498">
        <v>9</v>
      </c>
      <c r="J1498" t="s">
        <v>5716</v>
      </c>
      <c r="K1498">
        <v>1</v>
      </c>
      <c r="L1498" t="s">
        <v>501</v>
      </c>
      <c r="M1498" t="s">
        <v>1786</v>
      </c>
      <c r="N1498" t="s">
        <v>1787</v>
      </c>
      <c r="O1498" t="s">
        <v>539</v>
      </c>
      <c r="P1498" t="s">
        <v>8</v>
      </c>
      <c r="Q1498" t="s">
        <v>4570</v>
      </c>
      <c r="R1498" t="s">
        <v>4940</v>
      </c>
      <c r="S1498" t="s">
        <v>195</v>
      </c>
      <c r="T1498" t="s">
        <v>4570</v>
      </c>
      <c r="U1498" t="s">
        <v>4570</v>
      </c>
      <c r="V1498" t="s">
        <v>4496</v>
      </c>
      <c r="W1498" t="s">
        <v>4570</v>
      </c>
      <c r="X1498" t="s">
        <v>6701</v>
      </c>
      <c r="Y1498" t="s">
        <v>4620</v>
      </c>
      <c r="Z1498" t="s">
        <v>8</v>
      </c>
      <c r="AA1498">
        <v>0</v>
      </c>
      <c r="AB1498" t="s">
        <v>195</v>
      </c>
      <c r="AC1498">
        <v>0</v>
      </c>
      <c r="AD1498" t="s">
        <v>195</v>
      </c>
      <c r="AE1498">
        <v>0</v>
      </c>
      <c r="AF1498" t="s">
        <v>195</v>
      </c>
      <c r="AG1498">
        <v>0</v>
      </c>
      <c r="AH1498" t="s">
        <v>195</v>
      </c>
      <c r="AI1498">
        <v>1</v>
      </c>
      <c r="AJ1498" t="s">
        <v>97</v>
      </c>
      <c r="AK1498">
        <v>12070000</v>
      </c>
      <c r="AL1498">
        <v>12070000</v>
      </c>
      <c r="AM1498" t="s">
        <v>195</v>
      </c>
      <c r="AN1498">
        <v>0</v>
      </c>
      <c r="AO1498" t="s">
        <v>5011</v>
      </c>
      <c r="AP1498">
        <v>370690</v>
      </c>
      <c r="AQ1498">
        <v>822419</v>
      </c>
      <c r="AR1498">
        <v>826433</v>
      </c>
      <c r="AS1498">
        <v>1433372</v>
      </c>
      <c r="AT1498">
        <v>869090</v>
      </c>
      <c r="AU1498">
        <v>753703</v>
      </c>
      <c r="AV1498">
        <v>1679042</v>
      </c>
      <c r="AW1498">
        <v>1101949</v>
      </c>
      <c r="AX1498">
        <v>864087</v>
      </c>
      <c r="AY1498">
        <v>1044737</v>
      </c>
      <c r="AZ1498">
        <v>1127653</v>
      </c>
      <c r="BA1498">
        <v>1176825</v>
      </c>
      <c r="BB1498" t="s">
        <v>3796</v>
      </c>
      <c r="BC1498" t="s">
        <v>3797</v>
      </c>
      <c r="BD1498" t="s">
        <v>3813</v>
      </c>
      <c r="BE1498" t="s">
        <v>4605</v>
      </c>
      <c r="BF1498" t="s">
        <v>6134</v>
      </c>
      <c r="BG1498" t="s">
        <v>4644</v>
      </c>
      <c r="BH1498" t="s">
        <v>4947</v>
      </c>
      <c r="BK1498" t="s">
        <v>4637</v>
      </c>
      <c r="BL1498" t="s">
        <v>6702</v>
      </c>
      <c r="BM1498" t="s">
        <v>6137</v>
      </c>
      <c r="BN1498" t="s">
        <v>76</v>
      </c>
      <c r="BO1498" t="s">
        <v>4950</v>
      </c>
      <c r="BP1498" s="441" t="str">
        <f t="shared" si="23"/>
        <v>WA.2378.EBA.994.001.GA.511123</v>
      </c>
    </row>
    <row r="1499" spans="1:68">
      <c r="A1499" t="s">
        <v>5010</v>
      </c>
      <c r="B1499" t="s">
        <v>4936</v>
      </c>
      <c r="C1499" t="s">
        <v>4937</v>
      </c>
      <c r="D1499" t="s">
        <v>3795</v>
      </c>
      <c r="E1499" t="s">
        <v>197</v>
      </c>
      <c r="F1499" t="s">
        <v>3812</v>
      </c>
      <c r="G1499" t="s">
        <v>820</v>
      </c>
      <c r="H1499" t="s">
        <v>4938</v>
      </c>
      <c r="I1499">
        <v>9</v>
      </c>
      <c r="J1499" t="s">
        <v>5716</v>
      </c>
      <c r="K1499">
        <v>1</v>
      </c>
      <c r="L1499" t="s">
        <v>501</v>
      </c>
      <c r="M1499" t="s">
        <v>1786</v>
      </c>
      <c r="N1499" t="s">
        <v>1787</v>
      </c>
      <c r="O1499" t="s">
        <v>539</v>
      </c>
      <c r="P1499" t="s">
        <v>8</v>
      </c>
      <c r="Q1499" t="s">
        <v>4570</v>
      </c>
      <c r="R1499" t="s">
        <v>4940</v>
      </c>
      <c r="S1499" t="s">
        <v>195</v>
      </c>
      <c r="T1499" t="s">
        <v>4570</v>
      </c>
      <c r="U1499" t="s">
        <v>4570</v>
      </c>
      <c r="V1499" t="s">
        <v>4951</v>
      </c>
      <c r="W1499" t="s">
        <v>4496</v>
      </c>
      <c r="X1499" t="s">
        <v>6703</v>
      </c>
      <c r="Y1499" t="s">
        <v>4612</v>
      </c>
      <c r="Z1499" t="s">
        <v>8</v>
      </c>
      <c r="AA1499">
        <v>0</v>
      </c>
      <c r="AB1499" t="s">
        <v>195</v>
      </c>
      <c r="AC1499">
        <v>0</v>
      </c>
      <c r="AD1499" t="s">
        <v>195</v>
      </c>
      <c r="AE1499">
        <v>0</v>
      </c>
      <c r="AF1499" t="s">
        <v>195</v>
      </c>
      <c r="AG1499">
        <v>0</v>
      </c>
      <c r="AH1499" t="s">
        <v>195</v>
      </c>
      <c r="AI1499">
        <v>1</v>
      </c>
      <c r="AJ1499" t="s">
        <v>153</v>
      </c>
      <c r="AK1499">
        <v>133860000</v>
      </c>
      <c r="AL1499">
        <v>133860000</v>
      </c>
      <c r="AM1499" t="s">
        <v>195</v>
      </c>
      <c r="AN1499">
        <v>0</v>
      </c>
      <c r="AO1499" t="s">
        <v>5011</v>
      </c>
      <c r="AP1499">
        <v>4111066</v>
      </c>
      <c r="AQ1499">
        <v>9120877</v>
      </c>
      <c r="AR1499">
        <v>9165395</v>
      </c>
      <c r="AS1499">
        <v>15896530</v>
      </c>
      <c r="AT1499">
        <v>9638472</v>
      </c>
      <c r="AU1499">
        <v>8358801</v>
      </c>
      <c r="AV1499">
        <v>18621090</v>
      </c>
      <c r="AW1499">
        <v>12220953</v>
      </c>
      <c r="AX1499">
        <v>9582994</v>
      </c>
      <c r="AY1499">
        <v>11586456</v>
      </c>
      <c r="AZ1499">
        <v>12506018</v>
      </c>
      <c r="BA1499">
        <v>13051348</v>
      </c>
      <c r="BB1499" t="s">
        <v>3796</v>
      </c>
      <c r="BC1499" t="s">
        <v>3797</v>
      </c>
      <c r="BD1499" t="s">
        <v>3813</v>
      </c>
      <c r="BE1499" t="s">
        <v>4605</v>
      </c>
      <c r="BF1499" t="s">
        <v>6134</v>
      </c>
      <c r="BG1499" t="s">
        <v>4644</v>
      </c>
      <c r="BH1499" t="s">
        <v>4947</v>
      </c>
      <c r="BK1499" t="s">
        <v>4637</v>
      </c>
      <c r="BL1499" t="s">
        <v>6704</v>
      </c>
      <c r="BM1499" t="s">
        <v>6137</v>
      </c>
      <c r="BN1499" t="s">
        <v>76</v>
      </c>
      <c r="BO1499" t="s">
        <v>4950</v>
      </c>
      <c r="BP1499" s="441" t="str">
        <f t="shared" si="23"/>
        <v>WA.2378.EBA.994.001.GA.511123</v>
      </c>
    </row>
    <row r="1500" spans="1:68">
      <c r="A1500" t="s">
        <v>5010</v>
      </c>
      <c r="B1500" t="s">
        <v>4936</v>
      </c>
      <c r="C1500" t="s">
        <v>4937</v>
      </c>
      <c r="D1500" t="s">
        <v>3795</v>
      </c>
      <c r="E1500" t="s">
        <v>197</v>
      </c>
      <c r="F1500" t="s">
        <v>3812</v>
      </c>
      <c r="G1500" t="s">
        <v>820</v>
      </c>
      <c r="H1500" t="s">
        <v>4938</v>
      </c>
      <c r="I1500">
        <v>9</v>
      </c>
      <c r="J1500" t="s">
        <v>5716</v>
      </c>
      <c r="K1500">
        <v>1</v>
      </c>
      <c r="L1500" t="s">
        <v>501</v>
      </c>
      <c r="M1500" t="s">
        <v>1786</v>
      </c>
      <c r="N1500" t="s">
        <v>1787</v>
      </c>
      <c r="O1500" t="s">
        <v>539</v>
      </c>
      <c r="P1500" t="s">
        <v>8</v>
      </c>
      <c r="Q1500" t="s">
        <v>4570</v>
      </c>
      <c r="R1500" t="s">
        <v>4940</v>
      </c>
      <c r="S1500" t="s">
        <v>195</v>
      </c>
      <c r="T1500" t="s">
        <v>4570</v>
      </c>
      <c r="U1500" t="s">
        <v>4570</v>
      </c>
      <c r="V1500" t="s">
        <v>5001</v>
      </c>
      <c r="W1500" t="s">
        <v>4951</v>
      </c>
      <c r="X1500" t="s">
        <v>6705</v>
      </c>
      <c r="Y1500" t="s">
        <v>4628</v>
      </c>
      <c r="Z1500" t="s">
        <v>8</v>
      </c>
      <c r="AA1500">
        <v>0</v>
      </c>
      <c r="AB1500" t="s">
        <v>195</v>
      </c>
      <c r="AC1500">
        <v>0</v>
      </c>
      <c r="AD1500" t="s">
        <v>195</v>
      </c>
      <c r="AE1500">
        <v>0</v>
      </c>
      <c r="AF1500" t="s">
        <v>195</v>
      </c>
      <c r="AG1500">
        <v>0</v>
      </c>
      <c r="AH1500" t="s">
        <v>195</v>
      </c>
      <c r="AI1500">
        <v>1</v>
      </c>
      <c r="AJ1500" t="s">
        <v>97</v>
      </c>
      <c r="AK1500">
        <v>12070000</v>
      </c>
      <c r="AL1500">
        <v>12070000</v>
      </c>
      <c r="AM1500" t="s">
        <v>195</v>
      </c>
      <c r="AN1500">
        <v>0</v>
      </c>
      <c r="AO1500" t="s">
        <v>5011</v>
      </c>
      <c r="AP1500">
        <v>370690</v>
      </c>
      <c r="AQ1500">
        <v>822419</v>
      </c>
      <c r="AR1500">
        <v>826433</v>
      </c>
      <c r="AS1500">
        <v>1433372</v>
      </c>
      <c r="AT1500">
        <v>869090</v>
      </c>
      <c r="AU1500">
        <v>753703</v>
      </c>
      <c r="AV1500">
        <v>1679042</v>
      </c>
      <c r="AW1500">
        <v>1101949</v>
      </c>
      <c r="AX1500">
        <v>864087</v>
      </c>
      <c r="AY1500">
        <v>1044737</v>
      </c>
      <c r="AZ1500">
        <v>1127653</v>
      </c>
      <c r="BA1500">
        <v>1176825</v>
      </c>
      <c r="BB1500" t="s">
        <v>3796</v>
      </c>
      <c r="BC1500" t="s">
        <v>3797</v>
      </c>
      <c r="BD1500" t="s">
        <v>3813</v>
      </c>
      <c r="BE1500" t="s">
        <v>4605</v>
      </c>
      <c r="BF1500" t="s">
        <v>6134</v>
      </c>
      <c r="BG1500" t="s">
        <v>4644</v>
      </c>
      <c r="BH1500" t="s">
        <v>4947</v>
      </c>
      <c r="BK1500" t="s">
        <v>4637</v>
      </c>
      <c r="BL1500" t="s">
        <v>6706</v>
      </c>
      <c r="BM1500" t="s">
        <v>6137</v>
      </c>
      <c r="BN1500" t="s">
        <v>76</v>
      </c>
      <c r="BO1500" t="s">
        <v>4950</v>
      </c>
      <c r="BP1500" s="441" t="str">
        <f t="shared" si="23"/>
        <v>WA.2378.EBA.994.001.GA.511123</v>
      </c>
    </row>
    <row r="1501" spans="1:68">
      <c r="A1501" t="s">
        <v>4935</v>
      </c>
      <c r="B1501" t="s">
        <v>4936</v>
      </c>
      <c r="C1501" t="s">
        <v>4937</v>
      </c>
      <c r="D1501" t="s">
        <v>3795</v>
      </c>
      <c r="E1501" t="s">
        <v>197</v>
      </c>
      <c r="F1501" t="s">
        <v>3812</v>
      </c>
      <c r="G1501" t="s">
        <v>820</v>
      </c>
      <c r="H1501" t="s">
        <v>4938</v>
      </c>
      <c r="I1501">
        <v>9</v>
      </c>
      <c r="J1501" t="s">
        <v>5716</v>
      </c>
      <c r="K1501">
        <v>1</v>
      </c>
      <c r="L1501" t="s">
        <v>501</v>
      </c>
      <c r="M1501" t="s">
        <v>1786</v>
      </c>
      <c r="N1501" t="s">
        <v>1787</v>
      </c>
      <c r="O1501" t="s">
        <v>540</v>
      </c>
      <c r="P1501" t="s">
        <v>8</v>
      </c>
      <c r="Q1501" t="s">
        <v>4570</v>
      </c>
      <c r="R1501" t="s">
        <v>4940</v>
      </c>
      <c r="S1501" t="s">
        <v>195</v>
      </c>
      <c r="T1501" t="s">
        <v>4570</v>
      </c>
      <c r="U1501" t="s">
        <v>4570</v>
      </c>
      <c r="V1501" t="s">
        <v>4496</v>
      </c>
      <c r="W1501" t="s">
        <v>4570</v>
      </c>
      <c r="X1501" t="s">
        <v>6707</v>
      </c>
      <c r="Y1501" t="s">
        <v>4619</v>
      </c>
      <c r="Z1501" t="s">
        <v>8</v>
      </c>
      <c r="AA1501">
        <v>0</v>
      </c>
      <c r="AB1501" t="s">
        <v>195</v>
      </c>
      <c r="AC1501">
        <v>0</v>
      </c>
      <c r="AD1501" t="s">
        <v>195</v>
      </c>
      <c r="AE1501">
        <v>0</v>
      </c>
      <c r="AF1501" t="s">
        <v>195</v>
      </c>
      <c r="AG1501">
        <v>0</v>
      </c>
      <c r="AH1501" t="s">
        <v>195</v>
      </c>
      <c r="AI1501">
        <v>1</v>
      </c>
      <c r="AJ1501" t="s">
        <v>97</v>
      </c>
      <c r="AK1501">
        <v>2000000</v>
      </c>
      <c r="AL1501">
        <v>2000000</v>
      </c>
      <c r="AM1501" t="s">
        <v>195</v>
      </c>
      <c r="AN1501">
        <v>0</v>
      </c>
      <c r="AO1501" t="s">
        <v>4943</v>
      </c>
      <c r="AP1501">
        <v>64656</v>
      </c>
      <c r="AQ1501">
        <v>143447</v>
      </c>
      <c r="AR1501">
        <v>144147</v>
      </c>
      <c r="AS1501">
        <v>237053</v>
      </c>
      <c r="AT1501">
        <v>183798</v>
      </c>
      <c r="AU1501">
        <v>131462</v>
      </c>
      <c r="AV1501">
        <v>292860</v>
      </c>
      <c r="AW1501">
        <v>192203</v>
      </c>
      <c r="AX1501">
        <v>131462</v>
      </c>
      <c r="AY1501">
        <v>182224</v>
      </c>
      <c r="AZ1501">
        <v>196687</v>
      </c>
      <c r="BA1501">
        <v>100001</v>
      </c>
      <c r="BB1501" t="s">
        <v>3796</v>
      </c>
      <c r="BC1501" t="s">
        <v>3797</v>
      </c>
      <c r="BD1501" t="s">
        <v>3813</v>
      </c>
      <c r="BE1501" t="s">
        <v>4605</v>
      </c>
      <c r="BF1501" t="s">
        <v>6134</v>
      </c>
      <c r="BG1501" t="s">
        <v>4644</v>
      </c>
      <c r="BH1501" t="s">
        <v>4947</v>
      </c>
      <c r="BK1501" t="s">
        <v>4638</v>
      </c>
      <c r="BL1501" t="s">
        <v>6708</v>
      </c>
      <c r="BM1501" t="s">
        <v>6137</v>
      </c>
      <c r="BN1501" t="s">
        <v>76</v>
      </c>
      <c r="BO1501" t="s">
        <v>4950</v>
      </c>
      <c r="BP1501" s="441" t="str">
        <f t="shared" si="23"/>
        <v>WA.2378.EBA.994.001.GA.511124</v>
      </c>
    </row>
    <row r="1502" spans="1:68">
      <c r="A1502" t="s">
        <v>4935</v>
      </c>
      <c r="B1502" t="s">
        <v>4936</v>
      </c>
      <c r="C1502" t="s">
        <v>4937</v>
      </c>
      <c r="D1502" t="s">
        <v>3795</v>
      </c>
      <c r="E1502" t="s">
        <v>197</v>
      </c>
      <c r="F1502" t="s">
        <v>3812</v>
      </c>
      <c r="G1502" t="s">
        <v>820</v>
      </c>
      <c r="H1502" t="s">
        <v>4938</v>
      </c>
      <c r="I1502">
        <v>9</v>
      </c>
      <c r="J1502" t="s">
        <v>5716</v>
      </c>
      <c r="K1502">
        <v>1</v>
      </c>
      <c r="L1502" t="s">
        <v>501</v>
      </c>
      <c r="M1502" t="s">
        <v>1786</v>
      </c>
      <c r="N1502" t="s">
        <v>1787</v>
      </c>
      <c r="O1502" t="s">
        <v>540</v>
      </c>
      <c r="P1502" t="s">
        <v>8</v>
      </c>
      <c r="Q1502" t="s">
        <v>4570</v>
      </c>
      <c r="R1502" t="s">
        <v>4940</v>
      </c>
      <c r="S1502" t="s">
        <v>195</v>
      </c>
      <c r="T1502" t="s">
        <v>4570</v>
      </c>
      <c r="U1502" t="s">
        <v>4570</v>
      </c>
      <c r="V1502" t="s">
        <v>4951</v>
      </c>
      <c r="W1502" t="s">
        <v>4496</v>
      </c>
      <c r="X1502" t="s">
        <v>6709</v>
      </c>
      <c r="Y1502" t="s">
        <v>4611</v>
      </c>
      <c r="Z1502" t="s">
        <v>8</v>
      </c>
      <c r="AA1502">
        <v>0</v>
      </c>
      <c r="AB1502" t="s">
        <v>195</v>
      </c>
      <c r="AC1502">
        <v>0</v>
      </c>
      <c r="AD1502" t="s">
        <v>195</v>
      </c>
      <c r="AE1502">
        <v>0</v>
      </c>
      <c r="AF1502" t="s">
        <v>195</v>
      </c>
      <c r="AG1502">
        <v>0</v>
      </c>
      <c r="AH1502" t="s">
        <v>195</v>
      </c>
      <c r="AI1502">
        <v>1</v>
      </c>
      <c r="AJ1502" t="s">
        <v>153</v>
      </c>
      <c r="AK1502">
        <v>44180000</v>
      </c>
      <c r="AL1502">
        <v>44180000</v>
      </c>
      <c r="AM1502" t="s">
        <v>195</v>
      </c>
      <c r="AN1502">
        <v>0</v>
      </c>
      <c r="AO1502" t="s">
        <v>4943</v>
      </c>
      <c r="AP1502">
        <v>1428255</v>
      </c>
      <c r="AQ1502">
        <v>3168749</v>
      </c>
      <c r="AR1502">
        <v>3184215</v>
      </c>
      <c r="AS1502">
        <v>5236505</v>
      </c>
      <c r="AT1502">
        <v>4060099</v>
      </c>
      <c r="AU1502">
        <v>2903991</v>
      </c>
      <c r="AV1502">
        <v>6469287</v>
      </c>
      <c r="AW1502">
        <v>4245769</v>
      </c>
      <c r="AX1502">
        <v>2903991</v>
      </c>
      <c r="AY1502">
        <v>4025334</v>
      </c>
      <c r="AZ1502">
        <v>4344805</v>
      </c>
      <c r="BA1502">
        <v>2209000</v>
      </c>
      <c r="BB1502" t="s">
        <v>3796</v>
      </c>
      <c r="BC1502" t="s">
        <v>3797</v>
      </c>
      <c r="BD1502" t="s">
        <v>3813</v>
      </c>
      <c r="BE1502" t="s">
        <v>4605</v>
      </c>
      <c r="BF1502" t="s">
        <v>6134</v>
      </c>
      <c r="BG1502" t="s">
        <v>4644</v>
      </c>
      <c r="BH1502" t="s">
        <v>4947</v>
      </c>
      <c r="BK1502" t="s">
        <v>4638</v>
      </c>
      <c r="BL1502" t="s">
        <v>6710</v>
      </c>
      <c r="BM1502" t="s">
        <v>6137</v>
      </c>
      <c r="BN1502" t="s">
        <v>76</v>
      </c>
      <c r="BO1502" t="s">
        <v>4950</v>
      </c>
      <c r="BP1502" s="441" t="str">
        <f t="shared" si="23"/>
        <v>WA.2378.EBA.994.001.GA.511124</v>
      </c>
    </row>
    <row r="1503" spans="1:68">
      <c r="A1503" t="s">
        <v>4935</v>
      </c>
      <c r="B1503" t="s">
        <v>4936</v>
      </c>
      <c r="C1503" t="s">
        <v>4937</v>
      </c>
      <c r="D1503" t="s">
        <v>3795</v>
      </c>
      <c r="E1503" t="s">
        <v>197</v>
      </c>
      <c r="F1503" t="s">
        <v>3812</v>
      </c>
      <c r="G1503" t="s">
        <v>820</v>
      </c>
      <c r="H1503" t="s">
        <v>4938</v>
      </c>
      <c r="I1503">
        <v>9</v>
      </c>
      <c r="J1503" t="s">
        <v>5716</v>
      </c>
      <c r="K1503">
        <v>1</v>
      </c>
      <c r="L1503" t="s">
        <v>501</v>
      </c>
      <c r="M1503" t="s">
        <v>1786</v>
      </c>
      <c r="N1503" t="s">
        <v>1787</v>
      </c>
      <c r="O1503" t="s">
        <v>540</v>
      </c>
      <c r="P1503" t="s">
        <v>8</v>
      </c>
      <c r="Q1503" t="s">
        <v>4570</v>
      </c>
      <c r="R1503" t="s">
        <v>4940</v>
      </c>
      <c r="S1503" t="s">
        <v>195</v>
      </c>
      <c r="T1503" t="s">
        <v>4570</v>
      </c>
      <c r="U1503" t="s">
        <v>4570</v>
      </c>
      <c r="V1503" t="s">
        <v>5001</v>
      </c>
      <c r="W1503" t="s">
        <v>4951</v>
      </c>
      <c r="X1503" t="s">
        <v>6711</v>
      </c>
      <c r="Y1503" t="s">
        <v>4627</v>
      </c>
      <c r="Z1503" t="s">
        <v>8</v>
      </c>
      <c r="AA1503">
        <v>0</v>
      </c>
      <c r="AB1503" t="s">
        <v>195</v>
      </c>
      <c r="AC1503">
        <v>0</v>
      </c>
      <c r="AD1503" t="s">
        <v>195</v>
      </c>
      <c r="AE1503">
        <v>0</v>
      </c>
      <c r="AF1503" t="s">
        <v>195</v>
      </c>
      <c r="AG1503">
        <v>0</v>
      </c>
      <c r="AH1503" t="s">
        <v>195</v>
      </c>
      <c r="AI1503">
        <v>1</v>
      </c>
      <c r="AJ1503" t="s">
        <v>97</v>
      </c>
      <c r="AK1503">
        <v>2000000</v>
      </c>
      <c r="AL1503">
        <v>2000000</v>
      </c>
      <c r="AM1503" t="s">
        <v>195</v>
      </c>
      <c r="AN1503">
        <v>0</v>
      </c>
      <c r="AO1503" t="s">
        <v>4943</v>
      </c>
      <c r="AP1503">
        <v>64656</v>
      </c>
      <c r="AQ1503">
        <v>143447</v>
      </c>
      <c r="AR1503">
        <v>144147</v>
      </c>
      <c r="AS1503">
        <v>237053</v>
      </c>
      <c r="AT1503">
        <v>183798</v>
      </c>
      <c r="AU1503">
        <v>131462</v>
      </c>
      <c r="AV1503">
        <v>292860</v>
      </c>
      <c r="AW1503">
        <v>192203</v>
      </c>
      <c r="AX1503">
        <v>131462</v>
      </c>
      <c r="AY1503">
        <v>182224</v>
      </c>
      <c r="AZ1503">
        <v>196687</v>
      </c>
      <c r="BA1503">
        <v>100001</v>
      </c>
      <c r="BB1503" t="s">
        <v>3796</v>
      </c>
      <c r="BC1503" t="s">
        <v>3797</v>
      </c>
      <c r="BD1503" t="s">
        <v>3813</v>
      </c>
      <c r="BE1503" t="s">
        <v>4605</v>
      </c>
      <c r="BF1503" t="s">
        <v>6134</v>
      </c>
      <c r="BG1503" t="s">
        <v>4644</v>
      </c>
      <c r="BH1503" t="s">
        <v>4947</v>
      </c>
      <c r="BK1503" t="s">
        <v>4638</v>
      </c>
      <c r="BL1503" t="s">
        <v>6712</v>
      </c>
      <c r="BM1503" t="s">
        <v>6137</v>
      </c>
      <c r="BN1503" t="s">
        <v>76</v>
      </c>
      <c r="BO1503" t="s">
        <v>4950</v>
      </c>
      <c r="BP1503" s="441" t="str">
        <f t="shared" si="23"/>
        <v>WA.2378.EBA.994.001.GA.511124</v>
      </c>
    </row>
    <row r="1504" spans="1:68">
      <c r="A1504" t="s">
        <v>5010</v>
      </c>
      <c r="B1504" t="s">
        <v>4936</v>
      </c>
      <c r="C1504" t="s">
        <v>4937</v>
      </c>
      <c r="D1504" t="s">
        <v>3795</v>
      </c>
      <c r="E1504" t="s">
        <v>197</v>
      </c>
      <c r="F1504" t="s">
        <v>3812</v>
      </c>
      <c r="G1504" t="s">
        <v>820</v>
      </c>
      <c r="H1504" t="s">
        <v>4938</v>
      </c>
      <c r="I1504">
        <v>9</v>
      </c>
      <c r="J1504" t="s">
        <v>5716</v>
      </c>
      <c r="K1504">
        <v>1</v>
      </c>
      <c r="L1504" t="s">
        <v>501</v>
      </c>
      <c r="M1504" t="s">
        <v>1786</v>
      </c>
      <c r="N1504" t="s">
        <v>1787</v>
      </c>
      <c r="O1504" t="s">
        <v>540</v>
      </c>
      <c r="P1504" t="s">
        <v>8</v>
      </c>
      <c r="Q1504" t="s">
        <v>4570</v>
      </c>
      <c r="R1504" t="s">
        <v>4940</v>
      </c>
      <c r="S1504" t="s">
        <v>195</v>
      </c>
      <c r="T1504" t="s">
        <v>4570</v>
      </c>
      <c r="U1504" t="s">
        <v>4570</v>
      </c>
      <c r="V1504" t="s">
        <v>4496</v>
      </c>
      <c r="W1504" t="s">
        <v>4570</v>
      </c>
      <c r="X1504" t="s">
        <v>6707</v>
      </c>
      <c r="Y1504" t="s">
        <v>4619</v>
      </c>
      <c r="Z1504" t="s">
        <v>8</v>
      </c>
      <c r="AA1504">
        <v>0</v>
      </c>
      <c r="AB1504" t="s">
        <v>195</v>
      </c>
      <c r="AC1504">
        <v>0</v>
      </c>
      <c r="AD1504" t="s">
        <v>195</v>
      </c>
      <c r="AE1504">
        <v>0</v>
      </c>
      <c r="AF1504" t="s">
        <v>195</v>
      </c>
      <c r="AG1504">
        <v>0</v>
      </c>
      <c r="AH1504" t="s">
        <v>195</v>
      </c>
      <c r="AI1504">
        <v>1</v>
      </c>
      <c r="AJ1504" t="s">
        <v>97</v>
      </c>
      <c r="AK1504">
        <v>2000000</v>
      </c>
      <c r="AL1504">
        <v>2000000</v>
      </c>
      <c r="AM1504" t="s">
        <v>195</v>
      </c>
      <c r="AN1504">
        <v>0</v>
      </c>
      <c r="AO1504" t="s">
        <v>5011</v>
      </c>
      <c r="AP1504">
        <v>61423</v>
      </c>
      <c r="AQ1504">
        <v>136275</v>
      </c>
      <c r="AR1504">
        <v>136940</v>
      </c>
      <c r="AS1504">
        <v>237510</v>
      </c>
      <c r="AT1504">
        <v>144008</v>
      </c>
      <c r="AU1504">
        <v>124889</v>
      </c>
      <c r="AV1504">
        <v>278217</v>
      </c>
      <c r="AW1504">
        <v>182593</v>
      </c>
      <c r="AX1504">
        <v>143179</v>
      </c>
      <c r="AY1504">
        <v>173113</v>
      </c>
      <c r="AZ1504">
        <v>186852</v>
      </c>
      <c r="BA1504">
        <v>195001</v>
      </c>
      <c r="BB1504" t="s">
        <v>3796</v>
      </c>
      <c r="BC1504" t="s">
        <v>3797</v>
      </c>
      <c r="BD1504" t="s">
        <v>3813</v>
      </c>
      <c r="BE1504" t="s">
        <v>4605</v>
      </c>
      <c r="BF1504" t="s">
        <v>6134</v>
      </c>
      <c r="BG1504" t="s">
        <v>4644</v>
      </c>
      <c r="BH1504" t="s">
        <v>4947</v>
      </c>
      <c r="BK1504" t="s">
        <v>4638</v>
      </c>
      <c r="BL1504" t="s">
        <v>6708</v>
      </c>
      <c r="BM1504" t="s">
        <v>6137</v>
      </c>
      <c r="BN1504" t="s">
        <v>76</v>
      </c>
      <c r="BO1504" t="s">
        <v>4950</v>
      </c>
      <c r="BP1504" s="441" t="str">
        <f t="shared" si="23"/>
        <v>WA.2378.EBA.994.001.GA.511124</v>
      </c>
    </row>
    <row r="1505" spans="1:68">
      <c r="A1505" t="s">
        <v>5010</v>
      </c>
      <c r="B1505" t="s">
        <v>4936</v>
      </c>
      <c r="C1505" t="s">
        <v>4937</v>
      </c>
      <c r="D1505" t="s">
        <v>3795</v>
      </c>
      <c r="E1505" t="s">
        <v>197</v>
      </c>
      <c r="F1505" t="s">
        <v>3812</v>
      </c>
      <c r="G1505" t="s">
        <v>820</v>
      </c>
      <c r="H1505" t="s">
        <v>4938</v>
      </c>
      <c r="I1505">
        <v>9</v>
      </c>
      <c r="J1505" t="s">
        <v>5716</v>
      </c>
      <c r="K1505">
        <v>1</v>
      </c>
      <c r="L1505" t="s">
        <v>501</v>
      </c>
      <c r="M1505" t="s">
        <v>1786</v>
      </c>
      <c r="N1505" t="s">
        <v>1787</v>
      </c>
      <c r="O1505" t="s">
        <v>540</v>
      </c>
      <c r="P1505" t="s">
        <v>8</v>
      </c>
      <c r="Q1505" t="s">
        <v>4570</v>
      </c>
      <c r="R1505" t="s">
        <v>4940</v>
      </c>
      <c r="S1505" t="s">
        <v>195</v>
      </c>
      <c r="T1505" t="s">
        <v>4570</v>
      </c>
      <c r="U1505" t="s">
        <v>4570</v>
      </c>
      <c r="V1505" t="s">
        <v>4951</v>
      </c>
      <c r="W1505" t="s">
        <v>4496</v>
      </c>
      <c r="X1505" t="s">
        <v>6709</v>
      </c>
      <c r="Y1505" t="s">
        <v>4611</v>
      </c>
      <c r="Z1505" t="s">
        <v>8</v>
      </c>
      <c r="AA1505">
        <v>0</v>
      </c>
      <c r="AB1505" t="s">
        <v>195</v>
      </c>
      <c r="AC1505">
        <v>0</v>
      </c>
      <c r="AD1505" t="s">
        <v>195</v>
      </c>
      <c r="AE1505">
        <v>0</v>
      </c>
      <c r="AF1505" t="s">
        <v>195</v>
      </c>
      <c r="AG1505">
        <v>0</v>
      </c>
      <c r="AH1505" t="s">
        <v>195</v>
      </c>
      <c r="AI1505">
        <v>1</v>
      </c>
      <c r="AJ1505" t="s">
        <v>153</v>
      </c>
      <c r="AK1505">
        <v>44180000</v>
      </c>
      <c r="AL1505">
        <v>44180000</v>
      </c>
      <c r="AM1505" t="s">
        <v>195</v>
      </c>
      <c r="AN1505">
        <v>0</v>
      </c>
      <c r="AO1505" t="s">
        <v>5011</v>
      </c>
      <c r="AP1505">
        <v>1356842</v>
      </c>
      <c r="AQ1505">
        <v>3010312</v>
      </c>
      <c r="AR1505">
        <v>3025005</v>
      </c>
      <c r="AS1505">
        <v>5246591</v>
      </c>
      <c r="AT1505">
        <v>3181142</v>
      </c>
      <c r="AU1505">
        <v>2758791</v>
      </c>
      <c r="AV1505">
        <v>6145822</v>
      </c>
      <c r="AW1505">
        <v>4033480</v>
      </c>
      <c r="AX1505">
        <v>3162832</v>
      </c>
      <c r="AY1505">
        <v>3824067</v>
      </c>
      <c r="AZ1505">
        <v>4127565</v>
      </c>
      <c r="BA1505">
        <v>4307551</v>
      </c>
      <c r="BB1505" t="s">
        <v>3796</v>
      </c>
      <c r="BC1505" t="s">
        <v>3797</v>
      </c>
      <c r="BD1505" t="s">
        <v>3813</v>
      </c>
      <c r="BE1505" t="s">
        <v>4605</v>
      </c>
      <c r="BF1505" t="s">
        <v>6134</v>
      </c>
      <c r="BG1505" t="s">
        <v>4644</v>
      </c>
      <c r="BH1505" t="s">
        <v>4947</v>
      </c>
      <c r="BK1505" t="s">
        <v>4638</v>
      </c>
      <c r="BL1505" t="s">
        <v>6710</v>
      </c>
      <c r="BM1505" t="s">
        <v>6137</v>
      </c>
      <c r="BN1505" t="s">
        <v>76</v>
      </c>
      <c r="BO1505" t="s">
        <v>4950</v>
      </c>
      <c r="BP1505" s="441" t="str">
        <f t="shared" si="23"/>
        <v>WA.2378.EBA.994.001.GA.511124</v>
      </c>
    </row>
    <row r="1506" spans="1:68">
      <c r="A1506" t="s">
        <v>5010</v>
      </c>
      <c r="B1506" t="s">
        <v>4936</v>
      </c>
      <c r="C1506" t="s">
        <v>4937</v>
      </c>
      <c r="D1506" t="s">
        <v>3795</v>
      </c>
      <c r="E1506" t="s">
        <v>197</v>
      </c>
      <c r="F1506" t="s">
        <v>3812</v>
      </c>
      <c r="G1506" t="s">
        <v>820</v>
      </c>
      <c r="H1506" t="s">
        <v>4938</v>
      </c>
      <c r="I1506">
        <v>9</v>
      </c>
      <c r="J1506" t="s">
        <v>5716</v>
      </c>
      <c r="K1506">
        <v>1</v>
      </c>
      <c r="L1506" t="s">
        <v>501</v>
      </c>
      <c r="M1506" t="s">
        <v>1786</v>
      </c>
      <c r="N1506" t="s">
        <v>1787</v>
      </c>
      <c r="O1506" t="s">
        <v>540</v>
      </c>
      <c r="P1506" t="s">
        <v>8</v>
      </c>
      <c r="Q1506" t="s">
        <v>4570</v>
      </c>
      <c r="R1506" t="s">
        <v>4940</v>
      </c>
      <c r="S1506" t="s">
        <v>195</v>
      </c>
      <c r="T1506" t="s">
        <v>4570</v>
      </c>
      <c r="U1506" t="s">
        <v>4570</v>
      </c>
      <c r="V1506" t="s">
        <v>5001</v>
      </c>
      <c r="W1506" t="s">
        <v>4951</v>
      </c>
      <c r="X1506" t="s">
        <v>6711</v>
      </c>
      <c r="Y1506" t="s">
        <v>4627</v>
      </c>
      <c r="Z1506" t="s">
        <v>8</v>
      </c>
      <c r="AA1506">
        <v>0</v>
      </c>
      <c r="AB1506" t="s">
        <v>195</v>
      </c>
      <c r="AC1506">
        <v>0</v>
      </c>
      <c r="AD1506" t="s">
        <v>195</v>
      </c>
      <c r="AE1506">
        <v>0</v>
      </c>
      <c r="AF1506" t="s">
        <v>195</v>
      </c>
      <c r="AG1506">
        <v>0</v>
      </c>
      <c r="AH1506" t="s">
        <v>195</v>
      </c>
      <c r="AI1506">
        <v>1</v>
      </c>
      <c r="AJ1506" t="s">
        <v>97</v>
      </c>
      <c r="AK1506">
        <v>2000000</v>
      </c>
      <c r="AL1506">
        <v>2000000</v>
      </c>
      <c r="AM1506" t="s">
        <v>195</v>
      </c>
      <c r="AN1506">
        <v>0</v>
      </c>
      <c r="AO1506" t="s">
        <v>5011</v>
      </c>
      <c r="AP1506">
        <v>61423</v>
      </c>
      <c r="AQ1506">
        <v>136275</v>
      </c>
      <c r="AR1506">
        <v>136940</v>
      </c>
      <c r="AS1506">
        <v>237510</v>
      </c>
      <c r="AT1506">
        <v>144008</v>
      </c>
      <c r="AU1506">
        <v>124889</v>
      </c>
      <c r="AV1506">
        <v>278217</v>
      </c>
      <c r="AW1506">
        <v>182593</v>
      </c>
      <c r="AX1506">
        <v>143179</v>
      </c>
      <c r="AY1506">
        <v>173113</v>
      </c>
      <c r="AZ1506">
        <v>186852</v>
      </c>
      <c r="BA1506">
        <v>195001</v>
      </c>
      <c r="BB1506" t="s">
        <v>3796</v>
      </c>
      <c r="BC1506" t="s">
        <v>3797</v>
      </c>
      <c r="BD1506" t="s">
        <v>3813</v>
      </c>
      <c r="BE1506" t="s">
        <v>4605</v>
      </c>
      <c r="BF1506" t="s">
        <v>6134</v>
      </c>
      <c r="BG1506" t="s">
        <v>4644</v>
      </c>
      <c r="BH1506" t="s">
        <v>4947</v>
      </c>
      <c r="BK1506" t="s">
        <v>4638</v>
      </c>
      <c r="BL1506" t="s">
        <v>6712</v>
      </c>
      <c r="BM1506" t="s">
        <v>6137</v>
      </c>
      <c r="BN1506" t="s">
        <v>76</v>
      </c>
      <c r="BO1506" t="s">
        <v>4950</v>
      </c>
      <c r="BP1506" s="441" t="str">
        <f t="shared" si="23"/>
        <v>WA.2378.EBA.994.001.GA.511124</v>
      </c>
    </row>
    <row r="1507" spans="1:68">
      <c r="A1507" t="s">
        <v>4935</v>
      </c>
      <c r="B1507" t="s">
        <v>4936</v>
      </c>
      <c r="C1507" t="s">
        <v>4937</v>
      </c>
      <c r="D1507" t="s">
        <v>3795</v>
      </c>
      <c r="E1507" t="s">
        <v>197</v>
      </c>
      <c r="F1507" t="s">
        <v>3812</v>
      </c>
      <c r="G1507" t="s">
        <v>820</v>
      </c>
      <c r="H1507" t="s">
        <v>4938</v>
      </c>
      <c r="I1507">
        <v>9</v>
      </c>
      <c r="J1507" t="s">
        <v>5716</v>
      </c>
      <c r="K1507">
        <v>1</v>
      </c>
      <c r="L1507" t="s">
        <v>501</v>
      </c>
      <c r="M1507" t="s">
        <v>1786</v>
      </c>
      <c r="N1507" t="s">
        <v>1787</v>
      </c>
      <c r="O1507" t="s">
        <v>541</v>
      </c>
      <c r="P1507" t="s">
        <v>8</v>
      </c>
      <c r="Q1507" t="s">
        <v>4570</v>
      </c>
      <c r="R1507" t="s">
        <v>4940</v>
      </c>
      <c r="S1507" t="s">
        <v>195</v>
      </c>
      <c r="T1507" t="s">
        <v>4570</v>
      </c>
      <c r="U1507" t="s">
        <v>4570</v>
      </c>
      <c r="V1507" t="s">
        <v>4496</v>
      </c>
      <c r="W1507" t="s">
        <v>4570</v>
      </c>
      <c r="X1507" t="s">
        <v>6713</v>
      </c>
      <c r="Y1507" t="s">
        <v>4618</v>
      </c>
      <c r="Z1507" t="s">
        <v>8</v>
      </c>
      <c r="AA1507">
        <v>0</v>
      </c>
      <c r="AB1507" t="s">
        <v>195</v>
      </c>
      <c r="AC1507">
        <v>0</v>
      </c>
      <c r="AD1507" t="s">
        <v>195</v>
      </c>
      <c r="AE1507">
        <v>0</v>
      </c>
      <c r="AF1507" t="s">
        <v>195</v>
      </c>
      <c r="AG1507">
        <v>0</v>
      </c>
      <c r="AH1507" t="s">
        <v>195</v>
      </c>
      <c r="AI1507">
        <v>1</v>
      </c>
      <c r="AJ1507" t="s">
        <v>97</v>
      </c>
      <c r="AK1507">
        <v>3360000</v>
      </c>
      <c r="AL1507">
        <v>3360000</v>
      </c>
      <c r="AM1507" t="s">
        <v>195</v>
      </c>
      <c r="AN1507">
        <v>0</v>
      </c>
      <c r="AO1507" t="s">
        <v>4943</v>
      </c>
      <c r="AP1507">
        <v>108622</v>
      </c>
      <c r="AQ1507">
        <v>240991</v>
      </c>
      <c r="AR1507">
        <v>242168</v>
      </c>
      <c r="AS1507">
        <v>398249</v>
      </c>
      <c r="AT1507">
        <v>308781</v>
      </c>
      <c r="AU1507">
        <v>220856</v>
      </c>
      <c r="AV1507">
        <v>492005</v>
      </c>
      <c r="AW1507">
        <v>322901</v>
      </c>
      <c r="AX1507">
        <v>220856</v>
      </c>
      <c r="AY1507">
        <v>306137</v>
      </c>
      <c r="AZ1507">
        <v>330433</v>
      </c>
      <c r="BA1507">
        <v>168001</v>
      </c>
      <c r="BB1507" t="s">
        <v>3796</v>
      </c>
      <c r="BC1507" t="s">
        <v>3797</v>
      </c>
      <c r="BD1507" t="s">
        <v>3813</v>
      </c>
      <c r="BE1507" t="s">
        <v>4605</v>
      </c>
      <c r="BF1507" t="s">
        <v>6134</v>
      </c>
      <c r="BG1507" t="s">
        <v>4644</v>
      </c>
      <c r="BH1507" t="s">
        <v>4947</v>
      </c>
      <c r="BK1507" t="s">
        <v>4639</v>
      </c>
      <c r="BL1507" t="s">
        <v>6714</v>
      </c>
      <c r="BM1507" t="s">
        <v>6137</v>
      </c>
      <c r="BN1507" t="s">
        <v>76</v>
      </c>
      <c r="BO1507" t="s">
        <v>4950</v>
      </c>
      <c r="BP1507" s="441" t="str">
        <f t="shared" si="23"/>
        <v>WA.2378.EBA.994.001.GA.511125</v>
      </c>
    </row>
    <row r="1508" spans="1:68">
      <c r="A1508" t="s">
        <v>4935</v>
      </c>
      <c r="B1508" t="s">
        <v>4936</v>
      </c>
      <c r="C1508" t="s">
        <v>4937</v>
      </c>
      <c r="D1508" t="s">
        <v>3795</v>
      </c>
      <c r="E1508" t="s">
        <v>197</v>
      </c>
      <c r="F1508" t="s">
        <v>3812</v>
      </c>
      <c r="G1508" t="s">
        <v>820</v>
      </c>
      <c r="H1508" t="s">
        <v>4938</v>
      </c>
      <c r="I1508">
        <v>9</v>
      </c>
      <c r="J1508" t="s">
        <v>5716</v>
      </c>
      <c r="K1508">
        <v>1</v>
      </c>
      <c r="L1508" t="s">
        <v>501</v>
      </c>
      <c r="M1508" t="s">
        <v>1786</v>
      </c>
      <c r="N1508" t="s">
        <v>1787</v>
      </c>
      <c r="O1508" t="s">
        <v>541</v>
      </c>
      <c r="P1508" t="s">
        <v>8</v>
      </c>
      <c r="Q1508" t="s">
        <v>4570</v>
      </c>
      <c r="R1508" t="s">
        <v>4940</v>
      </c>
      <c r="S1508" t="s">
        <v>195</v>
      </c>
      <c r="T1508" t="s">
        <v>4570</v>
      </c>
      <c r="U1508" t="s">
        <v>4570</v>
      </c>
      <c r="V1508" t="s">
        <v>4951</v>
      </c>
      <c r="W1508" t="s">
        <v>4496</v>
      </c>
      <c r="X1508" t="s">
        <v>6715</v>
      </c>
      <c r="Y1508" t="s">
        <v>4610</v>
      </c>
      <c r="Z1508" t="s">
        <v>8</v>
      </c>
      <c r="AA1508">
        <v>0</v>
      </c>
      <c r="AB1508" t="s">
        <v>195</v>
      </c>
      <c r="AC1508">
        <v>0</v>
      </c>
      <c r="AD1508" t="s">
        <v>195</v>
      </c>
      <c r="AE1508">
        <v>0</v>
      </c>
      <c r="AF1508" t="s">
        <v>195</v>
      </c>
      <c r="AG1508">
        <v>0</v>
      </c>
      <c r="AH1508" t="s">
        <v>195</v>
      </c>
      <c r="AI1508">
        <v>1</v>
      </c>
      <c r="AJ1508" t="s">
        <v>153</v>
      </c>
      <c r="AK1508">
        <v>6407000</v>
      </c>
      <c r="AL1508">
        <v>6407000</v>
      </c>
      <c r="AM1508" t="s">
        <v>195</v>
      </c>
      <c r="AN1508">
        <v>0</v>
      </c>
      <c r="AO1508" t="s">
        <v>4943</v>
      </c>
      <c r="AP1508">
        <v>207126</v>
      </c>
      <c r="AQ1508">
        <v>459533</v>
      </c>
      <c r="AR1508">
        <v>461776</v>
      </c>
      <c r="AS1508">
        <v>759400</v>
      </c>
      <c r="AT1508">
        <v>588797</v>
      </c>
      <c r="AU1508">
        <v>421138</v>
      </c>
      <c r="AV1508">
        <v>938178</v>
      </c>
      <c r="AW1508">
        <v>615723</v>
      </c>
      <c r="AX1508">
        <v>421138</v>
      </c>
      <c r="AY1508">
        <v>583755</v>
      </c>
      <c r="AZ1508">
        <v>630085</v>
      </c>
      <c r="BA1508">
        <v>320351</v>
      </c>
      <c r="BB1508" t="s">
        <v>3796</v>
      </c>
      <c r="BC1508" t="s">
        <v>3797</v>
      </c>
      <c r="BD1508" t="s">
        <v>3813</v>
      </c>
      <c r="BE1508" t="s">
        <v>4605</v>
      </c>
      <c r="BF1508" t="s">
        <v>6134</v>
      </c>
      <c r="BG1508" t="s">
        <v>4644</v>
      </c>
      <c r="BH1508" t="s">
        <v>4947</v>
      </c>
      <c r="BK1508" t="s">
        <v>4639</v>
      </c>
      <c r="BL1508" t="s">
        <v>6716</v>
      </c>
      <c r="BM1508" t="s">
        <v>6137</v>
      </c>
      <c r="BN1508" t="s">
        <v>76</v>
      </c>
      <c r="BO1508" t="s">
        <v>4950</v>
      </c>
      <c r="BP1508" s="441" t="str">
        <f t="shared" si="23"/>
        <v>WA.2378.EBA.994.001.GA.511125</v>
      </c>
    </row>
    <row r="1509" spans="1:68">
      <c r="A1509" t="s">
        <v>4935</v>
      </c>
      <c r="B1509" t="s">
        <v>4936</v>
      </c>
      <c r="C1509" t="s">
        <v>4937</v>
      </c>
      <c r="D1509" t="s">
        <v>3795</v>
      </c>
      <c r="E1509" t="s">
        <v>197</v>
      </c>
      <c r="F1509" t="s">
        <v>3812</v>
      </c>
      <c r="G1509" t="s">
        <v>820</v>
      </c>
      <c r="H1509" t="s">
        <v>4938</v>
      </c>
      <c r="I1509">
        <v>9</v>
      </c>
      <c r="J1509" t="s">
        <v>5716</v>
      </c>
      <c r="K1509">
        <v>1</v>
      </c>
      <c r="L1509" t="s">
        <v>501</v>
      </c>
      <c r="M1509" t="s">
        <v>1786</v>
      </c>
      <c r="N1509" t="s">
        <v>1787</v>
      </c>
      <c r="O1509" t="s">
        <v>541</v>
      </c>
      <c r="P1509" t="s">
        <v>8</v>
      </c>
      <c r="Q1509" t="s">
        <v>4570</v>
      </c>
      <c r="R1509" t="s">
        <v>4940</v>
      </c>
      <c r="S1509" t="s">
        <v>195</v>
      </c>
      <c r="T1509" t="s">
        <v>4570</v>
      </c>
      <c r="U1509" t="s">
        <v>4570</v>
      </c>
      <c r="V1509" t="s">
        <v>5001</v>
      </c>
      <c r="W1509" t="s">
        <v>4951</v>
      </c>
      <c r="X1509" t="s">
        <v>6717</v>
      </c>
      <c r="Y1509" t="s">
        <v>4626</v>
      </c>
      <c r="Z1509" t="s">
        <v>8</v>
      </c>
      <c r="AA1509">
        <v>0</v>
      </c>
      <c r="AB1509" t="s">
        <v>195</v>
      </c>
      <c r="AC1509">
        <v>0</v>
      </c>
      <c r="AD1509" t="s">
        <v>195</v>
      </c>
      <c r="AE1509">
        <v>0</v>
      </c>
      <c r="AF1509" t="s">
        <v>195</v>
      </c>
      <c r="AG1509">
        <v>0</v>
      </c>
      <c r="AH1509" t="s">
        <v>195</v>
      </c>
      <c r="AI1509">
        <v>1</v>
      </c>
      <c r="AJ1509" t="s">
        <v>97</v>
      </c>
      <c r="AK1509">
        <v>3366000</v>
      </c>
      <c r="AL1509">
        <v>3366000</v>
      </c>
      <c r="AM1509" t="s">
        <v>195</v>
      </c>
      <c r="AN1509">
        <v>0</v>
      </c>
      <c r="AO1509" t="s">
        <v>4943</v>
      </c>
      <c r="AP1509">
        <v>108816</v>
      </c>
      <c r="AQ1509">
        <v>241422</v>
      </c>
      <c r="AR1509">
        <v>242600</v>
      </c>
      <c r="AS1509">
        <v>398961</v>
      </c>
      <c r="AT1509">
        <v>309332</v>
      </c>
      <c r="AU1509">
        <v>221250</v>
      </c>
      <c r="AV1509">
        <v>492884</v>
      </c>
      <c r="AW1509">
        <v>323478</v>
      </c>
      <c r="AX1509">
        <v>221250</v>
      </c>
      <c r="AY1509">
        <v>306683</v>
      </c>
      <c r="AZ1509">
        <v>331023</v>
      </c>
      <c r="BA1509">
        <v>168301</v>
      </c>
      <c r="BB1509" t="s">
        <v>3796</v>
      </c>
      <c r="BC1509" t="s">
        <v>3797</v>
      </c>
      <c r="BD1509" t="s">
        <v>3813</v>
      </c>
      <c r="BE1509" t="s">
        <v>4605</v>
      </c>
      <c r="BF1509" t="s">
        <v>6134</v>
      </c>
      <c r="BG1509" t="s">
        <v>4644</v>
      </c>
      <c r="BH1509" t="s">
        <v>4947</v>
      </c>
      <c r="BK1509" t="s">
        <v>4639</v>
      </c>
      <c r="BL1509" t="s">
        <v>6718</v>
      </c>
      <c r="BM1509" t="s">
        <v>6137</v>
      </c>
      <c r="BN1509" t="s">
        <v>76</v>
      </c>
      <c r="BO1509" t="s">
        <v>4950</v>
      </c>
      <c r="BP1509" s="441" t="str">
        <f t="shared" si="23"/>
        <v>WA.2378.EBA.994.001.GA.511125</v>
      </c>
    </row>
    <row r="1510" spans="1:68">
      <c r="A1510" t="s">
        <v>5010</v>
      </c>
      <c r="B1510" t="s">
        <v>4936</v>
      </c>
      <c r="C1510" t="s">
        <v>4937</v>
      </c>
      <c r="D1510" t="s">
        <v>3795</v>
      </c>
      <c r="E1510" t="s">
        <v>197</v>
      </c>
      <c r="F1510" t="s">
        <v>3812</v>
      </c>
      <c r="G1510" t="s">
        <v>820</v>
      </c>
      <c r="H1510" t="s">
        <v>4938</v>
      </c>
      <c r="I1510">
        <v>9</v>
      </c>
      <c r="J1510" t="s">
        <v>5716</v>
      </c>
      <c r="K1510">
        <v>1</v>
      </c>
      <c r="L1510" t="s">
        <v>501</v>
      </c>
      <c r="M1510" t="s">
        <v>1786</v>
      </c>
      <c r="N1510" t="s">
        <v>1787</v>
      </c>
      <c r="O1510" t="s">
        <v>541</v>
      </c>
      <c r="P1510" t="s">
        <v>8</v>
      </c>
      <c r="Q1510" t="s">
        <v>4570</v>
      </c>
      <c r="R1510" t="s">
        <v>4940</v>
      </c>
      <c r="S1510" t="s">
        <v>195</v>
      </c>
      <c r="T1510" t="s">
        <v>4570</v>
      </c>
      <c r="U1510" t="s">
        <v>4570</v>
      </c>
      <c r="V1510" t="s">
        <v>4496</v>
      </c>
      <c r="W1510" t="s">
        <v>4570</v>
      </c>
      <c r="X1510" t="s">
        <v>6713</v>
      </c>
      <c r="Y1510" t="s">
        <v>4618</v>
      </c>
      <c r="Z1510" t="s">
        <v>8</v>
      </c>
      <c r="AA1510">
        <v>0</v>
      </c>
      <c r="AB1510" t="s">
        <v>195</v>
      </c>
      <c r="AC1510">
        <v>0</v>
      </c>
      <c r="AD1510" t="s">
        <v>195</v>
      </c>
      <c r="AE1510">
        <v>0</v>
      </c>
      <c r="AF1510" t="s">
        <v>195</v>
      </c>
      <c r="AG1510">
        <v>0</v>
      </c>
      <c r="AH1510" t="s">
        <v>195</v>
      </c>
      <c r="AI1510">
        <v>1</v>
      </c>
      <c r="AJ1510" t="s">
        <v>97</v>
      </c>
      <c r="AK1510">
        <v>3360000</v>
      </c>
      <c r="AL1510">
        <v>3360000</v>
      </c>
      <c r="AM1510" t="s">
        <v>195</v>
      </c>
      <c r="AN1510">
        <v>0</v>
      </c>
      <c r="AO1510" t="s">
        <v>5011</v>
      </c>
      <c r="AP1510">
        <v>103191</v>
      </c>
      <c r="AQ1510">
        <v>228942</v>
      </c>
      <c r="AR1510">
        <v>230059</v>
      </c>
      <c r="AS1510">
        <v>399016</v>
      </c>
      <c r="AT1510">
        <v>241934</v>
      </c>
      <c r="AU1510">
        <v>209813</v>
      </c>
      <c r="AV1510">
        <v>467405</v>
      </c>
      <c r="AW1510">
        <v>306756</v>
      </c>
      <c r="AX1510">
        <v>240541</v>
      </c>
      <c r="AY1510">
        <v>290830</v>
      </c>
      <c r="AZ1510">
        <v>313912</v>
      </c>
      <c r="BA1510">
        <v>327601</v>
      </c>
      <c r="BB1510" t="s">
        <v>3796</v>
      </c>
      <c r="BC1510" t="s">
        <v>3797</v>
      </c>
      <c r="BD1510" t="s">
        <v>3813</v>
      </c>
      <c r="BE1510" t="s">
        <v>4605</v>
      </c>
      <c r="BF1510" t="s">
        <v>6134</v>
      </c>
      <c r="BG1510" t="s">
        <v>4644</v>
      </c>
      <c r="BH1510" t="s">
        <v>4947</v>
      </c>
      <c r="BK1510" t="s">
        <v>4639</v>
      </c>
      <c r="BL1510" t="s">
        <v>6714</v>
      </c>
      <c r="BM1510" t="s">
        <v>6137</v>
      </c>
      <c r="BN1510" t="s">
        <v>76</v>
      </c>
      <c r="BO1510" t="s">
        <v>4950</v>
      </c>
      <c r="BP1510" s="441" t="str">
        <f t="shared" si="23"/>
        <v>WA.2378.EBA.994.001.GA.511125</v>
      </c>
    </row>
    <row r="1511" spans="1:68">
      <c r="A1511" t="s">
        <v>5010</v>
      </c>
      <c r="B1511" t="s">
        <v>4936</v>
      </c>
      <c r="C1511" t="s">
        <v>4937</v>
      </c>
      <c r="D1511" t="s">
        <v>3795</v>
      </c>
      <c r="E1511" t="s">
        <v>197</v>
      </c>
      <c r="F1511" t="s">
        <v>3812</v>
      </c>
      <c r="G1511" t="s">
        <v>820</v>
      </c>
      <c r="H1511" t="s">
        <v>4938</v>
      </c>
      <c r="I1511">
        <v>9</v>
      </c>
      <c r="J1511" t="s">
        <v>5716</v>
      </c>
      <c r="K1511">
        <v>1</v>
      </c>
      <c r="L1511" t="s">
        <v>501</v>
      </c>
      <c r="M1511" t="s">
        <v>1786</v>
      </c>
      <c r="N1511" t="s">
        <v>1787</v>
      </c>
      <c r="O1511" t="s">
        <v>541</v>
      </c>
      <c r="P1511" t="s">
        <v>8</v>
      </c>
      <c r="Q1511" t="s">
        <v>4570</v>
      </c>
      <c r="R1511" t="s">
        <v>4940</v>
      </c>
      <c r="S1511" t="s">
        <v>195</v>
      </c>
      <c r="T1511" t="s">
        <v>4570</v>
      </c>
      <c r="U1511" t="s">
        <v>4570</v>
      </c>
      <c r="V1511" t="s">
        <v>4951</v>
      </c>
      <c r="W1511" t="s">
        <v>4496</v>
      </c>
      <c r="X1511" t="s">
        <v>6715</v>
      </c>
      <c r="Y1511" t="s">
        <v>4610</v>
      </c>
      <c r="Z1511" t="s">
        <v>8</v>
      </c>
      <c r="AA1511">
        <v>0</v>
      </c>
      <c r="AB1511" t="s">
        <v>195</v>
      </c>
      <c r="AC1511">
        <v>0</v>
      </c>
      <c r="AD1511" t="s">
        <v>195</v>
      </c>
      <c r="AE1511">
        <v>0</v>
      </c>
      <c r="AF1511" t="s">
        <v>195</v>
      </c>
      <c r="AG1511">
        <v>0</v>
      </c>
      <c r="AH1511" t="s">
        <v>195</v>
      </c>
      <c r="AI1511">
        <v>1</v>
      </c>
      <c r="AJ1511" t="s">
        <v>153</v>
      </c>
      <c r="AK1511">
        <v>6407000</v>
      </c>
      <c r="AL1511">
        <v>6407000</v>
      </c>
      <c r="AM1511" t="s">
        <v>195</v>
      </c>
      <c r="AN1511">
        <v>0</v>
      </c>
      <c r="AO1511" t="s">
        <v>5011</v>
      </c>
      <c r="AP1511">
        <v>196770</v>
      </c>
      <c r="AQ1511">
        <v>436557</v>
      </c>
      <c r="AR1511">
        <v>438687</v>
      </c>
      <c r="AS1511">
        <v>760863</v>
      </c>
      <c r="AT1511">
        <v>461330</v>
      </c>
      <c r="AU1511">
        <v>400081</v>
      </c>
      <c r="AV1511">
        <v>891269</v>
      </c>
      <c r="AW1511">
        <v>584937</v>
      </c>
      <c r="AX1511">
        <v>458675</v>
      </c>
      <c r="AY1511">
        <v>554568</v>
      </c>
      <c r="AZ1511">
        <v>598581</v>
      </c>
      <c r="BA1511">
        <v>624682</v>
      </c>
      <c r="BB1511" t="s">
        <v>3796</v>
      </c>
      <c r="BC1511" t="s">
        <v>3797</v>
      </c>
      <c r="BD1511" t="s">
        <v>3813</v>
      </c>
      <c r="BE1511" t="s">
        <v>4605</v>
      </c>
      <c r="BF1511" t="s">
        <v>6134</v>
      </c>
      <c r="BG1511" t="s">
        <v>4644</v>
      </c>
      <c r="BH1511" t="s">
        <v>4947</v>
      </c>
      <c r="BK1511" t="s">
        <v>4639</v>
      </c>
      <c r="BL1511" t="s">
        <v>6716</v>
      </c>
      <c r="BM1511" t="s">
        <v>6137</v>
      </c>
      <c r="BN1511" t="s">
        <v>76</v>
      </c>
      <c r="BO1511" t="s">
        <v>4950</v>
      </c>
      <c r="BP1511" s="441" t="str">
        <f t="shared" si="23"/>
        <v>WA.2378.EBA.994.001.GA.511125</v>
      </c>
    </row>
    <row r="1512" spans="1:68">
      <c r="A1512" t="s">
        <v>5010</v>
      </c>
      <c r="B1512" t="s">
        <v>4936</v>
      </c>
      <c r="C1512" t="s">
        <v>4937</v>
      </c>
      <c r="D1512" t="s">
        <v>3795</v>
      </c>
      <c r="E1512" t="s">
        <v>197</v>
      </c>
      <c r="F1512" t="s">
        <v>3812</v>
      </c>
      <c r="G1512" t="s">
        <v>820</v>
      </c>
      <c r="H1512" t="s">
        <v>4938</v>
      </c>
      <c r="I1512">
        <v>9</v>
      </c>
      <c r="J1512" t="s">
        <v>5716</v>
      </c>
      <c r="K1512">
        <v>1</v>
      </c>
      <c r="L1512" t="s">
        <v>501</v>
      </c>
      <c r="M1512" t="s">
        <v>1786</v>
      </c>
      <c r="N1512" t="s">
        <v>1787</v>
      </c>
      <c r="O1512" t="s">
        <v>541</v>
      </c>
      <c r="P1512" t="s">
        <v>8</v>
      </c>
      <c r="Q1512" t="s">
        <v>4570</v>
      </c>
      <c r="R1512" t="s">
        <v>4940</v>
      </c>
      <c r="S1512" t="s">
        <v>195</v>
      </c>
      <c r="T1512" t="s">
        <v>4570</v>
      </c>
      <c r="U1512" t="s">
        <v>4570</v>
      </c>
      <c r="V1512" t="s">
        <v>5001</v>
      </c>
      <c r="W1512" t="s">
        <v>4951</v>
      </c>
      <c r="X1512" t="s">
        <v>6717</v>
      </c>
      <c r="Y1512" t="s">
        <v>4626</v>
      </c>
      <c r="Z1512" t="s">
        <v>8</v>
      </c>
      <c r="AA1512">
        <v>0</v>
      </c>
      <c r="AB1512" t="s">
        <v>195</v>
      </c>
      <c r="AC1512">
        <v>0</v>
      </c>
      <c r="AD1512" t="s">
        <v>195</v>
      </c>
      <c r="AE1512">
        <v>0</v>
      </c>
      <c r="AF1512" t="s">
        <v>195</v>
      </c>
      <c r="AG1512">
        <v>0</v>
      </c>
      <c r="AH1512" t="s">
        <v>195</v>
      </c>
      <c r="AI1512">
        <v>1</v>
      </c>
      <c r="AJ1512" t="s">
        <v>97</v>
      </c>
      <c r="AK1512">
        <v>3366000</v>
      </c>
      <c r="AL1512">
        <v>3366000</v>
      </c>
      <c r="AM1512" t="s">
        <v>195</v>
      </c>
      <c r="AN1512">
        <v>0</v>
      </c>
      <c r="AO1512" t="s">
        <v>5011</v>
      </c>
      <c r="AP1512">
        <v>103376</v>
      </c>
      <c r="AQ1512">
        <v>229351</v>
      </c>
      <c r="AR1512">
        <v>230470</v>
      </c>
      <c r="AS1512">
        <v>399729</v>
      </c>
      <c r="AT1512">
        <v>242366</v>
      </c>
      <c r="AU1512">
        <v>210188</v>
      </c>
      <c r="AV1512">
        <v>468240</v>
      </c>
      <c r="AW1512">
        <v>307304</v>
      </c>
      <c r="AX1512">
        <v>240971</v>
      </c>
      <c r="AY1512">
        <v>291349</v>
      </c>
      <c r="AZ1512">
        <v>314472</v>
      </c>
      <c r="BA1512">
        <v>328184</v>
      </c>
      <c r="BB1512" t="s">
        <v>3796</v>
      </c>
      <c r="BC1512" t="s">
        <v>3797</v>
      </c>
      <c r="BD1512" t="s">
        <v>3813</v>
      </c>
      <c r="BE1512" t="s">
        <v>4605</v>
      </c>
      <c r="BF1512" t="s">
        <v>6134</v>
      </c>
      <c r="BG1512" t="s">
        <v>4644</v>
      </c>
      <c r="BH1512" t="s">
        <v>4947</v>
      </c>
      <c r="BK1512" t="s">
        <v>4639</v>
      </c>
      <c r="BL1512" t="s">
        <v>6718</v>
      </c>
      <c r="BM1512" t="s">
        <v>6137</v>
      </c>
      <c r="BN1512" t="s">
        <v>76</v>
      </c>
      <c r="BO1512" t="s">
        <v>4950</v>
      </c>
      <c r="BP1512" s="441" t="str">
        <f t="shared" si="23"/>
        <v>WA.2378.EBA.994.001.GA.511125</v>
      </c>
    </row>
    <row r="1513" spans="1:68">
      <c r="A1513" t="s">
        <v>4935</v>
      </c>
      <c r="B1513" t="s">
        <v>4936</v>
      </c>
      <c r="C1513" t="s">
        <v>4937</v>
      </c>
      <c r="D1513" t="s">
        <v>3795</v>
      </c>
      <c r="E1513" t="s">
        <v>197</v>
      </c>
      <c r="F1513" t="s">
        <v>3812</v>
      </c>
      <c r="G1513" t="s">
        <v>820</v>
      </c>
      <c r="H1513" t="s">
        <v>4938</v>
      </c>
      <c r="I1513">
        <v>9</v>
      </c>
      <c r="J1513" t="s">
        <v>5716</v>
      </c>
      <c r="K1513">
        <v>1</v>
      </c>
      <c r="L1513" t="s">
        <v>501</v>
      </c>
      <c r="M1513" t="s">
        <v>1786</v>
      </c>
      <c r="N1513" t="s">
        <v>1787</v>
      </c>
      <c r="O1513" t="s">
        <v>542</v>
      </c>
      <c r="P1513" t="s">
        <v>8</v>
      </c>
      <c r="Q1513" t="s">
        <v>4570</v>
      </c>
      <c r="R1513" t="s">
        <v>4940</v>
      </c>
      <c r="S1513" t="s">
        <v>195</v>
      </c>
      <c r="T1513" t="s">
        <v>4570</v>
      </c>
      <c r="U1513" t="s">
        <v>4570</v>
      </c>
      <c r="V1513" t="s">
        <v>4496</v>
      </c>
      <c r="W1513" t="s">
        <v>4570</v>
      </c>
      <c r="X1513" t="s">
        <v>6719</v>
      </c>
      <c r="Y1513" t="s">
        <v>4609</v>
      </c>
      <c r="Z1513" t="s">
        <v>8</v>
      </c>
      <c r="AA1513">
        <v>0</v>
      </c>
      <c r="AB1513" t="s">
        <v>195</v>
      </c>
      <c r="AC1513">
        <v>0</v>
      </c>
      <c r="AD1513" t="s">
        <v>195</v>
      </c>
      <c r="AE1513">
        <v>0</v>
      </c>
      <c r="AF1513" t="s">
        <v>195</v>
      </c>
      <c r="AG1513">
        <v>0</v>
      </c>
      <c r="AH1513" t="s">
        <v>195</v>
      </c>
      <c r="AI1513">
        <v>1</v>
      </c>
      <c r="AJ1513" t="s">
        <v>153</v>
      </c>
      <c r="AK1513">
        <v>130333000</v>
      </c>
      <c r="AL1513">
        <v>130333000</v>
      </c>
      <c r="AM1513" t="s">
        <v>195</v>
      </c>
      <c r="AN1513">
        <v>0</v>
      </c>
      <c r="AO1513" t="s">
        <v>4943</v>
      </c>
      <c r="AP1513">
        <v>4213417</v>
      </c>
      <c r="AQ1513">
        <v>9347954</v>
      </c>
      <c r="AR1513">
        <v>9393580</v>
      </c>
      <c r="AS1513">
        <v>15447928</v>
      </c>
      <c r="AT1513">
        <v>11977476</v>
      </c>
      <c r="AU1513">
        <v>8566904</v>
      </c>
      <c r="AV1513">
        <v>19084688</v>
      </c>
      <c r="AW1513">
        <v>12525210</v>
      </c>
      <c r="AX1513">
        <v>8566904</v>
      </c>
      <c r="AY1513">
        <v>11874917</v>
      </c>
      <c r="AZ1513">
        <v>12817373</v>
      </c>
      <c r="BA1513">
        <v>6516649</v>
      </c>
      <c r="BB1513" t="s">
        <v>3796</v>
      </c>
      <c r="BC1513" t="s">
        <v>3797</v>
      </c>
      <c r="BD1513" t="s">
        <v>3813</v>
      </c>
      <c r="BE1513" t="s">
        <v>4605</v>
      </c>
      <c r="BF1513" t="s">
        <v>6134</v>
      </c>
      <c r="BG1513" t="s">
        <v>4644</v>
      </c>
      <c r="BH1513" t="s">
        <v>4947</v>
      </c>
      <c r="BK1513" t="s">
        <v>4640</v>
      </c>
      <c r="BL1513" t="s">
        <v>6720</v>
      </c>
      <c r="BM1513" t="s">
        <v>6137</v>
      </c>
      <c r="BN1513" t="s">
        <v>76</v>
      </c>
      <c r="BO1513" t="s">
        <v>4950</v>
      </c>
      <c r="BP1513" s="441" t="str">
        <f t="shared" si="23"/>
        <v>WA.2378.EBA.994.001.GA.511126</v>
      </c>
    </row>
    <row r="1514" spans="1:68">
      <c r="A1514" t="s">
        <v>5010</v>
      </c>
      <c r="B1514" t="s">
        <v>4936</v>
      </c>
      <c r="C1514" t="s">
        <v>4937</v>
      </c>
      <c r="D1514" t="s">
        <v>3795</v>
      </c>
      <c r="E1514" t="s">
        <v>197</v>
      </c>
      <c r="F1514" t="s">
        <v>3812</v>
      </c>
      <c r="G1514" t="s">
        <v>820</v>
      </c>
      <c r="H1514" t="s">
        <v>4938</v>
      </c>
      <c r="I1514">
        <v>9</v>
      </c>
      <c r="J1514" t="s">
        <v>5716</v>
      </c>
      <c r="K1514">
        <v>1</v>
      </c>
      <c r="L1514" t="s">
        <v>501</v>
      </c>
      <c r="M1514" t="s">
        <v>1786</v>
      </c>
      <c r="N1514" t="s">
        <v>1787</v>
      </c>
      <c r="O1514" t="s">
        <v>542</v>
      </c>
      <c r="P1514" t="s">
        <v>8</v>
      </c>
      <c r="Q1514" t="s">
        <v>4570</v>
      </c>
      <c r="R1514" t="s">
        <v>4940</v>
      </c>
      <c r="S1514" t="s">
        <v>195</v>
      </c>
      <c r="T1514" t="s">
        <v>4570</v>
      </c>
      <c r="U1514" t="s">
        <v>4570</v>
      </c>
      <c r="V1514" t="s">
        <v>4496</v>
      </c>
      <c r="W1514" t="s">
        <v>4570</v>
      </c>
      <c r="X1514" t="s">
        <v>6719</v>
      </c>
      <c r="Y1514" t="s">
        <v>4609</v>
      </c>
      <c r="Z1514" t="s">
        <v>8</v>
      </c>
      <c r="AA1514">
        <v>0</v>
      </c>
      <c r="AB1514" t="s">
        <v>195</v>
      </c>
      <c r="AC1514">
        <v>0</v>
      </c>
      <c r="AD1514" t="s">
        <v>195</v>
      </c>
      <c r="AE1514">
        <v>0</v>
      </c>
      <c r="AF1514" t="s">
        <v>195</v>
      </c>
      <c r="AG1514">
        <v>0</v>
      </c>
      <c r="AH1514" t="s">
        <v>195</v>
      </c>
      <c r="AI1514">
        <v>1</v>
      </c>
      <c r="AJ1514" t="s">
        <v>153</v>
      </c>
      <c r="AK1514">
        <v>130333000</v>
      </c>
      <c r="AL1514">
        <v>130333000</v>
      </c>
      <c r="AM1514" t="s">
        <v>195</v>
      </c>
      <c r="AN1514">
        <v>0</v>
      </c>
      <c r="AO1514" t="s">
        <v>5011</v>
      </c>
      <c r="AP1514">
        <v>4002746</v>
      </c>
      <c r="AQ1514">
        <v>8880556</v>
      </c>
      <c r="AR1514">
        <v>8923901</v>
      </c>
      <c r="AS1514">
        <v>15477682</v>
      </c>
      <c r="AT1514">
        <v>9384514</v>
      </c>
      <c r="AU1514">
        <v>8138559</v>
      </c>
      <c r="AV1514">
        <v>18130454</v>
      </c>
      <c r="AW1514">
        <v>11898950</v>
      </c>
      <c r="AX1514">
        <v>9330498</v>
      </c>
      <c r="AY1514">
        <v>11281171</v>
      </c>
      <c r="AZ1514">
        <v>12176504</v>
      </c>
      <c r="BA1514">
        <v>12707465</v>
      </c>
      <c r="BB1514" t="s">
        <v>3796</v>
      </c>
      <c r="BC1514" t="s">
        <v>3797</v>
      </c>
      <c r="BD1514" t="s">
        <v>3813</v>
      </c>
      <c r="BE1514" t="s">
        <v>4605</v>
      </c>
      <c r="BF1514" t="s">
        <v>6134</v>
      </c>
      <c r="BG1514" t="s">
        <v>4644</v>
      </c>
      <c r="BH1514" t="s">
        <v>4947</v>
      </c>
      <c r="BK1514" t="s">
        <v>4640</v>
      </c>
      <c r="BL1514" t="s">
        <v>6720</v>
      </c>
      <c r="BM1514" t="s">
        <v>6137</v>
      </c>
      <c r="BN1514" t="s">
        <v>76</v>
      </c>
      <c r="BO1514" t="s">
        <v>4950</v>
      </c>
      <c r="BP1514" s="441" t="str">
        <f t="shared" si="23"/>
        <v>WA.2378.EBA.994.001.GA.511126</v>
      </c>
    </row>
    <row r="1515" spans="1:68">
      <c r="A1515" t="s">
        <v>4935</v>
      </c>
      <c r="B1515" t="s">
        <v>4936</v>
      </c>
      <c r="C1515" t="s">
        <v>4937</v>
      </c>
      <c r="D1515" t="s">
        <v>3795</v>
      </c>
      <c r="E1515" t="s">
        <v>197</v>
      </c>
      <c r="F1515" t="s">
        <v>3812</v>
      </c>
      <c r="G1515" t="s">
        <v>820</v>
      </c>
      <c r="H1515" t="s">
        <v>4938</v>
      </c>
      <c r="I1515">
        <v>9</v>
      </c>
      <c r="J1515" t="s">
        <v>5716</v>
      </c>
      <c r="K1515">
        <v>1</v>
      </c>
      <c r="L1515" t="s">
        <v>501</v>
      </c>
      <c r="M1515" t="s">
        <v>1786</v>
      </c>
      <c r="N1515" t="s">
        <v>1787</v>
      </c>
      <c r="O1515" t="s">
        <v>543</v>
      </c>
      <c r="P1515" t="s">
        <v>8</v>
      </c>
      <c r="Q1515" t="s">
        <v>4570</v>
      </c>
      <c r="R1515" t="s">
        <v>4940</v>
      </c>
      <c r="S1515" t="s">
        <v>195</v>
      </c>
      <c r="T1515" t="s">
        <v>4570</v>
      </c>
      <c r="U1515" t="s">
        <v>4570</v>
      </c>
      <c r="V1515" t="s">
        <v>4496</v>
      </c>
      <c r="W1515" t="s">
        <v>4570</v>
      </c>
      <c r="X1515" t="s">
        <v>6721</v>
      </c>
      <c r="Y1515" t="s">
        <v>4608</v>
      </c>
      <c r="Z1515" t="s">
        <v>8</v>
      </c>
      <c r="AA1515">
        <v>0</v>
      </c>
      <c r="AB1515" t="s">
        <v>195</v>
      </c>
      <c r="AC1515">
        <v>0</v>
      </c>
      <c r="AD1515" t="s">
        <v>195</v>
      </c>
      <c r="AE1515">
        <v>0</v>
      </c>
      <c r="AF1515" t="s">
        <v>195</v>
      </c>
      <c r="AG1515">
        <v>0</v>
      </c>
      <c r="AH1515" t="s">
        <v>195</v>
      </c>
      <c r="AI1515">
        <v>1</v>
      </c>
      <c r="AJ1515" t="s">
        <v>153</v>
      </c>
      <c r="AK1515">
        <v>379379000</v>
      </c>
      <c r="AL1515">
        <v>379379000</v>
      </c>
      <c r="AM1515" t="s">
        <v>195</v>
      </c>
      <c r="AN1515">
        <v>0</v>
      </c>
      <c r="AO1515" t="s">
        <v>4943</v>
      </c>
      <c r="AP1515">
        <v>12264597</v>
      </c>
      <c r="AQ1515">
        <v>27210432</v>
      </c>
      <c r="AR1515">
        <v>27343243</v>
      </c>
      <c r="AS1515">
        <v>44966504</v>
      </c>
      <c r="AT1515">
        <v>34864562</v>
      </c>
      <c r="AU1515">
        <v>24936920</v>
      </c>
      <c r="AV1515">
        <v>55552545</v>
      </c>
      <c r="AW1515">
        <v>36458930</v>
      </c>
      <c r="AX1515">
        <v>24936920</v>
      </c>
      <c r="AY1515">
        <v>34566028</v>
      </c>
      <c r="AZ1515">
        <v>37309370</v>
      </c>
      <c r="BA1515">
        <v>18968949</v>
      </c>
      <c r="BB1515" t="s">
        <v>3796</v>
      </c>
      <c r="BC1515" t="s">
        <v>3797</v>
      </c>
      <c r="BD1515" t="s">
        <v>3813</v>
      </c>
      <c r="BE1515" t="s">
        <v>4605</v>
      </c>
      <c r="BF1515" t="s">
        <v>6134</v>
      </c>
      <c r="BG1515" t="s">
        <v>4644</v>
      </c>
      <c r="BH1515" t="s">
        <v>4947</v>
      </c>
      <c r="BK1515" t="s">
        <v>4641</v>
      </c>
      <c r="BL1515" t="s">
        <v>6722</v>
      </c>
      <c r="BM1515" t="s">
        <v>6137</v>
      </c>
      <c r="BN1515" t="s">
        <v>76</v>
      </c>
      <c r="BO1515" t="s">
        <v>4950</v>
      </c>
      <c r="BP1515" s="441" t="str">
        <f t="shared" si="23"/>
        <v>WA.2378.EBA.994.001.GA.511129</v>
      </c>
    </row>
    <row r="1516" spans="1:68">
      <c r="A1516" t="s">
        <v>5010</v>
      </c>
      <c r="B1516" t="s">
        <v>4936</v>
      </c>
      <c r="C1516" t="s">
        <v>4937</v>
      </c>
      <c r="D1516" t="s">
        <v>3795</v>
      </c>
      <c r="E1516" t="s">
        <v>197</v>
      </c>
      <c r="F1516" t="s">
        <v>3812</v>
      </c>
      <c r="G1516" t="s">
        <v>820</v>
      </c>
      <c r="H1516" t="s">
        <v>4938</v>
      </c>
      <c r="I1516">
        <v>9</v>
      </c>
      <c r="J1516" t="s">
        <v>5716</v>
      </c>
      <c r="K1516">
        <v>1</v>
      </c>
      <c r="L1516" t="s">
        <v>501</v>
      </c>
      <c r="M1516" t="s">
        <v>1786</v>
      </c>
      <c r="N1516" t="s">
        <v>1787</v>
      </c>
      <c r="O1516" t="s">
        <v>543</v>
      </c>
      <c r="P1516" t="s">
        <v>8</v>
      </c>
      <c r="Q1516" t="s">
        <v>4570</v>
      </c>
      <c r="R1516" t="s">
        <v>4940</v>
      </c>
      <c r="S1516" t="s">
        <v>195</v>
      </c>
      <c r="T1516" t="s">
        <v>4570</v>
      </c>
      <c r="U1516" t="s">
        <v>4570</v>
      </c>
      <c r="V1516" t="s">
        <v>4496</v>
      </c>
      <c r="W1516" t="s">
        <v>4570</v>
      </c>
      <c r="X1516" t="s">
        <v>6721</v>
      </c>
      <c r="Y1516" t="s">
        <v>4608</v>
      </c>
      <c r="Z1516" t="s">
        <v>8</v>
      </c>
      <c r="AA1516">
        <v>0</v>
      </c>
      <c r="AB1516" t="s">
        <v>195</v>
      </c>
      <c r="AC1516">
        <v>0</v>
      </c>
      <c r="AD1516" t="s">
        <v>195</v>
      </c>
      <c r="AE1516">
        <v>0</v>
      </c>
      <c r="AF1516" t="s">
        <v>195</v>
      </c>
      <c r="AG1516">
        <v>0</v>
      </c>
      <c r="AH1516" t="s">
        <v>195</v>
      </c>
      <c r="AI1516">
        <v>1</v>
      </c>
      <c r="AJ1516" t="s">
        <v>153</v>
      </c>
      <c r="AK1516">
        <v>379379000</v>
      </c>
      <c r="AL1516">
        <v>379379000</v>
      </c>
      <c r="AM1516" t="s">
        <v>195</v>
      </c>
      <c r="AN1516">
        <v>0</v>
      </c>
      <c r="AO1516" t="s">
        <v>5011</v>
      </c>
      <c r="AP1516">
        <v>11651368</v>
      </c>
      <c r="AQ1516">
        <v>25849911</v>
      </c>
      <c r="AR1516">
        <v>25976081</v>
      </c>
      <c r="AS1516">
        <v>45053113</v>
      </c>
      <c r="AT1516">
        <v>27316853</v>
      </c>
      <c r="AU1516">
        <v>23690075</v>
      </c>
      <c r="AV1516">
        <v>52774918</v>
      </c>
      <c r="AW1516">
        <v>34635983</v>
      </c>
      <c r="AX1516">
        <v>27159621</v>
      </c>
      <c r="AY1516">
        <v>32837727</v>
      </c>
      <c r="AZ1516">
        <v>35443902</v>
      </c>
      <c r="BA1516">
        <v>36989448</v>
      </c>
      <c r="BB1516" t="s">
        <v>3796</v>
      </c>
      <c r="BC1516" t="s">
        <v>3797</v>
      </c>
      <c r="BD1516" t="s">
        <v>3813</v>
      </c>
      <c r="BE1516" t="s">
        <v>4605</v>
      </c>
      <c r="BF1516" t="s">
        <v>6134</v>
      </c>
      <c r="BG1516" t="s">
        <v>4644</v>
      </c>
      <c r="BH1516" t="s">
        <v>4947</v>
      </c>
      <c r="BK1516" t="s">
        <v>4641</v>
      </c>
      <c r="BL1516" t="s">
        <v>6722</v>
      </c>
      <c r="BM1516" t="s">
        <v>6137</v>
      </c>
      <c r="BN1516" t="s">
        <v>76</v>
      </c>
      <c r="BO1516" t="s">
        <v>4950</v>
      </c>
      <c r="BP1516" s="441" t="str">
        <f t="shared" si="23"/>
        <v>WA.2378.EBA.994.001.GA.511129</v>
      </c>
    </row>
    <row r="1517" spans="1:68">
      <c r="A1517" t="s">
        <v>4935</v>
      </c>
      <c r="B1517" t="s">
        <v>4936</v>
      </c>
      <c r="C1517" t="s">
        <v>4937</v>
      </c>
      <c r="D1517" t="s">
        <v>3795</v>
      </c>
      <c r="E1517" t="s">
        <v>197</v>
      </c>
      <c r="F1517" t="s">
        <v>3812</v>
      </c>
      <c r="G1517" t="s">
        <v>820</v>
      </c>
      <c r="H1517" t="s">
        <v>4938</v>
      </c>
      <c r="I1517">
        <v>9</v>
      </c>
      <c r="J1517" t="s">
        <v>5716</v>
      </c>
      <c r="K1517">
        <v>1</v>
      </c>
      <c r="L1517" t="s">
        <v>501</v>
      </c>
      <c r="M1517" t="s">
        <v>1786</v>
      </c>
      <c r="N1517" t="s">
        <v>1787</v>
      </c>
      <c r="O1517" t="s">
        <v>544</v>
      </c>
      <c r="P1517" t="s">
        <v>8</v>
      </c>
      <c r="Q1517" t="s">
        <v>4570</v>
      </c>
      <c r="R1517" t="s">
        <v>4940</v>
      </c>
      <c r="S1517" t="s">
        <v>195</v>
      </c>
      <c r="T1517" t="s">
        <v>4570</v>
      </c>
      <c r="U1517" t="s">
        <v>4570</v>
      </c>
      <c r="V1517" t="s">
        <v>4496</v>
      </c>
      <c r="W1517" t="s">
        <v>4570</v>
      </c>
      <c r="X1517" t="s">
        <v>6723</v>
      </c>
      <c r="Y1517" t="s">
        <v>4617</v>
      </c>
      <c r="Z1517" t="s">
        <v>8</v>
      </c>
      <c r="AA1517">
        <v>0</v>
      </c>
      <c r="AB1517" t="s">
        <v>195</v>
      </c>
      <c r="AC1517">
        <v>0</v>
      </c>
      <c r="AD1517" t="s">
        <v>195</v>
      </c>
      <c r="AE1517">
        <v>0</v>
      </c>
      <c r="AF1517" t="s">
        <v>195</v>
      </c>
      <c r="AG1517">
        <v>0</v>
      </c>
      <c r="AH1517" t="s">
        <v>195</v>
      </c>
      <c r="AI1517">
        <v>1</v>
      </c>
      <c r="AJ1517" t="s">
        <v>97</v>
      </c>
      <c r="AK1517">
        <v>6655000</v>
      </c>
      <c r="AL1517">
        <v>6655000</v>
      </c>
      <c r="AM1517" t="s">
        <v>195</v>
      </c>
      <c r="AN1517">
        <v>0</v>
      </c>
      <c r="AO1517" t="s">
        <v>4943</v>
      </c>
      <c r="AP1517">
        <v>215143</v>
      </c>
      <c r="AQ1517">
        <v>477321</v>
      </c>
      <c r="AR1517">
        <v>479650</v>
      </c>
      <c r="AS1517">
        <v>788795</v>
      </c>
      <c r="AT1517">
        <v>611588</v>
      </c>
      <c r="AU1517">
        <v>437439</v>
      </c>
      <c r="AV1517">
        <v>974493</v>
      </c>
      <c r="AW1517">
        <v>639556</v>
      </c>
      <c r="AX1517">
        <v>437439</v>
      </c>
      <c r="AY1517">
        <v>606351</v>
      </c>
      <c r="AZ1517">
        <v>654474</v>
      </c>
      <c r="BA1517">
        <v>332751</v>
      </c>
      <c r="BB1517" t="s">
        <v>3796</v>
      </c>
      <c r="BC1517" t="s">
        <v>3797</v>
      </c>
      <c r="BD1517" t="s">
        <v>3813</v>
      </c>
      <c r="BE1517" t="s">
        <v>4605</v>
      </c>
      <c r="BF1517" t="s">
        <v>6134</v>
      </c>
      <c r="BG1517" t="s">
        <v>4644</v>
      </c>
      <c r="BH1517" t="s">
        <v>4947</v>
      </c>
      <c r="BK1517" t="s">
        <v>4642</v>
      </c>
      <c r="BL1517" t="s">
        <v>6724</v>
      </c>
      <c r="BM1517" t="s">
        <v>6137</v>
      </c>
      <c r="BN1517" t="s">
        <v>76</v>
      </c>
      <c r="BO1517" t="s">
        <v>4950</v>
      </c>
      <c r="BP1517" s="441" t="str">
        <f t="shared" si="23"/>
        <v>WA.2378.EBA.994.001.GA.511151</v>
      </c>
    </row>
    <row r="1518" spans="1:68">
      <c r="A1518" t="s">
        <v>4935</v>
      </c>
      <c r="B1518" t="s">
        <v>4936</v>
      </c>
      <c r="C1518" t="s">
        <v>4937</v>
      </c>
      <c r="D1518" t="s">
        <v>3795</v>
      </c>
      <c r="E1518" t="s">
        <v>197</v>
      </c>
      <c r="F1518" t="s">
        <v>3812</v>
      </c>
      <c r="G1518" t="s">
        <v>820</v>
      </c>
      <c r="H1518" t="s">
        <v>4938</v>
      </c>
      <c r="I1518">
        <v>9</v>
      </c>
      <c r="J1518" t="s">
        <v>5716</v>
      </c>
      <c r="K1518">
        <v>1</v>
      </c>
      <c r="L1518" t="s">
        <v>501</v>
      </c>
      <c r="M1518" t="s">
        <v>1786</v>
      </c>
      <c r="N1518" t="s">
        <v>1787</v>
      </c>
      <c r="O1518" t="s">
        <v>544</v>
      </c>
      <c r="P1518" t="s">
        <v>8</v>
      </c>
      <c r="Q1518" t="s">
        <v>4570</v>
      </c>
      <c r="R1518" t="s">
        <v>4940</v>
      </c>
      <c r="S1518" t="s">
        <v>195</v>
      </c>
      <c r="T1518" t="s">
        <v>4570</v>
      </c>
      <c r="U1518" t="s">
        <v>4570</v>
      </c>
      <c r="V1518" t="s">
        <v>4951</v>
      </c>
      <c r="W1518" t="s">
        <v>4496</v>
      </c>
      <c r="X1518" t="s">
        <v>6725</v>
      </c>
      <c r="Y1518" t="s">
        <v>4607</v>
      </c>
      <c r="Z1518" t="s">
        <v>8</v>
      </c>
      <c r="AA1518">
        <v>0</v>
      </c>
      <c r="AB1518" t="s">
        <v>195</v>
      </c>
      <c r="AC1518">
        <v>0</v>
      </c>
      <c r="AD1518" t="s">
        <v>195</v>
      </c>
      <c r="AE1518">
        <v>0</v>
      </c>
      <c r="AF1518" t="s">
        <v>195</v>
      </c>
      <c r="AG1518">
        <v>0</v>
      </c>
      <c r="AH1518" t="s">
        <v>195</v>
      </c>
      <c r="AI1518">
        <v>1</v>
      </c>
      <c r="AJ1518" t="s">
        <v>153</v>
      </c>
      <c r="AK1518">
        <v>75605000</v>
      </c>
      <c r="AL1518">
        <v>75605000</v>
      </c>
      <c r="AM1518" t="s">
        <v>195</v>
      </c>
      <c r="AN1518">
        <v>0</v>
      </c>
      <c r="AO1518" t="s">
        <v>4943</v>
      </c>
      <c r="AP1518">
        <v>2444165</v>
      </c>
      <c r="AQ1518">
        <v>5422664</v>
      </c>
      <c r="AR1518">
        <v>5449131</v>
      </c>
      <c r="AS1518">
        <v>8961204</v>
      </c>
      <c r="AT1518">
        <v>6948026</v>
      </c>
      <c r="AU1518">
        <v>4969584</v>
      </c>
      <c r="AV1518">
        <v>11070856</v>
      </c>
      <c r="AW1518">
        <v>7265762</v>
      </c>
      <c r="AX1518">
        <v>4969584</v>
      </c>
      <c r="AY1518">
        <v>6888533</v>
      </c>
      <c r="AZ1518">
        <v>7435243</v>
      </c>
      <c r="BA1518">
        <v>3780248</v>
      </c>
      <c r="BB1518" t="s">
        <v>3796</v>
      </c>
      <c r="BC1518" t="s">
        <v>3797</v>
      </c>
      <c r="BD1518" t="s">
        <v>3813</v>
      </c>
      <c r="BE1518" t="s">
        <v>4605</v>
      </c>
      <c r="BF1518" t="s">
        <v>6134</v>
      </c>
      <c r="BG1518" t="s">
        <v>4644</v>
      </c>
      <c r="BH1518" t="s">
        <v>4947</v>
      </c>
      <c r="BK1518" t="s">
        <v>4642</v>
      </c>
      <c r="BL1518" t="s">
        <v>6726</v>
      </c>
      <c r="BM1518" t="s">
        <v>6137</v>
      </c>
      <c r="BN1518" t="s">
        <v>76</v>
      </c>
      <c r="BO1518" t="s">
        <v>4950</v>
      </c>
      <c r="BP1518" s="441" t="str">
        <f t="shared" si="23"/>
        <v>WA.2378.EBA.994.001.GA.511151</v>
      </c>
    </row>
    <row r="1519" spans="1:68">
      <c r="A1519" t="s">
        <v>4935</v>
      </c>
      <c r="B1519" t="s">
        <v>4936</v>
      </c>
      <c r="C1519" t="s">
        <v>4937</v>
      </c>
      <c r="D1519" t="s">
        <v>3795</v>
      </c>
      <c r="E1519" t="s">
        <v>197</v>
      </c>
      <c r="F1519" t="s">
        <v>3812</v>
      </c>
      <c r="G1519" t="s">
        <v>820</v>
      </c>
      <c r="H1519" t="s">
        <v>4938</v>
      </c>
      <c r="I1519">
        <v>9</v>
      </c>
      <c r="J1519" t="s">
        <v>5716</v>
      </c>
      <c r="K1519">
        <v>1</v>
      </c>
      <c r="L1519" t="s">
        <v>501</v>
      </c>
      <c r="M1519" t="s">
        <v>1786</v>
      </c>
      <c r="N1519" t="s">
        <v>1787</v>
      </c>
      <c r="O1519" t="s">
        <v>544</v>
      </c>
      <c r="P1519" t="s">
        <v>8</v>
      </c>
      <c r="Q1519" t="s">
        <v>4570</v>
      </c>
      <c r="R1519" t="s">
        <v>4940</v>
      </c>
      <c r="S1519" t="s">
        <v>195</v>
      </c>
      <c r="T1519" t="s">
        <v>4570</v>
      </c>
      <c r="U1519" t="s">
        <v>4570</v>
      </c>
      <c r="V1519" t="s">
        <v>5001</v>
      </c>
      <c r="W1519" t="s">
        <v>4951</v>
      </c>
      <c r="X1519" t="s">
        <v>6727</v>
      </c>
      <c r="Y1519" t="s">
        <v>4625</v>
      </c>
      <c r="Z1519" t="s">
        <v>8</v>
      </c>
      <c r="AA1519">
        <v>0</v>
      </c>
      <c r="AB1519" t="s">
        <v>195</v>
      </c>
      <c r="AC1519">
        <v>0</v>
      </c>
      <c r="AD1519" t="s">
        <v>195</v>
      </c>
      <c r="AE1519">
        <v>0</v>
      </c>
      <c r="AF1519" t="s">
        <v>195</v>
      </c>
      <c r="AG1519">
        <v>0</v>
      </c>
      <c r="AH1519" t="s">
        <v>195</v>
      </c>
      <c r="AI1519">
        <v>1</v>
      </c>
      <c r="AJ1519" t="s">
        <v>97</v>
      </c>
      <c r="AK1519">
        <v>6100000</v>
      </c>
      <c r="AL1519">
        <v>6100000</v>
      </c>
      <c r="AM1519" t="s">
        <v>195</v>
      </c>
      <c r="AN1519">
        <v>0</v>
      </c>
      <c r="AO1519" t="s">
        <v>4943</v>
      </c>
      <c r="AP1519">
        <v>197201</v>
      </c>
      <c r="AQ1519">
        <v>437514</v>
      </c>
      <c r="AR1519">
        <v>439649</v>
      </c>
      <c r="AS1519">
        <v>723012</v>
      </c>
      <c r="AT1519">
        <v>560584</v>
      </c>
      <c r="AU1519">
        <v>400958</v>
      </c>
      <c r="AV1519">
        <v>893224</v>
      </c>
      <c r="AW1519">
        <v>586220</v>
      </c>
      <c r="AX1519">
        <v>400958</v>
      </c>
      <c r="AY1519">
        <v>555784</v>
      </c>
      <c r="AZ1519">
        <v>599894</v>
      </c>
      <c r="BA1519">
        <v>305002</v>
      </c>
      <c r="BB1519" t="s">
        <v>3796</v>
      </c>
      <c r="BC1519" t="s">
        <v>3797</v>
      </c>
      <c r="BD1519" t="s">
        <v>3813</v>
      </c>
      <c r="BE1519" t="s">
        <v>4605</v>
      </c>
      <c r="BF1519" t="s">
        <v>6134</v>
      </c>
      <c r="BG1519" t="s">
        <v>4644</v>
      </c>
      <c r="BH1519" t="s">
        <v>4947</v>
      </c>
      <c r="BK1519" t="s">
        <v>4642</v>
      </c>
      <c r="BL1519" t="s">
        <v>6728</v>
      </c>
      <c r="BM1519" t="s">
        <v>6137</v>
      </c>
      <c r="BN1519" t="s">
        <v>76</v>
      </c>
      <c r="BO1519" t="s">
        <v>4950</v>
      </c>
      <c r="BP1519" s="441" t="str">
        <f t="shared" si="23"/>
        <v>WA.2378.EBA.994.001.GA.511151</v>
      </c>
    </row>
    <row r="1520" spans="1:68">
      <c r="A1520" t="s">
        <v>5010</v>
      </c>
      <c r="B1520" t="s">
        <v>4936</v>
      </c>
      <c r="C1520" t="s">
        <v>4937</v>
      </c>
      <c r="D1520" t="s">
        <v>3795</v>
      </c>
      <c r="E1520" t="s">
        <v>197</v>
      </c>
      <c r="F1520" t="s">
        <v>3812</v>
      </c>
      <c r="G1520" t="s">
        <v>820</v>
      </c>
      <c r="H1520" t="s">
        <v>4938</v>
      </c>
      <c r="I1520">
        <v>9</v>
      </c>
      <c r="J1520" t="s">
        <v>5716</v>
      </c>
      <c r="K1520">
        <v>1</v>
      </c>
      <c r="L1520" t="s">
        <v>501</v>
      </c>
      <c r="M1520" t="s">
        <v>1786</v>
      </c>
      <c r="N1520" t="s">
        <v>1787</v>
      </c>
      <c r="O1520" t="s">
        <v>544</v>
      </c>
      <c r="P1520" t="s">
        <v>8</v>
      </c>
      <c r="Q1520" t="s">
        <v>4570</v>
      </c>
      <c r="R1520" t="s">
        <v>4940</v>
      </c>
      <c r="S1520" t="s">
        <v>195</v>
      </c>
      <c r="T1520" t="s">
        <v>4570</v>
      </c>
      <c r="U1520" t="s">
        <v>4570</v>
      </c>
      <c r="V1520" t="s">
        <v>4496</v>
      </c>
      <c r="W1520" t="s">
        <v>4570</v>
      </c>
      <c r="X1520" t="s">
        <v>6723</v>
      </c>
      <c r="Y1520" t="s">
        <v>4617</v>
      </c>
      <c r="Z1520" t="s">
        <v>8</v>
      </c>
      <c r="AA1520">
        <v>0</v>
      </c>
      <c r="AB1520" t="s">
        <v>195</v>
      </c>
      <c r="AC1520">
        <v>0</v>
      </c>
      <c r="AD1520" t="s">
        <v>195</v>
      </c>
      <c r="AE1520">
        <v>0</v>
      </c>
      <c r="AF1520" t="s">
        <v>195</v>
      </c>
      <c r="AG1520">
        <v>0</v>
      </c>
      <c r="AH1520" t="s">
        <v>195</v>
      </c>
      <c r="AI1520">
        <v>1</v>
      </c>
      <c r="AJ1520" t="s">
        <v>97</v>
      </c>
      <c r="AK1520">
        <v>6655000</v>
      </c>
      <c r="AL1520">
        <v>6655000</v>
      </c>
      <c r="AM1520" t="s">
        <v>195</v>
      </c>
      <c r="AN1520">
        <v>0</v>
      </c>
      <c r="AO1520" t="s">
        <v>5011</v>
      </c>
      <c r="AP1520">
        <v>204386</v>
      </c>
      <c r="AQ1520">
        <v>453455</v>
      </c>
      <c r="AR1520">
        <v>455668</v>
      </c>
      <c r="AS1520">
        <v>790314</v>
      </c>
      <c r="AT1520">
        <v>479187</v>
      </c>
      <c r="AU1520">
        <v>415567</v>
      </c>
      <c r="AV1520">
        <v>925768</v>
      </c>
      <c r="AW1520">
        <v>607578</v>
      </c>
      <c r="AX1520">
        <v>476429</v>
      </c>
      <c r="AY1520">
        <v>576034</v>
      </c>
      <c r="AZ1520">
        <v>621751</v>
      </c>
      <c r="BA1520">
        <v>648863</v>
      </c>
      <c r="BB1520" t="s">
        <v>3796</v>
      </c>
      <c r="BC1520" t="s">
        <v>3797</v>
      </c>
      <c r="BD1520" t="s">
        <v>3813</v>
      </c>
      <c r="BE1520" t="s">
        <v>4605</v>
      </c>
      <c r="BF1520" t="s">
        <v>6134</v>
      </c>
      <c r="BG1520" t="s">
        <v>4644</v>
      </c>
      <c r="BH1520" t="s">
        <v>4947</v>
      </c>
      <c r="BK1520" t="s">
        <v>4642</v>
      </c>
      <c r="BL1520" t="s">
        <v>6724</v>
      </c>
      <c r="BM1520" t="s">
        <v>6137</v>
      </c>
      <c r="BN1520" t="s">
        <v>76</v>
      </c>
      <c r="BO1520" t="s">
        <v>4950</v>
      </c>
      <c r="BP1520" s="441" t="str">
        <f t="shared" si="23"/>
        <v>WA.2378.EBA.994.001.GA.511151</v>
      </c>
    </row>
    <row r="1521" spans="1:68">
      <c r="A1521" t="s">
        <v>5010</v>
      </c>
      <c r="B1521" t="s">
        <v>4936</v>
      </c>
      <c r="C1521" t="s">
        <v>4937</v>
      </c>
      <c r="D1521" t="s">
        <v>3795</v>
      </c>
      <c r="E1521" t="s">
        <v>197</v>
      </c>
      <c r="F1521" t="s">
        <v>3812</v>
      </c>
      <c r="G1521" t="s">
        <v>820</v>
      </c>
      <c r="H1521" t="s">
        <v>4938</v>
      </c>
      <c r="I1521">
        <v>9</v>
      </c>
      <c r="J1521" t="s">
        <v>5716</v>
      </c>
      <c r="K1521">
        <v>1</v>
      </c>
      <c r="L1521" t="s">
        <v>501</v>
      </c>
      <c r="M1521" t="s">
        <v>1786</v>
      </c>
      <c r="N1521" t="s">
        <v>1787</v>
      </c>
      <c r="O1521" t="s">
        <v>544</v>
      </c>
      <c r="P1521" t="s">
        <v>8</v>
      </c>
      <c r="Q1521" t="s">
        <v>4570</v>
      </c>
      <c r="R1521" t="s">
        <v>4940</v>
      </c>
      <c r="S1521" t="s">
        <v>195</v>
      </c>
      <c r="T1521" t="s">
        <v>4570</v>
      </c>
      <c r="U1521" t="s">
        <v>4570</v>
      </c>
      <c r="V1521" t="s">
        <v>4951</v>
      </c>
      <c r="W1521" t="s">
        <v>4496</v>
      </c>
      <c r="X1521" t="s">
        <v>6725</v>
      </c>
      <c r="Y1521" t="s">
        <v>4607</v>
      </c>
      <c r="Z1521" t="s">
        <v>8</v>
      </c>
      <c r="AA1521">
        <v>0</v>
      </c>
      <c r="AB1521" t="s">
        <v>195</v>
      </c>
      <c r="AC1521">
        <v>0</v>
      </c>
      <c r="AD1521" t="s">
        <v>195</v>
      </c>
      <c r="AE1521">
        <v>0</v>
      </c>
      <c r="AF1521" t="s">
        <v>195</v>
      </c>
      <c r="AG1521">
        <v>0</v>
      </c>
      <c r="AH1521" t="s">
        <v>195</v>
      </c>
      <c r="AI1521">
        <v>1</v>
      </c>
      <c r="AJ1521" t="s">
        <v>153</v>
      </c>
      <c r="AK1521">
        <v>75605000</v>
      </c>
      <c r="AL1521">
        <v>75605000</v>
      </c>
      <c r="AM1521" t="s">
        <v>195</v>
      </c>
      <c r="AN1521">
        <v>0</v>
      </c>
      <c r="AO1521" t="s">
        <v>5011</v>
      </c>
      <c r="AP1521">
        <v>2321957</v>
      </c>
      <c r="AQ1521">
        <v>5151531</v>
      </c>
      <c r="AR1521">
        <v>5176675</v>
      </c>
      <c r="AS1521">
        <v>8978464</v>
      </c>
      <c r="AT1521">
        <v>5443872</v>
      </c>
      <c r="AU1521">
        <v>4721105</v>
      </c>
      <c r="AV1521">
        <v>10517313</v>
      </c>
      <c r="AW1521">
        <v>6902474</v>
      </c>
      <c r="AX1521">
        <v>5412538</v>
      </c>
      <c r="AY1521">
        <v>6544106</v>
      </c>
      <c r="AZ1521">
        <v>7063481</v>
      </c>
      <c r="BA1521">
        <v>7371484</v>
      </c>
      <c r="BB1521" t="s">
        <v>3796</v>
      </c>
      <c r="BC1521" t="s">
        <v>3797</v>
      </c>
      <c r="BD1521" t="s">
        <v>3813</v>
      </c>
      <c r="BE1521" t="s">
        <v>4605</v>
      </c>
      <c r="BF1521" t="s">
        <v>6134</v>
      </c>
      <c r="BG1521" t="s">
        <v>4644</v>
      </c>
      <c r="BH1521" t="s">
        <v>4947</v>
      </c>
      <c r="BK1521" t="s">
        <v>4642</v>
      </c>
      <c r="BL1521" t="s">
        <v>6726</v>
      </c>
      <c r="BM1521" t="s">
        <v>6137</v>
      </c>
      <c r="BN1521" t="s">
        <v>76</v>
      </c>
      <c r="BO1521" t="s">
        <v>4950</v>
      </c>
      <c r="BP1521" s="441" t="str">
        <f t="shared" si="23"/>
        <v>WA.2378.EBA.994.001.GA.511151</v>
      </c>
    </row>
    <row r="1522" spans="1:68">
      <c r="A1522" t="s">
        <v>5010</v>
      </c>
      <c r="B1522" t="s">
        <v>4936</v>
      </c>
      <c r="C1522" t="s">
        <v>4937</v>
      </c>
      <c r="D1522" t="s">
        <v>3795</v>
      </c>
      <c r="E1522" t="s">
        <v>197</v>
      </c>
      <c r="F1522" t="s">
        <v>3812</v>
      </c>
      <c r="G1522" t="s">
        <v>820</v>
      </c>
      <c r="H1522" t="s">
        <v>4938</v>
      </c>
      <c r="I1522">
        <v>9</v>
      </c>
      <c r="J1522" t="s">
        <v>5716</v>
      </c>
      <c r="K1522">
        <v>1</v>
      </c>
      <c r="L1522" t="s">
        <v>501</v>
      </c>
      <c r="M1522" t="s">
        <v>1786</v>
      </c>
      <c r="N1522" t="s">
        <v>1787</v>
      </c>
      <c r="O1522" t="s">
        <v>544</v>
      </c>
      <c r="P1522" t="s">
        <v>8</v>
      </c>
      <c r="Q1522" t="s">
        <v>4570</v>
      </c>
      <c r="R1522" t="s">
        <v>4940</v>
      </c>
      <c r="S1522" t="s">
        <v>195</v>
      </c>
      <c r="T1522" t="s">
        <v>4570</v>
      </c>
      <c r="U1522" t="s">
        <v>4570</v>
      </c>
      <c r="V1522" t="s">
        <v>5001</v>
      </c>
      <c r="W1522" t="s">
        <v>4951</v>
      </c>
      <c r="X1522" t="s">
        <v>6727</v>
      </c>
      <c r="Y1522" t="s">
        <v>4625</v>
      </c>
      <c r="Z1522" t="s">
        <v>8</v>
      </c>
      <c r="AA1522">
        <v>0</v>
      </c>
      <c r="AB1522" t="s">
        <v>195</v>
      </c>
      <c r="AC1522">
        <v>0</v>
      </c>
      <c r="AD1522" t="s">
        <v>195</v>
      </c>
      <c r="AE1522">
        <v>0</v>
      </c>
      <c r="AF1522" t="s">
        <v>195</v>
      </c>
      <c r="AG1522">
        <v>0</v>
      </c>
      <c r="AH1522" t="s">
        <v>195</v>
      </c>
      <c r="AI1522">
        <v>1</v>
      </c>
      <c r="AJ1522" t="s">
        <v>97</v>
      </c>
      <c r="AK1522">
        <v>6100000</v>
      </c>
      <c r="AL1522">
        <v>6100000</v>
      </c>
      <c r="AM1522" t="s">
        <v>195</v>
      </c>
      <c r="AN1522">
        <v>0</v>
      </c>
      <c r="AO1522" t="s">
        <v>5011</v>
      </c>
      <c r="AP1522">
        <v>187341</v>
      </c>
      <c r="AQ1522">
        <v>415638</v>
      </c>
      <c r="AR1522">
        <v>417667</v>
      </c>
      <c r="AS1522">
        <v>724405</v>
      </c>
      <c r="AT1522">
        <v>439225</v>
      </c>
      <c r="AU1522">
        <v>380911</v>
      </c>
      <c r="AV1522">
        <v>848563</v>
      </c>
      <c r="AW1522">
        <v>556909</v>
      </c>
      <c r="AX1522">
        <v>436697</v>
      </c>
      <c r="AY1522">
        <v>527995</v>
      </c>
      <c r="AZ1522">
        <v>569899</v>
      </c>
      <c r="BA1522">
        <v>594750</v>
      </c>
      <c r="BB1522" t="s">
        <v>3796</v>
      </c>
      <c r="BC1522" t="s">
        <v>3797</v>
      </c>
      <c r="BD1522" t="s">
        <v>3813</v>
      </c>
      <c r="BE1522" t="s">
        <v>4605</v>
      </c>
      <c r="BF1522" t="s">
        <v>6134</v>
      </c>
      <c r="BG1522" t="s">
        <v>4644</v>
      </c>
      <c r="BH1522" t="s">
        <v>4947</v>
      </c>
      <c r="BK1522" t="s">
        <v>4642</v>
      </c>
      <c r="BL1522" t="s">
        <v>6728</v>
      </c>
      <c r="BM1522" t="s">
        <v>6137</v>
      </c>
      <c r="BN1522" t="s">
        <v>76</v>
      </c>
      <c r="BO1522" t="s">
        <v>4950</v>
      </c>
      <c r="BP1522" s="441" t="str">
        <f t="shared" si="23"/>
        <v>WA.2378.EBA.994.001.GA.511151</v>
      </c>
    </row>
    <row r="1523" spans="1:68">
      <c r="A1523" t="s">
        <v>4935</v>
      </c>
      <c r="B1523" t="s">
        <v>4936</v>
      </c>
      <c r="C1523" t="s">
        <v>4937</v>
      </c>
      <c r="D1523" t="s">
        <v>3795</v>
      </c>
      <c r="E1523" t="s">
        <v>197</v>
      </c>
      <c r="F1523" t="s">
        <v>3812</v>
      </c>
      <c r="G1523" t="s">
        <v>820</v>
      </c>
      <c r="H1523" t="s">
        <v>4938</v>
      </c>
      <c r="I1523">
        <v>9</v>
      </c>
      <c r="J1523" t="s">
        <v>5716</v>
      </c>
      <c r="K1523">
        <v>1</v>
      </c>
      <c r="L1523" t="s">
        <v>501</v>
      </c>
      <c r="M1523" t="s">
        <v>1786</v>
      </c>
      <c r="N1523" t="s">
        <v>1787</v>
      </c>
      <c r="O1523" t="s">
        <v>545</v>
      </c>
      <c r="P1523" t="s">
        <v>8</v>
      </c>
      <c r="Q1523" t="s">
        <v>4570</v>
      </c>
      <c r="R1523" t="s">
        <v>4940</v>
      </c>
      <c r="S1523" t="s">
        <v>195</v>
      </c>
      <c r="T1523" t="s">
        <v>4570</v>
      </c>
      <c r="U1523" t="s">
        <v>4570</v>
      </c>
      <c r="V1523" t="s">
        <v>4496</v>
      </c>
      <c r="W1523" t="s">
        <v>4570</v>
      </c>
      <c r="X1523" t="s">
        <v>6729</v>
      </c>
      <c r="Y1523" t="s">
        <v>4606</v>
      </c>
      <c r="Z1523" t="s">
        <v>8</v>
      </c>
      <c r="AA1523">
        <v>0</v>
      </c>
      <c r="AB1523" t="s">
        <v>195</v>
      </c>
      <c r="AC1523">
        <v>0</v>
      </c>
      <c r="AD1523" t="s">
        <v>195</v>
      </c>
      <c r="AE1523">
        <v>0</v>
      </c>
      <c r="AF1523" t="s">
        <v>195</v>
      </c>
      <c r="AG1523">
        <v>0</v>
      </c>
      <c r="AH1523" t="s">
        <v>195</v>
      </c>
      <c r="AI1523">
        <v>1</v>
      </c>
      <c r="AJ1523" t="s">
        <v>153</v>
      </c>
      <c r="AK1523">
        <v>2635488000</v>
      </c>
      <c r="AL1523">
        <v>2635488000</v>
      </c>
      <c r="AM1523" t="s">
        <v>195</v>
      </c>
      <c r="AN1523">
        <v>0</v>
      </c>
      <c r="AO1523" t="s">
        <v>4943</v>
      </c>
      <c r="AP1523">
        <v>85200286</v>
      </c>
      <c r="AQ1523">
        <v>189026720</v>
      </c>
      <c r="AR1523">
        <v>189949336</v>
      </c>
      <c r="AS1523">
        <v>312375436</v>
      </c>
      <c r="AT1523">
        <v>242198788</v>
      </c>
      <c r="AU1523">
        <v>173232979</v>
      </c>
      <c r="AV1523">
        <v>385915052</v>
      </c>
      <c r="AW1523">
        <v>253274620</v>
      </c>
      <c r="AX1523">
        <v>173232979</v>
      </c>
      <c r="AY1523">
        <v>240124923</v>
      </c>
      <c r="AZ1523">
        <v>259182496</v>
      </c>
      <c r="BA1523">
        <v>131774385</v>
      </c>
      <c r="BB1523" t="s">
        <v>3796</v>
      </c>
      <c r="BC1523" t="s">
        <v>3797</v>
      </c>
      <c r="BD1523" t="s">
        <v>3813</v>
      </c>
      <c r="BE1523" t="s">
        <v>4605</v>
      </c>
      <c r="BF1523" t="s">
        <v>6134</v>
      </c>
      <c r="BG1523" t="s">
        <v>4644</v>
      </c>
      <c r="BH1523" t="s">
        <v>4947</v>
      </c>
      <c r="BK1523" t="s">
        <v>4643</v>
      </c>
      <c r="BL1523" t="s">
        <v>6143</v>
      </c>
      <c r="BM1523" t="s">
        <v>6137</v>
      </c>
      <c r="BN1523" t="s">
        <v>76</v>
      </c>
      <c r="BO1523" t="s">
        <v>4950</v>
      </c>
      <c r="BP1523" s="441" t="str">
        <f t="shared" si="23"/>
        <v>WA.2378.EBA.994.001.GA.512411</v>
      </c>
    </row>
    <row r="1524" spans="1:68">
      <c r="A1524" t="s">
        <v>5010</v>
      </c>
      <c r="B1524" t="s">
        <v>4936</v>
      </c>
      <c r="C1524" t="s">
        <v>4937</v>
      </c>
      <c r="D1524" t="s">
        <v>3795</v>
      </c>
      <c r="E1524" t="s">
        <v>197</v>
      </c>
      <c r="F1524" t="s">
        <v>3812</v>
      </c>
      <c r="G1524" t="s">
        <v>820</v>
      </c>
      <c r="H1524" t="s">
        <v>4938</v>
      </c>
      <c r="I1524">
        <v>9</v>
      </c>
      <c r="J1524" t="s">
        <v>5716</v>
      </c>
      <c r="K1524">
        <v>1</v>
      </c>
      <c r="L1524" t="s">
        <v>501</v>
      </c>
      <c r="M1524" t="s">
        <v>1786</v>
      </c>
      <c r="N1524" t="s">
        <v>1787</v>
      </c>
      <c r="O1524" t="s">
        <v>545</v>
      </c>
      <c r="P1524" t="s">
        <v>8</v>
      </c>
      <c r="Q1524" t="s">
        <v>4570</v>
      </c>
      <c r="R1524" t="s">
        <v>4940</v>
      </c>
      <c r="S1524" t="s">
        <v>195</v>
      </c>
      <c r="T1524" t="s">
        <v>4570</v>
      </c>
      <c r="U1524" t="s">
        <v>4570</v>
      </c>
      <c r="V1524" t="s">
        <v>4496</v>
      </c>
      <c r="W1524" t="s">
        <v>4570</v>
      </c>
      <c r="X1524" t="s">
        <v>6729</v>
      </c>
      <c r="Y1524" t="s">
        <v>4606</v>
      </c>
      <c r="Z1524" t="s">
        <v>8</v>
      </c>
      <c r="AA1524">
        <v>0</v>
      </c>
      <c r="AB1524" t="s">
        <v>195</v>
      </c>
      <c r="AC1524">
        <v>0</v>
      </c>
      <c r="AD1524" t="s">
        <v>195</v>
      </c>
      <c r="AE1524">
        <v>0</v>
      </c>
      <c r="AF1524" t="s">
        <v>195</v>
      </c>
      <c r="AG1524">
        <v>0</v>
      </c>
      <c r="AH1524" t="s">
        <v>195</v>
      </c>
      <c r="AI1524">
        <v>1</v>
      </c>
      <c r="AJ1524" t="s">
        <v>153</v>
      </c>
      <c r="AK1524">
        <v>2635488000</v>
      </c>
      <c r="AL1524">
        <v>2635488000</v>
      </c>
      <c r="AM1524" t="s">
        <v>195</v>
      </c>
      <c r="AN1524">
        <v>0</v>
      </c>
      <c r="AO1524" t="s">
        <v>5011</v>
      </c>
      <c r="AP1524">
        <v>80940272</v>
      </c>
      <c r="AQ1524">
        <v>179575386</v>
      </c>
      <c r="AR1524">
        <v>180451871</v>
      </c>
      <c r="AS1524">
        <v>312977102</v>
      </c>
      <c r="AT1524">
        <v>189766005</v>
      </c>
      <c r="AU1524">
        <v>164571332</v>
      </c>
      <c r="AV1524">
        <v>366619302</v>
      </c>
      <c r="AW1524">
        <v>240610890</v>
      </c>
      <c r="AX1524">
        <v>188673740</v>
      </c>
      <c r="AY1524">
        <v>228118678</v>
      </c>
      <c r="AZ1524">
        <v>246223374</v>
      </c>
      <c r="BA1524">
        <v>256960048</v>
      </c>
      <c r="BB1524" t="s">
        <v>3796</v>
      </c>
      <c r="BC1524" t="s">
        <v>3797</v>
      </c>
      <c r="BD1524" t="s">
        <v>3813</v>
      </c>
      <c r="BE1524" t="s">
        <v>4605</v>
      </c>
      <c r="BF1524" t="s">
        <v>6134</v>
      </c>
      <c r="BG1524" t="s">
        <v>4644</v>
      </c>
      <c r="BH1524" t="s">
        <v>4947</v>
      </c>
      <c r="BK1524" t="s">
        <v>4643</v>
      </c>
      <c r="BL1524" t="s">
        <v>6143</v>
      </c>
      <c r="BM1524" t="s">
        <v>6137</v>
      </c>
      <c r="BN1524" t="s">
        <v>76</v>
      </c>
      <c r="BO1524" t="s">
        <v>4950</v>
      </c>
      <c r="BP1524" s="441" t="str">
        <f t="shared" si="23"/>
        <v>WA.2378.EBA.994.001.GA.512411</v>
      </c>
    </row>
    <row r="1525" spans="1:68">
      <c r="A1525" t="s">
        <v>4935</v>
      </c>
      <c r="B1525" t="s">
        <v>4936</v>
      </c>
      <c r="C1525" t="s">
        <v>4937</v>
      </c>
      <c r="D1525" t="s">
        <v>3795</v>
      </c>
      <c r="E1525" t="s">
        <v>197</v>
      </c>
      <c r="F1525" t="s">
        <v>3812</v>
      </c>
      <c r="G1525" t="s">
        <v>820</v>
      </c>
      <c r="H1525" t="s">
        <v>4938</v>
      </c>
      <c r="I1525">
        <v>9</v>
      </c>
      <c r="J1525" t="s">
        <v>5716</v>
      </c>
      <c r="K1525">
        <v>1</v>
      </c>
      <c r="L1525" t="s">
        <v>546</v>
      </c>
      <c r="M1525" t="s">
        <v>1786</v>
      </c>
      <c r="N1525" t="s">
        <v>2150</v>
      </c>
      <c r="O1525" t="s">
        <v>548</v>
      </c>
      <c r="P1525" t="s">
        <v>8</v>
      </c>
      <c r="Q1525" t="s">
        <v>4570</v>
      </c>
      <c r="R1525" t="s">
        <v>4940</v>
      </c>
      <c r="S1525" t="s">
        <v>195</v>
      </c>
      <c r="T1525" t="s">
        <v>4570</v>
      </c>
      <c r="U1525" t="s">
        <v>4570</v>
      </c>
      <c r="V1525" t="s">
        <v>4496</v>
      </c>
      <c r="W1525" t="s">
        <v>4570</v>
      </c>
      <c r="X1525" t="s">
        <v>6730</v>
      </c>
      <c r="Y1525" t="s">
        <v>4536</v>
      </c>
      <c r="Z1525" t="s">
        <v>8</v>
      </c>
      <c r="AA1525">
        <v>0</v>
      </c>
      <c r="AB1525" t="s">
        <v>195</v>
      </c>
      <c r="AC1525">
        <v>0</v>
      </c>
      <c r="AD1525" t="s">
        <v>195</v>
      </c>
      <c r="AE1525">
        <v>0</v>
      </c>
      <c r="AF1525" t="s">
        <v>195</v>
      </c>
      <c r="AG1525">
        <v>0</v>
      </c>
      <c r="AH1525" t="s">
        <v>195</v>
      </c>
      <c r="AI1525">
        <v>60</v>
      </c>
      <c r="AJ1525" t="s">
        <v>91</v>
      </c>
      <c r="AK1525">
        <v>1265000</v>
      </c>
      <c r="AL1525">
        <v>75900000</v>
      </c>
      <c r="AM1525" t="s">
        <v>195</v>
      </c>
      <c r="AN1525">
        <v>0</v>
      </c>
      <c r="AO1525" t="s">
        <v>4943</v>
      </c>
      <c r="AP1525">
        <v>428695</v>
      </c>
      <c r="AQ1525">
        <v>1977622</v>
      </c>
      <c r="AR1525">
        <v>5640331</v>
      </c>
      <c r="AS1525">
        <v>5888852</v>
      </c>
      <c r="AT1525">
        <v>6424862</v>
      </c>
      <c r="AU1525">
        <v>7270332</v>
      </c>
      <c r="AV1525">
        <v>7200280</v>
      </c>
      <c r="AW1525">
        <v>11733873</v>
      </c>
      <c r="AX1525">
        <v>11326971</v>
      </c>
      <c r="AY1525">
        <v>9703191</v>
      </c>
      <c r="AZ1525">
        <v>8011645</v>
      </c>
      <c r="BA1525">
        <v>293346</v>
      </c>
      <c r="BB1525" t="s">
        <v>3796</v>
      </c>
      <c r="BC1525" t="s">
        <v>3797</v>
      </c>
      <c r="BD1525" t="s">
        <v>3813</v>
      </c>
      <c r="BE1525" t="s">
        <v>4605</v>
      </c>
      <c r="BF1525" t="s">
        <v>3734</v>
      </c>
      <c r="BG1525" t="s">
        <v>3827</v>
      </c>
      <c r="BH1525" t="s">
        <v>523</v>
      </c>
      <c r="BI1525" t="s">
        <v>565</v>
      </c>
      <c r="BJ1525" t="s">
        <v>549</v>
      </c>
      <c r="BK1525" t="s">
        <v>3828</v>
      </c>
      <c r="BL1525" t="s">
        <v>6731</v>
      </c>
      <c r="BM1525" t="s">
        <v>4949</v>
      </c>
      <c r="BN1525" t="s">
        <v>6153</v>
      </c>
      <c r="BO1525" t="s">
        <v>4950</v>
      </c>
      <c r="BP1525" s="441" t="str">
        <f t="shared" si="23"/>
        <v>WA.2378.EBA.994.002.GA.521111</v>
      </c>
    </row>
    <row r="1526" spans="1:68">
      <c r="A1526" t="s">
        <v>4935</v>
      </c>
      <c r="B1526" t="s">
        <v>4936</v>
      </c>
      <c r="C1526" t="s">
        <v>4937</v>
      </c>
      <c r="D1526" t="s">
        <v>3795</v>
      </c>
      <c r="E1526" t="s">
        <v>197</v>
      </c>
      <c r="F1526" t="s">
        <v>3812</v>
      </c>
      <c r="G1526" t="s">
        <v>820</v>
      </c>
      <c r="H1526" t="s">
        <v>4938</v>
      </c>
      <c r="I1526">
        <v>9</v>
      </c>
      <c r="J1526" t="s">
        <v>5716</v>
      </c>
      <c r="K1526">
        <v>1</v>
      </c>
      <c r="L1526" t="s">
        <v>546</v>
      </c>
      <c r="M1526" t="s">
        <v>1786</v>
      </c>
      <c r="N1526" t="s">
        <v>2150</v>
      </c>
      <c r="O1526" t="s">
        <v>548</v>
      </c>
      <c r="P1526" t="s">
        <v>8</v>
      </c>
      <c r="Q1526" t="s">
        <v>4570</v>
      </c>
      <c r="R1526" t="s">
        <v>4940</v>
      </c>
      <c r="S1526" t="s">
        <v>195</v>
      </c>
      <c r="T1526" t="s">
        <v>4570</v>
      </c>
      <c r="U1526" t="s">
        <v>4570</v>
      </c>
      <c r="V1526" t="s">
        <v>4951</v>
      </c>
      <c r="W1526" t="s">
        <v>4496</v>
      </c>
      <c r="X1526" t="s">
        <v>6732</v>
      </c>
      <c r="Y1526" t="s">
        <v>4535</v>
      </c>
      <c r="Z1526" t="s">
        <v>8</v>
      </c>
      <c r="AA1526">
        <v>0</v>
      </c>
      <c r="AB1526" t="s">
        <v>195</v>
      </c>
      <c r="AC1526">
        <v>0</v>
      </c>
      <c r="AD1526" t="s">
        <v>195</v>
      </c>
      <c r="AE1526">
        <v>0</v>
      </c>
      <c r="AF1526" t="s">
        <v>195</v>
      </c>
      <c r="AG1526">
        <v>0</v>
      </c>
      <c r="AH1526" t="s">
        <v>195</v>
      </c>
      <c r="AI1526">
        <v>1</v>
      </c>
      <c r="AJ1526" t="s">
        <v>153</v>
      </c>
      <c r="AK1526">
        <v>40000000</v>
      </c>
      <c r="AL1526">
        <v>40000000</v>
      </c>
      <c r="AM1526" t="s">
        <v>195</v>
      </c>
      <c r="AN1526">
        <v>0</v>
      </c>
      <c r="AO1526" t="s">
        <v>4943</v>
      </c>
      <c r="AP1526">
        <v>225926</v>
      </c>
      <c r="AQ1526">
        <v>1042225</v>
      </c>
      <c r="AR1526">
        <v>2972506</v>
      </c>
      <c r="AS1526">
        <v>3103479</v>
      </c>
      <c r="AT1526">
        <v>3385961</v>
      </c>
      <c r="AU1526">
        <v>3831532</v>
      </c>
      <c r="AV1526">
        <v>3794614</v>
      </c>
      <c r="AW1526">
        <v>6183859</v>
      </c>
      <c r="AX1526">
        <v>5969418</v>
      </c>
      <c r="AY1526">
        <v>5113671</v>
      </c>
      <c r="AZ1526">
        <v>4222211</v>
      </c>
      <c r="BA1526">
        <v>154598</v>
      </c>
      <c r="BB1526" t="s">
        <v>3796</v>
      </c>
      <c r="BC1526" t="s">
        <v>3797</v>
      </c>
      <c r="BD1526" t="s">
        <v>3813</v>
      </c>
      <c r="BE1526" t="s">
        <v>4605</v>
      </c>
      <c r="BF1526" t="s">
        <v>3734</v>
      </c>
      <c r="BG1526" t="s">
        <v>3827</v>
      </c>
      <c r="BH1526" t="s">
        <v>523</v>
      </c>
      <c r="BI1526" t="s">
        <v>565</v>
      </c>
      <c r="BJ1526" t="s">
        <v>549</v>
      </c>
      <c r="BK1526" t="s">
        <v>3828</v>
      </c>
      <c r="BL1526" t="s">
        <v>6733</v>
      </c>
      <c r="BM1526" t="s">
        <v>4949</v>
      </c>
      <c r="BN1526" t="s">
        <v>6153</v>
      </c>
      <c r="BO1526" t="s">
        <v>4950</v>
      </c>
      <c r="BP1526" s="441" t="str">
        <f t="shared" si="23"/>
        <v>WA.2378.EBA.994.002.GA.521111</v>
      </c>
    </row>
    <row r="1527" spans="1:68">
      <c r="A1527" t="s">
        <v>4935</v>
      </c>
      <c r="B1527" t="s">
        <v>4936</v>
      </c>
      <c r="C1527" t="s">
        <v>4937</v>
      </c>
      <c r="D1527" t="s">
        <v>3795</v>
      </c>
      <c r="E1527" t="s">
        <v>197</v>
      </c>
      <c r="F1527" t="s">
        <v>3812</v>
      </c>
      <c r="G1527" t="s">
        <v>820</v>
      </c>
      <c r="H1527" t="s">
        <v>4938</v>
      </c>
      <c r="I1527">
        <v>9</v>
      </c>
      <c r="J1527" t="s">
        <v>5716</v>
      </c>
      <c r="K1527">
        <v>1</v>
      </c>
      <c r="L1527" t="s">
        <v>546</v>
      </c>
      <c r="M1527" t="s">
        <v>1786</v>
      </c>
      <c r="N1527" t="s">
        <v>2150</v>
      </c>
      <c r="O1527" t="s">
        <v>548</v>
      </c>
      <c r="P1527" t="s">
        <v>8</v>
      </c>
      <c r="Q1527" t="s">
        <v>4570</v>
      </c>
      <c r="R1527" t="s">
        <v>4940</v>
      </c>
      <c r="S1527" t="s">
        <v>195</v>
      </c>
      <c r="T1527" t="s">
        <v>4570</v>
      </c>
      <c r="U1527" t="s">
        <v>4570</v>
      </c>
      <c r="V1527" t="s">
        <v>5001</v>
      </c>
      <c r="W1527" t="s">
        <v>4951</v>
      </c>
      <c r="X1527" t="s">
        <v>6734</v>
      </c>
      <c r="Y1527" t="s">
        <v>4534</v>
      </c>
      <c r="Z1527" t="s">
        <v>8</v>
      </c>
      <c r="AA1527">
        <v>0</v>
      </c>
      <c r="AB1527" t="s">
        <v>195</v>
      </c>
      <c r="AC1527">
        <v>0</v>
      </c>
      <c r="AD1527" t="s">
        <v>195</v>
      </c>
      <c r="AE1527">
        <v>0</v>
      </c>
      <c r="AF1527" t="s">
        <v>195</v>
      </c>
      <c r="AG1527">
        <v>0</v>
      </c>
      <c r="AH1527" t="s">
        <v>195</v>
      </c>
      <c r="AI1527">
        <v>156</v>
      </c>
      <c r="AJ1527" t="s">
        <v>32</v>
      </c>
      <c r="AK1527">
        <v>4858000</v>
      </c>
      <c r="AL1527">
        <v>757848000</v>
      </c>
      <c r="AM1527" t="s">
        <v>195</v>
      </c>
      <c r="AN1527">
        <v>0</v>
      </c>
      <c r="AO1527" t="s">
        <v>4943</v>
      </c>
      <c r="AP1527">
        <v>4280442</v>
      </c>
      <c r="AQ1527">
        <v>19746203</v>
      </c>
      <c r="AR1527">
        <v>56317703</v>
      </c>
      <c r="AS1527">
        <v>58799136</v>
      </c>
      <c r="AT1527">
        <v>64151103</v>
      </c>
      <c r="AU1527">
        <v>72592973</v>
      </c>
      <c r="AV1527">
        <v>71893514</v>
      </c>
      <c r="AW1527">
        <v>117160630</v>
      </c>
      <c r="AX1527">
        <v>113097795</v>
      </c>
      <c r="AY1527">
        <v>96884635</v>
      </c>
      <c r="AZ1527">
        <v>79994851</v>
      </c>
      <c r="BA1527">
        <v>2929015</v>
      </c>
      <c r="BB1527" t="s">
        <v>3796</v>
      </c>
      <c r="BC1527" t="s">
        <v>3797</v>
      </c>
      <c r="BD1527" t="s">
        <v>3813</v>
      </c>
      <c r="BE1527" t="s">
        <v>4605</v>
      </c>
      <c r="BF1527" t="s">
        <v>3734</v>
      </c>
      <c r="BG1527" t="s">
        <v>3827</v>
      </c>
      <c r="BH1527" t="s">
        <v>523</v>
      </c>
      <c r="BI1527" t="s">
        <v>565</v>
      </c>
      <c r="BJ1527" t="s">
        <v>549</v>
      </c>
      <c r="BK1527" t="s">
        <v>3828</v>
      </c>
      <c r="BL1527" t="s">
        <v>6735</v>
      </c>
      <c r="BM1527" t="s">
        <v>4949</v>
      </c>
      <c r="BN1527" t="s">
        <v>6153</v>
      </c>
      <c r="BO1527" t="s">
        <v>4950</v>
      </c>
      <c r="BP1527" s="441" t="str">
        <f t="shared" si="23"/>
        <v>WA.2378.EBA.994.002.GA.521111</v>
      </c>
    </row>
    <row r="1528" spans="1:68">
      <c r="A1528" t="s">
        <v>4935</v>
      </c>
      <c r="B1528" t="s">
        <v>4936</v>
      </c>
      <c r="C1528" t="s">
        <v>4937</v>
      </c>
      <c r="D1528" t="s">
        <v>3795</v>
      </c>
      <c r="E1528" t="s">
        <v>197</v>
      </c>
      <c r="F1528" t="s">
        <v>3812</v>
      </c>
      <c r="G1528" t="s">
        <v>820</v>
      </c>
      <c r="H1528" t="s">
        <v>4938</v>
      </c>
      <c r="I1528">
        <v>9</v>
      </c>
      <c r="J1528" t="s">
        <v>5716</v>
      </c>
      <c r="K1528">
        <v>1</v>
      </c>
      <c r="L1528" t="s">
        <v>546</v>
      </c>
      <c r="M1528" t="s">
        <v>1786</v>
      </c>
      <c r="N1528" t="s">
        <v>2150</v>
      </c>
      <c r="O1528" t="s">
        <v>548</v>
      </c>
      <c r="P1528" t="s">
        <v>8</v>
      </c>
      <c r="Q1528" t="s">
        <v>4570</v>
      </c>
      <c r="R1528" t="s">
        <v>4940</v>
      </c>
      <c r="S1528" t="s">
        <v>195</v>
      </c>
      <c r="T1528" t="s">
        <v>4570</v>
      </c>
      <c r="U1528" t="s">
        <v>4570</v>
      </c>
      <c r="V1528" t="s">
        <v>5092</v>
      </c>
      <c r="W1528" t="s">
        <v>5001</v>
      </c>
      <c r="X1528" t="s">
        <v>6736</v>
      </c>
      <c r="Y1528" t="s">
        <v>4533</v>
      </c>
      <c r="Z1528" t="s">
        <v>8</v>
      </c>
      <c r="AA1528">
        <v>0</v>
      </c>
      <c r="AB1528" t="s">
        <v>195</v>
      </c>
      <c r="AC1528">
        <v>0</v>
      </c>
      <c r="AD1528" t="s">
        <v>195</v>
      </c>
      <c r="AE1528">
        <v>0</v>
      </c>
      <c r="AF1528" t="s">
        <v>195</v>
      </c>
      <c r="AG1528">
        <v>0</v>
      </c>
      <c r="AH1528" t="s">
        <v>195</v>
      </c>
      <c r="AI1528">
        <v>13</v>
      </c>
      <c r="AJ1528" t="s">
        <v>32</v>
      </c>
      <c r="AK1528">
        <v>5344000</v>
      </c>
      <c r="AL1528">
        <v>69472000</v>
      </c>
      <c r="AM1528" t="s">
        <v>195</v>
      </c>
      <c r="AN1528">
        <v>0</v>
      </c>
      <c r="AO1528" t="s">
        <v>4943</v>
      </c>
      <c r="AP1528">
        <v>392389</v>
      </c>
      <c r="AQ1528">
        <v>1810136</v>
      </c>
      <c r="AR1528">
        <v>5162649</v>
      </c>
      <c r="AS1528">
        <v>5390123</v>
      </c>
      <c r="AT1528">
        <v>5880738</v>
      </c>
      <c r="AU1528">
        <v>6654605</v>
      </c>
      <c r="AV1528">
        <v>6590485</v>
      </c>
      <c r="AW1528">
        <v>10740126</v>
      </c>
      <c r="AX1528">
        <v>10367686</v>
      </c>
      <c r="AY1528">
        <v>8881424</v>
      </c>
      <c r="AZ1528">
        <v>7333136</v>
      </c>
      <c r="BA1528">
        <v>268503</v>
      </c>
      <c r="BB1528" t="s">
        <v>3796</v>
      </c>
      <c r="BC1528" t="s">
        <v>3797</v>
      </c>
      <c r="BD1528" t="s">
        <v>3813</v>
      </c>
      <c r="BE1528" t="s">
        <v>4605</v>
      </c>
      <c r="BF1528" t="s">
        <v>3734</v>
      </c>
      <c r="BG1528" t="s">
        <v>3827</v>
      </c>
      <c r="BH1528" t="s">
        <v>523</v>
      </c>
      <c r="BI1528" t="s">
        <v>565</v>
      </c>
      <c r="BJ1528" t="s">
        <v>549</v>
      </c>
      <c r="BK1528" t="s">
        <v>3828</v>
      </c>
      <c r="BL1528" t="s">
        <v>6737</v>
      </c>
      <c r="BM1528" t="s">
        <v>4949</v>
      </c>
      <c r="BN1528" t="s">
        <v>6153</v>
      </c>
      <c r="BO1528" t="s">
        <v>4950</v>
      </c>
      <c r="BP1528" s="441" t="str">
        <f t="shared" si="23"/>
        <v>WA.2378.EBA.994.002.GA.521111</v>
      </c>
    </row>
    <row r="1529" spans="1:68">
      <c r="A1529" t="s">
        <v>4935</v>
      </c>
      <c r="B1529" t="s">
        <v>4936</v>
      </c>
      <c r="C1529" t="s">
        <v>4937</v>
      </c>
      <c r="D1529" t="s">
        <v>3795</v>
      </c>
      <c r="E1529" t="s">
        <v>197</v>
      </c>
      <c r="F1529" t="s">
        <v>3812</v>
      </c>
      <c r="G1529" t="s">
        <v>820</v>
      </c>
      <c r="H1529" t="s">
        <v>4938</v>
      </c>
      <c r="I1529">
        <v>9</v>
      </c>
      <c r="J1529" t="s">
        <v>5716</v>
      </c>
      <c r="K1529">
        <v>1</v>
      </c>
      <c r="L1529" t="s">
        <v>546</v>
      </c>
      <c r="M1529" t="s">
        <v>1786</v>
      </c>
      <c r="N1529" t="s">
        <v>2150</v>
      </c>
      <c r="O1529" t="s">
        <v>548</v>
      </c>
      <c r="P1529" t="s">
        <v>8</v>
      </c>
      <c r="Q1529" t="s">
        <v>4570</v>
      </c>
      <c r="R1529" t="s">
        <v>4940</v>
      </c>
      <c r="S1529" t="s">
        <v>195</v>
      </c>
      <c r="T1529" t="s">
        <v>4570</v>
      </c>
      <c r="U1529" t="s">
        <v>4570</v>
      </c>
      <c r="V1529" t="s">
        <v>5096</v>
      </c>
      <c r="W1529" t="s">
        <v>5092</v>
      </c>
      <c r="X1529" t="s">
        <v>6738</v>
      </c>
      <c r="Y1529" t="s">
        <v>4532</v>
      </c>
      <c r="Z1529" t="s">
        <v>8</v>
      </c>
      <c r="AA1529">
        <v>0</v>
      </c>
      <c r="AB1529" t="s">
        <v>195</v>
      </c>
      <c r="AC1529">
        <v>0</v>
      </c>
      <c r="AD1529" t="s">
        <v>195</v>
      </c>
      <c r="AE1529">
        <v>0</v>
      </c>
      <c r="AF1529" t="s">
        <v>195</v>
      </c>
      <c r="AG1529">
        <v>0</v>
      </c>
      <c r="AH1529" t="s">
        <v>195</v>
      </c>
      <c r="AI1529">
        <v>12</v>
      </c>
      <c r="AJ1529" t="s">
        <v>78</v>
      </c>
      <c r="AK1529">
        <v>400000</v>
      </c>
      <c r="AL1529">
        <v>4800000</v>
      </c>
      <c r="AM1529" t="s">
        <v>195</v>
      </c>
      <c r="AN1529">
        <v>0</v>
      </c>
      <c r="AO1529" t="s">
        <v>4943</v>
      </c>
      <c r="AP1529">
        <v>27111</v>
      </c>
      <c r="AQ1529">
        <v>125067</v>
      </c>
      <c r="AR1529">
        <v>356701</v>
      </c>
      <c r="AS1529">
        <v>372417</v>
      </c>
      <c r="AT1529">
        <v>406315</v>
      </c>
      <c r="AU1529">
        <v>459784</v>
      </c>
      <c r="AV1529">
        <v>455354</v>
      </c>
      <c r="AW1529">
        <v>742063</v>
      </c>
      <c r="AX1529">
        <v>716330</v>
      </c>
      <c r="AY1529">
        <v>613641</v>
      </c>
      <c r="AZ1529">
        <v>506665</v>
      </c>
      <c r="BA1529">
        <v>18552</v>
      </c>
      <c r="BB1529" t="s">
        <v>3796</v>
      </c>
      <c r="BC1529" t="s">
        <v>3797</v>
      </c>
      <c r="BD1529" t="s">
        <v>3813</v>
      </c>
      <c r="BE1529" t="s">
        <v>4605</v>
      </c>
      <c r="BF1529" t="s">
        <v>3734</v>
      </c>
      <c r="BG1529" t="s">
        <v>3827</v>
      </c>
      <c r="BH1529" t="s">
        <v>523</v>
      </c>
      <c r="BI1529" t="s">
        <v>565</v>
      </c>
      <c r="BJ1529" t="s">
        <v>549</v>
      </c>
      <c r="BK1529" t="s">
        <v>3828</v>
      </c>
      <c r="BL1529" t="s">
        <v>6739</v>
      </c>
      <c r="BM1529" t="s">
        <v>4949</v>
      </c>
      <c r="BN1529" t="s">
        <v>6153</v>
      </c>
      <c r="BO1529" t="s">
        <v>4950</v>
      </c>
      <c r="BP1529" s="441" t="str">
        <f t="shared" si="23"/>
        <v>WA.2378.EBA.994.002.GA.521111</v>
      </c>
    </row>
    <row r="1530" spans="1:68">
      <c r="A1530" t="s">
        <v>4935</v>
      </c>
      <c r="B1530" t="s">
        <v>4936</v>
      </c>
      <c r="C1530" t="s">
        <v>4937</v>
      </c>
      <c r="D1530" t="s">
        <v>3795</v>
      </c>
      <c r="E1530" t="s">
        <v>197</v>
      </c>
      <c r="F1530" t="s">
        <v>3812</v>
      </c>
      <c r="G1530" t="s">
        <v>820</v>
      </c>
      <c r="H1530" t="s">
        <v>4938</v>
      </c>
      <c r="I1530">
        <v>9</v>
      </c>
      <c r="J1530" t="s">
        <v>5716</v>
      </c>
      <c r="K1530">
        <v>1</v>
      </c>
      <c r="L1530" t="s">
        <v>546</v>
      </c>
      <c r="M1530" t="s">
        <v>1786</v>
      </c>
      <c r="N1530" t="s">
        <v>2150</v>
      </c>
      <c r="O1530" t="s">
        <v>548</v>
      </c>
      <c r="P1530" t="s">
        <v>8</v>
      </c>
      <c r="Q1530" t="s">
        <v>4570</v>
      </c>
      <c r="R1530" t="s">
        <v>4940</v>
      </c>
      <c r="S1530" t="s">
        <v>195</v>
      </c>
      <c r="T1530" t="s">
        <v>4570</v>
      </c>
      <c r="U1530" t="s">
        <v>4570</v>
      </c>
      <c r="V1530" t="s">
        <v>5265</v>
      </c>
      <c r="W1530" t="s">
        <v>5096</v>
      </c>
      <c r="X1530" t="s">
        <v>6740</v>
      </c>
      <c r="Y1530" t="s">
        <v>4589</v>
      </c>
      <c r="Z1530" t="s">
        <v>8</v>
      </c>
      <c r="AA1530">
        <v>0</v>
      </c>
      <c r="AB1530" t="s">
        <v>195</v>
      </c>
      <c r="AC1530">
        <v>0</v>
      </c>
      <c r="AD1530" t="s">
        <v>195</v>
      </c>
      <c r="AE1530">
        <v>0</v>
      </c>
      <c r="AF1530" t="s">
        <v>195</v>
      </c>
      <c r="AG1530">
        <v>0</v>
      </c>
      <c r="AH1530" t="s">
        <v>195</v>
      </c>
      <c r="AI1530">
        <v>1</v>
      </c>
      <c r="AJ1530" t="s">
        <v>153</v>
      </c>
      <c r="AK1530">
        <v>67000000</v>
      </c>
      <c r="AL1530">
        <v>67000000</v>
      </c>
      <c r="AM1530" t="s">
        <v>195</v>
      </c>
      <c r="AN1530">
        <v>0</v>
      </c>
      <c r="AO1530" t="s">
        <v>4943</v>
      </c>
      <c r="AP1530">
        <v>378426</v>
      </c>
      <c r="AQ1530">
        <v>1745727</v>
      </c>
      <c r="AR1530">
        <v>4978948</v>
      </c>
      <c r="AS1530">
        <v>5198328</v>
      </c>
      <c r="AT1530">
        <v>5671485</v>
      </c>
      <c r="AU1530">
        <v>6417816</v>
      </c>
      <c r="AV1530">
        <v>6355978</v>
      </c>
      <c r="AW1530">
        <v>10357964</v>
      </c>
      <c r="AX1530">
        <v>9998776</v>
      </c>
      <c r="AY1530">
        <v>8565399</v>
      </c>
      <c r="AZ1530">
        <v>7072203</v>
      </c>
      <c r="BA1530">
        <v>258950</v>
      </c>
      <c r="BB1530" t="s">
        <v>3796</v>
      </c>
      <c r="BC1530" t="s">
        <v>3797</v>
      </c>
      <c r="BD1530" t="s">
        <v>3813</v>
      </c>
      <c r="BE1530" t="s">
        <v>4605</v>
      </c>
      <c r="BF1530" t="s">
        <v>3734</v>
      </c>
      <c r="BG1530" t="s">
        <v>3827</v>
      </c>
      <c r="BH1530" t="s">
        <v>523</v>
      </c>
      <c r="BI1530" t="s">
        <v>565</v>
      </c>
      <c r="BJ1530" t="s">
        <v>549</v>
      </c>
      <c r="BK1530" t="s">
        <v>3828</v>
      </c>
      <c r="BL1530" t="s">
        <v>6741</v>
      </c>
      <c r="BM1530" t="s">
        <v>4949</v>
      </c>
      <c r="BN1530" t="s">
        <v>6153</v>
      </c>
      <c r="BO1530" t="s">
        <v>4950</v>
      </c>
      <c r="BP1530" s="441" t="str">
        <f t="shared" si="23"/>
        <v>WA.2378.EBA.994.002.GA.521111</v>
      </c>
    </row>
    <row r="1531" spans="1:68">
      <c r="A1531" t="s">
        <v>4935</v>
      </c>
      <c r="B1531" t="s">
        <v>4936</v>
      </c>
      <c r="C1531" t="s">
        <v>4937</v>
      </c>
      <c r="D1531" t="s">
        <v>3795</v>
      </c>
      <c r="E1531" t="s">
        <v>197</v>
      </c>
      <c r="F1531" t="s">
        <v>3812</v>
      </c>
      <c r="G1531" t="s">
        <v>820</v>
      </c>
      <c r="H1531" t="s">
        <v>4938</v>
      </c>
      <c r="I1531">
        <v>9</v>
      </c>
      <c r="J1531" t="s">
        <v>5716</v>
      </c>
      <c r="K1531">
        <v>1</v>
      </c>
      <c r="L1531" t="s">
        <v>546</v>
      </c>
      <c r="M1531" t="s">
        <v>1786</v>
      </c>
      <c r="N1531" t="s">
        <v>2150</v>
      </c>
      <c r="O1531" t="s">
        <v>548</v>
      </c>
      <c r="P1531" t="s">
        <v>8</v>
      </c>
      <c r="Q1531" t="s">
        <v>4570</v>
      </c>
      <c r="R1531" t="s">
        <v>4940</v>
      </c>
      <c r="S1531" t="s">
        <v>195</v>
      </c>
      <c r="T1531" t="s">
        <v>4570</v>
      </c>
      <c r="U1531" t="s">
        <v>4570</v>
      </c>
      <c r="V1531" t="s">
        <v>5269</v>
      </c>
      <c r="W1531" t="s">
        <v>5265</v>
      </c>
      <c r="X1531" t="s">
        <v>6742</v>
      </c>
      <c r="Y1531" t="s">
        <v>4531</v>
      </c>
      <c r="Z1531" t="s">
        <v>8</v>
      </c>
      <c r="AA1531">
        <v>0</v>
      </c>
      <c r="AB1531" t="s">
        <v>195</v>
      </c>
      <c r="AC1531">
        <v>0</v>
      </c>
      <c r="AD1531" t="s">
        <v>195</v>
      </c>
      <c r="AE1531">
        <v>0</v>
      </c>
      <c r="AF1531" t="s">
        <v>195</v>
      </c>
      <c r="AG1531">
        <v>0</v>
      </c>
      <c r="AH1531" t="s">
        <v>195</v>
      </c>
      <c r="AI1531">
        <v>12</v>
      </c>
      <c r="AJ1531" t="s">
        <v>78</v>
      </c>
      <c r="AK1531">
        <v>750000</v>
      </c>
      <c r="AL1531">
        <v>9000000</v>
      </c>
      <c r="AM1531" t="s">
        <v>195</v>
      </c>
      <c r="AN1531">
        <v>0</v>
      </c>
      <c r="AO1531" t="s">
        <v>4943</v>
      </c>
      <c r="AP1531">
        <v>50833</v>
      </c>
      <c r="AQ1531">
        <v>234501</v>
      </c>
      <c r="AR1531">
        <v>668814</v>
      </c>
      <c r="AS1531">
        <v>698283</v>
      </c>
      <c r="AT1531">
        <v>761841</v>
      </c>
      <c r="AU1531">
        <v>862095</v>
      </c>
      <c r="AV1531">
        <v>853788</v>
      </c>
      <c r="AW1531">
        <v>1391368</v>
      </c>
      <c r="AX1531">
        <v>1343119</v>
      </c>
      <c r="AY1531">
        <v>1150576</v>
      </c>
      <c r="AZ1531">
        <v>949997</v>
      </c>
      <c r="BA1531">
        <v>34785</v>
      </c>
      <c r="BB1531" t="s">
        <v>3796</v>
      </c>
      <c r="BC1531" t="s">
        <v>3797</v>
      </c>
      <c r="BD1531" t="s">
        <v>3813</v>
      </c>
      <c r="BE1531" t="s">
        <v>4605</v>
      </c>
      <c r="BF1531" t="s">
        <v>3734</v>
      </c>
      <c r="BG1531" t="s">
        <v>3827</v>
      </c>
      <c r="BH1531" t="s">
        <v>523</v>
      </c>
      <c r="BI1531" t="s">
        <v>565</v>
      </c>
      <c r="BJ1531" t="s">
        <v>549</v>
      </c>
      <c r="BK1531" t="s">
        <v>3828</v>
      </c>
      <c r="BL1531" t="s">
        <v>6743</v>
      </c>
      <c r="BM1531" t="s">
        <v>4949</v>
      </c>
      <c r="BN1531" t="s">
        <v>6153</v>
      </c>
      <c r="BO1531" t="s">
        <v>4950</v>
      </c>
      <c r="BP1531" s="441" t="str">
        <f t="shared" si="23"/>
        <v>WA.2378.EBA.994.002.GA.521111</v>
      </c>
    </row>
    <row r="1532" spans="1:68">
      <c r="A1532" t="s">
        <v>4935</v>
      </c>
      <c r="B1532" t="s">
        <v>4936</v>
      </c>
      <c r="C1532" t="s">
        <v>4937</v>
      </c>
      <c r="D1532" t="s">
        <v>3795</v>
      </c>
      <c r="E1532" t="s">
        <v>197</v>
      </c>
      <c r="F1532" t="s">
        <v>3812</v>
      </c>
      <c r="G1532" t="s">
        <v>820</v>
      </c>
      <c r="H1532" t="s">
        <v>4938</v>
      </c>
      <c r="I1532">
        <v>9</v>
      </c>
      <c r="J1532" t="s">
        <v>5716</v>
      </c>
      <c r="K1532">
        <v>1</v>
      </c>
      <c r="L1532" t="s">
        <v>546</v>
      </c>
      <c r="M1532" t="s">
        <v>1786</v>
      </c>
      <c r="N1532" t="s">
        <v>2150</v>
      </c>
      <c r="O1532" t="s">
        <v>548</v>
      </c>
      <c r="P1532" t="s">
        <v>8</v>
      </c>
      <c r="Q1532" t="s">
        <v>4570</v>
      </c>
      <c r="R1532" t="s">
        <v>4940</v>
      </c>
      <c r="S1532" t="s">
        <v>195</v>
      </c>
      <c r="T1532" t="s">
        <v>4570</v>
      </c>
      <c r="U1532" t="s">
        <v>4570</v>
      </c>
      <c r="V1532" t="s">
        <v>5413</v>
      </c>
      <c r="W1532" t="s">
        <v>5269</v>
      </c>
      <c r="X1532" t="s">
        <v>6744</v>
      </c>
      <c r="Y1532" t="s">
        <v>4530</v>
      </c>
      <c r="Z1532" t="s">
        <v>8</v>
      </c>
      <c r="AA1532">
        <v>0</v>
      </c>
      <c r="AB1532" t="s">
        <v>195</v>
      </c>
      <c r="AC1532">
        <v>0</v>
      </c>
      <c r="AD1532" t="s">
        <v>195</v>
      </c>
      <c r="AE1532">
        <v>0</v>
      </c>
      <c r="AF1532" t="s">
        <v>195</v>
      </c>
      <c r="AG1532">
        <v>0</v>
      </c>
      <c r="AH1532" t="s">
        <v>195</v>
      </c>
      <c r="AI1532">
        <v>12</v>
      </c>
      <c r="AJ1532" t="s">
        <v>78</v>
      </c>
      <c r="AK1532">
        <v>1600000</v>
      </c>
      <c r="AL1532">
        <v>19200000</v>
      </c>
      <c r="AM1532" t="s">
        <v>195</v>
      </c>
      <c r="AN1532">
        <v>0</v>
      </c>
      <c r="AO1532" t="s">
        <v>4943</v>
      </c>
      <c r="AP1532">
        <v>108445</v>
      </c>
      <c r="AQ1532">
        <v>500268</v>
      </c>
      <c r="AR1532">
        <v>1426803</v>
      </c>
      <c r="AS1532">
        <v>1489670</v>
      </c>
      <c r="AT1532">
        <v>1625262</v>
      </c>
      <c r="AU1532">
        <v>1839135</v>
      </c>
      <c r="AV1532">
        <v>1821415</v>
      </c>
      <c r="AW1532">
        <v>2968252</v>
      </c>
      <c r="AX1532">
        <v>2865321</v>
      </c>
      <c r="AY1532">
        <v>2454562</v>
      </c>
      <c r="AZ1532">
        <v>2026661</v>
      </c>
      <c r="BA1532">
        <v>74206</v>
      </c>
      <c r="BB1532" t="s">
        <v>3796</v>
      </c>
      <c r="BC1532" t="s">
        <v>3797</v>
      </c>
      <c r="BD1532" t="s">
        <v>3813</v>
      </c>
      <c r="BE1532" t="s">
        <v>4605</v>
      </c>
      <c r="BF1532" t="s">
        <v>3734</v>
      </c>
      <c r="BG1532" t="s">
        <v>3827</v>
      </c>
      <c r="BH1532" t="s">
        <v>523</v>
      </c>
      <c r="BI1532" t="s">
        <v>565</v>
      </c>
      <c r="BJ1532" t="s">
        <v>549</v>
      </c>
      <c r="BK1532" t="s">
        <v>3828</v>
      </c>
      <c r="BL1532" t="s">
        <v>6745</v>
      </c>
      <c r="BM1532" t="s">
        <v>4949</v>
      </c>
      <c r="BN1532" t="s">
        <v>6153</v>
      </c>
      <c r="BO1532" t="s">
        <v>4950</v>
      </c>
      <c r="BP1532" s="441" t="str">
        <f t="shared" si="23"/>
        <v>WA.2378.EBA.994.002.GA.521111</v>
      </c>
    </row>
    <row r="1533" spans="1:68">
      <c r="A1533" t="s">
        <v>4935</v>
      </c>
      <c r="B1533" t="s">
        <v>4936</v>
      </c>
      <c r="C1533" t="s">
        <v>4937</v>
      </c>
      <c r="D1533" t="s">
        <v>3795</v>
      </c>
      <c r="E1533" t="s">
        <v>197</v>
      </c>
      <c r="F1533" t="s">
        <v>3812</v>
      </c>
      <c r="G1533" t="s">
        <v>820</v>
      </c>
      <c r="H1533" t="s">
        <v>4938</v>
      </c>
      <c r="I1533">
        <v>9</v>
      </c>
      <c r="J1533" t="s">
        <v>5716</v>
      </c>
      <c r="K1533">
        <v>1</v>
      </c>
      <c r="L1533" t="s">
        <v>546</v>
      </c>
      <c r="M1533" t="s">
        <v>1786</v>
      </c>
      <c r="N1533" t="s">
        <v>2150</v>
      </c>
      <c r="O1533" t="s">
        <v>548</v>
      </c>
      <c r="P1533" t="s">
        <v>8</v>
      </c>
      <c r="Q1533" t="s">
        <v>4570</v>
      </c>
      <c r="R1533" t="s">
        <v>4940</v>
      </c>
      <c r="S1533" t="s">
        <v>195</v>
      </c>
      <c r="T1533" t="s">
        <v>4570</v>
      </c>
      <c r="U1533" t="s">
        <v>4570</v>
      </c>
      <c r="V1533" t="s">
        <v>5417</v>
      </c>
      <c r="W1533" t="s">
        <v>5413</v>
      </c>
      <c r="X1533" t="s">
        <v>6746</v>
      </c>
      <c r="Y1533" t="s">
        <v>4529</v>
      </c>
      <c r="Z1533" t="s">
        <v>8</v>
      </c>
      <c r="AA1533">
        <v>0</v>
      </c>
      <c r="AB1533" t="s">
        <v>195</v>
      </c>
      <c r="AC1533">
        <v>0</v>
      </c>
      <c r="AD1533" t="s">
        <v>195</v>
      </c>
      <c r="AE1533">
        <v>0</v>
      </c>
      <c r="AF1533" t="s">
        <v>195</v>
      </c>
      <c r="AG1533">
        <v>0</v>
      </c>
      <c r="AH1533" t="s">
        <v>195</v>
      </c>
      <c r="AI1533">
        <v>12</v>
      </c>
      <c r="AJ1533" t="s">
        <v>78</v>
      </c>
      <c r="AK1533">
        <v>2750000</v>
      </c>
      <c r="AL1533">
        <v>33000000</v>
      </c>
      <c r="AM1533" t="s">
        <v>195</v>
      </c>
      <c r="AN1533">
        <v>0</v>
      </c>
      <c r="AO1533" t="s">
        <v>4943</v>
      </c>
      <c r="AP1533">
        <v>186389</v>
      </c>
      <c r="AQ1533">
        <v>859836</v>
      </c>
      <c r="AR1533">
        <v>2452318</v>
      </c>
      <c r="AS1533">
        <v>2560370</v>
      </c>
      <c r="AT1533">
        <v>2793418</v>
      </c>
      <c r="AU1533">
        <v>3161014</v>
      </c>
      <c r="AV1533">
        <v>3130556</v>
      </c>
      <c r="AW1533">
        <v>5101684</v>
      </c>
      <c r="AX1533">
        <v>4924770</v>
      </c>
      <c r="AY1533">
        <v>4218779</v>
      </c>
      <c r="AZ1533">
        <v>3483324</v>
      </c>
      <c r="BA1533">
        <v>127542</v>
      </c>
      <c r="BB1533" t="s">
        <v>3796</v>
      </c>
      <c r="BC1533" t="s">
        <v>3797</v>
      </c>
      <c r="BD1533" t="s">
        <v>3813</v>
      </c>
      <c r="BE1533" t="s">
        <v>4605</v>
      </c>
      <c r="BF1533" t="s">
        <v>3734</v>
      </c>
      <c r="BG1533" t="s">
        <v>3827</v>
      </c>
      <c r="BH1533" t="s">
        <v>523</v>
      </c>
      <c r="BI1533" t="s">
        <v>565</v>
      </c>
      <c r="BJ1533" t="s">
        <v>549</v>
      </c>
      <c r="BK1533" t="s">
        <v>3828</v>
      </c>
      <c r="BL1533" t="s">
        <v>6747</v>
      </c>
      <c r="BM1533" t="s">
        <v>4949</v>
      </c>
      <c r="BN1533" t="s">
        <v>6153</v>
      </c>
      <c r="BO1533" t="s">
        <v>4950</v>
      </c>
      <c r="BP1533" s="441" t="str">
        <f t="shared" si="23"/>
        <v>WA.2378.EBA.994.002.GA.521111</v>
      </c>
    </row>
    <row r="1534" spans="1:68">
      <c r="A1534" t="s">
        <v>4935</v>
      </c>
      <c r="B1534" t="s">
        <v>4936</v>
      </c>
      <c r="C1534" t="s">
        <v>4937</v>
      </c>
      <c r="D1534" t="s">
        <v>3795</v>
      </c>
      <c r="E1534" t="s">
        <v>197</v>
      </c>
      <c r="F1534" t="s">
        <v>3812</v>
      </c>
      <c r="G1534" t="s">
        <v>820</v>
      </c>
      <c r="H1534" t="s">
        <v>4938</v>
      </c>
      <c r="I1534">
        <v>9</v>
      </c>
      <c r="J1534" t="s">
        <v>5716</v>
      </c>
      <c r="K1534">
        <v>1</v>
      </c>
      <c r="L1534" t="s">
        <v>546</v>
      </c>
      <c r="M1534" t="s">
        <v>2218</v>
      </c>
      <c r="N1534" t="s">
        <v>2219</v>
      </c>
      <c r="O1534" t="s">
        <v>548</v>
      </c>
      <c r="P1534" t="s">
        <v>8</v>
      </c>
      <c r="Q1534" t="s">
        <v>4570</v>
      </c>
      <c r="R1534" t="s">
        <v>4940</v>
      </c>
      <c r="S1534" t="s">
        <v>195</v>
      </c>
      <c r="T1534" t="s">
        <v>4570</v>
      </c>
      <c r="U1534" t="s">
        <v>4570</v>
      </c>
      <c r="V1534" t="s">
        <v>4496</v>
      </c>
      <c r="W1534" t="s">
        <v>4570</v>
      </c>
      <c r="X1534" t="s">
        <v>6748</v>
      </c>
      <c r="Y1534" t="s">
        <v>4518</v>
      </c>
      <c r="Z1534" t="s">
        <v>8</v>
      </c>
      <c r="AA1534">
        <v>0</v>
      </c>
      <c r="AB1534" t="s">
        <v>195</v>
      </c>
      <c r="AC1534">
        <v>0</v>
      </c>
      <c r="AD1534" t="s">
        <v>195</v>
      </c>
      <c r="AE1534">
        <v>0</v>
      </c>
      <c r="AF1534" t="s">
        <v>195</v>
      </c>
      <c r="AG1534">
        <v>0</v>
      </c>
      <c r="AH1534" t="s">
        <v>195</v>
      </c>
      <c r="AI1534">
        <v>100</v>
      </c>
      <c r="AJ1534" t="s">
        <v>2223</v>
      </c>
      <c r="AK1534">
        <v>857000</v>
      </c>
      <c r="AL1534">
        <v>85700000</v>
      </c>
      <c r="AM1534" t="s">
        <v>195</v>
      </c>
      <c r="AN1534">
        <v>0</v>
      </c>
      <c r="AO1534" t="s">
        <v>4943</v>
      </c>
      <c r="AP1534">
        <v>484047</v>
      </c>
      <c r="AQ1534">
        <v>2232967</v>
      </c>
      <c r="AR1534">
        <v>6368595</v>
      </c>
      <c r="AS1534">
        <v>6649204</v>
      </c>
      <c r="AT1534">
        <v>7254422</v>
      </c>
      <c r="AU1534">
        <v>8209058</v>
      </c>
      <c r="AV1534">
        <v>8129960</v>
      </c>
      <c r="AW1534">
        <v>13248918</v>
      </c>
      <c r="AX1534">
        <v>12789479</v>
      </c>
      <c r="AY1534">
        <v>10956040</v>
      </c>
      <c r="AZ1534">
        <v>9046087</v>
      </c>
      <c r="BA1534">
        <v>331223</v>
      </c>
      <c r="BB1534" t="s">
        <v>3796</v>
      </c>
      <c r="BC1534" t="s">
        <v>3797</v>
      </c>
      <c r="BD1534" t="s">
        <v>3813</v>
      </c>
      <c r="BE1534" t="s">
        <v>4605</v>
      </c>
      <c r="BF1534" t="s">
        <v>3734</v>
      </c>
      <c r="BG1534" t="s">
        <v>3834</v>
      </c>
      <c r="BH1534" t="s">
        <v>523</v>
      </c>
      <c r="BI1534" t="s">
        <v>565</v>
      </c>
      <c r="BJ1534" t="s">
        <v>549</v>
      </c>
      <c r="BK1534" t="s">
        <v>3828</v>
      </c>
      <c r="BL1534" t="s">
        <v>6749</v>
      </c>
      <c r="BM1534" t="s">
        <v>4949</v>
      </c>
      <c r="BN1534" t="s">
        <v>6153</v>
      </c>
      <c r="BO1534" t="s">
        <v>4950</v>
      </c>
      <c r="BP1534" s="441" t="str">
        <f t="shared" si="23"/>
        <v>WA.2378.EBA.994.002.GD.521111</v>
      </c>
    </row>
    <row r="1535" spans="1:68">
      <c r="A1535" t="s">
        <v>4935</v>
      </c>
      <c r="B1535" t="s">
        <v>4936</v>
      </c>
      <c r="C1535" t="s">
        <v>4937</v>
      </c>
      <c r="D1535" t="s">
        <v>3795</v>
      </c>
      <c r="E1535" t="s">
        <v>197</v>
      </c>
      <c r="F1535" t="s">
        <v>3812</v>
      </c>
      <c r="G1535" t="s">
        <v>820</v>
      </c>
      <c r="H1535" t="s">
        <v>4938</v>
      </c>
      <c r="I1535">
        <v>9</v>
      </c>
      <c r="J1535" t="s">
        <v>5716</v>
      </c>
      <c r="K1535">
        <v>1</v>
      </c>
      <c r="L1535" t="s">
        <v>546</v>
      </c>
      <c r="M1535" t="s">
        <v>2218</v>
      </c>
      <c r="N1535" t="s">
        <v>2219</v>
      </c>
      <c r="O1535" t="s">
        <v>548</v>
      </c>
      <c r="P1535" t="s">
        <v>8</v>
      </c>
      <c r="Q1535" t="s">
        <v>4570</v>
      </c>
      <c r="R1535" t="s">
        <v>4940</v>
      </c>
      <c r="S1535" t="s">
        <v>195</v>
      </c>
      <c r="T1535" t="s">
        <v>4570</v>
      </c>
      <c r="U1535" t="s">
        <v>4570</v>
      </c>
      <c r="V1535" t="s">
        <v>4951</v>
      </c>
      <c r="W1535" t="s">
        <v>4496</v>
      </c>
      <c r="X1535" t="s">
        <v>6750</v>
      </c>
      <c r="Y1535" t="s">
        <v>4584</v>
      </c>
      <c r="Z1535" t="s">
        <v>8</v>
      </c>
      <c r="AA1535">
        <v>0</v>
      </c>
      <c r="AB1535" t="s">
        <v>195</v>
      </c>
      <c r="AC1535">
        <v>0</v>
      </c>
      <c r="AD1535" t="s">
        <v>195</v>
      </c>
      <c r="AE1535">
        <v>0</v>
      </c>
      <c r="AF1535" t="s">
        <v>195</v>
      </c>
      <c r="AG1535">
        <v>0</v>
      </c>
      <c r="AH1535" t="s">
        <v>195</v>
      </c>
      <c r="AI1535">
        <v>26</v>
      </c>
      <c r="AJ1535" t="s">
        <v>2223</v>
      </c>
      <c r="AK1535">
        <v>590000</v>
      </c>
      <c r="AL1535">
        <v>15340000</v>
      </c>
      <c r="AM1535" t="s">
        <v>195</v>
      </c>
      <c r="AN1535">
        <v>0</v>
      </c>
      <c r="AO1535" t="s">
        <v>4943</v>
      </c>
      <c r="AP1535">
        <v>86643</v>
      </c>
      <c r="AQ1535">
        <v>399693</v>
      </c>
      <c r="AR1535">
        <v>1139956</v>
      </c>
      <c r="AS1535">
        <v>1190184</v>
      </c>
      <c r="AT1535">
        <v>1298516</v>
      </c>
      <c r="AU1535">
        <v>1469393</v>
      </c>
      <c r="AV1535">
        <v>1455234</v>
      </c>
      <c r="AW1535">
        <v>2371510</v>
      </c>
      <c r="AX1535">
        <v>2289272</v>
      </c>
      <c r="AY1535">
        <v>1961093</v>
      </c>
      <c r="AZ1535">
        <v>1619218</v>
      </c>
      <c r="BA1535">
        <v>59288</v>
      </c>
      <c r="BB1535" t="s">
        <v>3796</v>
      </c>
      <c r="BC1535" t="s">
        <v>3797</v>
      </c>
      <c r="BD1535" t="s">
        <v>3813</v>
      </c>
      <c r="BE1535" t="s">
        <v>4605</v>
      </c>
      <c r="BF1535" t="s">
        <v>3734</v>
      </c>
      <c r="BG1535" t="s">
        <v>3834</v>
      </c>
      <c r="BH1535" t="s">
        <v>523</v>
      </c>
      <c r="BI1535" t="s">
        <v>565</v>
      </c>
      <c r="BJ1535" t="s">
        <v>549</v>
      </c>
      <c r="BK1535" t="s">
        <v>3828</v>
      </c>
      <c r="BL1535" t="s">
        <v>6751</v>
      </c>
      <c r="BM1535" t="s">
        <v>4949</v>
      </c>
      <c r="BN1535" t="s">
        <v>6153</v>
      </c>
      <c r="BO1535" t="s">
        <v>4950</v>
      </c>
      <c r="BP1535" s="441" t="str">
        <f t="shared" si="23"/>
        <v>WA.2378.EBA.994.002.GD.521111</v>
      </c>
    </row>
    <row r="1536" spans="1:68">
      <c r="A1536" t="s">
        <v>5010</v>
      </c>
      <c r="B1536" t="s">
        <v>4936</v>
      </c>
      <c r="C1536" t="s">
        <v>4937</v>
      </c>
      <c r="D1536" t="s">
        <v>3795</v>
      </c>
      <c r="E1536" t="s">
        <v>197</v>
      </c>
      <c r="F1536" t="s">
        <v>3812</v>
      </c>
      <c r="G1536" t="s">
        <v>820</v>
      </c>
      <c r="H1536" t="s">
        <v>4938</v>
      </c>
      <c r="I1536">
        <v>9</v>
      </c>
      <c r="J1536" t="s">
        <v>5716</v>
      </c>
      <c r="K1536">
        <v>1</v>
      </c>
      <c r="L1536" t="s">
        <v>546</v>
      </c>
      <c r="M1536" t="s">
        <v>1786</v>
      </c>
      <c r="N1536" t="s">
        <v>2150</v>
      </c>
      <c r="O1536" t="s">
        <v>548</v>
      </c>
      <c r="P1536" t="s">
        <v>8</v>
      </c>
      <c r="Q1536" t="s">
        <v>4570</v>
      </c>
      <c r="R1536" t="s">
        <v>4940</v>
      </c>
      <c r="S1536" t="s">
        <v>195</v>
      </c>
      <c r="T1536" t="s">
        <v>4570</v>
      </c>
      <c r="U1536" t="s">
        <v>4570</v>
      </c>
      <c r="V1536" t="s">
        <v>4496</v>
      </c>
      <c r="W1536" t="s">
        <v>4570</v>
      </c>
      <c r="X1536" t="s">
        <v>6730</v>
      </c>
      <c r="Y1536" t="s">
        <v>4536</v>
      </c>
      <c r="Z1536" t="s">
        <v>8</v>
      </c>
      <c r="AA1536">
        <v>0</v>
      </c>
      <c r="AB1536" t="s">
        <v>195</v>
      </c>
      <c r="AC1536">
        <v>0</v>
      </c>
      <c r="AD1536" t="s">
        <v>195</v>
      </c>
      <c r="AE1536">
        <v>0</v>
      </c>
      <c r="AF1536" t="s">
        <v>195</v>
      </c>
      <c r="AG1536">
        <v>0</v>
      </c>
      <c r="AH1536" t="s">
        <v>195</v>
      </c>
      <c r="AI1536">
        <v>60</v>
      </c>
      <c r="AJ1536" t="s">
        <v>91</v>
      </c>
      <c r="AK1536">
        <v>1265000</v>
      </c>
      <c r="AL1536">
        <v>75900000</v>
      </c>
      <c r="AM1536" t="s">
        <v>195</v>
      </c>
      <c r="AN1536">
        <v>0</v>
      </c>
      <c r="AO1536" t="s">
        <v>5011</v>
      </c>
      <c r="AP1536">
        <v>427038</v>
      </c>
      <c r="AQ1536">
        <v>1969979</v>
      </c>
      <c r="AR1536">
        <v>5618532</v>
      </c>
      <c r="AS1536">
        <v>5796117</v>
      </c>
      <c r="AT1536">
        <v>3122982</v>
      </c>
      <c r="AU1536">
        <v>3861179</v>
      </c>
      <c r="AV1536">
        <v>7006053</v>
      </c>
      <c r="AW1536">
        <v>10618438</v>
      </c>
      <c r="AX1536">
        <v>10288875</v>
      </c>
      <c r="AY1536">
        <v>8891749</v>
      </c>
      <c r="AZ1536">
        <v>10615708</v>
      </c>
      <c r="BA1536">
        <v>7683350</v>
      </c>
      <c r="BB1536" t="s">
        <v>3796</v>
      </c>
      <c r="BC1536" t="s">
        <v>3797</v>
      </c>
      <c r="BD1536" t="s">
        <v>3813</v>
      </c>
      <c r="BE1536" t="s">
        <v>4605</v>
      </c>
      <c r="BF1536" t="s">
        <v>3734</v>
      </c>
      <c r="BG1536" t="s">
        <v>3827</v>
      </c>
      <c r="BH1536" t="s">
        <v>523</v>
      </c>
      <c r="BI1536" t="s">
        <v>565</v>
      </c>
      <c r="BJ1536" t="s">
        <v>549</v>
      </c>
      <c r="BK1536" t="s">
        <v>3828</v>
      </c>
      <c r="BL1536" t="s">
        <v>6731</v>
      </c>
      <c r="BM1536" t="s">
        <v>4949</v>
      </c>
      <c r="BN1536" t="s">
        <v>6153</v>
      </c>
      <c r="BO1536" t="s">
        <v>4950</v>
      </c>
      <c r="BP1536" s="441" t="str">
        <f t="shared" si="23"/>
        <v>WA.2378.EBA.994.002.GA.521111</v>
      </c>
    </row>
    <row r="1537" spans="1:68">
      <c r="A1537" t="s">
        <v>5010</v>
      </c>
      <c r="B1537" t="s">
        <v>4936</v>
      </c>
      <c r="C1537" t="s">
        <v>4937</v>
      </c>
      <c r="D1537" t="s">
        <v>3795</v>
      </c>
      <c r="E1537" t="s">
        <v>197</v>
      </c>
      <c r="F1537" t="s">
        <v>3812</v>
      </c>
      <c r="G1537" t="s">
        <v>820</v>
      </c>
      <c r="H1537" t="s">
        <v>4938</v>
      </c>
      <c r="I1537">
        <v>9</v>
      </c>
      <c r="J1537" t="s">
        <v>5716</v>
      </c>
      <c r="K1537">
        <v>1</v>
      </c>
      <c r="L1537" t="s">
        <v>546</v>
      </c>
      <c r="M1537" t="s">
        <v>1786</v>
      </c>
      <c r="N1537" t="s">
        <v>2150</v>
      </c>
      <c r="O1537" t="s">
        <v>548</v>
      </c>
      <c r="P1537" t="s">
        <v>8</v>
      </c>
      <c r="Q1537" t="s">
        <v>4570</v>
      </c>
      <c r="R1537" t="s">
        <v>4940</v>
      </c>
      <c r="S1537" t="s">
        <v>195</v>
      </c>
      <c r="T1537" t="s">
        <v>4570</v>
      </c>
      <c r="U1537" t="s">
        <v>4570</v>
      </c>
      <c r="V1537" t="s">
        <v>4951</v>
      </c>
      <c r="W1537" t="s">
        <v>4496</v>
      </c>
      <c r="X1537" t="s">
        <v>6732</v>
      </c>
      <c r="Y1537" t="s">
        <v>4535</v>
      </c>
      <c r="Z1537" t="s">
        <v>8</v>
      </c>
      <c r="AA1537">
        <v>0</v>
      </c>
      <c r="AB1537" t="s">
        <v>195</v>
      </c>
      <c r="AC1537">
        <v>0</v>
      </c>
      <c r="AD1537" t="s">
        <v>195</v>
      </c>
      <c r="AE1537">
        <v>0</v>
      </c>
      <c r="AF1537" t="s">
        <v>195</v>
      </c>
      <c r="AG1537">
        <v>0</v>
      </c>
      <c r="AH1537" t="s">
        <v>195</v>
      </c>
      <c r="AI1537">
        <v>1</v>
      </c>
      <c r="AJ1537" t="s">
        <v>153</v>
      </c>
      <c r="AK1537">
        <v>40000000</v>
      </c>
      <c r="AL1537">
        <v>40000000</v>
      </c>
      <c r="AM1537" t="s">
        <v>195</v>
      </c>
      <c r="AN1537">
        <v>0</v>
      </c>
      <c r="AO1537" t="s">
        <v>5011</v>
      </c>
      <c r="AP1537">
        <v>225053</v>
      </c>
      <c r="AQ1537">
        <v>1038197</v>
      </c>
      <c r="AR1537">
        <v>2961018</v>
      </c>
      <c r="AS1537">
        <v>3054607</v>
      </c>
      <c r="AT1537">
        <v>1645840</v>
      </c>
      <c r="AU1537">
        <v>2034877</v>
      </c>
      <c r="AV1537">
        <v>3692255</v>
      </c>
      <c r="AW1537">
        <v>5596015</v>
      </c>
      <c r="AX1537">
        <v>5422332</v>
      </c>
      <c r="AY1537">
        <v>4686034</v>
      </c>
      <c r="AZ1537">
        <v>5594576</v>
      </c>
      <c r="BA1537">
        <v>4049196</v>
      </c>
      <c r="BB1537" t="s">
        <v>3796</v>
      </c>
      <c r="BC1537" t="s">
        <v>3797</v>
      </c>
      <c r="BD1537" t="s">
        <v>3813</v>
      </c>
      <c r="BE1537" t="s">
        <v>4605</v>
      </c>
      <c r="BF1537" t="s">
        <v>3734</v>
      </c>
      <c r="BG1537" t="s">
        <v>3827</v>
      </c>
      <c r="BH1537" t="s">
        <v>523</v>
      </c>
      <c r="BI1537" t="s">
        <v>565</v>
      </c>
      <c r="BJ1537" t="s">
        <v>549</v>
      </c>
      <c r="BK1537" t="s">
        <v>3828</v>
      </c>
      <c r="BL1537" t="s">
        <v>6733</v>
      </c>
      <c r="BM1537" t="s">
        <v>4949</v>
      </c>
      <c r="BN1537" t="s">
        <v>6153</v>
      </c>
      <c r="BO1537" t="s">
        <v>4950</v>
      </c>
      <c r="BP1537" s="441" t="str">
        <f t="shared" si="23"/>
        <v>WA.2378.EBA.994.002.GA.521111</v>
      </c>
    </row>
    <row r="1538" spans="1:68">
      <c r="A1538" t="s">
        <v>5010</v>
      </c>
      <c r="B1538" t="s">
        <v>4936</v>
      </c>
      <c r="C1538" t="s">
        <v>4937</v>
      </c>
      <c r="D1538" t="s">
        <v>3795</v>
      </c>
      <c r="E1538" t="s">
        <v>197</v>
      </c>
      <c r="F1538" t="s">
        <v>3812</v>
      </c>
      <c r="G1538" t="s">
        <v>820</v>
      </c>
      <c r="H1538" t="s">
        <v>4938</v>
      </c>
      <c r="I1538">
        <v>9</v>
      </c>
      <c r="J1538" t="s">
        <v>5716</v>
      </c>
      <c r="K1538">
        <v>1</v>
      </c>
      <c r="L1538" t="s">
        <v>546</v>
      </c>
      <c r="M1538" t="s">
        <v>1786</v>
      </c>
      <c r="N1538" t="s">
        <v>2150</v>
      </c>
      <c r="O1538" t="s">
        <v>548</v>
      </c>
      <c r="P1538" t="s">
        <v>8</v>
      </c>
      <c r="Q1538" t="s">
        <v>4570</v>
      </c>
      <c r="R1538" t="s">
        <v>4940</v>
      </c>
      <c r="S1538" t="s">
        <v>195</v>
      </c>
      <c r="T1538" t="s">
        <v>4570</v>
      </c>
      <c r="U1538" t="s">
        <v>4570</v>
      </c>
      <c r="V1538" t="s">
        <v>5001</v>
      </c>
      <c r="W1538" t="s">
        <v>4951</v>
      </c>
      <c r="X1538" t="s">
        <v>6734</v>
      </c>
      <c r="Y1538" t="s">
        <v>4534</v>
      </c>
      <c r="Z1538" t="s">
        <v>8</v>
      </c>
      <c r="AA1538">
        <v>0</v>
      </c>
      <c r="AB1538" t="s">
        <v>195</v>
      </c>
      <c r="AC1538">
        <v>0</v>
      </c>
      <c r="AD1538" t="s">
        <v>195</v>
      </c>
      <c r="AE1538">
        <v>0</v>
      </c>
      <c r="AF1538" t="s">
        <v>195</v>
      </c>
      <c r="AG1538">
        <v>0</v>
      </c>
      <c r="AH1538" t="s">
        <v>195</v>
      </c>
      <c r="AI1538">
        <v>156</v>
      </c>
      <c r="AJ1538" t="s">
        <v>32</v>
      </c>
      <c r="AK1538">
        <v>4858000</v>
      </c>
      <c r="AL1538">
        <v>757848000</v>
      </c>
      <c r="AM1538" t="s">
        <v>195</v>
      </c>
      <c r="AN1538">
        <v>0</v>
      </c>
      <c r="AO1538" t="s">
        <v>5011</v>
      </c>
      <c r="AP1538">
        <v>4263898</v>
      </c>
      <c r="AQ1538">
        <v>19669886</v>
      </c>
      <c r="AR1538">
        <v>56100040</v>
      </c>
      <c r="AS1538">
        <v>57873197</v>
      </c>
      <c r="AT1538">
        <v>31182417</v>
      </c>
      <c r="AU1538">
        <v>38553185</v>
      </c>
      <c r="AV1538">
        <v>69954197</v>
      </c>
      <c r="AW1538">
        <v>106023210</v>
      </c>
      <c r="AX1538">
        <v>102732585</v>
      </c>
      <c r="AY1538">
        <v>88782537</v>
      </c>
      <c r="AZ1538">
        <v>105995955</v>
      </c>
      <c r="BA1538">
        <v>76716893</v>
      </c>
      <c r="BB1538" t="s">
        <v>3796</v>
      </c>
      <c r="BC1538" t="s">
        <v>3797</v>
      </c>
      <c r="BD1538" t="s">
        <v>3813</v>
      </c>
      <c r="BE1538" t="s">
        <v>4605</v>
      </c>
      <c r="BF1538" t="s">
        <v>3734</v>
      </c>
      <c r="BG1538" t="s">
        <v>3827</v>
      </c>
      <c r="BH1538" t="s">
        <v>523</v>
      </c>
      <c r="BI1538" t="s">
        <v>565</v>
      </c>
      <c r="BJ1538" t="s">
        <v>549</v>
      </c>
      <c r="BK1538" t="s">
        <v>3828</v>
      </c>
      <c r="BL1538" t="s">
        <v>6735</v>
      </c>
      <c r="BM1538" t="s">
        <v>4949</v>
      </c>
      <c r="BN1538" t="s">
        <v>6153</v>
      </c>
      <c r="BO1538" t="s">
        <v>4950</v>
      </c>
      <c r="BP1538" s="441" t="str">
        <f t="shared" ref="BP1538:BP1601" si="24">_xlfn.TEXTJOIN(".",TRUE,D1538,E1538,F1538,J1538,L1538,M1538,O1538)</f>
        <v>WA.2378.EBA.994.002.GA.521111</v>
      </c>
    </row>
    <row r="1539" spans="1:68">
      <c r="A1539" t="s">
        <v>5010</v>
      </c>
      <c r="B1539" t="s">
        <v>4936</v>
      </c>
      <c r="C1539" t="s">
        <v>4937</v>
      </c>
      <c r="D1539" t="s">
        <v>3795</v>
      </c>
      <c r="E1539" t="s">
        <v>197</v>
      </c>
      <c r="F1539" t="s">
        <v>3812</v>
      </c>
      <c r="G1539" t="s">
        <v>820</v>
      </c>
      <c r="H1539" t="s">
        <v>4938</v>
      </c>
      <c r="I1539">
        <v>9</v>
      </c>
      <c r="J1539" t="s">
        <v>5716</v>
      </c>
      <c r="K1539">
        <v>1</v>
      </c>
      <c r="L1539" t="s">
        <v>546</v>
      </c>
      <c r="M1539" t="s">
        <v>1786</v>
      </c>
      <c r="N1539" t="s">
        <v>2150</v>
      </c>
      <c r="O1539" t="s">
        <v>548</v>
      </c>
      <c r="P1539" t="s">
        <v>8</v>
      </c>
      <c r="Q1539" t="s">
        <v>4570</v>
      </c>
      <c r="R1539" t="s">
        <v>4940</v>
      </c>
      <c r="S1539" t="s">
        <v>195</v>
      </c>
      <c r="T1539" t="s">
        <v>4570</v>
      </c>
      <c r="U1539" t="s">
        <v>4570</v>
      </c>
      <c r="V1539" t="s">
        <v>5092</v>
      </c>
      <c r="W1539" t="s">
        <v>5001</v>
      </c>
      <c r="X1539" t="s">
        <v>6736</v>
      </c>
      <c r="Y1539" t="s">
        <v>4533</v>
      </c>
      <c r="Z1539" t="s">
        <v>8</v>
      </c>
      <c r="AA1539">
        <v>0</v>
      </c>
      <c r="AB1539" t="s">
        <v>195</v>
      </c>
      <c r="AC1539">
        <v>0</v>
      </c>
      <c r="AD1539" t="s">
        <v>195</v>
      </c>
      <c r="AE1539">
        <v>0</v>
      </c>
      <c r="AF1539" t="s">
        <v>195</v>
      </c>
      <c r="AG1539">
        <v>0</v>
      </c>
      <c r="AH1539" t="s">
        <v>195</v>
      </c>
      <c r="AI1539">
        <v>13</v>
      </c>
      <c r="AJ1539" t="s">
        <v>32</v>
      </c>
      <c r="AK1539">
        <v>5344000</v>
      </c>
      <c r="AL1539">
        <v>69472000</v>
      </c>
      <c r="AM1539" t="s">
        <v>195</v>
      </c>
      <c r="AN1539">
        <v>0</v>
      </c>
      <c r="AO1539" t="s">
        <v>5011</v>
      </c>
      <c r="AP1539">
        <v>390872</v>
      </c>
      <c r="AQ1539">
        <v>1803140</v>
      </c>
      <c r="AR1539">
        <v>5142696</v>
      </c>
      <c r="AS1539">
        <v>5305242</v>
      </c>
      <c r="AT1539">
        <v>2858495</v>
      </c>
      <c r="AU1539">
        <v>3534174</v>
      </c>
      <c r="AV1539">
        <v>6412708</v>
      </c>
      <c r="AW1539">
        <v>9719158</v>
      </c>
      <c r="AX1539">
        <v>9417506</v>
      </c>
      <c r="AY1539">
        <v>8138704</v>
      </c>
      <c r="AZ1539">
        <v>9716659</v>
      </c>
      <c r="BA1539">
        <v>7032646</v>
      </c>
      <c r="BB1539" t="s">
        <v>3796</v>
      </c>
      <c r="BC1539" t="s">
        <v>3797</v>
      </c>
      <c r="BD1539" t="s">
        <v>3813</v>
      </c>
      <c r="BE1539" t="s">
        <v>4605</v>
      </c>
      <c r="BF1539" t="s">
        <v>3734</v>
      </c>
      <c r="BG1539" t="s">
        <v>3827</v>
      </c>
      <c r="BH1539" t="s">
        <v>523</v>
      </c>
      <c r="BI1539" t="s">
        <v>565</v>
      </c>
      <c r="BJ1539" t="s">
        <v>549</v>
      </c>
      <c r="BK1539" t="s">
        <v>3828</v>
      </c>
      <c r="BL1539" t="s">
        <v>6737</v>
      </c>
      <c r="BM1539" t="s">
        <v>4949</v>
      </c>
      <c r="BN1539" t="s">
        <v>6153</v>
      </c>
      <c r="BO1539" t="s">
        <v>4950</v>
      </c>
      <c r="BP1539" s="441" t="str">
        <f t="shared" si="24"/>
        <v>WA.2378.EBA.994.002.GA.521111</v>
      </c>
    </row>
    <row r="1540" spans="1:68">
      <c r="A1540" t="s">
        <v>5010</v>
      </c>
      <c r="B1540" t="s">
        <v>4936</v>
      </c>
      <c r="C1540" t="s">
        <v>4937</v>
      </c>
      <c r="D1540" t="s">
        <v>3795</v>
      </c>
      <c r="E1540" t="s">
        <v>197</v>
      </c>
      <c r="F1540" t="s">
        <v>3812</v>
      </c>
      <c r="G1540" t="s">
        <v>820</v>
      </c>
      <c r="H1540" t="s">
        <v>4938</v>
      </c>
      <c r="I1540">
        <v>9</v>
      </c>
      <c r="J1540" t="s">
        <v>5716</v>
      </c>
      <c r="K1540">
        <v>1</v>
      </c>
      <c r="L1540" t="s">
        <v>546</v>
      </c>
      <c r="M1540" t="s">
        <v>1786</v>
      </c>
      <c r="N1540" t="s">
        <v>2150</v>
      </c>
      <c r="O1540" t="s">
        <v>548</v>
      </c>
      <c r="P1540" t="s">
        <v>8</v>
      </c>
      <c r="Q1540" t="s">
        <v>4570</v>
      </c>
      <c r="R1540" t="s">
        <v>4940</v>
      </c>
      <c r="S1540" t="s">
        <v>195</v>
      </c>
      <c r="T1540" t="s">
        <v>4570</v>
      </c>
      <c r="U1540" t="s">
        <v>4570</v>
      </c>
      <c r="V1540" t="s">
        <v>5096</v>
      </c>
      <c r="W1540" t="s">
        <v>5092</v>
      </c>
      <c r="X1540" t="s">
        <v>6738</v>
      </c>
      <c r="Y1540" t="s">
        <v>4532</v>
      </c>
      <c r="Z1540" t="s">
        <v>8</v>
      </c>
      <c r="AA1540">
        <v>0</v>
      </c>
      <c r="AB1540" t="s">
        <v>195</v>
      </c>
      <c r="AC1540">
        <v>0</v>
      </c>
      <c r="AD1540" t="s">
        <v>195</v>
      </c>
      <c r="AE1540">
        <v>0</v>
      </c>
      <c r="AF1540" t="s">
        <v>195</v>
      </c>
      <c r="AG1540">
        <v>0</v>
      </c>
      <c r="AH1540" t="s">
        <v>195</v>
      </c>
      <c r="AI1540">
        <v>12</v>
      </c>
      <c r="AJ1540" t="s">
        <v>78</v>
      </c>
      <c r="AK1540">
        <v>400000</v>
      </c>
      <c r="AL1540">
        <v>4800000</v>
      </c>
      <c r="AM1540" t="s">
        <v>195</v>
      </c>
      <c r="AN1540">
        <v>0</v>
      </c>
      <c r="AO1540" t="s">
        <v>5011</v>
      </c>
      <c r="AP1540">
        <v>27006</v>
      </c>
      <c r="AQ1540">
        <v>124584</v>
      </c>
      <c r="AR1540">
        <v>355322</v>
      </c>
      <c r="AS1540">
        <v>366553</v>
      </c>
      <c r="AT1540">
        <v>197501</v>
      </c>
      <c r="AU1540">
        <v>244185</v>
      </c>
      <c r="AV1540">
        <v>443071</v>
      </c>
      <c r="AW1540">
        <v>671522</v>
      </c>
      <c r="AX1540">
        <v>650680</v>
      </c>
      <c r="AY1540">
        <v>562324</v>
      </c>
      <c r="AZ1540">
        <v>671349</v>
      </c>
      <c r="BA1540">
        <v>485903</v>
      </c>
      <c r="BB1540" t="s">
        <v>3796</v>
      </c>
      <c r="BC1540" t="s">
        <v>3797</v>
      </c>
      <c r="BD1540" t="s">
        <v>3813</v>
      </c>
      <c r="BE1540" t="s">
        <v>4605</v>
      </c>
      <c r="BF1540" t="s">
        <v>3734</v>
      </c>
      <c r="BG1540" t="s">
        <v>3827</v>
      </c>
      <c r="BH1540" t="s">
        <v>523</v>
      </c>
      <c r="BI1540" t="s">
        <v>565</v>
      </c>
      <c r="BJ1540" t="s">
        <v>549</v>
      </c>
      <c r="BK1540" t="s">
        <v>3828</v>
      </c>
      <c r="BL1540" t="s">
        <v>6739</v>
      </c>
      <c r="BM1540" t="s">
        <v>4949</v>
      </c>
      <c r="BN1540" t="s">
        <v>6153</v>
      </c>
      <c r="BO1540" t="s">
        <v>4950</v>
      </c>
      <c r="BP1540" s="441" t="str">
        <f t="shared" si="24"/>
        <v>WA.2378.EBA.994.002.GA.521111</v>
      </c>
    </row>
    <row r="1541" spans="1:68">
      <c r="A1541" t="s">
        <v>5010</v>
      </c>
      <c r="B1541" t="s">
        <v>4936</v>
      </c>
      <c r="C1541" t="s">
        <v>4937</v>
      </c>
      <c r="D1541" t="s">
        <v>3795</v>
      </c>
      <c r="E1541" t="s">
        <v>197</v>
      </c>
      <c r="F1541" t="s">
        <v>3812</v>
      </c>
      <c r="G1541" t="s">
        <v>820</v>
      </c>
      <c r="H1541" t="s">
        <v>4938</v>
      </c>
      <c r="I1541">
        <v>9</v>
      </c>
      <c r="J1541" t="s">
        <v>5716</v>
      </c>
      <c r="K1541">
        <v>1</v>
      </c>
      <c r="L1541" t="s">
        <v>546</v>
      </c>
      <c r="M1541" t="s">
        <v>1786</v>
      </c>
      <c r="N1541" t="s">
        <v>2150</v>
      </c>
      <c r="O1541" t="s">
        <v>548</v>
      </c>
      <c r="P1541" t="s">
        <v>8</v>
      </c>
      <c r="Q1541" t="s">
        <v>4570</v>
      </c>
      <c r="R1541" t="s">
        <v>4940</v>
      </c>
      <c r="S1541" t="s">
        <v>195</v>
      </c>
      <c r="T1541" t="s">
        <v>4570</v>
      </c>
      <c r="U1541" t="s">
        <v>4570</v>
      </c>
      <c r="V1541" t="s">
        <v>5265</v>
      </c>
      <c r="W1541" t="s">
        <v>5096</v>
      </c>
      <c r="X1541" t="s">
        <v>6740</v>
      </c>
      <c r="Y1541" t="s">
        <v>4589</v>
      </c>
      <c r="Z1541" t="s">
        <v>8</v>
      </c>
      <c r="AA1541">
        <v>0</v>
      </c>
      <c r="AB1541" t="s">
        <v>195</v>
      </c>
      <c r="AC1541">
        <v>0</v>
      </c>
      <c r="AD1541" t="s">
        <v>195</v>
      </c>
      <c r="AE1541">
        <v>0</v>
      </c>
      <c r="AF1541" t="s">
        <v>195</v>
      </c>
      <c r="AG1541">
        <v>0</v>
      </c>
      <c r="AH1541" t="s">
        <v>195</v>
      </c>
      <c r="AI1541">
        <v>1</v>
      </c>
      <c r="AJ1541" t="s">
        <v>153</v>
      </c>
      <c r="AK1541">
        <v>67000000</v>
      </c>
      <c r="AL1541">
        <v>67000000</v>
      </c>
      <c r="AM1541" t="s">
        <v>195</v>
      </c>
      <c r="AN1541">
        <v>0</v>
      </c>
      <c r="AO1541" t="s">
        <v>5011</v>
      </c>
      <c r="AP1541">
        <v>376964</v>
      </c>
      <c r="AQ1541">
        <v>1738980</v>
      </c>
      <c r="AR1541">
        <v>4959705</v>
      </c>
      <c r="AS1541">
        <v>5116467</v>
      </c>
      <c r="AT1541">
        <v>2756782</v>
      </c>
      <c r="AU1541">
        <v>3408419</v>
      </c>
      <c r="AV1541">
        <v>6184527</v>
      </c>
      <c r="AW1541">
        <v>9373324</v>
      </c>
      <c r="AX1541">
        <v>9082406</v>
      </c>
      <c r="AY1541">
        <v>7849107</v>
      </c>
      <c r="AZ1541">
        <v>9370915</v>
      </c>
      <c r="BA1541">
        <v>6782404</v>
      </c>
      <c r="BB1541" t="s">
        <v>3796</v>
      </c>
      <c r="BC1541" t="s">
        <v>3797</v>
      </c>
      <c r="BD1541" t="s">
        <v>3813</v>
      </c>
      <c r="BE1541" t="s">
        <v>4605</v>
      </c>
      <c r="BF1541" t="s">
        <v>3734</v>
      </c>
      <c r="BG1541" t="s">
        <v>3827</v>
      </c>
      <c r="BH1541" t="s">
        <v>523</v>
      </c>
      <c r="BI1541" t="s">
        <v>565</v>
      </c>
      <c r="BJ1541" t="s">
        <v>549</v>
      </c>
      <c r="BK1541" t="s">
        <v>3828</v>
      </c>
      <c r="BL1541" t="s">
        <v>6741</v>
      </c>
      <c r="BM1541" t="s">
        <v>4949</v>
      </c>
      <c r="BN1541" t="s">
        <v>6153</v>
      </c>
      <c r="BO1541" t="s">
        <v>4950</v>
      </c>
      <c r="BP1541" s="441" t="str">
        <f t="shared" si="24"/>
        <v>WA.2378.EBA.994.002.GA.521111</v>
      </c>
    </row>
    <row r="1542" spans="1:68">
      <c r="A1542" t="s">
        <v>5010</v>
      </c>
      <c r="B1542" t="s">
        <v>4936</v>
      </c>
      <c r="C1542" t="s">
        <v>4937</v>
      </c>
      <c r="D1542" t="s">
        <v>3795</v>
      </c>
      <c r="E1542" t="s">
        <v>197</v>
      </c>
      <c r="F1542" t="s">
        <v>3812</v>
      </c>
      <c r="G1542" t="s">
        <v>820</v>
      </c>
      <c r="H1542" t="s">
        <v>4938</v>
      </c>
      <c r="I1542">
        <v>9</v>
      </c>
      <c r="J1542" t="s">
        <v>5716</v>
      </c>
      <c r="K1542">
        <v>1</v>
      </c>
      <c r="L1542" t="s">
        <v>546</v>
      </c>
      <c r="M1542" t="s">
        <v>1786</v>
      </c>
      <c r="N1542" t="s">
        <v>2150</v>
      </c>
      <c r="O1542" t="s">
        <v>548</v>
      </c>
      <c r="P1542" t="s">
        <v>8</v>
      </c>
      <c r="Q1542" t="s">
        <v>4570</v>
      </c>
      <c r="R1542" t="s">
        <v>4940</v>
      </c>
      <c r="S1542" t="s">
        <v>195</v>
      </c>
      <c r="T1542" t="s">
        <v>4570</v>
      </c>
      <c r="U1542" t="s">
        <v>4570</v>
      </c>
      <c r="V1542" t="s">
        <v>5269</v>
      </c>
      <c r="W1542" t="s">
        <v>5265</v>
      </c>
      <c r="X1542" t="s">
        <v>6742</v>
      </c>
      <c r="Y1542" t="s">
        <v>4531</v>
      </c>
      <c r="Z1542" t="s">
        <v>8</v>
      </c>
      <c r="AA1542">
        <v>0</v>
      </c>
      <c r="AB1542" t="s">
        <v>195</v>
      </c>
      <c r="AC1542">
        <v>0</v>
      </c>
      <c r="AD1542" t="s">
        <v>195</v>
      </c>
      <c r="AE1542">
        <v>0</v>
      </c>
      <c r="AF1542" t="s">
        <v>195</v>
      </c>
      <c r="AG1542">
        <v>0</v>
      </c>
      <c r="AH1542" t="s">
        <v>195</v>
      </c>
      <c r="AI1542">
        <v>12</v>
      </c>
      <c r="AJ1542" t="s">
        <v>78</v>
      </c>
      <c r="AK1542">
        <v>750000</v>
      </c>
      <c r="AL1542">
        <v>9000000</v>
      </c>
      <c r="AM1542" t="s">
        <v>195</v>
      </c>
      <c r="AN1542">
        <v>0</v>
      </c>
      <c r="AO1542" t="s">
        <v>5011</v>
      </c>
      <c r="AP1542">
        <v>50637</v>
      </c>
      <c r="AQ1542">
        <v>233594</v>
      </c>
      <c r="AR1542">
        <v>666229</v>
      </c>
      <c r="AS1542">
        <v>687287</v>
      </c>
      <c r="AT1542">
        <v>370314</v>
      </c>
      <c r="AU1542">
        <v>457847</v>
      </c>
      <c r="AV1542">
        <v>830757</v>
      </c>
      <c r="AW1542">
        <v>1259103</v>
      </c>
      <c r="AX1542">
        <v>1220025</v>
      </c>
      <c r="AY1542">
        <v>1054358</v>
      </c>
      <c r="AZ1542">
        <v>1258780</v>
      </c>
      <c r="BA1542">
        <v>911069</v>
      </c>
      <c r="BB1542" t="s">
        <v>3796</v>
      </c>
      <c r="BC1542" t="s">
        <v>3797</v>
      </c>
      <c r="BD1542" t="s">
        <v>3813</v>
      </c>
      <c r="BE1542" t="s">
        <v>4605</v>
      </c>
      <c r="BF1542" t="s">
        <v>3734</v>
      </c>
      <c r="BG1542" t="s">
        <v>3827</v>
      </c>
      <c r="BH1542" t="s">
        <v>523</v>
      </c>
      <c r="BI1542" t="s">
        <v>565</v>
      </c>
      <c r="BJ1542" t="s">
        <v>549</v>
      </c>
      <c r="BK1542" t="s">
        <v>3828</v>
      </c>
      <c r="BL1542" t="s">
        <v>6743</v>
      </c>
      <c r="BM1542" t="s">
        <v>4949</v>
      </c>
      <c r="BN1542" t="s">
        <v>6153</v>
      </c>
      <c r="BO1542" t="s">
        <v>4950</v>
      </c>
      <c r="BP1542" s="441" t="str">
        <f t="shared" si="24"/>
        <v>WA.2378.EBA.994.002.GA.521111</v>
      </c>
    </row>
    <row r="1543" spans="1:68">
      <c r="A1543" t="s">
        <v>5010</v>
      </c>
      <c r="B1543" t="s">
        <v>4936</v>
      </c>
      <c r="C1543" t="s">
        <v>4937</v>
      </c>
      <c r="D1543" t="s">
        <v>3795</v>
      </c>
      <c r="E1543" t="s">
        <v>197</v>
      </c>
      <c r="F1543" t="s">
        <v>3812</v>
      </c>
      <c r="G1543" t="s">
        <v>820</v>
      </c>
      <c r="H1543" t="s">
        <v>4938</v>
      </c>
      <c r="I1543">
        <v>9</v>
      </c>
      <c r="J1543" t="s">
        <v>5716</v>
      </c>
      <c r="K1543">
        <v>1</v>
      </c>
      <c r="L1543" t="s">
        <v>546</v>
      </c>
      <c r="M1543" t="s">
        <v>1786</v>
      </c>
      <c r="N1543" t="s">
        <v>2150</v>
      </c>
      <c r="O1543" t="s">
        <v>548</v>
      </c>
      <c r="P1543" t="s">
        <v>8</v>
      </c>
      <c r="Q1543" t="s">
        <v>4570</v>
      </c>
      <c r="R1543" t="s">
        <v>4940</v>
      </c>
      <c r="S1543" t="s">
        <v>195</v>
      </c>
      <c r="T1543" t="s">
        <v>4570</v>
      </c>
      <c r="U1543" t="s">
        <v>4570</v>
      </c>
      <c r="V1543" t="s">
        <v>5413</v>
      </c>
      <c r="W1543" t="s">
        <v>5269</v>
      </c>
      <c r="X1543" t="s">
        <v>6744</v>
      </c>
      <c r="Y1543" t="s">
        <v>4530</v>
      </c>
      <c r="Z1543" t="s">
        <v>8</v>
      </c>
      <c r="AA1543">
        <v>0</v>
      </c>
      <c r="AB1543" t="s">
        <v>195</v>
      </c>
      <c r="AC1543">
        <v>0</v>
      </c>
      <c r="AD1543" t="s">
        <v>195</v>
      </c>
      <c r="AE1543">
        <v>0</v>
      </c>
      <c r="AF1543" t="s">
        <v>195</v>
      </c>
      <c r="AG1543">
        <v>0</v>
      </c>
      <c r="AH1543" t="s">
        <v>195</v>
      </c>
      <c r="AI1543">
        <v>12</v>
      </c>
      <c r="AJ1543" t="s">
        <v>78</v>
      </c>
      <c r="AK1543">
        <v>1600000</v>
      </c>
      <c r="AL1543">
        <v>19200000</v>
      </c>
      <c r="AM1543" t="s">
        <v>195</v>
      </c>
      <c r="AN1543">
        <v>0</v>
      </c>
      <c r="AO1543" t="s">
        <v>5011</v>
      </c>
      <c r="AP1543">
        <v>108025</v>
      </c>
      <c r="AQ1543">
        <v>498335</v>
      </c>
      <c r="AR1543">
        <v>1421289</v>
      </c>
      <c r="AS1543">
        <v>1466211</v>
      </c>
      <c r="AT1543">
        <v>790003</v>
      </c>
      <c r="AU1543">
        <v>976741</v>
      </c>
      <c r="AV1543">
        <v>1772282</v>
      </c>
      <c r="AW1543">
        <v>2686087</v>
      </c>
      <c r="AX1543">
        <v>2602719</v>
      </c>
      <c r="AY1543">
        <v>2249296</v>
      </c>
      <c r="AZ1543">
        <v>2685396</v>
      </c>
      <c r="BA1543">
        <v>1943616</v>
      </c>
      <c r="BB1543" t="s">
        <v>3796</v>
      </c>
      <c r="BC1543" t="s">
        <v>3797</v>
      </c>
      <c r="BD1543" t="s">
        <v>3813</v>
      </c>
      <c r="BE1543" t="s">
        <v>4605</v>
      </c>
      <c r="BF1543" t="s">
        <v>3734</v>
      </c>
      <c r="BG1543" t="s">
        <v>3827</v>
      </c>
      <c r="BH1543" t="s">
        <v>523</v>
      </c>
      <c r="BI1543" t="s">
        <v>565</v>
      </c>
      <c r="BJ1543" t="s">
        <v>549</v>
      </c>
      <c r="BK1543" t="s">
        <v>3828</v>
      </c>
      <c r="BL1543" t="s">
        <v>6745</v>
      </c>
      <c r="BM1543" t="s">
        <v>4949</v>
      </c>
      <c r="BN1543" t="s">
        <v>6153</v>
      </c>
      <c r="BO1543" t="s">
        <v>4950</v>
      </c>
      <c r="BP1543" s="441" t="str">
        <f t="shared" si="24"/>
        <v>WA.2378.EBA.994.002.GA.521111</v>
      </c>
    </row>
    <row r="1544" spans="1:68">
      <c r="A1544" t="s">
        <v>5010</v>
      </c>
      <c r="B1544" t="s">
        <v>4936</v>
      </c>
      <c r="C1544" t="s">
        <v>4937</v>
      </c>
      <c r="D1544" t="s">
        <v>3795</v>
      </c>
      <c r="E1544" t="s">
        <v>197</v>
      </c>
      <c r="F1544" t="s">
        <v>3812</v>
      </c>
      <c r="G1544" t="s">
        <v>820</v>
      </c>
      <c r="H1544" t="s">
        <v>4938</v>
      </c>
      <c r="I1544">
        <v>9</v>
      </c>
      <c r="J1544" t="s">
        <v>5716</v>
      </c>
      <c r="K1544">
        <v>1</v>
      </c>
      <c r="L1544" t="s">
        <v>546</v>
      </c>
      <c r="M1544" t="s">
        <v>1786</v>
      </c>
      <c r="N1544" t="s">
        <v>2150</v>
      </c>
      <c r="O1544" t="s">
        <v>548</v>
      </c>
      <c r="P1544" t="s">
        <v>8</v>
      </c>
      <c r="Q1544" t="s">
        <v>4570</v>
      </c>
      <c r="R1544" t="s">
        <v>4940</v>
      </c>
      <c r="S1544" t="s">
        <v>195</v>
      </c>
      <c r="T1544" t="s">
        <v>4570</v>
      </c>
      <c r="U1544" t="s">
        <v>4570</v>
      </c>
      <c r="V1544" t="s">
        <v>5417</v>
      </c>
      <c r="W1544" t="s">
        <v>5413</v>
      </c>
      <c r="X1544" t="s">
        <v>6746</v>
      </c>
      <c r="Y1544" t="s">
        <v>4529</v>
      </c>
      <c r="Z1544" t="s">
        <v>8</v>
      </c>
      <c r="AA1544">
        <v>0</v>
      </c>
      <c r="AB1544" t="s">
        <v>195</v>
      </c>
      <c r="AC1544">
        <v>0</v>
      </c>
      <c r="AD1544" t="s">
        <v>195</v>
      </c>
      <c r="AE1544">
        <v>0</v>
      </c>
      <c r="AF1544" t="s">
        <v>195</v>
      </c>
      <c r="AG1544">
        <v>0</v>
      </c>
      <c r="AH1544" t="s">
        <v>195</v>
      </c>
      <c r="AI1544">
        <v>12</v>
      </c>
      <c r="AJ1544" t="s">
        <v>78</v>
      </c>
      <c r="AK1544">
        <v>2750000</v>
      </c>
      <c r="AL1544">
        <v>33000000</v>
      </c>
      <c r="AM1544" t="s">
        <v>195</v>
      </c>
      <c r="AN1544">
        <v>0</v>
      </c>
      <c r="AO1544" t="s">
        <v>5011</v>
      </c>
      <c r="AP1544">
        <v>185669</v>
      </c>
      <c r="AQ1544">
        <v>856512</v>
      </c>
      <c r="AR1544">
        <v>2442840</v>
      </c>
      <c r="AS1544">
        <v>2520051</v>
      </c>
      <c r="AT1544">
        <v>1357818</v>
      </c>
      <c r="AU1544">
        <v>1678773</v>
      </c>
      <c r="AV1544">
        <v>3046110</v>
      </c>
      <c r="AW1544">
        <v>4616712</v>
      </c>
      <c r="AX1544">
        <v>4473424</v>
      </c>
      <c r="AY1544">
        <v>3865978</v>
      </c>
      <c r="AZ1544">
        <v>4615525</v>
      </c>
      <c r="BA1544">
        <v>3340588</v>
      </c>
      <c r="BB1544" t="s">
        <v>3796</v>
      </c>
      <c r="BC1544" t="s">
        <v>3797</v>
      </c>
      <c r="BD1544" t="s">
        <v>3813</v>
      </c>
      <c r="BE1544" t="s">
        <v>4605</v>
      </c>
      <c r="BF1544" t="s">
        <v>3734</v>
      </c>
      <c r="BG1544" t="s">
        <v>3827</v>
      </c>
      <c r="BH1544" t="s">
        <v>523</v>
      </c>
      <c r="BI1544" t="s">
        <v>565</v>
      </c>
      <c r="BJ1544" t="s">
        <v>549</v>
      </c>
      <c r="BK1544" t="s">
        <v>3828</v>
      </c>
      <c r="BL1544" t="s">
        <v>6747</v>
      </c>
      <c r="BM1544" t="s">
        <v>4949</v>
      </c>
      <c r="BN1544" t="s">
        <v>6153</v>
      </c>
      <c r="BO1544" t="s">
        <v>4950</v>
      </c>
      <c r="BP1544" s="441" t="str">
        <f t="shared" si="24"/>
        <v>WA.2378.EBA.994.002.GA.521111</v>
      </c>
    </row>
    <row r="1545" spans="1:68">
      <c r="A1545" t="s">
        <v>5010</v>
      </c>
      <c r="B1545" t="s">
        <v>4936</v>
      </c>
      <c r="C1545" t="s">
        <v>4937</v>
      </c>
      <c r="D1545" t="s">
        <v>3795</v>
      </c>
      <c r="E1545" t="s">
        <v>197</v>
      </c>
      <c r="F1545" t="s">
        <v>3812</v>
      </c>
      <c r="G1545" t="s">
        <v>820</v>
      </c>
      <c r="H1545" t="s">
        <v>4938</v>
      </c>
      <c r="I1545">
        <v>9</v>
      </c>
      <c r="J1545" t="s">
        <v>5716</v>
      </c>
      <c r="K1545">
        <v>1</v>
      </c>
      <c r="L1545" t="s">
        <v>546</v>
      </c>
      <c r="M1545" t="s">
        <v>2218</v>
      </c>
      <c r="N1545" t="s">
        <v>2219</v>
      </c>
      <c r="O1545" t="s">
        <v>548</v>
      </c>
      <c r="P1545" t="s">
        <v>8</v>
      </c>
      <c r="Q1545" t="s">
        <v>4570</v>
      </c>
      <c r="R1545" t="s">
        <v>4940</v>
      </c>
      <c r="S1545" t="s">
        <v>195</v>
      </c>
      <c r="T1545" t="s">
        <v>4570</v>
      </c>
      <c r="U1545" t="s">
        <v>4570</v>
      </c>
      <c r="V1545" t="s">
        <v>4496</v>
      </c>
      <c r="W1545" t="s">
        <v>4570</v>
      </c>
      <c r="X1545" t="s">
        <v>6748</v>
      </c>
      <c r="Y1545" t="s">
        <v>4518</v>
      </c>
      <c r="Z1545" t="s">
        <v>8</v>
      </c>
      <c r="AA1545">
        <v>0</v>
      </c>
      <c r="AB1545" t="s">
        <v>195</v>
      </c>
      <c r="AC1545">
        <v>0</v>
      </c>
      <c r="AD1545" t="s">
        <v>195</v>
      </c>
      <c r="AE1545">
        <v>0</v>
      </c>
      <c r="AF1545" t="s">
        <v>195</v>
      </c>
      <c r="AG1545">
        <v>0</v>
      </c>
      <c r="AH1545" t="s">
        <v>195</v>
      </c>
      <c r="AI1545">
        <v>100</v>
      </c>
      <c r="AJ1545" t="s">
        <v>2223</v>
      </c>
      <c r="AK1545">
        <v>856760</v>
      </c>
      <c r="AL1545">
        <v>85676000</v>
      </c>
      <c r="AM1545" t="s">
        <v>195</v>
      </c>
      <c r="AN1545">
        <v>0</v>
      </c>
      <c r="AO1545" t="s">
        <v>5011</v>
      </c>
      <c r="AP1545">
        <v>482176</v>
      </c>
      <c r="AQ1545">
        <v>2224337</v>
      </c>
      <c r="AR1545">
        <v>6343981</v>
      </c>
      <c r="AS1545">
        <v>6544496</v>
      </c>
      <c r="AT1545">
        <v>3526213</v>
      </c>
      <c r="AU1545">
        <v>4359724</v>
      </c>
      <c r="AV1545">
        <v>7910656</v>
      </c>
      <c r="AW1545">
        <v>11989461</v>
      </c>
      <c r="AX1545">
        <v>11617346</v>
      </c>
      <c r="AY1545">
        <v>10039828</v>
      </c>
      <c r="AZ1545">
        <v>11962379</v>
      </c>
      <c r="BA1545">
        <v>8675403</v>
      </c>
      <c r="BB1545" t="s">
        <v>3796</v>
      </c>
      <c r="BC1545" t="s">
        <v>3797</v>
      </c>
      <c r="BD1545" t="s">
        <v>3813</v>
      </c>
      <c r="BE1545" t="s">
        <v>4605</v>
      </c>
      <c r="BF1545" t="s">
        <v>3734</v>
      </c>
      <c r="BG1545" t="s">
        <v>3834</v>
      </c>
      <c r="BH1545" t="s">
        <v>523</v>
      </c>
      <c r="BI1545" t="s">
        <v>565</v>
      </c>
      <c r="BJ1545" t="s">
        <v>549</v>
      </c>
      <c r="BK1545" t="s">
        <v>3828</v>
      </c>
      <c r="BL1545" t="s">
        <v>6749</v>
      </c>
      <c r="BM1545" t="s">
        <v>4949</v>
      </c>
      <c r="BN1545" t="s">
        <v>6153</v>
      </c>
      <c r="BO1545" t="s">
        <v>4950</v>
      </c>
      <c r="BP1545" s="441" t="str">
        <f t="shared" si="24"/>
        <v>WA.2378.EBA.994.002.GD.521111</v>
      </c>
    </row>
    <row r="1546" spans="1:68">
      <c r="A1546" t="s">
        <v>5010</v>
      </c>
      <c r="B1546" t="s">
        <v>4936</v>
      </c>
      <c r="C1546" t="s">
        <v>4937</v>
      </c>
      <c r="D1546" t="s">
        <v>3795</v>
      </c>
      <c r="E1546" t="s">
        <v>197</v>
      </c>
      <c r="F1546" t="s">
        <v>3812</v>
      </c>
      <c r="G1546" t="s">
        <v>820</v>
      </c>
      <c r="H1546" t="s">
        <v>4938</v>
      </c>
      <c r="I1546">
        <v>9</v>
      </c>
      <c r="J1546" t="s">
        <v>5716</v>
      </c>
      <c r="K1546">
        <v>1</v>
      </c>
      <c r="L1546" t="s">
        <v>546</v>
      </c>
      <c r="M1546" t="s">
        <v>2218</v>
      </c>
      <c r="N1546" t="s">
        <v>2219</v>
      </c>
      <c r="O1546" t="s">
        <v>548</v>
      </c>
      <c r="P1546" t="s">
        <v>8</v>
      </c>
      <c r="Q1546" t="s">
        <v>4570</v>
      </c>
      <c r="R1546" t="s">
        <v>4940</v>
      </c>
      <c r="S1546" t="s">
        <v>195</v>
      </c>
      <c r="T1546" t="s">
        <v>4570</v>
      </c>
      <c r="U1546" t="s">
        <v>4570</v>
      </c>
      <c r="V1546" t="s">
        <v>4951</v>
      </c>
      <c r="W1546" t="s">
        <v>4496</v>
      </c>
      <c r="X1546" t="s">
        <v>6750</v>
      </c>
      <c r="Y1546" t="s">
        <v>4584</v>
      </c>
      <c r="Z1546" t="s">
        <v>8</v>
      </c>
      <c r="AA1546">
        <v>0</v>
      </c>
      <c r="AB1546" t="s">
        <v>195</v>
      </c>
      <c r="AC1546">
        <v>0</v>
      </c>
      <c r="AD1546" t="s">
        <v>195</v>
      </c>
      <c r="AE1546">
        <v>0</v>
      </c>
      <c r="AF1546" t="s">
        <v>195</v>
      </c>
      <c r="AG1546">
        <v>0</v>
      </c>
      <c r="AH1546" t="s">
        <v>195</v>
      </c>
      <c r="AI1546">
        <v>26</v>
      </c>
      <c r="AJ1546" t="s">
        <v>2223</v>
      </c>
      <c r="AK1546">
        <v>590000</v>
      </c>
      <c r="AL1546">
        <v>15340000</v>
      </c>
      <c r="AM1546" t="s">
        <v>195</v>
      </c>
      <c r="AN1546">
        <v>0</v>
      </c>
      <c r="AO1546" t="s">
        <v>5011</v>
      </c>
      <c r="AP1546">
        <v>86308</v>
      </c>
      <c r="AQ1546">
        <v>398149</v>
      </c>
      <c r="AR1546">
        <v>1135550</v>
      </c>
      <c r="AS1546">
        <v>1171442</v>
      </c>
      <c r="AT1546">
        <v>631180</v>
      </c>
      <c r="AU1546">
        <v>780375</v>
      </c>
      <c r="AV1546">
        <v>1415980</v>
      </c>
      <c r="AW1546">
        <v>2146072</v>
      </c>
      <c r="AX1546">
        <v>2079464</v>
      </c>
      <c r="AY1546">
        <v>1797094</v>
      </c>
      <c r="AZ1546">
        <v>2145520</v>
      </c>
      <c r="BA1546">
        <v>1552866</v>
      </c>
      <c r="BB1546" t="s">
        <v>3796</v>
      </c>
      <c r="BC1546" t="s">
        <v>3797</v>
      </c>
      <c r="BD1546" t="s">
        <v>3813</v>
      </c>
      <c r="BE1546" t="s">
        <v>4605</v>
      </c>
      <c r="BF1546" t="s">
        <v>3734</v>
      </c>
      <c r="BG1546" t="s">
        <v>3834</v>
      </c>
      <c r="BH1546" t="s">
        <v>523</v>
      </c>
      <c r="BI1546" t="s">
        <v>565</v>
      </c>
      <c r="BJ1546" t="s">
        <v>549</v>
      </c>
      <c r="BK1546" t="s">
        <v>3828</v>
      </c>
      <c r="BL1546" t="s">
        <v>6751</v>
      </c>
      <c r="BM1546" t="s">
        <v>4949</v>
      </c>
      <c r="BN1546" t="s">
        <v>6153</v>
      </c>
      <c r="BO1546" t="s">
        <v>4950</v>
      </c>
      <c r="BP1546" s="441" t="str">
        <f t="shared" si="24"/>
        <v>WA.2378.EBA.994.002.GD.521111</v>
      </c>
    </row>
    <row r="1547" spans="1:68">
      <c r="A1547" t="s">
        <v>4935</v>
      </c>
      <c r="B1547" t="s">
        <v>4936</v>
      </c>
      <c r="C1547" t="s">
        <v>4937</v>
      </c>
      <c r="D1547" t="s">
        <v>3795</v>
      </c>
      <c r="E1547" t="s">
        <v>197</v>
      </c>
      <c r="F1547" t="s">
        <v>3812</v>
      </c>
      <c r="G1547" t="s">
        <v>820</v>
      </c>
      <c r="H1547" t="s">
        <v>4938</v>
      </c>
      <c r="I1547">
        <v>9</v>
      </c>
      <c r="J1547" t="s">
        <v>5716</v>
      </c>
      <c r="K1547">
        <v>1</v>
      </c>
      <c r="L1547" t="s">
        <v>546</v>
      </c>
      <c r="M1547" t="s">
        <v>2187</v>
      </c>
      <c r="N1547" t="s">
        <v>2188</v>
      </c>
      <c r="O1547" t="s">
        <v>552</v>
      </c>
      <c r="P1547" t="s">
        <v>8</v>
      </c>
      <c r="Q1547" t="s">
        <v>4570</v>
      </c>
      <c r="R1547" t="s">
        <v>4940</v>
      </c>
      <c r="S1547" t="s">
        <v>195</v>
      </c>
      <c r="T1547" t="s">
        <v>4570</v>
      </c>
      <c r="U1547" t="s">
        <v>4570</v>
      </c>
      <c r="V1547" t="s">
        <v>4496</v>
      </c>
      <c r="W1547" t="s">
        <v>4570</v>
      </c>
      <c r="X1547" t="s">
        <v>6752</v>
      </c>
      <c r="Y1547" t="s">
        <v>4528</v>
      </c>
      <c r="Z1547" t="s">
        <v>8</v>
      </c>
      <c r="AA1547">
        <v>0</v>
      </c>
      <c r="AB1547" t="s">
        <v>195</v>
      </c>
      <c r="AC1547">
        <v>0</v>
      </c>
      <c r="AD1547" t="s">
        <v>195</v>
      </c>
      <c r="AE1547">
        <v>0</v>
      </c>
      <c r="AF1547" t="s">
        <v>195</v>
      </c>
      <c r="AG1547">
        <v>0</v>
      </c>
      <c r="AH1547" t="s">
        <v>195</v>
      </c>
      <c r="AI1547">
        <v>12</v>
      </c>
      <c r="AJ1547" t="s">
        <v>78</v>
      </c>
      <c r="AK1547">
        <v>2500000</v>
      </c>
      <c r="AL1547">
        <v>30000000</v>
      </c>
      <c r="AM1547" t="s">
        <v>195</v>
      </c>
      <c r="AN1547">
        <v>0</v>
      </c>
      <c r="AO1547" t="s">
        <v>4943</v>
      </c>
      <c r="AP1547">
        <v>169445</v>
      </c>
      <c r="AQ1547">
        <v>781669</v>
      </c>
      <c r="AR1547">
        <v>2229380</v>
      </c>
      <c r="AS1547">
        <v>2327609</v>
      </c>
      <c r="AT1547">
        <v>2539471</v>
      </c>
      <c r="AU1547">
        <v>2873649</v>
      </c>
      <c r="AV1547">
        <v>2845960</v>
      </c>
      <c r="AW1547">
        <v>4637894</v>
      </c>
      <c r="AX1547">
        <v>4477064</v>
      </c>
      <c r="AY1547">
        <v>3835253</v>
      </c>
      <c r="AZ1547">
        <v>3166658</v>
      </c>
      <c r="BA1547">
        <v>115948</v>
      </c>
      <c r="BB1547" t="s">
        <v>3796</v>
      </c>
      <c r="BC1547" t="s">
        <v>3797</v>
      </c>
      <c r="BD1547" t="s">
        <v>3813</v>
      </c>
      <c r="BE1547" t="s">
        <v>4605</v>
      </c>
      <c r="BF1547" t="s">
        <v>3734</v>
      </c>
      <c r="BG1547" t="s">
        <v>3829</v>
      </c>
      <c r="BH1547" t="s">
        <v>523</v>
      </c>
      <c r="BI1547" t="s">
        <v>565</v>
      </c>
      <c r="BJ1547" t="s">
        <v>549</v>
      </c>
      <c r="BK1547" t="s">
        <v>3830</v>
      </c>
      <c r="BL1547" t="s">
        <v>6753</v>
      </c>
      <c r="BM1547" t="s">
        <v>4949</v>
      </c>
      <c r="BN1547" t="s">
        <v>6754</v>
      </c>
      <c r="BO1547" t="s">
        <v>4950</v>
      </c>
      <c r="BP1547" s="441" t="str">
        <f t="shared" si="24"/>
        <v>WA.2378.EBA.994.002.GB.521114</v>
      </c>
    </row>
    <row r="1548" spans="1:68">
      <c r="A1548" t="s">
        <v>5010</v>
      </c>
      <c r="B1548" t="s">
        <v>4936</v>
      </c>
      <c r="C1548" t="s">
        <v>4937</v>
      </c>
      <c r="D1548" t="s">
        <v>3795</v>
      </c>
      <c r="E1548" t="s">
        <v>197</v>
      </c>
      <c r="F1548" t="s">
        <v>3812</v>
      </c>
      <c r="G1548" t="s">
        <v>820</v>
      </c>
      <c r="H1548" t="s">
        <v>4938</v>
      </c>
      <c r="I1548">
        <v>9</v>
      </c>
      <c r="J1548" t="s">
        <v>5716</v>
      </c>
      <c r="K1548">
        <v>1</v>
      </c>
      <c r="L1548" t="s">
        <v>546</v>
      </c>
      <c r="M1548" t="s">
        <v>2187</v>
      </c>
      <c r="N1548" t="s">
        <v>2188</v>
      </c>
      <c r="O1548" t="s">
        <v>552</v>
      </c>
      <c r="P1548" t="s">
        <v>8</v>
      </c>
      <c r="Q1548" t="s">
        <v>4570</v>
      </c>
      <c r="R1548" t="s">
        <v>4940</v>
      </c>
      <c r="S1548" t="s">
        <v>195</v>
      </c>
      <c r="T1548" t="s">
        <v>4570</v>
      </c>
      <c r="U1548" t="s">
        <v>4570</v>
      </c>
      <c r="V1548" t="s">
        <v>4496</v>
      </c>
      <c r="W1548" t="s">
        <v>4570</v>
      </c>
      <c r="X1548" t="s">
        <v>6752</v>
      </c>
      <c r="Y1548" t="s">
        <v>4528</v>
      </c>
      <c r="Z1548" t="s">
        <v>8</v>
      </c>
      <c r="AA1548">
        <v>0</v>
      </c>
      <c r="AB1548" t="s">
        <v>195</v>
      </c>
      <c r="AC1548">
        <v>0</v>
      </c>
      <c r="AD1548" t="s">
        <v>195</v>
      </c>
      <c r="AE1548">
        <v>0</v>
      </c>
      <c r="AF1548" t="s">
        <v>195</v>
      </c>
      <c r="AG1548">
        <v>0</v>
      </c>
      <c r="AH1548" t="s">
        <v>195</v>
      </c>
      <c r="AI1548">
        <v>12</v>
      </c>
      <c r="AJ1548" t="s">
        <v>78</v>
      </c>
      <c r="AK1548">
        <v>2500000</v>
      </c>
      <c r="AL1548">
        <v>30000000</v>
      </c>
      <c r="AM1548" t="s">
        <v>195</v>
      </c>
      <c r="AN1548">
        <v>0</v>
      </c>
      <c r="AO1548" t="s">
        <v>5011</v>
      </c>
      <c r="AP1548">
        <v>168790</v>
      </c>
      <c r="AQ1548">
        <v>778648</v>
      </c>
      <c r="AR1548">
        <v>2220764</v>
      </c>
      <c r="AS1548">
        <v>2290955</v>
      </c>
      <c r="AT1548">
        <v>1234380</v>
      </c>
      <c r="AU1548">
        <v>1526158</v>
      </c>
      <c r="AV1548">
        <v>2769191</v>
      </c>
      <c r="AW1548">
        <v>4197011</v>
      </c>
      <c r="AX1548">
        <v>4066749</v>
      </c>
      <c r="AY1548">
        <v>3514525</v>
      </c>
      <c r="AZ1548">
        <v>4195932</v>
      </c>
      <c r="BA1548">
        <v>3036897</v>
      </c>
      <c r="BB1548" t="s">
        <v>3796</v>
      </c>
      <c r="BC1548" t="s">
        <v>3797</v>
      </c>
      <c r="BD1548" t="s">
        <v>3813</v>
      </c>
      <c r="BE1548" t="s">
        <v>4605</v>
      </c>
      <c r="BF1548" t="s">
        <v>3734</v>
      </c>
      <c r="BG1548" t="s">
        <v>3829</v>
      </c>
      <c r="BH1548" t="s">
        <v>523</v>
      </c>
      <c r="BI1548" t="s">
        <v>565</v>
      </c>
      <c r="BJ1548" t="s">
        <v>549</v>
      </c>
      <c r="BK1548" t="s">
        <v>3830</v>
      </c>
      <c r="BL1548" t="s">
        <v>6753</v>
      </c>
      <c r="BM1548" t="s">
        <v>4949</v>
      </c>
      <c r="BN1548" t="s">
        <v>6754</v>
      </c>
      <c r="BO1548" t="s">
        <v>4950</v>
      </c>
      <c r="BP1548" s="441" t="str">
        <f t="shared" si="24"/>
        <v>WA.2378.EBA.994.002.GB.521114</v>
      </c>
    </row>
    <row r="1549" spans="1:68">
      <c r="A1549" t="s">
        <v>4935</v>
      </c>
      <c r="B1549" t="s">
        <v>4936</v>
      </c>
      <c r="C1549" t="s">
        <v>4937</v>
      </c>
      <c r="D1549" t="s">
        <v>3795</v>
      </c>
      <c r="E1549" t="s">
        <v>197</v>
      </c>
      <c r="F1549" t="s">
        <v>3812</v>
      </c>
      <c r="G1549" t="s">
        <v>820</v>
      </c>
      <c r="H1549" t="s">
        <v>4938</v>
      </c>
      <c r="I1549">
        <v>9</v>
      </c>
      <c r="J1549" t="s">
        <v>5716</v>
      </c>
      <c r="K1549">
        <v>1</v>
      </c>
      <c r="L1549" t="s">
        <v>546</v>
      </c>
      <c r="M1549" t="s">
        <v>2218</v>
      </c>
      <c r="N1549" t="s">
        <v>2219</v>
      </c>
      <c r="O1549" t="s">
        <v>559</v>
      </c>
      <c r="P1549" t="s">
        <v>8</v>
      </c>
      <c r="Q1549" t="s">
        <v>4570</v>
      </c>
      <c r="R1549" t="s">
        <v>4940</v>
      </c>
      <c r="S1549" t="s">
        <v>195</v>
      </c>
      <c r="T1549" t="s">
        <v>4570</v>
      </c>
      <c r="U1549" t="s">
        <v>4570</v>
      </c>
      <c r="V1549" t="s">
        <v>4496</v>
      </c>
      <c r="W1549" t="s">
        <v>4570</v>
      </c>
      <c r="X1549" t="s">
        <v>6755</v>
      </c>
      <c r="Y1549" t="s">
        <v>4517</v>
      </c>
      <c r="Z1549" t="s">
        <v>8</v>
      </c>
      <c r="AA1549">
        <v>0</v>
      </c>
      <c r="AB1549" t="s">
        <v>195</v>
      </c>
      <c r="AC1549">
        <v>0</v>
      </c>
      <c r="AD1549" t="s">
        <v>195</v>
      </c>
      <c r="AE1549">
        <v>0</v>
      </c>
      <c r="AF1549" t="s">
        <v>195</v>
      </c>
      <c r="AG1549">
        <v>0</v>
      </c>
      <c r="AH1549" t="s">
        <v>195</v>
      </c>
      <c r="AI1549">
        <v>12</v>
      </c>
      <c r="AJ1549" t="s">
        <v>32</v>
      </c>
      <c r="AK1549">
        <v>2920000</v>
      </c>
      <c r="AL1549">
        <v>35040000</v>
      </c>
      <c r="AM1549" t="s">
        <v>195</v>
      </c>
      <c r="AN1549">
        <v>0</v>
      </c>
      <c r="AO1549" t="s">
        <v>4943</v>
      </c>
      <c r="AP1549">
        <v>197911</v>
      </c>
      <c r="AQ1549">
        <v>912989</v>
      </c>
      <c r="AR1549">
        <v>2603916</v>
      </c>
      <c r="AS1549">
        <v>2718648</v>
      </c>
      <c r="AT1549">
        <v>2966102</v>
      </c>
      <c r="AU1549">
        <v>3356422</v>
      </c>
      <c r="AV1549">
        <v>3324082</v>
      </c>
      <c r="AW1549">
        <v>5417061</v>
      </c>
      <c r="AX1549">
        <v>5229211</v>
      </c>
      <c r="AY1549">
        <v>4479576</v>
      </c>
      <c r="AZ1549">
        <v>3698657</v>
      </c>
      <c r="BA1549">
        <v>135425</v>
      </c>
      <c r="BB1549" t="s">
        <v>3796</v>
      </c>
      <c r="BC1549" t="s">
        <v>3797</v>
      </c>
      <c r="BD1549" t="s">
        <v>3813</v>
      </c>
      <c r="BE1549" t="s">
        <v>4605</v>
      </c>
      <c r="BF1549" t="s">
        <v>3734</v>
      </c>
      <c r="BG1549" t="s">
        <v>3834</v>
      </c>
      <c r="BH1549" t="s">
        <v>523</v>
      </c>
      <c r="BI1549" t="s">
        <v>565</v>
      </c>
      <c r="BJ1549" t="s">
        <v>549</v>
      </c>
      <c r="BK1549" t="s">
        <v>3835</v>
      </c>
      <c r="BL1549" t="s">
        <v>6756</v>
      </c>
      <c r="BM1549" t="s">
        <v>4949</v>
      </c>
      <c r="BN1549" t="s">
        <v>5721</v>
      </c>
      <c r="BO1549" t="s">
        <v>4950</v>
      </c>
      <c r="BP1549" s="441" t="str">
        <f t="shared" si="24"/>
        <v>WA.2378.EBA.994.002.GD.521115</v>
      </c>
    </row>
    <row r="1550" spans="1:68">
      <c r="A1550" t="s">
        <v>4935</v>
      </c>
      <c r="B1550" t="s">
        <v>4936</v>
      </c>
      <c r="C1550" t="s">
        <v>4937</v>
      </c>
      <c r="D1550" t="s">
        <v>3795</v>
      </c>
      <c r="E1550" t="s">
        <v>197</v>
      </c>
      <c r="F1550" t="s">
        <v>3812</v>
      </c>
      <c r="G1550" t="s">
        <v>820</v>
      </c>
      <c r="H1550" t="s">
        <v>4938</v>
      </c>
      <c r="I1550">
        <v>9</v>
      </c>
      <c r="J1550" t="s">
        <v>5716</v>
      </c>
      <c r="K1550">
        <v>1</v>
      </c>
      <c r="L1550" t="s">
        <v>546</v>
      </c>
      <c r="M1550" t="s">
        <v>2218</v>
      </c>
      <c r="N1550" t="s">
        <v>2219</v>
      </c>
      <c r="O1550" t="s">
        <v>559</v>
      </c>
      <c r="P1550" t="s">
        <v>8</v>
      </c>
      <c r="Q1550" t="s">
        <v>4570</v>
      </c>
      <c r="R1550" t="s">
        <v>4940</v>
      </c>
      <c r="S1550" t="s">
        <v>195</v>
      </c>
      <c r="T1550" t="s">
        <v>4570</v>
      </c>
      <c r="U1550" t="s">
        <v>4570</v>
      </c>
      <c r="V1550" t="s">
        <v>5395</v>
      </c>
      <c r="W1550" t="s">
        <v>4496</v>
      </c>
      <c r="X1550" t="s">
        <v>6757</v>
      </c>
      <c r="Y1550" t="s">
        <v>4583</v>
      </c>
      <c r="Z1550" t="s">
        <v>8</v>
      </c>
      <c r="AA1550">
        <v>0</v>
      </c>
      <c r="AB1550" t="s">
        <v>195</v>
      </c>
      <c r="AC1550">
        <v>0</v>
      </c>
      <c r="AD1550" t="s">
        <v>195</v>
      </c>
      <c r="AE1550">
        <v>0</v>
      </c>
      <c r="AF1550" t="s">
        <v>195</v>
      </c>
      <c r="AG1550">
        <v>0</v>
      </c>
      <c r="AH1550" t="s">
        <v>195</v>
      </c>
      <c r="AI1550">
        <v>3</v>
      </c>
      <c r="AJ1550" t="s">
        <v>25</v>
      </c>
      <c r="AK1550">
        <v>300000</v>
      </c>
      <c r="AL1550">
        <v>900000</v>
      </c>
      <c r="AM1550" t="s">
        <v>195</v>
      </c>
      <c r="AN1550">
        <v>0</v>
      </c>
      <c r="AO1550" t="s">
        <v>4943</v>
      </c>
      <c r="AP1550">
        <v>5083</v>
      </c>
      <c r="AQ1550">
        <v>23450</v>
      </c>
      <c r="AR1550">
        <v>66881</v>
      </c>
      <c r="AS1550">
        <v>69828</v>
      </c>
      <c r="AT1550">
        <v>76184</v>
      </c>
      <c r="AU1550">
        <v>86209</v>
      </c>
      <c r="AV1550">
        <v>85379</v>
      </c>
      <c r="AW1550">
        <v>139137</v>
      </c>
      <c r="AX1550">
        <v>134312</v>
      </c>
      <c r="AY1550">
        <v>115058</v>
      </c>
      <c r="AZ1550">
        <v>95000</v>
      </c>
      <c r="BA1550">
        <v>3479</v>
      </c>
      <c r="BB1550" t="s">
        <v>3796</v>
      </c>
      <c r="BC1550" t="s">
        <v>3797</v>
      </c>
      <c r="BD1550" t="s">
        <v>3813</v>
      </c>
      <c r="BE1550" t="s">
        <v>4605</v>
      </c>
      <c r="BF1550" t="s">
        <v>3734</v>
      </c>
      <c r="BG1550" t="s">
        <v>3834</v>
      </c>
      <c r="BH1550" t="s">
        <v>523</v>
      </c>
      <c r="BI1550" t="s">
        <v>565</v>
      </c>
      <c r="BJ1550" t="s">
        <v>549</v>
      </c>
      <c r="BK1550" t="s">
        <v>3835</v>
      </c>
      <c r="BL1550" t="s">
        <v>6758</v>
      </c>
      <c r="BM1550" t="s">
        <v>4949</v>
      </c>
      <c r="BN1550" t="s">
        <v>5721</v>
      </c>
      <c r="BO1550" t="s">
        <v>4950</v>
      </c>
      <c r="BP1550" s="441" t="str">
        <f t="shared" si="24"/>
        <v>WA.2378.EBA.994.002.GD.521115</v>
      </c>
    </row>
    <row r="1551" spans="1:68">
      <c r="A1551" t="s">
        <v>4935</v>
      </c>
      <c r="B1551" t="s">
        <v>4936</v>
      </c>
      <c r="C1551" t="s">
        <v>4937</v>
      </c>
      <c r="D1551" t="s">
        <v>3795</v>
      </c>
      <c r="E1551" t="s">
        <v>197</v>
      </c>
      <c r="F1551" t="s">
        <v>3812</v>
      </c>
      <c r="G1551" t="s">
        <v>820</v>
      </c>
      <c r="H1551" t="s">
        <v>4938</v>
      </c>
      <c r="I1551">
        <v>9</v>
      </c>
      <c r="J1551" t="s">
        <v>5716</v>
      </c>
      <c r="K1551">
        <v>1</v>
      </c>
      <c r="L1551" t="s">
        <v>546</v>
      </c>
      <c r="M1551" t="s">
        <v>2218</v>
      </c>
      <c r="N1551" t="s">
        <v>2219</v>
      </c>
      <c r="O1551" t="s">
        <v>559</v>
      </c>
      <c r="P1551" t="s">
        <v>8</v>
      </c>
      <c r="Q1551" t="s">
        <v>4570</v>
      </c>
      <c r="R1551" t="s">
        <v>4940</v>
      </c>
      <c r="S1551" t="s">
        <v>195</v>
      </c>
      <c r="T1551" t="s">
        <v>4570</v>
      </c>
      <c r="U1551" t="s">
        <v>4570</v>
      </c>
      <c r="V1551" t="s">
        <v>4951</v>
      </c>
      <c r="W1551" t="s">
        <v>4951</v>
      </c>
      <c r="X1551" t="s">
        <v>6759</v>
      </c>
      <c r="Y1551" t="s">
        <v>4516</v>
      </c>
      <c r="Z1551" t="s">
        <v>8</v>
      </c>
      <c r="AA1551">
        <v>0</v>
      </c>
      <c r="AB1551" t="s">
        <v>195</v>
      </c>
      <c r="AC1551">
        <v>0</v>
      </c>
      <c r="AD1551" t="s">
        <v>195</v>
      </c>
      <c r="AE1551">
        <v>0</v>
      </c>
      <c r="AF1551" t="s">
        <v>195</v>
      </c>
      <c r="AG1551">
        <v>0</v>
      </c>
      <c r="AH1551" t="s">
        <v>195</v>
      </c>
      <c r="AI1551">
        <v>12</v>
      </c>
      <c r="AJ1551" t="s">
        <v>32</v>
      </c>
      <c r="AK1551">
        <v>324000</v>
      </c>
      <c r="AL1551">
        <v>3888000</v>
      </c>
      <c r="AM1551" t="s">
        <v>195</v>
      </c>
      <c r="AN1551">
        <v>0</v>
      </c>
      <c r="AO1551" t="s">
        <v>4943</v>
      </c>
      <c r="AP1551">
        <v>21960</v>
      </c>
      <c r="AQ1551">
        <v>101304</v>
      </c>
      <c r="AR1551">
        <v>288928</v>
      </c>
      <c r="AS1551">
        <v>301658</v>
      </c>
      <c r="AT1551">
        <v>329115</v>
      </c>
      <c r="AU1551">
        <v>372425</v>
      </c>
      <c r="AV1551">
        <v>368836</v>
      </c>
      <c r="AW1551">
        <v>601071</v>
      </c>
      <c r="AX1551">
        <v>580227</v>
      </c>
      <c r="AY1551">
        <v>497049</v>
      </c>
      <c r="AZ1551">
        <v>410399</v>
      </c>
      <c r="BA1551">
        <v>15028</v>
      </c>
      <c r="BB1551" t="s">
        <v>3796</v>
      </c>
      <c r="BC1551" t="s">
        <v>3797</v>
      </c>
      <c r="BD1551" t="s">
        <v>3813</v>
      </c>
      <c r="BE1551" t="s">
        <v>4605</v>
      </c>
      <c r="BF1551" t="s">
        <v>3734</v>
      </c>
      <c r="BG1551" t="s">
        <v>3834</v>
      </c>
      <c r="BH1551" t="s">
        <v>523</v>
      </c>
      <c r="BI1551" t="s">
        <v>565</v>
      </c>
      <c r="BJ1551" t="s">
        <v>549</v>
      </c>
      <c r="BK1551" t="s">
        <v>3835</v>
      </c>
      <c r="BL1551" t="s">
        <v>6760</v>
      </c>
      <c r="BM1551" t="s">
        <v>4949</v>
      </c>
      <c r="BN1551" t="s">
        <v>5721</v>
      </c>
      <c r="BO1551" t="s">
        <v>4950</v>
      </c>
      <c r="BP1551" s="441" t="str">
        <f t="shared" si="24"/>
        <v>WA.2378.EBA.994.002.GD.521115</v>
      </c>
    </row>
    <row r="1552" spans="1:68">
      <c r="A1552" t="s">
        <v>4935</v>
      </c>
      <c r="B1552" t="s">
        <v>4936</v>
      </c>
      <c r="C1552" t="s">
        <v>4937</v>
      </c>
      <c r="D1552" t="s">
        <v>3795</v>
      </c>
      <c r="E1552" t="s">
        <v>197</v>
      </c>
      <c r="F1552" t="s">
        <v>3812</v>
      </c>
      <c r="G1552" t="s">
        <v>820</v>
      </c>
      <c r="H1552" t="s">
        <v>4938</v>
      </c>
      <c r="I1552">
        <v>9</v>
      </c>
      <c r="J1552" t="s">
        <v>5716</v>
      </c>
      <c r="K1552">
        <v>1</v>
      </c>
      <c r="L1552" t="s">
        <v>546</v>
      </c>
      <c r="M1552" t="s">
        <v>2218</v>
      </c>
      <c r="N1552" t="s">
        <v>2219</v>
      </c>
      <c r="O1552" t="s">
        <v>559</v>
      </c>
      <c r="P1552" t="s">
        <v>8</v>
      </c>
      <c r="Q1552" t="s">
        <v>4570</v>
      </c>
      <c r="R1552" t="s">
        <v>4940</v>
      </c>
      <c r="S1552" t="s">
        <v>195</v>
      </c>
      <c r="T1552" t="s">
        <v>4570</v>
      </c>
      <c r="U1552" t="s">
        <v>4570</v>
      </c>
      <c r="V1552" t="s">
        <v>5001</v>
      </c>
      <c r="W1552" t="s">
        <v>5001</v>
      </c>
      <c r="X1552" t="s">
        <v>6761</v>
      </c>
      <c r="Y1552" t="s">
        <v>4515</v>
      </c>
      <c r="Z1552" t="s">
        <v>8</v>
      </c>
      <c r="AA1552">
        <v>0</v>
      </c>
      <c r="AB1552" t="s">
        <v>195</v>
      </c>
      <c r="AC1552">
        <v>0</v>
      </c>
      <c r="AD1552" t="s">
        <v>195</v>
      </c>
      <c r="AE1552">
        <v>0</v>
      </c>
      <c r="AF1552" t="s">
        <v>195</v>
      </c>
      <c r="AG1552">
        <v>0</v>
      </c>
      <c r="AH1552" t="s">
        <v>195</v>
      </c>
      <c r="AI1552">
        <v>12</v>
      </c>
      <c r="AJ1552" t="s">
        <v>32</v>
      </c>
      <c r="AK1552">
        <v>324000</v>
      </c>
      <c r="AL1552">
        <v>3888000</v>
      </c>
      <c r="AM1552" t="s">
        <v>195</v>
      </c>
      <c r="AN1552">
        <v>0</v>
      </c>
      <c r="AO1552" t="s">
        <v>4943</v>
      </c>
      <c r="AP1552">
        <v>21960</v>
      </c>
      <c r="AQ1552">
        <v>101304</v>
      </c>
      <c r="AR1552">
        <v>288928</v>
      </c>
      <c r="AS1552">
        <v>301658</v>
      </c>
      <c r="AT1552">
        <v>329115</v>
      </c>
      <c r="AU1552">
        <v>372425</v>
      </c>
      <c r="AV1552">
        <v>368836</v>
      </c>
      <c r="AW1552">
        <v>601071</v>
      </c>
      <c r="AX1552">
        <v>580227</v>
      </c>
      <c r="AY1552">
        <v>497049</v>
      </c>
      <c r="AZ1552">
        <v>410399</v>
      </c>
      <c r="BA1552">
        <v>15028</v>
      </c>
      <c r="BB1552" t="s">
        <v>3796</v>
      </c>
      <c r="BC1552" t="s">
        <v>3797</v>
      </c>
      <c r="BD1552" t="s">
        <v>3813</v>
      </c>
      <c r="BE1552" t="s">
        <v>4605</v>
      </c>
      <c r="BF1552" t="s">
        <v>3734</v>
      </c>
      <c r="BG1552" t="s">
        <v>3834</v>
      </c>
      <c r="BH1552" t="s">
        <v>523</v>
      </c>
      <c r="BI1552" t="s">
        <v>565</v>
      </c>
      <c r="BJ1552" t="s">
        <v>549</v>
      </c>
      <c r="BK1552" t="s">
        <v>3835</v>
      </c>
      <c r="BL1552" t="s">
        <v>6762</v>
      </c>
      <c r="BM1552" t="s">
        <v>4949</v>
      </c>
      <c r="BN1552" t="s">
        <v>5721</v>
      </c>
      <c r="BO1552" t="s">
        <v>4950</v>
      </c>
      <c r="BP1552" s="441" t="str">
        <f t="shared" si="24"/>
        <v>WA.2378.EBA.994.002.GD.521115</v>
      </c>
    </row>
    <row r="1553" spans="1:68">
      <c r="A1553" t="s">
        <v>4935</v>
      </c>
      <c r="B1553" t="s">
        <v>4936</v>
      </c>
      <c r="C1553" t="s">
        <v>4937</v>
      </c>
      <c r="D1553" t="s">
        <v>3795</v>
      </c>
      <c r="E1553" t="s">
        <v>197</v>
      </c>
      <c r="F1553" t="s">
        <v>3812</v>
      </c>
      <c r="G1553" t="s">
        <v>820</v>
      </c>
      <c r="H1553" t="s">
        <v>4938</v>
      </c>
      <c r="I1553">
        <v>9</v>
      </c>
      <c r="J1553" t="s">
        <v>5716</v>
      </c>
      <c r="K1553">
        <v>1</v>
      </c>
      <c r="L1553" t="s">
        <v>546</v>
      </c>
      <c r="M1553" t="s">
        <v>2218</v>
      </c>
      <c r="N1553" t="s">
        <v>2219</v>
      </c>
      <c r="O1553" t="s">
        <v>559</v>
      </c>
      <c r="P1553" t="s">
        <v>8</v>
      </c>
      <c r="Q1553" t="s">
        <v>4570</v>
      </c>
      <c r="R1553" t="s">
        <v>4940</v>
      </c>
      <c r="S1553" t="s">
        <v>195</v>
      </c>
      <c r="T1553" t="s">
        <v>4570</v>
      </c>
      <c r="U1553" t="s">
        <v>4570</v>
      </c>
      <c r="V1553" t="s">
        <v>5092</v>
      </c>
      <c r="W1553" t="s">
        <v>5092</v>
      </c>
      <c r="X1553" t="s">
        <v>6763</v>
      </c>
      <c r="Y1553" t="s">
        <v>4514</v>
      </c>
      <c r="Z1553" t="s">
        <v>8</v>
      </c>
      <c r="AA1553">
        <v>0</v>
      </c>
      <c r="AB1553" t="s">
        <v>195</v>
      </c>
      <c r="AC1553">
        <v>0</v>
      </c>
      <c r="AD1553" t="s">
        <v>195</v>
      </c>
      <c r="AE1553">
        <v>0</v>
      </c>
      <c r="AF1553" t="s">
        <v>195</v>
      </c>
      <c r="AG1553">
        <v>0</v>
      </c>
      <c r="AH1553" t="s">
        <v>195</v>
      </c>
      <c r="AI1553">
        <v>12</v>
      </c>
      <c r="AJ1553" t="s">
        <v>32</v>
      </c>
      <c r="AK1553">
        <v>680000</v>
      </c>
      <c r="AL1553">
        <v>8160000</v>
      </c>
      <c r="AM1553" t="s">
        <v>195</v>
      </c>
      <c r="AN1553">
        <v>0</v>
      </c>
      <c r="AO1553" t="s">
        <v>4943</v>
      </c>
      <c r="AP1553">
        <v>46089</v>
      </c>
      <c r="AQ1553">
        <v>212614</v>
      </c>
      <c r="AR1553">
        <v>606391</v>
      </c>
      <c r="AS1553">
        <v>633110</v>
      </c>
      <c r="AT1553">
        <v>690736</v>
      </c>
      <c r="AU1553">
        <v>781633</v>
      </c>
      <c r="AV1553">
        <v>774101</v>
      </c>
      <c r="AW1553">
        <v>1261507</v>
      </c>
      <c r="AX1553">
        <v>1217761</v>
      </c>
      <c r="AY1553">
        <v>1043189</v>
      </c>
      <c r="AZ1553">
        <v>861331</v>
      </c>
      <c r="BA1553">
        <v>31538</v>
      </c>
      <c r="BB1553" t="s">
        <v>3796</v>
      </c>
      <c r="BC1553" t="s">
        <v>3797</v>
      </c>
      <c r="BD1553" t="s">
        <v>3813</v>
      </c>
      <c r="BE1553" t="s">
        <v>4605</v>
      </c>
      <c r="BF1553" t="s">
        <v>3734</v>
      </c>
      <c r="BG1553" t="s">
        <v>3834</v>
      </c>
      <c r="BH1553" t="s">
        <v>523</v>
      </c>
      <c r="BI1553" t="s">
        <v>565</v>
      </c>
      <c r="BJ1553" t="s">
        <v>549</v>
      </c>
      <c r="BK1553" t="s">
        <v>3835</v>
      </c>
      <c r="BL1553" t="s">
        <v>6764</v>
      </c>
      <c r="BM1553" t="s">
        <v>4949</v>
      </c>
      <c r="BN1553" t="s">
        <v>5721</v>
      </c>
      <c r="BO1553" t="s">
        <v>4950</v>
      </c>
      <c r="BP1553" s="441" t="str">
        <f t="shared" si="24"/>
        <v>WA.2378.EBA.994.002.GD.521115</v>
      </c>
    </row>
    <row r="1554" spans="1:68">
      <c r="A1554" t="s">
        <v>4935</v>
      </c>
      <c r="B1554" t="s">
        <v>4936</v>
      </c>
      <c r="C1554" t="s">
        <v>4937</v>
      </c>
      <c r="D1554" t="s">
        <v>3795</v>
      </c>
      <c r="E1554" t="s">
        <v>197</v>
      </c>
      <c r="F1554" t="s">
        <v>3812</v>
      </c>
      <c r="G1554" t="s">
        <v>820</v>
      </c>
      <c r="H1554" t="s">
        <v>4938</v>
      </c>
      <c r="I1554">
        <v>9</v>
      </c>
      <c r="J1554" t="s">
        <v>5716</v>
      </c>
      <c r="K1554">
        <v>1</v>
      </c>
      <c r="L1554" t="s">
        <v>546</v>
      </c>
      <c r="M1554" t="s">
        <v>2218</v>
      </c>
      <c r="N1554" t="s">
        <v>2219</v>
      </c>
      <c r="O1554" t="s">
        <v>559</v>
      </c>
      <c r="P1554" t="s">
        <v>8</v>
      </c>
      <c r="Q1554" t="s">
        <v>4570</v>
      </c>
      <c r="R1554" t="s">
        <v>4940</v>
      </c>
      <c r="S1554" t="s">
        <v>195</v>
      </c>
      <c r="T1554" t="s">
        <v>4570</v>
      </c>
      <c r="U1554" t="s">
        <v>4570</v>
      </c>
      <c r="V1554" t="s">
        <v>5096</v>
      </c>
      <c r="W1554" t="s">
        <v>5096</v>
      </c>
      <c r="X1554" t="s">
        <v>6765</v>
      </c>
      <c r="Y1554" t="s">
        <v>4513</v>
      </c>
      <c r="Z1554" t="s">
        <v>8</v>
      </c>
      <c r="AA1554">
        <v>0</v>
      </c>
      <c r="AB1554" t="s">
        <v>195</v>
      </c>
      <c r="AC1554">
        <v>0</v>
      </c>
      <c r="AD1554" t="s">
        <v>195</v>
      </c>
      <c r="AE1554">
        <v>0</v>
      </c>
      <c r="AF1554" t="s">
        <v>195</v>
      </c>
      <c r="AG1554">
        <v>0</v>
      </c>
      <c r="AH1554" t="s">
        <v>195</v>
      </c>
      <c r="AI1554">
        <v>12</v>
      </c>
      <c r="AJ1554" t="s">
        <v>32</v>
      </c>
      <c r="AK1554">
        <v>200000</v>
      </c>
      <c r="AL1554">
        <v>2400000</v>
      </c>
      <c r="AM1554" t="s">
        <v>195</v>
      </c>
      <c r="AN1554">
        <v>0</v>
      </c>
      <c r="AO1554" t="s">
        <v>4943</v>
      </c>
      <c r="AP1554">
        <v>13556</v>
      </c>
      <c r="AQ1554">
        <v>62534</v>
      </c>
      <c r="AR1554">
        <v>178350</v>
      </c>
      <c r="AS1554">
        <v>186209</v>
      </c>
      <c r="AT1554">
        <v>203158</v>
      </c>
      <c r="AU1554">
        <v>229892</v>
      </c>
      <c r="AV1554">
        <v>227677</v>
      </c>
      <c r="AW1554">
        <v>371032</v>
      </c>
      <c r="AX1554">
        <v>358165</v>
      </c>
      <c r="AY1554">
        <v>306820</v>
      </c>
      <c r="AZ1554">
        <v>253333</v>
      </c>
      <c r="BA1554">
        <v>9274</v>
      </c>
      <c r="BB1554" t="s">
        <v>3796</v>
      </c>
      <c r="BC1554" t="s">
        <v>3797</v>
      </c>
      <c r="BD1554" t="s">
        <v>3813</v>
      </c>
      <c r="BE1554" t="s">
        <v>4605</v>
      </c>
      <c r="BF1554" t="s">
        <v>3734</v>
      </c>
      <c r="BG1554" t="s">
        <v>3834</v>
      </c>
      <c r="BH1554" t="s">
        <v>523</v>
      </c>
      <c r="BI1554" t="s">
        <v>565</v>
      </c>
      <c r="BJ1554" t="s">
        <v>549</v>
      </c>
      <c r="BK1554" t="s">
        <v>3835</v>
      </c>
      <c r="BL1554" t="s">
        <v>6766</v>
      </c>
      <c r="BM1554" t="s">
        <v>4949</v>
      </c>
      <c r="BN1554" t="s">
        <v>5721</v>
      </c>
      <c r="BO1554" t="s">
        <v>4950</v>
      </c>
      <c r="BP1554" s="441" t="str">
        <f t="shared" si="24"/>
        <v>WA.2378.EBA.994.002.GD.521115</v>
      </c>
    </row>
    <row r="1555" spans="1:68">
      <c r="A1555" t="s">
        <v>4935</v>
      </c>
      <c r="B1555" t="s">
        <v>4936</v>
      </c>
      <c r="C1555" t="s">
        <v>4937</v>
      </c>
      <c r="D1555" t="s">
        <v>3795</v>
      </c>
      <c r="E1555" t="s">
        <v>197</v>
      </c>
      <c r="F1555" t="s">
        <v>3812</v>
      </c>
      <c r="G1555" t="s">
        <v>820</v>
      </c>
      <c r="H1555" t="s">
        <v>4938</v>
      </c>
      <c r="I1555">
        <v>9</v>
      </c>
      <c r="J1555" t="s">
        <v>5716</v>
      </c>
      <c r="K1555">
        <v>1</v>
      </c>
      <c r="L1555" t="s">
        <v>546</v>
      </c>
      <c r="M1555" t="s">
        <v>2218</v>
      </c>
      <c r="N1555" t="s">
        <v>2219</v>
      </c>
      <c r="O1555" t="s">
        <v>559</v>
      </c>
      <c r="P1555" t="s">
        <v>8</v>
      </c>
      <c r="Q1555" t="s">
        <v>4570</v>
      </c>
      <c r="R1555" t="s">
        <v>4940</v>
      </c>
      <c r="S1555" t="s">
        <v>195</v>
      </c>
      <c r="T1555" t="s">
        <v>4570</v>
      </c>
      <c r="U1555" t="s">
        <v>4570</v>
      </c>
      <c r="V1555" t="s">
        <v>5265</v>
      </c>
      <c r="W1555" t="s">
        <v>5265</v>
      </c>
      <c r="X1555" t="s">
        <v>6767</v>
      </c>
      <c r="Y1555" t="s">
        <v>4512</v>
      </c>
      <c r="Z1555" t="s">
        <v>8</v>
      </c>
      <c r="AA1555">
        <v>0</v>
      </c>
      <c r="AB1555" t="s">
        <v>195</v>
      </c>
      <c r="AC1555">
        <v>0</v>
      </c>
      <c r="AD1555" t="s">
        <v>195</v>
      </c>
      <c r="AE1555">
        <v>0</v>
      </c>
      <c r="AF1555" t="s">
        <v>195</v>
      </c>
      <c r="AG1555">
        <v>0</v>
      </c>
      <c r="AH1555" t="s">
        <v>195</v>
      </c>
      <c r="AI1555">
        <v>12</v>
      </c>
      <c r="AJ1555" t="s">
        <v>32</v>
      </c>
      <c r="AK1555">
        <v>80000</v>
      </c>
      <c r="AL1555">
        <v>960000</v>
      </c>
      <c r="AM1555" t="s">
        <v>195</v>
      </c>
      <c r="AN1555">
        <v>0</v>
      </c>
      <c r="AO1555" t="s">
        <v>4943</v>
      </c>
      <c r="AP1555">
        <v>5422</v>
      </c>
      <c r="AQ1555">
        <v>25013</v>
      </c>
      <c r="AR1555">
        <v>71340</v>
      </c>
      <c r="AS1555">
        <v>74483</v>
      </c>
      <c r="AT1555">
        <v>81263</v>
      </c>
      <c r="AU1555">
        <v>91957</v>
      </c>
      <c r="AV1555">
        <v>91071</v>
      </c>
      <c r="AW1555">
        <v>148413</v>
      </c>
      <c r="AX1555">
        <v>143266</v>
      </c>
      <c r="AY1555">
        <v>122728</v>
      </c>
      <c r="AZ1555">
        <v>101333</v>
      </c>
      <c r="BA1555">
        <v>3711</v>
      </c>
      <c r="BB1555" t="s">
        <v>3796</v>
      </c>
      <c r="BC1555" t="s">
        <v>3797</v>
      </c>
      <c r="BD1555" t="s">
        <v>3813</v>
      </c>
      <c r="BE1555" t="s">
        <v>4605</v>
      </c>
      <c r="BF1555" t="s">
        <v>3734</v>
      </c>
      <c r="BG1555" t="s">
        <v>3834</v>
      </c>
      <c r="BH1555" t="s">
        <v>523</v>
      </c>
      <c r="BI1555" t="s">
        <v>565</v>
      </c>
      <c r="BJ1555" t="s">
        <v>549</v>
      </c>
      <c r="BK1555" t="s">
        <v>3835</v>
      </c>
      <c r="BL1555" t="s">
        <v>6768</v>
      </c>
      <c r="BM1555" t="s">
        <v>4949</v>
      </c>
      <c r="BN1555" t="s">
        <v>5721</v>
      </c>
      <c r="BO1555" t="s">
        <v>4950</v>
      </c>
      <c r="BP1555" s="441" t="str">
        <f t="shared" si="24"/>
        <v>WA.2378.EBA.994.002.GD.521115</v>
      </c>
    </row>
    <row r="1556" spans="1:68">
      <c r="A1556" t="s">
        <v>4935</v>
      </c>
      <c r="B1556" t="s">
        <v>4936</v>
      </c>
      <c r="C1556" t="s">
        <v>4937</v>
      </c>
      <c r="D1556" t="s">
        <v>3795</v>
      </c>
      <c r="E1556" t="s">
        <v>197</v>
      </c>
      <c r="F1556" t="s">
        <v>3812</v>
      </c>
      <c r="G1556" t="s">
        <v>820</v>
      </c>
      <c r="H1556" t="s">
        <v>4938</v>
      </c>
      <c r="I1556">
        <v>9</v>
      </c>
      <c r="J1556" t="s">
        <v>5716</v>
      </c>
      <c r="K1556">
        <v>1</v>
      </c>
      <c r="L1556" t="s">
        <v>546</v>
      </c>
      <c r="M1556" t="s">
        <v>2218</v>
      </c>
      <c r="N1556" t="s">
        <v>2219</v>
      </c>
      <c r="O1556" t="s">
        <v>559</v>
      </c>
      <c r="P1556" t="s">
        <v>8</v>
      </c>
      <c r="Q1556" t="s">
        <v>4570</v>
      </c>
      <c r="R1556" t="s">
        <v>4940</v>
      </c>
      <c r="S1556" t="s">
        <v>195</v>
      </c>
      <c r="T1556" t="s">
        <v>4570</v>
      </c>
      <c r="U1556" t="s">
        <v>4570</v>
      </c>
      <c r="V1556" t="s">
        <v>5269</v>
      </c>
      <c r="W1556" t="s">
        <v>5269</v>
      </c>
      <c r="X1556" t="s">
        <v>6769</v>
      </c>
      <c r="Y1556" t="s">
        <v>4511</v>
      </c>
      <c r="Z1556" t="s">
        <v>8</v>
      </c>
      <c r="AA1556">
        <v>0</v>
      </c>
      <c r="AB1556" t="s">
        <v>195</v>
      </c>
      <c r="AC1556">
        <v>0</v>
      </c>
      <c r="AD1556" t="s">
        <v>195</v>
      </c>
      <c r="AE1556">
        <v>0</v>
      </c>
      <c r="AF1556" t="s">
        <v>195</v>
      </c>
      <c r="AG1556">
        <v>0</v>
      </c>
      <c r="AH1556" t="s">
        <v>195</v>
      </c>
      <c r="AI1556">
        <v>12</v>
      </c>
      <c r="AJ1556" t="s">
        <v>32</v>
      </c>
      <c r="AK1556">
        <v>200000</v>
      </c>
      <c r="AL1556">
        <v>2400000</v>
      </c>
      <c r="AM1556" t="s">
        <v>195</v>
      </c>
      <c r="AN1556">
        <v>0</v>
      </c>
      <c r="AO1556" t="s">
        <v>4943</v>
      </c>
      <c r="AP1556">
        <v>13556</v>
      </c>
      <c r="AQ1556">
        <v>62534</v>
      </c>
      <c r="AR1556">
        <v>178350</v>
      </c>
      <c r="AS1556">
        <v>186209</v>
      </c>
      <c r="AT1556">
        <v>203158</v>
      </c>
      <c r="AU1556">
        <v>229892</v>
      </c>
      <c r="AV1556">
        <v>227677</v>
      </c>
      <c r="AW1556">
        <v>371032</v>
      </c>
      <c r="AX1556">
        <v>358165</v>
      </c>
      <c r="AY1556">
        <v>306820</v>
      </c>
      <c r="AZ1556">
        <v>253333</v>
      </c>
      <c r="BA1556">
        <v>9274</v>
      </c>
      <c r="BB1556" t="s">
        <v>3796</v>
      </c>
      <c r="BC1556" t="s">
        <v>3797</v>
      </c>
      <c r="BD1556" t="s">
        <v>3813</v>
      </c>
      <c r="BE1556" t="s">
        <v>4605</v>
      </c>
      <c r="BF1556" t="s">
        <v>3734</v>
      </c>
      <c r="BG1556" t="s">
        <v>3834</v>
      </c>
      <c r="BH1556" t="s">
        <v>523</v>
      </c>
      <c r="BI1556" t="s">
        <v>565</v>
      </c>
      <c r="BJ1556" t="s">
        <v>549</v>
      </c>
      <c r="BK1556" t="s">
        <v>3835</v>
      </c>
      <c r="BL1556" t="s">
        <v>6770</v>
      </c>
      <c r="BM1556" t="s">
        <v>4949</v>
      </c>
      <c r="BN1556" t="s">
        <v>5721</v>
      </c>
      <c r="BO1556" t="s">
        <v>4950</v>
      </c>
      <c r="BP1556" s="441" t="str">
        <f t="shared" si="24"/>
        <v>WA.2378.EBA.994.002.GD.521115</v>
      </c>
    </row>
    <row r="1557" spans="1:68">
      <c r="A1557" t="s">
        <v>4935</v>
      </c>
      <c r="B1557" t="s">
        <v>4936</v>
      </c>
      <c r="C1557" t="s">
        <v>4937</v>
      </c>
      <c r="D1557" t="s">
        <v>3795</v>
      </c>
      <c r="E1557" t="s">
        <v>197</v>
      </c>
      <c r="F1557" t="s">
        <v>3812</v>
      </c>
      <c r="G1557" t="s">
        <v>820</v>
      </c>
      <c r="H1557" t="s">
        <v>4938</v>
      </c>
      <c r="I1557">
        <v>9</v>
      </c>
      <c r="J1557" t="s">
        <v>5716</v>
      </c>
      <c r="K1557">
        <v>1</v>
      </c>
      <c r="L1557" t="s">
        <v>546</v>
      </c>
      <c r="M1557" t="s">
        <v>2218</v>
      </c>
      <c r="N1557" t="s">
        <v>2219</v>
      </c>
      <c r="O1557" t="s">
        <v>559</v>
      </c>
      <c r="P1557" t="s">
        <v>8</v>
      </c>
      <c r="Q1557" t="s">
        <v>4570</v>
      </c>
      <c r="R1557" t="s">
        <v>4940</v>
      </c>
      <c r="S1557" t="s">
        <v>195</v>
      </c>
      <c r="T1557" t="s">
        <v>4570</v>
      </c>
      <c r="U1557" t="s">
        <v>4570</v>
      </c>
      <c r="V1557" t="s">
        <v>5413</v>
      </c>
      <c r="W1557" t="s">
        <v>5413</v>
      </c>
      <c r="X1557" t="s">
        <v>6771</v>
      </c>
      <c r="Y1557" t="s">
        <v>4582</v>
      </c>
      <c r="Z1557" t="s">
        <v>8</v>
      </c>
      <c r="AA1557">
        <v>0</v>
      </c>
      <c r="AB1557" t="s">
        <v>195</v>
      </c>
      <c r="AC1557">
        <v>0</v>
      </c>
      <c r="AD1557" t="s">
        <v>195</v>
      </c>
      <c r="AE1557">
        <v>0</v>
      </c>
      <c r="AF1557" t="s">
        <v>195</v>
      </c>
      <c r="AG1557">
        <v>0</v>
      </c>
      <c r="AH1557" t="s">
        <v>195</v>
      </c>
      <c r="AI1557">
        <v>1</v>
      </c>
      <c r="AJ1557" t="s">
        <v>25</v>
      </c>
      <c r="AK1557">
        <v>400000</v>
      </c>
      <c r="AL1557">
        <v>400000</v>
      </c>
      <c r="AM1557" t="s">
        <v>195</v>
      </c>
      <c r="AN1557">
        <v>0</v>
      </c>
      <c r="AO1557" t="s">
        <v>4943</v>
      </c>
      <c r="AP1557">
        <v>2259</v>
      </c>
      <c r="AQ1557">
        <v>10422</v>
      </c>
      <c r="AR1557">
        <v>29725</v>
      </c>
      <c r="AS1557">
        <v>31035</v>
      </c>
      <c r="AT1557">
        <v>33860</v>
      </c>
      <c r="AU1557">
        <v>38315</v>
      </c>
      <c r="AV1557">
        <v>37946</v>
      </c>
      <c r="AW1557">
        <v>61839</v>
      </c>
      <c r="AX1557">
        <v>59694</v>
      </c>
      <c r="AY1557">
        <v>51137</v>
      </c>
      <c r="AZ1557">
        <v>42222</v>
      </c>
      <c r="BA1557">
        <v>1546</v>
      </c>
      <c r="BB1557" t="s">
        <v>3796</v>
      </c>
      <c r="BC1557" t="s">
        <v>3797</v>
      </c>
      <c r="BD1557" t="s">
        <v>3813</v>
      </c>
      <c r="BE1557" t="s">
        <v>4605</v>
      </c>
      <c r="BF1557" t="s">
        <v>3734</v>
      </c>
      <c r="BG1557" t="s">
        <v>3834</v>
      </c>
      <c r="BH1557" t="s">
        <v>523</v>
      </c>
      <c r="BI1557" t="s">
        <v>565</v>
      </c>
      <c r="BJ1557" t="s">
        <v>549</v>
      </c>
      <c r="BK1557" t="s">
        <v>3835</v>
      </c>
      <c r="BL1557" t="s">
        <v>6772</v>
      </c>
      <c r="BM1557" t="s">
        <v>4949</v>
      </c>
      <c r="BN1557" t="s">
        <v>5721</v>
      </c>
      <c r="BO1557" t="s">
        <v>4950</v>
      </c>
      <c r="BP1557" s="441" t="str">
        <f t="shared" si="24"/>
        <v>WA.2378.EBA.994.002.GD.521115</v>
      </c>
    </row>
    <row r="1558" spans="1:68">
      <c r="A1558" t="s">
        <v>4935</v>
      </c>
      <c r="B1558" t="s">
        <v>4936</v>
      </c>
      <c r="C1558" t="s">
        <v>4937</v>
      </c>
      <c r="D1558" t="s">
        <v>3795</v>
      </c>
      <c r="E1558" t="s">
        <v>197</v>
      </c>
      <c r="F1558" t="s">
        <v>3812</v>
      </c>
      <c r="G1558" t="s">
        <v>820</v>
      </c>
      <c r="H1558" t="s">
        <v>4938</v>
      </c>
      <c r="I1558">
        <v>9</v>
      </c>
      <c r="J1558" t="s">
        <v>5716</v>
      </c>
      <c r="K1558">
        <v>1</v>
      </c>
      <c r="L1558" t="s">
        <v>546</v>
      </c>
      <c r="M1558" t="s">
        <v>2218</v>
      </c>
      <c r="N1558" t="s">
        <v>2219</v>
      </c>
      <c r="O1558" t="s">
        <v>559</v>
      </c>
      <c r="P1558" t="s">
        <v>8</v>
      </c>
      <c r="Q1558" t="s">
        <v>4570</v>
      </c>
      <c r="R1558" t="s">
        <v>4940</v>
      </c>
      <c r="S1558" t="s">
        <v>195</v>
      </c>
      <c r="T1558" t="s">
        <v>4570</v>
      </c>
      <c r="U1558" t="s">
        <v>4570</v>
      </c>
      <c r="V1558" t="s">
        <v>5417</v>
      </c>
      <c r="W1558" t="s">
        <v>5417</v>
      </c>
      <c r="X1558" t="s">
        <v>6773</v>
      </c>
      <c r="Y1558" t="s">
        <v>4581</v>
      </c>
      <c r="Z1558" t="s">
        <v>8</v>
      </c>
      <c r="AA1558">
        <v>0</v>
      </c>
      <c r="AB1558" t="s">
        <v>195</v>
      </c>
      <c r="AC1558">
        <v>0</v>
      </c>
      <c r="AD1558" t="s">
        <v>195</v>
      </c>
      <c r="AE1558">
        <v>0</v>
      </c>
      <c r="AF1558" t="s">
        <v>195</v>
      </c>
      <c r="AG1558">
        <v>0</v>
      </c>
      <c r="AH1558" t="s">
        <v>195</v>
      </c>
      <c r="AI1558">
        <v>1</v>
      </c>
      <c r="AJ1558" t="s">
        <v>25</v>
      </c>
      <c r="AK1558">
        <v>300000</v>
      </c>
      <c r="AL1558">
        <v>300000</v>
      </c>
      <c r="AM1558" t="s">
        <v>195</v>
      </c>
      <c r="AN1558">
        <v>0</v>
      </c>
      <c r="AO1558" t="s">
        <v>4943</v>
      </c>
      <c r="AP1558">
        <v>1694</v>
      </c>
      <c r="AQ1558">
        <v>7817</v>
      </c>
      <c r="AR1558">
        <v>22294</v>
      </c>
      <c r="AS1558">
        <v>23276</v>
      </c>
      <c r="AT1558">
        <v>25395</v>
      </c>
      <c r="AU1558">
        <v>28736</v>
      </c>
      <c r="AV1558">
        <v>28460</v>
      </c>
      <c r="AW1558">
        <v>46379</v>
      </c>
      <c r="AX1558">
        <v>44771</v>
      </c>
      <c r="AY1558">
        <v>38353</v>
      </c>
      <c r="AZ1558">
        <v>31667</v>
      </c>
      <c r="BA1558">
        <v>1158</v>
      </c>
      <c r="BB1558" t="s">
        <v>3796</v>
      </c>
      <c r="BC1558" t="s">
        <v>3797</v>
      </c>
      <c r="BD1558" t="s">
        <v>3813</v>
      </c>
      <c r="BE1558" t="s">
        <v>4605</v>
      </c>
      <c r="BF1558" t="s">
        <v>3734</v>
      </c>
      <c r="BG1558" t="s">
        <v>3834</v>
      </c>
      <c r="BH1558" t="s">
        <v>523</v>
      </c>
      <c r="BI1558" t="s">
        <v>565</v>
      </c>
      <c r="BJ1558" t="s">
        <v>549</v>
      </c>
      <c r="BK1558" t="s">
        <v>3835</v>
      </c>
      <c r="BL1558" t="s">
        <v>6774</v>
      </c>
      <c r="BM1558" t="s">
        <v>4949</v>
      </c>
      <c r="BN1558" t="s">
        <v>5721</v>
      </c>
      <c r="BO1558" t="s">
        <v>4950</v>
      </c>
      <c r="BP1558" s="441" t="str">
        <f t="shared" si="24"/>
        <v>WA.2378.EBA.994.002.GD.521115</v>
      </c>
    </row>
    <row r="1559" spans="1:68">
      <c r="A1559" t="s">
        <v>5010</v>
      </c>
      <c r="B1559" t="s">
        <v>4936</v>
      </c>
      <c r="C1559" t="s">
        <v>4937</v>
      </c>
      <c r="D1559" t="s">
        <v>3795</v>
      </c>
      <c r="E1559" t="s">
        <v>197</v>
      </c>
      <c r="F1559" t="s">
        <v>3812</v>
      </c>
      <c r="G1559" t="s">
        <v>820</v>
      </c>
      <c r="H1559" t="s">
        <v>4938</v>
      </c>
      <c r="I1559">
        <v>9</v>
      </c>
      <c r="J1559" t="s">
        <v>5716</v>
      </c>
      <c r="K1559">
        <v>1</v>
      </c>
      <c r="L1559" t="s">
        <v>546</v>
      </c>
      <c r="M1559" t="s">
        <v>2218</v>
      </c>
      <c r="N1559" t="s">
        <v>2219</v>
      </c>
      <c r="O1559" t="s">
        <v>559</v>
      </c>
      <c r="P1559" t="s">
        <v>8</v>
      </c>
      <c r="Q1559" t="s">
        <v>4570</v>
      </c>
      <c r="R1559" t="s">
        <v>4940</v>
      </c>
      <c r="S1559" t="s">
        <v>195</v>
      </c>
      <c r="T1559" t="s">
        <v>4570</v>
      </c>
      <c r="U1559" t="s">
        <v>4570</v>
      </c>
      <c r="V1559" t="s">
        <v>4496</v>
      </c>
      <c r="W1559" t="s">
        <v>4570</v>
      </c>
      <c r="X1559" t="s">
        <v>6755</v>
      </c>
      <c r="Y1559" t="s">
        <v>4517</v>
      </c>
      <c r="Z1559" t="s">
        <v>8</v>
      </c>
      <c r="AA1559">
        <v>0</v>
      </c>
      <c r="AB1559" t="s">
        <v>195</v>
      </c>
      <c r="AC1559">
        <v>0</v>
      </c>
      <c r="AD1559" t="s">
        <v>195</v>
      </c>
      <c r="AE1559">
        <v>0</v>
      </c>
      <c r="AF1559" t="s">
        <v>195</v>
      </c>
      <c r="AG1559">
        <v>0</v>
      </c>
      <c r="AH1559" t="s">
        <v>195</v>
      </c>
      <c r="AI1559">
        <v>12</v>
      </c>
      <c r="AJ1559" t="s">
        <v>32</v>
      </c>
      <c r="AK1559">
        <v>2920000</v>
      </c>
      <c r="AL1559">
        <v>35040000</v>
      </c>
      <c r="AM1559" t="s">
        <v>195</v>
      </c>
      <c r="AN1559">
        <v>0</v>
      </c>
      <c r="AO1559" t="s">
        <v>5011</v>
      </c>
      <c r="AP1559">
        <v>197146</v>
      </c>
      <c r="AQ1559">
        <v>909460</v>
      </c>
      <c r="AR1559">
        <v>2593852</v>
      </c>
      <c r="AS1559">
        <v>2675836</v>
      </c>
      <c r="AT1559">
        <v>1441756</v>
      </c>
      <c r="AU1559">
        <v>1782552</v>
      </c>
      <c r="AV1559">
        <v>3234415</v>
      </c>
      <c r="AW1559">
        <v>4902109</v>
      </c>
      <c r="AX1559">
        <v>4749963</v>
      </c>
      <c r="AY1559">
        <v>4104966</v>
      </c>
      <c r="AZ1559">
        <v>4900849</v>
      </c>
      <c r="BA1559">
        <v>3547096</v>
      </c>
      <c r="BB1559" t="s">
        <v>3796</v>
      </c>
      <c r="BC1559" t="s">
        <v>3797</v>
      </c>
      <c r="BD1559" t="s">
        <v>3813</v>
      </c>
      <c r="BE1559" t="s">
        <v>4605</v>
      </c>
      <c r="BF1559" t="s">
        <v>3734</v>
      </c>
      <c r="BG1559" t="s">
        <v>3834</v>
      </c>
      <c r="BH1559" t="s">
        <v>523</v>
      </c>
      <c r="BI1559" t="s">
        <v>565</v>
      </c>
      <c r="BJ1559" t="s">
        <v>549</v>
      </c>
      <c r="BK1559" t="s">
        <v>3835</v>
      </c>
      <c r="BL1559" t="s">
        <v>6756</v>
      </c>
      <c r="BM1559" t="s">
        <v>4949</v>
      </c>
      <c r="BN1559" t="s">
        <v>5721</v>
      </c>
      <c r="BO1559" t="s">
        <v>4950</v>
      </c>
      <c r="BP1559" s="441" t="str">
        <f t="shared" si="24"/>
        <v>WA.2378.EBA.994.002.GD.521115</v>
      </c>
    </row>
    <row r="1560" spans="1:68">
      <c r="A1560" t="s">
        <v>5010</v>
      </c>
      <c r="B1560" t="s">
        <v>4936</v>
      </c>
      <c r="C1560" t="s">
        <v>4937</v>
      </c>
      <c r="D1560" t="s">
        <v>3795</v>
      </c>
      <c r="E1560" t="s">
        <v>197</v>
      </c>
      <c r="F1560" t="s">
        <v>3812</v>
      </c>
      <c r="G1560" t="s">
        <v>820</v>
      </c>
      <c r="H1560" t="s">
        <v>4938</v>
      </c>
      <c r="I1560">
        <v>9</v>
      </c>
      <c r="J1560" t="s">
        <v>5716</v>
      </c>
      <c r="K1560">
        <v>1</v>
      </c>
      <c r="L1560" t="s">
        <v>546</v>
      </c>
      <c r="M1560" t="s">
        <v>2218</v>
      </c>
      <c r="N1560" t="s">
        <v>2219</v>
      </c>
      <c r="O1560" t="s">
        <v>559</v>
      </c>
      <c r="P1560" t="s">
        <v>8</v>
      </c>
      <c r="Q1560" t="s">
        <v>4570</v>
      </c>
      <c r="R1560" t="s">
        <v>4940</v>
      </c>
      <c r="S1560" t="s">
        <v>195</v>
      </c>
      <c r="T1560" t="s">
        <v>4570</v>
      </c>
      <c r="U1560" t="s">
        <v>4570</v>
      </c>
      <c r="V1560" t="s">
        <v>5395</v>
      </c>
      <c r="W1560" t="s">
        <v>4496</v>
      </c>
      <c r="X1560" t="s">
        <v>6757</v>
      </c>
      <c r="Y1560" t="s">
        <v>4583</v>
      </c>
      <c r="Z1560" t="s">
        <v>8</v>
      </c>
      <c r="AA1560">
        <v>0</v>
      </c>
      <c r="AB1560" t="s">
        <v>195</v>
      </c>
      <c r="AC1560">
        <v>0</v>
      </c>
      <c r="AD1560" t="s">
        <v>195</v>
      </c>
      <c r="AE1560">
        <v>0</v>
      </c>
      <c r="AF1560" t="s">
        <v>195</v>
      </c>
      <c r="AG1560">
        <v>0</v>
      </c>
      <c r="AH1560" t="s">
        <v>195</v>
      </c>
      <c r="AI1560">
        <v>3</v>
      </c>
      <c r="AJ1560" t="s">
        <v>25</v>
      </c>
      <c r="AK1560">
        <v>300000</v>
      </c>
      <c r="AL1560">
        <v>900000</v>
      </c>
      <c r="AM1560" t="s">
        <v>195</v>
      </c>
      <c r="AN1560">
        <v>0</v>
      </c>
      <c r="AO1560" t="s">
        <v>5011</v>
      </c>
      <c r="AP1560">
        <v>5064</v>
      </c>
      <c r="AQ1560">
        <v>23359</v>
      </c>
      <c r="AR1560">
        <v>66623</v>
      </c>
      <c r="AS1560">
        <v>68729</v>
      </c>
      <c r="AT1560">
        <v>37031</v>
      </c>
      <c r="AU1560">
        <v>45785</v>
      </c>
      <c r="AV1560">
        <v>83076</v>
      </c>
      <c r="AW1560">
        <v>125910</v>
      </c>
      <c r="AX1560">
        <v>122002</v>
      </c>
      <c r="AY1560">
        <v>105436</v>
      </c>
      <c r="AZ1560">
        <v>125878</v>
      </c>
      <c r="BA1560">
        <v>91107</v>
      </c>
      <c r="BB1560" t="s">
        <v>3796</v>
      </c>
      <c r="BC1560" t="s">
        <v>3797</v>
      </c>
      <c r="BD1560" t="s">
        <v>3813</v>
      </c>
      <c r="BE1560" t="s">
        <v>4605</v>
      </c>
      <c r="BF1560" t="s">
        <v>3734</v>
      </c>
      <c r="BG1560" t="s">
        <v>3834</v>
      </c>
      <c r="BH1560" t="s">
        <v>523</v>
      </c>
      <c r="BI1560" t="s">
        <v>565</v>
      </c>
      <c r="BJ1560" t="s">
        <v>549</v>
      </c>
      <c r="BK1560" t="s">
        <v>3835</v>
      </c>
      <c r="BL1560" t="s">
        <v>6758</v>
      </c>
      <c r="BM1560" t="s">
        <v>4949</v>
      </c>
      <c r="BN1560" t="s">
        <v>5721</v>
      </c>
      <c r="BO1560" t="s">
        <v>4950</v>
      </c>
      <c r="BP1560" s="441" t="str">
        <f t="shared" si="24"/>
        <v>WA.2378.EBA.994.002.GD.521115</v>
      </c>
    </row>
    <row r="1561" spans="1:68">
      <c r="A1561" t="s">
        <v>5010</v>
      </c>
      <c r="B1561" t="s">
        <v>4936</v>
      </c>
      <c r="C1561" t="s">
        <v>4937</v>
      </c>
      <c r="D1561" t="s">
        <v>3795</v>
      </c>
      <c r="E1561" t="s">
        <v>197</v>
      </c>
      <c r="F1561" t="s">
        <v>3812</v>
      </c>
      <c r="G1561" t="s">
        <v>820</v>
      </c>
      <c r="H1561" t="s">
        <v>4938</v>
      </c>
      <c r="I1561">
        <v>9</v>
      </c>
      <c r="J1561" t="s">
        <v>5716</v>
      </c>
      <c r="K1561">
        <v>1</v>
      </c>
      <c r="L1561" t="s">
        <v>546</v>
      </c>
      <c r="M1561" t="s">
        <v>2218</v>
      </c>
      <c r="N1561" t="s">
        <v>2219</v>
      </c>
      <c r="O1561" t="s">
        <v>559</v>
      </c>
      <c r="P1561" t="s">
        <v>8</v>
      </c>
      <c r="Q1561" t="s">
        <v>4570</v>
      </c>
      <c r="R1561" t="s">
        <v>4940</v>
      </c>
      <c r="S1561" t="s">
        <v>195</v>
      </c>
      <c r="T1561" t="s">
        <v>4570</v>
      </c>
      <c r="U1561" t="s">
        <v>4570</v>
      </c>
      <c r="V1561" t="s">
        <v>4951</v>
      </c>
      <c r="W1561" t="s">
        <v>4951</v>
      </c>
      <c r="X1561" t="s">
        <v>6759</v>
      </c>
      <c r="Y1561" t="s">
        <v>4516</v>
      </c>
      <c r="Z1561" t="s">
        <v>8</v>
      </c>
      <c r="AA1561">
        <v>0</v>
      </c>
      <c r="AB1561" t="s">
        <v>195</v>
      </c>
      <c r="AC1561">
        <v>0</v>
      </c>
      <c r="AD1561" t="s">
        <v>195</v>
      </c>
      <c r="AE1561">
        <v>0</v>
      </c>
      <c r="AF1561" t="s">
        <v>195</v>
      </c>
      <c r="AG1561">
        <v>0</v>
      </c>
      <c r="AH1561" t="s">
        <v>195</v>
      </c>
      <c r="AI1561">
        <v>12</v>
      </c>
      <c r="AJ1561" t="s">
        <v>32</v>
      </c>
      <c r="AK1561">
        <v>326000</v>
      </c>
      <c r="AL1561">
        <v>3912000</v>
      </c>
      <c r="AM1561" t="s">
        <v>195</v>
      </c>
      <c r="AN1561">
        <v>0</v>
      </c>
      <c r="AO1561" t="s">
        <v>5011</v>
      </c>
      <c r="AP1561">
        <v>21875</v>
      </c>
      <c r="AQ1561">
        <v>100913</v>
      </c>
      <c r="AR1561">
        <v>287811</v>
      </c>
      <c r="AS1561">
        <v>296908</v>
      </c>
      <c r="AT1561">
        <v>159976</v>
      </c>
      <c r="AU1561">
        <v>197790</v>
      </c>
      <c r="AV1561">
        <v>358887</v>
      </c>
      <c r="AW1561">
        <v>543933</v>
      </c>
      <c r="AX1561">
        <v>427051</v>
      </c>
      <c r="AY1561">
        <v>455483</v>
      </c>
      <c r="AZ1561">
        <v>543793</v>
      </c>
      <c r="BA1561">
        <v>517580</v>
      </c>
      <c r="BB1561" t="s">
        <v>3796</v>
      </c>
      <c r="BC1561" t="s">
        <v>3797</v>
      </c>
      <c r="BD1561" t="s">
        <v>3813</v>
      </c>
      <c r="BE1561" t="s">
        <v>4605</v>
      </c>
      <c r="BF1561" t="s">
        <v>3734</v>
      </c>
      <c r="BG1561" t="s">
        <v>3834</v>
      </c>
      <c r="BH1561" t="s">
        <v>523</v>
      </c>
      <c r="BI1561" t="s">
        <v>565</v>
      </c>
      <c r="BJ1561" t="s">
        <v>549</v>
      </c>
      <c r="BK1561" t="s">
        <v>3835</v>
      </c>
      <c r="BL1561" t="s">
        <v>6760</v>
      </c>
      <c r="BM1561" t="s">
        <v>4949</v>
      </c>
      <c r="BN1561" t="s">
        <v>5721</v>
      </c>
      <c r="BO1561" t="s">
        <v>4950</v>
      </c>
      <c r="BP1561" s="441" t="str">
        <f t="shared" si="24"/>
        <v>WA.2378.EBA.994.002.GD.521115</v>
      </c>
    </row>
    <row r="1562" spans="1:68">
      <c r="A1562" t="s">
        <v>5010</v>
      </c>
      <c r="B1562" t="s">
        <v>4936</v>
      </c>
      <c r="C1562" t="s">
        <v>4937</v>
      </c>
      <c r="D1562" t="s">
        <v>3795</v>
      </c>
      <c r="E1562" t="s">
        <v>197</v>
      </c>
      <c r="F1562" t="s">
        <v>3812</v>
      </c>
      <c r="G1562" t="s">
        <v>820</v>
      </c>
      <c r="H1562" t="s">
        <v>4938</v>
      </c>
      <c r="I1562">
        <v>9</v>
      </c>
      <c r="J1562" t="s">
        <v>5716</v>
      </c>
      <c r="K1562">
        <v>1</v>
      </c>
      <c r="L1562" t="s">
        <v>546</v>
      </c>
      <c r="M1562" t="s">
        <v>2218</v>
      </c>
      <c r="N1562" t="s">
        <v>2219</v>
      </c>
      <c r="O1562" t="s">
        <v>559</v>
      </c>
      <c r="P1562" t="s">
        <v>8</v>
      </c>
      <c r="Q1562" t="s">
        <v>4570</v>
      </c>
      <c r="R1562" t="s">
        <v>4940</v>
      </c>
      <c r="S1562" t="s">
        <v>195</v>
      </c>
      <c r="T1562" t="s">
        <v>4570</v>
      </c>
      <c r="U1562" t="s">
        <v>4570</v>
      </c>
      <c r="V1562" t="s">
        <v>5001</v>
      </c>
      <c r="W1562" t="s">
        <v>5001</v>
      </c>
      <c r="X1562" t="s">
        <v>6761</v>
      </c>
      <c r="Y1562" t="s">
        <v>4515</v>
      </c>
      <c r="Z1562" t="s">
        <v>8</v>
      </c>
      <c r="AA1562">
        <v>0</v>
      </c>
      <c r="AB1562" t="s">
        <v>195</v>
      </c>
      <c r="AC1562">
        <v>0</v>
      </c>
      <c r="AD1562" t="s">
        <v>195</v>
      </c>
      <c r="AE1562">
        <v>0</v>
      </c>
      <c r="AF1562" t="s">
        <v>195</v>
      </c>
      <c r="AG1562">
        <v>0</v>
      </c>
      <c r="AH1562" t="s">
        <v>195</v>
      </c>
      <c r="AI1562">
        <v>12</v>
      </c>
      <c r="AJ1562" t="s">
        <v>32</v>
      </c>
      <c r="AK1562">
        <v>324000</v>
      </c>
      <c r="AL1562">
        <v>3888000</v>
      </c>
      <c r="AM1562" t="s">
        <v>195</v>
      </c>
      <c r="AN1562">
        <v>0</v>
      </c>
      <c r="AO1562" t="s">
        <v>5011</v>
      </c>
      <c r="AP1562">
        <v>21875</v>
      </c>
      <c r="AQ1562">
        <v>100913</v>
      </c>
      <c r="AR1562">
        <v>287811</v>
      </c>
      <c r="AS1562">
        <v>296908</v>
      </c>
      <c r="AT1562">
        <v>159976</v>
      </c>
      <c r="AU1562">
        <v>197790</v>
      </c>
      <c r="AV1562">
        <v>358887</v>
      </c>
      <c r="AW1562">
        <v>543933</v>
      </c>
      <c r="AX1562">
        <v>527051</v>
      </c>
      <c r="AY1562">
        <v>455483</v>
      </c>
      <c r="AZ1562">
        <v>543793</v>
      </c>
      <c r="BA1562">
        <v>393580</v>
      </c>
      <c r="BB1562" t="s">
        <v>3796</v>
      </c>
      <c r="BC1562" t="s">
        <v>3797</v>
      </c>
      <c r="BD1562" t="s">
        <v>3813</v>
      </c>
      <c r="BE1562" t="s">
        <v>4605</v>
      </c>
      <c r="BF1562" t="s">
        <v>3734</v>
      </c>
      <c r="BG1562" t="s">
        <v>3834</v>
      </c>
      <c r="BH1562" t="s">
        <v>523</v>
      </c>
      <c r="BI1562" t="s">
        <v>565</v>
      </c>
      <c r="BJ1562" t="s">
        <v>549</v>
      </c>
      <c r="BK1562" t="s">
        <v>3835</v>
      </c>
      <c r="BL1562" t="s">
        <v>6762</v>
      </c>
      <c r="BM1562" t="s">
        <v>4949</v>
      </c>
      <c r="BN1562" t="s">
        <v>5721</v>
      </c>
      <c r="BO1562" t="s">
        <v>4950</v>
      </c>
      <c r="BP1562" s="441" t="str">
        <f t="shared" si="24"/>
        <v>WA.2378.EBA.994.002.GD.521115</v>
      </c>
    </row>
    <row r="1563" spans="1:68">
      <c r="A1563" t="s">
        <v>5010</v>
      </c>
      <c r="B1563" t="s">
        <v>4936</v>
      </c>
      <c r="C1563" t="s">
        <v>4937</v>
      </c>
      <c r="D1563" t="s">
        <v>3795</v>
      </c>
      <c r="E1563" t="s">
        <v>197</v>
      </c>
      <c r="F1563" t="s">
        <v>3812</v>
      </c>
      <c r="G1563" t="s">
        <v>820</v>
      </c>
      <c r="H1563" t="s">
        <v>4938</v>
      </c>
      <c r="I1563">
        <v>9</v>
      </c>
      <c r="J1563" t="s">
        <v>5716</v>
      </c>
      <c r="K1563">
        <v>1</v>
      </c>
      <c r="L1563" t="s">
        <v>546</v>
      </c>
      <c r="M1563" t="s">
        <v>2218</v>
      </c>
      <c r="N1563" t="s">
        <v>2219</v>
      </c>
      <c r="O1563" t="s">
        <v>559</v>
      </c>
      <c r="P1563" t="s">
        <v>8</v>
      </c>
      <c r="Q1563" t="s">
        <v>4570</v>
      </c>
      <c r="R1563" t="s">
        <v>4940</v>
      </c>
      <c r="S1563" t="s">
        <v>195</v>
      </c>
      <c r="T1563" t="s">
        <v>4570</v>
      </c>
      <c r="U1563" t="s">
        <v>4570</v>
      </c>
      <c r="V1563" t="s">
        <v>5092</v>
      </c>
      <c r="W1563" t="s">
        <v>5092</v>
      </c>
      <c r="X1563" t="s">
        <v>6763</v>
      </c>
      <c r="Y1563" t="s">
        <v>4514</v>
      </c>
      <c r="Z1563" t="s">
        <v>8</v>
      </c>
      <c r="AA1563">
        <v>0</v>
      </c>
      <c r="AB1563" t="s">
        <v>195</v>
      </c>
      <c r="AC1563">
        <v>0</v>
      </c>
      <c r="AD1563" t="s">
        <v>195</v>
      </c>
      <c r="AE1563">
        <v>0</v>
      </c>
      <c r="AF1563" t="s">
        <v>195</v>
      </c>
      <c r="AG1563">
        <v>0</v>
      </c>
      <c r="AH1563" t="s">
        <v>195</v>
      </c>
      <c r="AI1563">
        <v>12</v>
      </c>
      <c r="AJ1563" t="s">
        <v>32</v>
      </c>
      <c r="AK1563">
        <v>680000</v>
      </c>
      <c r="AL1563">
        <v>8160000</v>
      </c>
      <c r="AM1563" t="s">
        <v>195</v>
      </c>
      <c r="AN1563">
        <v>0</v>
      </c>
      <c r="AO1563" t="s">
        <v>5011</v>
      </c>
      <c r="AP1563">
        <v>45911</v>
      </c>
      <c r="AQ1563">
        <v>211792</v>
      </c>
      <c r="AR1563">
        <v>604048</v>
      </c>
      <c r="AS1563">
        <v>623140</v>
      </c>
      <c r="AT1563">
        <v>335751</v>
      </c>
      <c r="AU1563">
        <v>415115</v>
      </c>
      <c r="AV1563">
        <v>753220</v>
      </c>
      <c r="AW1563">
        <v>1141587</v>
      </c>
      <c r="AX1563">
        <v>1106156</v>
      </c>
      <c r="AY1563">
        <v>955951</v>
      </c>
      <c r="AZ1563">
        <v>1141293</v>
      </c>
      <c r="BA1563">
        <v>826036</v>
      </c>
      <c r="BB1563" t="s">
        <v>3796</v>
      </c>
      <c r="BC1563" t="s">
        <v>3797</v>
      </c>
      <c r="BD1563" t="s">
        <v>3813</v>
      </c>
      <c r="BE1563" t="s">
        <v>4605</v>
      </c>
      <c r="BF1563" t="s">
        <v>3734</v>
      </c>
      <c r="BG1563" t="s">
        <v>3834</v>
      </c>
      <c r="BH1563" t="s">
        <v>523</v>
      </c>
      <c r="BI1563" t="s">
        <v>565</v>
      </c>
      <c r="BJ1563" t="s">
        <v>549</v>
      </c>
      <c r="BK1563" t="s">
        <v>3835</v>
      </c>
      <c r="BL1563" t="s">
        <v>6764</v>
      </c>
      <c r="BM1563" t="s">
        <v>4949</v>
      </c>
      <c r="BN1563" t="s">
        <v>5721</v>
      </c>
      <c r="BO1563" t="s">
        <v>4950</v>
      </c>
      <c r="BP1563" s="441" t="str">
        <f t="shared" si="24"/>
        <v>WA.2378.EBA.994.002.GD.521115</v>
      </c>
    </row>
    <row r="1564" spans="1:68">
      <c r="A1564" t="s">
        <v>5010</v>
      </c>
      <c r="B1564" t="s">
        <v>4936</v>
      </c>
      <c r="C1564" t="s">
        <v>4937</v>
      </c>
      <c r="D1564" t="s">
        <v>3795</v>
      </c>
      <c r="E1564" t="s">
        <v>197</v>
      </c>
      <c r="F1564" t="s">
        <v>3812</v>
      </c>
      <c r="G1564" t="s">
        <v>820</v>
      </c>
      <c r="H1564" t="s">
        <v>4938</v>
      </c>
      <c r="I1564">
        <v>9</v>
      </c>
      <c r="J1564" t="s">
        <v>5716</v>
      </c>
      <c r="K1564">
        <v>1</v>
      </c>
      <c r="L1564" t="s">
        <v>546</v>
      </c>
      <c r="M1564" t="s">
        <v>2218</v>
      </c>
      <c r="N1564" t="s">
        <v>2219</v>
      </c>
      <c r="O1564" t="s">
        <v>559</v>
      </c>
      <c r="P1564" t="s">
        <v>8</v>
      </c>
      <c r="Q1564" t="s">
        <v>4570</v>
      </c>
      <c r="R1564" t="s">
        <v>4940</v>
      </c>
      <c r="S1564" t="s">
        <v>195</v>
      </c>
      <c r="T1564" t="s">
        <v>4570</v>
      </c>
      <c r="U1564" t="s">
        <v>4570</v>
      </c>
      <c r="V1564" t="s">
        <v>5096</v>
      </c>
      <c r="W1564" t="s">
        <v>5096</v>
      </c>
      <c r="X1564" t="s">
        <v>6765</v>
      </c>
      <c r="Y1564" t="s">
        <v>4513</v>
      </c>
      <c r="Z1564" t="s">
        <v>8</v>
      </c>
      <c r="AA1564">
        <v>0</v>
      </c>
      <c r="AB1564" t="s">
        <v>195</v>
      </c>
      <c r="AC1564">
        <v>0</v>
      </c>
      <c r="AD1564" t="s">
        <v>195</v>
      </c>
      <c r="AE1564">
        <v>0</v>
      </c>
      <c r="AF1564" t="s">
        <v>195</v>
      </c>
      <c r="AG1564">
        <v>0</v>
      </c>
      <c r="AH1564" t="s">
        <v>195</v>
      </c>
      <c r="AI1564">
        <v>12</v>
      </c>
      <c r="AJ1564" t="s">
        <v>32</v>
      </c>
      <c r="AK1564">
        <v>200000</v>
      </c>
      <c r="AL1564">
        <v>2400000</v>
      </c>
      <c r="AM1564" t="s">
        <v>195</v>
      </c>
      <c r="AN1564">
        <v>0</v>
      </c>
      <c r="AO1564" t="s">
        <v>5011</v>
      </c>
      <c r="AP1564">
        <v>13503</v>
      </c>
      <c r="AQ1564">
        <v>62292</v>
      </c>
      <c r="AR1564">
        <v>177661</v>
      </c>
      <c r="AS1564">
        <v>183276</v>
      </c>
      <c r="AT1564">
        <v>98750</v>
      </c>
      <c r="AU1564">
        <v>122093</v>
      </c>
      <c r="AV1564">
        <v>221535</v>
      </c>
      <c r="AW1564">
        <v>335761</v>
      </c>
      <c r="AX1564">
        <v>325340</v>
      </c>
      <c r="AY1564">
        <v>281162</v>
      </c>
      <c r="AZ1564">
        <v>335675</v>
      </c>
      <c r="BA1564">
        <v>242952</v>
      </c>
      <c r="BB1564" t="s">
        <v>3796</v>
      </c>
      <c r="BC1564" t="s">
        <v>3797</v>
      </c>
      <c r="BD1564" t="s">
        <v>3813</v>
      </c>
      <c r="BE1564" t="s">
        <v>4605</v>
      </c>
      <c r="BF1564" t="s">
        <v>3734</v>
      </c>
      <c r="BG1564" t="s">
        <v>3834</v>
      </c>
      <c r="BH1564" t="s">
        <v>523</v>
      </c>
      <c r="BI1564" t="s">
        <v>565</v>
      </c>
      <c r="BJ1564" t="s">
        <v>549</v>
      </c>
      <c r="BK1564" t="s">
        <v>3835</v>
      </c>
      <c r="BL1564" t="s">
        <v>6766</v>
      </c>
      <c r="BM1564" t="s">
        <v>4949</v>
      </c>
      <c r="BN1564" t="s">
        <v>5721</v>
      </c>
      <c r="BO1564" t="s">
        <v>4950</v>
      </c>
      <c r="BP1564" s="441" t="str">
        <f t="shared" si="24"/>
        <v>WA.2378.EBA.994.002.GD.521115</v>
      </c>
    </row>
    <row r="1565" spans="1:68">
      <c r="A1565" t="s">
        <v>5010</v>
      </c>
      <c r="B1565" t="s">
        <v>4936</v>
      </c>
      <c r="C1565" t="s">
        <v>4937</v>
      </c>
      <c r="D1565" t="s">
        <v>3795</v>
      </c>
      <c r="E1565" t="s">
        <v>197</v>
      </c>
      <c r="F1565" t="s">
        <v>3812</v>
      </c>
      <c r="G1565" t="s">
        <v>820</v>
      </c>
      <c r="H1565" t="s">
        <v>4938</v>
      </c>
      <c r="I1565">
        <v>9</v>
      </c>
      <c r="J1565" t="s">
        <v>5716</v>
      </c>
      <c r="K1565">
        <v>1</v>
      </c>
      <c r="L1565" t="s">
        <v>546</v>
      </c>
      <c r="M1565" t="s">
        <v>2218</v>
      </c>
      <c r="N1565" t="s">
        <v>2219</v>
      </c>
      <c r="O1565" t="s">
        <v>559</v>
      </c>
      <c r="P1565" t="s">
        <v>8</v>
      </c>
      <c r="Q1565" t="s">
        <v>4570</v>
      </c>
      <c r="R1565" t="s">
        <v>4940</v>
      </c>
      <c r="S1565" t="s">
        <v>195</v>
      </c>
      <c r="T1565" t="s">
        <v>4570</v>
      </c>
      <c r="U1565" t="s">
        <v>4570</v>
      </c>
      <c r="V1565" t="s">
        <v>5265</v>
      </c>
      <c r="W1565" t="s">
        <v>5265</v>
      </c>
      <c r="X1565" t="s">
        <v>6767</v>
      </c>
      <c r="Y1565" t="s">
        <v>4512</v>
      </c>
      <c r="Z1565" t="s">
        <v>8</v>
      </c>
      <c r="AA1565">
        <v>0</v>
      </c>
      <c r="AB1565" t="s">
        <v>195</v>
      </c>
      <c r="AC1565">
        <v>0</v>
      </c>
      <c r="AD1565" t="s">
        <v>195</v>
      </c>
      <c r="AE1565">
        <v>0</v>
      </c>
      <c r="AF1565" t="s">
        <v>195</v>
      </c>
      <c r="AG1565">
        <v>0</v>
      </c>
      <c r="AH1565" t="s">
        <v>195</v>
      </c>
      <c r="AI1565">
        <v>12</v>
      </c>
      <c r="AJ1565" t="s">
        <v>32</v>
      </c>
      <c r="AK1565">
        <v>80000</v>
      </c>
      <c r="AL1565">
        <v>960000</v>
      </c>
      <c r="AM1565" t="s">
        <v>195</v>
      </c>
      <c r="AN1565">
        <v>0</v>
      </c>
      <c r="AO1565" t="s">
        <v>5011</v>
      </c>
      <c r="AP1565">
        <v>5401</v>
      </c>
      <c r="AQ1565">
        <v>24917</v>
      </c>
      <c r="AR1565">
        <v>71064</v>
      </c>
      <c r="AS1565">
        <v>73311</v>
      </c>
      <c r="AT1565">
        <v>39500</v>
      </c>
      <c r="AU1565">
        <v>48837</v>
      </c>
      <c r="AV1565">
        <v>88614</v>
      </c>
      <c r="AW1565">
        <v>134304</v>
      </c>
      <c r="AX1565">
        <v>130136</v>
      </c>
      <c r="AY1565">
        <v>112465</v>
      </c>
      <c r="AZ1565">
        <v>134270</v>
      </c>
      <c r="BA1565">
        <v>97181</v>
      </c>
      <c r="BB1565" t="s">
        <v>3796</v>
      </c>
      <c r="BC1565" t="s">
        <v>3797</v>
      </c>
      <c r="BD1565" t="s">
        <v>3813</v>
      </c>
      <c r="BE1565" t="s">
        <v>4605</v>
      </c>
      <c r="BF1565" t="s">
        <v>3734</v>
      </c>
      <c r="BG1565" t="s">
        <v>3834</v>
      </c>
      <c r="BH1565" t="s">
        <v>523</v>
      </c>
      <c r="BI1565" t="s">
        <v>565</v>
      </c>
      <c r="BJ1565" t="s">
        <v>549</v>
      </c>
      <c r="BK1565" t="s">
        <v>3835</v>
      </c>
      <c r="BL1565" t="s">
        <v>6768</v>
      </c>
      <c r="BM1565" t="s">
        <v>4949</v>
      </c>
      <c r="BN1565" t="s">
        <v>5721</v>
      </c>
      <c r="BO1565" t="s">
        <v>4950</v>
      </c>
      <c r="BP1565" s="441" t="str">
        <f t="shared" si="24"/>
        <v>WA.2378.EBA.994.002.GD.521115</v>
      </c>
    </row>
    <row r="1566" spans="1:68">
      <c r="A1566" t="s">
        <v>5010</v>
      </c>
      <c r="B1566" t="s">
        <v>4936</v>
      </c>
      <c r="C1566" t="s">
        <v>4937</v>
      </c>
      <c r="D1566" t="s">
        <v>3795</v>
      </c>
      <c r="E1566" t="s">
        <v>197</v>
      </c>
      <c r="F1566" t="s">
        <v>3812</v>
      </c>
      <c r="G1566" t="s">
        <v>820</v>
      </c>
      <c r="H1566" t="s">
        <v>4938</v>
      </c>
      <c r="I1566">
        <v>9</v>
      </c>
      <c r="J1566" t="s">
        <v>5716</v>
      </c>
      <c r="K1566">
        <v>1</v>
      </c>
      <c r="L1566" t="s">
        <v>546</v>
      </c>
      <c r="M1566" t="s">
        <v>2218</v>
      </c>
      <c r="N1566" t="s">
        <v>2219</v>
      </c>
      <c r="O1566" t="s">
        <v>559</v>
      </c>
      <c r="P1566" t="s">
        <v>8</v>
      </c>
      <c r="Q1566" t="s">
        <v>4570</v>
      </c>
      <c r="R1566" t="s">
        <v>4940</v>
      </c>
      <c r="S1566" t="s">
        <v>195</v>
      </c>
      <c r="T1566" t="s">
        <v>4570</v>
      </c>
      <c r="U1566" t="s">
        <v>4570</v>
      </c>
      <c r="V1566" t="s">
        <v>5269</v>
      </c>
      <c r="W1566" t="s">
        <v>5269</v>
      </c>
      <c r="X1566" t="s">
        <v>6769</v>
      </c>
      <c r="Y1566" t="s">
        <v>4511</v>
      </c>
      <c r="Z1566" t="s">
        <v>8</v>
      </c>
      <c r="AA1566">
        <v>0</v>
      </c>
      <c r="AB1566" t="s">
        <v>195</v>
      </c>
      <c r="AC1566">
        <v>0</v>
      </c>
      <c r="AD1566" t="s">
        <v>195</v>
      </c>
      <c r="AE1566">
        <v>0</v>
      </c>
      <c r="AF1566" t="s">
        <v>195</v>
      </c>
      <c r="AG1566">
        <v>0</v>
      </c>
      <c r="AH1566" t="s">
        <v>195</v>
      </c>
      <c r="AI1566">
        <v>12</v>
      </c>
      <c r="AJ1566" t="s">
        <v>32</v>
      </c>
      <c r="AK1566">
        <v>200000</v>
      </c>
      <c r="AL1566">
        <v>2400000</v>
      </c>
      <c r="AM1566" t="s">
        <v>195</v>
      </c>
      <c r="AN1566">
        <v>0</v>
      </c>
      <c r="AO1566" t="s">
        <v>5011</v>
      </c>
      <c r="AP1566">
        <v>13503</v>
      </c>
      <c r="AQ1566">
        <v>62292</v>
      </c>
      <c r="AR1566">
        <v>177661</v>
      </c>
      <c r="AS1566">
        <v>183276</v>
      </c>
      <c r="AT1566">
        <v>98750</v>
      </c>
      <c r="AU1566">
        <v>122093</v>
      </c>
      <c r="AV1566">
        <v>221535</v>
      </c>
      <c r="AW1566">
        <v>335761</v>
      </c>
      <c r="AX1566">
        <v>325340</v>
      </c>
      <c r="AY1566">
        <v>281162</v>
      </c>
      <c r="AZ1566">
        <v>335675</v>
      </c>
      <c r="BA1566">
        <v>242952</v>
      </c>
      <c r="BB1566" t="s">
        <v>3796</v>
      </c>
      <c r="BC1566" t="s">
        <v>3797</v>
      </c>
      <c r="BD1566" t="s">
        <v>3813</v>
      </c>
      <c r="BE1566" t="s">
        <v>4605</v>
      </c>
      <c r="BF1566" t="s">
        <v>3734</v>
      </c>
      <c r="BG1566" t="s">
        <v>3834</v>
      </c>
      <c r="BH1566" t="s">
        <v>523</v>
      </c>
      <c r="BI1566" t="s">
        <v>565</v>
      </c>
      <c r="BJ1566" t="s">
        <v>549</v>
      </c>
      <c r="BK1566" t="s">
        <v>3835</v>
      </c>
      <c r="BL1566" t="s">
        <v>6770</v>
      </c>
      <c r="BM1566" t="s">
        <v>4949</v>
      </c>
      <c r="BN1566" t="s">
        <v>5721</v>
      </c>
      <c r="BO1566" t="s">
        <v>4950</v>
      </c>
      <c r="BP1566" s="441" t="str">
        <f t="shared" si="24"/>
        <v>WA.2378.EBA.994.002.GD.521115</v>
      </c>
    </row>
    <row r="1567" spans="1:68">
      <c r="A1567" t="s">
        <v>5010</v>
      </c>
      <c r="B1567" t="s">
        <v>4936</v>
      </c>
      <c r="C1567" t="s">
        <v>4937</v>
      </c>
      <c r="D1567" t="s">
        <v>3795</v>
      </c>
      <c r="E1567" t="s">
        <v>197</v>
      </c>
      <c r="F1567" t="s">
        <v>3812</v>
      </c>
      <c r="G1567" t="s">
        <v>820</v>
      </c>
      <c r="H1567" t="s">
        <v>4938</v>
      </c>
      <c r="I1567">
        <v>9</v>
      </c>
      <c r="J1567" t="s">
        <v>5716</v>
      </c>
      <c r="K1567">
        <v>1</v>
      </c>
      <c r="L1567" t="s">
        <v>546</v>
      </c>
      <c r="M1567" t="s">
        <v>2218</v>
      </c>
      <c r="N1567" t="s">
        <v>2219</v>
      </c>
      <c r="O1567" t="s">
        <v>559</v>
      </c>
      <c r="P1567" t="s">
        <v>8</v>
      </c>
      <c r="Q1567" t="s">
        <v>4570</v>
      </c>
      <c r="R1567" t="s">
        <v>4940</v>
      </c>
      <c r="S1567" t="s">
        <v>195</v>
      </c>
      <c r="T1567" t="s">
        <v>4570</v>
      </c>
      <c r="U1567" t="s">
        <v>4570</v>
      </c>
      <c r="V1567" t="s">
        <v>5413</v>
      </c>
      <c r="W1567" t="s">
        <v>5413</v>
      </c>
      <c r="X1567" t="s">
        <v>6771</v>
      </c>
      <c r="Y1567" t="s">
        <v>4582</v>
      </c>
      <c r="Z1567" t="s">
        <v>8</v>
      </c>
      <c r="AA1567">
        <v>0</v>
      </c>
      <c r="AB1567" t="s">
        <v>195</v>
      </c>
      <c r="AC1567">
        <v>0</v>
      </c>
      <c r="AD1567" t="s">
        <v>195</v>
      </c>
      <c r="AE1567">
        <v>0</v>
      </c>
      <c r="AF1567" t="s">
        <v>195</v>
      </c>
      <c r="AG1567">
        <v>0</v>
      </c>
      <c r="AH1567" t="s">
        <v>195</v>
      </c>
      <c r="AI1567">
        <v>1</v>
      </c>
      <c r="AJ1567" t="s">
        <v>25</v>
      </c>
      <c r="AK1567">
        <v>400000</v>
      </c>
      <c r="AL1567">
        <v>400000</v>
      </c>
      <c r="AM1567" t="s">
        <v>195</v>
      </c>
      <c r="AN1567">
        <v>0</v>
      </c>
      <c r="AO1567" t="s">
        <v>5011</v>
      </c>
      <c r="AP1567">
        <v>2251</v>
      </c>
      <c r="AQ1567">
        <v>10382</v>
      </c>
      <c r="AR1567">
        <v>29610</v>
      </c>
      <c r="AS1567">
        <v>30546</v>
      </c>
      <c r="AT1567">
        <v>16458</v>
      </c>
      <c r="AU1567">
        <v>20349</v>
      </c>
      <c r="AV1567">
        <v>36923</v>
      </c>
      <c r="AW1567">
        <v>55960</v>
      </c>
      <c r="AX1567">
        <v>54223</v>
      </c>
      <c r="AY1567">
        <v>46860</v>
      </c>
      <c r="AZ1567">
        <v>55946</v>
      </c>
      <c r="BA1567">
        <v>40492</v>
      </c>
      <c r="BB1567" t="s">
        <v>3796</v>
      </c>
      <c r="BC1567" t="s">
        <v>3797</v>
      </c>
      <c r="BD1567" t="s">
        <v>3813</v>
      </c>
      <c r="BE1567" t="s">
        <v>4605</v>
      </c>
      <c r="BF1567" t="s">
        <v>3734</v>
      </c>
      <c r="BG1567" t="s">
        <v>3834</v>
      </c>
      <c r="BH1567" t="s">
        <v>523</v>
      </c>
      <c r="BI1567" t="s">
        <v>565</v>
      </c>
      <c r="BJ1567" t="s">
        <v>549</v>
      </c>
      <c r="BK1567" t="s">
        <v>3835</v>
      </c>
      <c r="BL1567" t="s">
        <v>6772</v>
      </c>
      <c r="BM1567" t="s">
        <v>4949</v>
      </c>
      <c r="BN1567" t="s">
        <v>5721</v>
      </c>
      <c r="BO1567" t="s">
        <v>4950</v>
      </c>
      <c r="BP1567" s="441" t="str">
        <f t="shared" si="24"/>
        <v>WA.2378.EBA.994.002.GD.521115</v>
      </c>
    </row>
    <row r="1568" spans="1:68">
      <c r="A1568" t="s">
        <v>5010</v>
      </c>
      <c r="B1568" t="s">
        <v>4936</v>
      </c>
      <c r="C1568" t="s">
        <v>4937</v>
      </c>
      <c r="D1568" t="s">
        <v>3795</v>
      </c>
      <c r="E1568" t="s">
        <v>197</v>
      </c>
      <c r="F1568" t="s">
        <v>3812</v>
      </c>
      <c r="G1568" t="s">
        <v>820</v>
      </c>
      <c r="H1568" t="s">
        <v>4938</v>
      </c>
      <c r="I1568">
        <v>9</v>
      </c>
      <c r="J1568" t="s">
        <v>5716</v>
      </c>
      <c r="K1568">
        <v>1</v>
      </c>
      <c r="L1568" t="s">
        <v>546</v>
      </c>
      <c r="M1568" t="s">
        <v>2218</v>
      </c>
      <c r="N1568" t="s">
        <v>2219</v>
      </c>
      <c r="O1568" t="s">
        <v>559</v>
      </c>
      <c r="P1568" t="s">
        <v>8</v>
      </c>
      <c r="Q1568" t="s">
        <v>4570</v>
      </c>
      <c r="R1568" t="s">
        <v>4940</v>
      </c>
      <c r="S1568" t="s">
        <v>195</v>
      </c>
      <c r="T1568" t="s">
        <v>4570</v>
      </c>
      <c r="U1568" t="s">
        <v>4570</v>
      </c>
      <c r="V1568" t="s">
        <v>5417</v>
      </c>
      <c r="W1568" t="s">
        <v>5417</v>
      </c>
      <c r="X1568" t="s">
        <v>6773</v>
      </c>
      <c r="Y1568" t="s">
        <v>4581</v>
      </c>
      <c r="Z1568" t="s">
        <v>8</v>
      </c>
      <c r="AA1568">
        <v>0</v>
      </c>
      <c r="AB1568" t="s">
        <v>195</v>
      </c>
      <c r="AC1568">
        <v>0</v>
      </c>
      <c r="AD1568" t="s">
        <v>195</v>
      </c>
      <c r="AE1568">
        <v>0</v>
      </c>
      <c r="AF1568" t="s">
        <v>195</v>
      </c>
      <c r="AG1568">
        <v>0</v>
      </c>
      <c r="AH1568" t="s">
        <v>195</v>
      </c>
      <c r="AI1568">
        <v>1</v>
      </c>
      <c r="AJ1568" t="s">
        <v>25</v>
      </c>
      <c r="AK1568">
        <v>300000</v>
      </c>
      <c r="AL1568">
        <v>300000</v>
      </c>
      <c r="AM1568" t="s">
        <v>195</v>
      </c>
      <c r="AN1568">
        <v>0</v>
      </c>
      <c r="AO1568" t="s">
        <v>5011</v>
      </c>
      <c r="AP1568">
        <v>1688</v>
      </c>
      <c r="AQ1568">
        <v>7786</v>
      </c>
      <c r="AR1568">
        <v>22208</v>
      </c>
      <c r="AS1568">
        <v>22910</v>
      </c>
      <c r="AT1568">
        <v>12344</v>
      </c>
      <c r="AU1568">
        <v>15262</v>
      </c>
      <c r="AV1568">
        <v>27692</v>
      </c>
      <c r="AW1568">
        <v>41970</v>
      </c>
      <c r="AX1568">
        <v>40667</v>
      </c>
      <c r="AY1568">
        <v>35145</v>
      </c>
      <c r="AZ1568">
        <v>41959</v>
      </c>
      <c r="BA1568">
        <v>30369</v>
      </c>
      <c r="BB1568" t="s">
        <v>3796</v>
      </c>
      <c r="BC1568" t="s">
        <v>3797</v>
      </c>
      <c r="BD1568" t="s">
        <v>3813</v>
      </c>
      <c r="BE1568" t="s">
        <v>4605</v>
      </c>
      <c r="BF1568" t="s">
        <v>3734</v>
      </c>
      <c r="BG1568" t="s">
        <v>3834</v>
      </c>
      <c r="BH1568" t="s">
        <v>523</v>
      </c>
      <c r="BI1568" t="s">
        <v>565</v>
      </c>
      <c r="BJ1568" t="s">
        <v>549</v>
      </c>
      <c r="BK1568" t="s">
        <v>3835</v>
      </c>
      <c r="BL1568" t="s">
        <v>6774</v>
      </c>
      <c r="BM1568" t="s">
        <v>4949</v>
      </c>
      <c r="BN1568" t="s">
        <v>5721</v>
      </c>
      <c r="BO1568" t="s">
        <v>4950</v>
      </c>
      <c r="BP1568" s="441" t="str">
        <f t="shared" si="24"/>
        <v>WA.2378.EBA.994.002.GD.521115</v>
      </c>
    </row>
    <row r="1569" spans="1:68">
      <c r="A1569" t="s">
        <v>4935</v>
      </c>
      <c r="B1569" t="s">
        <v>4936</v>
      </c>
      <c r="C1569" t="s">
        <v>4937</v>
      </c>
      <c r="D1569" t="s">
        <v>3795</v>
      </c>
      <c r="E1569" t="s">
        <v>197</v>
      </c>
      <c r="F1569" t="s">
        <v>3812</v>
      </c>
      <c r="G1569" t="s">
        <v>820</v>
      </c>
      <c r="H1569" t="s">
        <v>4938</v>
      </c>
      <c r="I1569">
        <v>9</v>
      </c>
      <c r="J1569" t="s">
        <v>5716</v>
      </c>
      <c r="K1569">
        <v>1</v>
      </c>
      <c r="L1569" t="s">
        <v>546</v>
      </c>
      <c r="M1569" t="s">
        <v>2198</v>
      </c>
      <c r="N1569" t="s">
        <v>2199</v>
      </c>
      <c r="O1569" t="s">
        <v>556</v>
      </c>
      <c r="P1569" t="s">
        <v>8</v>
      </c>
      <c r="Q1569" t="s">
        <v>4570</v>
      </c>
      <c r="R1569" t="s">
        <v>4940</v>
      </c>
      <c r="S1569" t="s">
        <v>195</v>
      </c>
      <c r="T1569" t="s">
        <v>4570</v>
      </c>
      <c r="U1569" t="s">
        <v>4570</v>
      </c>
      <c r="V1569" t="s">
        <v>4496</v>
      </c>
      <c r="W1569" t="s">
        <v>4570</v>
      </c>
      <c r="X1569" t="s">
        <v>6775</v>
      </c>
      <c r="Y1569" t="s">
        <v>4526</v>
      </c>
      <c r="Z1569" t="s">
        <v>8</v>
      </c>
      <c r="AA1569">
        <v>0</v>
      </c>
      <c r="AB1569" t="s">
        <v>195</v>
      </c>
      <c r="AC1569">
        <v>0</v>
      </c>
      <c r="AD1569" t="s">
        <v>195</v>
      </c>
      <c r="AE1569">
        <v>0</v>
      </c>
      <c r="AF1569" t="s">
        <v>195</v>
      </c>
      <c r="AG1569">
        <v>0</v>
      </c>
      <c r="AH1569" t="s">
        <v>195</v>
      </c>
      <c r="AI1569">
        <v>1</v>
      </c>
      <c r="AJ1569" t="s">
        <v>42</v>
      </c>
      <c r="AK1569">
        <v>38730000</v>
      </c>
      <c r="AL1569">
        <v>38730000</v>
      </c>
      <c r="AM1569" t="s">
        <v>195</v>
      </c>
      <c r="AN1569">
        <v>0</v>
      </c>
      <c r="AO1569" t="s">
        <v>4943</v>
      </c>
      <c r="AP1569">
        <v>218753</v>
      </c>
      <c r="AQ1569">
        <v>1009134</v>
      </c>
      <c r="AR1569">
        <v>2878129</v>
      </c>
      <c r="AS1569">
        <v>3004944</v>
      </c>
      <c r="AT1569">
        <v>3278457</v>
      </c>
      <c r="AU1569">
        <v>3709881</v>
      </c>
      <c r="AV1569">
        <v>3674135</v>
      </c>
      <c r="AW1569">
        <v>5987522</v>
      </c>
      <c r="AX1569">
        <v>5779889</v>
      </c>
      <c r="AY1569">
        <v>4951312</v>
      </c>
      <c r="AZ1569">
        <v>4088156</v>
      </c>
      <c r="BA1569">
        <v>149688</v>
      </c>
      <c r="BB1569" t="s">
        <v>3796</v>
      </c>
      <c r="BC1569" t="s">
        <v>3797</v>
      </c>
      <c r="BD1569" t="s">
        <v>3813</v>
      </c>
      <c r="BE1569" t="s">
        <v>4605</v>
      </c>
      <c r="BF1569" t="s">
        <v>3734</v>
      </c>
      <c r="BG1569" t="s">
        <v>3831</v>
      </c>
      <c r="BH1569" t="s">
        <v>523</v>
      </c>
      <c r="BI1569" t="s">
        <v>565</v>
      </c>
      <c r="BJ1569" t="s">
        <v>549</v>
      </c>
      <c r="BK1569" t="s">
        <v>3832</v>
      </c>
      <c r="BL1569" t="s">
        <v>6776</v>
      </c>
      <c r="BM1569" t="s">
        <v>4949</v>
      </c>
      <c r="BN1569" t="s">
        <v>5740</v>
      </c>
      <c r="BO1569" t="s">
        <v>4950</v>
      </c>
      <c r="BP1569" s="441" t="str">
        <f t="shared" si="24"/>
        <v>WA.2378.EBA.994.002.GC.523121</v>
      </c>
    </row>
    <row r="1570" spans="1:68">
      <c r="A1570" t="s">
        <v>4935</v>
      </c>
      <c r="B1570" t="s">
        <v>4936</v>
      </c>
      <c r="C1570" t="s">
        <v>4937</v>
      </c>
      <c r="D1570" t="s">
        <v>3795</v>
      </c>
      <c r="E1570" t="s">
        <v>197</v>
      </c>
      <c r="F1570" t="s">
        <v>3812</v>
      </c>
      <c r="G1570" t="s">
        <v>820</v>
      </c>
      <c r="H1570" t="s">
        <v>4938</v>
      </c>
      <c r="I1570">
        <v>9</v>
      </c>
      <c r="J1570" t="s">
        <v>5716</v>
      </c>
      <c r="K1570">
        <v>1</v>
      </c>
      <c r="L1570" t="s">
        <v>546</v>
      </c>
      <c r="M1570" t="s">
        <v>2198</v>
      </c>
      <c r="N1570" t="s">
        <v>2199</v>
      </c>
      <c r="O1570" t="s">
        <v>556</v>
      </c>
      <c r="P1570" t="s">
        <v>8</v>
      </c>
      <c r="Q1570" t="s">
        <v>4570</v>
      </c>
      <c r="R1570" t="s">
        <v>4940</v>
      </c>
      <c r="S1570" t="s">
        <v>195</v>
      </c>
      <c r="T1570" t="s">
        <v>4570</v>
      </c>
      <c r="U1570" t="s">
        <v>4570</v>
      </c>
      <c r="V1570" t="s">
        <v>4951</v>
      </c>
      <c r="W1570" t="s">
        <v>4496</v>
      </c>
      <c r="X1570" t="s">
        <v>6777</v>
      </c>
      <c r="Y1570" t="s">
        <v>4525</v>
      </c>
      <c r="Z1570" t="s">
        <v>8</v>
      </c>
      <c r="AA1570">
        <v>0</v>
      </c>
      <c r="AB1570" t="s">
        <v>195</v>
      </c>
      <c r="AC1570">
        <v>0</v>
      </c>
      <c r="AD1570" t="s">
        <v>195</v>
      </c>
      <c r="AE1570">
        <v>0</v>
      </c>
      <c r="AF1570" t="s">
        <v>195</v>
      </c>
      <c r="AG1570">
        <v>0</v>
      </c>
      <c r="AH1570" t="s">
        <v>195</v>
      </c>
      <c r="AI1570">
        <v>9</v>
      </c>
      <c r="AJ1570" t="s">
        <v>6778</v>
      </c>
      <c r="AK1570">
        <v>32850000</v>
      </c>
      <c r="AL1570">
        <v>295650000</v>
      </c>
      <c r="AM1570" t="s">
        <v>195</v>
      </c>
      <c r="AN1570">
        <v>0</v>
      </c>
      <c r="AO1570" t="s">
        <v>4943</v>
      </c>
      <c r="AP1570">
        <v>1669877</v>
      </c>
      <c r="AQ1570">
        <v>7703346</v>
      </c>
      <c r="AR1570">
        <v>21970539</v>
      </c>
      <c r="AS1570">
        <v>22938590</v>
      </c>
      <c r="AT1570">
        <v>25026488</v>
      </c>
      <c r="AU1570">
        <v>28319812</v>
      </c>
      <c r="AV1570">
        <v>28046940</v>
      </c>
      <c r="AW1570">
        <v>45706448</v>
      </c>
      <c r="AX1570">
        <v>44121464</v>
      </c>
      <c r="AY1570">
        <v>37796421</v>
      </c>
      <c r="AZ1570">
        <v>31207416</v>
      </c>
      <c r="BA1570">
        <v>1142659</v>
      </c>
      <c r="BB1570" t="s">
        <v>3796</v>
      </c>
      <c r="BC1570" t="s">
        <v>3797</v>
      </c>
      <c r="BD1570" t="s">
        <v>3813</v>
      </c>
      <c r="BE1570" t="s">
        <v>4605</v>
      </c>
      <c r="BF1570" t="s">
        <v>3734</v>
      </c>
      <c r="BG1570" t="s">
        <v>3831</v>
      </c>
      <c r="BH1570" t="s">
        <v>523</v>
      </c>
      <c r="BI1570" t="s">
        <v>565</v>
      </c>
      <c r="BJ1570" t="s">
        <v>549</v>
      </c>
      <c r="BK1570" t="s">
        <v>3832</v>
      </c>
      <c r="BL1570" t="s">
        <v>6779</v>
      </c>
      <c r="BM1570" t="s">
        <v>4949</v>
      </c>
      <c r="BN1570" t="s">
        <v>5740</v>
      </c>
      <c r="BO1570" t="s">
        <v>4950</v>
      </c>
      <c r="BP1570" s="441" t="str">
        <f t="shared" si="24"/>
        <v>WA.2378.EBA.994.002.GC.523121</v>
      </c>
    </row>
    <row r="1571" spans="1:68">
      <c r="A1571" t="s">
        <v>4935</v>
      </c>
      <c r="B1571" t="s">
        <v>4936</v>
      </c>
      <c r="C1571" t="s">
        <v>4937</v>
      </c>
      <c r="D1571" t="s">
        <v>3795</v>
      </c>
      <c r="E1571" t="s">
        <v>197</v>
      </c>
      <c r="F1571" t="s">
        <v>3812</v>
      </c>
      <c r="G1571" t="s">
        <v>820</v>
      </c>
      <c r="H1571" t="s">
        <v>4938</v>
      </c>
      <c r="I1571">
        <v>9</v>
      </c>
      <c r="J1571" t="s">
        <v>5716</v>
      </c>
      <c r="K1571">
        <v>1</v>
      </c>
      <c r="L1571" t="s">
        <v>546</v>
      </c>
      <c r="M1571" t="s">
        <v>2198</v>
      </c>
      <c r="N1571" t="s">
        <v>2199</v>
      </c>
      <c r="O1571" t="s">
        <v>556</v>
      </c>
      <c r="P1571" t="s">
        <v>8</v>
      </c>
      <c r="Q1571" t="s">
        <v>4570</v>
      </c>
      <c r="R1571" t="s">
        <v>4940</v>
      </c>
      <c r="S1571" t="s">
        <v>195</v>
      </c>
      <c r="T1571" t="s">
        <v>4570</v>
      </c>
      <c r="U1571" t="s">
        <v>4570</v>
      </c>
      <c r="V1571" t="s">
        <v>5001</v>
      </c>
      <c r="W1571" t="s">
        <v>4951</v>
      </c>
      <c r="X1571" t="s">
        <v>6780</v>
      </c>
      <c r="Y1571" t="s">
        <v>4524</v>
      </c>
      <c r="Z1571" t="s">
        <v>8</v>
      </c>
      <c r="AA1571">
        <v>0</v>
      </c>
      <c r="AB1571" t="s">
        <v>195</v>
      </c>
      <c r="AC1571">
        <v>0</v>
      </c>
      <c r="AD1571" t="s">
        <v>195</v>
      </c>
      <c r="AE1571">
        <v>0</v>
      </c>
      <c r="AF1571" t="s">
        <v>195</v>
      </c>
      <c r="AG1571">
        <v>0</v>
      </c>
      <c r="AH1571" t="s">
        <v>195</v>
      </c>
      <c r="AI1571">
        <v>5</v>
      </c>
      <c r="AJ1571" t="s">
        <v>42</v>
      </c>
      <c r="AK1571">
        <v>3640000</v>
      </c>
      <c r="AL1571">
        <v>18200000</v>
      </c>
      <c r="AM1571" t="s">
        <v>195</v>
      </c>
      <c r="AN1571">
        <v>0</v>
      </c>
      <c r="AO1571" t="s">
        <v>4943</v>
      </c>
      <c r="AP1571">
        <v>102796</v>
      </c>
      <c r="AQ1571">
        <v>474212</v>
      </c>
      <c r="AR1571">
        <v>1352490</v>
      </c>
      <c r="AS1571">
        <v>1412083</v>
      </c>
      <c r="AT1571">
        <v>1540612</v>
      </c>
      <c r="AU1571">
        <v>1743347</v>
      </c>
      <c r="AV1571">
        <v>1726549</v>
      </c>
      <c r="AW1571">
        <v>2813656</v>
      </c>
      <c r="AX1571">
        <v>2716085</v>
      </c>
      <c r="AY1571">
        <v>2326720</v>
      </c>
      <c r="AZ1571">
        <v>1921106</v>
      </c>
      <c r="BA1571">
        <v>70344</v>
      </c>
      <c r="BB1571" t="s">
        <v>3796</v>
      </c>
      <c r="BC1571" t="s">
        <v>3797</v>
      </c>
      <c r="BD1571" t="s">
        <v>3813</v>
      </c>
      <c r="BE1571" t="s">
        <v>4605</v>
      </c>
      <c r="BF1571" t="s">
        <v>3734</v>
      </c>
      <c r="BG1571" t="s">
        <v>3831</v>
      </c>
      <c r="BH1571" t="s">
        <v>523</v>
      </c>
      <c r="BI1571" t="s">
        <v>565</v>
      </c>
      <c r="BJ1571" t="s">
        <v>549</v>
      </c>
      <c r="BK1571" t="s">
        <v>3832</v>
      </c>
      <c r="BL1571" t="s">
        <v>6781</v>
      </c>
      <c r="BM1571" t="s">
        <v>4949</v>
      </c>
      <c r="BN1571" t="s">
        <v>5740</v>
      </c>
      <c r="BO1571" t="s">
        <v>4950</v>
      </c>
      <c r="BP1571" s="441" t="str">
        <f t="shared" si="24"/>
        <v>WA.2378.EBA.994.002.GC.523121</v>
      </c>
    </row>
    <row r="1572" spans="1:68">
      <c r="A1572" t="s">
        <v>4935</v>
      </c>
      <c r="B1572" t="s">
        <v>4936</v>
      </c>
      <c r="C1572" t="s">
        <v>4937</v>
      </c>
      <c r="D1572" t="s">
        <v>3795</v>
      </c>
      <c r="E1572" t="s">
        <v>197</v>
      </c>
      <c r="F1572" t="s">
        <v>3812</v>
      </c>
      <c r="G1572" t="s">
        <v>820</v>
      </c>
      <c r="H1572" t="s">
        <v>4938</v>
      </c>
      <c r="I1572">
        <v>9</v>
      </c>
      <c r="J1572" t="s">
        <v>5716</v>
      </c>
      <c r="K1572">
        <v>1</v>
      </c>
      <c r="L1572" t="s">
        <v>546</v>
      </c>
      <c r="M1572" t="s">
        <v>2198</v>
      </c>
      <c r="N1572" t="s">
        <v>2199</v>
      </c>
      <c r="O1572" t="s">
        <v>556</v>
      </c>
      <c r="P1572" t="s">
        <v>8</v>
      </c>
      <c r="Q1572" t="s">
        <v>4570</v>
      </c>
      <c r="R1572" t="s">
        <v>4940</v>
      </c>
      <c r="S1572" t="s">
        <v>195</v>
      </c>
      <c r="T1572" t="s">
        <v>4570</v>
      </c>
      <c r="U1572" t="s">
        <v>4570</v>
      </c>
      <c r="V1572" t="s">
        <v>5092</v>
      </c>
      <c r="W1572" t="s">
        <v>5001</v>
      </c>
      <c r="X1572" t="s">
        <v>6782</v>
      </c>
      <c r="Y1572" t="s">
        <v>4586</v>
      </c>
      <c r="Z1572" t="s">
        <v>8</v>
      </c>
      <c r="AA1572">
        <v>0</v>
      </c>
      <c r="AB1572" t="s">
        <v>195</v>
      </c>
      <c r="AC1572">
        <v>0</v>
      </c>
      <c r="AD1572" t="s">
        <v>195</v>
      </c>
      <c r="AE1572">
        <v>0</v>
      </c>
      <c r="AF1572" t="s">
        <v>195</v>
      </c>
      <c r="AG1572">
        <v>0</v>
      </c>
      <c r="AH1572" t="s">
        <v>195</v>
      </c>
      <c r="AI1572">
        <v>40</v>
      </c>
      <c r="AJ1572" t="s">
        <v>42</v>
      </c>
      <c r="AK1572">
        <v>730000</v>
      </c>
      <c r="AL1572">
        <v>29200000</v>
      </c>
      <c r="AM1572" t="s">
        <v>195</v>
      </c>
      <c r="AN1572">
        <v>0</v>
      </c>
      <c r="AO1572" t="s">
        <v>4943</v>
      </c>
      <c r="AP1572">
        <v>164926</v>
      </c>
      <c r="AQ1572">
        <v>760824</v>
      </c>
      <c r="AR1572">
        <v>2169930</v>
      </c>
      <c r="AS1572">
        <v>2265540</v>
      </c>
      <c r="AT1572">
        <v>2471752</v>
      </c>
      <c r="AU1572">
        <v>2797018</v>
      </c>
      <c r="AV1572">
        <v>2770068</v>
      </c>
      <c r="AW1572">
        <v>4514217</v>
      </c>
      <c r="AX1572">
        <v>4357675</v>
      </c>
      <c r="AY1572">
        <v>3732980</v>
      </c>
      <c r="AZ1572">
        <v>3082214</v>
      </c>
      <c r="BA1572">
        <v>112856</v>
      </c>
      <c r="BB1572" t="s">
        <v>3796</v>
      </c>
      <c r="BC1572" t="s">
        <v>3797</v>
      </c>
      <c r="BD1572" t="s">
        <v>3813</v>
      </c>
      <c r="BE1572" t="s">
        <v>4605</v>
      </c>
      <c r="BF1572" t="s">
        <v>3734</v>
      </c>
      <c r="BG1572" t="s">
        <v>3831</v>
      </c>
      <c r="BH1572" t="s">
        <v>523</v>
      </c>
      <c r="BI1572" t="s">
        <v>565</v>
      </c>
      <c r="BJ1572" t="s">
        <v>549</v>
      </c>
      <c r="BK1572" t="s">
        <v>3832</v>
      </c>
      <c r="BL1572" t="s">
        <v>6783</v>
      </c>
      <c r="BM1572" t="s">
        <v>4949</v>
      </c>
      <c r="BN1572" t="s">
        <v>5740</v>
      </c>
      <c r="BO1572" t="s">
        <v>4950</v>
      </c>
      <c r="BP1572" s="441" t="str">
        <f t="shared" si="24"/>
        <v>WA.2378.EBA.994.002.GC.523121</v>
      </c>
    </row>
    <row r="1573" spans="1:68">
      <c r="A1573" t="s">
        <v>4935</v>
      </c>
      <c r="B1573" t="s">
        <v>4936</v>
      </c>
      <c r="C1573" t="s">
        <v>4937</v>
      </c>
      <c r="D1573" t="s">
        <v>3795</v>
      </c>
      <c r="E1573" t="s">
        <v>197</v>
      </c>
      <c r="F1573" t="s">
        <v>3812</v>
      </c>
      <c r="G1573" t="s">
        <v>820</v>
      </c>
      <c r="H1573" t="s">
        <v>4938</v>
      </c>
      <c r="I1573">
        <v>9</v>
      </c>
      <c r="J1573" t="s">
        <v>5716</v>
      </c>
      <c r="K1573">
        <v>1</v>
      </c>
      <c r="L1573" t="s">
        <v>546</v>
      </c>
      <c r="M1573" t="s">
        <v>2198</v>
      </c>
      <c r="N1573" t="s">
        <v>2199</v>
      </c>
      <c r="O1573" t="s">
        <v>556</v>
      </c>
      <c r="P1573" t="s">
        <v>8</v>
      </c>
      <c r="Q1573" t="s">
        <v>4570</v>
      </c>
      <c r="R1573" t="s">
        <v>4940</v>
      </c>
      <c r="S1573" t="s">
        <v>195</v>
      </c>
      <c r="T1573" t="s">
        <v>4570</v>
      </c>
      <c r="U1573" t="s">
        <v>4570</v>
      </c>
      <c r="V1573" t="s">
        <v>5096</v>
      </c>
      <c r="W1573" t="s">
        <v>5092</v>
      </c>
      <c r="X1573" t="s">
        <v>6784</v>
      </c>
      <c r="Y1573" t="s">
        <v>4523</v>
      </c>
      <c r="Z1573" t="s">
        <v>8</v>
      </c>
      <c r="AA1573">
        <v>0</v>
      </c>
      <c r="AB1573" t="s">
        <v>195</v>
      </c>
      <c r="AC1573">
        <v>0</v>
      </c>
      <c r="AD1573" t="s">
        <v>195</v>
      </c>
      <c r="AE1573">
        <v>0</v>
      </c>
      <c r="AF1573" t="s">
        <v>195</v>
      </c>
      <c r="AG1573">
        <v>0</v>
      </c>
      <c r="AH1573" t="s">
        <v>195</v>
      </c>
      <c r="AI1573">
        <v>35</v>
      </c>
      <c r="AJ1573" t="s">
        <v>42</v>
      </c>
      <c r="AK1573">
        <v>730000</v>
      </c>
      <c r="AL1573">
        <v>25550000</v>
      </c>
      <c r="AM1573" t="s">
        <v>195</v>
      </c>
      <c r="AN1573">
        <v>0</v>
      </c>
      <c r="AO1573" t="s">
        <v>4943</v>
      </c>
      <c r="AP1573">
        <v>144310</v>
      </c>
      <c r="AQ1573">
        <v>665721</v>
      </c>
      <c r="AR1573">
        <v>1898689</v>
      </c>
      <c r="AS1573">
        <v>1982347</v>
      </c>
      <c r="AT1573">
        <v>2162783</v>
      </c>
      <c r="AU1573">
        <v>2447391</v>
      </c>
      <c r="AV1573">
        <v>2423810</v>
      </c>
      <c r="AW1573">
        <v>3949940</v>
      </c>
      <c r="AX1573">
        <v>3812966</v>
      </c>
      <c r="AY1573">
        <v>3266357</v>
      </c>
      <c r="AZ1573">
        <v>2696937</v>
      </c>
      <c r="BA1573">
        <v>98749</v>
      </c>
      <c r="BB1573" t="s">
        <v>3796</v>
      </c>
      <c r="BC1573" t="s">
        <v>3797</v>
      </c>
      <c r="BD1573" t="s">
        <v>3813</v>
      </c>
      <c r="BE1573" t="s">
        <v>4605</v>
      </c>
      <c r="BF1573" t="s">
        <v>3734</v>
      </c>
      <c r="BG1573" t="s">
        <v>3831</v>
      </c>
      <c r="BH1573" t="s">
        <v>523</v>
      </c>
      <c r="BI1573" t="s">
        <v>565</v>
      </c>
      <c r="BJ1573" t="s">
        <v>549</v>
      </c>
      <c r="BK1573" t="s">
        <v>3832</v>
      </c>
      <c r="BL1573" t="s">
        <v>6785</v>
      </c>
      <c r="BM1573" t="s">
        <v>4949</v>
      </c>
      <c r="BN1573" t="s">
        <v>5740</v>
      </c>
      <c r="BO1573" t="s">
        <v>4950</v>
      </c>
      <c r="BP1573" s="441" t="str">
        <f t="shared" si="24"/>
        <v>WA.2378.EBA.994.002.GC.523121</v>
      </c>
    </row>
    <row r="1574" spans="1:68">
      <c r="A1574" t="s">
        <v>4935</v>
      </c>
      <c r="B1574" t="s">
        <v>4936</v>
      </c>
      <c r="C1574" t="s">
        <v>4937</v>
      </c>
      <c r="D1574" t="s">
        <v>3795</v>
      </c>
      <c r="E1574" t="s">
        <v>197</v>
      </c>
      <c r="F1574" t="s">
        <v>3812</v>
      </c>
      <c r="G1574" t="s">
        <v>820</v>
      </c>
      <c r="H1574" t="s">
        <v>4938</v>
      </c>
      <c r="I1574">
        <v>9</v>
      </c>
      <c r="J1574" t="s">
        <v>5716</v>
      </c>
      <c r="K1574">
        <v>1</v>
      </c>
      <c r="L1574" t="s">
        <v>546</v>
      </c>
      <c r="M1574" t="s">
        <v>2198</v>
      </c>
      <c r="N1574" t="s">
        <v>2199</v>
      </c>
      <c r="O1574" t="s">
        <v>556</v>
      </c>
      <c r="P1574" t="s">
        <v>8</v>
      </c>
      <c r="Q1574" t="s">
        <v>4570</v>
      </c>
      <c r="R1574" t="s">
        <v>4940</v>
      </c>
      <c r="S1574" t="s">
        <v>195</v>
      </c>
      <c r="T1574" t="s">
        <v>4570</v>
      </c>
      <c r="U1574" t="s">
        <v>4570</v>
      </c>
      <c r="V1574" t="s">
        <v>5265</v>
      </c>
      <c r="W1574" t="s">
        <v>5096</v>
      </c>
      <c r="X1574" t="s">
        <v>6786</v>
      </c>
      <c r="Y1574" t="s">
        <v>4522</v>
      </c>
      <c r="Z1574" t="s">
        <v>8</v>
      </c>
      <c r="AA1574">
        <v>0</v>
      </c>
      <c r="AB1574" t="s">
        <v>195</v>
      </c>
      <c r="AC1574">
        <v>0</v>
      </c>
      <c r="AD1574" t="s">
        <v>195</v>
      </c>
      <c r="AE1574">
        <v>0</v>
      </c>
      <c r="AF1574" t="s">
        <v>195</v>
      </c>
      <c r="AG1574">
        <v>0</v>
      </c>
      <c r="AH1574" t="s">
        <v>195</v>
      </c>
      <c r="AI1574">
        <v>35</v>
      </c>
      <c r="AJ1574" t="s">
        <v>42</v>
      </c>
      <c r="AK1574">
        <v>690000</v>
      </c>
      <c r="AL1574">
        <v>24150000</v>
      </c>
      <c r="AM1574" t="s">
        <v>195</v>
      </c>
      <c r="AN1574">
        <v>0</v>
      </c>
      <c r="AO1574" t="s">
        <v>4943</v>
      </c>
      <c r="AP1574">
        <v>136403</v>
      </c>
      <c r="AQ1574">
        <v>629243</v>
      </c>
      <c r="AR1574">
        <v>1794651</v>
      </c>
      <c r="AS1574">
        <v>1873726</v>
      </c>
      <c r="AT1574">
        <v>2044274</v>
      </c>
      <c r="AU1574">
        <v>2313288</v>
      </c>
      <c r="AV1574">
        <v>2290998</v>
      </c>
      <c r="AW1574">
        <v>3733505</v>
      </c>
      <c r="AX1574">
        <v>3604036</v>
      </c>
      <c r="AY1574">
        <v>3087379</v>
      </c>
      <c r="AZ1574">
        <v>2549160</v>
      </c>
      <c r="BA1574">
        <v>93337</v>
      </c>
      <c r="BB1574" t="s">
        <v>3796</v>
      </c>
      <c r="BC1574" t="s">
        <v>3797</v>
      </c>
      <c r="BD1574" t="s">
        <v>3813</v>
      </c>
      <c r="BE1574" t="s">
        <v>4605</v>
      </c>
      <c r="BF1574" t="s">
        <v>3734</v>
      </c>
      <c r="BG1574" t="s">
        <v>3831</v>
      </c>
      <c r="BH1574" t="s">
        <v>523</v>
      </c>
      <c r="BI1574" t="s">
        <v>565</v>
      </c>
      <c r="BJ1574" t="s">
        <v>549</v>
      </c>
      <c r="BK1574" t="s">
        <v>3832</v>
      </c>
      <c r="BL1574" t="s">
        <v>6787</v>
      </c>
      <c r="BM1574" t="s">
        <v>4949</v>
      </c>
      <c r="BN1574" t="s">
        <v>5740</v>
      </c>
      <c r="BO1574" t="s">
        <v>4950</v>
      </c>
      <c r="BP1574" s="441" t="str">
        <f t="shared" si="24"/>
        <v>WA.2378.EBA.994.002.GC.523121</v>
      </c>
    </row>
    <row r="1575" spans="1:68">
      <c r="A1575" t="s">
        <v>4935</v>
      </c>
      <c r="B1575" t="s">
        <v>4936</v>
      </c>
      <c r="C1575" t="s">
        <v>4937</v>
      </c>
      <c r="D1575" t="s">
        <v>3795</v>
      </c>
      <c r="E1575" t="s">
        <v>197</v>
      </c>
      <c r="F1575" t="s">
        <v>3812</v>
      </c>
      <c r="G1575" t="s">
        <v>820</v>
      </c>
      <c r="H1575" t="s">
        <v>4938</v>
      </c>
      <c r="I1575">
        <v>9</v>
      </c>
      <c r="J1575" t="s">
        <v>5716</v>
      </c>
      <c r="K1575">
        <v>1</v>
      </c>
      <c r="L1575" t="s">
        <v>546</v>
      </c>
      <c r="M1575" t="s">
        <v>2198</v>
      </c>
      <c r="N1575" t="s">
        <v>2199</v>
      </c>
      <c r="O1575" t="s">
        <v>556</v>
      </c>
      <c r="P1575" t="s">
        <v>8</v>
      </c>
      <c r="Q1575" t="s">
        <v>4570</v>
      </c>
      <c r="R1575" t="s">
        <v>4940</v>
      </c>
      <c r="S1575" t="s">
        <v>195</v>
      </c>
      <c r="T1575" t="s">
        <v>4570</v>
      </c>
      <c r="U1575" t="s">
        <v>4570</v>
      </c>
      <c r="V1575" t="s">
        <v>5269</v>
      </c>
      <c r="W1575" t="s">
        <v>5265</v>
      </c>
      <c r="X1575" t="s">
        <v>6788</v>
      </c>
      <c r="Y1575" t="s">
        <v>4521</v>
      </c>
      <c r="Z1575" t="s">
        <v>8</v>
      </c>
      <c r="AA1575">
        <v>0</v>
      </c>
      <c r="AB1575" t="s">
        <v>195</v>
      </c>
      <c r="AC1575">
        <v>0</v>
      </c>
      <c r="AD1575" t="s">
        <v>195</v>
      </c>
      <c r="AE1575">
        <v>0</v>
      </c>
      <c r="AF1575" t="s">
        <v>195</v>
      </c>
      <c r="AG1575">
        <v>0</v>
      </c>
      <c r="AH1575" t="s">
        <v>195</v>
      </c>
      <c r="AI1575">
        <v>3</v>
      </c>
      <c r="AJ1575" t="s">
        <v>42</v>
      </c>
      <c r="AK1575">
        <v>3500000</v>
      </c>
      <c r="AL1575">
        <v>10500000</v>
      </c>
      <c r="AM1575" t="s">
        <v>195</v>
      </c>
      <c r="AN1575">
        <v>0</v>
      </c>
      <c r="AO1575" t="s">
        <v>4943</v>
      </c>
      <c r="AP1575">
        <v>59306</v>
      </c>
      <c r="AQ1575">
        <v>273584</v>
      </c>
      <c r="AR1575">
        <v>780283</v>
      </c>
      <c r="AS1575">
        <v>814663</v>
      </c>
      <c r="AT1575">
        <v>888815</v>
      </c>
      <c r="AU1575">
        <v>1005777</v>
      </c>
      <c r="AV1575">
        <v>996086</v>
      </c>
      <c r="AW1575">
        <v>1623263</v>
      </c>
      <c r="AX1575">
        <v>1566972</v>
      </c>
      <c r="AY1575">
        <v>1342339</v>
      </c>
      <c r="AZ1575">
        <v>1108330</v>
      </c>
      <c r="BA1575">
        <v>40582</v>
      </c>
      <c r="BB1575" t="s">
        <v>3796</v>
      </c>
      <c r="BC1575" t="s">
        <v>3797</v>
      </c>
      <c r="BD1575" t="s">
        <v>3813</v>
      </c>
      <c r="BE1575" t="s">
        <v>4605</v>
      </c>
      <c r="BF1575" t="s">
        <v>3734</v>
      </c>
      <c r="BG1575" t="s">
        <v>3831</v>
      </c>
      <c r="BH1575" t="s">
        <v>523</v>
      </c>
      <c r="BI1575" t="s">
        <v>565</v>
      </c>
      <c r="BJ1575" t="s">
        <v>549</v>
      </c>
      <c r="BK1575" t="s">
        <v>3832</v>
      </c>
      <c r="BL1575" t="s">
        <v>6789</v>
      </c>
      <c r="BM1575" t="s">
        <v>4949</v>
      </c>
      <c r="BN1575" t="s">
        <v>5740</v>
      </c>
      <c r="BO1575" t="s">
        <v>4950</v>
      </c>
      <c r="BP1575" s="441" t="str">
        <f t="shared" si="24"/>
        <v>WA.2378.EBA.994.002.GC.523121</v>
      </c>
    </row>
    <row r="1576" spans="1:68">
      <c r="A1576" t="s">
        <v>4935</v>
      </c>
      <c r="B1576" t="s">
        <v>4936</v>
      </c>
      <c r="C1576" t="s">
        <v>4937</v>
      </c>
      <c r="D1576" t="s">
        <v>3795</v>
      </c>
      <c r="E1576" t="s">
        <v>197</v>
      </c>
      <c r="F1576" t="s">
        <v>3812</v>
      </c>
      <c r="G1576" t="s">
        <v>820</v>
      </c>
      <c r="H1576" t="s">
        <v>4938</v>
      </c>
      <c r="I1576">
        <v>9</v>
      </c>
      <c r="J1576" t="s">
        <v>5716</v>
      </c>
      <c r="K1576">
        <v>1</v>
      </c>
      <c r="L1576" t="s">
        <v>546</v>
      </c>
      <c r="M1576" t="s">
        <v>2198</v>
      </c>
      <c r="N1576" t="s">
        <v>2199</v>
      </c>
      <c r="O1576" t="s">
        <v>556</v>
      </c>
      <c r="P1576" t="s">
        <v>8</v>
      </c>
      <c r="Q1576" t="s">
        <v>4570</v>
      </c>
      <c r="R1576" t="s">
        <v>4940</v>
      </c>
      <c r="S1576" t="s">
        <v>195</v>
      </c>
      <c r="T1576" t="s">
        <v>4570</v>
      </c>
      <c r="U1576" t="s">
        <v>4570</v>
      </c>
      <c r="V1576" t="s">
        <v>5413</v>
      </c>
      <c r="W1576" t="s">
        <v>5269</v>
      </c>
      <c r="X1576" t="s">
        <v>6790</v>
      </c>
      <c r="Y1576" t="s">
        <v>4520</v>
      </c>
      <c r="Z1576" t="s">
        <v>8</v>
      </c>
      <c r="AA1576">
        <v>0</v>
      </c>
      <c r="AB1576" t="s">
        <v>195</v>
      </c>
      <c r="AC1576">
        <v>0</v>
      </c>
      <c r="AD1576" t="s">
        <v>195</v>
      </c>
      <c r="AE1576">
        <v>0</v>
      </c>
      <c r="AF1576" t="s">
        <v>195</v>
      </c>
      <c r="AG1576">
        <v>0</v>
      </c>
      <c r="AH1576" t="s">
        <v>195</v>
      </c>
      <c r="AI1576">
        <v>6</v>
      </c>
      <c r="AJ1576" t="s">
        <v>42</v>
      </c>
      <c r="AK1576">
        <v>470000</v>
      </c>
      <c r="AL1576">
        <v>2820000</v>
      </c>
      <c r="AM1576" t="s">
        <v>195</v>
      </c>
      <c r="AN1576">
        <v>0</v>
      </c>
      <c r="AO1576" t="s">
        <v>4943</v>
      </c>
      <c r="AP1576">
        <v>15928</v>
      </c>
      <c r="AQ1576">
        <v>73477</v>
      </c>
      <c r="AR1576">
        <v>209562</v>
      </c>
      <c r="AS1576">
        <v>218795</v>
      </c>
      <c r="AT1576">
        <v>238710</v>
      </c>
      <c r="AU1576">
        <v>270123</v>
      </c>
      <c r="AV1576">
        <v>267520</v>
      </c>
      <c r="AW1576">
        <v>435962</v>
      </c>
      <c r="AX1576">
        <v>420844</v>
      </c>
      <c r="AY1576">
        <v>360514</v>
      </c>
      <c r="AZ1576">
        <v>297666</v>
      </c>
      <c r="BA1576">
        <v>10899</v>
      </c>
      <c r="BB1576" t="s">
        <v>3796</v>
      </c>
      <c r="BC1576" t="s">
        <v>3797</v>
      </c>
      <c r="BD1576" t="s">
        <v>3813</v>
      </c>
      <c r="BE1576" t="s">
        <v>4605</v>
      </c>
      <c r="BF1576" t="s">
        <v>3734</v>
      </c>
      <c r="BG1576" t="s">
        <v>3831</v>
      </c>
      <c r="BH1576" t="s">
        <v>523</v>
      </c>
      <c r="BI1576" t="s">
        <v>565</v>
      </c>
      <c r="BJ1576" t="s">
        <v>549</v>
      </c>
      <c r="BK1576" t="s">
        <v>3832</v>
      </c>
      <c r="BL1576" t="s">
        <v>6791</v>
      </c>
      <c r="BM1576" t="s">
        <v>4949</v>
      </c>
      <c r="BN1576" t="s">
        <v>5740</v>
      </c>
      <c r="BO1576" t="s">
        <v>4950</v>
      </c>
      <c r="BP1576" s="441" t="str">
        <f t="shared" si="24"/>
        <v>WA.2378.EBA.994.002.GC.523121</v>
      </c>
    </row>
    <row r="1577" spans="1:68">
      <c r="A1577" t="s">
        <v>4935</v>
      </c>
      <c r="B1577" t="s">
        <v>4936</v>
      </c>
      <c r="C1577" t="s">
        <v>4937</v>
      </c>
      <c r="D1577" t="s">
        <v>3795</v>
      </c>
      <c r="E1577" t="s">
        <v>197</v>
      </c>
      <c r="F1577" t="s">
        <v>3812</v>
      </c>
      <c r="G1577" t="s">
        <v>820</v>
      </c>
      <c r="H1577" t="s">
        <v>4938</v>
      </c>
      <c r="I1577">
        <v>9</v>
      </c>
      <c r="J1577" t="s">
        <v>5716</v>
      </c>
      <c r="K1577">
        <v>1</v>
      </c>
      <c r="L1577" t="s">
        <v>546</v>
      </c>
      <c r="M1577" t="s">
        <v>2198</v>
      </c>
      <c r="N1577" t="s">
        <v>2199</v>
      </c>
      <c r="O1577" t="s">
        <v>556</v>
      </c>
      <c r="P1577" t="s">
        <v>8</v>
      </c>
      <c r="Q1577" t="s">
        <v>4570</v>
      </c>
      <c r="R1577" t="s">
        <v>4940</v>
      </c>
      <c r="S1577" t="s">
        <v>195</v>
      </c>
      <c r="T1577" t="s">
        <v>4570</v>
      </c>
      <c r="U1577" t="s">
        <v>4570</v>
      </c>
      <c r="V1577" t="s">
        <v>5417</v>
      </c>
      <c r="W1577" t="s">
        <v>5413</v>
      </c>
      <c r="X1577" t="s">
        <v>6792</v>
      </c>
      <c r="Y1577" t="s">
        <v>4585</v>
      </c>
      <c r="Z1577" t="s">
        <v>8</v>
      </c>
      <c r="AA1577">
        <v>0</v>
      </c>
      <c r="AB1577" t="s">
        <v>195</v>
      </c>
      <c r="AC1577">
        <v>0</v>
      </c>
      <c r="AD1577" t="s">
        <v>195</v>
      </c>
      <c r="AE1577">
        <v>0</v>
      </c>
      <c r="AF1577" t="s">
        <v>195</v>
      </c>
      <c r="AG1577">
        <v>0</v>
      </c>
      <c r="AH1577" t="s">
        <v>195</v>
      </c>
      <c r="AI1577">
        <v>1</v>
      </c>
      <c r="AJ1577" t="s">
        <v>153</v>
      </c>
      <c r="AK1577">
        <v>52250000</v>
      </c>
      <c r="AL1577">
        <v>52250000</v>
      </c>
      <c r="AM1577" t="s">
        <v>195</v>
      </c>
      <c r="AN1577">
        <v>0</v>
      </c>
      <c r="AO1577" t="s">
        <v>4943</v>
      </c>
      <c r="AP1577">
        <v>295116</v>
      </c>
      <c r="AQ1577">
        <v>1361406</v>
      </c>
      <c r="AR1577">
        <v>3882837</v>
      </c>
      <c r="AS1577">
        <v>4053920</v>
      </c>
      <c r="AT1577">
        <v>4422912</v>
      </c>
      <c r="AU1577">
        <v>5004939</v>
      </c>
      <c r="AV1577">
        <v>4956714</v>
      </c>
      <c r="AW1577">
        <v>8077666</v>
      </c>
      <c r="AX1577">
        <v>7797553</v>
      </c>
      <c r="AY1577">
        <v>6679733</v>
      </c>
      <c r="AZ1577">
        <v>5515263</v>
      </c>
      <c r="BA1577">
        <v>201941</v>
      </c>
      <c r="BB1577" t="s">
        <v>3796</v>
      </c>
      <c r="BC1577" t="s">
        <v>3797</v>
      </c>
      <c r="BD1577" t="s">
        <v>3813</v>
      </c>
      <c r="BE1577" t="s">
        <v>4605</v>
      </c>
      <c r="BF1577" t="s">
        <v>3734</v>
      </c>
      <c r="BG1577" t="s">
        <v>3831</v>
      </c>
      <c r="BH1577" t="s">
        <v>523</v>
      </c>
      <c r="BI1577" t="s">
        <v>565</v>
      </c>
      <c r="BJ1577" t="s">
        <v>549</v>
      </c>
      <c r="BK1577" t="s">
        <v>3832</v>
      </c>
      <c r="BL1577" t="s">
        <v>6793</v>
      </c>
      <c r="BM1577" t="s">
        <v>4949</v>
      </c>
      <c r="BN1577" t="s">
        <v>5740</v>
      </c>
      <c r="BO1577" t="s">
        <v>4950</v>
      </c>
      <c r="BP1577" s="441" t="str">
        <f t="shared" si="24"/>
        <v>WA.2378.EBA.994.002.GC.523121</v>
      </c>
    </row>
    <row r="1578" spans="1:68">
      <c r="A1578" t="s">
        <v>5010</v>
      </c>
      <c r="B1578" t="s">
        <v>4936</v>
      </c>
      <c r="C1578" t="s">
        <v>4937</v>
      </c>
      <c r="D1578" t="s">
        <v>3795</v>
      </c>
      <c r="E1578" t="s">
        <v>197</v>
      </c>
      <c r="F1578" t="s">
        <v>3812</v>
      </c>
      <c r="G1578" t="s">
        <v>820</v>
      </c>
      <c r="H1578" t="s">
        <v>4938</v>
      </c>
      <c r="I1578">
        <v>9</v>
      </c>
      <c r="J1578" t="s">
        <v>5716</v>
      </c>
      <c r="K1578">
        <v>1</v>
      </c>
      <c r="L1578" t="s">
        <v>546</v>
      </c>
      <c r="M1578" t="s">
        <v>2198</v>
      </c>
      <c r="N1578" t="s">
        <v>2199</v>
      </c>
      <c r="O1578" t="s">
        <v>556</v>
      </c>
      <c r="P1578" t="s">
        <v>8</v>
      </c>
      <c r="Q1578" t="s">
        <v>4570</v>
      </c>
      <c r="R1578" t="s">
        <v>4940</v>
      </c>
      <c r="S1578" t="s">
        <v>195</v>
      </c>
      <c r="T1578" t="s">
        <v>4570</v>
      </c>
      <c r="U1578" t="s">
        <v>4570</v>
      </c>
      <c r="V1578" t="s">
        <v>4496</v>
      </c>
      <c r="W1578" t="s">
        <v>4570</v>
      </c>
      <c r="X1578" t="s">
        <v>6775</v>
      </c>
      <c r="Y1578" t="s">
        <v>4526</v>
      </c>
      <c r="Z1578" t="s">
        <v>8</v>
      </c>
      <c r="AA1578">
        <v>0</v>
      </c>
      <c r="AB1578" t="s">
        <v>195</v>
      </c>
      <c r="AC1578">
        <v>0</v>
      </c>
      <c r="AD1578" t="s">
        <v>195</v>
      </c>
      <c r="AE1578">
        <v>0</v>
      </c>
      <c r="AF1578" t="s">
        <v>195</v>
      </c>
      <c r="AG1578">
        <v>0</v>
      </c>
      <c r="AH1578" t="s">
        <v>195</v>
      </c>
      <c r="AI1578">
        <v>1</v>
      </c>
      <c r="AJ1578" t="s">
        <v>42</v>
      </c>
      <c r="AK1578">
        <v>38730000</v>
      </c>
      <c r="AL1578">
        <v>38730000</v>
      </c>
      <c r="AM1578" t="s">
        <v>195</v>
      </c>
      <c r="AN1578">
        <v>0</v>
      </c>
      <c r="AO1578" t="s">
        <v>5011</v>
      </c>
      <c r="AP1578">
        <v>217908</v>
      </c>
      <c r="AQ1578">
        <v>1005234</v>
      </c>
      <c r="AR1578">
        <v>2867006</v>
      </c>
      <c r="AS1578">
        <v>2957623</v>
      </c>
      <c r="AT1578">
        <v>1593585</v>
      </c>
      <c r="AU1578">
        <v>1970270</v>
      </c>
      <c r="AV1578">
        <v>3575026</v>
      </c>
      <c r="AW1578">
        <v>5418341</v>
      </c>
      <c r="AX1578">
        <v>5250173</v>
      </c>
      <c r="AY1578">
        <v>4537252</v>
      </c>
      <c r="AZ1578">
        <v>5416948</v>
      </c>
      <c r="BA1578">
        <v>3920634</v>
      </c>
      <c r="BB1578" t="s">
        <v>3796</v>
      </c>
      <c r="BC1578" t="s">
        <v>3797</v>
      </c>
      <c r="BD1578" t="s">
        <v>3813</v>
      </c>
      <c r="BE1578" t="s">
        <v>4605</v>
      </c>
      <c r="BF1578" t="s">
        <v>3734</v>
      </c>
      <c r="BG1578" t="s">
        <v>3831</v>
      </c>
      <c r="BH1578" t="s">
        <v>523</v>
      </c>
      <c r="BI1578" t="s">
        <v>565</v>
      </c>
      <c r="BJ1578" t="s">
        <v>549</v>
      </c>
      <c r="BK1578" t="s">
        <v>3832</v>
      </c>
      <c r="BL1578" t="s">
        <v>6776</v>
      </c>
      <c r="BM1578" t="s">
        <v>4949</v>
      </c>
      <c r="BN1578" t="s">
        <v>5740</v>
      </c>
      <c r="BO1578" t="s">
        <v>4950</v>
      </c>
      <c r="BP1578" s="441" t="str">
        <f t="shared" si="24"/>
        <v>WA.2378.EBA.994.002.GC.523121</v>
      </c>
    </row>
    <row r="1579" spans="1:68">
      <c r="A1579" t="s">
        <v>5010</v>
      </c>
      <c r="B1579" t="s">
        <v>4936</v>
      </c>
      <c r="C1579" t="s">
        <v>4937</v>
      </c>
      <c r="D1579" t="s">
        <v>3795</v>
      </c>
      <c r="E1579" t="s">
        <v>197</v>
      </c>
      <c r="F1579" t="s">
        <v>3812</v>
      </c>
      <c r="G1579" t="s">
        <v>820</v>
      </c>
      <c r="H1579" t="s">
        <v>4938</v>
      </c>
      <c r="I1579">
        <v>9</v>
      </c>
      <c r="J1579" t="s">
        <v>5716</v>
      </c>
      <c r="K1579">
        <v>1</v>
      </c>
      <c r="L1579" t="s">
        <v>546</v>
      </c>
      <c r="M1579" t="s">
        <v>2198</v>
      </c>
      <c r="N1579" t="s">
        <v>2199</v>
      </c>
      <c r="O1579" t="s">
        <v>556</v>
      </c>
      <c r="P1579" t="s">
        <v>8</v>
      </c>
      <c r="Q1579" t="s">
        <v>4570</v>
      </c>
      <c r="R1579" t="s">
        <v>4940</v>
      </c>
      <c r="S1579" t="s">
        <v>195</v>
      </c>
      <c r="T1579" t="s">
        <v>4570</v>
      </c>
      <c r="U1579" t="s">
        <v>4570</v>
      </c>
      <c r="V1579" t="s">
        <v>4951</v>
      </c>
      <c r="W1579" t="s">
        <v>4496</v>
      </c>
      <c r="X1579" t="s">
        <v>6777</v>
      </c>
      <c r="Y1579" t="s">
        <v>4525</v>
      </c>
      <c r="Z1579" t="s">
        <v>8</v>
      </c>
      <c r="AA1579">
        <v>0</v>
      </c>
      <c r="AB1579" t="s">
        <v>195</v>
      </c>
      <c r="AC1579">
        <v>0</v>
      </c>
      <c r="AD1579" t="s">
        <v>195</v>
      </c>
      <c r="AE1579">
        <v>0</v>
      </c>
      <c r="AF1579" t="s">
        <v>195</v>
      </c>
      <c r="AG1579">
        <v>0</v>
      </c>
      <c r="AH1579" t="s">
        <v>195</v>
      </c>
      <c r="AI1579">
        <v>9</v>
      </c>
      <c r="AJ1579" t="s">
        <v>6778</v>
      </c>
      <c r="AK1579">
        <v>32850000</v>
      </c>
      <c r="AL1579">
        <v>295650000</v>
      </c>
      <c r="AM1579" t="s">
        <v>195</v>
      </c>
      <c r="AN1579">
        <v>0</v>
      </c>
      <c r="AO1579" t="s">
        <v>5011</v>
      </c>
      <c r="AP1579">
        <v>1663423</v>
      </c>
      <c r="AQ1579">
        <v>7673573</v>
      </c>
      <c r="AR1579">
        <v>21885624</v>
      </c>
      <c r="AS1579">
        <v>22577365</v>
      </c>
      <c r="AT1579">
        <v>12164816</v>
      </c>
      <c r="AU1579">
        <v>15040284</v>
      </c>
      <c r="AV1579">
        <v>27290378</v>
      </c>
      <c r="AW1579">
        <v>41361542</v>
      </c>
      <c r="AX1579">
        <v>40077811</v>
      </c>
      <c r="AY1579">
        <v>34635648</v>
      </c>
      <c r="AZ1579">
        <v>41350909</v>
      </c>
      <c r="BA1579">
        <v>29928627</v>
      </c>
      <c r="BB1579" t="s">
        <v>3796</v>
      </c>
      <c r="BC1579" t="s">
        <v>3797</v>
      </c>
      <c r="BD1579" t="s">
        <v>3813</v>
      </c>
      <c r="BE1579" t="s">
        <v>4605</v>
      </c>
      <c r="BF1579" t="s">
        <v>3734</v>
      </c>
      <c r="BG1579" t="s">
        <v>3831</v>
      </c>
      <c r="BH1579" t="s">
        <v>523</v>
      </c>
      <c r="BI1579" t="s">
        <v>565</v>
      </c>
      <c r="BJ1579" t="s">
        <v>549</v>
      </c>
      <c r="BK1579" t="s">
        <v>3832</v>
      </c>
      <c r="BL1579" t="s">
        <v>6779</v>
      </c>
      <c r="BM1579" t="s">
        <v>4949</v>
      </c>
      <c r="BN1579" t="s">
        <v>5740</v>
      </c>
      <c r="BO1579" t="s">
        <v>4950</v>
      </c>
      <c r="BP1579" s="441" t="str">
        <f t="shared" si="24"/>
        <v>WA.2378.EBA.994.002.GC.523121</v>
      </c>
    </row>
    <row r="1580" spans="1:68">
      <c r="A1580" t="s">
        <v>5010</v>
      </c>
      <c r="B1580" t="s">
        <v>4936</v>
      </c>
      <c r="C1580" t="s">
        <v>4937</v>
      </c>
      <c r="D1580" t="s">
        <v>3795</v>
      </c>
      <c r="E1580" t="s">
        <v>197</v>
      </c>
      <c r="F1580" t="s">
        <v>3812</v>
      </c>
      <c r="G1580" t="s">
        <v>820</v>
      </c>
      <c r="H1580" t="s">
        <v>4938</v>
      </c>
      <c r="I1580">
        <v>9</v>
      </c>
      <c r="J1580" t="s">
        <v>5716</v>
      </c>
      <c r="K1580">
        <v>1</v>
      </c>
      <c r="L1580" t="s">
        <v>546</v>
      </c>
      <c r="M1580" t="s">
        <v>2198</v>
      </c>
      <c r="N1580" t="s">
        <v>2199</v>
      </c>
      <c r="O1580" t="s">
        <v>556</v>
      </c>
      <c r="P1580" t="s">
        <v>8</v>
      </c>
      <c r="Q1580" t="s">
        <v>4570</v>
      </c>
      <c r="R1580" t="s">
        <v>4940</v>
      </c>
      <c r="S1580" t="s">
        <v>195</v>
      </c>
      <c r="T1580" t="s">
        <v>4570</v>
      </c>
      <c r="U1580" t="s">
        <v>4570</v>
      </c>
      <c r="V1580" t="s">
        <v>5001</v>
      </c>
      <c r="W1580" t="s">
        <v>4951</v>
      </c>
      <c r="X1580" t="s">
        <v>6780</v>
      </c>
      <c r="Y1580" t="s">
        <v>4524</v>
      </c>
      <c r="Z1580" t="s">
        <v>8</v>
      </c>
      <c r="AA1580">
        <v>0</v>
      </c>
      <c r="AB1580" t="s">
        <v>195</v>
      </c>
      <c r="AC1580">
        <v>0</v>
      </c>
      <c r="AD1580" t="s">
        <v>195</v>
      </c>
      <c r="AE1580">
        <v>0</v>
      </c>
      <c r="AF1580" t="s">
        <v>195</v>
      </c>
      <c r="AG1580">
        <v>0</v>
      </c>
      <c r="AH1580" t="s">
        <v>195</v>
      </c>
      <c r="AI1580">
        <v>5</v>
      </c>
      <c r="AJ1580" t="s">
        <v>42</v>
      </c>
      <c r="AK1580">
        <v>3640000</v>
      </c>
      <c r="AL1580">
        <v>18200000</v>
      </c>
      <c r="AM1580" t="s">
        <v>195</v>
      </c>
      <c r="AN1580">
        <v>0</v>
      </c>
      <c r="AO1580" t="s">
        <v>5011</v>
      </c>
      <c r="AP1580">
        <v>102399</v>
      </c>
      <c r="AQ1580">
        <v>472380</v>
      </c>
      <c r="AR1580">
        <v>1347263</v>
      </c>
      <c r="AS1580">
        <v>1389846</v>
      </c>
      <c r="AT1580">
        <v>748857</v>
      </c>
      <c r="AU1580">
        <v>925869</v>
      </c>
      <c r="AV1580">
        <v>1679976</v>
      </c>
      <c r="AW1580">
        <v>2546187</v>
      </c>
      <c r="AX1580">
        <v>2467161</v>
      </c>
      <c r="AY1580">
        <v>2132145</v>
      </c>
      <c r="AZ1580">
        <v>2545532</v>
      </c>
      <c r="BA1580">
        <v>1842385</v>
      </c>
      <c r="BB1580" t="s">
        <v>3796</v>
      </c>
      <c r="BC1580" t="s">
        <v>3797</v>
      </c>
      <c r="BD1580" t="s">
        <v>3813</v>
      </c>
      <c r="BE1580" t="s">
        <v>4605</v>
      </c>
      <c r="BF1580" t="s">
        <v>3734</v>
      </c>
      <c r="BG1580" t="s">
        <v>3831</v>
      </c>
      <c r="BH1580" t="s">
        <v>523</v>
      </c>
      <c r="BI1580" t="s">
        <v>565</v>
      </c>
      <c r="BJ1580" t="s">
        <v>549</v>
      </c>
      <c r="BK1580" t="s">
        <v>3832</v>
      </c>
      <c r="BL1580" t="s">
        <v>6781</v>
      </c>
      <c r="BM1580" t="s">
        <v>4949</v>
      </c>
      <c r="BN1580" t="s">
        <v>5740</v>
      </c>
      <c r="BO1580" t="s">
        <v>4950</v>
      </c>
      <c r="BP1580" s="441" t="str">
        <f t="shared" si="24"/>
        <v>WA.2378.EBA.994.002.GC.523121</v>
      </c>
    </row>
    <row r="1581" spans="1:68">
      <c r="A1581" t="s">
        <v>5010</v>
      </c>
      <c r="B1581" t="s">
        <v>4936</v>
      </c>
      <c r="C1581" t="s">
        <v>4937</v>
      </c>
      <c r="D1581" t="s">
        <v>3795</v>
      </c>
      <c r="E1581" t="s">
        <v>197</v>
      </c>
      <c r="F1581" t="s">
        <v>3812</v>
      </c>
      <c r="G1581" t="s">
        <v>820</v>
      </c>
      <c r="H1581" t="s">
        <v>4938</v>
      </c>
      <c r="I1581">
        <v>9</v>
      </c>
      <c r="J1581" t="s">
        <v>5716</v>
      </c>
      <c r="K1581">
        <v>1</v>
      </c>
      <c r="L1581" t="s">
        <v>546</v>
      </c>
      <c r="M1581" t="s">
        <v>2198</v>
      </c>
      <c r="N1581" t="s">
        <v>2199</v>
      </c>
      <c r="O1581" t="s">
        <v>556</v>
      </c>
      <c r="P1581" t="s">
        <v>8</v>
      </c>
      <c r="Q1581" t="s">
        <v>4570</v>
      </c>
      <c r="R1581" t="s">
        <v>4940</v>
      </c>
      <c r="S1581" t="s">
        <v>195</v>
      </c>
      <c r="T1581" t="s">
        <v>4570</v>
      </c>
      <c r="U1581" t="s">
        <v>4570</v>
      </c>
      <c r="V1581" t="s">
        <v>5092</v>
      </c>
      <c r="W1581" t="s">
        <v>5001</v>
      </c>
      <c r="X1581" t="s">
        <v>6782</v>
      </c>
      <c r="Y1581" t="s">
        <v>4586</v>
      </c>
      <c r="Z1581" t="s">
        <v>8</v>
      </c>
      <c r="AA1581">
        <v>0</v>
      </c>
      <c r="AB1581" t="s">
        <v>195</v>
      </c>
      <c r="AC1581">
        <v>0</v>
      </c>
      <c r="AD1581" t="s">
        <v>195</v>
      </c>
      <c r="AE1581">
        <v>0</v>
      </c>
      <c r="AF1581" t="s">
        <v>195</v>
      </c>
      <c r="AG1581">
        <v>0</v>
      </c>
      <c r="AH1581" t="s">
        <v>195</v>
      </c>
      <c r="AI1581">
        <v>40</v>
      </c>
      <c r="AJ1581" t="s">
        <v>42</v>
      </c>
      <c r="AK1581">
        <v>730000</v>
      </c>
      <c r="AL1581">
        <v>29200000</v>
      </c>
      <c r="AM1581" t="s">
        <v>195</v>
      </c>
      <c r="AN1581">
        <v>0</v>
      </c>
      <c r="AO1581" t="s">
        <v>5011</v>
      </c>
      <c r="AP1581">
        <v>164289</v>
      </c>
      <c r="AQ1581">
        <v>757884</v>
      </c>
      <c r="AR1581">
        <v>2161543</v>
      </c>
      <c r="AS1581">
        <v>2229863</v>
      </c>
      <c r="AT1581">
        <v>1201463</v>
      </c>
      <c r="AU1581">
        <v>1485460</v>
      </c>
      <c r="AV1581">
        <v>2695346</v>
      </c>
      <c r="AW1581">
        <v>4085091</v>
      </c>
      <c r="AX1581">
        <v>3958302</v>
      </c>
      <c r="AY1581">
        <v>3420805</v>
      </c>
      <c r="AZ1581">
        <v>4084040</v>
      </c>
      <c r="BA1581">
        <v>2955914</v>
      </c>
      <c r="BB1581" t="s">
        <v>3796</v>
      </c>
      <c r="BC1581" t="s">
        <v>3797</v>
      </c>
      <c r="BD1581" t="s">
        <v>3813</v>
      </c>
      <c r="BE1581" t="s">
        <v>4605</v>
      </c>
      <c r="BF1581" t="s">
        <v>3734</v>
      </c>
      <c r="BG1581" t="s">
        <v>3831</v>
      </c>
      <c r="BH1581" t="s">
        <v>523</v>
      </c>
      <c r="BI1581" t="s">
        <v>565</v>
      </c>
      <c r="BJ1581" t="s">
        <v>549</v>
      </c>
      <c r="BK1581" t="s">
        <v>3832</v>
      </c>
      <c r="BL1581" t="s">
        <v>6783</v>
      </c>
      <c r="BM1581" t="s">
        <v>4949</v>
      </c>
      <c r="BN1581" t="s">
        <v>5740</v>
      </c>
      <c r="BO1581" t="s">
        <v>4950</v>
      </c>
      <c r="BP1581" s="441" t="str">
        <f t="shared" si="24"/>
        <v>WA.2378.EBA.994.002.GC.523121</v>
      </c>
    </row>
    <row r="1582" spans="1:68">
      <c r="A1582" t="s">
        <v>5010</v>
      </c>
      <c r="B1582" t="s">
        <v>4936</v>
      </c>
      <c r="C1582" t="s">
        <v>4937</v>
      </c>
      <c r="D1582" t="s">
        <v>3795</v>
      </c>
      <c r="E1582" t="s">
        <v>197</v>
      </c>
      <c r="F1582" t="s">
        <v>3812</v>
      </c>
      <c r="G1582" t="s">
        <v>820</v>
      </c>
      <c r="H1582" t="s">
        <v>4938</v>
      </c>
      <c r="I1582">
        <v>9</v>
      </c>
      <c r="J1582" t="s">
        <v>5716</v>
      </c>
      <c r="K1582">
        <v>1</v>
      </c>
      <c r="L1582" t="s">
        <v>546</v>
      </c>
      <c r="M1582" t="s">
        <v>2198</v>
      </c>
      <c r="N1582" t="s">
        <v>2199</v>
      </c>
      <c r="O1582" t="s">
        <v>556</v>
      </c>
      <c r="P1582" t="s">
        <v>8</v>
      </c>
      <c r="Q1582" t="s">
        <v>4570</v>
      </c>
      <c r="R1582" t="s">
        <v>4940</v>
      </c>
      <c r="S1582" t="s">
        <v>195</v>
      </c>
      <c r="T1582" t="s">
        <v>4570</v>
      </c>
      <c r="U1582" t="s">
        <v>4570</v>
      </c>
      <c r="V1582" t="s">
        <v>5096</v>
      </c>
      <c r="W1582" t="s">
        <v>5092</v>
      </c>
      <c r="X1582" t="s">
        <v>6784</v>
      </c>
      <c r="Y1582" t="s">
        <v>4523</v>
      </c>
      <c r="Z1582" t="s">
        <v>8</v>
      </c>
      <c r="AA1582">
        <v>0</v>
      </c>
      <c r="AB1582" t="s">
        <v>195</v>
      </c>
      <c r="AC1582">
        <v>0</v>
      </c>
      <c r="AD1582" t="s">
        <v>195</v>
      </c>
      <c r="AE1582">
        <v>0</v>
      </c>
      <c r="AF1582" t="s">
        <v>195</v>
      </c>
      <c r="AG1582">
        <v>0</v>
      </c>
      <c r="AH1582" t="s">
        <v>195</v>
      </c>
      <c r="AI1582">
        <v>35</v>
      </c>
      <c r="AJ1582" t="s">
        <v>42</v>
      </c>
      <c r="AK1582">
        <v>730000</v>
      </c>
      <c r="AL1582">
        <v>25550000</v>
      </c>
      <c r="AM1582" t="s">
        <v>195</v>
      </c>
      <c r="AN1582">
        <v>0</v>
      </c>
      <c r="AO1582" t="s">
        <v>5011</v>
      </c>
      <c r="AP1582">
        <v>143753</v>
      </c>
      <c r="AQ1582">
        <v>663148</v>
      </c>
      <c r="AR1582">
        <v>1891350</v>
      </c>
      <c r="AS1582">
        <v>1951130</v>
      </c>
      <c r="AT1582">
        <v>1051280</v>
      </c>
      <c r="AU1582">
        <v>1299778</v>
      </c>
      <c r="AV1582">
        <v>2358428</v>
      </c>
      <c r="AW1582">
        <v>3574454</v>
      </c>
      <c r="AX1582">
        <v>3463515</v>
      </c>
      <c r="AY1582">
        <v>2993204</v>
      </c>
      <c r="AZ1582">
        <v>3573535</v>
      </c>
      <c r="BA1582">
        <v>2586425</v>
      </c>
      <c r="BB1582" t="s">
        <v>3796</v>
      </c>
      <c r="BC1582" t="s">
        <v>3797</v>
      </c>
      <c r="BD1582" t="s">
        <v>3813</v>
      </c>
      <c r="BE1582" t="s">
        <v>4605</v>
      </c>
      <c r="BF1582" t="s">
        <v>3734</v>
      </c>
      <c r="BG1582" t="s">
        <v>3831</v>
      </c>
      <c r="BH1582" t="s">
        <v>523</v>
      </c>
      <c r="BI1582" t="s">
        <v>565</v>
      </c>
      <c r="BJ1582" t="s">
        <v>549</v>
      </c>
      <c r="BK1582" t="s">
        <v>3832</v>
      </c>
      <c r="BL1582" t="s">
        <v>6785</v>
      </c>
      <c r="BM1582" t="s">
        <v>4949</v>
      </c>
      <c r="BN1582" t="s">
        <v>5740</v>
      </c>
      <c r="BO1582" t="s">
        <v>4950</v>
      </c>
      <c r="BP1582" s="441" t="str">
        <f t="shared" si="24"/>
        <v>WA.2378.EBA.994.002.GC.523121</v>
      </c>
    </row>
    <row r="1583" spans="1:68">
      <c r="A1583" t="s">
        <v>5010</v>
      </c>
      <c r="B1583" t="s">
        <v>4936</v>
      </c>
      <c r="C1583" t="s">
        <v>4937</v>
      </c>
      <c r="D1583" t="s">
        <v>3795</v>
      </c>
      <c r="E1583" t="s">
        <v>197</v>
      </c>
      <c r="F1583" t="s">
        <v>3812</v>
      </c>
      <c r="G1583" t="s">
        <v>820</v>
      </c>
      <c r="H1583" t="s">
        <v>4938</v>
      </c>
      <c r="I1583">
        <v>9</v>
      </c>
      <c r="J1583" t="s">
        <v>5716</v>
      </c>
      <c r="K1583">
        <v>1</v>
      </c>
      <c r="L1583" t="s">
        <v>546</v>
      </c>
      <c r="M1583" t="s">
        <v>2198</v>
      </c>
      <c r="N1583" t="s">
        <v>2199</v>
      </c>
      <c r="O1583" t="s">
        <v>556</v>
      </c>
      <c r="P1583" t="s">
        <v>8</v>
      </c>
      <c r="Q1583" t="s">
        <v>4570</v>
      </c>
      <c r="R1583" t="s">
        <v>4940</v>
      </c>
      <c r="S1583" t="s">
        <v>195</v>
      </c>
      <c r="T1583" t="s">
        <v>4570</v>
      </c>
      <c r="U1583" t="s">
        <v>4570</v>
      </c>
      <c r="V1583" t="s">
        <v>5265</v>
      </c>
      <c r="W1583" t="s">
        <v>5096</v>
      </c>
      <c r="X1583" t="s">
        <v>6786</v>
      </c>
      <c r="Y1583" t="s">
        <v>4522</v>
      </c>
      <c r="Z1583" t="s">
        <v>8</v>
      </c>
      <c r="AA1583">
        <v>0</v>
      </c>
      <c r="AB1583" t="s">
        <v>195</v>
      </c>
      <c r="AC1583">
        <v>0</v>
      </c>
      <c r="AD1583" t="s">
        <v>195</v>
      </c>
      <c r="AE1583">
        <v>0</v>
      </c>
      <c r="AF1583" t="s">
        <v>195</v>
      </c>
      <c r="AG1583">
        <v>0</v>
      </c>
      <c r="AH1583" t="s">
        <v>195</v>
      </c>
      <c r="AI1583">
        <v>35</v>
      </c>
      <c r="AJ1583" t="s">
        <v>42</v>
      </c>
      <c r="AK1583">
        <v>690000</v>
      </c>
      <c r="AL1583">
        <v>24150000</v>
      </c>
      <c r="AM1583" t="s">
        <v>195</v>
      </c>
      <c r="AN1583">
        <v>0</v>
      </c>
      <c r="AO1583" t="s">
        <v>5011</v>
      </c>
      <c r="AP1583">
        <v>135876</v>
      </c>
      <c r="AQ1583">
        <v>626811</v>
      </c>
      <c r="AR1583">
        <v>1787715</v>
      </c>
      <c r="AS1583">
        <v>1844219</v>
      </c>
      <c r="AT1583">
        <v>993676</v>
      </c>
      <c r="AU1583">
        <v>1228557</v>
      </c>
      <c r="AV1583">
        <v>2229199</v>
      </c>
      <c r="AW1583">
        <v>3378594</v>
      </c>
      <c r="AX1583">
        <v>3273733</v>
      </c>
      <c r="AY1583">
        <v>2829193</v>
      </c>
      <c r="AZ1583">
        <v>3377725</v>
      </c>
      <c r="BA1583">
        <v>2444702</v>
      </c>
      <c r="BB1583" t="s">
        <v>3796</v>
      </c>
      <c r="BC1583" t="s">
        <v>3797</v>
      </c>
      <c r="BD1583" t="s">
        <v>3813</v>
      </c>
      <c r="BE1583" t="s">
        <v>4605</v>
      </c>
      <c r="BF1583" t="s">
        <v>3734</v>
      </c>
      <c r="BG1583" t="s">
        <v>3831</v>
      </c>
      <c r="BH1583" t="s">
        <v>523</v>
      </c>
      <c r="BI1583" t="s">
        <v>565</v>
      </c>
      <c r="BJ1583" t="s">
        <v>549</v>
      </c>
      <c r="BK1583" t="s">
        <v>3832</v>
      </c>
      <c r="BL1583" t="s">
        <v>6787</v>
      </c>
      <c r="BM1583" t="s">
        <v>4949</v>
      </c>
      <c r="BN1583" t="s">
        <v>5740</v>
      </c>
      <c r="BO1583" t="s">
        <v>4950</v>
      </c>
      <c r="BP1583" s="441" t="str">
        <f t="shared" si="24"/>
        <v>WA.2378.EBA.994.002.GC.523121</v>
      </c>
    </row>
    <row r="1584" spans="1:68">
      <c r="A1584" t="s">
        <v>5010</v>
      </c>
      <c r="B1584" t="s">
        <v>4936</v>
      </c>
      <c r="C1584" t="s">
        <v>4937</v>
      </c>
      <c r="D1584" t="s">
        <v>3795</v>
      </c>
      <c r="E1584" t="s">
        <v>197</v>
      </c>
      <c r="F1584" t="s">
        <v>3812</v>
      </c>
      <c r="G1584" t="s">
        <v>820</v>
      </c>
      <c r="H1584" t="s">
        <v>4938</v>
      </c>
      <c r="I1584">
        <v>9</v>
      </c>
      <c r="J1584" t="s">
        <v>5716</v>
      </c>
      <c r="K1584">
        <v>1</v>
      </c>
      <c r="L1584" t="s">
        <v>546</v>
      </c>
      <c r="M1584" t="s">
        <v>2198</v>
      </c>
      <c r="N1584" t="s">
        <v>2199</v>
      </c>
      <c r="O1584" t="s">
        <v>556</v>
      </c>
      <c r="P1584" t="s">
        <v>8</v>
      </c>
      <c r="Q1584" t="s">
        <v>4570</v>
      </c>
      <c r="R1584" t="s">
        <v>4940</v>
      </c>
      <c r="S1584" t="s">
        <v>195</v>
      </c>
      <c r="T1584" t="s">
        <v>4570</v>
      </c>
      <c r="U1584" t="s">
        <v>4570</v>
      </c>
      <c r="V1584" t="s">
        <v>5269</v>
      </c>
      <c r="W1584" t="s">
        <v>5265</v>
      </c>
      <c r="X1584" t="s">
        <v>6788</v>
      </c>
      <c r="Y1584" t="s">
        <v>4521</v>
      </c>
      <c r="Z1584" t="s">
        <v>8</v>
      </c>
      <c r="AA1584">
        <v>0</v>
      </c>
      <c r="AB1584" t="s">
        <v>195</v>
      </c>
      <c r="AC1584">
        <v>0</v>
      </c>
      <c r="AD1584" t="s">
        <v>195</v>
      </c>
      <c r="AE1584">
        <v>0</v>
      </c>
      <c r="AF1584" t="s">
        <v>195</v>
      </c>
      <c r="AG1584">
        <v>0</v>
      </c>
      <c r="AH1584" t="s">
        <v>195</v>
      </c>
      <c r="AI1584">
        <v>3</v>
      </c>
      <c r="AJ1584" t="s">
        <v>42</v>
      </c>
      <c r="AK1584">
        <v>3500000</v>
      </c>
      <c r="AL1584">
        <v>10500000</v>
      </c>
      <c r="AM1584" t="s">
        <v>195</v>
      </c>
      <c r="AN1584">
        <v>0</v>
      </c>
      <c r="AO1584" t="s">
        <v>5011</v>
      </c>
      <c r="AP1584">
        <v>59076</v>
      </c>
      <c r="AQ1584">
        <v>272527</v>
      </c>
      <c r="AR1584">
        <v>777267</v>
      </c>
      <c r="AS1584">
        <v>801834</v>
      </c>
      <c r="AT1584">
        <v>432033</v>
      </c>
      <c r="AU1584">
        <v>534155</v>
      </c>
      <c r="AV1584">
        <v>969217</v>
      </c>
      <c r="AW1584">
        <v>1468954</v>
      </c>
      <c r="AX1584">
        <v>1423362</v>
      </c>
      <c r="AY1584">
        <v>1230084</v>
      </c>
      <c r="AZ1584">
        <v>1468576</v>
      </c>
      <c r="BA1584">
        <v>1062915</v>
      </c>
      <c r="BB1584" t="s">
        <v>3796</v>
      </c>
      <c r="BC1584" t="s">
        <v>3797</v>
      </c>
      <c r="BD1584" t="s">
        <v>3813</v>
      </c>
      <c r="BE1584" t="s">
        <v>4605</v>
      </c>
      <c r="BF1584" t="s">
        <v>3734</v>
      </c>
      <c r="BG1584" t="s">
        <v>3831</v>
      </c>
      <c r="BH1584" t="s">
        <v>523</v>
      </c>
      <c r="BI1584" t="s">
        <v>565</v>
      </c>
      <c r="BJ1584" t="s">
        <v>549</v>
      </c>
      <c r="BK1584" t="s">
        <v>3832</v>
      </c>
      <c r="BL1584" t="s">
        <v>6789</v>
      </c>
      <c r="BM1584" t="s">
        <v>4949</v>
      </c>
      <c r="BN1584" t="s">
        <v>5740</v>
      </c>
      <c r="BO1584" t="s">
        <v>4950</v>
      </c>
      <c r="BP1584" s="441" t="str">
        <f t="shared" si="24"/>
        <v>WA.2378.EBA.994.002.GC.523121</v>
      </c>
    </row>
    <row r="1585" spans="1:68">
      <c r="A1585" t="s">
        <v>5010</v>
      </c>
      <c r="B1585" t="s">
        <v>4936</v>
      </c>
      <c r="C1585" t="s">
        <v>4937</v>
      </c>
      <c r="D1585" t="s">
        <v>3795</v>
      </c>
      <c r="E1585" t="s">
        <v>197</v>
      </c>
      <c r="F1585" t="s">
        <v>3812</v>
      </c>
      <c r="G1585" t="s">
        <v>820</v>
      </c>
      <c r="H1585" t="s">
        <v>4938</v>
      </c>
      <c r="I1585">
        <v>9</v>
      </c>
      <c r="J1585" t="s">
        <v>5716</v>
      </c>
      <c r="K1585">
        <v>1</v>
      </c>
      <c r="L1585" t="s">
        <v>546</v>
      </c>
      <c r="M1585" t="s">
        <v>2198</v>
      </c>
      <c r="N1585" t="s">
        <v>2199</v>
      </c>
      <c r="O1585" t="s">
        <v>556</v>
      </c>
      <c r="P1585" t="s">
        <v>8</v>
      </c>
      <c r="Q1585" t="s">
        <v>4570</v>
      </c>
      <c r="R1585" t="s">
        <v>4940</v>
      </c>
      <c r="S1585" t="s">
        <v>195</v>
      </c>
      <c r="T1585" t="s">
        <v>4570</v>
      </c>
      <c r="U1585" t="s">
        <v>4570</v>
      </c>
      <c r="V1585" t="s">
        <v>5413</v>
      </c>
      <c r="W1585" t="s">
        <v>5269</v>
      </c>
      <c r="X1585" t="s">
        <v>6790</v>
      </c>
      <c r="Y1585" t="s">
        <v>4520</v>
      </c>
      <c r="Z1585" t="s">
        <v>8</v>
      </c>
      <c r="AA1585">
        <v>0</v>
      </c>
      <c r="AB1585" t="s">
        <v>195</v>
      </c>
      <c r="AC1585">
        <v>0</v>
      </c>
      <c r="AD1585" t="s">
        <v>195</v>
      </c>
      <c r="AE1585">
        <v>0</v>
      </c>
      <c r="AF1585" t="s">
        <v>195</v>
      </c>
      <c r="AG1585">
        <v>0</v>
      </c>
      <c r="AH1585" t="s">
        <v>195</v>
      </c>
      <c r="AI1585">
        <v>6</v>
      </c>
      <c r="AJ1585" t="s">
        <v>42</v>
      </c>
      <c r="AK1585">
        <v>470000</v>
      </c>
      <c r="AL1585">
        <v>2820000</v>
      </c>
      <c r="AM1585" t="s">
        <v>195</v>
      </c>
      <c r="AN1585">
        <v>0</v>
      </c>
      <c r="AO1585" t="s">
        <v>5011</v>
      </c>
      <c r="AP1585">
        <v>15866</v>
      </c>
      <c r="AQ1585">
        <v>73193</v>
      </c>
      <c r="AR1585">
        <v>208752</v>
      </c>
      <c r="AS1585">
        <v>215350</v>
      </c>
      <c r="AT1585">
        <v>116032</v>
      </c>
      <c r="AU1585">
        <v>143459</v>
      </c>
      <c r="AV1585">
        <v>260304</v>
      </c>
      <c r="AW1585">
        <v>394519</v>
      </c>
      <c r="AX1585">
        <v>382274</v>
      </c>
      <c r="AY1585">
        <v>330365</v>
      </c>
      <c r="AZ1585">
        <v>394418</v>
      </c>
      <c r="BA1585">
        <v>285468</v>
      </c>
      <c r="BB1585" t="s">
        <v>3796</v>
      </c>
      <c r="BC1585" t="s">
        <v>3797</v>
      </c>
      <c r="BD1585" t="s">
        <v>3813</v>
      </c>
      <c r="BE1585" t="s">
        <v>4605</v>
      </c>
      <c r="BF1585" t="s">
        <v>3734</v>
      </c>
      <c r="BG1585" t="s">
        <v>3831</v>
      </c>
      <c r="BH1585" t="s">
        <v>523</v>
      </c>
      <c r="BI1585" t="s">
        <v>565</v>
      </c>
      <c r="BJ1585" t="s">
        <v>549</v>
      </c>
      <c r="BK1585" t="s">
        <v>3832</v>
      </c>
      <c r="BL1585" t="s">
        <v>6791</v>
      </c>
      <c r="BM1585" t="s">
        <v>4949</v>
      </c>
      <c r="BN1585" t="s">
        <v>5740</v>
      </c>
      <c r="BO1585" t="s">
        <v>4950</v>
      </c>
      <c r="BP1585" s="441" t="str">
        <f t="shared" si="24"/>
        <v>WA.2378.EBA.994.002.GC.523121</v>
      </c>
    </row>
    <row r="1586" spans="1:68">
      <c r="A1586" t="s">
        <v>5010</v>
      </c>
      <c r="B1586" t="s">
        <v>4936</v>
      </c>
      <c r="C1586" t="s">
        <v>4937</v>
      </c>
      <c r="D1586" t="s">
        <v>3795</v>
      </c>
      <c r="E1586" t="s">
        <v>197</v>
      </c>
      <c r="F1586" t="s">
        <v>3812</v>
      </c>
      <c r="G1586" t="s">
        <v>820</v>
      </c>
      <c r="H1586" t="s">
        <v>4938</v>
      </c>
      <c r="I1586">
        <v>9</v>
      </c>
      <c r="J1586" t="s">
        <v>5716</v>
      </c>
      <c r="K1586">
        <v>1</v>
      </c>
      <c r="L1586" t="s">
        <v>546</v>
      </c>
      <c r="M1586" t="s">
        <v>2198</v>
      </c>
      <c r="N1586" t="s">
        <v>2199</v>
      </c>
      <c r="O1586" t="s">
        <v>556</v>
      </c>
      <c r="P1586" t="s">
        <v>8</v>
      </c>
      <c r="Q1586" t="s">
        <v>4570</v>
      </c>
      <c r="R1586" t="s">
        <v>4940</v>
      </c>
      <c r="S1586" t="s">
        <v>195</v>
      </c>
      <c r="T1586" t="s">
        <v>4570</v>
      </c>
      <c r="U1586" t="s">
        <v>4570</v>
      </c>
      <c r="V1586" t="s">
        <v>5417</v>
      </c>
      <c r="W1586" t="s">
        <v>5413</v>
      </c>
      <c r="X1586" t="s">
        <v>6792</v>
      </c>
      <c r="Y1586" t="s">
        <v>4585</v>
      </c>
      <c r="Z1586" t="s">
        <v>8</v>
      </c>
      <c r="AA1586">
        <v>0</v>
      </c>
      <c r="AB1586" t="s">
        <v>195</v>
      </c>
      <c r="AC1586">
        <v>0</v>
      </c>
      <c r="AD1586" t="s">
        <v>195</v>
      </c>
      <c r="AE1586">
        <v>0</v>
      </c>
      <c r="AF1586" t="s">
        <v>195</v>
      </c>
      <c r="AG1586">
        <v>0</v>
      </c>
      <c r="AH1586" t="s">
        <v>195</v>
      </c>
      <c r="AI1586">
        <v>1</v>
      </c>
      <c r="AJ1586" t="s">
        <v>153</v>
      </c>
      <c r="AK1586">
        <v>52250000</v>
      </c>
      <c r="AL1586">
        <v>52250000</v>
      </c>
      <c r="AM1586" t="s">
        <v>195</v>
      </c>
      <c r="AN1586">
        <v>0</v>
      </c>
      <c r="AO1586" t="s">
        <v>5011</v>
      </c>
      <c r="AP1586">
        <v>293975</v>
      </c>
      <c r="AQ1586">
        <v>1356145</v>
      </c>
      <c r="AR1586">
        <v>3867830</v>
      </c>
      <c r="AS1586">
        <v>3990081</v>
      </c>
      <c r="AT1586">
        <v>2149879</v>
      </c>
      <c r="AU1586">
        <v>2658058</v>
      </c>
      <c r="AV1586">
        <v>4823008</v>
      </c>
      <c r="AW1586">
        <v>7309794</v>
      </c>
      <c r="AX1586">
        <v>7082921</v>
      </c>
      <c r="AY1586">
        <v>6121132</v>
      </c>
      <c r="AZ1586">
        <v>7307915</v>
      </c>
      <c r="BA1586">
        <v>5289262</v>
      </c>
      <c r="BB1586" t="s">
        <v>3796</v>
      </c>
      <c r="BC1586" t="s">
        <v>3797</v>
      </c>
      <c r="BD1586" t="s">
        <v>3813</v>
      </c>
      <c r="BE1586" t="s">
        <v>4605</v>
      </c>
      <c r="BF1586" t="s">
        <v>3734</v>
      </c>
      <c r="BG1586" t="s">
        <v>3831</v>
      </c>
      <c r="BH1586" t="s">
        <v>523</v>
      </c>
      <c r="BI1586" t="s">
        <v>565</v>
      </c>
      <c r="BJ1586" t="s">
        <v>549</v>
      </c>
      <c r="BK1586" t="s">
        <v>3832</v>
      </c>
      <c r="BL1586" t="s">
        <v>6793</v>
      </c>
      <c r="BM1586" t="s">
        <v>4949</v>
      </c>
      <c r="BN1586" t="s">
        <v>5740</v>
      </c>
      <c r="BO1586" t="s">
        <v>4950</v>
      </c>
      <c r="BP1586" s="441" t="str">
        <f t="shared" si="24"/>
        <v>WA.2378.EBA.994.002.GC.523121</v>
      </c>
    </row>
    <row r="1587" spans="1:68">
      <c r="A1587" t="s">
        <v>4935</v>
      </c>
      <c r="B1587" t="s">
        <v>4936</v>
      </c>
      <c r="C1587" t="s">
        <v>4937</v>
      </c>
      <c r="D1587" t="s">
        <v>3795</v>
      </c>
      <c r="E1587" t="s">
        <v>197</v>
      </c>
      <c r="F1587" t="s">
        <v>3812</v>
      </c>
      <c r="G1587" t="s">
        <v>820</v>
      </c>
      <c r="H1587" t="s">
        <v>4938</v>
      </c>
      <c r="I1587">
        <v>9</v>
      </c>
      <c r="J1587" t="s">
        <v>5716</v>
      </c>
      <c r="K1587">
        <v>1</v>
      </c>
      <c r="L1587" t="s">
        <v>546</v>
      </c>
      <c r="M1587" t="s">
        <v>2198</v>
      </c>
      <c r="N1587" t="s">
        <v>2199</v>
      </c>
      <c r="O1587" t="s">
        <v>557</v>
      </c>
      <c r="P1587" t="s">
        <v>8</v>
      </c>
      <c r="Q1587" t="s">
        <v>4570</v>
      </c>
      <c r="R1587" t="s">
        <v>4940</v>
      </c>
      <c r="S1587" t="s">
        <v>195</v>
      </c>
      <c r="T1587" t="s">
        <v>4570</v>
      </c>
      <c r="U1587" t="s">
        <v>4570</v>
      </c>
      <c r="V1587" t="s">
        <v>4496</v>
      </c>
      <c r="W1587" t="s">
        <v>4570</v>
      </c>
      <c r="X1587" t="s">
        <v>6794</v>
      </c>
      <c r="Y1587" t="s">
        <v>4519</v>
      </c>
      <c r="Z1587" t="s">
        <v>8</v>
      </c>
      <c r="AA1587">
        <v>0</v>
      </c>
      <c r="AB1587" t="s">
        <v>195</v>
      </c>
      <c r="AC1587">
        <v>0</v>
      </c>
      <c r="AD1587" t="s">
        <v>195</v>
      </c>
      <c r="AE1587">
        <v>0</v>
      </c>
      <c r="AF1587" t="s">
        <v>195</v>
      </c>
      <c r="AG1587">
        <v>0</v>
      </c>
      <c r="AH1587" t="s">
        <v>195</v>
      </c>
      <c r="AI1587">
        <v>24</v>
      </c>
      <c r="AJ1587" t="s">
        <v>96</v>
      </c>
      <c r="AK1587">
        <v>1500000</v>
      </c>
      <c r="AL1587">
        <v>36000000</v>
      </c>
      <c r="AM1587" t="s">
        <v>195</v>
      </c>
      <c r="AN1587">
        <v>0</v>
      </c>
      <c r="AO1587" t="s">
        <v>4943</v>
      </c>
      <c r="AP1587">
        <v>203334</v>
      </c>
      <c r="AQ1587">
        <v>938003</v>
      </c>
      <c r="AR1587">
        <v>2675256</v>
      </c>
      <c r="AS1587">
        <v>2793131</v>
      </c>
      <c r="AT1587">
        <v>3047365</v>
      </c>
      <c r="AU1587">
        <v>3448379</v>
      </c>
      <c r="AV1587">
        <v>3415153</v>
      </c>
      <c r="AW1587">
        <v>5565473</v>
      </c>
      <c r="AX1587">
        <v>5372477</v>
      </c>
      <c r="AY1587">
        <v>4602304</v>
      </c>
      <c r="AZ1587">
        <v>3799990</v>
      </c>
      <c r="BA1587">
        <v>139135</v>
      </c>
      <c r="BB1587" t="s">
        <v>3796</v>
      </c>
      <c r="BC1587" t="s">
        <v>3797</v>
      </c>
      <c r="BD1587" t="s">
        <v>3813</v>
      </c>
      <c r="BE1587" t="s">
        <v>4605</v>
      </c>
      <c r="BF1587" t="s">
        <v>3734</v>
      </c>
      <c r="BG1587" t="s">
        <v>3831</v>
      </c>
      <c r="BH1587" t="s">
        <v>523</v>
      </c>
      <c r="BI1587" t="s">
        <v>565</v>
      </c>
      <c r="BJ1587" t="s">
        <v>549</v>
      </c>
      <c r="BK1587" t="s">
        <v>3833</v>
      </c>
      <c r="BL1587" t="s">
        <v>6795</v>
      </c>
      <c r="BM1587" t="s">
        <v>4949</v>
      </c>
      <c r="BN1587" t="s">
        <v>5740</v>
      </c>
      <c r="BO1587" t="s">
        <v>4950</v>
      </c>
      <c r="BP1587" s="441" t="str">
        <f t="shared" si="24"/>
        <v>WA.2378.EBA.994.002.GC.523199</v>
      </c>
    </row>
    <row r="1588" spans="1:68">
      <c r="A1588" t="s">
        <v>5010</v>
      </c>
      <c r="B1588" t="s">
        <v>4936</v>
      </c>
      <c r="C1588" t="s">
        <v>4937</v>
      </c>
      <c r="D1588" t="s">
        <v>3795</v>
      </c>
      <c r="E1588" t="s">
        <v>197</v>
      </c>
      <c r="F1588" t="s">
        <v>3812</v>
      </c>
      <c r="G1588" t="s">
        <v>820</v>
      </c>
      <c r="H1588" t="s">
        <v>4938</v>
      </c>
      <c r="I1588">
        <v>9</v>
      </c>
      <c r="J1588" t="s">
        <v>5716</v>
      </c>
      <c r="K1588">
        <v>1</v>
      </c>
      <c r="L1588" t="s">
        <v>546</v>
      </c>
      <c r="M1588" t="s">
        <v>2198</v>
      </c>
      <c r="N1588" t="s">
        <v>2199</v>
      </c>
      <c r="O1588" t="s">
        <v>557</v>
      </c>
      <c r="P1588" t="s">
        <v>8</v>
      </c>
      <c r="Q1588" t="s">
        <v>4570</v>
      </c>
      <c r="R1588" t="s">
        <v>4940</v>
      </c>
      <c r="S1588" t="s">
        <v>195</v>
      </c>
      <c r="T1588" t="s">
        <v>4570</v>
      </c>
      <c r="U1588" t="s">
        <v>4570</v>
      </c>
      <c r="V1588" t="s">
        <v>4496</v>
      </c>
      <c r="W1588" t="s">
        <v>4570</v>
      </c>
      <c r="X1588" t="s">
        <v>6794</v>
      </c>
      <c r="Y1588" t="s">
        <v>4519</v>
      </c>
      <c r="Z1588" t="s">
        <v>8</v>
      </c>
      <c r="AA1588">
        <v>0</v>
      </c>
      <c r="AB1588" t="s">
        <v>195</v>
      </c>
      <c r="AC1588">
        <v>0</v>
      </c>
      <c r="AD1588" t="s">
        <v>195</v>
      </c>
      <c r="AE1588">
        <v>0</v>
      </c>
      <c r="AF1588" t="s">
        <v>195</v>
      </c>
      <c r="AG1588">
        <v>0</v>
      </c>
      <c r="AH1588" t="s">
        <v>195</v>
      </c>
      <c r="AI1588">
        <v>24</v>
      </c>
      <c r="AJ1588" t="s">
        <v>96</v>
      </c>
      <c r="AK1588">
        <v>1500000</v>
      </c>
      <c r="AL1588">
        <v>36000000</v>
      </c>
      <c r="AM1588" t="s">
        <v>195</v>
      </c>
      <c r="AN1588">
        <v>0</v>
      </c>
      <c r="AO1588" t="s">
        <v>5011</v>
      </c>
      <c r="AP1588">
        <v>202548</v>
      </c>
      <c r="AQ1588">
        <v>934377</v>
      </c>
      <c r="AR1588">
        <v>2664916</v>
      </c>
      <c r="AS1588">
        <v>2749146</v>
      </c>
      <c r="AT1588">
        <v>1481256</v>
      </c>
      <c r="AU1588">
        <v>1831389</v>
      </c>
      <c r="AV1588">
        <v>3323029</v>
      </c>
      <c r="AW1588">
        <v>5036413</v>
      </c>
      <c r="AX1588">
        <v>4880099</v>
      </c>
      <c r="AY1588">
        <v>4217431</v>
      </c>
      <c r="AZ1588">
        <v>5035118</v>
      </c>
      <c r="BA1588">
        <v>3644278</v>
      </c>
      <c r="BB1588" t="s">
        <v>3796</v>
      </c>
      <c r="BC1588" t="s">
        <v>3797</v>
      </c>
      <c r="BD1588" t="s">
        <v>3813</v>
      </c>
      <c r="BE1588" t="s">
        <v>4605</v>
      </c>
      <c r="BF1588" t="s">
        <v>3734</v>
      </c>
      <c r="BG1588" t="s">
        <v>3831</v>
      </c>
      <c r="BH1588" t="s">
        <v>523</v>
      </c>
      <c r="BI1588" t="s">
        <v>565</v>
      </c>
      <c r="BJ1588" t="s">
        <v>549</v>
      </c>
      <c r="BK1588" t="s">
        <v>3833</v>
      </c>
      <c r="BL1588" t="s">
        <v>6795</v>
      </c>
      <c r="BM1588" t="s">
        <v>4949</v>
      </c>
      <c r="BN1588" t="s">
        <v>5740</v>
      </c>
      <c r="BO1588" t="s">
        <v>4950</v>
      </c>
      <c r="BP1588" s="441" t="str">
        <f t="shared" si="24"/>
        <v>WA.2378.EBA.994.002.GC.523199</v>
      </c>
    </row>
    <row r="1589" spans="1:68">
      <c r="A1589" t="s">
        <v>4935</v>
      </c>
      <c r="B1589" t="s">
        <v>4936</v>
      </c>
      <c r="C1589" t="s">
        <v>4937</v>
      </c>
      <c r="D1589" t="s">
        <v>3795</v>
      </c>
      <c r="E1589" t="s">
        <v>197</v>
      </c>
      <c r="F1589" t="s">
        <v>3812</v>
      </c>
      <c r="G1589" t="s">
        <v>820</v>
      </c>
      <c r="H1589" t="s">
        <v>4938</v>
      </c>
      <c r="I1589">
        <v>9</v>
      </c>
      <c r="J1589" t="s">
        <v>4994</v>
      </c>
      <c r="K1589">
        <v>2</v>
      </c>
      <c r="L1589" t="s">
        <v>1081</v>
      </c>
      <c r="M1589" t="s">
        <v>8</v>
      </c>
      <c r="N1589" t="s">
        <v>1631</v>
      </c>
      <c r="O1589" t="s">
        <v>503</v>
      </c>
      <c r="P1589" t="s">
        <v>8</v>
      </c>
      <c r="Q1589" t="s">
        <v>4570</v>
      </c>
      <c r="R1589" t="s">
        <v>4940</v>
      </c>
      <c r="S1589" t="s">
        <v>195</v>
      </c>
      <c r="T1589" t="s">
        <v>4570</v>
      </c>
      <c r="U1589" t="s">
        <v>4570</v>
      </c>
      <c r="V1589" t="s">
        <v>4496</v>
      </c>
      <c r="W1589" t="s">
        <v>4570</v>
      </c>
      <c r="X1589" t="s">
        <v>6796</v>
      </c>
      <c r="Y1589" t="s">
        <v>5003</v>
      </c>
      <c r="Z1589" t="s">
        <v>8</v>
      </c>
      <c r="AA1589">
        <v>0</v>
      </c>
      <c r="AB1589" t="s">
        <v>195</v>
      </c>
      <c r="AC1589">
        <v>0</v>
      </c>
      <c r="AD1589" t="s">
        <v>195</v>
      </c>
      <c r="AE1589">
        <v>0</v>
      </c>
      <c r="AF1589" t="s">
        <v>195</v>
      </c>
      <c r="AG1589">
        <v>0</v>
      </c>
      <c r="AH1589" t="s">
        <v>195</v>
      </c>
      <c r="AI1589">
        <v>4</v>
      </c>
      <c r="AJ1589" t="s">
        <v>106</v>
      </c>
      <c r="AK1589">
        <v>1000000</v>
      </c>
      <c r="AL1589">
        <v>4000000</v>
      </c>
      <c r="AM1589" t="s">
        <v>195</v>
      </c>
      <c r="AN1589">
        <v>0</v>
      </c>
      <c r="AO1589" t="s">
        <v>4943</v>
      </c>
      <c r="AP1589">
        <v>7667</v>
      </c>
      <c r="AQ1589">
        <v>7667</v>
      </c>
      <c r="AR1589">
        <v>359616</v>
      </c>
      <c r="AS1589">
        <v>300764</v>
      </c>
      <c r="AT1589">
        <v>1990378</v>
      </c>
      <c r="AU1589">
        <v>46003</v>
      </c>
      <c r="AV1589">
        <v>46003</v>
      </c>
      <c r="AW1589">
        <v>46003</v>
      </c>
      <c r="AX1589">
        <v>46003</v>
      </c>
      <c r="AY1589">
        <v>131301</v>
      </c>
      <c r="AZ1589">
        <v>500096</v>
      </c>
      <c r="BA1589">
        <v>518499</v>
      </c>
      <c r="BB1589" t="s">
        <v>3796</v>
      </c>
      <c r="BC1589" t="s">
        <v>3797</v>
      </c>
      <c r="BD1589" t="s">
        <v>3813</v>
      </c>
      <c r="BE1589" t="s">
        <v>4997</v>
      </c>
      <c r="BF1589" t="s">
        <v>5709</v>
      </c>
      <c r="BG1589" t="s">
        <v>5710</v>
      </c>
      <c r="BH1589" t="s">
        <v>4947</v>
      </c>
      <c r="BI1589" t="s">
        <v>195</v>
      </c>
      <c r="BJ1589" t="s">
        <v>195</v>
      </c>
      <c r="BK1589" t="s">
        <v>3773</v>
      </c>
      <c r="BL1589" t="s">
        <v>6797</v>
      </c>
      <c r="BM1589" t="s">
        <v>4949</v>
      </c>
      <c r="BN1589" t="s">
        <v>7</v>
      </c>
      <c r="BO1589" t="s">
        <v>4950</v>
      </c>
      <c r="BP1589" s="441" t="str">
        <f t="shared" si="24"/>
        <v>WA.2378.EBA.963.102.A.521211</v>
      </c>
    </row>
    <row r="1590" spans="1:68">
      <c r="A1590" t="s">
        <v>4935</v>
      </c>
      <c r="B1590" t="s">
        <v>4936</v>
      </c>
      <c r="C1590" t="s">
        <v>4937</v>
      </c>
      <c r="D1590" t="s">
        <v>3795</v>
      </c>
      <c r="E1590" t="s">
        <v>197</v>
      </c>
      <c r="F1590" t="s">
        <v>3812</v>
      </c>
      <c r="G1590" t="s">
        <v>820</v>
      </c>
      <c r="H1590" t="s">
        <v>4938</v>
      </c>
      <c r="I1590">
        <v>9</v>
      </c>
      <c r="J1590" t="s">
        <v>4994</v>
      </c>
      <c r="K1590">
        <v>2</v>
      </c>
      <c r="L1590" t="s">
        <v>1081</v>
      </c>
      <c r="M1590" t="s">
        <v>508</v>
      </c>
      <c r="N1590" t="s">
        <v>1666</v>
      </c>
      <c r="O1590" t="s">
        <v>503</v>
      </c>
      <c r="P1590" t="s">
        <v>8</v>
      </c>
      <c r="Q1590" t="s">
        <v>4570</v>
      </c>
      <c r="R1590" t="s">
        <v>4940</v>
      </c>
      <c r="S1590" t="s">
        <v>195</v>
      </c>
      <c r="T1590" t="s">
        <v>4570</v>
      </c>
      <c r="U1590" t="s">
        <v>4570</v>
      </c>
      <c r="V1590" t="s">
        <v>4496</v>
      </c>
      <c r="W1590" t="s">
        <v>4570</v>
      </c>
      <c r="X1590" t="s">
        <v>6798</v>
      </c>
      <c r="Y1590" t="s">
        <v>5003</v>
      </c>
      <c r="Z1590" t="s">
        <v>8</v>
      </c>
      <c r="AA1590">
        <v>0</v>
      </c>
      <c r="AB1590" t="s">
        <v>195</v>
      </c>
      <c r="AC1590">
        <v>0</v>
      </c>
      <c r="AD1590" t="s">
        <v>195</v>
      </c>
      <c r="AE1590">
        <v>0</v>
      </c>
      <c r="AF1590" t="s">
        <v>195</v>
      </c>
      <c r="AG1590">
        <v>0</v>
      </c>
      <c r="AH1590" t="s">
        <v>195</v>
      </c>
      <c r="AI1590">
        <v>4</v>
      </c>
      <c r="AJ1590" t="s">
        <v>106</v>
      </c>
      <c r="AK1590">
        <v>1000000</v>
      </c>
      <c r="AL1590">
        <v>4000000</v>
      </c>
      <c r="AM1590" t="s">
        <v>195</v>
      </c>
      <c r="AN1590">
        <v>0</v>
      </c>
      <c r="AO1590" t="s">
        <v>4943</v>
      </c>
      <c r="AP1590">
        <v>7667</v>
      </c>
      <c r="AQ1590">
        <v>7667</v>
      </c>
      <c r="AR1590">
        <v>359616</v>
      </c>
      <c r="AS1590">
        <v>300764</v>
      </c>
      <c r="AT1590">
        <v>1990378</v>
      </c>
      <c r="AU1590">
        <v>46003</v>
      </c>
      <c r="AV1590">
        <v>46003</v>
      </c>
      <c r="AW1590">
        <v>46003</v>
      </c>
      <c r="AX1590">
        <v>46003</v>
      </c>
      <c r="AY1590">
        <v>131301</v>
      </c>
      <c r="AZ1590">
        <v>500096</v>
      </c>
      <c r="BA1590">
        <v>518499</v>
      </c>
      <c r="BB1590" t="s">
        <v>3796</v>
      </c>
      <c r="BC1590" t="s">
        <v>3797</v>
      </c>
      <c r="BD1590" t="s">
        <v>3813</v>
      </c>
      <c r="BE1590" t="s">
        <v>4997</v>
      </c>
      <c r="BF1590" t="s">
        <v>5709</v>
      </c>
      <c r="BG1590" t="s">
        <v>6799</v>
      </c>
      <c r="BH1590" t="s">
        <v>4947</v>
      </c>
      <c r="BI1590" t="s">
        <v>195</v>
      </c>
      <c r="BJ1590" t="s">
        <v>195</v>
      </c>
      <c r="BK1590" t="s">
        <v>3773</v>
      </c>
      <c r="BL1590" t="s">
        <v>6797</v>
      </c>
      <c r="BM1590" t="s">
        <v>4949</v>
      </c>
      <c r="BN1590" t="s">
        <v>7</v>
      </c>
      <c r="BO1590" t="s">
        <v>4950</v>
      </c>
      <c r="BP1590" s="441" t="str">
        <f t="shared" si="24"/>
        <v>WA.2378.EBA.963.102.B.521211</v>
      </c>
    </row>
    <row r="1591" spans="1:68">
      <c r="A1591" t="s">
        <v>5010</v>
      </c>
      <c r="B1591" t="s">
        <v>4936</v>
      </c>
      <c r="C1591" t="s">
        <v>4937</v>
      </c>
      <c r="D1591" t="s">
        <v>3795</v>
      </c>
      <c r="E1591" t="s">
        <v>197</v>
      </c>
      <c r="F1591" t="s">
        <v>3812</v>
      </c>
      <c r="G1591" t="s">
        <v>820</v>
      </c>
      <c r="H1591" t="s">
        <v>4938</v>
      </c>
      <c r="I1591">
        <v>9</v>
      </c>
      <c r="J1591" t="s">
        <v>4994</v>
      </c>
      <c r="K1591">
        <v>2</v>
      </c>
      <c r="L1591" t="s">
        <v>1081</v>
      </c>
      <c r="M1591" t="s">
        <v>8</v>
      </c>
      <c r="N1591" t="s">
        <v>1631</v>
      </c>
      <c r="O1591" t="s">
        <v>503</v>
      </c>
      <c r="P1591" t="s">
        <v>8</v>
      </c>
      <c r="Q1591" t="s">
        <v>4570</v>
      </c>
      <c r="R1591" t="s">
        <v>4940</v>
      </c>
      <c r="S1591" t="s">
        <v>195</v>
      </c>
      <c r="T1591" t="s">
        <v>4570</v>
      </c>
      <c r="U1591" t="s">
        <v>4570</v>
      </c>
      <c r="V1591" t="s">
        <v>4496</v>
      </c>
      <c r="W1591" t="s">
        <v>4570</v>
      </c>
      <c r="X1591" t="s">
        <v>6796</v>
      </c>
      <c r="Y1591" t="s">
        <v>5003</v>
      </c>
      <c r="Z1591" t="s">
        <v>8</v>
      </c>
      <c r="AA1591">
        <v>0</v>
      </c>
      <c r="AB1591" t="s">
        <v>195</v>
      </c>
      <c r="AC1591">
        <v>0</v>
      </c>
      <c r="AD1591" t="s">
        <v>195</v>
      </c>
      <c r="AE1591">
        <v>0</v>
      </c>
      <c r="AF1591" t="s">
        <v>195</v>
      </c>
      <c r="AG1591">
        <v>0</v>
      </c>
      <c r="AH1591" t="s">
        <v>195</v>
      </c>
      <c r="AI1591">
        <v>4</v>
      </c>
      <c r="AJ1591" t="s">
        <v>106</v>
      </c>
      <c r="AK1591">
        <v>1000000</v>
      </c>
      <c r="AL1591">
        <v>4000000</v>
      </c>
      <c r="AM1591" t="s">
        <v>195</v>
      </c>
      <c r="AN1591">
        <v>0</v>
      </c>
      <c r="AO1591" t="s">
        <v>5011</v>
      </c>
      <c r="AP1591">
        <v>7672</v>
      </c>
      <c r="AQ1591">
        <v>7672</v>
      </c>
      <c r="AR1591">
        <v>359823</v>
      </c>
      <c r="AS1591">
        <v>300937</v>
      </c>
      <c r="AT1591">
        <v>204693</v>
      </c>
      <c r="AU1591">
        <v>339178</v>
      </c>
      <c r="AV1591">
        <v>230150</v>
      </c>
      <c r="AW1591">
        <v>230150</v>
      </c>
      <c r="AX1591">
        <v>230150</v>
      </c>
      <c r="AY1591">
        <v>246452</v>
      </c>
      <c r="AZ1591">
        <v>690449</v>
      </c>
      <c r="BA1591">
        <v>1152674</v>
      </c>
      <c r="BB1591" t="s">
        <v>3796</v>
      </c>
      <c r="BC1591" t="s">
        <v>3797</v>
      </c>
      <c r="BD1591" t="s">
        <v>3813</v>
      </c>
      <c r="BE1591" t="s">
        <v>4997</v>
      </c>
      <c r="BF1591" t="s">
        <v>5709</v>
      </c>
      <c r="BG1591" t="s">
        <v>5710</v>
      </c>
      <c r="BH1591" t="s">
        <v>4947</v>
      </c>
      <c r="BI1591" t="s">
        <v>195</v>
      </c>
      <c r="BJ1591" t="s">
        <v>195</v>
      </c>
      <c r="BK1591" t="s">
        <v>3773</v>
      </c>
      <c r="BL1591" t="s">
        <v>6797</v>
      </c>
      <c r="BM1591" t="s">
        <v>4949</v>
      </c>
      <c r="BN1591" t="s">
        <v>7</v>
      </c>
      <c r="BO1591" t="s">
        <v>4950</v>
      </c>
      <c r="BP1591" s="441" t="str">
        <f t="shared" si="24"/>
        <v>WA.2378.EBA.963.102.A.521211</v>
      </c>
    </row>
    <row r="1592" spans="1:68">
      <c r="A1592" t="s">
        <v>5010</v>
      </c>
      <c r="B1592" t="s">
        <v>4936</v>
      </c>
      <c r="C1592" t="s">
        <v>4937</v>
      </c>
      <c r="D1592" t="s">
        <v>3795</v>
      </c>
      <c r="E1592" t="s">
        <v>197</v>
      </c>
      <c r="F1592" t="s">
        <v>3812</v>
      </c>
      <c r="G1592" t="s">
        <v>820</v>
      </c>
      <c r="H1592" t="s">
        <v>4938</v>
      </c>
      <c r="I1592">
        <v>9</v>
      </c>
      <c r="J1592" t="s">
        <v>4994</v>
      </c>
      <c r="K1592">
        <v>2</v>
      </c>
      <c r="L1592" t="s">
        <v>1081</v>
      </c>
      <c r="M1592" t="s">
        <v>508</v>
      </c>
      <c r="N1592" t="s">
        <v>1666</v>
      </c>
      <c r="O1592" t="s">
        <v>503</v>
      </c>
      <c r="P1592" t="s">
        <v>8</v>
      </c>
      <c r="Q1592" t="s">
        <v>4570</v>
      </c>
      <c r="R1592" t="s">
        <v>4940</v>
      </c>
      <c r="S1592" t="s">
        <v>195</v>
      </c>
      <c r="T1592" t="s">
        <v>4570</v>
      </c>
      <c r="U1592" t="s">
        <v>4570</v>
      </c>
      <c r="V1592" t="s">
        <v>4496</v>
      </c>
      <c r="W1592" t="s">
        <v>4570</v>
      </c>
      <c r="X1592" t="s">
        <v>6798</v>
      </c>
      <c r="Y1592" t="s">
        <v>5003</v>
      </c>
      <c r="Z1592" t="s">
        <v>8</v>
      </c>
      <c r="AA1592">
        <v>0</v>
      </c>
      <c r="AB1592" t="s">
        <v>195</v>
      </c>
      <c r="AC1592">
        <v>0</v>
      </c>
      <c r="AD1592" t="s">
        <v>195</v>
      </c>
      <c r="AE1592">
        <v>0</v>
      </c>
      <c r="AF1592" t="s">
        <v>195</v>
      </c>
      <c r="AG1592">
        <v>0</v>
      </c>
      <c r="AH1592" t="s">
        <v>195</v>
      </c>
      <c r="AI1592">
        <v>4</v>
      </c>
      <c r="AJ1592" t="s">
        <v>106</v>
      </c>
      <c r="AK1592">
        <v>1000000</v>
      </c>
      <c r="AL1592">
        <v>4000000</v>
      </c>
      <c r="AM1592" t="s">
        <v>195</v>
      </c>
      <c r="AN1592">
        <v>0</v>
      </c>
      <c r="AO1592" t="s">
        <v>5011</v>
      </c>
      <c r="AP1592">
        <v>7672</v>
      </c>
      <c r="AQ1592">
        <v>7672</v>
      </c>
      <c r="AR1592">
        <v>359823</v>
      </c>
      <c r="AS1592">
        <v>300937</v>
      </c>
      <c r="AT1592">
        <v>204693</v>
      </c>
      <c r="AU1592">
        <v>339178</v>
      </c>
      <c r="AV1592">
        <v>230150</v>
      </c>
      <c r="AW1592">
        <v>230150</v>
      </c>
      <c r="AX1592">
        <v>230150</v>
      </c>
      <c r="AY1592">
        <v>246452</v>
      </c>
      <c r="AZ1592">
        <v>690449</v>
      </c>
      <c r="BA1592">
        <v>1152674</v>
      </c>
      <c r="BB1592" t="s">
        <v>3796</v>
      </c>
      <c r="BC1592" t="s">
        <v>3797</v>
      </c>
      <c r="BD1592" t="s">
        <v>3813</v>
      </c>
      <c r="BE1592" t="s">
        <v>4997</v>
      </c>
      <c r="BF1592" t="s">
        <v>5709</v>
      </c>
      <c r="BG1592" t="s">
        <v>6799</v>
      </c>
      <c r="BH1592" t="s">
        <v>4947</v>
      </c>
      <c r="BI1592" t="s">
        <v>195</v>
      </c>
      <c r="BJ1592" t="s">
        <v>195</v>
      </c>
      <c r="BK1592" t="s">
        <v>3773</v>
      </c>
      <c r="BL1592" t="s">
        <v>6797</v>
      </c>
      <c r="BM1592" t="s">
        <v>4949</v>
      </c>
      <c r="BN1592" t="s">
        <v>7</v>
      </c>
      <c r="BO1592" t="s">
        <v>4950</v>
      </c>
      <c r="BP1592" s="441" t="str">
        <f t="shared" si="24"/>
        <v>WA.2378.EBA.963.102.B.521211</v>
      </c>
    </row>
    <row r="1593" spans="1:68">
      <c r="A1593" t="s">
        <v>4935</v>
      </c>
      <c r="B1593" t="s">
        <v>4936</v>
      </c>
      <c r="C1593" t="s">
        <v>4937</v>
      </c>
      <c r="D1593" t="s">
        <v>3795</v>
      </c>
      <c r="E1593" t="s">
        <v>197</v>
      </c>
      <c r="F1593" t="s">
        <v>3842</v>
      </c>
      <c r="G1593" t="s">
        <v>2445</v>
      </c>
      <c r="H1593" t="s">
        <v>4938</v>
      </c>
      <c r="I1593">
        <v>5</v>
      </c>
      <c r="J1593" t="s">
        <v>5054</v>
      </c>
      <c r="K1593">
        <v>2</v>
      </c>
      <c r="L1593" t="s">
        <v>2985</v>
      </c>
      <c r="M1593" t="s">
        <v>8</v>
      </c>
      <c r="N1593" t="s">
        <v>170</v>
      </c>
      <c r="O1593" t="s">
        <v>503</v>
      </c>
      <c r="P1593" t="s">
        <v>8</v>
      </c>
      <c r="Q1593" t="s">
        <v>4570</v>
      </c>
      <c r="R1593" t="s">
        <v>4940</v>
      </c>
      <c r="S1593" t="s">
        <v>195</v>
      </c>
      <c r="T1593" t="s">
        <v>4570</v>
      </c>
      <c r="U1593" t="s">
        <v>4570</v>
      </c>
      <c r="V1593" t="s">
        <v>4496</v>
      </c>
      <c r="W1593" t="s">
        <v>4570</v>
      </c>
      <c r="X1593" t="s">
        <v>6800</v>
      </c>
      <c r="Y1593" t="s">
        <v>6801</v>
      </c>
      <c r="Z1593" t="s">
        <v>8</v>
      </c>
      <c r="AA1593">
        <v>0</v>
      </c>
      <c r="AB1593" t="s">
        <v>195</v>
      </c>
      <c r="AC1593">
        <v>0</v>
      </c>
      <c r="AD1593" t="s">
        <v>195</v>
      </c>
      <c r="AE1593">
        <v>0</v>
      </c>
      <c r="AF1593" t="s">
        <v>195</v>
      </c>
      <c r="AG1593">
        <v>0</v>
      </c>
      <c r="AH1593" t="s">
        <v>195</v>
      </c>
      <c r="AI1593">
        <v>4</v>
      </c>
      <c r="AJ1593" t="s">
        <v>9</v>
      </c>
      <c r="AK1593">
        <v>1000000</v>
      </c>
      <c r="AL1593">
        <v>4000000</v>
      </c>
      <c r="AM1593" t="s">
        <v>195</v>
      </c>
      <c r="AN1593">
        <v>0</v>
      </c>
      <c r="AO1593" t="s">
        <v>4943</v>
      </c>
      <c r="AP1593">
        <v>122223</v>
      </c>
      <c r="AQ1593">
        <v>18704</v>
      </c>
      <c r="AR1593">
        <v>407782</v>
      </c>
      <c r="AS1593">
        <v>647435</v>
      </c>
      <c r="AT1593">
        <v>125186</v>
      </c>
      <c r="AU1593">
        <v>867510</v>
      </c>
      <c r="AV1593">
        <v>867510</v>
      </c>
      <c r="AW1593">
        <v>867510</v>
      </c>
      <c r="AX1593">
        <v>30363</v>
      </c>
      <c r="AY1593">
        <v>21688</v>
      </c>
      <c r="AZ1593">
        <v>24089</v>
      </c>
      <c r="BA1593">
        <v>0</v>
      </c>
      <c r="BB1593" t="s">
        <v>3796</v>
      </c>
      <c r="BC1593" t="s">
        <v>3797</v>
      </c>
      <c r="BD1593" t="s">
        <v>3843</v>
      </c>
      <c r="BE1593" t="s">
        <v>3850</v>
      </c>
      <c r="BF1593" t="s">
        <v>6802</v>
      </c>
      <c r="BG1593" t="s">
        <v>6803</v>
      </c>
      <c r="BH1593" t="s">
        <v>5764</v>
      </c>
      <c r="BI1593" t="s">
        <v>195</v>
      </c>
      <c r="BJ1593" t="s">
        <v>195</v>
      </c>
      <c r="BK1593" t="s">
        <v>3773</v>
      </c>
      <c r="BL1593" t="s">
        <v>6804</v>
      </c>
      <c r="BM1593" t="s">
        <v>4949</v>
      </c>
      <c r="BN1593" t="s">
        <v>7</v>
      </c>
      <c r="BO1593" t="s">
        <v>4950</v>
      </c>
      <c r="BP1593" s="441" t="str">
        <f t="shared" si="24"/>
        <v>WA.2378.EBD.953.202.A.521211</v>
      </c>
    </row>
    <row r="1594" spans="1:68">
      <c r="A1594" t="s">
        <v>4935</v>
      </c>
      <c r="B1594" t="s">
        <v>4936</v>
      </c>
      <c r="C1594" t="s">
        <v>4937</v>
      </c>
      <c r="D1594" t="s">
        <v>3795</v>
      </c>
      <c r="E1594" t="s">
        <v>197</v>
      </c>
      <c r="F1594" t="s">
        <v>3842</v>
      </c>
      <c r="G1594" t="s">
        <v>2445</v>
      </c>
      <c r="H1594" t="s">
        <v>4938</v>
      </c>
      <c r="I1594">
        <v>5</v>
      </c>
      <c r="J1594" t="s">
        <v>5054</v>
      </c>
      <c r="K1594">
        <v>2</v>
      </c>
      <c r="L1594" t="s">
        <v>2985</v>
      </c>
      <c r="M1594" t="s">
        <v>8</v>
      </c>
      <c r="N1594" t="s">
        <v>170</v>
      </c>
      <c r="O1594" t="s">
        <v>503</v>
      </c>
      <c r="P1594" t="s">
        <v>8</v>
      </c>
      <c r="Q1594" t="s">
        <v>4570</v>
      </c>
      <c r="R1594" t="s">
        <v>4940</v>
      </c>
      <c r="S1594" t="s">
        <v>195</v>
      </c>
      <c r="T1594" t="s">
        <v>4570</v>
      </c>
      <c r="U1594" t="s">
        <v>4570</v>
      </c>
      <c r="V1594" t="s">
        <v>4951</v>
      </c>
      <c r="W1594" t="s">
        <v>4496</v>
      </c>
      <c r="X1594" t="s">
        <v>6805</v>
      </c>
      <c r="Y1594" t="s">
        <v>5790</v>
      </c>
      <c r="Z1594" t="s">
        <v>8</v>
      </c>
      <c r="AA1594">
        <v>0</v>
      </c>
      <c r="AB1594" t="s">
        <v>195</v>
      </c>
      <c r="AC1594">
        <v>0</v>
      </c>
      <c r="AD1594" t="s">
        <v>195</v>
      </c>
      <c r="AE1594">
        <v>0</v>
      </c>
      <c r="AF1594" t="s">
        <v>195</v>
      </c>
      <c r="AG1594">
        <v>0</v>
      </c>
      <c r="AH1594" t="s">
        <v>195</v>
      </c>
      <c r="AI1594">
        <v>4</v>
      </c>
      <c r="AJ1594" t="s">
        <v>9</v>
      </c>
      <c r="AK1594">
        <v>1000000</v>
      </c>
      <c r="AL1594">
        <v>4000000</v>
      </c>
      <c r="AM1594" t="s">
        <v>195</v>
      </c>
      <c r="AN1594">
        <v>0</v>
      </c>
      <c r="AO1594" t="s">
        <v>4943</v>
      </c>
      <c r="AP1594">
        <v>122223</v>
      </c>
      <c r="AQ1594">
        <v>18704</v>
      </c>
      <c r="AR1594">
        <v>407782</v>
      </c>
      <c r="AS1594">
        <v>647435</v>
      </c>
      <c r="AT1594">
        <v>125186</v>
      </c>
      <c r="AU1594">
        <v>867510</v>
      </c>
      <c r="AV1594">
        <v>867510</v>
      </c>
      <c r="AW1594">
        <v>867510</v>
      </c>
      <c r="AX1594">
        <v>30363</v>
      </c>
      <c r="AY1594">
        <v>21688</v>
      </c>
      <c r="AZ1594">
        <v>24089</v>
      </c>
      <c r="BA1594">
        <v>0</v>
      </c>
      <c r="BB1594" t="s">
        <v>3796</v>
      </c>
      <c r="BC1594" t="s">
        <v>3797</v>
      </c>
      <c r="BD1594" t="s">
        <v>3843</v>
      </c>
      <c r="BE1594" t="s">
        <v>3850</v>
      </c>
      <c r="BF1594" t="s">
        <v>6802</v>
      </c>
      <c r="BG1594" t="s">
        <v>6803</v>
      </c>
      <c r="BH1594" t="s">
        <v>5764</v>
      </c>
      <c r="BI1594" t="s">
        <v>195</v>
      </c>
      <c r="BJ1594" t="s">
        <v>195</v>
      </c>
      <c r="BK1594" t="s">
        <v>3773</v>
      </c>
      <c r="BL1594" t="s">
        <v>5791</v>
      </c>
      <c r="BM1594" t="s">
        <v>4949</v>
      </c>
      <c r="BN1594" t="s">
        <v>7</v>
      </c>
      <c r="BO1594" t="s">
        <v>4950</v>
      </c>
      <c r="BP1594" s="441" t="str">
        <f t="shared" si="24"/>
        <v>WA.2378.EBD.953.202.A.521211</v>
      </c>
    </row>
    <row r="1595" spans="1:68">
      <c r="A1595" t="s">
        <v>4935</v>
      </c>
      <c r="B1595" t="s">
        <v>4936</v>
      </c>
      <c r="C1595" t="s">
        <v>4937</v>
      </c>
      <c r="D1595" t="s">
        <v>3795</v>
      </c>
      <c r="E1595" t="s">
        <v>197</v>
      </c>
      <c r="F1595" t="s">
        <v>3842</v>
      </c>
      <c r="G1595" t="s">
        <v>2445</v>
      </c>
      <c r="H1595" t="s">
        <v>4938</v>
      </c>
      <c r="I1595">
        <v>5</v>
      </c>
      <c r="J1595" t="s">
        <v>5054</v>
      </c>
      <c r="K1595">
        <v>2</v>
      </c>
      <c r="L1595" t="s">
        <v>2985</v>
      </c>
      <c r="M1595" t="s">
        <v>508</v>
      </c>
      <c r="N1595" t="s">
        <v>171</v>
      </c>
      <c r="O1595" t="s">
        <v>503</v>
      </c>
      <c r="P1595" t="s">
        <v>8</v>
      </c>
      <c r="Q1595" t="s">
        <v>4570</v>
      </c>
      <c r="R1595" t="s">
        <v>4940</v>
      </c>
      <c r="S1595" t="s">
        <v>195</v>
      </c>
      <c r="T1595" t="s">
        <v>4570</v>
      </c>
      <c r="U1595" t="s">
        <v>4570</v>
      </c>
      <c r="V1595" t="s">
        <v>4496</v>
      </c>
      <c r="W1595" t="s">
        <v>4570</v>
      </c>
      <c r="X1595" t="s">
        <v>6806</v>
      </c>
      <c r="Y1595" t="s">
        <v>6807</v>
      </c>
      <c r="Z1595" t="s">
        <v>8</v>
      </c>
      <c r="AA1595">
        <v>0</v>
      </c>
      <c r="AB1595" t="s">
        <v>195</v>
      </c>
      <c r="AC1595">
        <v>0</v>
      </c>
      <c r="AD1595" t="s">
        <v>195</v>
      </c>
      <c r="AE1595">
        <v>0</v>
      </c>
      <c r="AF1595" t="s">
        <v>195</v>
      </c>
      <c r="AG1595">
        <v>0</v>
      </c>
      <c r="AH1595" t="s">
        <v>195</v>
      </c>
      <c r="AI1595">
        <v>12</v>
      </c>
      <c r="AJ1595" t="s">
        <v>9</v>
      </c>
      <c r="AK1595">
        <v>500000</v>
      </c>
      <c r="AL1595">
        <v>6000000</v>
      </c>
      <c r="AM1595" t="s">
        <v>195</v>
      </c>
      <c r="AN1595">
        <v>0</v>
      </c>
      <c r="AO1595" t="s">
        <v>4943</v>
      </c>
      <c r="AP1595">
        <v>183335</v>
      </c>
      <c r="AQ1595">
        <v>28056</v>
      </c>
      <c r="AR1595">
        <v>611673</v>
      </c>
      <c r="AS1595">
        <v>971153</v>
      </c>
      <c r="AT1595">
        <v>187780</v>
      </c>
      <c r="AU1595">
        <v>1301264</v>
      </c>
      <c r="AV1595">
        <v>1301264</v>
      </c>
      <c r="AW1595">
        <v>1301264</v>
      </c>
      <c r="AX1595">
        <v>45544</v>
      </c>
      <c r="AY1595">
        <v>32532</v>
      </c>
      <c r="AZ1595">
        <v>36135</v>
      </c>
      <c r="BA1595">
        <v>0</v>
      </c>
      <c r="BB1595" t="s">
        <v>3796</v>
      </c>
      <c r="BC1595" t="s">
        <v>3797</v>
      </c>
      <c r="BD1595" t="s">
        <v>3843</v>
      </c>
      <c r="BE1595" t="s">
        <v>3850</v>
      </c>
      <c r="BF1595" t="s">
        <v>6802</v>
      </c>
      <c r="BG1595" t="s">
        <v>6808</v>
      </c>
      <c r="BH1595" t="s">
        <v>5764</v>
      </c>
      <c r="BI1595" t="s">
        <v>195</v>
      </c>
      <c r="BJ1595" t="s">
        <v>195</v>
      </c>
      <c r="BK1595" t="s">
        <v>3773</v>
      </c>
      <c r="BL1595" t="s">
        <v>6809</v>
      </c>
      <c r="BM1595" t="s">
        <v>4949</v>
      </c>
      <c r="BN1595" t="s">
        <v>7</v>
      </c>
      <c r="BO1595" t="s">
        <v>4950</v>
      </c>
      <c r="BP1595" s="441" t="str">
        <f t="shared" si="24"/>
        <v>WA.2378.EBD.953.202.B.521211</v>
      </c>
    </row>
    <row r="1596" spans="1:68">
      <c r="A1596" t="s">
        <v>4935</v>
      </c>
      <c r="B1596" t="s">
        <v>4936</v>
      </c>
      <c r="C1596" t="s">
        <v>4937</v>
      </c>
      <c r="D1596" t="s">
        <v>3795</v>
      </c>
      <c r="E1596" t="s">
        <v>197</v>
      </c>
      <c r="F1596" t="s">
        <v>3842</v>
      </c>
      <c r="G1596" t="s">
        <v>2445</v>
      </c>
      <c r="H1596" t="s">
        <v>4938</v>
      </c>
      <c r="I1596">
        <v>5</v>
      </c>
      <c r="J1596" t="s">
        <v>5054</v>
      </c>
      <c r="K1596">
        <v>2</v>
      </c>
      <c r="L1596" t="s">
        <v>2985</v>
      </c>
      <c r="M1596" t="s">
        <v>508</v>
      </c>
      <c r="N1596" t="s">
        <v>171</v>
      </c>
      <c r="O1596" t="s">
        <v>503</v>
      </c>
      <c r="P1596" t="s">
        <v>8</v>
      </c>
      <c r="Q1596" t="s">
        <v>4570</v>
      </c>
      <c r="R1596" t="s">
        <v>4940</v>
      </c>
      <c r="S1596" t="s">
        <v>195</v>
      </c>
      <c r="T1596" t="s">
        <v>4570</v>
      </c>
      <c r="U1596" t="s">
        <v>4570</v>
      </c>
      <c r="V1596" t="s">
        <v>4951</v>
      </c>
      <c r="W1596" t="s">
        <v>4496</v>
      </c>
      <c r="X1596" t="s">
        <v>6810</v>
      </c>
      <c r="Y1596" t="s">
        <v>5790</v>
      </c>
      <c r="Z1596" t="s">
        <v>8</v>
      </c>
      <c r="AA1596">
        <v>0</v>
      </c>
      <c r="AB1596" t="s">
        <v>195</v>
      </c>
      <c r="AC1596">
        <v>0</v>
      </c>
      <c r="AD1596" t="s">
        <v>195</v>
      </c>
      <c r="AE1596">
        <v>0</v>
      </c>
      <c r="AF1596" t="s">
        <v>195</v>
      </c>
      <c r="AG1596">
        <v>0</v>
      </c>
      <c r="AH1596" t="s">
        <v>195</v>
      </c>
      <c r="AI1596">
        <v>12</v>
      </c>
      <c r="AJ1596" t="s">
        <v>9</v>
      </c>
      <c r="AK1596">
        <v>1000000</v>
      </c>
      <c r="AL1596">
        <v>12000000</v>
      </c>
      <c r="AM1596" t="s">
        <v>195</v>
      </c>
      <c r="AN1596">
        <v>0</v>
      </c>
      <c r="AO1596" t="s">
        <v>4943</v>
      </c>
      <c r="AP1596">
        <v>366670</v>
      </c>
      <c r="AQ1596">
        <v>56112</v>
      </c>
      <c r="AR1596">
        <v>1223345</v>
      </c>
      <c r="AS1596">
        <v>1942306</v>
      </c>
      <c r="AT1596">
        <v>375559</v>
      </c>
      <c r="AU1596">
        <v>2602529</v>
      </c>
      <c r="AV1596">
        <v>2602529</v>
      </c>
      <c r="AW1596">
        <v>2602529</v>
      </c>
      <c r="AX1596">
        <v>91089</v>
      </c>
      <c r="AY1596">
        <v>65063</v>
      </c>
      <c r="AZ1596">
        <v>72269</v>
      </c>
      <c r="BA1596">
        <v>0</v>
      </c>
      <c r="BB1596" t="s">
        <v>3796</v>
      </c>
      <c r="BC1596" t="s">
        <v>3797</v>
      </c>
      <c r="BD1596" t="s">
        <v>3843</v>
      </c>
      <c r="BE1596" t="s">
        <v>3850</v>
      </c>
      <c r="BF1596" t="s">
        <v>6802</v>
      </c>
      <c r="BG1596" t="s">
        <v>6808</v>
      </c>
      <c r="BH1596" t="s">
        <v>5764</v>
      </c>
      <c r="BI1596" t="s">
        <v>195</v>
      </c>
      <c r="BJ1596" t="s">
        <v>195</v>
      </c>
      <c r="BK1596" t="s">
        <v>3773</v>
      </c>
      <c r="BL1596" t="s">
        <v>5791</v>
      </c>
      <c r="BM1596" t="s">
        <v>4949</v>
      </c>
      <c r="BN1596" t="s">
        <v>7</v>
      </c>
      <c r="BO1596" t="s">
        <v>4950</v>
      </c>
      <c r="BP1596" s="441" t="str">
        <f t="shared" si="24"/>
        <v>WA.2378.EBD.953.202.B.521211</v>
      </c>
    </row>
    <row r="1597" spans="1:68">
      <c r="A1597" t="s">
        <v>4935</v>
      </c>
      <c r="B1597" t="s">
        <v>4936</v>
      </c>
      <c r="C1597" t="s">
        <v>4937</v>
      </c>
      <c r="D1597" t="s">
        <v>3795</v>
      </c>
      <c r="E1597" t="s">
        <v>197</v>
      </c>
      <c r="F1597" t="s">
        <v>3842</v>
      </c>
      <c r="G1597" t="s">
        <v>2445</v>
      </c>
      <c r="H1597" t="s">
        <v>4938</v>
      </c>
      <c r="I1597">
        <v>5</v>
      </c>
      <c r="J1597" t="s">
        <v>5054</v>
      </c>
      <c r="K1597">
        <v>2</v>
      </c>
      <c r="L1597" t="s">
        <v>2985</v>
      </c>
      <c r="M1597" t="s">
        <v>509</v>
      </c>
      <c r="N1597" t="s">
        <v>172</v>
      </c>
      <c r="O1597" t="s">
        <v>503</v>
      </c>
      <c r="P1597" t="s">
        <v>8</v>
      </c>
      <c r="Q1597" t="s">
        <v>4570</v>
      </c>
      <c r="R1597" t="s">
        <v>4940</v>
      </c>
      <c r="S1597" t="s">
        <v>195</v>
      </c>
      <c r="T1597" t="s">
        <v>4570</v>
      </c>
      <c r="U1597" t="s">
        <v>4570</v>
      </c>
      <c r="V1597" t="s">
        <v>4496</v>
      </c>
      <c r="W1597" t="s">
        <v>4570</v>
      </c>
      <c r="X1597" t="s">
        <v>6811</v>
      </c>
      <c r="Y1597" t="s">
        <v>5790</v>
      </c>
      <c r="Z1597" t="s">
        <v>8</v>
      </c>
      <c r="AA1597">
        <v>0</v>
      </c>
      <c r="AB1597" t="s">
        <v>195</v>
      </c>
      <c r="AC1597">
        <v>0</v>
      </c>
      <c r="AD1597" t="s">
        <v>195</v>
      </c>
      <c r="AE1597">
        <v>0</v>
      </c>
      <c r="AF1597" t="s">
        <v>195</v>
      </c>
      <c r="AG1597">
        <v>0</v>
      </c>
      <c r="AH1597" t="s">
        <v>195</v>
      </c>
      <c r="AI1597">
        <v>4</v>
      </c>
      <c r="AJ1597" t="s">
        <v>9</v>
      </c>
      <c r="AK1597">
        <v>1500000</v>
      </c>
      <c r="AL1597">
        <v>6000000</v>
      </c>
      <c r="AM1597" t="s">
        <v>195</v>
      </c>
      <c r="AN1597">
        <v>0</v>
      </c>
      <c r="AO1597" t="s">
        <v>4943</v>
      </c>
      <c r="AP1597">
        <v>183335</v>
      </c>
      <c r="AQ1597">
        <v>28056</v>
      </c>
      <c r="AR1597">
        <v>611673</v>
      </c>
      <c r="AS1597">
        <v>971153</v>
      </c>
      <c r="AT1597">
        <v>187780</v>
      </c>
      <c r="AU1597">
        <v>1301264</v>
      </c>
      <c r="AV1597">
        <v>1301264</v>
      </c>
      <c r="AW1597">
        <v>1301264</v>
      </c>
      <c r="AX1597">
        <v>45544</v>
      </c>
      <c r="AY1597">
        <v>32532</v>
      </c>
      <c r="AZ1597">
        <v>36135</v>
      </c>
      <c r="BA1597">
        <v>0</v>
      </c>
      <c r="BB1597" t="s">
        <v>3796</v>
      </c>
      <c r="BC1597" t="s">
        <v>3797</v>
      </c>
      <c r="BD1597" t="s">
        <v>3843</v>
      </c>
      <c r="BE1597" t="s">
        <v>3850</v>
      </c>
      <c r="BF1597" t="s">
        <v>6802</v>
      </c>
      <c r="BG1597" t="s">
        <v>6812</v>
      </c>
      <c r="BH1597" t="s">
        <v>5764</v>
      </c>
      <c r="BI1597" t="s">
        <v>195</v>
      </c>
      <c r="BJ1597" t="s">
        <v>195</v>
      </c>
      <c r="BK1597" t="s">
        <v>3773</v>
      </c>
      <c r="BL1597" t="s">
        <v>6813</v>
      </c>
      <c r="BM1597" t="s">
        <v>4949</v>
      </c>
      <c r="BN1597" t="s">
        <v>7</v>
      </c>
      <c r="BO1597" t="s">
        <v>4950</v>
      </c>
      <c r="BP1597" s="441" t="str">
        <f t="shared" si="24"/>
        <v>WA.2378.EBD.953.202.C.521211</v>
      </c>
    </row>
    <row r="1598" spans="1:68">
      <c r="A1598" t="s">
        <v>4935</v>
      </c>
      <c r="B1598" t="s">
        <v>4936</v>
      </c>
      <c r="C1598" t="s">
        <v>4937</v>
      </c>
      <c r="D1598" t="s">
        <v>3795</v>
      </c>
      <c r="E1598" t="s">
        <v>197</v>
      </c>
      <c r="F1598" t="s">
        <v>3842</v>
      </c>
      <c r="G1598" t="s">
        <v>2445</v>
      </c>
      <c r="H1598" t="s">
        <v>4938</v>
      </c>
      <c r="I1598">
        <v>5</v>
      </c>
      <c r="J1598" t="s">
        <v>5054</v>
      </c>
      <c r="K1598">
        <v>2</v>
      </c>
      <c r="L1598" t="s">
        <v>2985</v>
      </c>
      <c r="M1598" t="s">
        <v>509</v>
      </c>
      <c r="N1598" t="s">
        <v>172</v>
      </c>
      <c r="O1598" t="s">
        <v>503</v>
      </c>
      <c r="P1598" t="s">
        <v>8</v>
      </c>
      <c r="Q1598" t="s">
        <v>4570</v>
      </c>
      <c r="R1598" t="s">
        <v>4940</v>
      </c>
      <c r="S1598" t="s">
        <v>195</v>
      </c>
      <c r="T1598" t="s">
        <v>4570</v>
      </c>
      <c r="U1598" t="s">
        <v>4570</v>
      </c>
      <c r="V1598" t="s">
        <v>4951</v>
      </c>
      <c r="W1598" t="s">
        <v>4496</v>
      </c>
      <c r="X1598" t="s">
        <v>6814</v>
      </c>
      <c r="Y1598" t="s">
        <v>6815</v>
      </c>
      <c r="Z1598" t="s">
        <v>8</v>
      </c>
      <c r="AA1598">
        <v>0</v>
      </c>
      <c r="AB1598" t="s">
        <v>195</v>
      </c>
      <c r="AC1598">
        <v>0</v>
      </c>
      <c r="AD1598" t="s">
        <v>195</v>
      </c>
      <c r="AE1598">
        <v>0</v>
      </c>
      <c r="AF1598" t="s">
        <v>195</v>
      </c>
      <c r="AG1598">
        <v>0</v>
      </c>
      <c r="AH1598" t="s">
        <v>195</v>
      </c>
      <c r="AI1598">
        <v>4</v>
      </c>
      <c r="AJ1598" t="s">
        <v>9</v>
      </c>
      <c r="AK1598">
        <v>1500000</v>
      </c>
      <c r="AL1598">
        <v>6000000</v>
      </c>
      <c r="AM1598" t="s">
        <v>195</v>
      </c>
      <c r="AN1598">
        <v>0</v>
      </c>
      <c r="AO1598" t="s">
        <v>4943</v>
      </c>
      <c r="AP1598">
        <v>183335</v>
      </c>
      <c r="AQ1598">
        <v>28056</v>
      </c>
      <c r="AR1598">
        <v>611673</v>
      </c>
      <c r="AS1598">
        <v>971153</v>
      </c>
      <c r="AT1598">
        <v>187780</v>
      </c>
      <c r="AU1598">
        <v>1301264</v>
      </c>
      <c r="AV1598">
        <v>1301264</v>
      </c>
      <c r="AW1598">
        <v>1301264</v>
      </c>
      <c r="AX1598">
        <v>45544</v>
      </c>
      <c r="AY1598">
        <v>32532</v>
      </c>
      <c r="AZ1598">
        <v>36135</v>
      </c>
      <c r="BA1598">
        <v>0</v>
      </c>
      <c r="BB1598" t="s">
        <v>3796</v>
      </c>
      <c r="BC1598" t="s">
        <v>3797</v>
      </c>
      <c r="BD1598" t="s">
        <v>3843</v>
      </c>
      <c r="BE1598" t="s">
        <v>3850</v>
      </c>
      <c r="BF1598" t="s">
        <v>6802</v>
      </c>
      <c r="BG1598" t="s">
        <v>6812</v>
      </c>
      <c r="BH1598" t="s">
        <v>5764</v>
      </c>
      <c r="BI1598" t="s">
        <v>195</v>
      </c>
      <c r="BJ1598" t="s">
        <v>195</v>
      </c>
      <c r="BK1598" t="s">
        <v>3773</v>
      </c>
      <c r="BL1598" t="s">
        <v>6816</v>
      </c>
      <c r="BM1598" t="s">
        <v>4949</v>
      </c>
      <c r="BN1598" t="s">
        <v>7</v>
      </c>
      <c r="BO1598" t="s">
        <v>4950</v>
      </c>
      <c r="BP1598" s="441" t="str">
        <f t="shared" si="24"/>
        <v>WA.2378.EBD.953.202.C.521211</v>
      </c>
    </row>
    <row r="1599" spans="1:68">
      <c r="A1599" t="s">
        <v>4935</v>
      </c>
      <c r="B1599" t="s">
        <v>4936</v>
      </c>
      <c r="C1599" t="s">
        <v>4937</v>
      </c>
      <c r="D1599" t="s">
        <v>3795</v>
      </c>
      <c r="E1599" t="s">
        <v>197</v>
      </c>
      <c r="F1599" t="s">
        <v>3842</v>
      </c>
      <c r="G1599" t="s">
        <v>2445</v>
      </c>
      <c r="H1599" t="s">
        <v>4938</v>
      </c>
      <c r="I1599">
        <v>5</v>
      </c>
      <c r="J1599" t="s">
        <v>5054</v>
      </c>
      <c r="K1599">
        <v>2</v>
      </c>
      <c r="L1599" t="s">
        <v>2985</v>
      </c>
      <c r="M1599" t="s">
        <v>511</v>
      </c>
      <c r="N1599" t="s">
        <v>173</v>
      </c>
      <c r="O1599" t="s">
        <v>503</v>
      </c>
      <c r="P1599" t="s">
        <v>8</v>
      </c>
      <c r="Q1599" t="s">
        <v>4570</v>
      </c>
      <c r="R1599" t="s">
        <v>4940</v>
      </c>
      <c r="S1599" t="s">
        <v>195</v>
      </c>
      <c r="T1599" t="s">
        <v>4570</v>
      </c>
      <c r="U1599" t="s">
        <v>4570</v>
      </c>
      <c r="V1599" t="s">
        <v>4496</v>
      </c>
      <c r="W1599" t="s">
        <v>4570</v>
      </c>
      <c r="X1599" t="s">
        <v>6817</v>
      </c>
      <c r="Y1599" t="s">
        <v>6818</v>
      </c>
      <c r="Z1599" t="s">
        <v>8</v>
      </c>
      <c r="AA1599">
        <v>0</v>
      </c>
      <c r="AB1599" t="s">
        <v>195</v>
      </c>
      <c r="AC1599">
        <v>0</v>
      </c>
      <c r="AD1599" t="s">
        <v>195</v>
      </c>
      <c r="AE1599">
        <v>0</v>
      </c>
      <c r="AF1599" t="s">
        <v>195</v>
      </c>
      <c r="AG1599">
        <v>0</v>
      </c>
      <c r="AH1599" t="s">
        <v>195</v>
      </c>
      <c r="AI1599">
        <v>1</v>
      </c>
      <c r="AJ1599" t="s">
        <v>9</v>
      </c>
      <c r="AK1599">
        <v>1500000</v>
      </c>
      <c r="AL1599">
        <v>1500000</v>
      </c>
      <c r="AM1599" t="s">
        <v>195</v>
      </c>
      <c r="AN1599">
        <v>0</v>
      </c>
      <c r="AO1599" t="s">
        <v>4943</v>
      </c>
      <c r="AP1599">
        <v>45834</v>
      </c>
      <c r="AQ1599">
        <v>7014</v>
      </c>
      <c r="AR1599">
        <v>152918</v>
      </c>
      <c r="AS1599">
        <v>242788</v>
      </c>
      <c r="AT1599">
        <v>46945</v>
      </c>
      <c r="AU1599">
        <v>325316</v>
      </c>
      <c r="AV1599">
        <v>325316</v>
      </c>
      <c r="AW1599">
        <v>325316</v>
      </c>
      <c r="AX1599">
        <v>11386</v>
      </c>
      <c r="AY1599">
        <v>8133</v>
      </c>
      <c r="AZ1599">
        <v>9034</v>
      </c>
      <c r="BA1599">
        <v>0</v>
      </c>
      <c r="BB1599" t="s">
        <v>3796</v>
      </c>
      <c r="BC1599" t="s">
        <v>3797</v>
      </c>
      <c r="BD1599" t="s">
        <v>3843</v>
      </c>
      <c r="BE1599" t="s">
        <v>3850</v>
      </c>
      <c r="BF1599" t="s">
        <v>6802</v>
      </c>
      <c r="BG1599" t="s">
        <v>6819</v>
      </c>
      <c r="BH1599" t="s">
        <v>5764</v>
      </c>
      <c r="BI1599" t="s">
        <v>195</v>
      </c>
      <c r="BJ1599" t="s">
        <v>195</v>
      </c>
      <c r="BK1599" t="s">
        <v>3773</v>
      </c>
      <c r="BL1599" t="s">
        <v>6820</v>
      </c>
      <c r="BM1599" t="s">
        <v>4949</v>
      </c>
      <c r="BN1599" t="s">
        <v>7</v>
      </c>
      <c r="BO1599" t="s">
        <v>4950</v>
      </c>
      <c r="BP1599" s="441" t="str">
        <f t="shared" si="24"/>
        <v>WA.2378.EBD.953.202.D.521211</v>
      </c>
    </row>
    <row r="1600" spans="1:68">
      <c r="A1600" t="s">
        <v>4935</v>
      </c>
      <c r="B1600" t="s">
        <v>4936</v>
      </c>
      <c r="C1600" t="s">
        <v>4937</v>
      </c>
      <c r="D1600" t="s">
        <v>3795</v>
      </c>
      <c r="E1600" t="s">
        <v>197</v>
      </c>
      <c r="F1600" t="s">
        <v>3842</v>
      </c>
      <c r="G1600" t="s">
        <v>2445</v>
      </c>
      <c r="H1600" t="s">
        <v>4938</v>
      </c>
      <c r="I1600">
        <v>5</v>
      </c>
      <c r="J1600" t="s">
        <v>5054</v>
      </c>
      <c r="K1600">
        <v>2</v>
      </c>
      <c r="L1600" t="s">
        <v>2985</v>
      </c>
      <c r="M1600" t="s">
        <v>511</v>
      </c>
      <c r="N1600" t="s">
        <v>173</v>
      </c>
      <c r="O1600" t="s">
        <v>503</v>
      </c>
      <c r="P1600" t="s">
        <v>8</v>
      </c>
      <c r="Q1600" t="s">
        <v>4570</v>
      </c>
      <c r="R1600" t="s">
        <v>4940</v>
      </c>
      <c r="S1600" t="s">
        <v>195</v>
      </c>
      <c r="T1600" t="s">
        <v>4570</v>
      </c>
      <c r="U1600" t="s">
        <v>4570</v>
      </c>
      <c r="V1600" t="s">
        <v>4951</v>
      </c>
      <c r="W1600" t="s">
        <v>4496</v>
      </c>
      <c r="X1600" t="s">
        <v>6821</v>
      </c>
      <c r="Y1600" t="s">
        <v>6822</v>
      </c>
      <c r="Z1600" t="s">
        <v>8</v>
      </c>
      <c r="AA1600">
        <v>0</v>
      </c>
      <c r="AB1600" t="s">
        <v>195</v>
      </c>
      <c r="AC1600">
        <v>0</v>
      </c>
      <c r="AD1600" t="s">
        <v>195</v>
      </c>
      <c r="AE1600">
        <v>0</v>
      </c>
      <c r="AF1600" t="s">
        <v>195</v>
      </c>
      <c r="AG1600">
        <v>0</v>
      </c>
      <c r="AH1600" t="s">
        <v>195</v>
      </c>
      <c r="AI1600">
        <v>90</v>
      </c>
      <c r="AJ1600" t="s">
        <v>25</v>
      </c>
      <c r="AK1600">
        <v>75000</v>
      </c>
      <c r="AL1600">
        <v>6750000</v>
      </c>
      <c r="AM1600" t="s">
        <v>195</v>
      </c>
      <c r="AN1600">
        <v>0</v>
      </c>
      <c r="AO1600" t="s">
        <v>4943</v>
      </c>
      <c r="AP1600">
        <v>206252</v>
      </c>
      <c r="AQ1600">
        <v>31563</v>
      </c>
      <c r="AR1600">
        <v>688132</v>
      </c>
      <c r="AS1600">
        <v>1092547</v>
      </c>
      <c r="AT1600">
        <v>211252</v>
      </c>
      <c r="AU1600">
        <v>1463922</v>
      </c>
      <c r="AV1600">
        <v>1463922</v>
      </c>
      <c r="AW1600">
        <v>1463922</v>
      </c>
      <c r="AX1600">
        <v>51237</v>
      </c>
      <c r="AY1600">
        <v>36598</v>
      </c>
      <c r="AZ1600">
        <v>40653</v>
      </c>
      <c r="BA1600">
        <v>0</v>
      </c>
      <c r="BB1600" t="s">
        <v>3796</v>
      </c>
      <c r="BC1600" t="s">
        <v>3797</v>
      </c>
      <c r="BD1600" t="s">
        <v>3843</v>
      </c>
      <c r="BE1600" t="s">
        <v>3850</v>
      </c>
      <c r="BF1600" t="s">
        <v>6802</v>
      </c>
      <c r="BG1600" t="s">
        <v>6819</v>
      </c>
      <c r="BH1600" t="s">
        <v>5764</v>
      </c>
      <c r="BI1600" t="s">
        <v>195</v>
      </c>
      <c r="BJ1600" t="s">
        <v>195</v>
      </c>
      <c r="BK1600" t="s">
        <v>3773</v>
      </c>
      <c r="BL1600" t="s">
        <v>6823</v>
      </c>
      <c r="BM1600" t="s">
        <v>4949</v>
      </c>
      <c r="BN1600" t="s">
        <v>7</v>
      </c>
      <c r="BO1600" t="s">
        <v>4950</v>
      </c>
      <c r="BP1600" s="441" t="str">
        <f t="shared" si="24"/>
        <v>WA.2378.EBD.953.202.D.521211</v>
      </c>
    </row>
    <row r="1601" spans="1:68">
      <c r="A1601" t="s">
        <v>4935</v>
      </c>
      <c r="B1601" t="s">
        <v>4936</v>
      </c>
      <c r="C1601" t="s">
        <v>4937</v>
      </c>
      <c r="D1601" t="s">
        <v>3795</v>
      </c>
      <c r="E1601" t="s">
        <v>197</v>
      </c>
      <c r="F1601" t="s">
        <v>3842</v>
      </c>
      <c r="G1601" t="s">
        <v>2445</v>
      </c>
      <c r="H1601" t="s">
        <v>4938</v>
      </c>
      <c r="I1601">
        <v>5</v>
      </c>
      <c r="J1601" t="s">
        <v>5054</v>
      </c>
      <c r="K1601">
        <v>2</v>
      </c>
      <c r="L1601" t="s">
        <v>2985</v>
      </c>
      <c r="M1601" t="s">
        <v>511</v>
      </c>
      <c r="N1601" t="s">
        <v>173</v>
      </c>
      <c r="O1601" t="s">
        <v>503</v>
      </c>
      <c r="P1601" t="s">
        <v>8</v>
      </c>
      <c r="Q1601" t="s">
        <v>4570</v>
      </c>
      <c r="R1601" t="s">
        <v>4940</v>
      </c>
      <c r="S1601" t="s">
        <v>195</v>
      </c>
      <c r="T1601" t="s">
        <v>4570</v>
      </c>
      <c r="U1601" t="s">
        <v>4570</v>
      </c>
      <c r="V1601" t="s">
        <v>5001</v>
      </c>
      <c r="W1601" t="s">
        <v>4951</v>
      </c>
      <c r="X1601" t="s">
        <v>6824</v>
      </c>
      <c r="Y1601" t="s">
        <v>5790</v>
      </c>
      <c r="Z1601" t="s">
        <v>8</v>
      </c>
      <c r="AA1601">
        <v>0</v>
      </c>
      <c r="AB1601" t="s">
        <v>195</v>
      </c>
      <c r="AC1601">
        <v>0</v>
      </c>
      <c r="AD1601" t="s">
        <v>195</v>
      </c>
      <c r="AE1601">
        <v>0</v>
      </c>
      <c r="AF1601" t="s">
        <v>195</v>
      </c>
      <c r="AG1601">
        <v>0</v>
      </c>
      <c r="AH1601" t="s">
        <v>195</v>
      </c>
      <c r="AI1601">
        <v>1</v>
      </c>
      <c r="AJ1601" t="s">
        <v>9</v>
      </c>
      <c r="AK1601">
        <v>1500000</v>
      </c>
      <c r="AL1601">
        <v>1500000</v>
      </c>
      <c r="AM1601" t="s">
        <v>195</v>
      </c>
      <c r="AN1601">
        <v>0</v>
      </c>
      <c r="AO1601" t="s">
        <v>4943</v>
      </c>
      <c r="AP1601">
        <v>45834</v>
      </c>
      <c r="AQ1601">
        <v>7014</v>
      </c>
      <c r="AR1601">
        <v>152918</v>
      </c>
      <c r="AS1601">
        <v>242788</v>
      </c>
      <c r="AT1601">
        <v>46945</v>
      </c>
      <c r="AU1601">
        <v>325316</v>
      </c>
      <c r="AV1601">
        <v>325316</v>
      </c>
      <c r="AW1601">
        <v>325316</v>
      </c>
      <c r="AX1601">
        <v>11386</v>
      </c>
      <c r="AY1601">
        <v>8133</v>
      </c>
      <c r="AZ1601">
        <v>9034</v>
      </c>
      <c r="BA1601">
        <v>0</v>
      </c>
      <c r="BB1601" t="s">
        <v>3796</v>
      </c>
      <c r="BC1601" t="s">
        <v>3797</v>
      </c>
      <c r="BD1601" t="s">
        <v>3843</v>
      </c>
      <c r="BE1601" t="s">
        <v>3850</v>
      </c>
      <c r="BF1601" t="s">
        <v>6802</v>
      </c>
      <c r="BG1601" t="s">
        <v>6819</v>
      </c>
      <c r="BH1601" t="s">
        <v>5764</v>
      </c>
      <c r="BI1601" t="s">
        <v>195</v>
      </c>
      <c r="BJ1601" t="s">
        <v>195</v>
      </c>
      <c r="BK1601" t="s">
        <v>3773</v>
      </c>
      <c r="BL1601" t="s">
        <v>6825</v>
      </c>
      <c r="BM1601" t="s">
        <v>4949</v>
      </c>
      <c r="BN1601" t="s">
        <v>7</v>
      </c>
      <c r="BO1601" t="s">
        <v>4950</v>
      </c>
      <c r="BP1601" s="441" t="str">
        <f t="shared" si="24"/>
        <v>WA.2378.EBD.953.202.D.521211</v>
      </c>
    </row>
    <row r="1602" spans="1:68">
      <c r="A1602" t="s">
        <v>4935</v>
      </c>
      <c r="B1602" t="s">
        <v>4936</v>
      </c>
      <c r="C1602" t="s">
        <v>4937</v>
      </c>
      <c r="D1602" t="s">
        <v>3795</v>
      </c>
      <c r="E1602" t="s">
        <v>197</v>
      </c>
      <c r="F1602" t="s">
        <v>3842</v>
      </c>
      <c r="G1602" t="s">
        <v>2445</v>
      </c>
      <c r="H1602" t="s">
        <v>4938</v>
      </c>
      <c r="I1602">
        <v>5</v>
      </c>
      <c r="J1602" t="s">
        <v>5054</v>
      </c>
      <c r="K1602">
        <v>2</v>
      </c>
      <c r="L1602" t="s">
        <v>2985</v>
      </c>
      <c r="M1602" t="s">
        <v>511</v>
      </c>
      <c r="N1602" t="s">
        <v>173</v>
      </c>
      <c r="O1602" t="s">
        <v>503</v>
      </c>
      <c r="P1602" t="s">
        <v>8</v>
      </c>
      <c r="Q1602" t="s">
        <v>4570</v>
      </c>
      <c r="R1602" t="s">
        <v>4940</v>
      </c>
      <c r="S1602" t="s">
        <v>195</v>
      </c>
      <c r="T1602" t="s">
        <v>4570</v>
      </c>
      <c r="U1602" t="s">
        <v>4570</v>
      </c>
      <c r="V1602" t="s">
        <v>5092</v>
      </c>
      <c r="W1602" t="s">
        <v>5001</v>
      </c>
      <c r="X1602" t="s">
        <v>6826</v>
      </c>
      <c r="Y1602" t="s">
        <v>4493</v>
      </c>
      <c r="Z1602" t="s">
        <v>8</v>
      </c>
      <c r="AA1602">
        <v>0</v>
      </c>
      <c r="AB1602" t="s">
        <v>195</v>
      </c>
      <c r="AC1602">
        <v>0</v>
      </c>
      <c r="AD1602" t="s">
        <v>195</v>
      </c>
      <c r="AE1602">
        <v>0</v>
      </c>
      <c r="AF1602" t="s">
        <v>195</v>
      </c>
      <c r="AG1602">
        <v>0</v>
      </c>
      <c r="AH1602" t="s">
        <v>195</v>
      </c>
      <c r="AI1602">
        <v>1</v>
      </c>
      <c r="AJ1602" t="s">
        <v>9</v>
      </c>
      <c r="AK1602">
        <v>1700000</v>
      </c>
      <c r="AL1602">
        <v>1700000</v>
      </c>
      <c r="AM1602" t="s">
        <v>195</v>
      </c>
      <c r="AN1602">
        <v>0</v>
      </c>
      <c r="AO1602" t="s">
        <v>4943</v>
      </c>
      <c r="AP1602">
        <v>51945</v>
      </c>
      <c r="AQ1602">
        <v>7949</v>
      </c>
      <c r="AR1602">
        <v>173307</v>
      </c>
      <c r="AS1602">
        <v>275160</v>
      </c>
      <c r="AT1602">
        <v>53204</v>
      </c>
      <c r="AU1602">
        <v>368692</v>
      </c>
      <c r="AV1602">
        <v>368692</v>
      </c>
      <c r="AW1602">
        <v>368692</v>
      </c>
      <c r="AX1602">
        <v>12904</v>
      </c>
      <c r="AY1602">
        <v>9217</v>
      </c>
      <c r="AZ1602">
        <v>10238</v>
      </c>
      <c r="BA1602">
        <v>0</v>
      </c>
      <c r="BB1602" t="s">
        <v>3796</v>
      </c>
      <c r="BC1602" t="s">
        <v>3797</v>
      </c>
      <c r="BD1602" t="s">
        <v>3843</v>
      </c>
      <c r="BE1602" t="s">
        <v>3850</v>
      </c>
      <c r="BF1602" t="s">
        <v>6802</v>
      </c>
      <c r="BG1602" t="s">
        <v>6819</v>
      </c>
      <c r="BH1602" t="s">
        <v>5764</v>
      </c>
      <c r="BI1602" t="s">
        <v>195</v>
      </c>
      <c r="BJ1602" t="s">
        <v>195</v>
      </c>
      <c r="BK1602" t="s">
        <v>3773</v>
      </c>
      <c r="BL1602" t="s">
        <v>5115</v>
      </c>
      <c r="BM1602" t="s">
        <v>4949</v>
      </c>
      <c r="BN1602" t="s">
        <v>7</v>
      </c>
      <c r="BO1602" t="s">
        <v>4950</v>
      </c>
      <c r="BP1602" s="441" t="str">
        <f t="shared" ref="BP1602:BP1665" si="25">_xlfn.TEXTJOIN(".",TRUE,D1602,E1602,F1602,J1602,L1602,M1602,O1602)</f>
        <v>WA.2378.EBD.953.202.D.521211</v>
      </c>
    </row>
    <row r="1603" spans="1:68">
      <c r="A1603" t="s">
        <v>5010</v>
      </c>
      <c r="B1603" t="s">
        <v>4936</v>
      </c>
      <c r="C1603" t="s">
        <v>4937</v>
      </c>
      <c r="D1603" t="s">
        <v>3795</v>
      </c>
      <c r="E1603" t="s">
        <v>197</v>
      </c>
      <c r="F1603" t="s">
        <v>3842</v>
      </c>
      <c r="G1603" t="s">
        <v>2445</v>
      </c>
      <c r="H1603" t="s">
        <v>4938</v>
      </c>
      <c r="I1603">
        <v>5</v>
      </c>
      <c r="J1603" t="s">
        <v>5054</v>
      </c>
      <c r="K1603">
        <v>2</v>
      </c>
      <c r="L1603" t="s">
        <v>2985</v>
      </c>
      <c r="M1603" t="s">
        <v>8</v>
      </c>
      <c r="N1603" t="s">
        <v>170</v>
      </c>
      <c r="O1603" t="s">
        <v>503</v>
      </c>
      <c r="P1603" t="s">
        <v>8</v>
      </c>
      <c r="Q1603" t="s">
        <v>4570</v>
      </c>
      <c r="R1603" t="s">
        <v>4940</v>
      </c>
      <c r="S1603" t="s">
        <v>195</v>
      </c>
      <c r="T1603" t="s">
        <v>4570</v>
      </c>
      <c r="U1603" t="s">
        <v>4570</v>
      </c>
      <c r="V1603" t="s">
        <v>4496</v>
      </c>
      <c r="W1603" t="s">
        <v>4570</v>
      </c>
      <c r="X1603" t="s">
        <v>6800</v>
      </c>
      <c r="Y1603" t="s">
        <v>6801</v>
      </c>
      <c r="Z1603" t="s">
        <v>8</v>
      </c>
      <c r="AA1603">
        <v>0</v>
      </c>
      <c r="AB1603" t="s">
        <v>195</v>
      </c>
      <c r="AC1603">
        <v>0</v>
      </c>
      <c r="AD1603" t="s">
        <v>195</v>
      </c>
      <c r="AE1603">
        <v>0</v>
      </c>
      <c r="AF1603" t="s">
        <v>195</v>
      </c>
      <c r="AG1603">
        <v>0</v>
      </c>
      <c r="AH1603" t="s">
        <v>195</v>
      </c>
      <c r="AI1603">
        <v>4</v>
      </c>
      <c r="AJ1603" t="s">
        <v>9</v>
      </c>
      <c r="AK1603">
        <v>1000000</v>
      </c>
      <c r="AL1603">
        <v>4000000</v>
      </c>
      <c r="AM1603" t="s">
        <v>195</v>
      </c>
      <c r="AN1603">
        <v>0</v>
      </c>
      <c r="AO1603" t="s">
        <v>5011</v>
      </c>
      <c r="AP1603">
        <v>122223</v>
      </c>
      <c r="AQ1603">
        <v>18704</v>
      </c>
      <c r="AR1603">
        <v>407782</v>
      </c>
      <c r="AS1603">
        <v>647435</v>
      </c>
      <c r="AT1603">
        <v>125186</v>
      </c>
      <c r="AU1603">
        <v>867510</v>
      </c>
      <c r="AV1603">
        <v>867510</v>
      </c>
      <c r="AW1603">
        <v>867510</v>
      </c>
      <c r="AX1603">
        <v>30363</v>
      </c>
      <c r="AY1603">
        <v>21688</v>
      </c>
      <c r="AZ1603">
        <v>24089</v>
      </c>
      <c r="BA1603">
        <v>0</v>
      </c>
      <c r="BB1603" t="s">
        <v>3796</v>
      </c>
      <c r="BC1603" t="s">
        <v>3797</v>
      </c>
      <c r="BD1603" t="s">
        <v>3843</v>
      </c>
      <c r="BE1603" t="s">
        <v>3850</v>
      </c>
      <c r="BF1603" t="s">
        <v>6802</v>
      </c>
      <c r="BG1603" t="s">
        <v>6803</v>
      </c>
      <c r="BH1603" t="s">
        <v>5764</v>
      </c>
      <c r="BI1603" t="s">
        <v>195</v>
      </c>
      <c r="BJ1603" t="s">
        <v>195</v>
      </c>
      <c r="BK1603" t="s">
        <v>3773</v>
      </c>
      <c r="BL1603" t="s">
        <v>6804</v>
      </c>
      <c r="BM1603" t="s">
        <v>4949</v>
      </c>
      <c r="BN1603" t="s">
        <v>7</v>
      </c>
      <c r="BO1603" t="s">
        <v>4950</v>
      </c>
      <c r="BP1603" s="441" t="str">
        <f t="shared" si="25"/>
        <v>WA.2378.EBD.953.202.A.521211</v>
      </c>
    </row>
    <row r="1604" spans="1:68">
      <c r="A1604" t="s">
        <v>5010</v>
      </c>
      <c r="B1604" t="s">
        <v>4936</v>
      </c>
      <c r="C1604" t="s">
        <v>4937</v>
      </c>
      <c r="D1604" t="s">
        <v>3795</v>
      </c>
      <c r="E1604" t="s">
        <v>197</v>
      </c>
      <c r="F1604" t="s">
        <v>3842</v>
      </c>
      <c r="G1604" t="s">
        <v>2445</v>
      </c>
      <c r="H1604" t="s">
        <v>4938</v>
      </c>
      <c r="I1604">
        <v>5</v>
      </c>
      <c r="J1604" t="s">
        <v>5054</v>
      </c>
      <c r="K1604">
        <v>2</v>
      </c>
      <c r="L1604" t="s">
        <v>2985</v>
      </c>
      <c r="M1604" t="s">
        <v>8</v>
      </c>
      <c r="N1604" t="s">
        <v>170</v>
      </c>
      <c r="O1604" t="s">
        <v>503</v>
      </c>
      <c r="P1604" t="s">
        <v>8</v>
      </c>
      <c r="Q1604" t="s">
        <v>4570</v>
      </c>
      <c r="R1604" t="s">
        <v>4940</v>
      </c>
      <c r="S1604" t="s">
        <v>195</v>
      </c>
      <c r="T1604" t="s">
        <v>4570</v>
      </c>
      <c r="U1604" t="s">
        <v>4570</v>
      </c>
      <c r="V1604" t="s">
        <v>4951</v>
      </c>
      <c r="W1604" t="s">
        <v>4496</v>
      </c>
      <c r="X1604" t="s">
        <v>6805</v>
      </c>
      <c r="Y1604" t="s">
        <v>5790</v>
      </c>
      <c r="Z1604" t="s">
        <v>8</v>
      </c>
      <c r="AA1604">
        <v>0</v>
      </c>
      <c r="AB1604" t="s">
        <v>195</v>
      </c>
      <c r="AC1604">
        <v>0</v>
      </c>
      <c r="AD1604" t="s">
        <v>195</v>
      </c>
      <c r="AE1604">
        <v>0</v>
      </c>
      <c r="AF1604" t="s">
        <v>195</v>
      </c>
      <c r="AG1604">
        <v>0</v>
      </c>
      <c r="AH1604" t="s">
        <v>195</v>
      </c>
      <c r="AI1604">
        <v>4</v>
      </c>
      <c r="AJ1604" t="s">
        <v>9</v>
      </c>
      <c r="AK1604">
        <v>1000000</v>
      </c>
      <c r="AL1604">
        <v>4000000</v>
      </c>
      <c r="AM1604" t="s">
        <v>195</v>
      </c>
      <c r="AN1604">
        <v>0</v>
      </c>
      <c r="AO1604" t="s">
        <v>5011</v>
      </c>
      <c r="AP1604">
        <v>122223</v>
      </c>
      <c r="AQ1604">
        <v>18704</v>
      </c>
      <c r="AR1604">
        <v>407782</v>
      </c>
      <c r="AS1604">
        <v>647435</v>
      </c>
      <c r="AT1604">
        <v>125186</v>
      </c>
      <c r="AU1604">
        <v>867510</v>
      </c>
      <c r="AV1604">
        <v>867510</v>
      </c>
      <c r="AW1604">
        <v>867510</v>
      </c>
      <c r="AX1604">
        <v>30363</v>
      </c>
      <c r="AY1604">
        <v>21688</v>
      </c>
      <c r="AZ1604">
        <v>24089</v>
      </c>
      <c r="BA1604">
        <v>0</v>
      </c>
      <c r="BB1604" t="s">
        <v>3796</v>
      </c>
      <c r="BC1604" t="s">
        <v>3797</v>
      </c>
      <c r="BD1604" t="s">
        <v>3843</v>
      </c>
      <c r="BE1604" t="s">
        <v>3850</v>
      </c>
      <c r="BF1604" t="s">
        <v>6802</v>
      </c>
      <c r="BG1604" t="s">
        <v>6803</v>
      </c>
      <c r="BH1604" t="s">
        <v>5764</v>
      </c>
      <c r="BI1604" t="s">
        <v>195</v>
      </c>
      <c r="BJ1604" t="s">
        <v>195</v>
      </c>
      <c r="BK1604" t="s">
        <v>3773</v>
      </c>
      <c r="BL1604" t="s">
        <v>5791</v>
      </c>
      <c r="BM1604" t="s">
        <v>4949</v>
      </c>
      <c r="BN1604" t="s">
        <v>7</v>
      </c>
      <c r="BO1604" t="s">
        <v>4950</v>
      </c>
      <c r="BP1604" s="441" t="str">
        <f t="shared" si="25"/>
        <v>WA.2378.EBD.953.202.A.521211</v>
      </c>
    </row>
    <row r="1605" spans="1:68">
      <c r="A1605" t="s">
        <v>5010</v>
      </c>
      <c r="B1605" t="s">
        <v>4936</v>
      </c>
      <c r="C1605" t="s">
        <v>4937</v>
      </c>
      <c r="D1605" t="s">
        <v>3795</v>
      </c>
      <c r="E1605" t="s">
        <v>197</v>
      </c>
      <c r="F1605" t="s">
        <v>3842</v>
      </c>
      <c r="G1605" t="s">
        <v>2445</v>
      </c>
      <c r="H1605" t="s">
        <v>4938</v>
      </c>
      <c r="I1605">
        <v>5</v>
      </c>
      <c r="J1605" t="s">
        <v>5054</v>
      </c>
      <c r="K1605">
        <v>2</v>
      </c>
      <c r="L1605" t="s">
        <v>2985</v>
      </c>
      <c r="M1605" t="s">
        <v>508</v>
      </c>
      <c r="N1605" t="s">
        <v>171</v>
      </c>
      <c r="O1605" t="s">
        <v>503</v>
      </c>
      <c r="P1605" t="s">
        <v>8</v>
      </c>
      <c r="Q1605" t="s">
        <v>4570</v>
      </c>
      <c r="R1605" t="s">
        <v>4940</v>
      </c>
      <c r="S1605" t="s">
        <v>195</v>
      </c>
      <c r="T1605" t="s">
        <v>4570</v>
      </c>
      <c r="U1605" t="s">
        <v>4570</v>
      </c>
      <c r="V1605" t="s">
        <v>4496</v>
      </c>
      <c r="W1605" t="s">
        <v>4570</v>
      </c>
      <c r="X1605" t="s">
        <v>6806</v>
      </c>
      <c r="Y1605" t="s">
        <v>6807</v>
      </c>
      <c r="Z1605" t="s">
        <v>8</v>
      </c>
      <c r="AA1605">
        <v>0</v>
      </c>
      <c r="AB1605" t="s">
        <v>195</v>
      </c>
      <c r="AC1605">
        <v>0</v>
      </c>
      <c r="AD1605" t="s">
        <v>195</v>
      </c>
      <c r="AE1605">
        <v>0</v>
      </c>
      <c r="AF1605" t="s">
        <v>195</v>
      </c>
      <c r="AG1605">
        <v>0</v>
      </c>
      <c r="AH1605" t="s">
        <v>195</v>
      </c>
      <c r="AI1605">
        <v>12</v>
      </c>
      <c r="AJ1605" t="s">
        <v>9</v>
      </c>
      <c r="AK1605">
        <v>500000</v>
      </c>
      <c r="AL1605">
        <v>6000000</v>
      </c>
      <c r="AM1605" t="s">
        <v>195</v>
      </c>
      <c r="AN1605">
        <v>0</v>
      </c>
      <c r="AO1605" t="s">
        <v>5011</v>
      </c>
      <c r="AP1605">
        <v>183335</v>
      </c>
      <c r="AQ1605">
        <v>28056</v>
      </c>
      <c r="AR1605">
        <v>611673</v>
      </c>
      <c r="AS1605">
        <v>971153</v>
      </c>
      <c r="AT1605">
        <v>187780</v>
      </c>
      <c r="AU1605">
        <v>1301264</v>
      </c>
      <c r="AV1605">
        <v>1301264</v>
      </c>
      <c r="AW1605">
        <v>1301264</v>
      </c>
      <c r="AX1605">
        <v>45544</v>
      </c>
      <c r="AY1605">
        <v>32532</v>
      </c>
      <c r="AZ1605">
        <v>36135</v>
      </c>
      <c r="BA1605">
        <v>0</v>
      </c>
      <c r="BB1605" t="s">
        <v>3796</v>
      </c>
      <c r="BC1605" t="s">
        <v>3797</v>
      </c>
      <c r="BD1605" t="s">
        <v>3843</v>
      </c>
      <c r="BE1605" t="s">
        <v>3850</v>
      </c>
      <c r="BF1605" t="s">
        <v>6802</v>
      </c>
      <c r="BG1605" t="s">
        <v>6808</v>
      </c>
      <c r="BH1605" t="s">
        <v>5764</v>
      </c>
      <c r="BI1605" t="s">
        <v>195</v>
      </c>
      <c r="BJ1605" t="s">
        <v>195</v>
      </c>
      <c r="BK1605" t="s">
        <v>3773</v>
      </c>
      <c r="BL1605" t="s">
        <v>6809</v>
      </c>
      <c r="BM1605" t="s">
        <v>4949</v>
      </c>
      <c r="BN1605" t="s">
        <v>7</v>
      </c>
      <c r="BO1605" t="s">
        <v>4950</v>
      </c>
      <c r="BP1605" s="441" t="str">
        <f t="shared" si="25"/>
        <v>WA.2378.EBD.953.202.B.521211</v>
      </c>
    </row>
    <row r="1606" spans="1:68">
      <c r="A1606" t="s">
        <v>5010</v>
      </c>
      <c r="B1606" t="s">
        <v>4936</v>
      </c>
      <c r="C1606" t="s">
        <v>4937</v>
      </c>
      <c r="D1606" t="s">
        <v>3795</v>
      </c>
      <c r="E1606" t="s">
        <v>197</v>
      </c>
      <c r="F1606" t="s">
        <v>3842</v>
      </c>
      <c r="G1606" t="s">
        <v>2445</v>
      </c>
      <c r="H1606" t="s">
        <v>4938</v>
      </c>
      <c r="I1606">
        <v>5</v>
      </c>
      <c r="J1606" t="s">
        <v>5054</v>
      </c>
      <c r="K1606">
        <v>2</v>
      </c>
      <c r="L1606" t="s">
        <v>2985</v>
      </c>
      <c r="M1606" t="s">
        <v>508</v>
      </c>
      <c r="N1606" t="s">
        <v>171</v>
      </c>
      <c r="O1606" t="s">
        <v>503</v>
      </c>
      <c r="P1606" t="s">
        <v>8</v>
      </c>
      <c r="Q1606" t="s">
        <v>4570</v>
      </c>
      <c r="R1606" t="s">
        <v>4940</v>
      </c>
      <c r="S1606" t="s">
        <v>195</v>
      </c>
      <c r="T1606" t="s">
        <v>4570</v>
      </c>
      <c r="U1606" t="s">
        <v>4570</v>
      </c>
      <c r="V1606" t="s">
        <v>4951</v>
      </c>
      <c r="W1606" t="s">
        <v>4496</v>
      </c>
      <c r="X1606" t="s">
        <v>6810</v>
      </c>
      <c r="Y1606" t="s">
        <v>5790</v>
      </c>
      <c r="Z1606" t="s">
        <v>8</v>
      </c>
      <c r="AA1606">
        <v>0</v>
      </c>
      <c r="AB1606" t="s">
        <v>195</v>
      </c>
      <c r="AC1606">
        <v>0</v>
      </c>
      <c r="AD1606" t="s">
        <v>195</v>
      </c>
      <c r="AE1606">
        <v>0</v>
      </c>
      <c r="AF1606" t="s">
        <v>195</v>
      </c>
      <c r="AG1606">
        <v>0</v>
      </c>
      <c r="AH1606" t="s">
        <v>195</v>
      </c>
      <c r="AI1606">
        <v>12</v>
      </c>
      <c r="AJ1606" t="s">
        <v>9</v>
      </c>
      <c r="AK1606">
        <v>1000000</v>
      </c>
      <c r="AL1606">
        <v>12000000</v>
      </c>
      <c r="AM1606" t="s">
        <v>195</v>
      </c>
      <c r="AN1606">
        <v>0</v>
      </c>
      <c r="AO1606" t="s">
        <v>5011</v>
      </c>
      <c r="AP1606">
        <v>366670</v>
      </c>
      <c r="AQ1606">
        <v>56112</v>
      </c>
      <c r="AR1606">
        <v>1223345</v>
      </c>
      <c r="AS1606">
        <v>1942306</v>
      </c>
      <c r="AT1606">
        <v>375559</v>
      </c>
      <c r="AU1606">
        <v>2602529</v>
      </c>
      <c r="AV1606">
        <v>2602529</v>
      </c>
      <c r="AW1606">
        <v>2602529</v>
      </c>
      <c r="AX1606">
        <v>91089</v>
      </c>
      <c r="AY1606">
        <v>65063</v>
      </c>
      <c r="AZ1606">
        <v>72269</v>
      </c>
      <c r="BA1606">
        <v>0</v>
      </c>
      <c r="BB1606" t="s">
        <v>3796</v>
      </c>
      <c r="BC1606" t="s">
        <v>3797</v>
      </c>
      <c r="BD1606" t="s">
        <v>3843</v>
      </c>
      <c r="BE1606" t="s">
        <v>3850</v>
      </c>
      <c r="BF1606" t="s">
        <v>6802</v>
      </c>
      <c r="BG1606" t="s">
        <v>6808</v>
      </c>
      <c r="BH1606" t="s">
        <v>5764</v>
      </c>
      <c r="BI1606" t="s">
        <v>195</v>
      </c>
      <c r="BJ1606" t="s">
        <v>195</v>
      </c>
      <c r="BK1606" t="s">
        <v>3773</v>
      </c>
      <c r="BL1606" t="s">
        <v>5791</v>
      </c>
      <c r="BM1606" t="s">
        <v>4949</v>
      </c>
      <c r="BN1606" t="s">
        <v>7</v>
      </c>
      <c r="BO1606" t="s">
        <v>4950</v>
      </c>
      <c r="BP1606" s="441" t="str">
        <f t="shared" si="25"/>
        <v>WA.2378.EBD.953.202.B.521211</v>
      </c>
    </row>
    <row r="1607" spans="1:68">
      <c r="A1607" t="s">
        <v>5010</v>
      </c>
      <c r="B1607" t="s">
        <v>4936</v>
      </c>
      <c r="C1607" t="s">
        <v>4937</v>
      </c>
      <c r="D1607" t="s">
        <v>3795</v>
      </c>
      <c r="E1607" t="s">
        <v>197</v>
      </c>
      <c r="F1607" t="s">
        <v>3842</v>
      </c>
      <c r="G1607" t="s">
        <v>2445</v>
      </c>
      <c r="H1607" t="s">
        <v>4938</v>
      </c>
      <c r="I1607">
        <v>5</v>
      </c>
      <c r="J1607" t="s">
        <v>5054</v>
      </c>
      <c r="K1607">
        <v>2</v>
      </c>
      <c r="L1607" t="s">
        <v>2985</v>
      </c>
      <c r="M1607" t="s">
        <v>509</v>
      </c>
      <c r="N1607" t="s">
        <v>172</v>
      </c>
      <c r="O1607" t="s">
        <v>503</v>
      </c>
      <c r="P1607" t="s">
        <v>8</v>
      </c>
      <c r="Q1607" t="s">
        <v>4570</v>
      </c>
      <c r="R1607" t="s">
        <v>4940</v>
      </c>
      <c r="S1607" t="s">
        <v>195</v>
      </c>
      <c r="T1607" t="s">
        <v>4570</v>
      </c>
      <c r="U1607" t="s">
        <v>4570</v>
      </c>
      <c r="V1607" t="s">
        <v>4496</v>
      </c>
      <c r="W1607" t="s">
        <v>4570</v>
      </c>
      <c r="X1607" t="s">
        <v>6811</v>
      </c>
      <c r="Y1607" t="s">
        <v>5790</v>
      </c>
      <c r="Z1607" t="s">
        <v>8</v>
      </c>
      <c r="AA1607">
        <v>0</v>
      </c>
      <c r="AB1607" t="s">
        <v>195</v>
      </c>
      <c r="AC1607">
        <v>0</v>
      </c>
      <c r="AD1607" t="s">
        <v>195</v>
      </c>
      <c r="AE1607">
        <v>0</v>
      </c>
      <c r="AF1607" t="s">
        <v>195</v>
      </c>
      <c r="AG1607">
        <v>0</v>
      </c>
      <c r="AH1607" t="s">
        <v>195</v>
      </c>
      <c r="AI1607">
        <v>4</v>
      </c>
      <c r="AJ1607" t="s">
        <v>9</v>
      </c>
      <c r="AK1607">
        <v>1500000</v>
      </c>
      <c r="AL1607">
        <v>6000000</v>
      </c>
      <c r="AM1607" t="s">
        <v>195</v>
      </c>
      <c r="AN1607">
        <v>0</v>
      </c>
      <c r="AO1607" t="s">
        <v>5011</v>
      </c>
      <c r="AP1607">
        <v>183335</v>
      </c>
      <c r="AQ1607">
        <v>28056</v>
      </c>
      <c r="AR1607">
        <v>611673</v>
      </c>
      <c r="AS1607">
        <v>971153</v>
      </c>
      <c r="AT1607">
        <v>187780</v>
      </c>
      <c r="AU1607">
        <v>1301264</v>
      </c>
      <c r="AV1607">
        <v>1301264</v>
      </c>
      <c r="AW1607">
        <v>1301264</v>
      </c>
      <c r="AX1607">
        <v>45544</v>
      </c>
      <c r="AY1607">
        <v>32532</v>
      </c>
      <c r="AZ1607">
        <v>36135</v>
      </c>
      <c r="BA1607">
        <v>0</v>
      </c>
      <c r="BB1607" t="s">
        <v>3796</v>
      </c>
      <c r="BC1607" t="s">
        <v>3797</v>
      </c>
      <c r="BD1607" t="s">
        <v>3843</v>
      </c>
      <c r="BE1607" t="s">
        <v>3850</v>
      </c>
      <c r="BF1607" t="s">
        <v>6802</v>
      </c>
      <c r="BG1607" t="s">
        <v>6812</v>
      </c>
      <c r="BH1607" t="s">
        <v>5764</v>
      </c>
      <c r="BI1607" t="s">
        <v>195</v>
      </c>
      <c r="BJ1607" t="s">
        <v>195</v>
      </c>
      <c r="BK1607" t="s">
        <v>3773</v>
      </c>
      <c r="BL1607" t="s">
        <v>6813</v>
      </c>
      <c r="BM1607" t="s">
        <v>4949</v>
      </c>
      <c r="BN1607" t="s">
        <v>7</v>
      </c>
      <c r="BO1607" t="s">
        <v>4950</v>
      </c>
      <c r="BP1607" s="441" t="str">
        <f t="shared" si="25"/>
        <v>WA.2378.EBD.953.202.C.521211</v>
      </c>
    </row>
    <row r="1608" spans="1:68">
      <c r="A1608" t="s">
        <v>5010</v>
      </c>
      <c r="B1608" t="s">
        <v>4936</v>
      </c>
      <c r="C1608" t="s">
        <v>4937</v>
      </c>
      <c r="D1608" t="s">
        <v>3795</v>
      </c>
      <c r="E1608" t="s">
        <v>197</v>
      </c>
      <c r="F1608" t="s">
        <v>3842</v>
      </c>
      <c r="G1608" t="s">
        <v>2445</v>
      </c>
      <c r="H1608" t="s">
        <v>4938</v>
      </c>
      <c r="I1608">
        <v>5</v>
      </c>
      <c r="J1608" t="s">
        <v>5054</v>
      </c>
      <c r="K1608">
        <v>2</v>
      </c>
      <c r="L1608" t="s">
        <v>2985</v>
      </c>
      <c r="M1608" t="s">
        <v>509</v>
      </c>
      <c r="N1608" t="s">
        <v>172</v>
      </c>
      <c r="O1608" t="s">
        <v>503</v>
      </c>
      <c r="P1608" t="s">
        <v>8</v>
      </c>
      <c r="Q1608" t="s">
        <v>4570</v>
      </c>
      <c r="R1608" t="s">
        <v>4940</v>
      </c>
      <c r="S1608" t="s">
        <v>195</v>
      </c>
      <c r="T1608" t="s">
        <v>4570</v>
      </c>
      <c r="U1608" t="s">
        <v>4570</v>
      </c>
      <c r="V1608" t="s">
        <v>4951</v>
      </c>
      <c r="W1608" t="s">
        <v>4496</v>
      </c>
      <c r="X1608" t="s">
        <v>6814</v>
      </c>
      <c r="Y1608" t="s">
        <v>6815</v>
      </c>
      <c r="Z1608" t="s">
        <v>8</v>
      </c>
      <c r="AA1608">
        <v>0</v>
      </c>
      <c r="AB1608" t="s">
        <v>195</v>
      </c>
      <c r="AC1608">
        <v>0</v>
      </c>
      <c r="AD1608" t="s">
        <v>195</v>
      </c>
      <c r="AE1608">
        <v>0</v>
      </c>
      <c r="AF1608" t="s">
        <v>195</v>
      </c>
      <c r="AG1608">
        <v>0</v>
      </c>
      <c r="AH1608" t="s">
        <v>195</v>
      </c>
      <c r="AI1608">
        <v>4</v>
      </c>
      <c r="AJ1608" t="s">
        <v>9</v>
      </c>
      <c r="AK1608">
        <v>1500000</v>
      </c>
      <c r="AL1608">
        <v>6000000</v>
      </c>
      <c r="AM1608" t="s">
        <v>195</v>
      </c>
      <c r="AN1608">
        <v>0</v>
      </c>
      <c r="AO1608" t="s">
        <v>5011</v>
      </c>
      <c r="AP1608">
        <v>183335</v>
      </c>
      <c r="AQ1608">
        <v>28056</v>
      </c>
      <c r="AR1608">
        <v>611673</v>
      </c>
      <c r="AS1608">
        <v>971153</v>
      </c>
      <c r="AT1608">
        <v>187780</v>
      </c>
      <c r="AU1608">
        <v>1301264</v>
      </c>
      <c r="AV1608">
        <v>1301264</v>
      </c>
      <c r="AW1608">
        <v>1301264</v>
      </c>
      <c r="AX1608">
        <v>45544</v>
      </c>
      <c r="AY1608">
        <v>32532</v>
      </c>
      <c r="AZ1608">
        <v>36135</v>
      </c>
      <c r="BA1608">
        <v>0</v>
      </c>
      <c r="BB1608" t="s">
        <v>3796</v>
      </c>
      <c r="BC1608" t="s">
        <v>3797</v>
      </c>
      <c r="BD1608" t="s">
        <v>3843</v>
      </c>
      <c r="BE1608" t="s">
        <v>3850</v>
      </c>
      <c r="BF1608" t="s">
        <v>6802</v>
      </c>
      <c r="BG1608" t="s">
        <v>6812</v>
      </c>
      <c r="BH1608" t="s">
        <v>5764</v>
      </c>
      <c r="BI1608" t="s">
        <v>195</v>
      </c>
      <c r="BJ1608" t="s">
        <v>195</v>
      </c>
      <c r="BK1608" t="s">
        <v>3773</v>
      </c>
      <c r="BL1608" t="s">
        <v>6816</v>
      </c>
      <c r="BM1608" t="s">
        <v>4949</v>
      </c>
      <c r="BN1608" t="s">
        <v>7</v>
      </c>
      <c r="BO1608" t="s">
        <v>4950</v>
      </c>
      <c r="BP1608" s="441" t="str">
        <f t="shared" si="25"/>
        <v>WA.2378.EBD.953.202.C.521211</v>
      </c>
    </row>
    <row r="1609" spans="1:68">
      <c r="A1609" t="s">
        <v>5010</v>
      </c>
      <c r="B1609" t="s">
        <v>4936</v>
      </c>
      <c r="C1609" t="s">
        <v>4937</v>
      </c>
      <c r="D1609" t="s">
        <v>3795</v>
      </c>
      <c r="E1609" t="s">
        <v>197</v>
      </c>
      <c r="F1609" t="s">
        <v>3842</v>
      </c>
      <c r="G1609" t="s">
        <v>2445</v>
      </c>
      <c r="H1609" t="s">
        <v>4938</v>
      </c>
      <c r="I1609">
        <v>5</v>
      </c>
      <c r="J1609" t="s">
        <v>5054</v>
      </c>
      <c r="K1609">
        <v>2</v>
      </c>
      <c r="L1609" t="s">
        <v>2985</v>
      </c>
      <c r="M1609" t="s">
        <v>511</v>
      </c>
      <c r="N1609" t="s">
        <v>173</v>
      </c>
      <c r="O1609" t="s">
        <v>503</v>
      </c>
      <c r="P1609" t="s">
        <v>8</v>
      </c>
      <c r="Q1609" t="s">
        <v>4570</v>
      </c>
      <c r="R1609" t="s">
        <v>4940</v>
      </c>
      <c r="S1609" t="s">
        <v>195</v>
      </c>
      <c r="T1609" t="s">
        <v>4570</v>
      </c>
      <c r="U1609" t="s">
        <v>4570</v>
      </c>
      <c r="V1609" t="s">
        <v>4496</v>
      </c>
      <c r="W1609" t="s">
        <v>4570</v>
      </c>
      <c r="X1609" t="s">
        <v>6817</v>
      </c>
      <c r="Y1609" t="s">
        <v>6818</v>
      </c>
      <c r="Z1609" t="s">
        <v>8</v>
      </c>
      <c r="AA1609">
        <v>0</v>
      </c>
      <c r="AB1609" t="s">
        <v>195</v>
      </c>
      <c r="AC1609">
        <v>0</v>
      </c>
      <c r="AD1609" t="s">
        <v>195</v>
      </c>
      <c r="AE1609">
        <v>0</v>
      </c>
      <c r="AF1609" t="s">
        <v>195</v>
      </c>
      <c r="AG1609">
        <v>0</v>
      </c>
      <c r="AH1609" t="s">
        <v>195</v>
      </c>
      <c r="AI1609">
        <v>1</v>
      </c>
      <c r="AJ1609" t="s">
        <v>9</v>
      </c>
      <c r="AK1609">
        <v>1500000</v>
      </c>
      <c r="AL1609">
        <v>1500000</v>
      </c>
      <c r="AM1609" t="s">
        <v>195</v>
      </c>
      <c r="AN1609">
        <v>0</v>
      </c>
      <c r="AO1609" t="s">
        <v>5011</v>
      </c>
      <c r="AP1609">
        <v>45834</v>
      </c>
      <c r="AQ1609">
        <v>7014</v>
      </c>
      <c r="AR1609">
        <v>152918</v>
      </c>
      <c r="AS1609">
        <v>242788</v>
      </c>
      <c r="AT1609">
        <v>46945</v>
      </c>
      <c r="AU1609">
        <v>325316</v>
      </c>
      <c r="AV1609">
        <v>325316</v>
      </c>
      <c r="AW1609">
        <v>325316</v>
      </c>
      <c r="AX1609">
        <v>11386</v>
      </c>
      <c r="AY1609">
        <v>8133</v>
      </c>
      <c r="AZ1609">
        <v>9034</v>
      </c>
      <c r="BA1609">
        <v>0</v>
      </c>
      <c r="BB1609" t="s">
        <v>3796</v>
      </c>
      <c r="BC1609" t="s">
        <v>3797</v>
      </c>
      <c r="BD1609" t="s">
        <v>3843</v>
      </c>
      <c r="BE1609" t="s">
        <v>3850</v>
      </c>
      <c r="BF1609" t="s">
        <v>6802</v>
      </c>
      <c r="BG1609" t="s">
        <v>6819</v>
      </c>
      <c r="BH1609" t="s">
        <v>5764</v>
      </c>
      <c r="BI1609" t="s">
        <v>195</v>
      </c>
      <c r="BJ1609" t="s">
        <v>195</v>
      </c>
      <c r="BK1609" t="s">
        <v>3773</v>
      </c>
      <c r="BL1609" t="s">
        <v>6820</v>
      </c>
      <c r="BM1609" t="s">
        <v>4949</v>
      </c>
      <c r="BN1609" t="s">
        <v>7</v>
      </c>
      <c r="BO1609" t="s">
        <v>4950</v>
      </c>
      <c r="BP1609" s="441" t="str">
        <f t="shared" si="25"/>
        <v>WA.2378.EBD.953.202.D.521211</v>
      </c>
    </row>
    <row r="1610" spans="1:68">
      <c r="A1610" t="s">
        <v>5010</v>
      </c>
      <c r="B1610" t="s">
        <v>4936</v>
      </c>
      <c r="C1610" t="s">
        <v>4937</v>
      </c>
      <c r="D1610" t="s">
        <v>3795</v>
      </c>
      <c r="E1610" t="s">
        <v>197</v>
      </c>
      <c r="F1610" t="s">
        <v>3842</v>
      </c>
      <c r="G1610" t="s">
        <v>2445</v>
      </c>
      <c r="H1610" t="s">
        <v>4938</v>
      </c>
      <c r="I1610">
        <v>5</v>
      </c>
      <c r="J1610" t="s">
        <v>5054</v>
      </c>
      <c r="K1610">
        <v>2</v>
      </c>
      <c r="L1610" t="s">
        <v>2985</v>
      </c>
      <c r="M1610" t="s">
        <v>511</v>
      </c>
      <c r="N1610" t="s">
        <v>173</v>
      </c>
      <c r="O1610" t="s">
        <v>503</v>
      </c>
      <c r="P1610" t="s">
        <v>8</v>
      </c>
      <c r="Q1610" t="s">
        <v>4570</v>
      </c>
      <c r="R1610" t="s">
        <v>4940</v>
      </c>
      <c r="S1610" t="s">
        <v>195</v>
      </c>
      <c r="T1610" t="s">
        <v>4570</v>
      </c>
      <c r="U1610" t="s">
        <v>4570</v>
      </c>
      <c r="V1610" t="s">
        <v>4951</v>
      </c>
      <c r="W1610" t="s">
        <v>4496</v>
      </c>
      <c r="X1610" t="s">
        <v>6821</v>
      </c>
      <c r="Y1610" t="s">
        <v>6822</v>
      </c>
      <c r="Z1610" t="s">
        <v>8</v>
      </c>
      <c r="AA1610">
        <v>0</v>
      </c>
      <c r="AB1610" t="s">
        <v>195</v>
      </c>
      <c r="AC1610">
        <v>0</v>
      </c>
      <c r="AD1610" t="s">
        <v>195</v>
      </c>
      <c r="AE1610">
        <v>0</v>
      </c>
      <c r="AF1610" t="s">
        <v>195</v>
      </c>
      <c r="AG1610">
        <v>0</v>
      </c>
      <c r="AH1610" t="s">
        <v>195</v>
      </c>
      <c r="AI1610">
        <v>90</v>
      </c>
      <c r="AJ1610" t="s">
        <v>25</v>
      </c>
      <c r="AK1610">
        <v>75000</v>
      </c>
      <c r="AL1610">
        <v>6750000</v>
      </c>
      <c r="AM1610" t="s">
        <v>195</v>
      </c>
      <c r="AN1610">
        <v>0</v>
      </c>
      <c r="AO1610" t="s">
        <v>5011</v>
      </c>
      <c r="AP1610">
        <v>206252</v>
      </c>
      <c r="AQ1610">
        <v>31563</v>
      </c>
      <c r="AR1610">
        <v>688132</v>
      </c>
      <c r="AS1610">
        <v>1092547</v>
      </c>
      <c r="AT1610">
        <v>211252</v>
      </c>
      <c r="AU1610">
        <v>1463922</v>
      </c>
      <c r="AV1610">
        <v>1463922</v>
      </c>
      <c r="AW1610">
        <v>1463922</v>
      </c>
      <c r="AX1610">
        <v>51237</v>
      </c>
      <c r="AY1610">
        <v>36598</v>
      </c>
      <c r="AZ1610">
        <v>40653</v>
      </c>
      <c r="BA1610">
        <v>0</v>
      </c>
      <c r="BB1610" t="s">
        <v>3796</v>
      </c>
      <c r="BC1610" t="s">
        <v>3797</v>
      </c>
      <c r="BD1610" t="s">
        <v>3843</v>
      </c>
      <c r="BE1610" t="s">
        <v>3850</v>
      </c>
      <c r="BF1610" t="s">
        <v>6802</v>
      </c>
      <c r="BG1610" t="s">
        <v>6819</v>
      </c>
      <c r="BH1610" t="s">
        <v>5764</v>
      </c>
      <c r="BI1610" t="s">
        <v>195</v>
      </c>
      <c r="BJ1610" t="s">
        <v>195</v>
      </c>
      <c r="BK1610" t="s">
        <v>3773</v>
      </c>
      <c r="BL1610" t="s">
        <v>6823</v>
      </c>
      <c r="BM1610" t="s">
        <v>4949</v>
      </c>
      <c r="BN1610" t="s">
        <v>7</v>
      </c>
      <c r="BO1610" t="s">
        <v>4950</v>
      </c>
      <c r="BP1610" s="441" t="str">
        <f t="shared" si="25"/>
        <v>WA.2378.EBD.953.202.D.521211</v>
      </c>
    </row>
    <row r="1611" spans="1:68">
      <c r="A1611" t="s">
        <v>5010</v>
      </c>
      <c r="B1611" t="s">
        <v>4936</v>
      </c>
      <c r="C1611" t="s">
        <v>4937</v>
      </c>
      <c r="D1611" t="s">
        <v>3795</v>
      </c>
      <c r="E1611" t="s">
        <v>197</v>
      </c>
      <c r="F1611" t="s">
        <v>3842</v>
      </c>
      <c r="G1611" t="s">
        <v>2445</v>
      </c>
      <c r="H1611" t="s">
        <v>4938</v>
      </c>
      <c r="I1611">
        <v>5</v>
      </c>
      <c r="J1611" t="s">
        <v>5054</v>
      </c>
      <c r="K1611">
        <v>2</v>
      </c>
      <c r="L1611" t="s">
        <v>2985</v>
      </c>
      <c r="M1611" t="s">
        <v>511</v>
      </c>
      <c r="N1611" t="s">
        <v>173</v>
      </c>
      <c r="O1611" t="s">
        <v>503</v>
      </c>
      <c r="P1611" t="s">
        <v>8</v>
      </c>
      <c r="Q1611" t="s">
        <v>4570</v>
      </c>
      <c r="R1611" t="s">
        <v>4940</v>
      </c>
      <c r="S1611" t="s">
        <v>195</v>
      </c>
      <c r="T1611" t="s">
        <v>4570</v>
      </c>
      <c r="U1611" t="s">
        <v>4570</v>
      </c>
      <c r="V1611" t="s">
        <v>5001</v>
      </c>
      <c r="W1611" t="s">
        <v>4951</v>
      </c>
      <c r="X1611" t="s">
        <v>6824</v>
      </c>
      <c r="Y1611" t="s">
        <v>5790</v>
      </c>
      <c r="Z1611" t="s">
        <v>8</v>
      </c>
      <c r="AA1611">
        <v>0</v>
      </c>
      <c r="AB1611" t="s">
        <v>195</v>
      </c>
      <c r="AC1611">
        <v>0</v>
      </c>
      <c r="AD1611" t="s">
        <v>195</v>
      </c>
      <c r="AE1611">
        <v>0</v>
      </c>
      <c r="AF1611" t="s">
        <v>195</v>
      </c>
      <c r="AG1611">
        <v>0</v>
      </c>
      <c r="AH1611" t="s">
        <v>195</v>
      </c>
      <c r="AI1611">
        <v>1</v>
      </c>
      <c r="AJ1611" t="s">
        <v>9</v>
      </c>
      <c r="AK1611">
        <v>1500000</v>
      </c>
      <c r="AL1611">
        <v>1500000</v>
      </c>
      <c r="AM1611" t="s">
        <v>195</v>
      </c>
      <c r="AN1611">
        <v>0</v>
      </c>
      <c r="AO1611" t="s">
        <v>5011</v>
      </c>
      <c r="AP1611">
        <v>45834</v>
      </c>
      <c r="AQ1611">
        <v>7014</v>
      </c>
      <c r="AR1611">
        <v>152918</v>
      </c>
      <c r="AS1611">
        <v>242788</v>
      </c>
      <c r="AT1611">
        <v>46945</v>
      </c>
      <c r="AU1611">
        <v>325316</v>
      </c>
      <c r="AV1611">
        <v>325316</v>
      </c>
      <c r="AW1611">
        <v>325316</v>
      </c>
      <c r="AX1611">
        <v>11386</v>
      </c>
      <c r="AY1611">
        <v>8133</v>
      </c>
      <c r="AZ1611">
        <v>9034</v>
      </c>
      <c r="BA1611">
        <v>0</v>
      </c>
      <c r="BB1611" t="s">
        <v>3796</v>
      </c>
      <c r="BC1611" t="s">
        <v>3797</v>
      </c>
      <c r="BD1611" t="s">
        <v>3843</v>
      </c>
      <c r="BE1611" t="s">
        <v>3850</v>
      </c>
      <c r="BF1611" t="s">
        <v>6802</v>
      </c>
      <c r="BG1611" t="s">
        <v>6819</v>
      </c>
      <c r="BH1611" t="s">
        <v>5764</v>
      </c>
      <c r="BI1611" t="s">
        <v>195</v>
      </c>
      <c r="BJ1611" t="s">
        <v>195</v>
      </c>
      <c r="BK1611" t="s">
        <v>3773</v>
      </c>
      <c r="BL1611" t="s">
        <v>6825</v>
      </c>
      <c r="BM1611" t="s">
        <v>4949</v>
      </c>
      <c r="BN1611" t="s">
        <v>7</v>
      </c>
      <c r="BO1611" t="s">
        <v>4950</v>
      </c>
      <c r="BP1611" s="441" t="str">
        <f t="shared" si="25"/>
        <v>WA.2378.EBD.953.202.D.521211</v>
      </c>
    </row>
    <row r="1612" spans="1:68">
      <c r="A1612" t="s">
        <v>5010</v>
      </c>
      <c r="B1612" t="s">
        <v>4936</v>
      </c>
      <c r="C1612" t="s">
        <v>4937</v>
      </c>
      <c r="D1612" t="s">
        <v>3795</v>
      </c>
      <c r="E1612" t="s">
        <v>197</v>
      </c>
      <c r="F1612" t="s">
        <v>3842</v>
      </c>
      <c r="G1612" t="s">
        <v>2445</v>
      </c>
      <c r="H1612" t="s">
        <v>4938</v>
      </c>
      <c r="I1612">
        <v>5</v>
      </c>
      <c r="J1612" t="s">
        <v>5054</v>
      </c>
      <c r="K1612">
        <v>2</v>
      </c>
      <c r="L1612" t="s">
        <v>2985</v>
      </c>
      <c r="M1612" t="s">
        <v>511</v>
      </c>
      <c r="N1612" t="s">
        <v>173</v>
      </c>
      <c r="O1612" t="s">
        <v>503</v>
      </c>
      <c r="P1612" t="s">
        <v>8</v>
      </c>
      <c r="Q1612" t="s">
        <v>4570</v>
      </c>
      <c r="R1612" t="s">
        <v>4940</v>
      </c>
      <c r="S1612" t="s">
        <v>195</v>
      </c>
      <c r="T1612" t="s">
        <v>4570</v>
      </c>
      <c r="U1612" t="s">
        <v>4570</v>
      </c>
      <c r="V1612" t="s">
        <v>5092</v>
      </c>
      <c r="W1612" t="s">
        <v>5001</v>
      </c>
      <c r="X1612" t="s">
        <v>6826</v>
      </c>
      <c r="Y1612" t="s">
        <v>4493</v>
      </c>
      <c r="Z1612" t="s">
        <v>8</v>
      </c>
      <c r="AA1612">
        <v>0</v>
      </c>
      <c r="AB1612" t="s">
        <v>195</v>
      </c>
      <c r="AC1612">
        <v>0</v>
      </c>
      <c r="AD1612" t="s">
        <v>195</v>
      </c>
      <c r="AE1612">
        <v>0</v>
      </c>
      <c r="AF1612" t="s">
        <v>195</v>
      </c>
      <c r="AG1612">
        <v>0</v>
      </c>
      <c r="AH1612" t="s">
        <v>195</v>
      </c>
      <c r="AI1612">
        <v>1</v>
      </c>
      <c r="AJ1612" t="s">
        <v>9</v>
      </c>
      <c r="AK1612">
        <v>1700000</v>
      </c>
      <c r="AL1612">
        <v>1700000</v>
      </c>
      <c r="AM1612" t="s">
        <v>195</v>
      </c>
      <c r="AN1612">
        <v>0</v>
      </c>
      <c r="AO1612" t="s">
        <v>5011</v>
      </c>
      <c r="AP1612">
        <v>51945</v>
      </c>
      <c r="AQ1612">
        <v>7949</v>
      </c>
      <c r="AR1612">
        <v>173307</v>
      </c>
      <c r="AS1612">
        <v>275160</v>
      </c>
      <c r="AT1612">
        <v>53204</v>
      </c>
      <c r="AU1612">
        <v>368692</v>
      </c>
      <c r="AV1612">
        <v>368692</v>
      </c>
      <c r="AW1612">
        <v>368692</v>
      </c>
      <c r="AX1612">
        <v>12904</v>
      </c>
      <c r="AY1612">
        <v>9217</v>
      </c>
      <c r="AZ1612">
        <v>10238</v>
      </c>
      <c r="BA1612">
        <v>0</v>
      </c>
      <c r="BB1612" t="s">
        <v>3796</v>
      </c>
      <c r="BC1612" t="s">
        <v>3797</v>
      </c>
      <c r="BD1612" t="s">
        <v>3843</v>
      </c>
      <c r="BE1612" t="s">
        <v>3850</v>
      </c>
      <c r="BF1612" t="s">
        <v>6802</v>
      </c>
      <c r="BG1612" t="s">
        <v>6819</v>
      </c>
      <c r="BH1612" t="s">
        <v>5764</v>
      </c>
      <c r="BI1612" t="s">
        <v>195</v>
      </c>
      <c r="BJ1612" t="s">
        <v>195</v>
      </c>
      <c r="BK1612" t="s">
        <v>3773</v>
      </c>
      <c r="BL1612" t="s">
        <v>5115</v>
      </c>
      <c r="BM1612" t="s">
        <v>4949</v>
      </c>
      <c r="BN1612" t="s">
        <v>7</v>
      </c>
      <c r="BO1612" t="s">
        <v>4950</v>
      </c>
      <c r="BP1612" s="441" t="str">
        <f t="shared" si="25"/>
        <v>WA.2378.EBD.953.202.D.521211</v>
      </c>
    </row>
    <row r="1613" spans="1:68">
      <c r="A1613" t="s">
        <v>4935</v>
      </c>
      <c r="B1613" t="s">
        <v>4936</v>
      </c>
      <c r="C1613" t="s">
        <v>4937</v>
      </c>
      <c r="D1613" t="s">
        <v>3795</v>
      </c>
      <c r="E1613" t="s">
        <v>197</v>
      </c>
      <c r="F1613" t="s">
        <v>3812</v>
      </c>
      <c r="G1613" t="s">
        <v>820</v>
      </c>
      <c r="H1613" t="s">
        <v>4938</v>
      </c>
      <c r="I1613">
        <v>9</v>
      </c>
      <c r="J1613" t="s">
        <v>4994</v>
      </c>
      <c r="K1613">
        <v>2</v>
      </c>
      <c r="L1613" t="s">
        <v>1081</v>
      </c>
      <c r="M1613" t="s">
        <v>8</v>
      </c>
      <c r="N1613" t="s">
        <v>1631</v>
      </c>
      <c r="O1613" t="s">
        <v>510</v>
      </c>
      <c r="P1613" t="s">
        <v>8</v>
      </c>
      <c r="Q1613" t="s">
        <v>4570</v>
      </c>
      <c r="R1613" t="s">
        <v>4940</v>
      </c>
      <c r="S1613" t="s">
        <v>195</v>
      </c>
      <c r="T1613" t="s">
        <v>4570</v>
      </c>
      <c r="U1613" t="s">
        <v>4570</v>
      </c>
      <c r="V1613" t="s">
        <v>4496</v>
      </c>
      <c r="W1613" t="s">
        <v>4570</v>
      </c>
      <c r="X1613" t="s">
        <v>6827</v>
      </c>
      <c r="Y1613" t="s">
        <v>6828</v>
      </c>
      <c r="Z1613" t="s">
        <v>8</v>
      </c>
      <c r="AA1613">
        <v>0</v>
      </c>
      <c r="AB1613" t="s">
        <v>195</v>
      </c>
      <c r="AC1613">
        <v>0</v>
      </c>
      <c r="AD1613" t="s">
        <v>195</v>
      </c>
      <c r="AE1613">
        <v>0</v>
      </c>
      <c r="AF1613" t="s">
        <v>195</v>
      </c>
      <c r="AG1613">
        <v>0</v>
      </c>
      <c r="AH1613" t="s">
        <v>195</v>
      </c>
      <c r="AI1613">
        <v>6</v>
      </c>
      <c r="AJ1613" t="s">
        <v>25</v>
      </c>
      <c r="AK1613">
        <v>5000000</v>
      </c>
      <c r="AL1613">
        <v>30000000</v>
      </c>
      <c r="AM1613" t="s">
        <v>195</v>
      </c>
      <c r="AN1613">
        <v>0</v>
      </c>
      <c r="AO1613" t="s">
        <v>4943</v>
      </c>
      <c r="AP1613">
        <v>57504</v>
      </c>
      <c r="AQ1613">
        <v>57504</v>
      </c>
      <c r="AR1613">
        <v>2697117</v>
      </c>
      <c r="AS1613">
        <v>2255727</v>
      </c>
      <c r="AT1613">
        <v>14927832</v>
      </c>
      <c r="AU1613">
        <v>345026</v>
      </c>
      <c r="AV1613">
        <v>345026</v>
      </c>
      <c r="AW1613">
        <v>345026</v>
      </c>
      <c r="AX1613">
        <v>345026</v>
      </c>
      <c r="AY1613">
        <v>984759</v>
      </c>
      <c r="AZ1613">
        <v>3750718</v>
      </c>
      <c r="BA1613">
        <v>3888735</v>
      </c>
      <c r="BB1613" t="s">
        <v>3796</v>
      </c>
      <c r="BC1613" t="s">
        <v>3797</v>
      </c>
      <c r="BD1613" t="s">
        <v>3813</v>
      </c>
      <c r="BE1613" t="s">
        <v>4997</v>
      </c>
      <c r="BF1613" t="s">
        <v>5709</v>
      </c>
      <c r="BG1613" t="s">
        <v>5710</v>
      </c>
      <c r="BH1613" t="s">
        <v>4947</v>
      </c>
      <c r="BI1613" t="s">
        <v>195</v>
      </c>
      <c r="BJ1613" t="s">
        <v>195</v>
      </c>
      <c r="BK1613" t="s">
        <v>3777</v>
      </c>
      <c r="BL1613" t="s">
        <v>6829</v>
      </c>
      <c r="BM1613" t="s">
        <v>4949</v>
      </c>
      <c r="BN1613" t="s">
        <v>5186</v>
      </c>
      <c r="BO1613" t="s">
        <v>4950</v>
      </c>
      <c r="BP1613" s="441" t="str">
        <f t="shared" si="25"/>
        <v>WA.2378.EBA.963.102.A.524111</v>
      </c>
    </row>
    <row r="1614" spans="1:68">
      <c r="A1614" t="s">
        <v>4935</v>
      </c>
      <c r="B1614" t="s">
        <v>4936</v>
      </c>
      <c r="C1614" t="s">
        <v>4937</v>
      </c>
      <c r="D1614" t="s">
        <v>3795</v>
      </c>
      <c r="E1614" t="s">
        <v>197</v>
      </c>
      <c r="F1614" t="s">
        <v>3812</v>
      </c>
      <c r="G1614" t="s">
        <v>820</v>
      </c>
      <c r="H1614" t="s">
        <v>4938</v>
      </c>
      <c r="I1614">
        <v>9</v>
      </c>
      <c r="J1614" t="s">
        <v>4994</v>
      </c>
      <c r="K1614">
        <v>2</v>
      </c>
      <c r="L1614" t="s">
        <v>1081</v>
      </c>
      <c r="M1614" t="s">
        <v>508</v>
      </c>
      <c r="N1614" t="s">
        <v>1666</v>
      </c>
      <c r="O1614" t="s">
        <v>510</v>
      </c>
      <c r="P1614" t="s">
        <v>8</v>
      </c>
      <c r="Q1614" t="s">
        <v>4570</v>
      </c>
      <c r="R1614" t="s">
        <v>4940</v>
      </c>
      <c r="S1614" t="s">
        <v>195</v>
      </c>
      <c r="T1614" t="s">
        <v>4570</v>
      </c>
      <c r="U1614" t="s">
        <v>4570</v>
      </c>
      <c r="V1614" t="s">
        <v>4496</v>
      </c>
      <c r="W1614" t="s">
        <v>4570</v>
      </c>
      <c r="X1614" t="s">
        <v>6830</v>
      </c>
      <c r="Y1614" t="s">
        <v>6831</v>
      </c>
      <c r="Z1614" t="s">
        <v>8</v>
      </c>
      <c r="AA1614">
        <v>0</v>
      </c>
      <c r="AB1614" t="s">
        <v>195</v>
      </c>
      <c r="AC1614">
        <v>0</v>
      </c>
      <c r="AD1614" t="s">
        <v>195</v>
      </c>
      <c r="AE1614">
        <v>0</v>
      </c>
      <c r="AF1614" t="s">
        <v>195</v>
      </c>
      <c r="AG1614">
        <v>0</v>
      </c>
      <c r="AH1614" t="s">
        <v>195</v>
      </c>
      <c r="AI1614">
        <v>5</v>
      </c>
      <c r="AJ1614" t="s">
        <v>25</v>
      </c>
      <c r="AK1614">
        <v>5000000</v>
      </c>
      <c r="AL1614">
        <v>25000000</v>
      </c>
      <c r="AM1614" t="s">
        <v>195</v>
      </c>
      <c r="AN1614">
        <v>0</v>
      </c>
      <c r="AO1614" t="s">
        <v>4943</v>
      </c>
      <c r="AP1614">
        <v>47920</v>
      </c>
      <c r="AQ1614">
        <v>47920</v>
      </c>
      <c r="AR1614">
        <v>2247597</v>
      </c>
      <c r="AS1614">
        <v>1879773</v>
      </c>
      <c r="AT1614">
        <v>12439860</v>
      </c>
      <c r="AU1614">
        <v>287522</v>
      </c>
      <c r="AV1614">
        <v>287522</v>
      </c>
      <c r="AW1614">
        <v>287522</v>
      </c>
      <c r="AX1614">
        <v>287522</v>
      </c>
      <c r="AY1614">
        <v>820633</v>
      </c>
      <c r="AZ1614">
        <v>3125599</v>
      </c>
      <c r="BA1614">
        <v>3240610</v>
      </c>
      <c r="BB1614" t="s">
        <v>3796</v>
      </c>
      <c r="BC1614" t="s">
        <v>3797</v>
      </c>
      <c r="BD1614" t="s">
        <v>3813</v>
      </c>
      <c r="BE1614" t="s">
        <v>4997</v>
      </c>
      <c r="BF1614" t="s">
        <v>5709</v>
      </c>
      <c r="BG1614" t="s">
        <v>6799</v>
      </c>
      <c r="BH1614" t="s">
        <v>4947</v>
      </c>
      <c r="BI1614" t="s">
        <v>195</v>
      </c>
      <c r="BJ1614" t="s">
        <v>195</v>
      </c>
      <c r="BK1614" t="s">
        <v>3777</v>
      </c>
      <c r="BL1614" t="s">
        <v>6832</v>
      </c>
      <c r="BM1614" t="s">
        <v>4949</v>
      </c>
      <c r="BN1614" t="s">
        <v>5186</v>
      </c>
      <c r="BO1614" t="s">
        <v>4950</v>
      </c>
      <c r="BP1614" s="441" t="str">
        <f t="shared" si="25"/>
        <v>WA.2378.EBA.963.102.B.524111</v>
      </c>
    </row>
    <row r="1615" spans="1:68">
      <c r="A1615" t="s">
        <v>5010</v>
      </c>
      <c r="B1615" t="s">
        <v>4936</v>
      </c>
      <c r="C1615" t="s">
        <v>4937</v>
      </c>
      <c r="D1615" t="s">
        <v>3795</v>
      </c>
      <c r="E1615" t="s">
        <v>197</v>
      </c>
      <c r="F1615" t="s">
        <v>3812</v>
      </c>
      <c r="G1615" t="s">
        <v>820</v>
      </c>
      <c r="H1615" t="s">
        <v>4938</v>
      </c>
      <c r="I1615">
        <v>9</v>
      </c>
      <c r="J1615" t="s">
        <v>4994</v>
      </c>
      <c r="K1615">
        <v>2</v>
      </c>
      <c r="L1615" t="s">
        <v>1081</v>
      </c>
      <c r="M1615" t="s">
        <v>8</v>
      </c>
      <c r="N1615" t="s">
        <v>1631</v>
      </c>
      <c r="O1615" t="s">
        <v>510</v>
      </c>
      <c r="P1615" t="s">
        <v>8</v>
      </c>
      <c r="Q1615" t="s">
        <v>4570</v>
      </c>
      <c r="R1615" t="s">
        <v>4940</v>
      </c>
      <c r="S1615" t="s">
        <v>195</v>
      </c>
      <c r="T1615" t="s">
        <v>4570</v>
      </c>
      <c r="U1615" t="s">
        <v>4570</v>
      </c>
      <c r="V1615" t="s">
        <v>4496</v>
      </c>
      <c r="W1615" t="s">
        <v>4570</v>
      </c>
      <c r="X1615" t="s">
        <v>6827</v>
      </c>
      <c r="Y1615" t="s">
        <v>6828</v>
      </c>
      <c r="Z1615" t="s">
        <v>8</v>
      </c>
      <c r="AA1615">
        <v>0</v>
      </c>
      <c r="AB1615" t="s">
        <v>195</v>
      </c>
      <c r="AC1615">
        <v>0</v>
      </c>
      <c r="AD1615" t="s">
        <v>195</v>
      </c>
      <c r="AE1615">
        <v>0</v>
      </c>
      <c r="AF1615" t="s">
        <v>195</v>
      </c>
      <c r="AG1615">
        <v>0</v>
      </c>
      <c r="AH1615" t="s">
        <v>195</v>
      </c>
      <c r="AI1615">
        <v>6</v>
      </c>
      <c r="AJ1615" t="s">
        <v>25</v>
      </c>
      <c r="AK1615">
        <v>5000000</v>
      </c>
      <c r="AL1615">
        <v>30000000</v>
      </c>
      <c r="AM1615" t="s">
        <v>195</v>
      </c>
      <c r="AN1615">
        <v>0</v>
      </c>
      <c r="AO1615" t="s">
        <v>5011</v>
      </c>
      <c r="AP1615">
        <v>57537</v>
      </c>
      <c r="AQ1615">
        <v>57537</v>
      </c>
      <c r="AR1615">
        <v>2698669</v>
      </c>
      <c r="AS1615">
        <v>2257025</v>
      </c>
      <c r="AT1615">
        <v>1535200</v>
      </c>
      <c r="AU1615">
        <v>2543832</v>
      </c>
      <c r="AV1615">
        <v>1726122</v>
      </c>
      <c r="AW1615">
        <v>1726122</v>
      </c>
      <c r="AX1615">
        <v>1726122</v>
      </c>
      <c r="AY1615">
        <v>1848387</v>
      </c>
      <c r="AZ1615">
        <v>5178366</v>
      </c>
      <c r="BA1615">
        <v>8645081</v>
      </c>
      <c r="BB1615" t="s">
        <v>3796</v>
      </c>
      <c r="BC1615" t="s">
        <v>3797</v>
      </c>
      <c r="BD1615" t="s">
        <v>3813</v>
      </c>
      <c r="BE1615" t="s">
        <v>4997</v>
      </c>
      <c r="BF1615" t="s">
        <v>5709</v>
      </c>
      <c r="BG1615" t="s">
        <v>5710</v>
      </c>
      <c r="BH1615" t="s">
        <v>4947</v>
      </c>
      <c r="BI1615" t="s">
        <v>195</v>
      </c>
      <c r="BJ1615" t="s">
        <v>195</v>
      </c>
      <c r="BK1615" t="s">
        <v>3777</v>
      </c>
      <c r="BL1615" t="s">
        <v>6829</v>
      </c>
      <c r="BM1615" t="s">
        <v>4949</v>
      </c>
      <c r="BN1615" t="s">
        <v>5186</v>
      </c>
      <c r="BO1615" t="s">
        <v>4950</v>
      </c>
      <c r="BP1615" s="441" t="str">
        <f t="shared" si="25"/>
        <v>WA.2378.EBA.963.102.A.524111</v>
      </c>
    </row>
    <row r="1616" spans="1:68">
      <c r="A1616" t="s">
        <v>5010</v>
      </c>
      <c r="B1616" t="s">
        <v>4936</v>
      </c>
      <c r="C1616" t="s">
        <v>4937</v>
      </c>
      <c r="D1616" t="s">
        <v>3795</v>
      </c>
      <c r="E1616" t="s">
        <v>197</v>
      </c>
      <c r="F1616" t="s">
        <v>3812</v>
      </c>
      <c r="G1616" t="s">
        <v>820</v>
      </c>
      <c r="H1616" t="s">
        <v>4938</v>
      </c>
      <c r="I1616">
        <v>9</v>
      </c>
      <c r="J1616" t="s">
        <v>4994</v>
      </c>
      <c r="K1616">
        <v>2</v>
      </c>
      <c r="L1616" t="s">
        <v>1081</v>
      </c>
      <c r="M1616" t="s">
        <v>508</v>
      </c>
      <c r="N1616" t="s">
        <v>1666</v>
      </c>
      <c r="O1616" t="s">
        <v>510</v>
      </c>
      <c r="P1616" t="s">
        <v>8</v>
      </c>
      <c r="Q1616" t="s">
        <v>4570</v>
      </c>
      <c r="R1616" t="s">
        <v>4940</v>
      </c>
      <c r="S1616" t="s">
        <v>195</v>
      </c>
      <c r="T1616" t="s">
        <v>4570</v>
      </c>
      <c r="U1616" t="s">
        <v>4570</v>
      </c>
      <c r="V1616" t="s">
        <v>4496</v>
      </c>
      <c r="W1616" t="s">
        <v>4570</v>
      </c>
      <c r="X1616" t="s">
        <v>6830</v>
      </c>
      <c r="Y1616" t="s">
        <v>6831</v>
      </c>
      <c r="Z1616" t="s">
        <v>8</v>
      </c>
      <c r="AA1616">
        <v>0</v>
      </c>
      <c r="AB1616" t="s">
        <v>195</v>
      </c>
      <c r="AC1616">
        <v>0</v>
      </c>
      <c r="AD1616" t="s">
        <v>195</v>
      </c>
      <c r="AE1616">
        <v>0</v>
      </c>
      <c r="AF1616" t="s">
        <v>195</v>
      </c>
      <c r="AG1616">
        <v>0</v>
      </c>
      <c r="AH1616" t="s">
        <v>195</v>
      </c>
      <c r="AI1616">
        <v>5</v>
      </c>
      <c r="AJ1616" t="s">
        <v>25</v>
      </c>
      <c r="AK1616">
        <v>5000000</v>
      </c>
      <c r="AL1616">
        <v>25000000</v>
      </c>
      <c r="AM1616" t="s">
        <v>195</v>
      </c>
      <c r="AN1616">
        <v>0</v>
      </c>
      <c r="AO1616" t="s">
        <v>5011</v>
      </c>
      <c r="AP1616">
        <v>47948</v>
      </c>
      <c r="AQ1616">
        <v>47948</v>
      </c>
      <c r="AR1616">
        <v>2248891</v>
      </c>
      <c r="AS1616">
        <v>1880854</v>
      </c>
      <c r="AT1616">
        <v>1279333</v>
      </c>
      <c r="AU1616">
        <v>2119860</v>
      </c>
      <c r="AV1616">
        <v>1438435</v>
      </c>
      <c r="AW1616">
        <v>1438435</v>
      </c>
      <c r="AX1616">
        <v>1438435</v>
      </c>
      <c r="AY1616">
        <v>1540322</v>
      </c>
      <c r="AZ1616">
        <v>4315305</v>
      </c>
      <c r="BA1616">
        <v>7204234</v>
      </c>
      <c r="BB1616" t="s">
        <v>3796</v>
      </c>
      <c r="BC1616" t="s">
        <v>3797</v>
      </c>
      <c r="BD1616" t="s">
        <v>3813</v>
      </c>
      <c r="BE1616" t="s">
        <v>4997</v>
      </c>
      <c r="BF1616" t="s">
        <v>5709</v>
      </c>
      <c r="BG1616" t="s">
        <v>6799</v>
      </c>
      <c r="BH1616" t="s">
        <v>4947</v>
      </c>
      <c r="BI1616" t="s">
        <v>195</v>
      </c>
      <c r="BJ1616" t="s">
        <v>195</v>
      </c>
      <c r="BK1616" t="s">
        <v>3777</v>
      </c>
      <c r="BL1616" t="s">
        <v>6832</v>
      </c>
      <c r="BM1616" t="s">
        <v>4949</v>
      </c>
      <c r="BN1616" t="s">
        <v>5186</v>
      </c>
      <c r="BO1616" t="s">
        <v>4950</v>
      </c>
      <c r="BP1616" s="441" t="str">
        <f t="shared" si="25"/>
        <v>WA.2378.EBA.963.102.B.524111</v>
      </c>
    </row>
    <row r="1617" spans="1:68">
      <c r="A1617" t="s">
        <v>4935</v>
      </c>
      <c r="B1617" t="s">
        <v>4936</v>
      </c>
      <c r="C1617" t="s">
        <v>4937</v>
      </c>
      <c r="D1617" t="s">
        <v>3795</v>
      </c>
      <c r="E1617" t="s">
        <v>197</v>
      </c>
      <c r="F1617" t="s">
        <v>3842</v>
      </c>
      <c r="G1617" t="s">
        <v>2445</v>
      </c>
      <c r="H1617" t="s">
        <v>4938</v>
      </c>
      <c r="I1617">
        <v>5</v>
      </c>
      <c r="J1617" t="s">
        <v>5054</v>
      </c>
      <c r="K1617">
        <v>2</v>
      </c>
      <c r="L1617" t="s">
        <v>2985</v>
      </c>
      <c r="M1617" t="s">
        <v>8</v>
      </c>
      <c r="N1617" t="s">
        <v>170</v>
      </c>
      <c r="O1617" t="s">
        <v>510</v>
      </c>
      <c r="P1617" t="s">
        <v>8</v>
      </c>
      <c r="Q1617" t="s">
        <v>4570</v>
      </c>
      <c r="R1617" t="s">
        <v>4940</v>
      </c>
      <c r="S1617" t="s">
        <v>195</v>
      </c>
      <c r="T1617" t="s">
        <v>4570</v>
      </c>
      <c r="U1617" t="s">
        <v>4570</v>
      </c>
      <c r="V1617" t="s">
        <v>4496</v>
      </c>
      <c r="W1617" t="s">
        <v>4570</v>
      </c>
      <c r="X1617" t="s">
        <v>6833</v>
      </c>
      <c r="Y1617" t="s">
        <v>6834</v>
      </c>
      <c r="Z1617" t="s">
        <v>8</v>
      </c>
      <c r="AA1617">
        <v>0</v>
      </c>
      <c r="AB1617" t="s">
        <v>195</v>
      </c>
      <c r="AC1617">
        <v>0</v>
      </c>
      <c r="AD1617" t="s">
        <v>195</v>
      </c>
      <c r="AE1617">
        <v>0</v>
      </c>
      <c r="AF1617" t="s">
        <v>195</v>
      </c>
      <c r="AG1617">
        <v>0</v>
      </c>
      <c r="AH1617" t="s">
        <v>195</v>
      </c>
      <c r="AI1617">
        <v>2</v>
      </c>
      <c r="AJ1617" t="s">
        <v>25</v>
      </c>
      <c r="AK1617">
        <v>4094000</v>
      </c>
      <c r="AL1617">
        <v>8188000</v>
      </c>
      <c r="AM1617" t="s">
        <v>195</v>
      </c>
      <c r="AN1617">
        <v>0</v>
      </c>
      <c r="AO1617" t="s">
        <v>4943</v>
      </c>
      <c r="AP1617">
        <v>250191</v>
      </c>
      <c r="AQ1617">
        <v>38287</v>
      </c>
      <c r="AR1617">
        <v>834729</v>
      </c>
      <c r="AS1617">
        <v>1325300</v>
      </c>
      <c r="AT1617">
        <v>256257</v>
      </c>
      <c r="AU1617">
        <v>1775792</v>
      </c>
      <c r="AV1617">
        <v>1775792</v>
      </c>
      <c r="AW1617">
        <v>1775792</v>
      </c>
      <c r="AX1617">
        <v>62153</v>
      </c>
      <c r="AY1617">
        <v>44395</v>
      </c>
      <c r="AZ1617">
        <v>49312</v>
      </c>
      <c r="BA1617">
        <v>0</v>
      </c>
      <c r="BB1617" t="s">
        <v>3796</v>
      </c>
      <c r="BC1617" t="s">
        <v>3797</v>
      </c>
      <c r="BD1617" t="s">
        <v>3843</v>
      </c>
      <c r="BE1617" t="s">
        <v>3850</v>
      </c>
      <c r="BF1617" t="s">
        <v>6802</v>
      </c>
      <c r="BG1617" t="s">
        <v>6803</v>
      </c>
      <c r="BH1617" t="s">
        <v>5764</v>
      </c>
      <c r="BI1617" t="s">
        <v>195</v>
      </c>
      <c r="BJ1617" t="s">
        <v>195</v>
      </c>
      <c r="BK1617" t="s">
        <v>3777</v>
      </c>
      <c r="BL1617" t="s">
        <v>6835</v>
      </c>
      <c r="BM1617" t="s">
        <v>4949</v>
      </c>
      <c r="BN1617" t="s">
        <v>5186</v>
      </c>
      <c r="BO1617" t="s">
        <v>4950</v>
      </c>
      <c r="BP1617" s="441" t="str">
        <f t="shared" si="25"/>
        <v>WA.2378.EBD.953.202.A.524111</v>
      </c>
    </row>
    <row r="1618" spans="1:68">
      <c r="A1618" t="s">
        <v>4935</v>
      </c>
      <c r="B1618" t="s">
        <v>4936</v>
      </c>
      <c r="C1618" t="s">
        <v>4937</v>
      </c>
      <c r="D1618" t="s">
        <v>3795</v>
      </c>
      <c r="E1618" t="s">
        <v>197</v>
      </c>
      <c r="F1618" t="s">
        <v>3842</v>
      </c>
      <c r="G1618" t="s">
        <v>2445</v>
      </c>
      <c r="H1618" t="s">
        <v>4938</v>
      </c>
      <c r="I1618">
        <v>5</v>
      </c>
      <c r="J1618" t="s">
        <v>5054</v>
      </c>
      <c r="K1618">
        <v>2</v>
      </c>
      <c r="L1618" t="s">
        <v>2985</v>
      </c>
      <c r="M1618" t="s">
        <v>508</v>
      </c>
      <c r="N1618" t="s">
        <v>171</v>
      </c>
      <c r="O1618" t="s">
        <v>510</v>
      </c>
      <c r="P1618" t="s">
        <v>8</v>
      </c>
      <c r="Q1618" t="s">
        <v>4570</v>
      </c>
      <c r="R1618" t="s">
        <v>4940</v>
      </c>
      <c r="S1618" t="s">
        <v>195</v>
      </c>
      <c r="T1618" t="s">
        <v>4570</v>
      </c>
      <c r="U1618" t="s">
        <v>4570</v>
      </c>
      <c r="V1618" t="s">
        <v>4496</v>
      </c>
      <c r="W1618" t="s">
        <v>4570</v>
      </c>
      <c r="X1618" t="s">
        <v>6836</v>
      </c>
      <c r="Y1618" t="s">
        <v>6837</v>
      </c>
      <c r="Z1618" t="s">
        <v>8</v>
      </c>
      <c r="AA1618">
        <v>0</v>
      </c>
      <c r="AB1618" t="s">
        <v>195</v>
      </c>
      <c r="AC1618">
        <v>0</v>
      </c>
      <c r="AD1618" t="s">
        <v>195</v>
      </c>
      <c r="AE1618">
        <v>0</v>
      </c>
      <c r="AF1618" t="s">
        <v>195</v>
      </c>
      <c r="AG1618">
        <v>0</v>
      </c>
      <c r="AH1618" t="s">
        <v>195</v>
      </c>
      <c r="AI1618">
        <v>2</v>
      </c>
      <c r="AJ1618" t="s">
        <v>25</v>
      </c>
      <c r="AK1618">
        <v>840000</v>
      </c>
      <c r="AL1618">
        <v>1680000</v>
      </c>
      <c r="AM1618" t="s">
        <v>195</v>
      </c>
      <c r="AN1618">
        <v>0</v>
      </c>
      <c r="AO1618" t="s">
        <v>4943</v>
      </c>
      <c r="AP1618">
        <v>51334</v>
      </c>
      <c r="AQ1618">
        <v>7856</v>
      </c>
      <c r="AR1618">
        <v>171268</v>
      </c>
      <c r="AS1618">
        <v>271923</v>
      </c>
      <c r="AT1618">
        <v>52578</v>
      </c>
      <c r="AU1618">
        <v>364354</v>
      </c>
      <c r="AV1618">
        <v>364354</v>
      </c>
      <c r="AW1618">
        <v>364354</v>
      </c>
      <c r="AX1618">
        <v>12752</v>
      </c>
      <c r="AY1618">
        <v>9109</v>
      </c>
      <c r="AZ1618">
        <v>10118</v>
      </c>
      <c r="BA1618">
        <v>0</v>
      </c>
      <c r="BB1618" t="s">
        <v>3796</v>
      </c>
      <c r="BC1618" t="s">
        <v>3797</v>
      </c>
      <c r="BD1618" t="s">
        <v>3843</v>
      </c>
      <c r="BE1618" t="s">
        <v>3850</v>
      </c>
      <c r="BF1618" t="s">
        <v>6802</v>
      </c>
      <c r="BG1618" t="s">
        <v>6808</v>
      </c>
      <c r="BH1618" t="s">
        <v>5764</v>
      </c>
      <c r="BI1618" t="s">
        <v>195</v>
      </c>
      <c r="BJ1618" t="s">
        <v>195</v>
      </c>
      <c r="BK1618" t="s">
        <v>3777</v>
      </c>
      <c r="BL1618" t="s">
        <v>6838</v>
      </c>
      <c r="BM1618" t="s">
        <v>4949</v>
      </c>
      <c r="BN1618" t="s">
        <v>5186</v>
      </c>
      <c r="BO1618" t="s">
        <v>4950</v>
      </c>
      <c r="BP1618" s="441" t="str">
        <f t="shared" si="25"/>
        <v>WA.2378.EBD.953.202.B.524111</v>
      </c>
    </row>
    <row r="1619" spans="1:68">
      <c r="A1619" t="s">
        <v>4935</v>
      </c>
      <c r="B1619" t="s">
        <v>4936</v>
      </c>
      <c r="C1619" t="s">
        <v>4937</v>
      </c>
      <c r="D1619" t="s">
        <v>3795</v>
      </c>
      <c r="E1619" t="s">
        <v>197</v>
      </c>
      <c r="F1619" t="s">
        <v>3842</v>
      </c>
      <c r="G1619" t="s">
        <v>2445</v>
      </c>
      <c r="H1619" t="s">
        <v>4938</v>
      </c>
      <c r="I1619">
        <v>5</v>
      </c>
      <c r="J1619" t="s">
        <v>5054</v>
      </c>
      <c r="K1619">
        <v>2</v>
      </c>
      <c r="L1619" t="s">
        <v>2985</v>
      </c>
      <c r="M1619" t="s">
        <v>511</v>
      </c>
      <c r="N1619" t="s">
        <v>173</v>
      </c>
      <c r="O1619" t="s">
        <v>510</v>
      </c>
      <c r="P1619" t="s">
        <v>8</v>
      </c>
      <c r="Q1619" t="s">
        <v>4570</v>
      </c>
      <c r="R1619" t="s">
        <v>4940</v>
      </c>
      <c r="S1619" t="s">
        <v>195</v>
      </c>
      <c r="T1619" t="s">
        <v>4570</v>
      </c>
      <c r="U1619" t="s">
        <v>4570</v>
      </c>
      <c r="V1619" t="s">
        <v>4496</v>
      </c>
      <c r="W1619" t="s">
        <v>4570</v>
      </c>
      <c r="X1619" t="s">
        <v>6839</v>
      </c>
      <c r="Y1619" t="s">
        <v>6840</v>
      </c>
      <c r="Z1619" t="s">
        <v>8</v>
      </c>
      <c r="AA1619">
        <v>0</v>
      </c>
      <c r="AB1619" t="s">
        <v>195</v>
      </c>
      <c r="AC1619">
        <v>0</v>
      </c>
      <c r="AD1619" t="s">
        <v>195</v>
      </c>
      <c r="AE1619">
        <v>0</v>
      </c>
      <c r="AF1619" t="s">
        <v>195</v>
      </c>
      <c r="AG1619">
        <v>0</v>
      </c>
      <c r="AH1619" t="s">
        <v>195</v>
      </c>
      <c r="AI1619">
        <v>10</v>
      </c>
      <c r="AJ1619" t="s">
        <v>25</v>
      </c>
      <c r="AK1619">
        <v>2250000</v>
      </c>
      <c r="AL1619">
        <v>22500000</v>
      </c>
      <c r="AM1619" t="s">
        <v>195</v>
      </c>
      <c r="AN1619">
        <v>0</v>
      </c>
      <c r="AO1619" t="s">
        <v>4943</v>
      </c>
      <c r="AP1619">
        <v>687507</v>
      </c>
      <c r="AQ1619">
        <v>105207</v>
      </c>
      <c r="AR1619">
        <v>2293773</v>
      </c>
      <c r="AS1619">
        <v>3641824</v>
      </c>
      <c r="AT1619">
        <v>704174</v>
      </c>
      <c r="AU1619">
        <v>4879741</v>
      </c>
      <c r="AV1619">
        <v>4879741</v>
      </c>
      <c r="AW1619">
        <v>4879741</v>
      </c>
      <c r="AX1619">
        <v>170791</v>
      </c>
      <c r="AY1619">
        <v>121992</v>
      </c>
      <c r="AZ1619">
        <v>135509</v>
      </c>
      <c r="BA1619">
        <v>0</v>
      </c>
      <c r="BB1619" t="s">
        <v>3796</v>
      </c>
      <c r="BC1619" t="s">
        <v>3797</v>
      </c>
      <c r="BD1619" t="s">
        <v>3843</v>
      </c>
      <c r="BE1619" t="s">
        <v>3850</v>
      </c>
      <c r="BF1619" t="s">
        <v>6802</v>
      </c>
      <c r="BG1619" t="s">
        <v>6819</v>
      </c>
      <c r="BH1619" t="s">
        <v>5764</v>
      </c>
      <c r="BI1619" t="s">
        <v>195</v>
      </c>
      <c r="BJ1619" t="s">
        <v>195</v>
      </c>
      <c r="BK1619" t="s">
        <v>3777</v>
      </c>
      <c r="BL1619" t="s">
        <v>6841</v>
      </c>
      <c r="BM1619" t="s">
        <v>4949</v>
      </c>
      <c r="BN1619" t="s">
        <v>5186</v>
      </c>
      <c r="BO1619" t="s">
        <v>4950</v>
      </c>
      <c r="BP1619" s="441" t="str">
        <f t="shared" si="25"/>
        <v>WA.2378.EBD.953.202.D.524111</v>
      </c>
    </row>
    <row r="1620" spans="1:68">
      <c r="A1620" t="s">
        <v>5010</v>
      </c>
      <c r="B1620" t="s">
        <v>4936</v>
      </c>
      <c r="C1620" t="s">
        <v>4937</v>
      </c>
      <c r="D1620" t="s">
        <v>3795</v>
      </c>
      <c r="E1620" t="s">
        <v>197</v>
      </c>
      <c r="F1620" t="s">
        <v>3842</v>
      </c>
      <c r="G1620" t="s">
        <v>2445</v>
      </c>
      <c r="H1620" t="s">
        <v>4938</v>
      </c>
      <c r="I1620">
        <v>5</v>
      </c>
      <c r="J1620" t="s">
        <v>5054</v>
      </c>
      <c r="K1620">
        <v>2</v>
      </c>
      <c r="L1620" t="s">
        <v>2985</v>
      </c>
      <c r="M1620" t="s">
        <v>8</v>
      </c>
      <c r="N1620" t="s">
        <v>170</v>
      </c>
      <c r="O1620" t="s">
        <v>510</v>
      </c>
      <c r="P1620" t="s">
        <v>8</v>
      </c>
      <c r="Q1620" t="s">
        <v>4570</v>
      </c>
      <c r="R1620" t="s">
        <v>4940</v>
      </c>
      <c r="S1620" t="s">
        <v>195</v>
      </c>
      <c r="T1620" t="s">
        <v>4570</v>
      </c>
      <c r="U1620" t="s">
        <v>4570</v>
      </c>
      <c r="V1620" t="s">
        <v>4496</v>
      </c>
      <c r="W1620" t="s">
        <v>4570</v>
      </c>
      <c r="X1620" t="s">
        <v>6833</v>
      </c>
      <c r="Y1620" t="s">
        <v>6834</v>
      </c>
      <c r="Z1620" t="s">
        <v>8</v>
      </c>
      <c r="AA1620">
        <v>0</v>
      </c>
      <c r="AB1620" t="s">
        <v>195</v>
      </c>
      <c r="AC1620">
        <v>0</v>
      </c>
      <c r="AD1620" t="s">
        <v>195</v>
      </c>
      <c r="AE1620">
        <v>0</v>
      </c>
      <c r="AF1620" t="s">
        <v>195</v>
      </c>
      <c r="AG1620">
        <v>0</v>
      </c>
      <c r="AH1620" t="s">
        <v>195</v>
      </c>
      <c r="AI1620">
        <v>2</v>
      </c>
      <c r="AJ1620" t="s">
        <v>25</v>
      </c>
      <c r="AK1620">
        <v>4094000</v>
      </c>
      <c r="AL1620">
        <v>8188000</v>
      </c>
      <c r="AM1620" t="s">
        <v>195</v>
      </c>
      <c r="AN1620">
        <v>0</v>
      </c>
      <c r="AO1620" t="s">
        <v>5011</v>
      </c>
      <c r="AP1620">
        <v>250191</v>
      </c>
      <c r="AQ1620">
        <v>38287</v>
      </c>
      <c r="AR1620">
        <v>834729</v>
      </c>
      <c r="AS1620">
        <v>1325300</v>
      </c>
      <c r="AT1620">
        <v>256257</v>
      </c>
      <c r="AU1620">
        <v>1775792</v>
      </c>
      <c r="AV1620">
        <v>1775792</v>
      </c>
      <c r="AW1620">
        <v>1775792</v>
      </c>
      <c r="AX1620">
        <v>62153</v>
      </c>
      <c r="AY1620">
        <v>44395</v>
      </c>
      <c r="AZ1620">
        <v>49312</v>
      </c>
      <c r="BA1620">
        <v>0</v>
      </c>
      <c r="BB1620" t="s">
        <v>3796</v>
      </c>
      <c r="BC1620" t="s">
        <v>3797</v>
      </c>
      <c r="BD1620" t="s">
        <v>3843</v>
      </c>
      <c r="BE1620" t="s">
        <v>3850</v>
      </c>
      <c r="BF1620" t="s">
        <v>6802</v>
      </c>
      <c r="BG1620" t="s">
        <v>6803</v>
      </c>
      <c r="BH1620" t="s">
        <v>5764</v>
      </c>
      <c r="BI1620" t="s">
        <v>195</v>
      </c>
      <c r="BJ1620" t="s">
        <v>195</v>
      </c>
      <c r="BK1620" t="s">
        <v>3777</v>
      </c>
      <c r="BL1620" t="s">
        <v>6835</v>
      </c>
      <c r="BM1620" t="s">
        <v>4949</v>
      </c>
      <c r="BN1620" t="s">
        <v>5186</v>
      </c>
      <c r="BO1620" t="s">
        <v>4950</v>
      </c>
      <c r="BP1620" s="441" t="str">
        <f t="shared" si="25"/>
        <v>WA.2378.EBD.953.202.A.524111</v>
      </c>
    </row>
    <row r="1621" spans="1:68">
      <c r="A1621" t="s">
        <v>5010</v>
      </c>
      <c r="B1621" t="s">
        <v>4936</v>
      </c>
      <c r="C1621" t="s">
        <v>4937</v>
      </c>
      <c r="D1621" t="s">
        <v>3795</v>
      </c>
      <c r="E1621" t="s">
        <v>197</v>
      </c>
      <c r="F1621" t="s">
        <v>3842</v>
      </c>
      <c r="G1621" t="s">
        <v>2445</v>
      </c>
      <c r="H1621" t="s">
        <v>4938</v>
      </c>
      <c r="I1621">
        <v>5</v>
      </c>
      <c r="J1621" t="s">
        <v>5054</v>
      </c>
      <c r="K1621">
        <v>2</v>
      </c>
      <c r="L1621" t="s">
        <v>2985</v>
      </c>
      <c r="M1621" t="s">
        <v>508</v>
      </c>
      <c r="N1621" t="s">
        <v>171</v>
      </c>
      <c r="O1621" t="s">
        <v>510</v>
      </c>
      <c r="P1621" t="s">
        <v>8</v>
      </c>
      <c r="Q1621" t="s">
        <v>4570</v>
      </c>
      <c r="R1621" t="s">
        <v>4940</v>
      </c>
      <c r="S1621" t="s">
        <v>195</v>
      </c>
      <c r="T1621" t="s">
        <v>4570</v>
      </c>
      <c r="U1621" t="s">
        <v>4570</v>
      </c>
      <c r="V1621" t="s">
        <v>4496</v>
      </c>
      <c r="W1621" t="s">
        <v>4570</v>
      </c>
      <c r="X1621" t="s">
        <v>6836</v>
      </c>
      <c r="Y1621" t="s">
        <v>6837</v>
      </c>
      <c r="Z1621" t="s">
        <v>8</v>
      </c>
      <c r="AA1621">
        <v>0</v>
      </c>
      <c r="AB1621" t="s">
        <v>195</v>
      </c>
      <c r="AC1621">
        <v>0</v>
      </c>
      <c r="AD1621" t="s">
        <v>195</v>
      </c>
      <c r="AE1621">
        <v>0</v>
      </c>
      <c r="AF1621" t="s">
        <v>195</v>
      </c>
      <c r="AG1621">
        <v>0</v>
      </c>
      <c r="AH1621" t="s">
        <v>195</v>
      </c>
      <c r="AI1621">
        <v>2</v>
      </c>
      <c r="AJ1621" t="s">
        <v>25</v>
      </c>
      <c r="AK1621">
        <v>840000</v>
      </c>
      <c r="AL1621">
        <v>1680000</v>
      </c>
      <c r="AM1621" t="s">
        <v>195</v>
      </c>
      <c r="AN1621">
        <v>0</v>
      </c>
      <c r="AO1621" t="s">
        <v>5011</v>
      </c>
      <c r="AP1621">
        <v>51334</v>
      </c>
      <c r="AQ1621">
        <v>7856</v>
      </c>
      <c r="AR1621">
        <v>171268</v>
      </c>
      <c r="AS1621">
        <v>271923</v>
      </c>
      <c r="AT1621">
        <v>52578</v>
      </c>
      <c r="AU1621">
        <v>364354</v>
      </c>
      <c r="AV1621">
        <v>364354</v>
      </c>
      <c r="AW1621">
        <v>364354</v>
      </c>
      <c r="AX1621">
        <v>12752</v>
      </c>
      <c r="AY1621">
        <v>9109</v>
      </c>
      <c r="AZ1621">
        <v>10118</v>
      </c>
      <c r="BA1621">
        <v>0</v>
      </c>
      <c r="BB1621" t="s">
        <v>3796</v>
      </c>
      <c r="BC1621" t="s">
        <v>3797</v>
      </c>
      <c r="BD1621" t="s">
        <v>3843</v>
      </c>
      <c r="BE1621" t="s">
        <v>3850</v>
      </c>
      <c r="BF1621" t="s">
        <v>6802</v>
      </c>
      <c r="BG1621" t="s">
        <v>6808</v>
      </c>
      <c r="BH1621" t="s">
        <v>5764</v>
      </c>
      <c r="BI1621" t="s">
        <v>195</v>
      </c>
      <c r="BJ1621" t="s">
        <v>195</v>
      </c>
      <c r="BK1621" t="s">
        <v>3777</v>
      </c>
      <c r="BL1621" t="s">
        <v>6838</v>
      </c>
      <c r="BM1621" t="s">
        <v>4949</v>
      </c>
      <c r="BN1621" t="s">
        <v>5186</v>
      </c>
      <c r="BO1621" t="s">
        <v>4950</v>
      </c>
      <c r="BP1621" s="441" t="str">
        <f t="shared" si="25"/>
        <v>WA.2378.EBD.953.202.B.524111</v>
      </c>
    </row>
    <row r="1622" spans="1:68">
      <c r="A1622" t="s">
        <v>5010</v>
      </c>
      <c r="B1622" t="s">
        <v>4936</v>
      </c>
      <c r="C1622" t="s">
        <v>4937</v>
      </c>
      <c r="D1622" t="s">
        <v>3795</v>
      </c>
      <c r="E1622" t="s">
        <v>197</v>
      </c>
      <c r="F1622" t="s">
        <v>3842</v>
      </c>
      <c r="G1622" t="s">
        <v>2445</v>
      </c>
      <c r="H1622" t="s">
        <v>4938</v>
      </c>
      <c r="I1622">
        <v>5</v>
      </c>
      <c r="J1622" t="s">
        <v>5054</v>
      </c>
      <c r="K1622">
        <v>2</v>
      </c>
      <c r="L1622" t="s">
        <v>2985</v>
      </c>
      <c r="M1622" t="s">
        <v>511</v>
      </c>
      <c r="N1622" t="s">
        <v>173</v>
      </c>
      <c r="O1622" t="s">
        <v>510</v>
      </c>
      <c r="P1622" t="s">
        <v>8</v>
      </c>
      <c r="Q1622" t="s">
        <v>4570</v>
      </c>
      <c r="R1622" t="s">
        <v>4940</v>
      </c>
      <c r="S1622" t="s">
        <v>195</v>
      </c>
      <c r="T1622" t="s">
        <v>4570</v>
      </c>
      <c r="U1622" t="s">
        <v>4570</v>
      </c>
      <c r="V1622" t="s">
        <v>4496</v>
      </c>
      <c r="W1622" t="s">
        <v>4570</v>
      </c>
      <c r="X1622" t="s">
        <v>6839</v>
      </c>
      <c r="Y1622" t="s">
        <v>6840</v>
      </c>
      <c r="Z1622" t="s">
        <v>8</v>
      </c>
      <c r="AA1622">
        <v>0</v>
      </c>
      <c r="AB1622" t="s">
        <v>195</v>
      </c>
      <c r="AC1622">
        <v>0</v>
      </c>
      <c r="AD1622" t="s">
        <v>195</v>
      </c>
      <c r="AE1622">
        <v>0</v>
      </c>
      <c r="AF1622" t="s">
        <v>195</v>
      </c>
      <c r="AG1622">
        <v>0</v>
      </c>
      <c r="AH1622" t="s">
        <v>195</v>
      </c>
      <c r="AI1622">
        <v>10</v>
      </c>
      <c r="AJ1622" t="s">
        <v>25</v>
      </c>
      <c r="AK1622">
        <v>2250000</v>
      </c>
      <c r="AL1622">
        <v>22500000</v>
      </c>
      <c r="AM1622" t="s">
        <v>195</v>
      </c>
      <c r="AN1622">
        <v>0</v>
      </c>
      <c r="AO1622" t="s">
        <v>5011</v>
      </c>
      <c r="AP1622">
        <v>687507</v>
      </c>
      <c r="AQ1622">
        <v>105207</v>
      </c>
      <c r="AR1622">
        <v>2293773</v>
      </c>
      <c r="AS1622">
        <v>3641824</v>
      </c>
      <c r="AT1622">
        <v>704174</v>
      </c>
      <c r="AU1622">
        <v>4879741</v>
      </c>
      <c r="AV1622">
        <v>4879741</v>
      </c>
      <c r="AW1622">
        <v>4879741</v>
      </c>
      <c r="AX1622">
        <v>170791</v>
      </c>
      <c r="AY1622">
        <v>121992</v>
      </c>
      <c r="AZ1622">
        <v>135509</v>
      </c>
      <c r="BA1622">
        <v>0</v>
      </c>
      <c r="BB1622" t="s">
        <v>3796</v>
      </c>
      <c r="BC1622" t="s">
        <v>3797</v>
      </c>
      <c r="BD1622" t="s">
        <v>3843</v>
      </c>
      <c r="BE1622" t="s">
        <v>3850</v>
      </c>
      <c r="BF1622" t="s">
        <v>6802</v>
      </c>
      <c r="BG1622" t="s">
        <v>6819</v>
      </c>
      <c r="BH1622" t="s">
        <v>5764</v>
      </c>
      <c r="BI1622" t="s">
        <v>195</v>
      </c>
      <c r="BJ1622" t="s">
        <v>195</v>
      </c>
      <c r="BK1622" t="s">
        <v>3777</v>
      </c>
      <c r="BL1622" t="s">
        <v>6841</v>
      </c>
      <c r="BM1622" t="s">
        <v>4949</v>
      </c>
      <c r="BN1622" t="s">
        <v>5186</v>
      </c>
      <c r="BO1622" t="s">
        <v>4950</v>
      </c>
      <c r="BP1622" s="441" t="str">
        <f t="shared" si="25"/>
        <v>WA.2378.EBD.953.202.D.524111</v>
      </c>
    </row>
    <row r="1623" spans="1:68">
      <c r="A1623" t="s">
        <v>4935</v>
      </c>
      <c r="B1623" t="s">
        <v>4936</v>
      </c>
      <c r="C1623" t="s">
        <v>4937</v>
      </c>
      <c r="D1623" t="s">
        <v>3795</v>
      </c>
      <c r="E1623" t="s">
        <v>197</v>
      </c>
      <c r="F1623" t="s">
        <v>3842</v>
      </c>
      <c r="G1623" t="s">
        <v>2445</v>
      </c>
      <c r="H1623" t="s">
        <v>4938</v>
      </c>
      <c r="I1623">
        <v>5</v>
      </c>
      <c r="J1623" t="s">
        <v>5054</v>
      </c>
      <c r="K1623">
        <v>2</v>
      </c>
      <c r="L1623" t="s">
        <v>2985</v>
      </c>
      <c r="M1623" t="s">
        <v>511</v>
      </c>
      <c r="N1623" t="s">
        <v>173</v>
      </c>
      <c r="O1623" t="s">
        <v>512</v>
      </c>
      <c r="P1623" t="s">
        <v>8</v>
      </c>
      <c r="Q1623" t="s">
        <v>4570</v>
      </c>
      <c r="R1623" t="s">
        <v>4940</v>
      </c>
      <c r="S1623" t="s">
        <v>195</v>
      </c>
      <c r="T1623" t="s">
        <v>4570</v>
      </c>
      <c r="U1623" t="s">
        <v>4570</v>
      </c>
      <c r="V1623" t="s">
        <v>4496</v>
      </c>
      <c r="W1623" t="s">
        <v>4570</v>
      </c>
      <c r="X1623" t="s">
        <v>6842</v>
      </c>
      <c r="Y1623" t="s">
        <v>6843</v>
      </c>
      <c r="Z1623" t="s">
        <v>8</v>
      </c>
      <c r="AA1623">
        <v>0</v>
      </c>
      <c r="AB1623" t="s">
        <v>195</v>
      </c>
      <c r="AC1623">
        <v>0</v>
      </c>
      <c r="AD1623" t="s">
        <v>195</v>
      </c>
      <c r="AE1623">
        <v>0</v>
      </c>
      <c r="AF1623" t="s">
        <v>195</v>
      </c>
      <c r="AG1623">
        <v>0</v>
      </c>
      <c r="AH1623" t="s">
        <v>195</v>
      </c>
      <c r="AI1623">
        <v>52</v>
      </c>
      <c r="AJ1623" t="s">
        <v>32</v>
      </c>
      <c r="AK1623">
        <v>200000</v>
      </c>
      <c r="AL1623">
        <v>10400000</v>
      </c>
      <c r="AM1623" t="s">
        <v>195</v>
      </c>
      <c r="AN1623">
        <v>0</v>
      </c>
      <c r="AO1623" t="s">
        <v>4943</v>
      </c>
      <c r="AP1623">
        <v>317781</v>
      </c>
      <c r="AQ1623">
        <v>48630</v>
      </c>
      <c r="AR1623">
        <v>1060233</v>
      </c>
      <c r="AS1623">
        <v>1683332</v>
      </c>
      <c r="AT1623">
        <v>325485</v>
      </c>
      <c r="AU1623">
        <v>2255525</v>
      </c>
      <c r="AV1623">
        <v>2255525</v>
      </c>
      <c r="AW1623">
        <v>2255525</v>
      </c>
      <c r="AX1623">
        <v>78943</v>
      </c>
      <c r="AY1623">
        <v>56388</v>
      </c>
      <c r="AZ1623">
        <v>62633</v>
      </c>
      <c r="BA1623">
        <v>0</v>
      </c>
      <c r="BB1623" t="s">
        <v>3796</v>
      </c>
      <c r="BC1623" t="s">
        <v>3797</v>
      </c>
      <c r="BD1623" t="s">
        <v>3843</v>
      </c>
      <c r="BE1623" t="s">
        <v>3850</v>
      </c>
      <c r="BF1623" t="s">
        <v>6802</v>
      </c>
      <c r="BG1623" t="s">
        <v>6819</v>
      </c>
      <c r="BH1623" t="s">
        <v>5764</v>
      </c>
      <c r="BI1623" t="s">
        <v>195</v>
      </c>
      <c r="BJ1623" t="s">
        <v>195</v>
      </c>
      <c r="BK1623" t="s">
        <v>3821</v>
      </c>
      <c r="BL1623" t="s">
        <v>6844</v>
      </c>
      <c r="BM1623" t="s">
        <v>4949</v>
      </c>
      <c r="BN1623" t="s">
        <v>5439</v>
      </c>
      <c r="BO1623" t="s">
        <v>5620</v>
      </c>
      <c r="BP1623" s="441" t="str">
        <f t="shared" si="25"/>
        <v>WA.2378.EBD.953.202.D.521241</v>
      </c>
    </row>
    <row r="1624" spans="1:68">
      <c r="A1624" t="s">
        <v>5010</v>
      </c>
      <c r="B1624" t="s">
        <v>4936</v>
      </c>
      <c r="C1624" t="s">
        <v>4937</v>
      </c>
      <c r="D1624" t="s">
        <v>3795</v>
      </c>
      <c r="E1624" t="s">
        <v>197</v>
      </c>
      <c r="F1624" t="s">
        <v>3842</v>
      </c>
      <c r="G1624" t="s">
        <v>2445</v>
      </c>
      <c r="H1624" t="s">
        <v>4938</v>
      </c>
      <c r="I1624">
        <v>5</v>
      </c>
      <c r="J1624" t="s">
        <v>5054</v>
      </c>
      <c r="K1624">
        <v>2</v>
      </c>
      <c r="L1624" t="s">
        <v>2985</v>
      </c>
      <c r="M1624" t="s">
        <v>511</v>
      </c>
      <c r="N1624" t="s">
        <v>173</v>
      </c>
      <c r="O1624" t="s">
        <v>512</v>
      </c>
      <c r="P1624" t="s">
        <v>8</v>
      </c>
      <c r="Q1624" t="s">
        <v>4570</v>
      </c>
      <c r="R1624" t="s">
        <v>4940</v>
      </c>
      <c r="S1624" t="s">
        <v>195</v>
      </c>
      <c r="T1624" t="s">
        <v>4570</v>
      </c>
      <c r="U1624" t="s">
        <v>4570</v>
      </c>
      <c r="V1624" t="s">
        <v>4496</v>
      </c>
      <c r="W1624" t="s">
        <v>4570</v>
      </c>
      <c r="X1624" t="s">
        <v>6842</v>
      </c>
      <c r="Y1624" t="s">
        <v>6843</v>
      </c>
      <c r="Z1624" t="s">
        <v>8</v>
      </c>
      <c r="AA1624">
        <v>0</v>
      </c>
      <c r="AB1624" t="s">
        <v>195</v>
      </c>
      <c r="AC1624">
        <v>0</v>
      </c>
      <c r="AD1624" t="s">
        <v>195</v>
      </c>
      <c r="AE1624">
        <v>0</v>
      </c>
      <c r="AF1624" t="s">
        <v>195</v>
      </c>
      <c r="AG1624">
        <v>0</v>
      </c>
      <c r="AH1624" t="s">
        <v>195</v>
      </c>
      <c r="AI1624">
        <v>52</v>
      </c>
      <c r="AJ1624" t="s">
        <v>32</v>
      </c>
      <c r="AK1624">
        <v>200000</v>
      </c>
      <c r="AL1624">
        <v>10400000</v>
      </c>
      <c r="AM1624" t="s">
        <v>195</v>
      </c>
      <c r="AN1624">
        <v>0</v>
      </c>
      <c r="AO1624" t="s">
        <v>5011</v>
      </c>
      <c r="AP1624">
        <v>317781</v>
      </c>
      <c r="AQ1624">
        <v>48630</v>
      </c>
      <c r="AR1624">
        <v>1060233</v>
      </c>
      <c r="AS1624">
        <v>1683332</v>
      </c>
      <c r="AT1624">
        <v>325485</v>
      </c>
      <c r="AU1624">
        <v>2255525</v>
      </c>
      <c r="AV1624">
        <v>2255525</v>
      </c>
      <c r="AW1624">
        <v>2255525</v>
      </c>
      <c r="AX1624">
        <v>78943</v>
      </c>
      <c r="AY1624">
        <v>56388</v>
      </c>
      <c r="AZ1624">
        <v>62633</v>
      </c>
      <c r="BA1624">
        <v>0</v>
      </c>
      <c r="BB1624" t="s">
        <v>3796</v>
      </c>
      <c r="BC1624" t="s">
        <v>3797</v>
      </c>
      <c r="BD1624" t="s">
        <v>3843</v>
      </c>
      <c r="BE1624" t="s">
        <v>3850</v>
      </c>
      <c r="BF1624" t="s">
        <v>6802</v>
      </c>
      <c r="BG1624" t="s">
        <v>6819</v>
      </c>
      <c r="BH1624" t="s">
        <v>5764</v>
      </c>
      <c r="BI1624" t="s">
        <v>195</v>
      </c>
      <c r="BJ1624" t="s">
        <v>195</v>
      </c>
      <c r="BK1624" t="s">
        <v>3821</v>
      </c>
      <c r="BL1624" t="s">
        <v>6844</v>
      </c>
      <c r="BM1624" t="s">
        <v>4949</v>
      </c>
      <c r="BN1624" t="s">
        <v>5439</v>
      </c>
      <c r="BO1624" t="s">
        <v>5620</v>
      </c>
      <c r="BP1624" s="441" t="str">
        <f t="shared" si="25"/>
        <v>WA.2378.EBD.953.202.D.521241</v>
      </c>
    </row>
    <row r="1625" spans="1:68">
      <c r="A1625" t="s">
        <v>4935</v>
      </c>
      <c r="B1625" t="s">
        <v>4936</v>
      </c>
      <c r="C1625" t="s">
        <v>4937</v>
      </c>
      <c r="D1625" t="s">
        <v>3795</v>
      </c>
      <c r="E1625" t="s">
        <v>197</v>
      </c>
      <c r="F1625" t="s">
        <v>3812</v>
      </c>
      <c r="G1625" t="s">
        <v>820</v>
      </c>
      <c r="H1625" t="s">
        <v>4938</v>
      </c>
      <c r="I1625">
        <v>9</v>
      </c>
      <c r="J1625" t="s">
        <v>4994</v>
      </c>
      <c r="K1625">
        <v>2</v>
      </c>
      <c r="L1625" t="s">
        <v>1081</v>
      </c>
      <c r="M1625" t="s">
        <v>8</v>
      </c>
      <c r="N1625" t="s">
        <v>1631</v>
      </c>
      <c r="O1625" t="s">
        <v>518</v>
      </c>
      <c r="P1625" t="s">
        <v>8</v>
      </c>
      <c r="Q1625" t="s">
        <v>4570</v>
      </c>
      <c r="R1625" t="s">
        <v>4940</v>
      </c>
      <c r="S1625" t="s">
        <v>195</v>
      </c>
      <c r="T1625" t="s">
        <v>4570</v>
      </c>
      <c r="U1625" t="s">
        <v>4570</v>
      </c>
      <c r="V1625" t="s">
        <v>4951</v>
      </c>
      <c r="W1625" t="s">
        <v>4496</v>
      </c>
      <c r="X1625" t="s">
        <v>6845</v>
      </c>
      <c r="Y1625" t="s">
        <v>6846</v>
      </c>
      <c r="Z1625" t="s">
        <v>8</v>
      </c>
      <c r="AA1625">
        <v>0</v>
      </c>
      <c r="AB1625" t="s">
        <v>195</v>
      </c>
      <c r="AC1625">
        <v>0</v>
      </c>
      <c r="AD1625" t="s">
        <v>195</v>
      </c>
      <c r="AE1625">
        <v>0</v>
      </c>
      <c r="AF1625" t="s">
        <v>195</v>
      </c>
      <c r="AG1625">
        <v>0</v>
      </c>
      <c r="AH1625" t="s">
        <v>195</v>
      </c>
      <c r="AI1625">
        <v>12</v>
      </c>
      <c r="AJ1625" t="s">
        <v>32</v>
      </c>
      <c r="AK1625">
        <v>500000</v>
      </c>
      <c r="AL1625">
        <v>6000000</v>
      </c>
      <c r="AM1625" t="s">
        <v>195</v>
      </c>
      <c r="AN1625">
        <v>0</v>
      </c>
      <c r="AO1625" t="s">
        <v>4943</v>
      </c>
      <c r="AP1625">
        <v>11501</v>
      </c>
      <c r="AQ1625">
        <v>11501</v>
      </c>
      <c r="AR1625">
        <v>539423</v>
      </c>
      <c r="AS1625">
        <v>451145</v>
      </c>
      <c r="AT1625">
        <v>2985566</v>
      </c>
      <c r="AU1625">
        <v>69005</v>
      </c>
      <c r="AV1625">
        <v>69005</v>
      </c>
      <c r="AW1625">
        <v>69005</v>
      </c>
      <c r="AX1625">
        <v>69005</v>
      </c>
      <c r="AY1625">
        <v>196952</v>
      </c>
      <c r="AZ1625">
        <v>750144</v>
      </c>
      <c r="BA1625">
        <v>777748</v>
      </c>
      <c r="BB1625" t="s">
        <v>3796</v>
      </c>
      <c r="BC1625" t="s">
        <v>3797</v>
      </c>
      <c r="BD1625" t="s">
        <v>3813</v>
      </c>
      <c r="BE1625" t="s">
        <v>4997</v>
      </c>
      <c r="BF1625" t="s">
        <v>5709</v>
      </c>
      <c r="BG1625" t="s">
        <v>5710</v>
      </c>
      <c r="BH1625" t="s">
        <v>4947</v>
      </c>
      <c r="BI1625" t="s">
        <v>195</v>
      </c>
      <c r="BJ1625" t="s">
        <v>195</v>
      </c>
      <c r="BK1625" t="s">
        <v>5398</v>
      </c>
      <c r="BL1625" t="s">
        <v>6847</v>
      </c>
      <c r="BM1625" t="s">
        <v>4949</v>
      </c>
      <c r="BN1625" t="s">
        <v>5400</v>
      </c>
      <c r="BO1625" t="s">
        <v>4950</v>
      </c>
      <c r="BP1625" s="441" t="str">
        <f t="shared" si="25"/>
        <v>WA.2378.EBA.963.102.A.521213</v>
      </c>
    </row>
    <row r="1626" spans="1:68">
      <c r="A1626" t="s">
        <v>4935</v>
      </c>
      <c r="B1626" t="s">
        <v>4936</v>
      </c>
      <c r="C1626" t="s">
        <v>4937</v>
      </c>
      <c r="D1626" t="s">
        <v>3795</v>
      </c>
      <c r="E1626" t="s">
        <v>197</v>
      </c>
      <c r="F1626" t="s">
        <v>3812</v>
      </c>
      <c r="G1626" t="s">
        <v>820</v>
      </c>
      <c r="H1626" t="s">
        <v>4938</v>
      </c>
      <c r="I1626">
        <v>9</v>
      </c>
      <c r="J1626" t="s">
        <v>4994</v>
      </c>
      <c r="K1626">
        <v>2</v>
      </c>
      <c r="L1626" t="s">
        <v>1081</v>
      </c>
      <c r="M1626" t="s">
        <v>8</v>
      </c>
      <c r="N1626" t="s">
        <v>1631</v>
      </c>
      <c r="O1626" t="s">
        <v>518</v>
      </c>
      <c r="P1626" t="s">
        <v>8</v>
      </c>
      <c r="Q1626" t="s">
        <v>4570</v>
      </c>
      <c r="R1626" t="s">
        <v>4940</v>
      </c>
      <c r="S1626" t="s">
        <v>195</v>
      </c>
      <c r="T1626" t="s">
        <v>4570</v>
      </c>
      <c r="U1626" t="s">
        <v>4570</v>
      </c>
      <c r="V1626" t="s">
        <v>5001</v>
      </c>
      <c r="W1626" t="s">
        <v>4951</v>
      </c>
      <c r="X1626" t="s">
        <v>6848</v>
      </c>
      <c r="Y1626" t="s">
        <v>6849</v>
      </c>
      <c r="Z1626" t="s">
        <v>8</v>
      </c>
      <c r="AA1626">
        <v>0</v>
      </c>
      <c r="AB1626" t="s">
        <v>195</v>
      </c>
      <c r="AC1626">
        <v>0</v>
      </c>
      <c r="AD1626" t="s">
        <v>195</v>
      </c>
      <c r="AE1626">
        <v>0</v>
      </c>
      <c r="AF1626" t="s">
        <v>195</v>
      </c>
      <c r="AG1626">
        <v>0</v>
      </c>
      <c r="AH1626" t="s">
        <v>195</v>
      </c>
      <c r="AI1626">
        <v>12</v>
      </c>
      <c r="AJ1626" t="s">
        <v>32</v>
      </c>
      <c r="AK1626">
        <v>450000</v>
      </c>
      <c r="AL1626">
        <v>5400000</v>
      </c>
      <c r="AM1626" t="s">
        <v>195</v>
      </c>
      <c r="AN1626">
        <v>0</v>
      </c>
      <c r="AO1626" t="s">
        <v>4943</v>
      </c>
      <c r="AP1626">
        <v>10351</v>
      </c>
      <c r="AQ1626">
        <v>10351</v>
      </c>
      <c r="AR1626">
        <v>485481</v>
      </c>
      <c r="AS1626">
        <v>406031</v>
      </c>
      <c r="AT1626">
        <v>2687010</v>
      </c>
      <c r="AU1626">
        <v>62105</v>
      </c>
      <c r="AV1626">
        <v>62105</v>
      </c>
      <c r="AW1626">
        <v>62105</v>
      </c>
      <c r="AX1626">
        <v>62105</v>
      </c>
      <c r="AY1626">
        <v>177257</v>
      </c>
      <c r="AZ1626">
        <v>675129</v>
      </c>
      <c r="BA1626">
        <v>699970</v>
      </c>
      <c r="BB1626" t="s">
        <v>3796</v>
      </c>
      <c r="BC1626" t="s">
        <v>3797</v>
      </c>
      <c r="BD1626" t="s">
        <v>3813</v>
      </c>
      <c r="BE1626" t="s">
        <v>4997</v>
      </c>
      <c r="BF1626" t="s">
        <v>5709</v>
      </c>
      <c r="BG1626" t="s">
        <v>5710</v>
      </c>
      <c r="BH1626" t="s">
        <v>4947</v>
      </c>
      <c r="BI1626" t="s">
        <v>195</v>
      </c>
      <c r="BJ1626" t="s">
        <v>195</v>
      </c>
      <c r="BK1626" t="s">
        <v>5398</v>
      </c>
      <c r="BL1626" t="s">
        <v>6850</v>
      </c>
      <c r="BM1626" t="s">
        <v>4949</v>
      </c>
      <c r="BN1626" t="s">
        <v>5400</v>
      </c>
      <c r="BO1626" t="s">
        <v>4950</v>
      </c>
      <c r="BP1626" s="441" t="str">
        <f t="shared" si="25"/>
        <v>WA.2378.EBA.963.102.A.521213</v>
      </c>
    </row>
    <row r="1627" spans="1:68">
      <c r="A1627" t="s">
        <v>4935</v>
      </c>
      <c r="B1627" t="s">
        <v>4936</v>
      </c>
      <c r="C1627" t="s">
        <v>4937</v>
      </c>
      <c r="D1627" t="s">
        <v>3795</v>
      </c>
      <c r="E1627" t="s">
        <v>197</v>
      </c>
      <c r="F1627" t="s">
        <v>3812</v>
      </c>
      <c r="G1627" t="s">
        <v>820</v>
      </c>
      <c r="H1627" t="s">
        <v>4938</v>
      </c>
      <c r="I1627">
        <v>9</v>
      </c>
      <c r="J1627" t="s">
        <v>4994</v>
      </c>
      <c r="K1627">
        <v>2</v>
      </c>
      <c r="L1627" t="s">
        <v>1081</v>
      </c>
      <c r="M1627" t="s">
        <v>8</v>
      </c>
      <c r="N1627" t="s">
        <v>1631</v>
      </c>
      <c r="O1627" t="s">
        <v>518</v>
      </c>
      <c r="P1627" t="s">
        <v>8</v>
      </c>
      <c r="Q1627" t="s">
        <v>4570</v>
      </c>
      <c r="R1627" t="s">
        <v>4940</v>
      </c>
      <c r="S1627" t="s">
        <v>195</v>
      </c>
      <c r="T1627" t="s">
        <v>4570</v>
      </c>
      <c r="U1627" t="s">
        <v>4570</v>
      </c>
      <c r="V1627" t="s">
        <v>5092</v>
      </c>
      <c r="W1627" t="s">
        <v>5001</v>
      </c>
      <c r="X1627" t="s">
        <v>6851</v>
      </c>
      <c r="Y1627" t="s">
        <v>6852</v>
      </c>
      <c r="Z1627" t="s">
        <v>8</v>
      </c>
      <c r="AA1627">
        <v>0</v>
      </c>
      <c r="AB1627" t="s">
        <v>195</v>
      </c>
      <c r="AC1627">
        <v>0</v>
      </c>
      <c r="AD1627" t="s">
        <v>195</v>
      </c>
      <c r="AE1627">
        <v>0</v>
      </c>
      <c r="AF1627" t="s">
        <v>195</v>
      </c>
      <c r="AG1627">
        <v>0</v>
      </c>
      <c r="AH1627" t="s">
        <v>195</v>
      </c>
      <c r="AI1627">
        <v>12</v>
      </c>
      <c r="AJ1627" t="s">
        <v>32</v>
      </c>
      <c r="AK1627">
        <v>400000</v>
      </c>
      <c r="AL1627">
        <v>4800000</v>
      </c>
      <c r="AM1627" t="s">
        <v>195</v>
      </c>
      <c r="AN1627">
        <v>0</v>
      </c>
      <c r="AO1627" t="s">
        <v>4943</v>
      </c>
      <c r="AP1627">
        <v>9201</v>
      </c>
      <c r="AQ1627">
        <v>9201</v>
      </c>
      <c r="AR1627">
        <v>431539</v>
      </c>
      <c r="AS1627">
        <v>360916</v>
      </c>
      <c r="AT1627">
        <v>2388453</v>
      </c>
      <c r="AU1627">
        <v>55204</v>
      </c>
      <c r="AV1627">
        <v>55204</v>
      </c>
      <c r="AW1627">
        <v>55204</v>
      </c>
      <c r="AX1627">
        <v>55204</v>
      </c>
      <c r="AY1627">
        <v>157561</v>
      </c>
      <c r="AZ1627">
        <v>600115</v>
      </c>
      <c r="BA1627">
        <v>622198</v>
      </c>
      <c r="BB1627" t="s">
        <v>3796</v>
      </c>
      <c r="BC1627" t="s">
        <v>3797</v>
      </c>
      <c r="BD1627" t="s">
        <v>3813</v>
      </c>
      <c r="BE1627" t="s">
        <v>4997</v>
      </c>
      <c r="BF1627" t="s">
        <v>5709</v>
      </c>
      <c r="BG1627" t="s">
        <v>5710</v>
      </c>
      <c r="BH1627" t="s">
        <v>4947</v>
      </c>
      <c r="BI1627" t="s">
        <v>195</v>
      </c>
      <c r="BJ1627" t="s">
        <v>195</v>
      </c>
      <c r="BK1627" t="s">
        <v>5398</v>
      </c>
      <c r="BL1627" t="s">
        <v>6853</v>
      </c>
      <c r="BM1627" t="s">
        <v>4949</v>
      </c>
      <c r="BN1627" t="s">
        <v>5400</v>
      </c>
      <c r="BO1627" t="s">
        <v>4950</v>
      </c>
      <c r="BP1627" s="441" t="str">
        <f t="shared" si="25"/>
        <v>WA.2378.EBA.963.102.A.521213</v>
      </c>
    </row>
    <row r="1628" spans="1:68">
      <c r="A1628" t="s">
        <v>4935</v>
      </c>
      <c r="B1628" t="s">
        <v>4936</v>
      </c>
      <c r="C1628" t="s">
        <v>4937</v>
      </c>
      <c r="D1628" t="s">
        <v>3795</v>
      </c>
      <c r="E1628" t="s">
        <v>197</v>
      </c>
      <c r="F1628" t="s">
        <v>3812</v>
      </c>
      <c r="G1628" t="s">
        <v>820</v>
      </c>
      <c r="H1628" t="s">
        <v>4938</v>
      </c>
      <c r="I1628">
        <v>9</v>
      </c>
      <c r="J1628" t="s">
        <v>4994</v>
      </c>
      <c r="K1628">
        <v>2</v>
      </c>
      <c r="L1628" t="s">
        <v>1081</v>
      </c>
      <c r="M1628" t="s">
        <v>8</v>
      </c>
      <c r="N1628" t="s">
        <v>1631</v>
      </c>
      <c r="O1628" t="s">
        <v>518</v>
      </c>
      <c r="P1628" t="s">
        <v>8</v>
      </c>
      <c r="Q1628" t="s">
        <v>4570</v>
      </c>
      <c r="R1628" t="s">
        <v>4940</v>
      </c>
      <c r="S1628" t="s">
        <v>195</v>
      </c>
      <c r="T1628" t="s">
        <v>4570</v>
      </c>
      <c r="U1628" t="s">
        <v>4570</v>
      </c>
      <c r="V1628" t="s">
        <v>5096</v>
      </c>
      <c r="W1628" t="s">
        <v>5092</v>
      </c>
      <c r="X1628" t="s">
        <v>6854</v>
      </c>
      <c r="Y1628" t="s">
        <v>6855</v>
      </c>
      <c r="Z1628" t="s">
        <v>8</v>
      </c>
      <c r="AA1628">
        <v>0</v>
      </c>
      <c r="AB1628" t="s">
        <v>195</v>
      </c>
      <c r="AC1628">
        <v>0</v>
      </c>
      <c r="AD1628" t="s">
        <v>195</v>
      </c>
      <c r="AE1628">
        <v>0</v>
      </c>
      <c r="AF1628" t="s">
        <v>195</v>
      </c>
      <c r="AG1628">
        <v>0</v>
      </c>
      <c r="AH1628" t="s">
        <v>195</v>
      </c>
      <c r="AI1628">
        <v>96</v>
      </c>
      <c r="AJ1628" t="s">
        <v>32</v>
      </c>
      <c r="AK1628">
        <v>350000</v>
      </c>
      <c r="AL1628">
        <v>33600000</v>
      </c>
      <c r="AM1628" t="s">
        <v>195</v>
      </c>
      <c r="AN1628">
        <v>0</v>
      </c>
      <c r="AO1628" t="s">
        <v>4943</v>
      </c>
      <c r="AP1628">
        <v>64405</v>
      </c>
      <c r="AQ1628">
        <v>64405</v>
      </c>
      <c r="AR1628">
        <v>3020771</v>
      </c>
      <c r="AS1628">
        <v>2526415</v>
      </c>
      <c r="AT1628">
        <v>16719172</v>
      </c>
      <c r="AU1628">
        <v>386429</v>
      </c>
      <c r="AV1628">
        <v>386429</v>
      </c>
      <c r="AW1628">
        <v>386429</v>
      </c>
      <c r="AX1628">
        <v>386429</v>
      </c>
      <c r="AY1628">
        <v>1102930</v>
      </c>
      <c r="AZ1628">
        <v>4200805</v>
      </c>
      <c r="BA1628">
        <v>4355381</v>
      </c>
      <c r="BB1628" t="s">
        <v>3796</v>
      </c>
      <c r="BC1628" t="s">
        <v>3797</v>
      </c>
      <c r="BD1628" t="s">
        <v>3813</v>
      </c>
      <c r="BE1628" t="s">
        <v>4997</v>
      </c>
      <c r="BF1628" t="s">
        <v>5709</v>
      </c>
      <c r="BG1628" t="s">
        <v>5710</v>
      </c>
      <c r="BH1628" t="s">
        <v>4947</v>
      </c>
      <c r="BI1628" t="s">
        <v>195</v>
      </c>
      <c r="BJ1628" t="s">
        <v>195</v>
      </c>
      <c r="BK1628" t="s">
        <v>5398</v>
      </c>
      <c r="BL1628" t="s">
        <v>6856</v>
      </c>
      <c r="BM1628" t="s">
        <v>4949</v>
      </c>
      <c r="BN1628" t="s">
        <v>5400</v>
      </c>
      <c r="BO1628" t="s">
        <v>4950</v>
      </c>
      <c r="BP1628" s="441" t="str">
        <f t="shared" si="25"/>
        <v>WA.2378.EBA.963.102.A.521213</v>
      </c>
    </row>
    <row r="1629" spans="1:68">
      <c r="A1629" t="s">
        <v>5010</v>
      </c>
      <c r="B1629" t="s">
        <v>4936</v>
      </c>
      <c r="C1629" t="s">
        <v>4937</v>
      </c>
      <c r="D1629" t="s">
        <v>3795</v>
      </c>
      <c r="E1629" t="s">
        <v>197</v>
      </c>
      <c r="F1629" t="s">
        <v>3812</v>
      </c>
      <c r="G1629" t="s">
        <v>820</v>
      </c>
      <c r="H1629" t="s">
        <v>4938</v>
      </c>
      <c r="I1629">
        <v>9</v>
      </c>
      <c r="J1629" t="s">
        <v>4994</v>
      </c>
      <c r="K1629">
        <v>2</v>
      </c>
      <c r="L1629" t="s">
        <v>1081</v>
      </c>
      <c r="M1629" t="s">
        <v>8</v>
      </c>
      <c r="N1629" t="s">
        <v>1631</v>
      </c>
      <c r="O1629" t="s">
        <v>518</v>
      </c>
      <c r="P1629" t="s">
        <v>8</v>
      </c>
      <c r="Q1629" t="s">
        <v>4570</v>
      </c>
      <c r="R1629" t="s">
        <v>4940</v>
      </c>
      <c r="S1629" t="s">
        <v>195</v>
      </c>
      <c r="T1629" t="s">
        <v>4570</v>
      </c>
      <c r="U1629" t="s">
        <v>4570</v>
      </c>
      <c r="V1629" t="s">
        <v>4951</v>
      </c>
      <c r="W1629" t="s">
        <v>4496</v>
      </c>
      <c r="X1629" t="s">
        <v>6845</v>
      </c>
      <c r="Y1629" t="s">
        <v>6846</v>
      </c>
      <c r="Z1629" t="s">
        <v>8</v>
      </c>
      <c r="AA1629">
        <v>0</v>
      </c>
      <c r="AB1629" t="s">
        <v>195</v>
      </c>
      <c r="AC1629">
        <v>0</v>
      </c>
      <c r="AD1629" t="s">
        <v>195</v>
      </c>
      <c r="AE1629">
        <v>0</v>
      </c>
      <c r="AF1629" t="s">
        <v>195</v>
      </c>
      <c r="AG1629">
        <v>0</v>
      </c>
      <c r="AH1629" t="s">
        <v>195</v>
      </c>
      <c r="AI1629">
        <v>12</v>
      </c>
      <c r="AJ1629" t="s">
        <v>32</v>
      </c>
      <c r="AK1629">
        <v>500000</v>
      </c>
      <c r="AL1629">
        <v>6000000</v>
      </c>
      <c r="AM1629" t="s">
        <v>195</v>
      </c>
      <c r="AN1629">
        <v>0</v>
      </c>
      <c r="AO1629" t="s">
        <v>5011</v>
      </c>
      <c r="AP1629">
        <v>11507</v>
      </c>
      <c r="AQ1629">
        <v>11507</v>
      </c>
      <c r="AR1629">
        <v>539734</v>
      </c>
      <c r="AS1629">
        <v>451405</v>
      </c>
      <c r="AT1629">
        <v>307040</v>
      </c>
      <c r="AU1629">
        <v>508766</v>
      </c>
      <c r="AV1629">
        <v>345224</v>
      </c>
      <c r="AW1629">
        <v>345224</v>
      </c>
      <c r="AX1629">
        <v>345224</v>
      </c>
      <c r="AY1629">
        <v>369677</v>
      </c>
      <c r="AZ1629">
        <v>1035673</v>
      </c>
      <c r="BA1629">
        <v>1729019</v>
      </c>
      <c r="BB1629" t="s">
        <v>3796</v>
      </c>
      <c r="BC1629" t="s">
        <v>3797</v>
      </c>
      <c r="BD1629" t="s">
        <v>3813</v>
      </c>
      <c r="BE1629" t="s">
        <v>4997</v>
      </c>
      <c r="BF1629" t="s">
        <v>5709</v>
      </c>
      <c r="BG1629" t="s">
        <v>5710</v>
      </c>
      <c r="BH1629" t="s">
        <v>4947</v>
      </c>
      <c r="BI1629" t="s">
        <v>195</v>
      </c>
      <c r="BJ1629" t="s">
        <v>195</v>
      </c>
      <c r="BK1629" t="s">
        <v>5398</v>
      </c>
      <c r="BL1629" t="s">
        <v>6847</v>
      </c>
      <c r="BM1629" t="s">
        <v>4949</v>
      </c>
      <c r="BN1629" t="s">
        <v>5400</v>
      </c>
      <c r="BO1629" t="s">
        <v>4950</v>
      </c>
      <c r="BP1629" s="441" t="str">
        <f t="shared" si="25"/>
        <v>WA.2378.EBA.963.102.A.521213</v>
      </c>
    </row>
    <row r="1630" spans="1:68">
      <c r="A1630" t="s">
        <v>5010</v>
      </c>
      <c r="B1630" t="s">
        <v>4936</v>
      </c>
      <c r="C1630" t="s">
        <v>4937</v>
      </c>
      <c r="D1630" t="s">
        <v>3795</v>
      </c>
      <c r="E1630" t="s">
        <v>197</v>
      </c>
      <c r="F1630" t="s">
        <v>3812</v>
      </c>
      <c r="G1630" t="s">
        <v>820</v>
      </c>
      <c r="H1630" t="s">
        <v>4938</v>
      </c>
      <c r="I1630">
        <v>9</v>
      </c>
      <c r="J1630" t="s">
        <v>4994</v>
      </c>
      <c r="K1630">
        <v>2</v>
      </c>
      <c r="L1630" t="s">
        <v>1081</v>
      </c>
      <c r="M1630" t="s">
        <v>8</v>
      </c>
      <c r="N1630" t="s">
        <v>1631</v>
      </c>
      <c r="O1630" t="s">
        <v>518</v>
      </c>
      <c r="P1630" t="s">
        <v>8</v>
      </c>
      <c r="Q1630" t="s">
        <v>4570</v>
      </c>
      <c r="R1630" t="s">
        <v>4940</v>
      </c>
      <c r="S1630" t="s">
        <v>195</v>
      </c>
      <c r="T1630" t="s">
        <v>4570</v>
      </c>
      <c r="U1630" t="s">
        <v>4570</v>
      </c>
      <c r="V1630" t="s">
        <v>5001</v>
      </c>
      <c r="W1630" t="s">
        <v>4951</v>
      </c>
      <c r="X1630" t="s">
        <v>6848</v>
      </c>
      <c r="Y1630" t="s">
        <v>6849</v>
      </c>
      <c r="Z1630" t="s">
        <v>8</v>
      </c>
      <c r="AA1630">
        <v>0</v>
      </c>
      <c r="AB1630" t="s">
        <v>195</v>
      </c>
      <c r="AC1630">
        <v>0</v>
      </c>
      <c r="AD1630" t="s">
        <v>195</v>
      </c>
      <c r="AE1630">
        <v>0</v>
      </c>
      <c r="AF1630" t="s">
        <v>195</v>
      </c>
      <c r="AG1630">
        <v>0</v>
      </c>
      <c r="AH1630" t="s">
        <v>195</v>
      </c>
      <c r="AI1630">
        <v>12</v>
      </c>
      <c r="AJ1630" t="s">
        <v>32</v>
      </c>
      <c r="AK1630">
        <v>450000</v>
      </c>
      <c r="AL1630">
        <v>5400000</v>
      </c>
      <c r="AM1630" t="s">
        <v>195</v>
      </c>
      <c r="AN1630">
        <v>0</v>
      </c>
      <c r="AO1630" t="s">
        <v>5011</v>
      </c>
      <c r="AP1630">
        <v>10357</v>
      </c>
      <c r="AQ1630">
        <v>10357</v>
      </c>
      <c r="AR1630">
        <v>485760</v>
      </c>
      <c r="AS1630">
        <v>406265</v>
      </c>
      <c r="AT1630">
        <v>276336</v>
      </c>
      <c r="AU1630">
        <v>457890</v>
      </c>
      <c r="AV1630">
        <v>310702</v>
      </c>
      <c r="AW1630">
        <v>310702</v>
      </c>
      <c r="AX1630">
        <v>310702</v>
      </c>
      <c r="AY1630">
        <v>332710</v>
      </c>
      <c r="AZ1630">
        <v>932106</v>
      </c>
      <c r="BA1630">
        <v>1556113</v>
      </c>
      <c r="BB1630" t="s">
        <v>3796</v>
      </c>
      <c r="BC1630" t="s">
        <v>3797</v>
      </c>
      <c r="BD1630" t="s">
        <v>3813</v>
      </c>
      <c r="BE1630" t="s">
        <v>4997</v>
      </c>
      <c r="BF1630" t="s">
        <v>5709</v>
      </c>
      <c r="BG1630" t="s">
        <v>5710</v>
      </c>
      <c r="BH1630" t="s">
        <v>4947</v>
      </c>
      <c r="BI1630" t="s">
        <v>195</v>
      </c>
      <c r="BJ1630" t="s">
        <v>195</v>
      </c>
      <c r="BK1630" t="s">
        <v>5398</v>
      </c>
      <c r="BL1630" t="s">
        <v>6850</v>
      </c>
      <c r="BM1630" t="s">
        <v>4949</v>
      </c>
      <c r="BN1630" t="s">
        <v>5400</v>
      </c>
      <c r="BO1630" t="s">
        <v>4950</v>
      </c>
      <c r="BP1630" s="441" t="str">
        <f t="shared" si="25"/>
        <v>WA.2378.EBA.963.102.A.521213</v>
      </c>
    </row>
    <row r="1631" spans="1:68">
      <c r="A1631" t="s">
        <v>5010</v>
      </c>
      <c r="B1631" t="s">
        <v>4936</v>
      </c>
      <c r="C1631" t="s">
        <v>4937</v>
      </c>
      <c r="D1631" t="s">
        <v>3795</v>
      </c>
      <c r="E1631" t="s">
        <v>197</v>
      </c>
      <c r="F1631" t="s">
        <v>3812</v>
      </c>
      <c r="G1631" t="s">
        <v>820</v>
      </c>
      <c r="H1631" t="s">
        <v>4938</v>
      </c>
      <c r="I1631">
        <v>9</v>
      </c>
      <c r="J1631" t="s">
        <v>4994</v>
      </c>
      <c r="K1631">
        <v>2</v>
      </c>
      <c r="L1631" t="s">
        <v>1081</v>
      </c>
      <c r="M1631" t="s">
        <v>8</v>
      </c>
      <c r="N1631" t="s">
        <v>1631</v>
      </c>
      <c r="O1631" t="s">
        <v>518</v>
      </c>
      <c r="P1631" t="s">
        <v>8</v>
      </c>
      <c r="Q1631" t="s">
        <v>4570</v>
      </c>
      <c r="R1631" t="s">
        <v>4940</v>
      </c>
      <c r="S1631" t="s">
        <v>195</v>
      </c>
      <c r="T1631" t="s">
        <v>4570</v>
      </c>
      <c r="U1631" t="s">
        <v>4570</v>
      </c>
      <c r="V1631" t="s">
        <v>5092</v>
      </c>
      <c r="W1631" t="s">
        <v>5001</v>
      </c>
      <c r="X1631" t="s">
        <v>6851</v>
      </c>
      <c r="Y1631" t="s">
        <v>6852</v>
      </c>
      <c r="Z1631" t="s">
        <v>8</v>
      </c>
      <c r="AA1631">
        <v>0</v>
      </c>
      <c r="AB1631" t="s">
        <v>195</v>
      </c>
      <c r="AC1631">
        <v>0</v>
      </c>
      <c r="AD1631" t="s">
        <v>195</v>
      </c>
      <c r="AE1631">
        <v>0</v>
      </c>
      <c r="AF1631" t="s">
        <v>195</v>
      </c>
      <c r="AG1631">
        <v>0</v>
      </c>
      <c r="AH1631" t="s">
        <v>195</v>
      </c>
      <c r="AI1631">
        <v>12</v>
      </c>
      <c r="AJ1631" t="s">
        <v>32</v>
      </c>
      <c r="AK1631">
        <v>400000</v>
      </c>
      <c r="AL1631">
        <v>4800000</v>
      </c>
      <c r="AM1631" t="s">
        <v>195</v>
      </c>
      <c r="AN1631">
        <v>0</v>
      </c>
      <c r="AO1631" t="s">
        <v>5011</v>
      </c>
      <c r="AP1631">
        <v>9206</v>
      </c>
      <c r="AQ1631">
        <v>9206</v>
      </c>
      <c r="AR1631">
        <v>431787</v>
      </c>
      <c r="AS1631">
        <v>361124</v>
      </c>
      <c r="AT1631">
        <v>245632</v>
      </c>
      <c r="AU1631">
        <v>407013</v>
      </c>
      <c r="AV1631">
        <v>276180</v>
      </c>
      <c r="AW1631">
        <v>276180</v>
      </c>
      <c r="AX1631">
        <v>276180</v>
      </c>
      <c r="AY1631">
        <v>295742</v>
      </c>
      <c r="AZ1631">
        <v>828539</v>
      </c>
      <c r="BA1631">
        <v>1383211</v>
      </c>
      <c r="BB1631" t="s">
        <v>3796</v>
      </c>
      <c r="BC1631" t="s">
        <v>3797</v>
      </c>
      <c r="BD1631" t="s">
        <v>3813</v>
      </c>
      <c r="BE1631" t="s">
        <v>4997</v>
      </c>
      <c r="BF1631" t="s">
        <v>5709</v>
      </c>
      <c r="BG1631" t="s">
        <v>5710</v>
      </c>
      <c r="BH1631" t="s">
        <v>4947</v>
      </c>
      <c r="BI1631" t="s">
        <v>195</v>
      </c>
      <c r="BJ1631" t="s">
        <v>195</v>
      </c>
      <c r="BK1631" t="s">
        <v>5398</v>
      </c>
      <c r="BL1631" t="s">
        <v>6853</v>
      </c>
      <c r="BM1631" t="s">
        <v>4949</v>
      </c>
      <c r="BN1631" t="s">
        <v>5400</v>
      </c>
      <c r="BO1631" t="s">
        <v>4950</v>
      </c>
      <c r="BP1631" s="441" t="str">
        <f t="shared" si="25"/>
        <v>WA.2378.EBA.963.102.A.521213</v>
      </c>
    </row>
    <row r="1632" spans="1:68">
      <c r="A1632" t="s">
        <v>5010</v>
      </c>
      <c r="B1632" t="s">
        <v>4936</v>
      </c>
      <c r="C1632" t="s">
        <v>4937</v>
      </c>
      <c r="D1632" t="s">
        <v>3795</v>
      </c>
      <c r="E1632" t="s">
        <v>197</v>
      </c>
      <c r="F1632" t="s">
        <v>3812</v>
      </c>
      <c r="G1632" t="s">
        <v>820</v>
      </c>
      <c r="H1632" t="s">
        <v>4938</v>
      </c>
      <c r="I1632">
        <v>9</v>
      </c>
      <c r="J1632" t="s">
        <v>4994</v>
      </c>
      <c r="K1632">
        <v>2</v>
      </c>
      <c r="L1632" t="s">
        <v>1081</v>
      </c>
      <c r="M1632" t="s">
        <v>8</v>
      </c>
      <c r="N1632" t="s">
        <v>1631</v>
      </c>
      <c r="O1632" t="s">
        <v>518</v>
      </c>
      <c r="P1632" t="s">
        <v>8</v>
      </c>
      <c r="Q1632" t="s">
        <v>4570</v>
      </c>
      <c r="R1632" t="s">
        <v>4940</v>
      </c>
      <c r="S1632" t="s">
        <v>195</v>
      </c>
      <c r="T1632" t="s">
        <v>4570</v>
      </c>
      <c r="U1632" t="s">
        <v>4570</v>
      </c>
      <c r="V1632" t="s">
        <v>5096</v>
      </c>
      <c r="W1632" t="s">
        <v>5092</v>
      </c>
      <c r="X1632" t="s">
        <v>6854</v>
      </c>
      <c r="Y1632" t="s">
        <v>6857</v>
      </c>
      <c r="Z1632" t="s">
        <v>8</v>
      </c>
      <c r="AA1632">
        <v>0</v>
      </c>
      <c r="AB1632" t="s">
        <v>195</v>
      </c>
      <c r="AC1632">
        <v>0</v>
      </c>
      <c r="AD1632" t="s">
        <v>195</v>
      </c>
      <c r="AE1632">
        <v>0</v>
      </c>
      <c r="AF1632" t="s">
        <v>195</v>
      </c>
      <c r="AG1632">
        <v>0</v>
      </c>
      <c r="AH1632" t="s">
        <v>195</v>
      </c>
      <c r="AI1632">
        <v>96</v>
      </c>
      <c r="AJ1632" t="s">
        <v>32</v>
      </c>
      <c r="AK1632">
        <v>350000</v>
      </c>
      <c r="AL1632">
        <v>33600000</v>
      </c>
      <c r="AM1632" t="s">
        <v>195</v>
      </c>
      <c r="AN1632">
        <v>0</v>
      </c>
      <c r="AO1632" t="s">
        <v>5011</v>
      </c>
      <c r="AP1632">
        <v>64442</v>
      </c>
      <c r="AQ1632">
        <v>64442</v>
      </c>
      <c r="AR1632">
        <v>3022509</v>
      </c>
      <c r="AS1632">
        <v>2527868</v>
      </c>
      <c r="AT1632">
        <v>1719424</v>
      </c>
      <c r="AU1632">
        <v>2849092</v>
      </c>
      <c r="AV1632">
        <v>1933257</v>
      </c>
      <c r="AW1632">
        <v>1933257</v>
      </c>
      <c r="AX1632">
        <v>1933257</v>
      </c>
      <c r="AY1632">
        <v>2070193</v>
      </c>
      <c r="AZ1632">
        <v>5799770</v>
      </c>
      <c r="BA1632">
        <v>9682489</v>
      </c>
      <c r="BB1632" t="s">
        <v>3796</v>
      </c>
      <c r="BC1632" t="s">
        <v>3797</v>
      </c>
      <c r="BD1632" t="s">
        <v>3813</v>
      </c>
      <c r="BE1632" t="s">
        <v>4997</v>
      </c>
      <c r="BF1632" t="s">
        <v>5709</v>
      </c>
      <c r="BG1632" t="s">
        <v>5710</v>
      </c>
      <c r="BH1632" t="s">
        <v>4947</v>
      </c>
      <c r="BI1632" t="s">
        <v>195</v>
      </c>
      <c r="BJ1632" t="s">
        <v>195</v>
      </c>
      <c r="BK1632" t="s">
        <v>5398</v>
      </c>
      <c r="BL1632" t="s">
        <v>6858</v>
      </c>
      <c r="BM1632" t="s">
        <v>4949</v>
      </c>
      <c r="BN1632" t="s">
        <v>5400</v>
      </c>
      <c r="BO1632" t="s">
        <v>4950</v>
      </c>
      <c r="BP1632" s="441" t="str">
        <f t="shared" si="25"/>
        <v>WA.2378.EBA.963.102.A.521213</v>
      </c>
    </row>
    <row r="1633" spans="1:68">
      <c r="A1633" t="s">
        <v>4935</v>
      </c>
      <c r="B1633" t="s">
        <v>4936</v>
      </c>
      <c r="C1633" t="s">
        <v>4937</v>
      </c>
      <c r="D1633" t="s">
        <v>3795</v>
      </c>
      <c r="E1633" t="s">
        <v>197</v>
      </c>
      <c r="F1633" t="s">
        <v>3812</v>
      </c>
      <c r="G1633" t="s">
        <v>820</v>
      </c>
      <c r="H1633" t="s">
        <v>4938</v>
      </c>
      <c r="I1633">
        <v>9</v>
      </c>
      <c r="J1633" t="s">
        <v>4994</v>
      </c>
      <c r="K1633">
        <v>2</v>
      </c>
      <c r="L1633" t="s">
        <v>1081</v>
      </c>
      <c r="M1633" t="s">
        <v>8</v>
      </c>
      <c r="N1633" t="s">
        <v>1631</v>
      </c>
      <c r="O1633" t="s">
        <v>526</v>
      </c>
      <c r="P1633" t="s">
        <v>8</v>
      </c>
      <c r="Q1633" t="s">
        <v>4570</v>
      </c>
      <c r="R1633" t="s">
        <v>4940</v>
      </c>
      <c r="S1633" t="s">
        <v>195</v>
      </c>
      <c r="T1633" t="s">
        <v>4570</v>
      </c>
      <c r="U1633" t="s">
        <v>4570</v>
      </c>
      <c r="V1633" t="s">
        <v>4951</v>
      </c>
      <c r="W1633" t="s">
        <v>4496</v>
      </c>
      <c r="X1633" t="s">
        <v>6859</v>
      </c>
      <c r="Y1633" t="s">
        <v>6860</v>
      </c>
      <c r="Z1633" t="s">
        <v>8</v>
      </c>
      <c r="AA1633">
        <v>0</v>
      </c>
      <c r="AB1633" t="s">
        <v>195</v>
      </c>
      <c r="AC1633">
        <v>0</v>
      </c>
      <c r="AD1633" t="s">
        <v>195</v>
      </c>
      <c r="AE1633">
        <v>0</v>
      </c>
      <c r="AF1633" t="s">
        <v>195</v>
      </c>
      <c r="AG1633">
        <v>0</v>
      </c>
      <c r="AH1633" t="s">
        <v>195</v>
      </c>
      <c r="AI1633">
        <v>750</v>
      </c>
      <c r="AJ1633" t="s">
        <v>1648</v>
      </c>
      <c r="AK1633">
        <v>16000</v>
      </c>
      <c r="AL1633">
        <v>12000000</v>
      </c>
      <c r="AM1633" t="s">
        <v>195</v>
      </c>
      <c r="AN1633">
        <v>0</v>
      </c>
      <c r="AO1633" t="s">
        <v>4943</v>
      </c>
      <c r="AP1633">
        <v>23002</v>
      </c>
      <c r="AQ1633">
        <v>23002</v>
      </c>
      <c r="AR1633">
        <v>1078847</v>
      </c>
      <c r="AS1633">
        <v>902291</v>
      </c>
      <c r="AT1633">
        <v>5971133</v>
      </c>
      <c r="AU1633">
        <v>138010</v>
      </c>
      <c r="AV1633">
        <v>138010</v>
      </c>
      <c r="AW1633">
        <v>138010</v>
      </c>
      <c r="AX1633">
        <v>138010</v>
      </c>
      <c r="AY1633">
        <v>393904</v>
      </c>
      <c r="AZ1633">
        <v>1500287</v>
      </c>
      <c r="BA1633">
        <v>1555494</v>
      </c>
      <c r="BB1633" t="s">
        <v>3796</v>
      </c>
      <c r="BC1633" t="s">
        <v>3797</v>
      </c>
      <c r="BD1633" t="s">
        <v>3813</v>
      </c>
      <c r="BE1633" t="s">
        <v>4997</v>
      </c>
      <c r="BF1633" t="s">
        <v>5709</v>
      </c>
      <c r="BG1633" t="s">
        <v>5710</v>
      </c>
      <c r="BH1633" t="s">
        <v>4947</v>
      </c>
      <c r="BI1633" t="s">
        <v>195</v>
      </c>
      <c r="BJ1633" t="s">
        <v>195</v>
      </c>
      <c r="BK1633" t="s">
        <v>3786</v>
      </c>
      <c r="BL1633" t="s">
        <v>6861</v>
      </c>
      <c r="BM1633" t="s">
        <v>4949</v>
      </c>
      <c r="BN1633" t="s">
        <v>5439</v>
      </c>
      <c r="BO1633" t="s">
        <v>4950</v>
      </c>
      <c r="BP1633" s="441" t="str">
        <f t="shared" si="25"/>
        <v>WA.2378.EBA.963.102.A.521219</v>
      </c>
    </row>
    <row r="1634" spans="1:68">
      <c r="A1634" t="s">
        <v>4935</v>
      </c>
      <c r="B1634" t="s">
        <v>4936</v>
      </c>
      <c r="C1634" t="s">
        <v>4937</v>
      </c>
      <c r="D1634" t="s">
        <v>3795</v>
      </c>
      <c r="E1634" t="s">
        <v>197</v>
      </c>
      <c r="F1634" t="s">
        <v>3812</v>
      </c>
      <c r="G1634" t="s">
        <v>820</v>
      </c>
      <c r="H1634" t="s">
        <v>4938</v>
      </c>
      <c r="I1634">
        <v>9</v>
      </c>
      <c r="J1634" t="s">
        <v>4994</v>
      </c>
      <c r="K1634">
        <v>2</v>
      </c>
      <c r="L1634" t="s">
        <v>1081</v>
      </c>
      <c r="M1634" t="s">
        <v>8</v>
      </c>
      <c r="N1634" t="s">
        <v>1631</v>
      </c>
      <c r="O1634" t="s">
        <v>526</v>
      </c>
      <c r="P1634" t="s">
        <v>8</v>
      </c>
      <c r="Q1634" t="s">
        <v>4570</v>
      </c>
      <c r="R1634" t="s">
        <v>4940</v>
      </c>
      <c r="S1634" t="s">
        <v>195</v>
      </c>
      <c r="T1634" t="s">
        <v>4570</v>
      </c>
      <c r="U1634" t="s">
        <v>4570</v>
      </c>
      <c r="V1634" t="s">
        <v>5001</v>
      </c>
      <c r="W1634" t="s">
        <v>4951</v>
      </c>
      <c r="X1634" t="s">
        <v>6862</v>
      </c>
      <c r="Y1634" t="s">
        <v>6863</v>
      </c>
      <c r="Z1634" t="s">
        <v>8</v>
      </c>
      <c r="AA1634">
        <v>0</v>
      </c>
      <c r="AB1634" t="s">
        <v>195</v>
      </c>
      <c r="AC1634">
        <v>0</v>
      </c>
      <c r="AD1634" t="s">
        <v>195</v>
      </c>
      <c r="AE1634">
        <v>0</v>
      </c>
      <c r="AF1634" t="s">
        <v>195</v>
      </c>
      <c r="AG1634">
        <v>0</v>
      </c>
      <c r="AH1634" t="s">
        <v>195</v>
      </c>
      <c r="AI1634">
        <v>1</v>
      </c>
      <c r="AJ1634" t="s">
        <v>1651</v>
      </c>
      <c r="AK1634">
        <v>5000000</v>
      </c>
      <c r="AL1634">
        <v>5000000</v>
      </c>
      <c r="AM1634" t="s">
        <v>195</v>
      </c>
      <c r="AN1634">
        <v>0</v>
      </c>
      <c r="AO1634" t="s">
        <v>4943</v>
      </c>
      <c r="AP1634">
        <v>9584</v>
      </c>
      <c r="AQ1634">
        <v>9584</v>
      </c>
      <c r="AR1634">
        <v>449519</v>
      </c>
      <c r="AS1634">
        <v>375955</v>
      </c>
      <c r="AT1634">
        <v>2487972</v>
      </c>
      <c r="AU1634">
        <v>57504</v>
      </c>
      <c r="AV1634">
        <v>57504</v>
      </c>
      <c r="AW1634">
        <v>57504</v>
      </c>
      <c r="AX1634">
        <v>57504</v>
      </c>
      <c r="AY1634">
        <v>164127</v>
      </c>
      <c r="AZ1634">
        <v>625120</v>
      </c>
      <c r="BA1634">
        <v>648123</v>
      </c>
      <c r="BB1634" t="s">
        <v>3796</v>
      </c>
      <c r="BC1634" t="s">
        <v>3797</v>
      </c>
      <c r="BD1634" t="s">
        <v>3813</v>
      </c>
      <c r="BE1634" t="s">
        <v>4997</v>
      </c>
      <c r="BF1634" t="s">
        <v>5709</v>
      </c>
      <c r="BG1634" t="s">
        <v>5710</v>
      </c>
      <c r="BH1634" t="s">
        <v>4947</v>
      </c>
      <c r="BI1634" t="s">
        <v>195</v>
      </c>
      <c r="BJ1634" t="s">
        <v>195</v>
      </c>
      <c r="BK1634" t="s">
        <v>3786</v>
      </c>
      <c r="BL1634" t="s">
        <v>6864</v>
      </c>
      <c r="BM1634" t="s">
        <v>4949</v>
      </c>
      <c r="BN1634" t="s">
        <v>5439</v>
      </c>
      <c r="BO1634" t="s">
        <v>4950</v>
      </c>
      <c r="BP1634" s="441" t="str">
        <f t="shared" si="25"/>
        <v>WA.2378.EBA.963.102.A.521219</v>
      </c>
    </row>
    <row r="1635" spans="1:68">
      <c r="A1635" t="s">
        <v>4935</v>
      </c>
      <c r="B1635" t="s">
        <v>4936</v>
      </c>
      <c r="C1635" t="s">
        <v>4937</v>
      </c>
      <c r="D1635" t="s">
        <v>3795</v>
      </c>
      <c r="E1635" t="s">
        <v>197</v>
      </c>
      <c r="F1635" t="s">
        <v>3812</v>
      </c>
      <c r="G1635" t="s">
        <v>820</v>
      </c>
      <c r="H1635" t="s">
        <v>4938</v>
      </c>
      <c r="I1635">
        <v>9</v>
      </c>
      <c r="J1635" t="s">
        <v>4994</v>
      </c>
      <c r="K1635">
        <v>2</v>
      </c>
      <c r="L1635" t="s">
        <v>1081</v>
      </c>
      <c r="M1635" t="s">
        <v>8</v>
      </c>
      <c r="N1635" t="s">
        <v>1631</v>
      </c>
      <c r="O1635" t="s">
        <v>526</v>
      </c>
      <c r="P1635" t="s">
        <v>8</v>
      </c>
      <c r="Q1635" t="s">
        <v>4570</v>
      </c>
      <c r="R1635" t="s">
        <v>4940</v>
      </c>
      <c r="S1635" t="s">
        <v>195</v>
      </c>
      <c r="T1635" t="s">
        <v>4570</v>
      </c>
      <c r="U1635" t="s">
        <v>4570</v>
      </c>
      <c r="V1635" t="s">
        <v>5092</v>
      </c>
      <c r="W1635" t="s">
        <v>5001</v>
      </c>
      <c r="X1635" t="s">
        <v>6865</v>
      </c>
      <c r="Y1635" t="s">
        <v>6866</v>
      </c>
      <c r="Z1635" t="s">
        <v>8</v>
      </c>
      <c r="AA1635">
        <v>0</v>
      </c>
      <c r="AB1635" t="s">
        <v>195</v>
      </c>
      <c r="AC1635">
        <v>0</v>
      </c>
      <c r="AD1635" t="s">
        <v>195</v>
      </c>
      <c r="AE1635">
        <v>0</v>
      </c>
      <c r="AF1635" t="s">
        <v>195</v>
      </c>
      <c r="AG1635">
        <v>0</v>
      </c>
      <c r="AH1635" t="s">
        <v>195</v>
      </c>
      <c r="AI1635">
        <v>1</v>
      </c>
      <c r="AJ1635" t="s">
        <v>1651</v>
      </c>
      <c r="AK1635">
        <v>1000000</v>
      </c>
      <c r="AL1635">
        <v>1000000</v>
      </c>
      <c r="AM1635" t="s">
        <v>195</v>
      </c>
      <c r="AN1635">
        <v>0</v>
      </c>
      <c r="AO1635" t="s">
        <v>4943</v>
      </c>
      <c r="AP1635">
        <v>1917</v>
      </c>
      <c r="AQ1635">
        <v>1917</v>
      </c>
      <c r="AR1635">
        <v>89904</v>
      </c>
      <c r="AS1635">
        <v>75191</v>
      </c>
      <c r="AT1635">
        <v>497594</v>
      </c>
      <c r="AU1635">
        <v>11501</v>
      </c>
      <c r="AV1635">
        <v>11501</v>
      </c>
      <c r="AW1635">
        <v>11501</v>
      </c>
      <c r="AX1635">
        <v>11501</v>
      </c>
      <c r="AY1635">
        <v>32825</v>
      </c>
      <c r="AZ1635">
        <v>125024</v>
      </c>
      <c r="BA1635">
        <v>129624</v>
      </c>
      <c r="BB1635" t="s">
        <v>3796</v>
      </c>
      <c r="BC1635" t="s">
        <v>3797</v>
      </c>
      <c r="BD1635" t="s">
        <v>3813</v>
      </c>
      <c r="BE1635" t="s">
        <v>4997</v>
      </c>
      <c r="BF1635" t="s">
        <v>5709</v>
      </c>
      <c r="BG1635" t="s">
        <v>5710</v>
      </c>
      <c r="BH1635" t="s">
        <v>4947</v>
      </c>
      <c r="BI1635" t="s">
        <v>195</v>
      </c>
      <c r="BJ1635" t="s">
        <v>195</v>
      </c>
      <c r="BK1635" t="s">
        <v>3786</v>
      </c>
      <c r="BL1635" t="s">
        <v>6867</v>
      </c>
      <c r="BM1635" t="s">
        <v>4949</v>
      </c>
      <c r="BN1635" t="s">
        <v>5439</v>
      </c>
      <c r="BO1635" t="s">
        <v>4950</v>
      </c>
      <c r="BP1635" s="441" t="str">
        <f t="shared" si="25"/>
        <v>WA.2378.EBA.963.102.A.521219</v>
      </c>
    </row>
    <row r="1636" spans="1:68">
      <c r="A1636" t="s">
        <v>4935</v>
      </c>
      <c r="B1636" t="s">
        <v>4936</v>
      </c>
      <c r="C1636" t="s">
        <v>4937</v>
      </c>
      <c r="D1636" t="s">
        <v>3795</v>
      </c>
      <c r="E1636" t="s">
        <v>197</v>
      </c>
      <c r="F1636" t="s">
        <v>3812</v>
      </c>
      <c r="G1636" t="s">
        <v>820</v>
      </c>
      <c r="H1636" t="s">
        <v>4938</v>
      </c>
      <c r="I1636">
        <v>9</v>
      </c>
      <c r="J1636" t="s">
        <v>4994</v>
      </c>
      <c r="K1636">
        <v>2</v>
      </c>
      <c r="L1636" t="s">
        <v>1081</v>
      </c>
      <c r="M1636" t="s">
        <v>8</v>
      </c>
      <c r="N1636" t="s">
        <v>1631</v>
      </c>
      <c r="O1636" t="s">
        <v>526</v>
      </c>
      <c r="P1636" t="s">
        <v>8</v>
      </c>
      <c r="Q1636" t="s">
        <v>4570</v>
      </c>
      <c r="R1636" t="s">
        <v>4940</v>
      </c>
      <c r="S1636" t="s">
        <v>195</v>
      </c>
      <c r="T1636" t="s">
        <v>4570</v>
      </c>
      <c r="U1636" t="s">
        <v>4570</v>
      </c>
      <c r="V1636" t="s">
        <v>5096</v>
      </c>
      <c r="W1636" t="s">
        <v>5092</v>
      </c>
      <c r="X1636" t="s">
        <v>6868</v>
      </c>
      <c r="Y1636" t="s">
        <v>6869</v>
      </c>
      <c r="Z1636" t="s">
        <v>8</v>
      </c>
      <c r="AA1636">
        <v>0</v>
      </c>
      <c r="AB1636" t="s">
        <v>195</v>
      </c>
      <c r="AC1636">
        <v>0</v>
      </c>
      <c r="AD1636" t="s">
        <v>195</v>
      </c>
      <c r="AE1636">
        <v>0</v>
      </c>
      <c r="AF1636" t="s">
        <v>195</v>
      </c>
      <c r="AG1636">
        <v>0</v>
      </c>
      <c r="AH1636" t="s">
        <v>195</v>
      </c>
      <c r="AI1636">
        <v>750</v>
      </c>
      <c r="AJ1636" t="s">
        <v>1656</v>
      </c>
      <c r="AK1636">
        <v>16000</v>
      </c>
      <c r="AL1636">
        <v>12000000</v>
      </c>
      <c r="AM1636" t="s">
        <v>195</v>
      </c>
      <c r="AN1636">
        <v>0</v>
      </c>
      <c r="AO1636" t="s">
        <v>4943</v>
      </c>
      <c r="AP1636">
        <v>23002</v>
      </c>
      <c r="AQ1636">
        <v>23002</v>
      </c>
      <c r="AR1636">
        <v>1078847</v>
      </c>
      <c r="AS1636">
        <v>902291</v>
      </c>
      <c r="AT1636">
        <v>5971133</v>
      </c>
      <c r="AU1636">
        <v>138010</v>
      </c>
      <c r="AV1636">
        <v>138010</v>
      </c>
      <c r="AW1636">
        <v>138010</v>
      </c>
      <c r="AX1636">
        <v>138010</v>
      </c>
      <c r="AY1636">
        <v>393904</v>
      </c>
      <c r="AZ1636">
        <v>1500287</v>
      </c>
      <c r="BA1636">
        <v>1555494</v>
      </c>
      <c r="BB1636" t="s">
        <v>3796</v>
      </c>
      <c r="BC1636" t="s">
        <v>3797</v>
      </c>
      <c r="BD1636" t="s">
        <v>3813</v>
      </c>
      <c r="BE1636" t="s">
        <v>4997</v>
      </c>
      <c r="BF1636" t="s">
        <v>5709</v>
      </c>
      <c r="BG1636" t="s">
        <v>5710</v>
      </c>
      <c r="BH1636" t="s">
        <v>4947</v>
      </c>
      <c r="BI1636" t="s">
        <v>195</v>
      </c>
      <c r="BJ1636" t="s">
        <v>195</v>
      </c>
      <c r="BK1636" t="s">
        <v>3786</v>
      </c>
      <c r="BL1636" t="s">
        <v>6870</v>
      </c>
      <c r="BM1636" t="s">
        <v>4949</v>
      </c>
      <c r="BN1636" t="s">
        <v>5439</v>
      </c>
      <c r="BO1636" t="s">
        <v>4950</v>
      </c>
      <c r="BP1636" s="441" t="str">
        <f t="shared" si="25"/>
        <v>WA.2378.EBA.963.102.A.521219</v>
      </c>
    </row>
    <row r="1637" spans="1:68">
      <c r="A1637" t="s">
        <v>4935</v>
      </c>
      <c r="B1637" t="s">
        <v>4936</v>
      </c>
      <c r="C1637" t="s">
        <v>4937</v>
      </c>
      <c r="D1637" t="s">
        <v>3795</v>
      </c>
      <c r="E1637" t="s">
        <v>197</v>
      </c>
      <c r="F1637" t="s">
        <v>3812</v>
      </c>
      <c r="G1637" t="s">
        <v>820</v>
      </c>
      <c r="H1637" t="s">
        <v>4938</v>
      </c>
      <c r="I1637">
        <v>9</v>
      </c>
      <c r="J1637" t="s">
        <v>4994</v>
      </c>
      <c r="K1637">
        <v>2</v>
      </c>
      <c r="L1637" t="s">
        <v>1081</v>
      </c>
      <c r="M1637" t="s">
        <v>8</v>
      </c>
      <c r="N1637" t="s">
        <v>1631</v>
      </c>
      <c r="O1637" t="s">
        <v>526</v>
      </c>
      <c r="P1637" t="s">
        <v>8</v>
      </c>
      <c r="Q1637" t="s">
        <v>4570</v>
      </c>
      <c r="R1637" t="s">
        <v>4940</v>
      </c>
      <c r="S1637" t="s">
        <v>195</v>
      </c>
      <c r="T1637" t="s">
        <v>4570</v>
      </c>
      <c r="U1637" t="s">
        <v>4570</v>
      </c>
      <c r="V1637" t="s">
        <v>5265</v>
      </c>
      <c r="W1637" t="s">
        <v>5096</v>
      </c>
      <c r="X1637" t="s">
        <v>6871</v>
      </c>
      <c r="Y1637" t="s">
        <v>6872</v>
      </c>
      <c r="Z1637" t="s">
        <v>8</v>
      </c>
      <c r="AA1637">
        <v>0</v>
      </c>
      <c r="AB1637" t="s">
        <v>195</v>
      </c>
      <c r="AC1637">
        <v>0</v>
      </c>
      <c r="AD1637" t="s">
        <v>195</v>
      </c>
      <c r="AE1637">
        <v>0</v>
      </c>
      <c r="AF1637" t="s">
        <v>195</v>
      </c>
      <c r="AG1637">
        <v>0</v>
      </c>
      <c r="AH1637" t="s">
        <v>195</v>
      </c>
      <c r="AI1637">
        <v>1</v>
      </c>
      <c r="AJ1637" t="s">
        <v>1651</v>
      </c>
      <c r="AK1637">
        <v>4600000</v>
      </c>
      <c r="AL1637">
        <v>4600000</v>
      </c>
      <c r="AM1637" t="s">
        <v>195</v>
      </c>
      <c r="AN1637">
        <v>0</v>
      </c>
      <c r="AO1637" t="s">
        <v>4943</v>
      </c>
      <c r="AP1637">
        <v>8817</v>
      </c>
      <c r="AQ1637">
        <v>8817</v>
      </c>
      <c r="AR1637">
        <v>413558</v>
      </c>
      <c r="AS1637">
        <v>345878</v>
      </c>
      <c r="AT1637">
        <v>2288934</v>
      </c>
      <c r="AU1637">
        <v>52904</v>
      </c>
      <c r="AV1637">
        <v>52904</v>
      </c>
      <c r="AW1637">
        <v>52904</v>
      </c>
      <c r="AX1637">
        <v>52904</v>
      </c>
      <c r="AY1637">
        <v>150996</v>
      </c>
      <c r="AZ1637">
        <v>575110</v>
      </c>
      <c r="BA1637">
        <v>596274</v>
      </c>
      <c r="BB1637" t="s">
        <v>3796</v>
      </c>
      <c r="BC1637" t="s">
        <v>3797</v>
      </c>
      <c r="BD1637" t="s">
        <v>3813</v>
      </c>
      <c r="BE1637" t="s">
        <v>4997</v>
      </c>
      <c r="BF1637" t="s">
        <v>5709</v>
      </c>
      <c r="BG1637" t="s">
        <v>5710</v>
      </c>
      <c r="BH1637" t="s">
        <v>4947</v>
      </c>
      <c r="BI1637" t="s">
        <v>195</v>
      </c>
      <c r="BJ1637" t="s">
        <v>195</v>
      </c>
      <c r="BK1637" t="s">
        <v>3786</v>
      </c>
      <c r="BL1637" t="s">
        <v>6873</v>
      </c>
      <c r="BM1637" t="s">
        <v>4949</v>
      </c>
      <c r="BN1637" t="s">
        <v>5439</v>
      </c>
      <c r="BO1637" t="s">
        <v>4950</v>
      </c>
      <c r="BP1637" s="441" t="str">
        <f t="shared" si="25"/>
        <v>WA.2378.EBA.963.102.A.521219</v>
      </c>
    </row>
    <row r="1638" spans="1:68">
      <c r="A1638" t="s">
        <v>5010</v>
      </c>
      <c r="B1638" t="s">
        <v>4936</v>
      </c>
      <c r="C1638" t="s">
        <v>4937</v>
      </c>
      <c r="D1638" t="s">
        <v>3795</v>
      </c>
      <c r="E1638" t="s">
        <v>197</v>
      </c>
      <c r="F1638" t="s">
        <v>3812</v>
      </c>
      <c r="G1638" t="s">
        <v>820</v>
      </c>
      <c r="H1638" t="s">
        <v>4938</v>
      </c>
      <c r="I1638">
        <v>9</v>
      </c>
      <c r="J1638" t="s">
        <v>4994</v>
      </c>
      <c r="K1638">
        <v>2</v>
      </c>
      <c r="L1638" t="s">
        <v>1081</v>
      </c>
      <c r="M1638" t="s">
        <v>8</v>
      </c>
      <c r="N1638" t="s">
        <v>1631</v>
      </c>
      <c r="O1638" t="s">
        <v>526</v>
      </c>
      <c r="P1638" t="s">
        <v>8</v>
      </c>
      <c r="Q1638" t="s">
        <v>4570</v>
      </c>
      <c r="R1638" t="s">
        <v>4940</v>
      </c>
      <c r="S1638" t="s">
        <v>195</v>
      </c>
      <c r="T1638" t="s">
        <v>4570</v>
      </c>
      <c r="U1638" t="s">
        <v>4570</v>
      </c>
      <c r="V1638" t="s">
        <v>4951</v>
      </c>
      <c r="W1638" t="s">
        <v>4496</v>
      </c>
      <c r="X1638" t="s">
        <v>6859</v>
      </c>
      <c r="Y1638" t="s">
        <v>6860</v>
      </c>
      <c r="Z1638" t="s">
        <v>8</v>
      </c>
      <c r="AA1638">
        <v>0</v>
      </c>
      <c r="AB1638" t="s">
        <v>195</v>
      </c>
      <c r="AC1638">
        <v>0</v>
      </c>
      <c r="AD1638" t="s">
        <v>195</v>
      </c>
      <c r="AE1638">
        <v>0</v>
      </c>
      <c r="AF1638" t="s">
        <v>195</v>
      </c>
      <c r="AG1638">
        <v>0</v>
      </c>
      <c r="AH1638" t="s">
        <v>195</v>
      </c>
      <c r="AI1638">
        <v>750</v>
      </c>
      <c r="AJ1638" t="s">
        <v>1648</v>
      </c>
      <c r="AK1638">
        <v>16000</v>
      </c>
      <c r="AL1638">
        <v>12000000</v>
      </c>
      <c r="AM1638" t="s">
        <v>195</v>
      </c>
      <c r="AN1638">
        <v>0</v>
      </c>
      <c r="AO1638" t="s">
        <v>5011</v>
      </c>
      <c r="AP1638">
        <v>23015</v>
      </c>
      <c r="AQ1638">
        <v>23015</v>
      </c>
      <c r="AR1638">
        <v>1079468</v>
      </c>
      <c r="AS1638">
        <v>902810</v>
      </c>
      <c r="AT1638">
        <v>614080</v>
      </c>
      <c r="AU1638">
        <v>1017533</v>
      </c>
      <c r="AV1638">
        <v>690449</v>
      </c>
      <c r="AW1638">
        <v>690449</v>
      </c>
      <c r="AX1638">
        <v>690449</v>
      </c>
      <c r="AY1638">
        <v>739355</v>
      </c>
      <c r="AZ1638">
        <v>2071346</v>
      </c>
      <c r="BA1638">
        <v>3458031</v>
      </c>
      <c r="BB1638" t="s">
        <v>3796</v>
      </c>
      <c r="BC1638" t="s">
        <v>3797</v>
      </c>
      <c r="BD1638" t="s">
        <v>3813</v>
      </c>
      <c r="BE1638" t="s">
        <v>4997</v>
      </c>
      <c r="BF1638" t="s">
        <v>5709</v>
      </c>
      <c r="BG1638" t="s">
        <v>5710</v>
      </c>
      <c r="BH1638" t="s">
        <v>4947</v>
      </c>
      <c r="BI1638" t="s">
        <v>195</v>
      </c>
      <c r="BJ1638" t="s">
        <v>195</v>
      </c>
      <c r="BK1638" t="s">
        <v>3786</v>
      </c>
      <c r="BL1638" t="s">
        <v>6861</v>
      </c>
      <c r="BM1638" t="s">
        <v>4949</v>
      </c>
      <c r="BN1638" t="s">
        <v>5439</v>
      </c>
      <c r="BO1638" t="s">
        <v>4950</v>
      </c>
      <c r="BP1638" s="441" t="str">
        <f t="shared" si="25"/>
        <v>WA.2378.EBA.963.102.A.521219</v>
      </c>
    </row>
    <row r="1639" spans="1:68">
      <c r="A1639" t="s">
        <v>5010</v>
      </c>
      <c r="B1639" t="s">
        <v>4936</v>
      </c>
      <c r="C1639" t="s">
        <v>4937</v>
      </c>
      <c r="D1639" t="s">
        <v>3795</v>
      </c>
      <c r="E1639" t="s">
        <v>197</v>
      </c>
      <c r="F1639" t="s">
        <v>3812</v>
      </c>
      <c r="G1639" t="s">
        <v>820</v>
      </c>
      <c r="H1639" t="s">
        <v>4938</v>
      </c>
      <c r="I1639">
        <v>9</v>
      </c>
      <c r="J1639" t="s">
        <v>4994</v>
      </c>
      <c r="K1639">
        <v>2</v>
      </c>
      <c r="L1639" t="s">
        <v>1081</v>
      </c>
      <c r="M1639" t="s">
        <v>8</v>
      </c>
      <c r="N1639" t="s">
        <v>1631</v>
      </c>
      <c r="O1639" t="s">
        <v>526</v>
      </c>
      <c r="P1639" t="s">
        <v>8</v>
      </c>
      <c r="Q1639" t="s">
        <v>4570</v>
      </c>
      <c r="R1639" t="s">
        <v>4940</v>
      </c>
      <c r="S1639" t="s">
        <v>195</v>
      </c>
      <c r="T1639" t="s">
        <v>4570</v>
      </c>
      <c r="U1639" t="s">
        <v>4570</v>
      </c>
      <c r="V1639" t="s">
        <v>5001</v>
      </c>
      <c r="W1639" t="s">
        <v>4951</v>
      </c>
      <c r="X1639" t="s">
        <v>6862</v>
      </c>
      <c r="Y1639" t="s">
        <v>6863</v>
      </c>
      <c r="Z1639" t="s">
        <v>8</v>
      </c>
      <c r="AA1639">
        <v>0</v>
      </c>
      <c r="AB1639" t="s">
        <v>195</v>
      </c>
      <c r="AC1639">
        <v>0</v>
      </c>
      <c r="AD1639" t="s">
        <v>195</v>
      </c>
      <c r="AE1639">
        <v>0</v>
      </c>
      <c r="AF1639" t="s">
        <v>195</v>
      </c>
      <c r="AG1639">
        <v>0</v>
      </c>
      <c r="AH1639" t="s">
        <v>195</v>
      </c>
      <c r="AI1639">
        <v>1</v>
      </c>
      <c r="AJ1639" t="s">
        <v>1651</v>
      </c>
      <c r="AK1639">
        <v>5000000</v>
      </c>
      <c r="AL1639">
        <v>5000000</v>
      </c>
      <c r="AM1639" t="s">
        <v>195</v>
      </c>
      <c r="AN1639">
        <v>0</v>
      </c>
      <c r="AO1639" t="s">
        <v>5011</v>
      </c>
      <c r="AP1639">
        <v>9590</v>
      </c>
      <c r="AQ1639">
        <v>9590</v>
      </c>
      <c r="AR1639">
        <v>449778</v>
      </c>
      <c r="AS1639">
        <v>376171</v>
      </c>
      <c r="AT1639">
        <v>255867</v>
      </c>
      <c r="AU1639">
        <v>423972</v>
      </c>
      <c r="AV1639">
        <v>287687</v>
      </c>
      <c r="AW1639">
        <v>287687</v>
      </c>
      <c r="AX1639">
        <v>287687</v>
      </c>
      <c r="AY1639">
        <v>308064</v>
      </c>
      <c r="AZ1639">
        <v>863061</v>
      </c>
      <c r="BA1639">
        <v>1440846</v>
      </c>
      <c r="BB1639" t="s">
        <v>3796</v>
      </c>
      <c r="BC1639" t="s">
        <v>3797</v>
      </c>
      <c r="BD1639" t="s">
        <v>3813</v>
      </c>
      <c r="BE1639" t="s">
        <v>4997</v>
      </c>
      <c r="BF1639" t="s">
        <v>5709</v>
      </c>
      <c r="BG1639" t="s">
        <v>5710</v>
      </c>
      <c r="BH1639" t="s">
        <v>4947</v>
      </c>
      <c r="BI1639" t="s">
        <v>195</v>
      </c>
      <c r="BJ1639" t="s">
        <v>195</v>
      </c>
      <c r="BK1639" t="s">
        <v>3786</v>
      </c>
      <c r="BL1639" t="s">
        <v>6864</v>
      </c>
      <c r="BM1639" t="s">
        <v>4949</v>
      </c>
      <c r="BN1639" t="s">
        <v>5439</v>
      </c>
      <c r="BO1639" t="s">
        <v>4950</v>
      </c>
      <c r="BP1639" s="441" t="str">
        <f t="shared" si="25"/>
        <v>WA.2378.EBA.963.102.A.521219</v>
      </c>
    </row>
    <row r="1640" spans="1:68">
      <c r="A1640" t="s">
        <v>5010</v>
      </c>
      <c r="B1640" t="s">
        <v>4936</v>
      </c>
      <c r="C1640" t="s">
        <v>4937</v>
      </c>
      <c r="D1640" t="s">
        <v>3795</v>
      </c>
      <c r="E1640" t="s">
        <v>197</v>
      </c>
      <c r="F1640" t="s">
        <v>3812</v>
      </c>
      <c r="G1640" t="s">
        <v>820</v>
      </c>
      <c r="H1640" t="s">
        <v>4938</v>
      </c>
      <c r="I1640">
        <v>9</v>
      </c>
      <c r="J1640" t="s">
        <v>4994</v>
      </c>
      <c r="K1640">
        <v>2</v>
      </c>
      <c r="L1640" t="s">
        <v>1081</v>
      </c>
      <c r="M1640" t="s">
        <v>8</v>
      </c>
      <c r="N1640" t="s">
        <v>1631</v>
      </c>
      <c r="O1640" t="s">
        <v>526</v>
      </c>
      <c r="P1640" t="s">
        <v>8</v>
      </c>
      <c r="Q1640" t="s">
        <v>4570</v>
      </c>
      <c r="R1640" t="s">
        <v>4940</v>
      </c>
      <c r="S1640" t="s">
        <v>195</v>
      </c>
      <c r="T1640" t="s">
        <v>4570</v>
      </c>
      <c r="U1640" t="s">
        <v>4570</v>
      </c>
      <c r="V1640" t="s">
        <v>5092</v>
      </c>
      <c r="W1640" t="s">
        <v>5001</v>
      </c>
      <c r="X1640" t="s">
        <v>6865</v>
      </c>
      <c r="Y1640" t="s">
        <v>6866</v>
      </c>
      <c r="Z1640" t="s">
        <v>8</v>
      </c>
      <c r="AA1640">
        <v>0</v>
      </c>
      <c r="AB1640" t="s">
        <v>195</v>
      </c>
      <c r="AC1640">
        <v>0</v>
      </c>
      <c r="AD1640" t="s">
        <v>195</v>
      </c>
      <c r="AE1640">
        <v>0</v>
      </c>
      <c r="AF1640" t="s">
        <v>195</v>
      </c>
      <c r="AG1640">
        <v>0</v>
      </c>
      <c r="AH1640" t="s">
        <v>195</v>
      </c>
      <c r="AI1640">
        <v>1</v>
      </c>
      <c r="AJ1640" t="s">
        <v>1651</v>
      </c>
      <c r="AK1640">
        <v>1000000</v>
      </c>
      <c r="AL1640">
        <v>1000000</v>
      </c>
      <c r="AM1640" t="s">
        <v>195</v>
      </c>
      <c r="AN1640">
        <v>0</v>
      </c>
      <c r="AO1640" t="s">
        <v>5011</v>
      </c>
      <c r="AP1640">
        <v>1918</v>
      </c>
      <c r="AQ1640">
        <v>1918</v>
      </c>
      <c r="AR1640">
        <v>89956</v>
      </c>
      <c r="AS1640">
        <v>75234</v>
      </c>
      <c r="AT1640">
        <v>51173</v>
      </c>
      <c r="AU1640">
        <v>84794</v>
      </c>
      <c r="AV1640">
        <v>57537</v>
      </c>
      <c r="AW1640">
        <v>57537</v>
      </c>
      <c r="AX1640">
        <v>57537</v>
      </c>
      <c r="AY1640">
        <v>61613</v>
      </c>
      <c r="AZ1640">
        <v>172612</v>
      </c>
      <c r="BA1640">
        <v>288171</v>
      </c>
      <c r="BB1640" t="s">
        <v>3796</v>
      </c>
      <c r="BC1640" t="s">
        <v>3797</v>
      </c>
      <c r="BD1640" t="s">
        <v>3813</v>
      </c>
      <c r="BE1640" t="s">
        <v>4997</v>
      </c>
      <c r="BF1640" t="s">
        <v>5709</v>
      </c>
      <c r="BG1640" t="s">
        <v>5710</v>
      </c>
      <c r="BH1640" t="s">
        <v>4947</v>
      </c>
      <c r="BI1640" t="s">
        <v>195</v>
      </c>
      <c r="BJ1640" t="s">
        <v>195</v>
      </c>
      <c r="BK1640" t="s">
        <v>3786</v>
      </c>
      <c r="BL1640" t="s">
        <v>6867</v>
      </c>
      <c r="BM1640" t="s">
        <v>4949</v>
      </c>
      <c r="BN1640" t="s">
        <v>5439</v>
      </c>
      <c r="BO1640" t="s">
        <v>4950</v>
      </c>
      <c r="BP1640" s="441" t="str">
        <f t="shared" si="25"/>
        <v>WA.2378.EBA.963.102.A.521219</v>
      </c>
    </row>
    <row r="1641" spans="1:68">
      <c r="A1641" t="s">
        <v>5010</v>
      </c>
      <c r="B1641" t="s">
        <v>4936</v>
      </c>
      <c r="C1641" t="s">
        <v>4937</v>
      </c>
      <c r="D1641" t="s">
        <v>3795</v>
      </c>
      <c r="E1641" t="s">
        <v>197</v>
      </c>
      <c r="F1641" t="s">
        <v>3812</v>
      </c>
      <c r="G1641" t="s">
        <v>820</v>
      </c>
      <c r="H1641" t="s">
        <v>4938</v>
      </c>
      <c r="I1641">
        <v>9</v>
      </c>
      <c r="J1641" t="s">
        <v>4994</v>
      </c>
      <c r="K1641">
        <v>2</v>
      </c>
      <c r="L1641" t="s">
        <v>1081</v>
      </c>
      <c r="M1641" t="s">
        <v>8</v>
      </c>
      <c r="N1641" t="s">
        <v>1631</v>
      </c>
      <c r="O1641" t="s">
        <v>526</v>
      </c>
      <c r="P1641" t="s">
        <v>8</v>
      </c>
      <c r="Q1641" t="s">
        <v>4570</v>
      </c>
      <c r="R1641" t="s">
        <v>4940</v>
      </c>
      <c r="S1641" t="s">
        <v>195</v>
      </c>
      <c r="T1641" t="s">
        <v>4570</v>
      </c>
      <c r="U1641" t="s">
        <v>4570</v>
      </c>
      <c r="V1641" t="s">
        <v>5096</v>
      </c>
      <c r="W1641" t="s">
        <v>5092</v>
      </c>
      <c r="X1641" t="s">
        <v>6868</v>
      </c>
      <c r="Y1641" t="s">
        <v>6869</v>
      </c>
      <c r="Z1641" t="s">
        <v>8</v>
      </c>
      <c r="AA1641">
        <v>0</v>
      </c>
      <c r="AB1641" t="s">
        <v>195</v>
      </c>
      <c r="AC1641">
        <v>0</v>
      </c>
      <c r="AD1641" t="s">
        <v>195</v>
      </c>
      <c r="AE1641">
        <v>0</v>
      </c>
      <c r="AF1641" t="s">
        <v>195</v>
      </c>
      <c r="AG1641">
        <v>0</v>
      </c>
      <c r="AH1641" t="s">
        <v>195</v>
      </c>
      <c r="AI1641">
        <v>750</v>
      </c>
      <c r="AJ1641" t="s">
        <v>1656</v>
      </c>
      <c r="AK1641">
        <v>16000</v>
      </c>
      <c r="AL1641">
        <v>12000000</v>
      </c>
      <c r="AM1641" t="s">
        <v>195</v>
      </c>
      <c r="AN1641">
        <v>0</v>
      </c>
      <c r="AO1641" t="s">
        <v>5011</v>
      </c>
      <c r="AP1641">
        <v>23015</v>
      </c>
      <c r="AQ1641">
        <v>23015</v>
      </c>
      <c r="AR1641">
        <v>1079468</v>
      </c>
      <c r="AS1641">
        <v>902810</v>
      </c>
      <c r="AT1641">
        <v>614080</v>
      </c>
      <c r="AU1641">
        <v>1017533</v>
      </c>
      <c r="AV1641">
        <v>690449</v>
      </c>
      <c r="AW1641">
        <v>690449</v>
      </c>
      <c r="AX1641">
        <v>690449</v>
      </c>
      <c r="AY1641">
        <v>739355</v>
      </c>
      <c r="AZ1641">
        <v>2071346</v>
      </c>
      <c r="BA1641">
        <v>3458031</v>
      </c>
      <c r="BB1641" t="s">
        <v>3796</v>
      </c>
      <c r="BC1641" t="s">
        <v>3797</v>
      </c>
      <c r="BD1641" t="s">
        <v>3813</v>
      </c>
      <c r="BE1641" t="s">
        <v>4997</v>
      </c>
      <c r="BF1641" t="s">
        <v>5709</v>
      </c>
      <c r="BG1641" t="s">
        <v>5710</v>
      </c>
      <c r="BH1641" t="s">
        <v>4947</v>
      </c>
      <c r="BI1641" t="s">
        <v>195</v>
      </c>
      <c r="BJ1641" t="s">
        <v>195</v>
      </c>
      <c r="BK1641" t="s">
        <v>3786</v>
      </c>
      <c r="BL1641" t="s">
        <v>6870</v>
      </c>
      <c r="BM1641" t="s">
        <v>4949</v>
      </c>
      <c r="BN1641" t="s">
        <v>5439</v>
      </c>
      <c r="BO1641" t="s">
        <v>4950</v>
      </c>
      <c r="BP1641" s="441" t="str">
        <f t="shared" si="25"/>
        <v>WA.2378.EBA.963.102.A.521219</v>
      </c>
    </row>
    <row r="1642" spans="1:68">
      <c r="A1642" t="s">
        <v>5010</v>
      </c>
      <c r="B1642" t="s">
        <v>4936</v>
      </c>
      <c r="C1642" t="s">
        <v>4937</v>
      </c>
      <c r="D1642" t="s">
        <v>3795</v>
      </c>
      <c r="E1642" t="s">
        <v>197</v>
      </c>
      <c r="F1642" t="s">
        <v>3812</v>
      </c>
      <c r="G1642" t="s">
        <v>820</v>
      </c>
      <c r="H1642" t="s">
        <v>4938</v>
      </c>
      <c r="I1642">
        <v>9</v>
      </c>
      <c r="J1642" t="s">
        <v>4994</v>
      </c>
      <c r="K1642">
        <v>2</v>
      </c>
      <c r="L1642" t="s">
        <v>1081</v>
      </c>
      <c r="M1642" t="s">
        <v>8</v>
      </c>
      <c r="N1642" t="s">
        <v>1631</v>
      </c>
      <c r="O1642" t="s">
        <v>526</v>
      </c>
      <c r="P1642" t="s">
        <v>8</v>
      </c>
      <c r="Q1642" t="s">
        <v>4570</v>
      </c>
      <c r="R1642" t="s">
        <v>4940</v>
      </c>
      <c r="S1642" t="s">
        <v>195</v>
      </c>
      <c r="T1642" t="s">
        <v>4570</v>
      </c>
      <c r="U1642" t="s">
        <v>4570</v>
      </c>
      <c r="V1642" t="s">
        <v>5265</v>
      </c>
      <c r="W1642" t="s">
        <v>5096</v>
      </c>
      <c r="X1642" t="s">
        <v>6871</v>
      </c>
      <c r="Y1642" t="s">
        <v>6872</v>
      </c>
      <c r="Z1642" t="s">
        <v>8</v>
      </c>
      <c r="AA1642">
        <v>0</v>
      </c>
      <c r="AB1642" t="s">
        <v>195</v>
      </c>
      <c r="AC1642">
        <v>0</v>
      </c>
      <c r="AD1642" t="s">
        <v>195</v>
      </c>
      <c r="AE1642">
        <v>0</v>
      </c>
      <c r="AF1642" t="s">
        <v>195</v>
      </c>
      <c r="AG1642">
        <v>0</v>
      </c>
      <c r="AH1642" t="s">
        <v>195</v>
      </c>
      <c r="AI1642">
        <v>1</v>
      </c>
      <c r="AJ1642" t="s">
        <v>1651</v>
      </c>
      <c r="AK1642">
        <v>4500000</v>
      </c>
      <c r="AL1642">
        <v>4500000</v>
      </c>
      <c r="AM1642" t="s">
        <v>195</v>
      </c>
      <c r="AN1642">
        <v>0</v>
      </c>
      <c r="AO1642" t="s">
        <v>5011</v>
      </c>
      <c r="AP1642">
        <v>8631</v>
      </c>
      <c r="AQ1642">
        <v>8631</v>
      </c>
      <c r="AR1642">
        <v>404800</v>
      </c>
      <c r="AS1642">
        <v>338554</v>
      </c>
      <c r="AT1642">
        <v>230280</v>
      </c>
      <c r="AU1642">
        <v>381575</v>
      </c>
      <c r="AV1642">
        <v>258918</v>
      </c>
      <c r="AW1642">
        <v>258918</v>
      </c>
      <c r="AX1642">
        <v>258918</v>
      </c>
      <c r="AY1642">
        <v>277258</v>
      </c>
      <c r="AZ1642">
        <v>776755</v>
      </c>
      <c r="BA1642">
        <v>1296762</v>
      </c>
      <c r="BB1642" t="s">
        <v>3796</v>
      </c>
      <c r="BC1642" t="s">
        <v>3797</v>
      </c>
      <c r="BD1642" t="s">
        <v>3813</v>
      </c>
      <c r="BE1642" t="s">
        <v>4997</v>
      </c>
      <c r="BF1642" t="s">
        <v>5709</v>
      </c>
      <c r="BG1642" t="s">
        <v>5710</v>
      </c>
      <c r="BH1642" t="s">
        <v>4947</v>
      </c>
      <c r="BI1642" t="s">
        <v>195</v>
      </c>
      <c r="BJ1642" t="s">
        <v>195</v>
      </c>
      <c r="BK1642" t="s">
        <v>3786</v>
      </c>
      <c r="BL1642" t="s">
        <v>6873</v>
      </c>
      <c r="BM1642" t="s">
        <v>4949</v>
      </c>
      <c r="BN1642" t="s">
        <v>5439</v>
      </c>
      <c r="BO1642" t="s">
        <v>4950</v>
      </c>
      <c r="BP1642" s="441" t="str">
        <f t="shared" si="25"/>
        <v>WA.2378.EBA.963.102.A.521219</v>
      </c>
    </row>
    <row r="1643" spans="1:68">
      <c r="A1643" t="s">
        <v>4935</v>
      </c>
      <c r="B1643" t="s">
        <v>4936</v>
      </c>
      <c r="C1643" t="s">
        <v>4937</v>
      </c>
      <c r="D1643" t="s">
        <v>3795</v>
      </c>
      <c r="E1643" t="s">
        <v>197</v>
      </c>
      <c r="F1643" t="s">
        <v>3812</v>
      </c>
      <c r="G1643" t="s">
        <v>820</v>
      </c>
      <c r="H1643" t="s">
        <v>4938</v>
      </c>
      <c r="I1643">
        <v>9</v>
      </c>
      <c r="J1643" t="s">
        <v>4994</v>
      </c>
      <c r="K1643">
        <v>2</v>
      </c>
      <c r="L1643" t="s">
        <v>1081</v>
      </c>
      <c r="M1643" t="s">
        <v>8</v>
      </c>
      <c r="N1643" t="s">
        <v>1631</v>
      </c>
      <c r="O1643" t="s">
        <v>530</v>
      </c>
      <c r="P1643" t="s">
        <v>8</v>
      </c>
      <c r="Q1643" t="s">
        <v>4570</v>
      </c>
      <c r="R1643" t="s">
        <v>4940</v>
      </c>
      <c r="S1643" t="s">
        <v>195</v>
      </c>
      <c r="T1643" t="s">
        <v>4570</v>
      </c>
      <c r="U1643" t="s">
        <v>4570</v>
      </c>
      <c r="V1643" t="s">
        <v>4496</v>
      </c>
      <c r="W1643" t="s">
        <v>4570</v>
      </c>
      <c r="X1643" t="s">
        <v>6874</v>
      </c>
      <c r="Y1643" t="s">
        <v>4483</v>
      </c>
      <c r="Z1643" t="s">
        <v>8</v>
      </c>
      <c r="AA1643">
        <v>0</v>
      </c>
      <c r="AB1643" t="s">
        <v>195</v>
      </c>
      <c r="AC1643">
        <v>0</v>
      </c>
      <c r="AD1643" t="s">
        <v>195</v>
      </c>
      <c r="AE1643">
        <v>0</v>
      </c>
      <c r="AF1643" t="s">
        <v>195</v>
      </c>
      <c r="AG1643">
        <v>0</v>
      </c>
      <c r="AH1643" t="s">
        <v>195</v>
      </c>
      <c r="AI1643">
        <v>10</v>
      </c>
      <c r="AJ1643" t="s">
        <v>106</v>
      </c>
      <c r="AK1643">
        <v>1000000</v>
      </c>
      <c r="AL1643">
        <v>10000000</v>
      </c>
      <c r="AM1643" t="s">
        <v>195</v>
      </c>
      <c r="AN1643">
        <v>0</v>
      </c>
      <c r="AO1643" t="s">
        <v>4943</v>
      </c>
      <c r="AP1643">
        <v>19168</v>
      </c>
      <c r="AQ1643">
        <v>19168</v>
      </c>
      <c r="AR1643">
        <v>899039</v>
      </c>
      <c r="AS1643">
        <v>751909</v>
      </c>
      <c r="AT1643">
        <v>4975944</v>
      </c>
      <c r="AU1643">
        <v>115009</v>
      </c>
      <c r="AV1643">
        <v>115009</v>
      </c>
      <c r="AW1643">
        <v>115009</v>
      </c>
      <c r="AX1643">
        <v>115009</v>
      </c>
      <c r="AY1643">
        <v>328253</v>
      </c>
      <c r="AZ1643">
        <v>1250239</v>
      </c>
      <c r="BA1643">
        <v>1296244</v>
      </c>
      <c r="BB1643" t="s">
        <v>3796</v>
      </c>
      <c r="BC1643" t="s">
        <v>3797</v>
      </c>
      <c r="BD1643" t="s">
        <v>3813</v>
      </c>
      <c r="BE1643" t="s">
        <v>4997</v>
      </c>
      <c r="BF1643" t="s">
        <v>5709</v>
      </c>
      <c r="BG1643" t="s">
        <v>5710</v>
      </c>
      <c r="BH1643" t="s">
        <v>4947</v>
      </c>
      <c r="BI1643" t="s">
        <v>195</v>
      </c>
      <c r="BJ1643" t="s">
        <v>195</v>
      </c>
      <c r="BK1643" t="s">
        <v>3791</v>
      </c>
      <c r="BL1643" t="s">
        <v>5049</v>
      </c>
      <c r="BM1643" t="s">
        <v>4949</v>
      </c>
      <c r="BN1643" t="s">
        <v>5444</v>
      </c>
      <c r="BO1643" t="s">
        <v>4950</v>
      </c>
      <c r="BP1643" s="441" t="str">
        <f t="shared" si="25"/>
        <v>WA.2378.EBA.963.102.A.521811</v>
      </c>
    </row>
    <row r="1644" spans="1:68">
      <c r="A1644" t="s">
        <v>4935</v>
      </c>
      <c r="B1644" t="s">
        <v>4936</v>
      </c>
      <c r="C1644" t="s">
        <v>4937</v>
      </c>
      <c r="D1644" t="s">
        <v>3795</v>
      </c>
      <c r="E1644" t="s">
        <v>197</v>
      </c>
      <c r="F1644" t="s">
        <v>3812</v>
      </c>
      <c r="G1644" t="s">
        <v>820</v>
      </c>
      <c r="H1644" t="s">
        <v>4938</v>
      </c>
      <c r="I1644">
        <v>9</v>
      </c>
      <c r="J1644" t="s">
        <v>4994</v>
      </c>
      <c r="K1644">
        <v>2</v>
      </c>
      <c r="L1644" t="s">
        <v>1081</v>
      </c>
      <c r="M1644" t="s">
        <v>8</v>
      </c>
      <c r="N1644" t="s">
        <v>1631</v>
      </c>
      <c r="O1644" t="s">
        <v>530</v>
      </c>
      <c r="P1644" t="s">
        <v>8</v>
      </c>
      <c r="Q1644" t="s">
        <v>4570</v>
      </c>
      <c r="R1644" t="s">
        <v>4940</v>
      </c>
      <c r="S1644" t="s">
        <v>195</v>
      </c>
      <c r="T1644" t="s">
        <v>4570</v>
      </c>
      <c r="U1644" t="s">
        <v>4570</v>
      </c>
      <c r="V1644" t="s">
        <v>4951</v>
      </c>
      <c r="W1644" t="s">
        <v>4496</v>
      </c>
      <c r="X1644" t="s">
        <v>6875</v>
      </c>
      <c r="Y1644" t="s">
        <v>4493</v>
      </c>
      <c r="Z1644" t="s">
        <v>8</v>
      </c>
      <c r="AA1644">
        <v>0</v>
      </c>
      <c r="AB1644" t="s">
        <v>195</v>
      </c>
      <c r="AC1644">
        <v>0</v>
      </c>
      <c r="AD1644" t="s">
        <v>195</v>
      </c>
      <c r="AE1644">
        <v>0</v>
      </c>
      <c r="AF1644" t="s">
        <v>195</v>
      </c>
      <c r="AG1644">
        <v>0</v>
      </c>
      <c r="AH1644" t="s">
        <v>195</v>
      </c>
      <c r="AI1644">
        <v>10</v>
      </c>
      <c r="AJ1644" t="s">
        <v>106</v>
      </c>
      <c r="AK1644">
        <v>1000000</v>
      </c>
      <c r="AL1644">
        <v>10000000</v>
      </c>
      <c r="AM1644" t="s">
        <v>195</v>
      </c>
      <c r="AN1644">
        <v>0</v>
      </c>
      <c r="AO1644" t="s">
        <v>4943</v>
      </c>
      <c r="AP1644">
        <v>19168</v>
      </c>
      <c r="AQ1644">
        <v>19168</v>
      </c>
      <c r="AR1644">
        <v>899039</v>
      </c>
      <c r="AS1644">
        <v>751909</v>
      </c>
      <c r="AT1644">
        <v>4975944</v>
      </c>
      <c r="AU1644">
        <v>115009</v>
      </c>
      <c r="AV1644">
        <v>115009</v>
      </c>
      <c r="AW1644">
        <v>115009</v>
      </c>
      <c r="AX1644">
        <v>115009</v>
      </c>
      <c r="AY1644">
        <v>328253</v>
      </c>
      <c r="AZ1644">
        <v>1250239</v>
      </c>
      <c r="BA1644">
        <v>1296244</v>
      </c>
      <c r="BB1644" t="s">
        <v>3796</v>
      </c>
      <c r="BC1644" t="s">
        <v>3797</v>
      </c>
      <c r="BD1644" t="s">
        <v>3813</v>
      </c>
      <c r="BE1644" t="s">
        <v>4997</v>
      </c>
      <c r="BF1644" t="s">
        <v>5709</v>
      </c>
      <c r="BG1644" t="s">
        <v>5710</v>
      </c>
      <c r="BH1644" t="s">
        <v>4947</v>
      </c>
      <c r="BI1644" t="s">
        <v>195</v>
      </c>
      <c r="BJ1644" t="s">
        <v>195</v>
      </c>
      <c r="BK1644" t="s">
        <v>3791</v>
      </c>
      <c r="BL1644" t="s">
        <v>5450</v>
      </c>
      <c r="BM1644" t="s">
        <v>4949</v>
      </c>
      <c r="BN1644" t="s">
        <v>5444</v>
      </c>
      <c r="BO1644" t="s">
        <v>4950</v>
      </c>
      <c r="BP1644" s="441" t="str">
        <f t="shared" si="25"/>
        <v>WA.2378.EBA.963.102.A.521811</v>
      </c>
    </row>
    <row r="1645" spans="1:68">
      <c r="A1645" t="s">
        <v>4935</v>
      </c>
      <c r="B1645" t="s">
        <v>4936</v>
      </c>
      <c r="C1645" t="s">
        <v>4937</v>
      </c>
      <c r="D1645" t="s">
        <v>3795</v>
      </c>
      <c r="E1645" t="s">
        <v>197</v>
      </c>
      <c r="F1645" t="s">
        <v>3812</v>
      </c>
      <c r="G1645" t="s">
        <v>820</v>
      </c>
      <c r="H1645" t="s">
        <v>4938</v>
      </c>
      <c r="I1645">
        <v>9</v>
      </c>
      <c r="J1645" t="s">
        <v>4994</v>
      </c>
      <c r="K1645">
        <v>2</v>
      </c>
      <c r="L1645" t="s">
        <v>1081</v>
      </c>
      <c r="M1645" t="s">
        <v>508</v>
      </c>
      <c r="N1645" t="s">
        <v>1666</v>
      </c>
      <c r="O1645" t="s">
        <v>530</v>
      </c>
      <c r="P1645" t="s">
        <v>8</v>
      </c>
      <c r="Q1645" t="s">
        <v>4570</v>
      </c>
      <c r="R1645" t="s">
        <v>4940</v>
      </c>
      <c r="S1645" t="s">
        <v>195</v>
      </c>
      <c r="T1645" t="s">
        <v>4570</v>
      </c>
      <c r="U1645" t="s">
        <v>4570</v>
      </c>
      <c r="V1645" t="s">
        <v>4496</v>
      </c>
      <c r="W1645" t="s">
        <v>4570</v>
      </c>
      <c r="X1645" t="s">
        <v>6876</v>
      </c>
      <c r="Y1645" t="s">
        <v>4483</v>
      </c>
      <c r="Z1645" t="s">
        <v>8</v>
      </c>
      <c r="AA1645">
        <v>0</v>
      </c>
      <c r="AB1645" t="s">
        <v>195</v>
      </c>
      <c r="AC1645">
        <v>0</v>
      </c>
      <c r="AD1645" t="s">
        <v>195</v>
      </c>
      <c r="AE1645">
        <v>0</v>
      </c>
      <c r="AF1645" t="s">
        <v>195</v>
      </c>
      <c r="AG1645">
        <v>0</v>
      </c>
      <c r="AH1645" t="s">
        <v>195</v>
      </c>
      <c r="AI1645">
        <v>1</v>
      </c>
      <c r="AJ1645" t="s">
        <v>106</v>
      </c>
      <c r="AK1645">
        <v>1000000</v>
      </c>
      <c r="AL1645">
        <v>1000000</v>
      </c>
      <c r="AM1645" t="s">
        <v>195</v>
      </c>
      <c r="AN1645">
        <v>0</v>
      </c>
      <c r="AO1645" t="s">
        <v>4943</v>
      </c>
      <c r="AP1645">
        <v>1917</v>
      </c>
      <c r="AQ1645">
        <v>1917</v>
      </c>
      <c r="AR1645">
        <v>89904</v>
      </c>
      <c r="AS1645">
        <v>75191</v>
      </c>
      <c r="AT1645">
        <v>497594</v>
      </c>
      <c r="AU1645">
        <v>11501</v>
      </c>
      <c r="AV1645">
        <v>11501</v>
      </c>
      <c r="AW1645">
        <v>11501</v>
      </c>
      <c r="AX1645">
        <v>11501</v>
      </c>
      <c r="AY1645">
        <v>32825</v>
      </c>
      <c r="AZ1645">
        <v>125024</v>
      </c>
      <c r="BA1645">
        <v>129624</v>
      </c>
      <c r="BB1645" t="s">
        <v>3796</v>
      </c>
      <c r="BC1645" t="s">
        <v>3797</v>
      </c>
      <c r="BD1645" t="s">
        <v>3813</v>
      </c>
      <c r="BE1645" t="s">
        <v>4997</v>
      </c>
      <c r="BF1645" t="s">
        <v>5709</v>
      </c>
      <c r="BG1645" t="s">
        <v>6799</v>
      </c>
      <c r="BH1645" t="s">
        <v>4947</v>
      </c>
      <c r="BI1645" t="s">
        <v>195</v>
      </c>
      <c r="BJ1645" t="s">
        <v>195</v>
      </c>
      <c r="BK1645" t="s">
        <v>3791</v>
      </c>
      <c r="BL1645" t="s">
        <v>5049</v>
      </c>
      <c r="BM1645" t="s">
        <v>4949</v>
      </c>
      <c r="BN1645" t="s">
        <v>5444</v>
      </c>
      <c r="BO1645" t="s">
        <v>4950</v>
      </c>
      <c r="BP1645" s="441" t="str">
        <f t="shared" si="25"/>
        <v>WA.2378.EBA.963.102.B.521811</v>
      </c>
    </row>
    <row r="1646" spans="1:68">
      <c r="A1646" t="s">
        <v>4935</v>
      </c>
      <c r="B1646" t="s">
        <v>4936</v>
      </c>
      <c r="C1646" t="s">
        <v>4937</v>
      </c>
      <c r="D1646" t="s">
        <v>3795</v>
      </c>
      <c r="E1646" t="s">
        <v>197</v>
      </c>
      <c r="F1646" t="s">
        <v>3812</v>
      </c>
      <c r="G1646" t="s">
        <v>820</v>
      </c>
      <c r="H1646" t="s">
        <v>4938</v>
      </c>
      <c r="I1646">
        <v>9</v>
      </c>
      <c r="J1646" t="s">
        <v>4994</v>
      </c>
      <c r="K1646">
        <v>2</v>
      </c>
      <c r="L1646" t="s">
        <v>1081</v>
      </c>
      <c r="M1646" t="s">
        <v>508</v>
      </c>
      <c r="N1646" t="s">
        <v>1666</v>
      </c>
      <c r="O1646" t="s">
        <v>530</v>
      </c>
      <c r="P1646" t="s">
        <v>8</v>
      </c>
      <c r="Q1646" t="s">
        <v>4570</v>
      </c>
      <c r="R1646" t="s">
        <v>4940</v>
      </c>
      <c r="S1646" t="s">
        <v>195</v>
      </c>
      <c r="T1646" t="s">
        <v>4570</v>
      </c>
      <c r="U1646" t="s">
        <v>4570</v>
      </c>
      <c r="V1646" t="s">
        <v>4951</v>
      </c>
      <c r="W1646" t="s">
        <v>4496</v>
      </c>
      <c r="X1646" t="s">
        <v>6877</v>
      </c>
      <c r="Y1646" t="s">
        <v>4493</v>
      </c>
      <c r="Z1646" t="s">
        <v>8</v>
      </c>
      <c r="AA1646">
        <v>0</v>
      </c>
      <c r="AB1646" t="s">
        <v>195</v>
      </c>
      <c r="AC1646">
        <v>0</v>
      </c>
      <c r="AD1646" t="s">
        <v>195</v>
      </c>
      <c r="AE1646">
        <v>0</v>
      </c>
      <c r="AF1646" t="s">
        <v>195</v>
      </c>
      <c r="AG1646">
        <v>0</v>
      </c>
      <c r="AH1646" t="s">
        <v>195</v>
      </c>
      <c r="AI1646">
        <v>1</v>
      </c>
      <c r="AJ1646" t="s">
        <v>106</v>
      </c>
      <c r="AK1646">
        <v>1000000</v>
      </c>
      <c r="AL1646">
        <v>1000000</v>
      </c>
      <c r="AM1646" t="s">
        <v>195</v>
      </c>
      <c r="AN1646">
        <v>0</v>
      </c>
      <c r="AO1646" t="s">
        <v>4943</v>
      </c>
      <c r="AP1646">
        <v>1917</v>
      </c>
      <c r="AQ1646">
        <v>1917</v>
      </c>
      <c r="AR1646">
        <v>89904</v>
      </c>
      <c r="AS1646">
        <v>75191</v>
      </c>
      <c r="AT1646">
        <v>497594</v>
      </c>
      <c r="AU1646">
        <v>11501</v>
      </c>
      <c r="AV1646">
        <v>11501</v>
      </c>
      <c r="AW1646">
        <v>11501</v>
      </c>
      <c r="AX1646">
        <v>11501</v>
      </c>
      <c r="AY1646">
        <v>32825</v>
      </c>
      <c r="AZ1646">
        <v>125024</v>
      </c>
      <c r="BA1646">
        <v>129624</v>
      </c>
      <c r="BB1646" t="s">
        <v>3796</v>
      </c>
      <c r="BC1646" t="s">
        <v>3797</v>
      </c>
      <c r="BD1646" t="s">
        <v>3813</v>
      </c>
      <c r="BE1646" t="s">
        <v>4997</v>
      </c>
      <c r="BF1646" t="s">
        <v>5709</v>
      </c>
      <c r="BG1646" t="s">
        <v>6799</v>
      </c>
      <c r="BH1646" t="s">
        <v>4947</v>
      </c>
      <c r="BI1646" t="s">
        <v>195</v>
      </c>
      <c r="BJ1646" t="s">
        <v>195</v>
      </c>
      <c r="BK1646" t="s">
        <v>3791</v>
      </c>
      <c r="BL1646" t="s">
        <v>5450</v>
      </c>
      <c r="BM1646" t="s">
        <v>4949</v>
      </c>
      <c r="BN1646" t="s">
        <v>5444</v>
      </c>
      <c r="BO1646" t="s">
        <v>4950</v>
      </c>
      <c r="BP1646" s="441" t="str">
        <f t="shared" si="25"/>
        <v>WA.2378.EBA.963.102.B.521811</v>
      </c>
    </row>
    <row r="1647" spans="1:68">
      <c r="A1647" t="s">
        <v>5010</v>
      </c>
      <c r="B1647" t="s">
        <v>4936</v>
      </c>
      <c r="C1647" t="s">
        <v>4937</v>
      </c>
      <c r="D1647" t="s">
        <v>3795</v>
      </c>
      <c r="E1647" t="s">
        <v>197</v>
      </c>
      <c r="F1647" t="s">
        <v>3812</v>
      </c>
      <c r="G1647" t="s">
        <v>820</v>
      </c>
      <c r="H1647" t="s">
        <v>4938</v>
      </c>
      <c r="I1647">
        <v>9</v>
      </c>
      <c r="J1647" t="s">
        <v>4994</v>
      </c>
      <c r="K1647">
        <v>2</v>
      </c>
      <c r="L1647" t="s">
        <v>1081</v>
      </c>
      <c r="M1647" t="s">
        <v>8</v>
      </c>
      <c r="N1647" t="s">
        <v>1631</v>
      </c>
      <c r="O1647" t="s">
        <v>530</v>
      </c>
      <c r="P1647" t="s">
        <v>8</v>
      </c>
      <c r="Q1647" t="s">
        <v>4570</v>
      </c>
      <c r="R1647" t="s">
        <v>4940</v>
      </c>
      <c r="S1647" t="s">
        <v>195</v>
      </c>
      <c r="T1647" t="s">
        <v>4570</v>
      </c>
      <c r="U1647" t="s">
        <v>4570</v>
      </c>
      <c r="V1647" t="s">
        <v>4496</v>
      </c>
      <c r="W1647" t="s">
        <v>4570</v>
      </c>
      <c r="X1647" t="s">
        <v>6874</v>
      </c>
      <c r="Y1647" t="s">
        <v>4483</v>
      </c>
      <c r="Z1647" t="s">
        <v>8</v>
      </c>
      <c r="AA1647">
        <v>0</v>
      </c>
      <c r="AB1647" t="s">
        <v>195</v>
      </c>
      <c r="AC1647">
        <v>0</v>
      </c>
      <c r="AD1647" t="s">
        <v>195</v>
      </c>
      <c r="AE1647">
        <v>0</v>
      </c>
      <c r="AF1647" t="s">
        <v>195</v>
      </c>
      <c r="AG1647">
        <v>0</v>
      </c>
      <c r="AH1647" t="s">
        <v>195</v>
      </c>
      <c r="AI1647">
        <v>10</v>
      </c>
      <c r="AJ1647" t="s">
        <v>106</v>
      </c>
      <c r="AK1647">
        <v>1000000</v>
      </c>
      <c r="AL1647">
        <v>10000000</v>
      </c>
      <c r="AM1647" t="s">
        <v>195</v>
      </c>
      <c r="AN1647">
        <v>0</v>
      </c>
      <c r="AO1647" t="s">
        <v>5011</v>
      </c>
      <c r="AP1647">
        <v>19179</v>
      </c>
      <c r="AQ1647">
        <v>19179</v>
      </c>
      <c r="AR1647">
        <v>899556</v>
      </c>
      <c r="AS1647">
        <v>752342</v>
      </c>
      <c r="AT1647">
        <v>511733</v>
      </c>
      <c r="AU1647">
        <v>847944</v>
      </c>
      <c r="AV1647">
        <v>575374</v>
      </c>
      <c r="AW1647">
        <v>575374</v>
      </c>
      <c r="AX1647">
        <v>575374</v>
      </c>
      <c r="AY1647">
        <v>616129</v>
      </c>
      <c r="AZ1647">
        <v>1726122</v>
      </c>
      <c r="BA1647">
        <v>2881694</v>
      </c>
      <c r="BB1647" t="s">
        <v>3796</v>
      </c>
      <c r="BC1647" t="s">
        <v>3797</v>
      </c>
      <c r="BD1647" t="s">
        <v>3813</v>
      </c>
      <c r="BE1647" t="s">
        <v>4997</v>
      </c>
      <c r="BF1647" t="s">
        <v>5709</v>
      </c>
      <c r="BG1647" t="s">
        <v>5710</v>
      </c>
      <c r="BH1647" t="s">
        <v>4947</v>
      </c>
      <c r="BI1647" t="s">
        <v>195</v>
      </c>
      <c r="BJ1647" t="s">
        <v>195</v>
      </c>
      <c r="BK1647" t="s">
        <v>3791</v>
      </c>
      <c r="BL1647" t="s">
        <v>5049</v>
      </c>
      <c r="BM1647" t="s">
        <v>4949</v>
      </c>
      <c r="BN1647" t="s">
        <v>5444</v>
      </c>
      <c r="BO1647" t="s">
        <v>4950</v>
      </c>
      <c r="BP1647" s="441" t="str">
        <f t="shared" si="25"/>
        <v>WA.2378.EBA.963.102.A.521811</v>
      </c>
    </row>
    <row r="1648" spans="1:68">
      <c r="A1648" t="s">
        <v>5010</v>
      </c>
      <c r="B1648" t="s">
        <v>4936</v>
      </c>
      <c r="C1648" t="s">
        <v>4937</v>
      </c>
      <c r="D1648" t="s">
        <v>3795</v>
      </c>
      <c r="E1648" t="s">
        <v>197</v>
      </c>
      <c r="F1648" t="s">
        <v>3812</v>
      </c>
      <c r="G1648" t="s">
        <v>820</v>
      </c>
      <c r="H1648" t="s">
        <v>4938</v>
      </c>
      <c r="I1648">
        <v>9</v>
      </c>
      <c r="J1648" t="s">
        <v>4994</v>
      </c>
      <c r="K1648">
        <v>2</v>
      </c>
      <c r="L1648" t="s">
        <v>1081</v>
      </c>
      <c r="M1648" t="s">
        <v>8</v>
      </c>
      <c r="N1648" t="s">
        <v>1631</v>
      </c>
      <c r="O1648" t="s">
        <v>530</v>
      </c>
      <c r="P1648" t="s">
        <v>8</v>
      </c>
      <c r="Q1648" t="s">
        <v>4570</v>
      </c>
      <c r="R1648" t="s">
        <v>4940</v>
      </c>
      <c r="S1648" t="s">
        <v>195</v>
      </c>
      <c r="T1648" t="s">
        <v>4570</v>
      </c>
      <c r="U1648" t="s">
        <v>4570</v>
      </c>
      <c r="V1648" t="s">
        <v>4951</v>
      </c>
      <c r="W1648" t="s">
        <v>4496</v>
      </c>
      <c r="X1648" t="s">
        <v>6875</v>
      </c>
      <c r="Y1648" t="s">
        <v>4493</v>
      </c>
      <c r="Z1648" t="s">
        <v>8</v>
      </c>
      <c r="AA1648">
        <v>0</v>
      </c>
      <c r="AB1648" t="s">
        <v>195</v>
      </c>
      <c r="AC1648">
        <v>0</v>
      </c>
      <c r="AD1648" t="s">
        <v>195</v>
      </c>
      <c r="AE1648">
        <v>0</v>
      </c>
      <c r="AF1648" t="s">
        <v>195</v>
      </c>
      <c r="AG1648">
        <v>0</v>
      </c>
      <c r="AH1648" t="s">
        <v>195</v>
      </c>
      <c r="AI1648">
        <v>10</v>
      </c>
      <c r="AJ1648" t="s">
        <v>106</v>
      </c>
      <c r="AK1648">
        <v>1000000</v>
      </c>
      <c r="AL1648">
        <v>10000000</v>
      </c>
      <c r="AM1648" t="s">
        <v>195</v>
      </c>
      <c r="AN1648">
        <v>0</v>
      </c>
      <c r="AO1648" t="s">
        <v>5011</v>
      </c>
      <c r="AP1648">
        <v>19179</v>
      </c>
      <c r="AQ1648">
        <v>19179</v>
      </c>
      <c r="AR1648">
        <v>899556</v>
      </c>
      <c r="AS1648">
        <v>752342</v>
      </c>
      <c r="AT1648">
        <v>511733</v>
      </c>
      <c r="AU1648">
        <v>847944</v>
      </c>
      <c r="AV1648">
        <v>575374</v>
      </c>
      <c r="AW1648">
        <v>575374</v>
      </c>
      <c r="AX1648">
        <v>575374</v>
      </c>
      <c r="AY1648">
        <v>616129</v>
      </c>
      <c r="AZ1648">
        <v>1726122</v>
      </c>
      <c r="BA1648">
        <v>2881694</v>
      </c>
      <c r="BB1648" t="s">
        <v>3796</v>
      </c>
      <c r="BC1648" t="s">
        <v>3797</v>
      </c>
      <c r="BD1648" t="s">
        <v>3813</v>
      </c>
      <c r="BE1648" t="s">
        <v>4997</v>
      </c>
      <c r="BF1648" t="s">
        <v>5709</v>
      </c>
      <c r="BG1648" t="s">
        <v>5710</v>
      </c>
      <c r="BH1648" t="s">
        <v>4947</v>
      </c>
      <c r="BI1648" t="s">
        <v>195</v>
      </c>
      <c r="BJ1648" t="s">
        <v>195</v>
      </c>
      <c r="BK1648" t="s">
        <v>3791</v>
      </c>
      <c r="BL1648" t="s">
        <v>5450</v>
      </c>
      <c r="BM1648" t="s">
        <v>4949</v>
      </c>
      <c r="BN1648" t="s">
        <v>5444</v>
      </c>
      <c r="BO1648" t="s">
        <v>4950</v>
      </c>
      <c r="BP1648" s="441" t="str">
        <f t="shared" si="25"/>
        <v>WA.2378.EBA.963.102.A.521811</v>
      </c>
    </row>
    <row r="1649" spans="1:68">
      <c r="A1649" t="s">
        <v>5010</v>
      </c>
      <c r="B1649" t="s">
        <v>4936</v>
      </c>
      <c r="C1649" t="s">
        <v>4937</v>
      </c>
      <c r="D1649" t="s">
        <v>3795</v>
      </c>
      <c r="E1649" t="s">
        <v>197</v>
      </c>
      <c r="F1649" t="s">
        <v>3812</v>
      </c>
      <c r="G1649" t="s">
        <v>820</v>
      </c>
      <c r="H1649" t="s">
        <v>4938</v>
      </c>
      <c r="I1649">
        <v>9</v>
      </c>
      <c r="J1649" t="s">
        <v>4994</v>
      </c>
      <c r="K1649">
        <v>2</v>
      </c>
      <c r="L1649" t="s">
        <v>1081</v>
      </c>
      <c r="M1649" t="s">
        <v>508</v>
      </c>
      <c r="N1649" t="s">
        <v>1666</v>
      </c>
      <c r="O1649" t="s">
        <v>530</v>
      </c>
      <c r="P1649" t="s">
        <v>8</v>
      </c>
      <c r="Q1649" t="s">
        <v>4570</v>
      </c>
      <c r="R1649" t="s">
        <v>4940</v>
      </c>
      <c r="S1649" t="s">
        <v>195</v>
      </c>
      <c r="T1649" t="s">
        <v>4570</v>
      </c>
      <c r="U1649" t="s">
        <v>4570</v>
      </c>
      <c r="V1649" t="s">
        <v>4496</v>
      </c>
      <c r="W1649" t="s">
        <v>4570</v>
      </c>
      <c r="X1649" t="s">
        <v>6876</v>
      </c>
      <c r="Y1649" t="s">
        <v>4483</v>
      </c>
      <c r="Z1649" t="s">
        <v>8</v>
      </c>
      <c r="AA1649">
        <v>0</v>
      </c>
      <c r="AB1649" t="s">
        <v>195</v>
      </c>
      <c r="AC1649">
        <v>0</v>
      </c>
      <c r="AD1649" t="s">
        <v>195</v>
      </c>
      <c r="AE1649">
        <v>0</v>
      </c>
      <c r="AF1649" t="s">
        <v>195</v>
      </c>
      <c r="AG1649">
        <v>0</v>
      </c>
      <c r="AH1649" t="s">
        <v>195</v>
      </c>
      <c r="AI1649">
        <v>1</v>
      </c>
      <c r="AJ1649" t="s">
        <v>106</v>
      </c>
      <c r="AK1649">
        <v>1000000</v>
      </c>
      <c r="AL1649">
        <v>1000000</v>
      </c>
      <c r="AM1649" t="s">
        <v>195</v>
      </c>
      <c r="AN1649">
        <v>0</v>
      </c>
      <c r="AO1649" t="s">
        <v>5011</v>
      </c>
      <c r="AP1649">
        <v>1918</v>
      </c>
      <c r="AQ1649">
        <v>1918</v>
      </c>
      <c r="AR1649">
        <v>89956</v>
      </c>
      <c r="AS1649">
        <v>75234</v>
      </c>
      <c r="AT1649">
        <v>51173</v>
      </c>
      <c r="AU1649">
        <v>84794</v>
      </c>
      <c r="AV1649">
        <v>57537</v>
      </c>
      <c r="AW1649">
        <v>57537</v>
      </c>
      <c r="AX1649">
        <v>57537</v>
      </c>
      <c r="AY1649">
        <v>61613</v>
      </c>
      <c r="AZ1649">
        <v>172612</v>
      </c>
      <c r="BA1649">
        <v>288171</v>
      </c>
      <c r="BB1649" t="s">
        <v>3796</v>
      </c>
      <c r="BC1649" t="s">
        <v>3797</v>
      </c>
      <c r="BD1649" t="s">
        <v>3813</v>
      </c>
      <c r="BE1649" t="s">
        <v>4997</v>
      </c>
      <c r="BF1649" t="s">
        <v>5709</v>
      </c>
      <c r="BG1649" t="s">
        <v>6799</v>
      </c>
      <c r="BH1649" t="s">
        <v>4947</v>
      </c>
      <c r="BI1649" t="s">
        <v>195</v>
      </c>
      <c r="BJ1649" t="s">
        <v>195</v>
      </c>
      <c r="BK1649" t="s">
        <v>3791</v>
      </c>
      <c r="BL1649" t="s">
        <v>5049</v>
      </c>
      <c r="BM1649" t="s">
        <v>4949</v>
      </c>
      <c r="BN1649" t="s">
        <v>5444</v>
      </c>
      <c r="BO1649" t="s">
        <v>4950</v>
      </c>
      <c r="BP1649" s="441" t="str">
        <f t="shared" si="25"/>
        <v>WA.2378.EBA.963.102.B.521811</v>
      </c>
    </row>
    <row r="1650" spans="1:68">
      <c r="A1650" t="s">
        <v>5010</v>
      </c>
      <c r="B1650" t="s">
        <v>4936</v>
      </c>
      <c r="C1650" t="s">
        <v>4937</v>
      </c>
      <c r="D1650" t="s">
        <v>3795</v>
      </c>
      <c r="E1650" t="s">
        <v>197</v>
      </c>
      <c r="F1650" t="s">
        <v>3812</v>
      </c>
      <c r="G1650" t="s">
        <v>820</v>
      </c>
      <c r="H1650" t="s">
        <v>4938</v>
      </c>
      <c r="I1650">
        <v>9</v>
      </c>
      <c r="J1650" t="s">
        <v>4994</v>
      </c>
      <c r="K1650">
        <v>2</v>
      </c>
      <c r="L1650" t="s">
        <v>1081</v>
      </c>
      <c r="M1650" t="s">
        <v>508</v>
      </c>
      <c r="N1650" t="s">
        <v>1666</v>
      </c>
      <c r="O1650" t="s">
        <v>530</v>
      </c>
      <c r="P1650" t="s">
        <v>8</v>
      </c>
      <c r="Q1650" t="s">
        <v>4570</v>
      </c>
      <c r="R1650" t="s">
        <v>4940</v>
      </c>
      <c r="S1650" t="s">
        <v>195</v>
      </c>
      <c r="T1650" t="s">
        <v>4570</v>
      </c>
      <c r="U1650" t="s">
        <v>4570</v>
      </c>
      <c r="V1650" t="s">
        <v>4951</v>
      </c>
      <c r="W1650" t="s">
        <v>4496</v>
      </c>
      <c r="X1650" t="s">
        <v>6877</v>
      </c>
      <c r="Y1650" t="s">
        <v>4493</v>
      </c>
      <c r="Z1650" t="s">
        <v>8</v>
      </c>
      <c r="AA1650">
        <v>0</v>
      </c>
      <c r="AB1650" t="s">
        <v>195</v>
      </c>
      <c r="AC1650">
        <v>0</v>
      </c>
      <c r="AD1650" t="s">
        <v>195</v>
      </c>
      <c r="AE1650">
        <v>0</v>
      </c>
      <c r="AF1650" t="s">
        <v>195</v>
      </c>
      <c r="AG1650">
        <v>0</v>
      </c>
      <c r="AH1650" t="s">
        <v>195</v>
      </c>
      <c r="AI1650">
        <v>1</v>
      </c>
      <c r="AJ1650" t="s">
        <v>106</v>
      </c>
      <c r="AK1650">
        <v>1000000</v>
      </c>
      <c r="AL1650">
        <v>1000000</v>
      </c>
      <c r="AM1650" t="s">
        <v>195</v>
      </c>
      <c r="AN1650">
        <v>0</v>
      </c>
      <c r="AO1650" t="s">
        <v>5011</v>
      </c>
      <c r="AP1650">
        <v>1918</v>
      </c>
      <c r="AQ1650">
        <v>1918</v>
      </c>
      <c r="AR1650">
        <v>89956</v>
      </c>
      <c r="AS1650">
        <v>75234</v>
      </c>
      <c r="AT1650">
        <v>51173</v>
      </c>
      <c r="AU1650">
        <v>84794</v>
      </c>
      <c r="AV1650">
        <v>57537</v>
      </c>
      <c r="AW1650">
        <v>57537</v>
      </c>
      <c r="AX1650">
        <v>57537</v>
      </c>
      <c r="AY1650">
        <v>61613</v>
      </c>
      <c r="AZ1650">
        <v>172612</v>
      </c>
      <c r="BA1650">
        <v>288171</v>
      </c>
      <c r="BB1650" t="s">
        <v>3796</v>
      </c>
      <c r="BC1650" t="s">
        <v>3797</v>
      </c>
      <c r="BD1650" t="s">
        <v>3813</v>
      </c>
      <c r="BE1650" t="s">
        <v>4997</v>
      </c>
      <c r="BF1650" t="s">
        <v>5709</v>
      </c>
      <c r="BG1650" t="s">
        <v>6799</v>
      </c>
      <c r="BH1650" t="s">
        <v>4947</v>
      </c>
      <c r="BI1650" t="s">
        <v>195</v>
      </c>
      <c r="BJ1650" t="s">
        <v>195</v>
      </c>
      <c r="BK1650" t="s">
        <v>3791</v>
      </c>
      <c r="BL1650" t="s">
        <v>5450</v>
      </c>
      <c r="BM1650" t="s">
        <v>4949</v>
      </c>
      <c r="BN1650" t="s">
        <v>5444</v>
      </c>
      <c r="BO1650" t="s">
        <v>4950</v>
      </c>
      <c r="BP1650" s="441" t="str">
        <f t="shared" si="25"/>
        <v>WA.2378.EBA.963.102.B.521811</v>
      </c>
    </row>
    <row r="1651" spans="1:68">
      <c r="A1651" t="s">
        <v>4935</v>
      </c>
      <c r="B1651" t="s">
        <v>4936</v>
      </c>
      <c r="C1651" t="s">
        <v>4937</v>
      </c>
      <c r="D1651" t="s">
        <v>3795</v>
      </c>
      <c r="E1651" t="s">
        <v>197</v>
      </c>
      <c r="F1651" t="s">
        <v>3812</v>
      </c>
      <c r="G1651" t="s">
        <v>820</v>
      </c>
      <c r="H1651" t="s">
        <v>4938</v>
      </c>
      <c r="I1651">
        <v>9</v>
      </c>
      <c r="J1651" t="s">
        <v>4994</v>
      </c>
      <c r="K1651">
        <v>2</v>
      </c>
      <c r="L1651" t="s">
        <v>1081</v>
      </c>
      <c r="M1651" t="s">
        <v>508</v>
      </c>
      <c r="N1651" t="s">
        <v>1666</v>
      </c>
      <c r="O1651" t="s">
        <v>504</v>
      </c>
      <c r="P1651" t="s">
        <v>8</v>
      </c>
      <c r="Q1651" t="s">
        <v>4570</v>
      </c>
      <c r="R1651" t="s">
        <v>4940</v>
      </c>
      <c r="S1651" t="s">
        <v>195</v>
      </c>
      <c r="T1651" t="s">
        <v>4570</v>
      </c>
      <c r="U1651" t="s">
        <v>4570</v>
      </c>
      <c r="V1651" t="s">
        <v>4496</v>
      </c>
      <c r="W1651" t="s">
        <v>4570</v>
      </c>
      <c r="X1651" t="s">
        <v>6878</v>
      </c>
      <c r="Y1651" t="s">
        <v>6879</v>
      </c>
      <c r="Z1651" t="s">
        <v>8</v>
      </c>
      <c r="AA1651">
        <v>0</v>
      </c>
      <c r="AB1651" t="s">
        <v>195</v>
      </c>
      <c r="AC1651">
        <v>0</v>
      </c>
      <c r="AD1651" t="s">
        <v>195</v>
      </c>
      <c r="AE1651">
        <v>0</v>
      </c>
      <c r="AF1651" t="s">
        <v>195</v>
      </c>
      <c r="AG1651">
        <v>0</v>
      </c>
      <c r="AH1651" t="s">
        <v>195</v>
      </c>
      <c r="AI1651">
        <v>30</v>
      </c>
      <c r="AJ1651" t="s">
        <v>25</v>
      </c>
      <c r="AK1651">
        <v>150000</v>
      </c>
      <c r="AL1651">
        <v>4500000</v>
      </c>
      <c r="AM1651" t="s">
        <v>195</v>
      </c>
      <c r="AN1651">
        <v>0</v>
      </c>
      <c r="AO1651" t="s">
        <v>4943</v>
      </c>
      <c r="AP1651">
        <v>8624</v>
      </c>
      <c r="AQ1651">
        <v>8624</v>
      </c>
      <c r="AR1651">
        <v>404567</v>
      </c>
      <c r="AS1651">
        <v>338359</v>
      </c>
      <c r="AT1651">
        <v>2239175</v>
      </c>
      <c r="AU1651">
        <v>51754</v>
      </c>
      <c r="AV1651">
        <v>51754</v>
      </c>
      <c r="AW1651">
        <v>51754</v>
      </c>
      <c r="AX1651">
        <v>51754</v>
      </c>
      <c r="AY1651">
        <v>147714</v>
      </c>
      <c r="AZ1651">
        <v>562608</v>
      </c>
      <c r="BA1651">
        <v>583313</v>
      </c>
      <c r="BB1651" t="s">
        <v>3796</v>
      </c>
      <c r="BC1651" t="s">
        <v>3797</v>
      </c>
      <c r="BD1651" t="s">
        <v>3813</v>
      </c>
      <c r="BE1651" t="s">
        <v>4997</v>
      </c>
      <c r="BF1651" t="s">
        <v>5709</v>
      </c>
      <c r="BG1651" t="s">
        <v>6799</v>
      </c>
      <c r="BH1651" t="s">
        <v>4947</v>
      </c>
      <c r="BI1651" t="s">
        <v>195</v>
      </c>
      <c r="BJ1651" t="s">
        <v>195</v>
      </c>
      <c r="BK1651" t="s">
        <v>505</v>
      </c>
      <c r="BL1651" t="s">
        <v>6880</v>
      </c>
      <c r="BM1651" t="s">
        <v>4949</v>
      </c>
      <c r="BN1651" t="s">
        <v>5509</v>
      </c>
      <c r="BO1651" t="s">
        <v>4950</v>
      </c>
      <c r="BP1651" s="441" t="str">
        <f t="shared" si="25"/>
        <v>WA.2378.EBA.963.102.B.524113</v>
      </c>
    </row>
    <row r="1652" spans="1:68">
      <c r="A1652" t="s">
        <v>5010</v>
      </c>
      <c r="B1652" t="s">
        <v>4936</v>
      </c>
      <c r="C1652" t="s">
        <v>4937</v>
      </c>
      <c r="D1652" t="s">
        <v>3795</v>
      </c>
      <c r="E1652" t="s">
        <v>197</v>
      </c>
      <c r="F1652" t="s">
        <v>3812</v>
      </c>
      <c r="G1652" t="s">
        <v>820</v>
      </c>
      <c r="H1652" t="s">
        <v>4938</v>
      </c>
      <c r="I1652">
        <v>9</v>
      </c>
      <c r="J1652" t="s">
        <v>4994</v>
      </c>
      <c r="K1652">
        <v>2</v>
      </c>
      <c r="L1652" t="s">
        <v>1081</v>
      </c>
      <c r="M1652" t="s">
        <v>508</v>
      </c>
      <c r="N1652" t="s">
        <v>1666</v>
      </c>
      <c r="O1652" t="s">
        <v>504</v>
      </c>
      <c r="P1652" t="s">
        <v>8</v>
      </c>
      <c r="Q1652" t="s">
        <v>4570</v>
      </c>
      <c r="R1652" t="s">
        <v>4940</v>
      </c>
      <c r="S1652" t="s">
        <v>195</v>
      </c>
      <c r="T1652" t="s">
        <v>4570</v>
      </c>
      <c r="U1652" t="s">
        <v>4570</v>
      </c>
      <c r="V1652" t="s">
        <v>4496</v>
      </c>
      <c r="W1652" t="s">
        <v>4570</v>
      </c>
      <c r="X1652" t="s">
        <v>6878</v>
      </c>
      <c r="Y1652" t="s">
        <v>6879</v>
      </c>
      <c r="Z1652" t="s">
        <v>8</v>
      </c>
      <c r="AA1652">
        <v>0</v>
      </c>
      <c r="AB1652" t="s">
        <v>195</v>
      </c>
      <c r="AC1652">
        <v>0</v>
      </c>
      <c r="AD1652" t="s">
        <v>195</v>
      </c>
      <c r="AE1652">
        <v>0</v>
      </c>
      <c r="AF1652" t="s">
        <v>195</v>
      </c>
      <c r="AG1652">
        <v>0</v>
      </c>
      <c r="AH1652" t="s">
        <v>195</v>
      </c>
      <c r="AI1652">
        <v>30</v>
      </c>
      <c r="AJ1652" t="s">
        <v>25</v>
      </c>
      <c r="AK1652">
        <v>150000</v>
      </c>
      <c r="AL1652">
        <v>4500000</v>
      </c>
      <c r="AM1652" t="s">
        <v>195</v>
      </c>
      <c r="AN1652">
        <v>0</v>
      </c>
      <c r="AO1652" t="s">
        <v>5011</v>
      </c>
      <c r="AP1652">
        <v>8628</v>
      </c>
      <c r="AQ1652">
        <v>8628</v>
      </c>
      <c r="AR1652">
        <v>404798</v>
      </c>
      <c r="AS1652">
        <v>338554</v>
      </c>
      <c r="AT1652">
        <v>230280</v>
      </c>
      <c r="AU1652">
        <v>381574</v>
      </c>
      <c r="AV1652">
        <v>258918</v>
      </c>
      <c r="AW1652">
        <v>258918</v>
      </c>
      <c r="AX1652">
        <v>258918</v>
      </c>
      <c r="AY1652">
        <v>277256</v>
      </c>
      <c r="AZ1652">
        <v>776755</v>
      </c>
      <c r="BA1652">
        <v>1296773</v>
      </c>
      <c r="BB1652" t="s">
        <v>3796</v>
      </c>
      <c r="BC1652" t="s">
        <v>3797</v>
      </c>
      <c r="BD1652" t="s">
        <v>3813</v>
      </c>
      <c r="BE1652" t="s">
        <v>4997</v>
      </c>
      <c r="BF1652" t="s">
        <v>5709</v>
      </c>
      <c r="BG1652" t="s">
        <v>6799</v>
      </c>
      <c r="BH1652" t="s">
        <v>4947</v>
      </c>
      <c r="BI1652" t="s">
        <v>195</v>
      </c>
      <c r="BJ1652" t="s">
        <v>195</v>
      </c>
      <c r="BK1652" t="s">
        <v>505</v>
      </c>
      <c r="BL1652" t="s">
        <v>6880</v>
      </c>
      <c r="BM1652" t="s">
        <v>4949</v>
      </c>
      <c r="BN1652" t="s">
        <v>5509</v>
      </c>
      <c r="BO1652" t="s">
        <v>4950</v>
      </c>
      <c r="BP1652" s="441" t="str">
        <f t="shared" si="25"/>
        <v>WA.2378.EBA.963.102.B.524113</v>
      </c>
    </row>
    <row r="1653" spans="1:68">
      <c r="A1653" t="s">
        <v>4935</v>
      </c>
      <c r="B1653" t="s">
        <v>4936</v>
      </c>
      <c r="C1653" t="s">
        <v>4937</v>
      </c>
      <c r="D1653" t="s">
        <v>3795</v>
      </c>
      <c r="E1653" t="s">
        <v>197</v>
      </c>
      <c r="F1653" t="s">
        <v>3812</v>
      </c>
      <c r="G1653" t="s">
        <v>820</v>
      </c>
      <c r="H1653" t="s">
        <v>4938</v>
      </c>
      <c r="I1653">
        <v>9</v>
      </c>
      <c r="J1653" t="s">
        <v>5716</v>
      </c>
      <c r="K1653">
        <v>1</v>
      </c>
      <c r="L1653" t="s">
        <v>501</v>
      </c>
      <c r="M1653" t="s">
        <v>547</v>
      </c>
      <c r="N1653" t="s">
        <v>1683</v>
      </c>
      <c r="O1653" t="s">
        <v>534</v>
      </c>
      <c r="P1653" t="s">
        <v>8</v>
      </c>
      <c r="Q1653" t="s">
        <v>4570</v>
      </c>
      <c r="R1653" t="s">
        <v>4940</v>
      </c>
      <c r="S1653" t="s">
        <v>195</v>
      </c>
      <c r="T1653" t="s">
        <v>4570</v>
      </c>
      <c r="U1653" t="s">
        <v>4570</v>
      </c>
      <c r="V1653" t="s">
        <v>4496</v>
      </c>
      <c r="W1653" t="s">
        <v>4570</v>
      </c>
      <c r="X1653" t="s">
        <v>6881</v>
      </c>
      <c r="Y1653" t="s">
        <v>4624</v>
      </c>
      <c r="Z1653" t="s">
        <v>8</v>
      </c>
      <c r="AA1653">
        <v>0</v>
      </c>
      <c r="AB1653" t="s">
        <v>195</v>
      </c>
      <c r="AC1653">
        <v>0</v>
      </c>
      <c r="AD1653" t="s">
        <v>195</v>
      </c>
      <c r="AE1653">
        <v>0</v>
      </c>
      <c r="AF1653" t="s">
        <v>195</v>
      </c>
      <c r="AG1653">
        <v>0</v>
      </c>
      <c r="AH1653" t="s">
        <v>195</v>
      </c>
      <c r="AI1653">
        <v>1</v>
      </c>
      <c r="AJ1653" t="s">
        <v>97</v>
      </c>
      <c r="AK1653">
        <v>275000000</v>
      </c>
      <c r="AL1653">
        <v>275000000</v>
      </c>
      <c r="AM1653" t="s">
        <v>195</v>
      </c>
      <c r="AN1653">
        <v>0</v>
      </c>
      <c r="AO1653" t="s">
        <v>4943</v>
      </c>
      <c r="AP1653">
        <v>8890224</v>
      </c>
      <c r="AQ1653">
        <v>19723993</v>
      </c>
      <c r="AR1653">
        <v>19820264</v>
      </c>
      <c r="AS1653">
        <v>32594815</v>
      </c>
      <c r="AT1653">
        <v>25272233</v>
      </c>
      <c r="AU1653">
        <v>18075996</v>
      </c>
      <c r="AV1653">
        <v>40268307</v>
      </c>
      <c r="AW1653">
        <v>26427941</v>
      </c>
      <c r="AX1653">
        <v>18075996</v>
      </c>
      <c r="AY1653">
        <v>25055835</v>
      </c>
      <c r="AZ1653">
        <v>27044398</v>
      </c>
      <c r="BA1653">
        <v>13749998</v>
      </c>
      <c r="BB1653" t="s">
        <v>3796</v>
      </c>
      <c r="BC1653" t="s">
        <v>3797</v>
      </c>
      <c r="BD1653" t="s">
        <v>3813</v>
      </c>
      <c r="BE1653" t="s">
        <v>4605</v>
      </c>
      <c r="BF1653" t="s">
        <v>6134</v>
      </c>
      <c r="BG1653" t="s">
        <v>6882</v>
      </c>
      <c r="BH1653" t="s">
        <v>4947</v>
      </c>
      <c r="BI1653" t="s">
        <v>195</v>
      </c>
      <c r="BJ1653" t="s">
        <v>195</v>
      </c>
      <c r="BK1653" t="s">
        <v>4633</v>
      </c>
      <c r="BL1653" t="s">
        <v>6679</v>
      </c>
      <c r="BM1653" t="s">
        <v>6137</v>
      </c>
      <c r="BN1653" t="s">
        <v>76</v>
      </c>
      <c r="BO1653" t="s">
        <v>4950</v>
      </c>
      <c r="BP1653" s="441" t="str">
        <f t="shared" si="25"/>
        <v>WA.2378.EBA.994.001.AA.511111</v>
      </c>
    </row>
    <row r="1654" spans="1:68">
      <c r="A1654" t="s">
        <v>4935</v>
      </c>
      <c r="B1654" t="s">
        <v>4936</v>
      </c>
      <c r="C1654" t="s">
        <v>4937</v>
      </c>
      <c r="D1654" t="s">
        <v>3795</v>
      </c>
      <c r="E1654" t="s">
        <v>197</v>
      </c>
      <c r="F1654" t="s">
        <v>3812</v>
      </c>
      <c r="G1654" t="s">
        <v>820</v>
      </c>
      <c r="H1654" t="s">
        <v>4938</v>
      </c>
      <c r="I1654">
        <v>9</v>
      </c>
      <c r="J1654" t="s">
        <v>5716</v>
      </c>
      <c r="K1654">
        <v>1</v>
      </c>
      <c r="L1654" t="s">
        <v>501</v>
      </c>
      <c r="M1654" t="s">
        <v>547</v>
      </c>
      <c r="N1654" t="s">
        <v>1683</v>
      </c>
      <c r="O1654" t="s">
        <v>534</v>
      </c>
      <c r="P1654" t="s">
        <v>8</v>
      </c>
      <c r="Q1654" t="s">
        <v>4570</v>
      </c>
      <c r="R1654" t="s">
        <v>4940</v>
      </c>
      <c r="S1654" t="s">
        <v>195</v>
      </c>
      <c r="T1654" t="s">
        <v>4570</v>
      </c>
      <c r="U1654" t="s">
        <v>4570</v>
      </c>
      <c r="V1654" t="s">
        <v>4951</v>
      </c>
      <c r="W1654" t="s">
        <v>4496</v>
      </c>
      <c r="X1654" t="s">
        <v>6883</v>
      </c>
      <c r="Y1654" t="s">
        <v>4616</v>
      </c>
      <c r="Z1654" t="s">
        <v>8</v>
      </c>
      <c r="AA1654">
        <v>0</v>
      </c>
      <c r="AB1654" t="s">
        <v>195</v>
      </c>
      <c r="AC1654">
        <v>0</v>
      </c>
      <c r="AD1654" t="s">
        <v>195</v>
      </c>
      <c r="AE1654">
        <v>0</v>
      </c>
      <c r="AF1654" t="s">
        <v>195</v>
      </c>
      <c r="AG1654">
        <v>0</v>
      </c>
      <c r="AH1654" t="s">
        <v>195</v>
      </c>
      <c r="AI1654">
        <v>12</v>
      </c>
      <c r="AJ1654" t="s">
        <v>97</v>
      </c>
      <c r="AK1654">
        <v>272500000</v>
      </c>
      <c r="AL1654">
        <v>3270000000</v>
      </c>
      <c r="AM1654" t="s">
        <v>195</v>
      </c>
      <c r="AN1654">
        <v>0</v>
      </c>
      <c r="AO1654" t="s">
        <v>4943</v>
      </c>
      <c r="AP1654">
        <v>105712845</v>
      </c>
      <c r="AQ1654">
        <v>234536213</v>
      </c>
      <c r="AR1654">
        <v>235680956</v>
      </c>
      <c r="AS1654">
        <v>387581987</v>
      </c>
      <c r="AT1654">
        <v>300509825</v>
      </c>
      <c r="AU1654">
        <v>214940020</v>
      </c>
      <c r="AV1654">
        <v>478826776</v>
      </c>
      <c r="AW1654">
        <v>314252240</v>
      </c>
      <c r="AX1654">
        <v>214940020</v>
      </c>
      <c r="AY1654">
        <v>297936662</v>
      </c>
      <c r="AZ1654">
        <v>321582479</v>
      </c>
      <c r="BA1654">
        <v>163499977</v>
      </c>
      <c r="BB1654" t="s">
        <v>3796</v>
      </c>
      <c r="BC1654" t="s">
        <v>3797</v>
      </c>
      <c r="BD1654" t="s">
        <v>3813</v>
      </c>
      <c r="BE1654" t="s">
        <v>4605</v>
      </c>
      <c r="BF1654" t="s">
        <v>6134</v>
      </c>
      <c r="BG1654" t="s">
        <v>6882</v>
      </c>
      <c r="BH1654" t="s">
        <v>4947</v>
      </c>
      <c r="BI1654" t="s">
        <v>195</v>
      </c>
      <c r="BJ1654" t="s">
        <v>195</v>
      </c>
      <c r="BK1654" t="s">
        <v>4633</v>
      </c>
      <c r="BL1654" t="s">
        <v>6681</v>
      </c>
      <c r="BM1654" t="s">
        <v>6137</v>
      </c>
      <c r="BN1654" t="s">
        <v>76</v>
      </c>
      <c r="BO1654" t="s">
        <v>4950</v>
      </c>
      <c r="BP1654" s="441" t="str">
        <f t="shared" si="25"/>
        <v>WA.2378.EBA.994.001.AA.511111</v>
      </c>
    </row>
    <row r="1655" spans="1:68">
      <c r="A1655" t="s">
        <v>4935</v>
      </c>
      <c r="B1655" t="s">
        <v>4936</v>
      </c>
      <c r="C1655" t="s">
        <v>4937</v>
      </c>
      <c r="D1655" t="s">
        <v>3795</v>
      </c>
      <c r="E1655" t="s">
        <v>197</v>
      </c>
      <c r="F1655" t="s">
        <v>3812</v>
      </c>
      <c r="G1655" t="s">
        <v>820</v>
      </c>
      <c r="H1655" t="s">
        <v>4938</v>
      </c>
      <c r="I1655">
        <v>9</v>
      </c>
      <c r="J1655" t="s">
        <v>5716</v>
      </c>
      <c r="K1655">
        <v>1</v>
      </c>
      <c r="L1655" t="s">
        <v>501</v>
      </c>
      <c r="M1655" t="s">
        <v>547</v>
      </c>
      <c r="N1655" t="s">
        <v>1683</v>
      </c>
      <c r="O1655" t="s">
        <v>534</v>
      </c>
      <c r="P1655" t="s">
        <v>8</v>
      </c>
      <c r="Q1655" t="s">
        <v>4570</v>
      </c>
      <c r="R1655" t="s">
        <v>4940</v>
      </c>
      <c r="S1655" t="s">
        <v>195</v>
      </c>
      <c r="T1655" t="s">
        <v>4570</v>
      </c>
      <c r="U1655" t="s">
        <v>4570</v>
      </c>
      <c r="V1655" t="s">
        <v>5001</v>
      </c>
      <c r="W1655" t="s">
        <v>4951</v>
      </c>
      <c r="X1655" t="s">
        <v>6884</v>
      </c>
      <c r="Y1655" t="s">
        <v>4632</v>
      </c>
      <c r="Z1655" t="s">
        <v>8</v>
      </c>
      <c r="AA1655">
        <v>0</v>
      </c>
      <c r="AB1655" t="s">
        <v>195</v>
      </c>
      <c r="AC1655">
        <v>0</v>
      </c>
      <c r="AD1655" t="s">
        <v>195</v>
      </c>
      <c r="AE1655">
        <v>0</v>
      </c>
      <c r="AF1655" t="s">
        <v>195</v>
      </c>
      <c r="AG1655">
        <v>0</v>
      </c>
      <c r="AH1655" t="s">
        <v>195</v>
      </c>
      <c r="AI1655">
        <v>1</v>
      </c>
      <c r="AJ1655" t="s">
        <v>97</v>
      </c>
      <c r="AK1655">
        <v>275000000</v>
      </c>
      <c r="AL1655">
        <v>275000000</v>
      </c>
      <c r="AM1655" t="s">
        <v>195</v>
      </c>
      <c r="AN1655">
        <v>0</v>
      </c>
      <c r="AO1655" t="s">
        <v>4943</v>
      </c>
      <c r="AP1655">
        <v>8890224</v>
      </c>
      <c r="AQ1655">
        <v>19723993</v>
      </c>
      <c r="AR1655">
        <v>19820264</v>
      </c>
      <c r="AS1655">
        <v>32594815</v>
      </c>
      <c r="AT1655">
        <v>25272233</v>
      </c>
      <c r="AU1655">
        <v>18075996</v>
      </c>
      <c r="AV1655">
        <v>40268307</v>
      </c>
      <c r="AW1655">
        <v>26427941</v>
      </c>
      <c r="AX1655">
        <v>18075996</v>
      </c>
      <c r="AY1655">
        <v>25055835</v>
      </c>
      <c r="AZ1655">
        <v>27044398</v>
      </c>
      <c r="BA1655">
        <v>13749998</v>
      </c>
      <c r="BB1655" t="s">
        <v>3796</v>
      </c>
      <c r="BC1655" t="s">
        <v>3797</v>
      </c>
      <c r="BD1655" t="s">
        <v>3813</v>
      </c>
      <c r="BE1655" t="s">
        <v>4605</v>
      </c>
      <c r="BF1655" t="s">
        <v>6134</v>
      </c>
      <c r="BG1655" t="s">
        <v>6882</v>
      </c>
      <c r="BH1655" t="s">
        <v>4947</v>
      </c>
      <c r="BI1655" t="s">
        <v>195</v>
      </c>
      <c r="BJ1655" t="s">
        <v>195</v>
      </c>
      <c r="BK1655" t="s">
        <v>4633</v>
      </c>
      <c r="BL1655" t="s">
        <v>6683</v>
      </c>
      <c r="BM1655" t="s">
        <v>6137</v>
      </c>
      <c r="BN1655" t="s">
        <v>76</v>
      </c>
      <c r="BO1655" t="s">
        <v>4950</v>
      </c>
      <c r="BP1655" s="441" t="str">
        <f t="shared" si="25"/>
        <v>WA.2378.EBA.994.001.AA.511111</v>
      </c>
    </row>
    <row r="1656" spans="1:68">
      <c r="A1656" t="s">
        <v>4935</v>
      </c>
      <c r="B1656" t="s">
        <v>4936</v>
      </c>
      <c r="C1656" t="s">
        <v>4937</v>
      </c>
      <c r="D1656" t="s">
        <v>3795</v>
      </c>
      <c r="E1656" t="s">
        <v>197</v>
      </c>
      <c r="F1656" t="s">
        <v>3812</v>
      </c>
      <c r="G1656" t="s">
        <v>820</v>
      </c>
      <c r="H1656" t="s">
        <v>4938</v>
      </c>
      <c r="I1656">
        <v>9</v>
      </c>
      <c r="J1656" t="s">
        <v>5716</v>
      </c>
      <c r="K1656">
        <v>1</v>
      </c>
      <c r="L1656" t="s">
        <v>501</v>
      </c>
      <c r="M1656" t="s">
        <v>1750</v>
      </c>
      <c r="N1656" t="s">
        <v>1751</v>
      </c>
      <c r="O1656" t="s">
        <v>534</v>
      </c>
      <c r="P1656" t="s">
        <v>8</v>
      </c>
      <c r="Q1656" t="s">
        <v>4570</v>
      </c>
      <c r="R1656" t="s">
        <v>4940</v>
      </c>
      <c r="S1656" t="s">
        <v>195</v>
      </c>
      <c r="T1656" t="s">
        <v>4570</v>
      </c>
      <c r="U1656" t="s">
        <v>4570</v>
      </c>
      <c r="V1656" t="s">
        <v>4496</v>
      </c>
      <c r="W1656" t="s">
        <v>4570</v>
      </c>
      <c r="X1656" t="s">
        <v>6885</v>
      </c>
      <c r="Y1656" t="s">
        <v>4616</v>
      </c>
      <c r="Z1656" t="s">
        <v>8</v>
      </c>
      <c r="AA1656">
        <v>0</v>
      </c>
      <c r="AB1656" t="s">
        <v>195</v>
      </c>
      <c r="AC1656">
        <v>0</v>
      </c>
      <c r="AD1656" t="s">
        <v>195</v>
      </c>
      <c r="AE1656">
        <v>0</v>
      </c>
      <c r="AF1656" t="s">
        <v>195</v>
      </c>
      <c r="AG1656">
        <v>0</v>
      </c>
      <c r="AH1656" t="s">
        <v>195</v>
      </c>
      <c r="AI1656">
        <v>14</v>
      </c>
      <c r="AJ1656" t="s">
        <v>97</v>
      </c>
      <c r="AK1656">
        <v>135719000</v>
      </c>
      <c r="AL1656">
        <v>1900066000</v>
      </c>
      <c r="AM1656" t="s">
        <v>195</v>
      </c>
      <c r="AN1656">
        <v>0</v>
      </c>
      <c r="AO1656" t="s">
        <v>4943</v>
      </c>
      <c r="AP1656">
        <v>61425499</v>
      </c>
      <c r="AQ1656">
        <v>136279598</v>
      </c>
      <c r="AR1656">
        <v>136944762</v>
      </c>
      <c r="AS1656">
        <v>225208366</v>
      </c>
      <c r="AT1656">
        <v>174614220</v>
      </c>
      <c r="AU1656">
        <v>124893035</v>
      </c>
      <c r="AV1656">
        <v>278227057</v>
      </c>
      <c r="AW1656">
        <v>182599387</v>
      </c>
      <c r="AX1656">
        <v>124893035</v>
      </c>
      <c r="AY1656">
        <v>173119058</v>
      </c>
      <c r="AZ1656">
        <v>186858695</v>
      </c>
      <c r="BA1656">
        <v>95003288</v>
      </c>
      <c r="BB1656" t="s">
        <v>3796</v>
      </c>
      <c r="BC1656" t="s">
        <v>3797</v>
      </c>
      <c r="BD1656" t="s">
        <v>3813</v>
      </c>
      <c r="BE1656" t="s">
        <v>4605</v>
      </c>
      <c r="BF1656" t="s">
        <v>6134</v>
      </c>
      <c r="BG1656" t="s">
        <v>6886</v>
      </c>
      <c r="BH1656" t="s">
        <v>4947</v>
      </c>
      <c r="BI1656" t="s">
        <v>195</v>
      </c>
      <c r="BJ1656" t="s">
        <v>195</v>
      </c>
      <c r="BK1656" t="s">
        <v>4633</v>
      </c>
      <c r="BL1656" t="s">
        <v>6136</v>
      </c>
      <c r="BM1656" t="s">
        <v>6137</v>
      </c>
      <c r="BN1656" t="s">
        <v>76</v>
      </c>
      <c r="BO1656" t="s">
        <v>4950</v>
      </c>
      <c r="BP1656" s="441" t="str">
        <f t="shared" si="25"/>
        <v>WA.2378.EBA.994.001.DA.511111</v>
      </c>
    </row>
    <row r="1657" spans="1:68">
      <c r="A1657" t="s">
        <v>5010</v>
      </c>
      <c r="B1657" t="s">
        <v>4936</v>
      </c>
      <c r="C1657" t="s">
        <v>4937</v>
      </c>
      <c r="D1657" t="s">
        <v>3795</v>
      </c>
      <c r="E1657" t="s">
        <v>197</v>
      </c>
      <c r="F1657" t="s">
        <v>3812</v>
      </c>
      <c r="G1657" t="s">
        <v>820</v>
      </c>
      <c r="H1657" t="s">
        <v>4938</v>
      </c>
      <c r="I1657">
        <v>9</v>
      </c>
      <c r="J1657" t="s">
        <v>5716</v>
      </c>
      <c r="K1657">
        <v>1</v>
      </c>
      <c r="L1657" t="s">
        <v>501</v>
      </c>
      <c r="M1657" t="s">
        <v>547</v>
      </c>
      <c r="N1657" t="s">
        <v>1683</v>
      </c>
      <c r="O1657" t="s">
        <v>534</v>
      </c>
      <c r="P1657" t="s">
        <v>8</v>
      </c>
      <c r="Q1657" t="s">
        <v>4570</v>
      </c>
      <c r="R1657" t="s">
        <v>4940</v>
      </c>
      <c r="S1657" t="s">
        <v>195</v>
      </c>
      <c r="T1657" t="s">
        <v>4570</v>
      </c>
      <c r="U1657" t="s">
        <v>4570</v>
      </c>
      <c r="V1657" t="s">
        <v>4496</v>
      </c>
      <c r="W1657" t="s">
        <v>4570</v>
      </c>
      <c r="X1657" t="s">
        <v>6881</v>
      </c>
      <c r="Y1657" t="s">
        <v>4624</v>
      </c>
      <c r="Z1657" t="s">
        <v>8</v>
      </c>
      <c r="AA1657">
        <v>0</v>
      </c>
      <c r="AB1657" t="s">
        <v>195</v>
      </c>
      <c r="AC1657">
        <v>0</v>
      </c>
      <c r="AD1657" t="s">
        <v>195</v>
      </c>
      <c r="AE1657">
        <v>0</v>
      </c>
      <c r="AF1657" t="s">
        <v>195</v>
      </c>
      <c r="AG1657">
        <v>0</v>
      </c>
      <c r="AH1657" t="s">
        <v>195</v>
      </c>
      <c r="AI1657">
        <v>1</v>
      </c>
      <c r="AJ1657" t="s">
        <v>97</v>
      </c>
      <c r="AK1657">
        <v>252965140</v>
      </c>
      <c r="AL1657">
        <v>252965000</v>
      </c>
      <c r="AM1657" t="s">
        <v>195</v>
      </c>
      <c r="AN1657">
        <v>0</v>
      </c>
      <c r="AO1657" t="s">
        <v>5011</v>
      </c>
      <c r="AP1657">
        <v>8445713</v>
      </c>
      <c r="AQ1657">
        <v>18737794</v>
      </c>
      <c r="AR1657">
        <v>18829251</v>
      </c>
      <c r="AS1657">
        <v>32657596</v>
      </c>
      <c r="AT1657">
        <v>19801134</v>
      </c>
      <c r="AU1657">
        <v>17172196</v>
      </c>
      <c r="AV1657">
        <v>38254892</v>
      </c>
      <c r="AW1657">
        <v>25106544</v>
      </c>
      <c r="AX1657">
        <v>19687162</v>
      </c>
      <c r="AY1657">
        <v>23803044</v>
      </c>
      <c r="AZ1657">
        <v>15000000</v>
      </c>
      <c r="BA1657">
        <v>15469674</v>
      </c>
      <c r="BB1657" t="s">
        <v>3796</v>
      </c>
      <c r="BC1657" t="s">
        <v>3797</v>
      </c>
      <c r="BD1657" t="s">
        <v>3813</v>
      </c>
      <c r="BE1657" t="s">
        <v>4605</v>
      </c>
      <c r="BF1657" t="s">
        <v>6134</v>
      </c>
      <c r="BG1657" t="s">
        <v>6882</v>
      </c>
      <c r="BH1657" t="s">
        <v>4947</v>
      </c>
      <c r="BI1657" t="s">
        <v>195</v>
      </c>
      <c r="BJ1657" t="s">
        <v>195</v>
      </c>
      <c r="BK1657" t="s">
        <v>4633</v>
      </c>
      <c r="BL1657" t="s">
        <v>6679</v>
      </c>
      <c r="BM1657" t="s">
        <v>6137</v>
      </c>
      <c r="BN1657" t="s">
        <v>76</v>
      </c>
      <c r="BO1657" t="s">
        <v>4950</v>
      </c>
      <c r="BP1657" s="441" t="str">
        <f t="shared" si="25"/>
        <v>WA.2378.EBA.994.001.AA.511111</v>
      </c>
    </row>
    <row r="1658" spans="1:68">
      <c r="A1658" t="s">
        <v>5010</v>
      </c>
      <c r="B1658" t="s">
        <v>4936</v>
      </c>
      <c r="C1658" t="s">
        <v>4937</v>
      </c>
      <c r="D1658" t="s">
        <v>3795</v>
      </c>
      <c r="E1658" t="s">
        <v>197</v>
      </c>
      <c r="F1658" t="s">
        <v>3812</v>
      </c>
      <c r="G1658" t="s">
        <v>820</v>
      </c>
      <c r="H1658" t="s">
        <v>4938</v>
      </c>
      <c r="I1658">
        <v>9</v>
      </c>
      <c r="J1658" t="s">
        <v>5716</v>
      </c>
      <c r="K1658">
        <v>1</v>
      </c>
      <c r="L1658" t="s">
        <v>501</v>
      </c>
      <c r="M1658" t="s">
        <v>547</v>
      </c>
      <c r="N1658" t="s">
        <v>1683</v>
      </c>
      <c r="O1658" t="s">
        <v>534</v>
      </c>
      <c r="P1658" t="s">
        <v>8</v>
      </c>
      <c r="Q1658" t="s">
        <v>4570</v>
      </c>
      <c r="R1658" t="s">
        <v>4940</v>
      </c>
      <c r="S1658" t="s">
        <v>195</v>
      </c>
      <c r="T1658" t="s">
        <v>4570</v>
      </c>
      <c r="U1658" t="s">
        <v>4570</v>
      </c>
      <c r="V1658" t="s">
        <v>4951</v>
      </c>
      <c r="W1658" t="s">
        <v>4496</v>
      </c>
      <c r="X1658" t="s">
        <v>6883</v>
      </c>
      <c r="Y1658" t="s">
        <v>4616</v>
      </c>
      <c r="Z1658" t="s">
        <v>8</v>
      </c>
      <c r="AA1658">
        <v>0</v>
      </c>
      <c r="AB1658" t="s">
        <v>195</v>
      </c>
      <c r="AC1658">
        <v>0</v>
      </c>
      <c r="AD1658" t="s">
        <v>195</v>
      </c>
      <c r="AE1658">
        <v>0</v>
      </c>
      <c r="AF1658" t="s">
        <v>195</v>
      </c>
      <c r="AG1658">
        <v>0</v>
      </c>
      <c r="AH1658" t="s">
        <v>195</v>
      </c>
      <c r="AI1658">
        <v>1</v>
      </c>
      <c r="AJ1658" t="s">
        <v>1651</v>
      </c>
      <c r="AK1658">
        <v>3203094560</v>
      </c>
      <c r="AL1658">
        <v>3203094000</v>
      </c>
      <c r="AM1658" t="s">
        <v>195</v>
      </c>
      <c r="AN1658">
        <v>0</v>
      </c>
      <c r="AO1658" t="s">
        <v>5011</v>
      </c>
      <c r="AP1658">
        <v>100427203</v>
      </c>
      <c r="AQ1658">
        <v>222809404</v>
      </c>
      <c r="AR1658">
        <v>223896910</v>
      </c>
      <c r="AS1658">
        <v>388328508</v>
      </c>
      <c r="AT1658">
        <v>235453486</v>
      </c>
      <c r="AU1658">
        <v>204193020</v>
      </c>
      <c r="AV1658">
        <v>454885439</v>
      </c>
      <c r="AW1658">
        <v>298539629</v>
      </c>
      <c r="AX1658">
        <v>234098251</v>
      </c>
      <c r="AY1658">
        <v>283039830</v>
      </c>
      <c r="AZ1658">
        <v>250000000</v>
      </c>
      <c r="BA1658">
        <v>307422320</v>
      </c>
      <c r="BB1658" t="s">
        <v>3796</v>
      </c>
      <c r="BC1658" t="s">
        <v>3797</v>
      </c>
      <c r="BD1658" t="s">
        <v>3813</v>
      </c>
      <c r="BE1658" t="s">
        <v>4605</v>
      </c>
      <c r="BF1658" t="s">
        <v>6134</v>
      </c>
      <c r="BG1658" t="s">
        <v>6882</v>
      </c>
      <c r="BH1658" t="s">
        <v>4947</v>
      </c>
      <c r="BI1658" t="s">
        <v>195</v>
      </c>
      <c r="BJ1658" t="s">
        <v>195</v>
      </c>
      <c r="BK1658" t="s">
        <v>4633</v>
      </c>
      <c r="BL1658" t="s">
        <v>6681</v>
      </c>
      <c r="BM1658" t="s">
        <v>6137</v>
      </c>
      <c r="BN1658" t="s">
        <v>76</v>
      </c>
      <c r="BO1658" t="s">
        <v>4950</v>
      </c>
      <c r="BP1658" s="441" t="str">
        <f t="shared" si="25"/>
        <v>WA.2378.EBA.994.001.AA.511111</v>
      </c>
    </row>
    <row r="1659" spans="1:68">
      <c r="A1659" t="s">
        <v>5010</v>
      </c>
      <c r="B1659" t="s">
        <v>4936</v>
      </c>
      <c r="C1659" t="s">
        <v>4937</v>
      </c>
      <c r="D1659" t="s">
        <v>3795</v>
      </c>
      <c r="E1659" t="s">
        <v>197</v>
      </c>
      <c r="F1659" t="s">
        <v>3812</v>
      </c>
      <c r="G1659" t="s">
        <v>820</v>
      </c>
      <c r="H1659" t="s">
        <v>4938</v>
      </c>
      <c r="I1659">
        <v>9</v>
      </c>
      <c r="J1659" t="s">
        <v>5716</v>
      </c>
      <c r="K1659">
        <v>1</v>
      </c>
      <c r="L1659" t="s">
        <v>501</v>
      </c>
      <c r="M1659" t="s">
        <v>547</v>
      </c>
      <c r="N1659" t="s">
        <v>1683</v>
      </c>
      <c r="O1659" t="s">
        <v>534</v>
      </c>
      <c r="P1659" t="s">
        <v>8</v>
      </c>
      <c r="Q1659" t="s">
        <v>4570</v>
      </c>
      <c r="R1659" t="s">
        <v>4940</v>
      </c>
      <c r="S1659" t="s">
        <v>195</v>
      </c>
      <c r="T1659" t="s">
        <v>4570</v>
      </c>
      <c r="U1659" t="s">
        <v>4570</v>
      </c>
      <c r="V1659" t="s">
        <v>5001</v>
      </c>
      <c r="W1659" t="s">
        <v>4951</v>
      </c>
      <c r="X1659" t="s">
        <v>6884</v>
      </c>
      <c r="Y1659" t="s">
        <v>4632</v>
      </c>
      <c r="Z1659" t="s">
        <v>8</v>
      </c>
      <c r="AA1659">
        <v>0</v>
      </c>
      <c r="AB1659" t="s">
        <v>195</v>
      </c>
      <c r="AC1659">
        <v>0</v>
      </c>
      <c r="AD1659" t="s">
        <v>195</v>
      </c>
      <c r="AE1659">
        <v>0</v>
      </c>
      <c r="AF1659" t="s">
        <v>195</v>
      </c>
      <c r="AG1659">
        <v>0</v>
      </c>
      <c r="AH1659" t="s">
        <v>195</v>
      </c>
      <c r="AI1659">
        <v>1</v>
      </c>
      <c r="AJ1659" t="s">
        <v>97</v>
      </c>
      <c r="AK1659">
        <v>258941000</v>
      </c>
      <c r="AL1659">
        <v>258941000</v>
      </c>
      <c r="AM1659" t="s">
        <v>195</v>
      </c>
      <c r="AN1659">
        <v>0</v>
      </c>
      <c r="AO1659" t="s">
        <v>5011</v>
      </c>
      <c r="AP1659">
        <v>8445713</v>
      </c>
      <c r="AQ1659">
        <v>18737794</v>
      </c>
      <c r="AR1659">
        <v>18829251</v>
      </c>
      <c r="AS1659">
        <v>32657596</v>
      </c>
      <c r="AT1659">
        <v>19801134</v>
      </c>
      <c r="AU1659">
        <v>17172196</v>
      </c>
      <c r="AV1659">
        <v>38254892</v>
      </c>
      <c r="AW1659">
        <v>25106544</v>
      </c>
      <c r="AX1659">
        <v>19687162</v>
      </c>
      <c r="AY1659">
        <v>23803044</v>
      </c>
      <c r="AZ1659">
        <v>18000000</v>
      </c>
      <c r="BA1659">
        <v>18445674</v>
      </c>
      <c r="BB1659" t="s">
        <v>3796</v>
      </c>
      <c r="BC1659" t="s">
        <v>3797</v>
      </c>
      <c r="BD1659" t="s">
        <v>3813</v>
      </c>
      <c r="BE1659" t="s">
        <v>4605</v>
      </c>
      <c r="BF1659" t="s">
        <v>6134</v>
      </c>
      <c r="BG1659" t="s">
        <v>6882</v>
      </c>
      <c r="BH1659" t="s">
        <v>4947</v>
      </c>
      <c r="BI1659" t="s">
        <v>195</v>
      </c>
      <c r="BJ1659" t="s">
        <v>195</v>
      </c>
      <c r="BK1659" t="s">
        <v>4633</v>
      </c>
      <c r="BL1659" t="s">
        <v>6683</v>
      </c>
      <c r="BM1659" t="s">
        <v>6137</v>
      </c>
      <c r="BN1659" t="s">
        <v>76</v>
      </c>
      <c r="BO1659" t="s">
        <v>4950</v>
      </c>
      <c r="BP1659" s="441" t="str">
        <f t="shared" si="25"/>
        <v>WA.2378.EBA.994.001.AA.511111</v>
      </c>
    </row>
    <row r="1660" spans="1:68">
      <c r="A1660" t="s">
        <v>5010</v>
      </c>
      <c r="B1660" t="s">
        <v>4936</v>
      </c>
      <c r="C1660" t="s">
        <v>4937</v>
      </c>
      <c r="D1660" t="s">
        <v>3795</v>
      </c>
      <c r="E1660" t="s">
        <v>197</v>
      </c>
      <c r="F1660" t="s">
        <v>3812</v>
      </c>
      <c r="G1660" t="s">
        <v>820</v>
      </c>
      <c r="H1660" t="s">
        <v>4938</v>
      </c>
      <c r="I1660">
        <v>9</v>
      </c>
      <c r="J1660" t="s">
        <v>5716</v>
      </c>
      <c r="K1660">
        <v>1</v>
      </c>
      <c r="L1660" t="s">
        <v>501</v>
      </c>
      <c r="M1660" t="s">
        <v>1750</v>
      </c>
      <c r="N1660" t="s">
        <v>1751</v>
      </c>
      <c r="O1660" t="s">
        <v>534</v>
      </c>
      <c r="P1660" t="s">
        <v>8</v>
      </c>
      <c r="Q1660" t="s">
        <v>4570</v>
      </c>
      <c r="R1660" t="s">
        <v>4940</v>
      </c>
      <c r="S1660" t="s">
        <v>195</v>
      </c>
      <c r="T1660" t="s">
        <v>4570</v>
      </c>
      <c r="U1660" t="s">
        <v>4570</v>
      </c>
      <c r="V1660" t="s">
        <v>4496</v>
      </c>
      <c r="W1660" t="s">
        <v>4570</v>
      </c>
      <c r="X1660" t="s">
        <v>6885</v>
      </c>
      <c r="Y1660" t="s">
        <v>4616</v>
      </c>
      <c r="Z1660" t="s">
        <v>8</v>
      </c>
      <c r="AA1660">
        <v>0</v>
      </c>
      <c r="AB1660" t="s">
        <v>195</v>
      </c>
      <c r="AC1660">
        <v>0</v>
      </c>
      <c r="AD1660" t="s">
        <v>195</v>
      </c>
      <c r="AE1660">
        <v>0</v>
      </c>
      <c r="AF1660" t="s">
        <v>195</v>
      </c>
      <c r="AG1660">
        <v>0</v>
      </c>
      <c r="AH1660" t="s">
        <v>195</v>
      </c>
      <c r="AI1660">
        <v>14</v>
      </c>
      <c r="AJ1660" t="s">
        <v>97</v>
      </c>
      <c r="AK1660">
        <v>135719000</v>
      </c>
      <c r="AL1660">
        <v>1900066000</v>
      </c>
      <c r="AM1660" t="s">
        <v>195</v>
      </c>
      <c r="AN1660">
        <v>0</v>
      </c>
      <c r="AO1660" t="s">
        <v>5011</v>
      </c>
      <c r="AP1660">
        <v>58354225</v>
      </c>
      <c r="AQ1660">
        <v>129465619</v>
      </c>
      <c r="AR1660">
        <v>130097525</v>
      </c>
      <c r="AS1660">
        <v>225642139</v>
      </c>
      <c r="AT1660">
        <v>136812588</v>
      </c>
      <c r="AU1660">
        <v>118648384</v>
      </c>
      <c r="AV1660">
        <v>264315706</v>
      </c>
      <c r="AW1660">
        <v>173469419</v>
      </c>
      <c r="AX1660">
        <v>136025115</v>
      </c>
      <c r="AY1660">
        <v>164463106</v>
      </c>
      <c r="AZ1660">
        <v>177515762</v>
      </c>
      <c r="BA1660">
        <v>185256412</v>
      </c>
      <c r="BB1660" t="s">
        <v>3796</v>
      </c>
      <c r="BC1660" t="s">
        <v>3797</v>
      </c>
      <c r="BD1660" t="s">
        <v>3813</v>
      </c>
      <c r="BE1660" t="s">
        <v>4605</v>
      </c>
      <c r="BF1660" t="s">
        <v>6134</v>
      </c>
      <c r="BG1660" t="s">
        <v>6886</v>
      </c>
      <c r="BH1660" t="s">
        <v>4947</v>
      </c>
      <c r="BI1660" t="s">
        <v>195</v>
      </c>
      <c r="BJ1660" t="s">
        <v>195</v>
      </c>
      <c r="BK1660" t="s">
        <v>4633</v>
      </c>
      <c r="BL1660" t="s">
        <v>6136</v>
      </c>
      <c r="BM1660" t="s">
        <v>6137</v>
      </c>
      <c r="BN1660" t="s">
        <v>76</v>
      </c>
      <c r="BO1660" t="s">
        <v>4950</v>
      </c>
      <c r="BP1660" s="441" t="str">
        <f t="shared" si="25"/>
        <v>WA.2378.EBA.994.001.DA.511111</v>
      </c>
    </row>
    <row r="1661" spans="1:68">
      <c r="A1661" t="s">
        <v>4935</v>
      </c>
      <c r="B1661" t="s">
        <v>4936</v>
      </c>
      <c r="C1661" t="s">
        <v>4937</v>
      </c>
      <c r="D1661" t="s">
        <v>3795</v>
      </c>
      <c r="E1661" t="s">
        <v>197</v>
      </c>
      <c r="F1661" t="s">
        <v>3812</v>
      </c>
      <c r="G1661" t="s">
        <v>820</v>
      </c>
      <c r="H1661" t="s">
        <v>4938</v>
      </c>
      <c r="I1661">
        <v>9</v>
      </c>
      <c r="J1661" t="s">
        <v>5716</v>
      </c>
      <c r="K1661">
        <v>1</v>
      </c>
      <c r="L1661" t="s">
        <v>501</v>
      </c>
      <c r="M1661" t="s">
        <v>547</v>
      </c>
      <c r="N1661" t="s">
        <v>1683</v>
      </c>
      <c r="O1661" t="s">
        <v>536</v>
      </c>
      <c r="P1661" t="s">
        <v>8</v>
      </c>
      <c r="Q1661" t="s">
        <v>4570</v>
      </c>
      <c r="R1661" t="s">
        <v>4940</v>
      </c>
      <c r="S1661" t="s">
        <v>195</v>
      </c>
      <c r="T1661" t="s">
        <v>4570</v>
      </c>
      <c r="U1661" t="s">
        <v>4570</v>
      </c>
      <c r="V1661" t="s">
        <v>4496</v>
      </c>
      <c r="W1661" t="s">
        <v>4570</v>
      </c>
      <c r="X1661" t="s">
        <v>6887</v>
      </c>
      <c r="Y1661" t="s">
        <v>4623</v>
      </c>
      <c r="Z1661" t="s">
        <v>8</v>
      </c>
      <c r="AA1661">
        <v>0</v>
      </c>
      <c r="AB1661" t="s">
        <v>195</v>
      </c>
      <c r="AC1661">
        <v>0</v>
      </c>
      <c r="AD1661" t="s">
        <v>195</v>
      </c>
      <c r="AE1661">
        <v>0</v>
      </c>
      <c r="AF1661" t="s">
        <v>195</v>
      </c>
      <c r="AG1661">
        <v>0</v>
      </c>
      <c r="AH1661" t="s">
        <v>195</v>
      </c>
      <c r="AI1661">
        <v>1</v>
      </c>
      <c r="AJ1661" t="s">
        <v>97</v>
      </c>
      <c r="AK1661">
        <v>5000</v>
      </c>
      <c r="AL1661">
        <v>5000</v>
      </c>
      <c r="AM1661" t="s">
        <v>195</v>
      </c>
      <c r="AN1661">
        <v>0</v>
      </c>
      <c r="AO1661" t="s">
        <v>4943</v>
      </c>
      <c r="AP1661">
        <v>162</v>
      </c>
      <c r="AQ1661">
        <v>359</v>
      </c>
      <c r="AR1661">
        <v>360</v>
      </c>
      <c r="AS1661">
        <v>593</v>
      </c>
      <c r="AT1661">
        <v>459</v>
      </c>
      <c r="AU1661">
        <v>329</v>
      </c>
      <c r="AV1661">
        <v>732</v>
      </c>
      <c r="AW1661">
        <v>481</v>
      </c>
      <c r="AX1661">
        <v>329</v>
      </c>
      <c r="AY1661">
        <v>456</v>
      </c>
      <c r="AZ1661">
        <v>492</v>
      </c>
      <c r="BA1661">
        <v>248</v>
      </c>
      <c r="BB1661" t="s">
        <v>3796</v>
      </c>
      <c r="BC1661" t="s">
        <v>3797</v>
      </c>
      <c r="BD1661" t="s">
        <v>3813</v>
      </c>
      <c r="BE1661" t="s">
        <v>4605</v>
      </c>
      <c r="BF1661" t="s">
        <v>6134</v>
      </c>
      <c r="BG1661" t="s">
        <v>6882</v>
      </c>
      <c r="BH1661" t="s">
        <v>4947</v>
      </c>
      <c r="BI1661" t="s">
        <v>195</v>
      </c>
      <c r="BJ1661" t="s">
        <v>195</v>
      </c>
      <c r="BK1661" t="s">
        <v>4634</v>
      </c>
      <c r="BL1661" t="s">
        <v>6685</v>
      </c>
      <c r="BM1661" t="s">
        <v>6137</v>
      </c>
      <c r="BN1661" t="s">
        <v>76</v>
      </c>
      <c r="BO1661" t="s">
        <v>4950</v>
      </c>
      <c r="BP1661" s="441" t="str">
        <f t="shared" si="25"/>
        <v>WA.2378.EBA.994.001.AA.511119</v>
      </c>
    </row>
    <row r="1662" spans="1:68">
      <c r="A1662" t="s">
        <v>4935</v>
      </c>
      <c r="B1662" t="s">
        <v>4936</v>
      </c>
      <c r="C1662" t="s">
        <v>4937</v>
      </c>
      <c r="D1662" t="s">
        <v>3795</v>
      </c>
      <c r="E1662" t="s">
        <v>197</v>
      </c>
      <c r="F1662" t="s">
        <v>3812</v>
      </c>
      <c r="G1662" t="s">
        <v>820</v>
      </c>
      <c r="H1662" t="s">
        <v>4938</v>
      </c>
      <c r="I1662">
        <v>9</v>
      </c>
      <c r="J1662" t="s">
        <v>5716</v>
      </c>
      <c r="K1662">
        <v>1</v>
      </c>
      <c r="L1662" t="s">
        <v>501</v>
      </c>
      <c r="M1662" t="s">
        <v>547</v>
      </c>
      <c r="N1662" t="s">
        <v>1683</v>
      </c>
      <c r="O1662" t="s">
        <v>536</v>
      </c>
      <c r="P1662" t="s">
        <v>8</v>
      </c>
      <c r="Q1662" t="s">
        <v>4570</v>
      </c>
      <c r="R1662" t="s">
        <v>4940</v>
      </c>
      <c r="S1662" t="s">
        <v>195</v>
      </c>
      <c r="T1662" t="s">
        <v>4570</v>
      </c>
      <c r="U1662" t="s">
        <v>4570</v>
      </c>
      <c r="V1662" t="s">
        <v>4951</v>
      </c>
      <c r="W1662" t="s">
        <v>4496</v>
      </c>
      <c r="X1662" t="s">
        <v>6888</v>
      </c>
      <c r="Y1662" t="s">
        <v>4615</v>
      </c>
      <c r="Z1662" t="s">
        <v>8</v>
      </c>
      <c r="AA1662">
        <v>0</v>
      </c>
      <c r="AB1662" t="s">
        <v>195</v>
      </c>
      <c r="AC1662">
        <v>0</v>
      </c>
      <c r="AD1662" t="s">
        <v>195</v>
      </c>
      <c r="AE1662">
        <v>0</v>
      </c>
      <c r="AF1662" t="s">
        <v>195</v>
      </c>
      <c r="AG1662">
        <v>0</v>
      </c>
      <c r="AH1662" t="s">
        <v>195</v>
      </c>
      <c r="AI1662">
        <v>1</v>
      </c>
      <c r="AJ1662" t="s">
        <v>153</v>
      </c>
      <c r="AK1662">
        <v>135000</v>
      </c>
      <c r="AL1662">
        <v>135000</v>
      </c>
      <c r="AM1662" t="s">
        <v>195</v>
      </c>
      <c r="AN1662">
        <v>0</v>
      </c>
      <c r="AO1662" t="s">
        <v>4943</v>
      </c>
      <c r="AP1662">
        <v>4364</v>
      </c>
      <c r="AQ1662">
        <v>9683</v>
      </c>
      <c r="AR1662">
        <v>9730</v>
      </c>
      <c r="AS1662">
        <v>16001</v>
      </c>
      <c r="AT1662">
        <v>12406</v>
      </c>
      <c r="AU1662">
        <v>8874</v>
      </c>
      <c r="AV1662">
        <v>19768</v>
      </c>
      <c r="AW1662">
        <v>12974</v>
      </c>
      <c r="AX1662">
        <v>8874</v>
      </c>
      <c r="AY1662">
        <v>12300</v>
      </c>
      <c r="AZ1662">
        <v>13276</v>
      </c>
      <c r="BA1662">
        <v>6750</v>
      </c>
      <c r="BB1662" t="s">
        <v>3796</v>
      </c>
      <c r="BC1662" t="s">
        <v>3797</v>
      </c>
      <c r="BD1662" t="s">
        <v>3813</v>
      </c>
      <c r="BE1662" t="s">
        <v>4605</v>
      </c>
      <c r="BF1662" t="s">
        <v>6134</v>
      </c>
      <c r="BG1662" t="s">
        <v>6882</v>
      </c>
      <c r="BH1662" t="s">
        <v>4947</v>
      </c>
      <c r="BI1662" t="s">
        <v>195</v>
      </c>
      <c r="BJ1662" t="s">
        <v>195</v>
      </c>
      <c r="BK1662" t="s">
        <v>4634</v>
      </c>
      <c r="BL1662" t="s">
        <v>6687</v>
      </c>
      <c r="BM1662" t="s">
        <v>6137</v>
      </c>
      <c r="BN1662" t="s">
        <v>76</v>
      </c>
      <c r="BO1662" t="s">
        <v>4950</v>
      </c>
      <c r="BP1662" s="441" t="str">
        <f t="shared" si="25"/>
        <v>WA.2378.EBA.994.001.AA.511119</v>
      </c>
    </row>
    <row r="1663" spans="1:68">
      <c r="A1663" t="s">
        <v>4935</v>
      </c>
      <c r="B1663" t="s">
        <v>4936</v>
      </c>
      <c r="C1663" t="s">
        <v>4937</v>
      </c>
      <c r="D1663" t="s">
        <v>3795</v>
      </c>
      <c r="E1663" t="s">
        <v>197</v>
      </c>
      <c r="F1663" t="s">
        <v>3812</v>
      </c>
      <c r="G1663" t="s">
        <v>820</v>
      </c>
      <c r="H1663" t="s">
        <v>4938</v>
      </c>
      <c r="I1663">
        <v>9</v>
      </c>
      <c r="J1663" t="s">
        <v>5716</v>
      </c>
      <c r="K1663">
        <v>1</v>
      </c>
      <c r="L1663" t="s">
        <v>501</v>
      </c>
      <c r="M1663" t="s">
        <v>547</v>
      </c>
      <c r="N1663" t="s">
        <v>1683</v>
      </c>
      <c r="O1663" t="s">
        <v>536</v>
      </c>
      <c r="P1663" t="s">
        <v>8</v>
      </c>
      <c r="Q1663" t="s">
        <v>4570</v>
      </c>
      <c r="R1663" t="s">
        <v>4940</v>
      </c>
      <c r="S1663" t="s">
        <v>195</v>
      </c>
      <c r="T1663" t="s">
        <v>4570</v>
      </c>
      <c r="U1663" t="s">
        <v>4570</v>
      </c>
      <c r="V1663" t="s">
        <v>5001</v>
      </c>
      <c r="W1663" t="s">
        <v>4951</v>
      </c>
      <c r="X1663" t="s">
        <v>6889</v>
      </c>
      <c r="Y1663" t="s">
        <v>4631</v>
      </c>
      <c r="Z1663" t="s">
        <v>8</v>
      </c>
      <c r="AA1663">
        <v>0</v>
      </c>
      <c r="AB1663" t="s">
        <v>195</v>
      </c>
      <c r="AC1663">
        <v>0</v>
      </c>
      <c r="AD1663" t="s">
        <v>195</v>
      </c>
      <c r="AE1663">
        <v>0</v>
      </c>
      <c r="AF1663" t="s">
        <v>195</v>
      </c>
      <c r="AG1663">
        <v>0</v>
      </c>
      <c r="AH1663" t="s">
        <v>195</v>
      </c>
      <c r="AI1663">
        <v>1</v>
      </c>
      <c r="AJ1663" t="s">
        <v>97</v>
      </c>
      <c r="AK1663">
        <v>5000</v>
      </c>
      <c r="AL1663">
        <v>5000</v>
      </c>
      <c r="AM1663" t="s">
        <v>195</v>
      </c>
      <c r="AN1663">
        <v>0</v>
      </c>
      <c r="AO1663" t="s">
        <v>4943</v>
      </c>
      <c r="AP1663">
        <v>162</v>
      </c>
      <c r="AQ1663">
        <v>359</v>
      </c>
      <c r="AR1663">
        <v>360</v>
      </c>
      <c r="AS1663">
        <v>593</v>
      </c>
      <c r="AT1663">
        <v>459</v>
      </c>
      <c r="AU1663">
        <v>329</v>
      </c>
      <c r="AV1663">
        <v>732</v>
      </c>
      <c r="AW1663">
        <v>481</v>
      </c>
      <c r="AX1663">
        <v>329</v>
      </c>
      <c r="AY1663">
        <v>456</v>
      </c>
      <c r="AZ1663">
        <v>492</v>
      </c>
      <c r="BA1663">
        <v>248</v>
      </c>
      <c r="BB1663" t="s">
        <v>3796</v>
      </c>
      <c r="BC1663" t="s">
        <v>3797</v>
      </c>
      <c r="BD1663" t="s">
        <v>3813</v>
      </c>
      <c r="BE1663" t="s">
        <v>4605</v>
      </c>
      <c r="BF1663" t="s">
        <v>6134</v>
      </c>
      <c r="BG1663" t="s">
        <v>6882</v>
      </c>
      <c r="BH1663" t="s">
        <v>4947</v>
      </c>
      <c r="BI1663" t="s">
        <v>195</v>
      </c>
      <c r="BJ1663" t="s">
        <v>195</v>
      </c>
      <c r="BK1663" t="s">
        <v>4634</v>
      </c>
      <c r="BL1663" t="s">
        <v>6689</v>
      </c>
      <c r="BM1663" t="s">
        <v>6137</v>
      </c>
      <c r="BN1663" t="s">
        <v>76</v>
      </c>
      <c r="BO1663" t="s">
        <v>4950</v>
      </c>
      <c r="BP1663" s="441" t="str">
        <f t="shared" si="25"/>
        <v>WA.2378.EBA.994.001.AA.511119</v>
      </c>
    </row>
    <row r="1664" spans="1:68">
      <c r="A1664" t="s">
        <v>4935</v>
      </c>
      <c r="B1664" t="s">
        <v>4936</v>
      </c>
      <c r="C1664" t="s">
        <v>4937</v>
      </c>
      <c r="D1664" t="s">
        <v>3795</v>
      </c>
      <c r="E1664" t="s">
        <v>197</v>
      </c>
      <c r="F1664" t="s">
        <v>3812</v>
      </c>
      <c r="G1664" t="s">
        <v>820</v>
      </c>
      <c r="H1664" t="s">
        <v>4938</v>
      </c>
      <c r="I1664">
        <v>9</v>
      </c>
      <c r="J1664" t="s">
        <v>5716</v>
      </c>
      <c r="K1664">
        <v>1</v>
      </c>
      <c r="L1664" t="s">
        <v>501</v>
      </c>
      <c r="M1664" t="s">
        <v>1750</v>
      </c>
      <c r="N1664" t="s">
        <v>1751</v>
      </c>
      <c r="O1664" t="s">
        <v>536</v>
      </c>
      <c r="P1664" t="s">
        <v>8</v>
      </c>
      <c r="Q1664" t="s">
        <v>4570</v>
      </c>
      <c r="R1664" t="s">
        <v>4940</v>
      </c>
      <c r="S1664" t="s">
        <v>195</v>
      </c>
      <c r="T1664" t="s">
        <v>4570</v>
      </c>
      <c r="U1664" t="s">
        <v>4570</v>
      </c>
      <c r="V1664" t="s">
        <v>4496</v>
      </c>
      <c r="W1664" t="s">
        <v>4570</v>
      </c>
      <c r="X1664" t="s">
        <v>6890</v>
      </c>
      <c r="Y1664" t="s">
        <v>4615</v>
      </c>
      <c r="Z1664" t="s">
        <v>8</v>
      </c>
      <c r="AA1664">
        <v>0</v>
      </c>
      <c r="AB1664" t="s">
        <v>195</v>
      </c>
      <c r="AC1664">
        <v>0</v>
      </c>
      <c r="AD1664" t="s">
        <v>195</v>
      </c>
      <c r="AE1664">
        <v>0</v>
      </c>
      <c r="AF1664" t="s">
        <v>195</v>
      </c>
      <c r="AG1664">
        <v>0</v>
      </c>
      <c r="AH1664" t="s">
        <v>195</v>
      </c>
      <c r="AI1664">
        <v>14</v>
      </c>
      <c r="AJ1664" t="s">
        <v>97</v>
      </c>
      <c r="AK1664">
        <v>2858</v>
      </c>
      <c r="AL1664">
        <v>40000</v>
      </c>
      <c r="AM1664" t="s">
        <v>195</v>
      </c>
      <c r="AN1664">
        <v>0</v>
      </c>
      <c r="AO1664" t="s">
        <v>4943</v>
      </c>
      <c r="AP1664">
        <v>1293</v>
      </c>
      <c r="AQ1664">
        <v>2869</v>
      </c>
      <c r="AR1664">
        <v>2883</v>
      </c>
      <c r="AS1664">
        <v>4741</v>
      </c>
      <c r="AT1664">
        <v>3676</v>
      </c>
      <c r="AU1664">
        <v>2629</v>
      </c>
      <c r="AV1664">
        <v>5857</v>
      </c>
      <c r="AW1664">
        <v>3844</v>
      </c>
      <c r="AX1664">
        <v>2629</v>
      </c>
      <c r="AY1664">
        <v>3644</v>
      </c>
      <c r="AZ1664">
        <v>3934</v>
      </c>
      <c r="BA1664">
        <v>2001</v>
      </c>
      <c r="BB1664" t="s">
        <v>3796</v>
      </c>
      <c r="BC1664" t="s">
        <v>3797</v>
      </c>
      <c r="BD1664" t="s">
        <v>3813</v>
      </c>
      <c r="BE1664" t="s">
        <v>4605</v>
      </c>
      <c r="BF1664" t="s">
        <v>6134</v>
      </c>
      <c r="BG1664" t="s">
        <v>6886</v>
      </c>
      <c r="BH1664" t="s">
        <v>4947</v>
      </c>
      <c r="BI1664" t="s">
        <v>195</v>
      </c>
      <c r="BJ1664" t="s">
        <v>195</v>
      </c>
      <c r="BK1664" t="s">
        <v>4634</v>
      </c>
      <c r="BL1664" t="s">
        <v>6891</v>
      </c>
      <c r="BM1664" t="s">
        <v>6137</v>
      </c>
      <c r="BN1664" t="s">
        <v>76</v>
      </c>
      <c r="BO1664" t="s">
        <v>4950</v>
      </c>
      <c r="BP1664" s="441" t="str">
        <f t="shared" si="25"/>
        <v>WA.2378.EBA.994.001.DA.511119</v>
      </c>
    </row>
    <row r="1665" spans="1:68">
      <c r="A1665" t="s">
        <v>5010</v>
      </c>
      <c r="B1665" t="s">
        <v>4936</v>
      </c>
      <c r="C1665" t="s">
        <v>4937</v>
      </c>
      <c r="D1665" t="s">
        <v>3795</v>
      </c>
      <c r="E1665" t="s">
        <v>197</v>
      </c>
      <c r="F1665" t="s">
        <v>3812</v>
      </c>
      <c r="G1665" t="s">
        <v>820</v>
      </c>
      <c r="H1665" t="s">
        <v>4938</v>
      </c>
      <c r="I1665">
        <v>9</v>
      </c>
      <c r="J1665" t="s">
        <v>5716</v>
      </c>
      <c r="K1665">
        <v>1</v>
      </c>
      <c r="L1665" t="s">
        <v>501</v>
      </c>
      <c r="M1665" t="s">
        <v>547</v>
      </c>
      <c r="N1665" t="s">
        <v>1683</v>
      </c>
      <c r="O1665" t="s">
        <v>536</v>
      </c>
      <c r="P1665" t="s">
        <v>8</v>
      </c>
      <c r="Q1665" t="s">
        <v>4570</v>
      </c>
      <c r="R1665" t="s">
        <v>4940</v>
      </c>
      <c r="S1665" t="s">
        <v>195</v>
      </c>
      <c r="T1665" t="s">
        <v>4570</v>
      </c>
      <c r="U1665" t="s">
        <v>4570</v>
      </c>
      <c r="V1665" t="s">
        <v>4496</v>
      </c>
      <c r="W1665" t="s">
        <v>4570</v>
      </c>
      <c r="X1665" t="s">
        <v>6887</v>
      </c>
      <c r="Y1665" t="s">
        <v>4623</v>
      </c>
      <c r="Z1665" t="s">
        <v>8</v>
      </c>
      <c r="AA1665">
        <v>0</v>
      </c>
      <c r="AB1665" t="s">
        <v>195</v>
      </c>
      <c r="AC1665">
        <v>0</v>
      </c>
      <c r="AD1665" t="s">
        <v>195</v>
      </c>
      <c r="AE1665">
        <v>0</v>
      </c>
      <c r="AF1665" t="s">
        <v>195</v>
      </c>
      <c r="AG1665">
        <v>0</v>
      </c>
      <c r="AH1665" t="s">
        <v>195</v>
      </c>
      <c r="AI1665">
        <v>1</v>
      </c>
      <c r="AJ1665" t="s">
        <v>97</v>
      </c>
      <c r="AK1665">
        <v>4400</v>
      </c>
      <c r="AL1665">
        <v>4000</v>
      </c>
      <c r="AM1665" t="s">
        <v>195</v>
      </c>
      <c r="AN1665">
        <v>0</v>
      </c>
      <c r="AO1665" t="s">
        <v>5011</v>
      </c>
      <c r="AP1665">
        <v>154</v>
      </c>
      <c r="AQ1665">
        <v>341</v>
      </c>
      <c r="AR1665">
        <v>342</v>
      </c>
      <c r="AS1665">
        <v>594</v>
      </c>
      <c r="AT1665">
        <v>360</v>
      </c>
      <c r="AU1665">
        <v>312</v>
      </c>
      <c r="AV1665">
        <v>696</v>
      </c>
      <c r="AW1665">
        <v>456</v>
      </c>
      <c r="AX1665">
        <v>358</v>
      </c>
      <c r="AY1665">
        <v>100</v>
      </c>
      <c r="AZ1665">
        <v>100</v>
      </c>
      <c r="BA1665">
        <v>187</v>
      </c>
      <c r="BB1665" t="s">
        <v>3796</v>
      </c>
      <c r="BC1665" t="s">
        <v>3797</v>
      </c>
      <c r="BD1665" t="s">
        <v>3813</v>
      </c>
      <c r="BE1665" t="s">
        <v>4605</v>
      </c>
      <c r="BF1665" t="s">
        <v>6134</v>
      </c>
      <c r="BG1665" t="s">
        <v>6882</v>
      </c>
      <c r="BH1665" t="s">
        <v>4947</v>
      </c>
      <c r="BI1665" t="s">
        <v>195</v>
      </c>
      <c r="BJ1665" t="s">
        <v>195</v>
      </c>
      <c r="BK1665" t="s">
        <v>4634</v>
      </c>
      <c r="BL1665" t="s">
        <v>6685</v>
      </c>
      <c r="BM1665" t="s">
        <v>6137</v>
      </c>
      <c r="BN1665" t="s">
        <v>76</v>
      </c>
      <c r="BO1665" t="s">
        <v>4950</v>
      </c>
      <c r="BP1665" s="441" t="str">
        <f t="shared" si="25"/>
        <v>WA.2378.EBA.994.001.AA.511119</v>
      </c>
    </row>
    <row r="1666" spans="1:68">
      <c r="A1666" t="s">
        <v>5010</v>
      </c>
      <c r="B1666" t="s">
        <v>4936</v>
      </c>
      <c r="C1666" t="s">
        <v>4937</v>
      </c>
      <c r="D1666" t="s">
        <v>3795</v>
      </c>
      <c r="E1666" t="s">
        <v>197</v>
      </c>
      <c r="F1666" t="s">
        <v>3812</v>
      </c>
      <c r="G1666" t="s">
        <v>820</v>
      </c>
      <c r="H1666" t="s">
        <v>4938</v>
      </c>
      <c r="I1666">
        <v>9</v>
      </c>
      <c r="J1666" t="s">
        <v>5716</v>
      </c>
      <c r="K1666">
        <v>1</v>
      </c>
      <c r="L1666" t="s">
        <v>501</v>
      </c>
      <c r="M1666" t="s">
        <v>547</v>
      </c>
      <c r="N1666" t="s">
        <v>1683</v>
      </c>
      <c r="O1666" t="s">
        <v>536</v>
      </c>
      <c r="P1666" t="s">
        <v>8</v>
      </c>
      <c r="Q1666" t="s">
        <v>4570</v>
      </c>
      <c r="R1666" t="s">
        <v>4940</v>
      </c>
      <c r="S1666" t="s">
        <v>195</v>
      </c>
      <c r="T1666" t="s">
        <v>4570</v>
      </c>
      <c r="U1666" t="s">
        <v>4570</v>
      </c>
      <c r="V1666" t="s">
        <v>4951</v>
      </c>
      <c r="W1666" t="s">
        <v>4496</v>
      </c>
      <c r="X1666" t="s">
        <v>6888</v>
      </c>
      <c r="Y1666" t="s">
        <v>4615</v>
      </c>
      <c r="Z1666" t="s">
        <v>8</v>
      </c>
      <c r="AA1666">
        <v>0</v>
      </c>
      <c r="AB1666" t="s">
        <v>195</v>
      </c>
      <c r="AC1666">
        <v>0</v>
      </c>
      <c r="AD1666" t="s">
        <v>195</v>
      </c>
      <c r="AE1666">
        <v>0</v>
      </c>
      <c r="AF1666" t="s">
        <v>195</v>
      </c>
      <c r="AG1666">
        <v>0</v>
      </c>
      <c r="AH1666" t="s">
        <v>195</v>
      </c>
      <c r="AI1666">
        <v>1</v>
      </c>
      <c r="AJ1666" t="s">
        <v>153</v>
      </c>
      <c r="AK1666">
        <v>137082</v>
      </c>
      <c r="AL1666">
        <v>137000</v>
      </c>
      <c r="AM1666" t="s">
        <v>195</v>
      </c>
      <c r="AN1666">
        <v>0</v>
      </c>
      <c r="AO1666" t="s">
        <v>5011</v>
      </c>
      <c r="AP1666">
        <v>4146</v>
      </c>
      <c r="AQ1666">
        <v>9199</v>
      </c>
      <c r="AR1666">
        <v>9243</v>
      </c>
      <c r="AS1666">
        <v>16032</v>
      </c>
      <c r="AT1666">
        <v>9721</v>
      </c>
      <c r="AU1666">
        <v>8430</v>
      </c>
      <c r="AV1666">
        <v>18780</v>
      </c>
      <c r="AW1666">
        <v>12325</v>
      </c>
      <c r="AX1666">
        <v>9665</v>
      </c>
      <c r="AY1666">
        <v>11685</v>
      </c>
      <c r="AZ1666">
        <v>12613</v>
      </c>
      <c r="BA1666">
        <v>15161</v>
      </c>
      <c r="BB1666" t="s">
        <v>3796</v>
      </c>
      <c r="BC1666" t="s">
        <v>3797</v>
      </c>
      <c r="BD1666" t="s">
        <v>3813</v>
      </c>
      <c r="BE1666" t="s">
        <v>4605</v>
      </c>
      <c r="BF1666" t="s">
        <v>6134</v>
      </c>
      <c r="BG1666" t="s">
        <v>6882</v>
      </c>
      <c r="BH1666" t="s">
        <v>4947</v>
      </c>
      <c r="BI1666" t="s">
        <v>195</v>
      </c>
      <c r="BJ1666" t="s">
        <v>195</v>
      </c>
      <c r="BK1666" t="s">
        <v>4634</v>
      </c>
      <c r="BL1666" t="s">
        <v>6687</v>
      </c>
      <c r="BM1666" t="s">
        <v>6137</v>
      </c>
      <c r="BN1666" t="s">
        <v>76</v>
      </c>
      <c r="BO1666" t="s">
        <v>4950</v>
      </c>
      <c r="BP1666" s="441" t="str">
        <f t="shared" ref="BP1666:BP1729" si="26">_xlfn.TEXTJOIN(".",TRUE,D1666,E1666,F1666,J1666,L1666,M1666,O1666)</f>
        <v>WA.2378.EBA.994.001.AA.511119</v>
      </c>
    </row>
    <row r="1667" spans="1:68">
      <c r="A1667" t="s">
        <v>5010</v>
      </c>
      <c r="B1667" t="s">
        <v>4936</v>
      </c>
      <c r="C1667" t="s">
        <v>4937</v>
      </c>
      <c r="D1667" t="s">
        <v>3795</v>
      </c>
      <c r="E1667" t="s">
        <v>197</v>
      </c>
      <c r="F1667" t="s">
        <v>3812</v>
      </c>
      <c r="G1667" t="s">
        <v>820</v>
      </c>
      <c r="H1667" t="s">
        <v>4938</v>
      </c>
      <c r="I1667">
        <v>9</v>
      </c>
      <c r="J1667" t="s">
        <v>5716</v>
      </c>
      <c r="K1667">
        <v>1</v>
      </c>
      <c r="L1667" t="s">
        <v>501</v>
      </c>
      <c r="M1667" t="s">
        <v>547</v>
      </c>
      <c r="N1667" t="s">
        <v>1683</v>
      </c>
      <c r="O1667" t="s">
        <v>536</v>
      </c>
      <c r="P1667" t="s">
        <v>8</v>
      </c>
      <c r="Q1667" t="s">
        <v>4570</v>
      </c>
      <c r="R1667" t="s">
        <v>4940</v>
      </c>
      <c r="S1667" t="s">
        <v>195</v>
      </c>
      <c r="T1667" t="s">
        <v>4570</v>
      </c>
      <c r="U1667" t="s">
        <v>4570</v>
      </c>
      <c r="V1667" t="s">
        <v>5001</v>
      </c>
      <c r="W1667" t="s">
        <v>4951</v>
      </c>
      <c r="X1667" t="s">
        <v>6889</v>
      </c>
      <c r="Y1667" t="s">
        <v>4631</v>
      </c>
      <c r="Z1667" t="s">
        <v>8</v>
      </c>
      <c r="AA1667">
        <v>0</v>
      </c>
      <c r="AB1667" t="s">
        <v>195</v>
      </c>
      <c r="AC1667">
        <v>0</v>
      </c>
      <c r="AD1667" t="s">
        <v>195</v>
      </c>
      <c r="AE1667">
        <v>0</v>
      </c>
      <c r="AF1667" t="s">
        <v>195</v>
      </c>
      <c r="AG1667">
        <v>0</v>
      </c>
      <c r="AH1667" t="s">
        <v>195</v>
      </c>
      <c r="AI1667">
        <v>1</v>
      </c>
      <c r="AJ1667" t="s">
        <v>97</v>
      </c>
      <c r="AK1667">
        <v>4518</v>
      </c>
      <c r="AL1667">
        <v>4000</v>
      </c>
      <c r="AM1667" t="s">
        <v>195</v>
      </c>
      <c r="AN1667">
        <v>0</v>
      </c>
      <c r="AO1667" t="s">
        <v>5011</v>
      </c>
      <c r="AP1667">
        <v>154</v>
      </c>
      <c r="AQ1667">
        <v>341</v>
      </c>
      <c r="AR1667">
        <v>342</v>
      </c>
      <c r="AS1667">
        <v>594</v>
      </c>
      <c r="AT1667">
        <v>360</v>
      </c>
      <c r="AU1667">
        <v>312</v>
      </c>
      <c r="AV1667">
        <v>696</v>
      </c>
      <c r="AW1667">
        <v>456</v>
      </c>
      <c r="AX1667">
        <v>358</v>
      </c>
      <c r="AY1667">
        <v>100</v>
      </c>
      <c r="AZ1667">
        <v>100</v>
      </c>
      <c r="BA1667">
        <v>187</v>
      </c>
      <c r="BB1667" t="s">
        <v>3796</v>
      </c>
      <c r="BC1667" t="s">
        <v>3797</v>
      </c>
      <c r="BD1667" t="s">
        <v>3813</v>
      </c>
      <c r="BE1667" t="s">
        <v>4605</v>
      </c>
      <c r="BF1667" t="s">
        <v>6134</v>
      </c>
      <c r="BG1667" t="s">
        <v>6882</v>
      </c>
      <c r="BH1667" t="s">
        <v>4947</v>
      </c>
      <c r="BI1667" t="s">
        <v>195</v>
      </c>
      <c r="BJ1667" t="s">
        <v>195</v>
      </c>
      <c r="BK1667" t="s">
        <v>4634</v>
      </c>
      <c r="BL1667" t="s">
        <v>6689</v>
      </c>
      <c r="BM1667" t="s">
        <v>6137</v>
      </c>
      <c r="BN1667" t="s">
        <v>76</v>
      </c>
      <c r="BO1667" t="s">
        <v>4950</v>
      </c>
      <c r="BP1667" s="441" t="str">
        <f t="shared" si="26"/>
        <v>WA.2378.EBA.994.001.AA.511119</v>
      </c>
    </row>
    <row r="1668" spans="1:68">
      <c r="A1668" t="s">
        <v>5010</v>
      </c>
      <c r="B1668" t="s">
        <v>4936</v>
      </c>
      <c r="C1668" t="s">
        <v>4937</v>
      </c>
      <c r="D1668" t="s">
        <v>3795</v>
      </c>
      <c r="E1668" t="s">
        <v>197</v>
      </c>
      <c r="F1668" t="s">
        <v>3812</v>
      </c>
      <c r="G1668" t="s">
        <v>820</v>
      </c>
      <c r="H1668" t="s">
        <v>4938</v>
      </c>
      <c r="I1668">
        <v>9</v>
      </c>
      <c r="J1668" t="s">
        <v>5716</v>
      </c>
      <c r="K1668">
        <v>1</v>
      </c>
      <c r="L1668" t="s">
        <v>501</v>
      </c>
      <c r="M1668" t="s">
        <v>1750</v>
      </c>
      <c r="N1668" t="s">
        <v>1751</v>
      </c>
      <c r="O1668" t="s">
        <v>536</v>
      </c>
      <c r="P1668" t="s">
        <v>8</v>
      </c>
      <c r="Q1668" t="s">
        <v>4570</v>
      </c>
      <c r="R1668" t="s">
        <v>4940</v>
      </c>
      <c r="S1668" t="s">
        <v>195</v>
      </c>
      <c r="T1668" t="s">
        <v>4570</v>
      </c>
      <c r="U1668" t="s">
        <v>4570</v>
      </c>
      <c r="V1668" t="s">
        <v>4496</v>
      </c>
      <c r="W1668" t="s">
        <v>4570</v>
      </c>
      <c r="X1668" t="s">
        <v>6890</v>
      </c>
      <c r="Y1668" t="s">
        <v>4615</v>
      </c>
      <c r="Z1668" t="s">
        <v>8</v>
      </c>
      <c r="AA1668">
        <v>0</v>
      </c>
      <c r="AB1668" t="s">
        <v>195</v>
      </c>
      <c r="AC1668">
        <v>0</v>
      </c>
      <c r="AD1668" t="s">
        <v>195</v>
      </c>
      <c r="AE1668">
        <v>0</v>
      </c>
      <c r="AF1668" t="s">
        <v>195</v>
      </c>
      <c r="AG1668">
        <v>0</v>
      </c>
      <c r="AH1668" t="s">
        <v>195</v>
      </c>
      <c r="AI1668">
        <v>14</v>
      </c>
      <c r="AJ1668" t="s">
        <v>97</v>
      </c>
      <c r="AK1668">
        <v>2858</v>
      </c>
      <c r="AL1668">
        <v>40000</v>
      </c>
      <c r="AM1668" t="s">
        <v>195</v>
      </c>
      <c r="AN1668">
        <v>0</v>
      </c>
      <c r="AO1668" t="s">
        <v>5011</v>
      </c>
      <c r="AP1668">
        <v>1228</v>
      </c>
      <c r="AQ1668">
        <v>2725</v>
      </c>
      <c r="AR1668">
        <v>2739</v>
      </c>
      <c r="AS1668">
        <v>4750</v>
      </c>
      <c r="AT1668">
        <v>2880</v>
      </c>
      <c r="AU1668">
        <v>2498</v>
      </c>
      <c r="AV1668">
        <v>5564</v>
      </c>
      <c r="AW1668">
        <v>3652</v>
      </c>
      <c r="AX1668">
        <v>2864</v>
      </c>
      <c r="AY1668">
        <v>3462</v>
      </c>
      <c r="AZ1668">
        <v>3737</v>
      </c>
      <c r="BA1668">
        <v>3901</v>
      </c>
      <c r="BB1668" t="s">
        <v>3796</v>
      </c>
      <c r="BC1668" t="s">
        <v>3797</v>
      </c>
      <c r="BD1668" t="s">
        <v>3813</v>
      </c>
      <c r="BE1668" t="s">
        <v>4605</v>
      </c>
      <c r="BF1668" t="s">
        <v>6134</v>
      </c>
      <c r="BG1668" t="s">
        <v>6886</v>
      </c>
      <c r="BH1668" t="s">
        <v>4947</v>
      </c>
      <c r="BI1668" t="s">
        <v>195</v>
      </c>
      <c r="BJ1668" t="s">
        <v>195</v>
      </c>
      <c r="BK1668" t="s">
        <v>4634</v>
      </c>
      <c r="BL1668" t="s">
        <v>6891</v>
      </c>
      <c r="BM1668" t="s">
        <v>6137</v>
      </c>
      <c r="BN1668" t="s">
        <v>76</v>
      </c>
      <c r="BO1668" t="s">
        <v>4950</v>
      </c>
      <c r="BP1668" s="441" t="str">
        <f t="shared" si="26"/>
        <v>WA.2378.EBA.994.001.DA.511119</v>
      </c>
    </row>
    <row r="1669" spans="1:68">
      <c r="A1669" t="s">
        <v>4935</v>
      </c>
      <c r="B1669" t="s">
        <v>4936</v>
      </c>
      <c r="C1669" t="s">
        <v>4937</v>
      </c>
      <c r="D1669" t="s">
        <v>3795</v>
      </c>
      <c r="E1669" t="s">
        <v>197</v>
      </c>
      <c r="F1669" t="s">
        <v>3812</v>
      </c>
      <c r="G1669" t="s">
        <v>820</v>
      </c>
      <c r="H1669" t="s">
        <v>4938</v>
      </c>
      <c r="I1669">
        <v>9</v>
      </c>
      <c r="J1669" t="s">
        <v>5716</v>
      </c>
      <c r="K1669">
        <v>1</v>
      </c>
      <c r="L1669" t="s">
        <v>501</v>
      </c>
      <c r="M1669" t="s">
        <v>547</v>
      </c>
      <c r="N1669" t="s">
        <v>1683</v>
      </c>
      <c r="O1669" t="s">
        <v>537</v>
      </c>
      <c r="P1669" t="s">
        <v>8</v>
      </c>
      <c r="Q1669" t="s">
        <v>4570</v>
      </c>
      <c r="R1669" t="s">
        <v>4940</v>
      </c>
      <c r="S1669" t="s">
        <v>195</v>
      </c>
      <c r="T1669" t="s">
        <v>4570</v>
      </c>
      <c r="U1669" t="s">
        <v>4570</v>
      </c>
      <c r="V1669" t="s">
        <v>4496</v>
      </c>
      <c r="W1669" t="s">
        <v>4570</v>
      </c>
      <c r="X1669" t="s">
        <v>6892</v>
      </c>
      <c r="Y1669" t="s">
        <v>4614</v>
      </c>
      <c r="Z1669" t="s">
        <v>8</v>
      </c>
      <c r="AA1669">
        <v>0</v>
      </c>
      <c r="AB1669" t="s">
        <v>195</v>
      </c>
      <c r="AC1669">
        <v>0</v>
      </c>
      <c r="AD1669" t="s">
        <v>195</v>
      </c>
      <c r="AE1669">
        <v>0</v>
      </c>
      <c r="AF1669" t="s">
        <v>195</v>
      </c>
      <c r="AG1669">
        <v>0</v>
      </c>
      <c r="AH1669" t="s">
        <v>195</v>
      </c>
      <c r="AI1669">
        <v>12</v>
      </c>
      <c r="AJ1669" t="s">
        <v>97</v>
      </c>
      <c r="AK1669">
        <v>17509000</v>
      </c>
      <c r="AL1669">
        <v>210108000</v>
      </c>
      <c r="AM1669" t="s">
        <v>195</v>
      </c>
      <c r="AN1669">
        <v>0</v>
      </c>
      <c r="AO1669" t="s">
        <v>4943</v>
      </c>
      <c r="AP1669">
        <v>6792390</v>
      </c>
      <c r="AQ1669">
        <v>15069705</v>
      </c>
      <c r="AR1669">
        <v>15143258</v>
      </c>
      <c r="AS1669">
        <v>24903387</v>
      </c>
      <c r="AT1669">
        <v>19308721</v>
      </c>
      <c r="AU1669">
        <v>13810586</v>
      </c>
      <c r="AV1669">
        <v>30766158</v>
      </c>
      <c r="AW1669">
        <v>20191715</v>
      </c>
      <c r="AX1669">
        <v>13810586</v>
      </c>
      <c r="AY1669">
        <v>19143387</v>
      </c>
      <c r="AZ1669">
        <v>20662707</v>
      </c>
      <c r="BA1669">
        <v>10505400</v>
      </c>
      <c r="BB1669" t="s">
        <v>3796</v>
      </c>
      <c r="BC1669" t="s">
        <v>3797</v>
      </c>
      <c r="BD1669" t="s">
        <v>3813</v>
      </c>
      <c r="BE1669" t="s">
        <v>4605</v>
      </c>
      <c r="BF1669" t="s">
        <v>6134</v>
      </c>
      <c r="BG1669" t="s">
        <v>6882</v>
      </c>
      <c r="BH1669" t="s">
        <v>4947</v>
      </c>
      <c r="BI1669" t="s">
        <v>195</v>
      </c>
      <c r="BJ1669" t="s">
        <v>195</v>
      </c>
      <c r="BK1669" t="s">
        <v>4635</v>
      </c>
      <c r="BL1669" t="s">
        <v>6139</v>
      </c>
      <c r="BM1669" t="s">
        <v>6137</v>
      </c>
      <c r="BN1669" t="s">
        <v>76</v>
      </c>
      <c r="BO1669" t="s">
        <v>4950</v>
      </c>
      <c r="BP1669" s="441" t="str">
        <f t="shared" si="26"/>
        <v>WA.2378.EBA.994.001.AA.511121</v>
      </c>
    </row>
    <row r="1670" spans="1:68">
      <c r="A1670" t="s">
        <v>4935</v>
      </c>
      <c r="B1670" t="s">
        <v>4936</v>
      </c>
      <c r="C1670" t="s">
        <v>4937</v>
      </c>
      <c r="D1670" t="s">
        <v>3795</v>
      </c>
      <c r="E1670" t="s">
        <v>197</v>
      </c>
      <c r="F1670" t="s">
        <v>3812</v>
      </c>
      <c r="G1670" t="s">
        <v>820</v>
      </c>
      <c r="H1670" t="s">
        <v>4938</v>
      </c>
      <c r="I1670">
        <v>9</v>
      </c>
      <c r="J1670" t="s">
        <v>5716</v>
      </c>
      <c r="K1670">
        <v>1</v>
      </c>
      <c r="L1670" t="s">
        <v>501</v>
      </c>
      <c r="M1670" t="s">
        <v>547</v>
      </c>
      <c r="N1670" t="s">
        <v>1683</v>
      </c>
      <c r="O1670" t="s">
        <v>537</v>
      </c>
      <c r="P1670" t="s">
        <v>8</v>
      </c>
      <c r="Q1670" t="s">
        <v>4570</v>
      </c>
      <c r="R1670" t="s">
        <v>4940</v>
      </c>
      <c r="S1670" t="s">
        <v>195</v>
      </c>
      <c r="T1670" t="s">
        <v>4570</v>
      </c>
      <c r="U1670" t="s">
        <v>4570</v>
      </c>
      <c r="V1670" t="s">
        <v>4951</v>
      </c>
      <c r="W1670" t="s">
        <v>4496</v>
      </c>
      <c r="X1670" t="s">
        <v>6893</v>
      </c>
      <c r="Y1670" t="s">
        <v>4630</v>
      </c>
      <c r="Z1670" t="s">
        <v>8</v>
      </c>
      <c r="AA1670">
        <v>0</v>
      </c>
      <c r="AB1670" t="s">
        <v>195</v>
      </c>
      <c r="AC1670">
        <v>0</v>
      </c>
      <c r="AD1670" t="s">
        <v>195</v>
      </c>
      <c r="AE1670">
        <v>0</v>
      </c>
      <c r="AF1670" t="s">
        <v>195</v>
      </c>
      <c r="AG1670">
        <v>0</v>
      </c>
      <c r="AH1670" t="s">
        <v>195</v>
      </c>
      <c r="AI1670">
        <v>1</v>
      </c>
      <c r="AJ1670" t="s">
        <v>97</v>
      </c>
      <c r="AK1670">
        <v>19946000</v>
      </c>
      <c r="AL1670">
        <v>19946000</v>
      </c>
      <c r="AM1670" t="s">
        <v>195</v>
      </c>
      <c r="AN1670">
        <v>0</v>
      </c>
      <c r="AO1670" t="s">
        <v>4943</v>
      </c>
      <c r="AP1670">
        <v>644816</v>
      </c>
      <c r="AQ1670">
        <v>1430599</v>
      </c>
      <c r="AR1670">
        <v>1437582</v>
      </c>
      <c r="AS1670">
        <v>2364132</v>
      </c>
      <c r="AT1670">
        <v>1833018</v>
      </c>
      <c r="AU1670">
        <v>1311068</v>
      </c>
      <c r="AV1670">
        <v>2920697</v>
      </c>
      <c r="AW1670">
        <v>1916843</v>
      </c>
      <c r="AX1670">
        <v>1311068</v>
      </c>
      <c r="AY1670">
        <v>1817323</v>
      </c>
      <c r="AZ1670">
        <v>1961555</v>
      </c>
      <c r="BA1670">
        <v>997299</v>
      </c>
      <c r="BB1670" t="s">
        <v>3796</v>
      </c>
      <c r="BC1670" t="s">
        <v>3797</v>
      </c>
      <c r="BD1670" t="s">
        <v>3813</v>
      </c>
      <c r="BE1670" t="s">
        <v>4605</v>
      </c>
      <c r="BF1670" t="s">
        <v>6134</v>
      </c>
      <c r="BG1670" t="s">
        <v>6882</v>
      </c>
      <c r="BH1670" t="s">
        <v>4947</v>
      </c>
      <c r="BI1670" t="s">
        <v>195</v>
      </c>
      <c r="BJ1670" t="s">
        <v>195</v>
      </c>
      <c r="BK1670" t="s">
        <v>4635</v>
      </c>
      <c r="BL1670" t="s">
        <v>6692</v>
      </c>
      <c r="BM1670" t="s">
        <v>6137</v>
      </c>
      <c r="BN1670" t="s">
        <v>76</v>
      </c>
      <c r="BO1670" t="s">
        <v>4950</v>
      </c>
      <c r="BP1670" s="441" t="str">
        <f t="shared" si="26"/>
        <v>WA.2378.EBA.994.001.AA.511121</v>
      </c>
    </row>
    <row r="1671" spans="1:68">
      <c r="A1671" t="s">
        <v>4935</v>
      </c>
      <c r="B1671" t="s">
        <v>4936</v>
      </c>
      <c r="C1671" t="s">
        <v>4937</v>
      </c>
      <c r="D1671" t="s">
        <v>3795</v>
      </c>
      <c r="E1671" t="s">
        <v>197</v>
      </c>
      <c r="F1671" t="s">
        <v>3812</v>
      </c>
      <c r="G1671" t="s">
        <v>820</v>
      </c>
      <c r="H1671" t="s">
        <v>4938</v>
      </c>
      <c r="I1671">
        <v>9</v>
      </c>
      <c r="J1671" t="s">
        <v>5716</v>
      </c>
      <c r="K1671">
        <v>1</v>
      </c>
      <c r="L1671" t="s">
        <v>501</v>
      </c>
      <c r="M1671" t="s">
        <v>547</v>
      </c>
      <c r="N1671" t="s">
        <v>1683</v>
      </c>
      <c r="O1671" t="s">
        <v>537</v>
      </c>
      <c r="P1671" t="s">
        <v>8</v>
      </c>
      <c r="Q1671" t="s">
        <v>4570</v>
      </c>
      <c r="R1671" t="s">
        <v>4940</v>
      </c>
      <c r="S1671" t="s">
        <v>195</v>
      </c>
      <c r="T1671" t="s">
        <v>4570</v>
      </c>
      <c r="U1671" t="s">
        <v>4570</v>
      </c>
      <c r="V1671" t="s">
        <v>5001</v>
      </c>
      <c r="W1671" t="s">
        <v>4951</v>
      </c>
      <c r="X1671" t="s">
        <v>6894</v>
      </c>
      <c r="Y1671" t="s">
        <v>4622</v>
      </c>
      <c r="Z1671" t="s">
        <v>8</v>
      </c>
      <c r="AA1671">
        <v>0</v>
      </c>
      <c r="AB1671" t="s">
        <v>195</v>
      </c>
      <c r="AC1671">
        <v>0</v>
      </c>
      <c r="AD1671" t="s">
        <v>195</v>
      </c>
      <c r="AE1671">
        <v>0</v>
      </c>
      <c r="AF1671" t="s">
        <v>195</v>
      </c>
      <c r="AG1671">
        <v>0</v>
      </c>
      <c r="AH1671" t="s">
        <v>195</v>
      </c>
      <c r="AI1671">
        <v>1</v>
      </c>
      <c r="AJ1671" t="s">
        <v>97</v>
      </c>
      <c r="AK1671">
        <v>19946000</v>
      </c>
      <c r="AL1671">
        <v>19946000</v>
      </c>
      <c r="AM1671" t="s">
        <v>195</v>
      </c>
      <c r="AN1671">
        <v>0</v>
      </c>
      <c r="AO1671" t="s">
        <v>4943</v>
      </c>
      <c r="AP1671">
        <v>644816</v>
      </c>
      <c r="AQ1671">
        <v>1430599</v>
      </c>
      <c r="AR1671">
        <v>1437582</v>
      </c>
      <c r="AS1671">
        <v>2364132</v>
      </c>
      <c r="AT1671">
        <v>1833018</v>
      </c>
      <c r="AU1671">
        <v>1311068</v>
      </c>
      <c r="AV1671">
        <v>2920697</v>
      </c>
      <c r="AW1671">
        <v>1916843</v>
      </c>
      <c r="AX1671">
        <v>1311068</v>
      </c>
      <c r="AY1671">
        <v>1817323</v>
      </c>
      <c r="AZ1671">
        <v>1961555</v>
      </c>
      <c r="BA1671">
        <v>997299</v>
      </c>
      <c r="BB1671" t="s">
        <v>3796</v>
      </c>
      <c r="BC1671" t="s">
        <v>3797</v>
      </c>
      <c r="BD1671" t="s">
        <v>3813</v>
      </c>
      <c r="BE1671" t="s">
        <v>4605</v>
      </c>
      <c r="BF1671" t="s">
        <v>6134</v>
      </c>
      <c r="BG1671" t="s">
        <v>6882</v>
      </c>
      <c r="BH1671" t="s">
        <v>4947</v>
      </c>
      <c r="BI1671" t="s">
        <v>195</v>
      </c>
      <c r="BJ1671" t="s">
        <v>195</v>
      </c>
      <c r="BK1671" t="s">
        <v>4635</v>
      </c>
      <c r="BL1671" t="s">
        <v>6694</v>
      </c>
      <c r="BM1671" t="s">
        <v>6137</v>
      </c>
      <c r="BN1671" t="s">
        <v>76</v>
      </c>
      <c r="BO1671" t="s">
        <v>4950</v>
      </c>
      <c r="BP1671" s="441" t="str">
        <f t="shared" si="26"/>
        <v>WA.2378.EBA.994.001.AA.511121</v>
      </c>
    </row>
    <row r="1672" spans="1:68">
      <c r="A1672" t="s">
        <v>4935</v>
      </c>
      <c r="B1672" t="s">
        <v>4936</v>
      </c>
      <c r="C1672" t="s">
        <v>4937</v>
      </c>
      <c r="D1672" t="s">
        <v>3795</v>
      </c>
      <c r="E1672" t="s">
        <v>197</v>
      </c>
      <c r="F1672" t="s">
        <v>3812</v>
      </c>
      <c r="G1672" t="s">
        <v>820</v>
      </c>
      <c r="H1672" t="s">
        <v>4938</v>
      </c>
      <c r="I1672">
        <v>9</v>
      </c>
      <c r="J1672" t="s">
        <v>5716</v>
      </c>
      <c r="K1672">
        <v>1</v>
      </c>
      <c r="L1672" t="s">
        <v>501</v>
      </c>
      <c r="M1672" t="s">
        <v>1750</v>
      </c>
      <c r="N1672" t="s">
        <v>1751</v>
      </c>
      <c r="O1672" t="s">
        <v>537</v>
      </c>
      <c r="P1672" t="s">
        <v>8</v>
      </c>
      <c r="Q1672" t="s">
        <v>4570</v>
      </c>
      <c r="R1672" t="s">
        <v>4940</v>
      </c>
      <c r="S1672" t="s">
        <v>195</v>
      </c>
      <c r="T1672" t="s">
        <v>4570</v>
      </c>
      <c r="U1672" t="s">
        <v>4570</v>
      </c>
      <c r="V1672" t="s">
        <v>4496</v>
      </c>
      <c r="W1672" t="s">
        <v>4570</v>
      </c>
      <c r="X1672" t="s">
        <v>6895</v>
      </c>
      <c r="Y1672" t="s">
        <v>4614</v>
      </c>
      <c r="Z1672" t="s">
        <v>8</v>
      </c>
      <c r="AA1672">
        <v>0</v>
      </c>
      <c r="AB1672" t="s">
        <v>195</v>
      </c>
      <c r="AC1672">
        <v>0</v>
      </c>
      <c r="AD1672" t="s">
        <v>195</v>
      </c>
      <c r="AE1672">
        <v>0</v>
      </c>
      <c r="AF1672" t="s">
        <v>195</v>
      </c>
      <c r="AG1672">
        <v>0</v>
      </c>
      <c r="AH1672" t="s">
        <v>195</v>
      </c>
      <c r="AI1672">
        <v>14</v>
      </c>
      <c r="AJ1672" t="s">
        <v>97</v>
      </c>
      <c r="AK1672">
        <v>10258000</v>
      </c>
      <c r="AL1672">
        <v>143612000</v>
      </c>
      <c r="AM1672" t="s">
        <v>195</v>
      </c>
      <c r="AN1672">
        <v>0</v>
      </c>
      <c r="AO1672" t="s">
        <v>4943</v>
      </c>
      <c r="AP1672">
        <v>4642701</v>
      </c>
      <c r="AQ1672">
        <v>10300371</v>
      </c>
      <c r="AR1672">
        <v>10350646</v>
      </c>
      <c r="AS1672">
        <v>17021842</v>
      </c>
      <c r="AT1672">
        <v>13197803</v>
      </c>
      <c r="AU1672">
        <v>9439745</v>
      </c>
      <c r="AV1672">
        <v>21029135</v>
      </c>
      <c r="AW1672">
        <v>13801343</v>
      </c>
      <c r="AX1672">
        <v>9439745</v>
      </c>
      <c r="AY1672">
        <v>13084795</v>
      </c>
      <c r="AZ1672">
        <v>14123273</v>
      </c>
      <c r="BA1672">
        <v>7180601</v>
      </c>
      <c r="BB1672" t="s">
        <v>3796</v>
      </c>
      <c r="BC1672" t="s">
        <v>3797</v>
      </c>
      <c r="BD1672" t="s">
        <v>3813</v>
      </c>
      <c r="BE1672" t="s">
        <v>4605</v>
      </c>
      <c r="BF1672" t="s">
        <v>6134</v>
      </c>
      <c r="BG1672" t="s">
        <v>6886</v>
      </c>
      <c r="BH1672" t="s">
        <v>4947</v>
      </c>
      <c r="BI1672" t="s">
        <v>195</v>
      </c>
      <c r="BJ1672" t="s">
        <v>195</v>
      </c>
      <c r="BK1672" t="s">
        <v>4635</v>
      </c>
      <c r="BL1672" t="s">
        <v>6139</v>
      </c>
      <c r="BM1672" t="s">
        <v>6137</v>
      </c>
      <c r="BN1672" t="s">
        <v>76</v>
      </c>
      <c r="BO1672" t="s">
        <v>4950</v>
      </c>
      <c r="BP1672" s="441" t="str">
        <f t="shared" si="26"/>
        <v>WA.2378.EBA.994.001.DA.511121</v>
      </c>
    </row>
    <row r="1673" spans="1:68">
      <c r="A1673" t="s">
        <v>5010</v>
      </c>
      <c r="B1673" t="s">
        <v>4936</v>
      </c>
      <c r="C1673" t="s">
        <v>4937</v>
      </c>
      <c r="D1673" t="s">
        <v>3795</v>
      </c>
      <c r="E1673" t="s">
        <v>197</v>
      </c>
      <c r="F1673" t="s">
        <v>3812</v>
      </c>
      <c r="G1673" t="s">
        <v>820</v>
      </c>
      <c r="H1673" t="s">
        <v>4938</v>
      </c>
      <c r="I1673">
        <v>9</v>
      </c>
      <c r="J1673" t="s">
        <v>5716</v>
      </c>
      <c r="K1673">
        <v>1</v>
      </c>
      <c r="L1673" t="s">
        <v>501</v>
      </c>
      <c r="M1673" t="s">
        <v>547</v>
      </c>
      <c r="N1673" t="s">
        <v>1683</v>
      </c>
      <c r="O1673" t="s">
        <v>537</v>
      </c>
      <c r="P1673" t="s">
        <v>8</v>
      </c>
      <c r="Q1673" t="s">
        <v>4570</v>
      </c>
      <c r="R1673" t="s">
        <v>4940</v>
      </c>
      <c r="S1673" t="s">
        <v>195</v>
      </c>
      <c r="T1673" t="s">
        <v>4570</v>
      </c>
      <c r="U1673" t="s">
        <v>4570</v>
      </c>
      <c r="V1673" t="s">
        <v>4496</v>
      </c>
      <c r="W1673" t="s">
        <v>4570</v>
      </c>
      <c r="X1673" t="s">
        <v>6892</v>
      </c>
      <c r="Y1673" t="s">
        <v>4614</v>
      </c>
      <c r="Z1673" t="s">
        <v>8</v>
      </c>
      <c r="AA1673">
        <v>0</v>
      </c>
      <c r="AB1673" t="s">
        <v>195</v>
      </c>
      <c r="AC1673">
        <v>0</v>
      </c>
      <c r="AD1673" t="s">
        <v>195</v>
      </c>
      <c r="AE1673">
        <v>0</v>
      </c>
      <c r="AF1673" t="s">
        <v>195</v>
      </c>
      <c r="AG1673">
        <v>0</v>
      </c>
      <c r="AH1673" t="s">
        <v>195</v>
      </c>
      <c r="AI1673">
        <v>1</v>
      </c>
      <c r="AJ1673" t="s">
        <v>1651</v>
      </c>
      <c r="AK1673">
        <v>198303160</v>
      </c>
      <c r="AL1673">
        <v>198303000</v>
      </c>
      <c r="AM1673" t="s">
        <v>195</v>
      </c>
      <c r="AN1673">
        <v>0</v>
      </c>
      <c r="AO1673" t="s">
        <v>5011</v>
      </c>
      <c r="AP1673">
        <v>6452770</v>
      </c>
      <c r="AQ1673">
        <v>14316220</v>
      </c>
      <c r="AR1673">
        <v>14386095</v>
      </c>
      <c r="AS1673">
        <v>24951354</v>
      </c>
      <c r="AT1673">
        <v>15128643</v>
      </c>
      <c r="AU1673">
        <v>13120057</v>
      </c>
      <c r="AV1673">
        <v>29227850</v>
      </c>
      <c r="AW1673">
        <v>19182130</v>
      </c>
      <c r="AX1673">
        <v>15041564</v>
      </c>
      <c r="AY1673">
        <v>18186218</v>
      </c>
      <c r="AZ1673">
        <v>7824572</v>
      </c>
      <c r="BA1673">
        <v>20485527</v>
      </c>
      <c r="BB1673" t="s">
        <v>3796</v>
      </c>
      <c r="BC1673" t="s">
        <v>3797</v>
      </c>
      <c r="BD1673" t="s">
        <v>3813</v>
      </c>
      <c r="BE1673" t="s">
        <v>4605</v>
      </c>
      <c r="BF1673" t="s">
        <v>6134</v>
      </c>
      <c r="BG1673" t="s">
        <v>6882</v>
      </c>
      <c r="BH1673" t="s">
        <v>4947</v>
      </c>
      <c r="BI1673" t="s">
        <v>195</v>
      </c>
      <c r="BJ1673" t="s">
        <v>195</v>
      </c>
      <c r="BK1673" t="s">
        <v>4635</v>
      </c>
      <c r="BL1673" t="s">
        <v>6139</v>
      </c>
      <c r="BM1673" t="s">
        <v>6137</v>
      </c>
      <c r="BN1673" t="s">
        <v>76</v>
      </c>
      <c r="BO1673" t="s">
        <v>4950</v>
      </c>
      <c r="BP1673" s="441" t="str">
        <f t="shared" si="26"/>
        <v>WA.2378.EBA.994.001.AA.511121</v>
      </c>
    </row>
    <row r="1674" spans="1:68">
      <c r="A1674" t="s">
        <v>5010</v>
      </c>
      <c r="B1674" t="s">
        <v>4936</v>
      </c>
      <c r="C1674" t="s">
        <v>4937</v>
      </c>
      <c r="D1674" t="s">
        <v>3795</v>
      </c>
      <c r="E1674" t="s">
        <v>197</v>
      </c>
      <c r="F1674" t="s">
        <v>3812</v>
      </c>
      <c r="G1674" t="s">
        <v>820</v>
      </c>
      <c r="H1674" t="s">
        <v>4938</v>
      </c>
      <c r="I1674">
        <v>9</v>
      </c>
      <c r="J1674" t="s">
        <v>5716</v>
      </c>
      <c r="K1674">
        <v>1</v>
      </c>
      <c r="L1674" t="s">
        <v>501</v>
      </c>
      <c r="M1674" t="s">
        <v>547</v>
      </c>
      <c r="N1674" t="s">
        <v>1683</v>
      </c>
      <c r="O1674" t="s">
        <v>537</v>
      </c>
      <c r="P1674" t="s">
        <v>8</v>
      </c>
      <c r="Q1674" t="s">
        <v>4570</v>
      </c>
      <c r="R1674" t="s">
        <v>4940</v>
      </c>
      <c r="S1674" t="s">
        <v>195</v>
      </c>
      <c r="T1674" t="s">
        <v>4570</v>
      </c>
      <c r="U1674" t="s">
        <v>4570</v>
      </c>
      <c r="V1674" t="s">
        <v>4951</v>
      </c>
      <c r="W1674" t="s">
        <v>4496</v>
      </c>
      <c r="X1674" t="s">
        <v>6893</v>
      </c>
      <c r="Y1674" t="s">
        <v>4630</v>
      </c>
      <c r="Z1674" t="s">
        <v>8</v>
      </c>
      <c r="AA1674">
        <v>0</v>
      </c>
      <c r="AB1674" t="s">
        <v>195</v>
      </c>
      <c r="AC1674">
        <v>0</v>
      </c>
      <c r="AD1674" t="s">
        <v>195</v>
      </c>
      <c r="AE1674">
        <v>0</v>
      </c>
      <c r="AF1674" t="s">
        <v>195</v>
      </c>
      <c r="AG1674">
        <v>0</v>
      </c>
      <c r="AH1674" t="s">
        <v>195</v>
      </c>
      <c r="AI1674">
        <v>1</v>
      </c>
      <c r="AJ1674" t="s">
        <v>97</v>
      </c>
      <c r="AK1674">
        <v>16120160</v>
      </c>
      <c r="AL1674">
        <v>16120000</v>
      </c>
      <c r="AM1674" t="s">
        <v>195</v>
      </c>
      <c r="AN1674">
        <v>0</v>
      </c>
      <c r="AO1674" t="s">
        <v>5011</v>
      </c>
      <c r="AP1674">
        <v>612575</v>
      </c>
      <c r="AQ1674">
        <v>1359069</v>
      </c>
      <c r="AR1674">
        <v>1365703</v>
      </c>
      <c r="AS1674">
        <v>2368685</v>
      </c>
      <c r="AT1674">
        <v>1436194</v>
      </c>
      <c r="AU1674">
        <v>1245515</v>
      </c>
      <c r="AV1674">
        <v>2774662</v>
      </c>
      <c r="AW1674">
        <v>1821000</v>
      </c>
      <c r="AX1674">
        <v>1427928</v>
      </c>
      <c r="AY1674">
        <v>500000</v>
      </c>
      <c r="AZ1674">
        <v>500000</v>
      </c>
      <c r="BA1674">
        <v>708669</v>
      </c>
      <c r="BB1674" t="s">
        <v>3796</v>
      </c>
      <c r="BC1674" t="s">
        <v>3797</v>
      </c>
      <c r="BD1674" t="s">
        <v>3813</v>
      </c>
      <c r="BE1674" t="s">
        <v>4605</v>
      </c>
      <c r="BF1674" t="s">
        <v>6134</v>
      </c>
      <c r="BG1674" t="s">
        <v>6882</v>
      </c>
      <c r="BH1674" t="s">
        <v>4947</v>
      </c>
      <c r="BI1674" t="s">
        <v>195</v>
      </c>
      <c r="BJ1674" t="s">
        <v>195</v>
      </c>
      <c r="BK1674" t="s">
        <v>4635</v>
      </c>
      <c r="BL1674" t="s">
        <v>6692</v>
      </c>
      <c r="BM1674" t="s">
        <v>6137</v>
      </c>
      <c r="BN1674" t="s">
        <v>76</v>
      </c>
      <c r="BO1674" t="s">
        <v>4950</v>
      </c>
      <c r="BP1674" s="441" t="str">
        <f t="shared" si="26"/>
        <v>WA.2378.EBA.994.001.AA.511121</v>
      </c>
    </row>
    <row r="1675" spans="1:68">
      <c r="A1675" t="s">
        <v>5010</v>
      </c>
      <c r="B1675" t="s">
        <v>4936</v>
      </c>
      <c r="C1675" t="s">
        <v>4937</v>
      </c>
      <c r="D1675" t="s">
        <v>3795</v>
      </c>
      <c r="E1675" t="s">
        <v>197</v>
      </c>
      <c r="F1675" t="s">
        <v>3812</v>
      </c>
      <c r="G1675" t="s">
        <v>820</v>
      </c>
      <c r="H1675" t="s">
        <v>4938</v>
      </c>
      <c r="I1675">
        <v>9</v>
      </c>
      <c r="J1675" t="s">
        <v>5716</v>
      </c>
      <c r="K1675">
        <v>1</v>
      </c>
      <c r="L1675" t="s">
        <v>501</v>
      </c>
      <c r="M1675" t="s">
        <v>547</v>
      </c>
      <c r="N1675" t="s">
        <v>1683</v>
      </c>
      <c r="O1675" t="s">
        <v>537</v>
      </c>
      <c r="P1675" t="s">
        <v>8</v>
      </c>
      <c r="Q1675" t="s">
        <v>4570</v>
      </c>
      <c r="R1675" t="s">
        <v>4940</v>
      </c>
      <c r="S1675" t="s">
        <v>195</v>
      </c>
      <c r="T1675" t="s">
        <v>4570</v>
      </c>
      <c r="U1675" t="s">
        <v>4570</v>
      </c>
      <c r="V1675" t="s">
        <v>5001</v>
      </c>
      <c r="W1675" t="s">
        <v>4951</v>
      </c>
      <c r="X1675" t="s">
        <v>6894</v>
      </c>
      <c r="Y1675" t="s">
        <v>4622</v>
      </c>
      <c r="Z1675" t="s">
        <v>8</v>
      </c>
      <c r="AA1675">
        <v>0</v>
      </c>
      <c r="AB1675" t="s">
        <v>195</v>
      </c>
      <c r="AC1675">
        <v>0</v>
      </c>
      <c r="AD1675" t="s">
        <v>195</v>
      </c>
      <c r="AE1675">
        <v>0</v>
      </c>
      <c r="AF1675" t="s">
        <v>195</v>
      </c>
      <c r="AG1675">
        <v>0</v>
      </c>
      <c r="AH1675" t="s">
        <v>195</v>
      </c>
      <c r="AI1675">
        <v>1</v>
      </c>
      <c r="AJ1675" t="s">
        <v>97</v>
      </c>
      <c r="AK1675">
        <v>15577680</v>
      </c>
      <c r="AL1675">
        <v>15577000</v>
      </c>
      <c r="AM1675" t="s">
        <v>195</v>
      </c>
      <c r="AN1675">
        <v>0</v>
      </c>
      <c r="AO1675" t="s">
        <v>5011</v>
      </c>
      <c r="AP1675">
        <v>612575</v>
      </c>
      <c r="AQ1675">
        <v>1359069</v>
      </c>
      <c r="AR1675">
        <v>1365703</v>
      </c>
      <c r="AS1675">
        <v>2368685</v>
      </c>
      <c r="AT1675">
        <v>1436194</v>
      </c>
      <c r="AU1675">
        <v>1245515</v>
      </c>
      <c r="AV1675">
        <v>2774662</v>
      </c>
      <c r="AW1675">
        <v>1821000</v>
      </c>
      <c r="AX1675">
        <v>1427928</v>
      </c>
      <c r="AY1675">
        <v>400000</v>
      </c>
      <c r="AZ1675">
        <v>400000</v>
      </c>
      <c r="BA1675">
        <v>365669</v>
      </c>
      <c r="BB1675" t="s">
        <v>3796</v>
      </c>
      <c r="BC1675" t="s">
        <v>3797</v>
      </c>
      <c r="BD1675" t="s">
        <v>3813</v>
      </c>
      <c r="BE1675" t="s">
        <v>4605</v>
      </c>
      <c r="BF1675" t="s">
        <v>6134</v>
      </c>
      <c r="BG1675" t="s">
        <v>6882</v>
      </c>
      <c r="BH1675" t="s">
        <v>4947</v>
      </c>
      <c r="BI1675" t="s">
        <v>195</v>
      </c>
      <c r="BJ1675" t="s">
        <v>195</v>
      </c>
      <c r="BK1675" t="s">
        <v>4635</v>
      </c>
      <c r="BL1675" t="s">
        <v>6694</v>
      </c>
      <c r="BM1675" t="s">
        <v>6137</v>
      </c>
      <c r="BN1675" t="s">
        <v>76</v>
      </c>
      <c r="BO1675" t="s">
        <v>4950</v>
      </c>
      <c r="BP1675" s="441" t="str">
        <f t="shared" si="26"/>
        <v>WA.2378.EBA.994.001.AA.511121</v>
      </c>
    </row>
    <row r="1676" spans="1:68">
      <c r="A1676" t="s">
        <v>5010</v>
      </c>
      <c r="B1676" t="s">
        <v>4936</v>
      </c>
      <c r="C1676" t="s">
        <v>4937</v>
      </c>
      <c r="D1676" t="s">
        <v>3795</v>
      </c>
      <c r="E1676" t="s">
        <v>197</v>
      </c>
      <c r="F1676" t="s">
        <v>3812</v>
      </c>
      <c r="G1676" t="s">
        <v>820</v>
      </c>
      <c r="H1676" t="s">
        <v>4938</v>
      </c>
      <c r="I1676">
        <v>9</v>
      </c>
      <c r="J1676" t="s">
        <v>5716</v>
      </c>
      <c r="K1676">
        <v>1</v>
      </c>
      <c r="L1676" t="s">
        <v>501</v>
      </c>
      <c r="M1676" t="s">
        <v>1750</v>
      </c>
      <c r="N1676" t="s">
        <v>1751</v>
      </c>
      <c r="O1676" t="s">
        <v>537</v>
      </c>
      <c r="P1676" t="s">
        <v>8</v>
      </c>
      <c r="Q1676" t="s">
        <v>4570</v>
      </c>
      <c r="R1676" t="s">
        <v>4940</v>
      </c>
      <c r="S1676" t="s">
        <v>195</v>
      </c>
      <c r="T1676" t="s">
        <v>4570</v>
      </c>
      <c r="U1676" t="s">
        <v>4570</v>
      </c>
      <c r="V1676" t="s">
        <v>4496</v>
      </c>
      <c r="W1676" t="s">
        <v>4570</v>
      </c>
      <c r="X1676" t="s">
        <v>6895</v>
      </c>
      <c r="Y1676" t="s">
        <v>4614</v>
      </c>
      <c r="Z1676" t="s">
        <v>8</v>
      </c>
      <c r="AA1676">
        <v>0</v>
      </c>
      <c r="AB1676" t="s">
        <v>195</v>
      </c>
      <c r="AC1676">
        <v>0</v>
      </c>
      <c r="AD1676" t="s">
        <v>195</v>
      </c>
      <c r="AE1676">
        <v>0</v>
      </c>
      <c r="AF1676" t="s">
        <v>195</v>
      </c>
      <c r="AG1676">
        <v>0</v>
      </c>
      <c r="AH1676" t="s">
        <v>195</v>
      </c>
      <c r="AI1676">
        <v>14</v>
      </c>
      <c r="AJ1676" t="s">
        <v>97</v>
      </c>
      <c r="AK1676">
        <v>10258000</v>
      </c>
      <c r="AL1676">
        <v>143612000</v>
      </c>
      <c r="AM1676" t="s">
        <v>195</v>
      </c>
      <c r="AN1676">
        <v>0</v>
      </c>
      <c r="AO1676" t="s">
        <v>5011</v>
      </c>
      <c r="AP1676">
        <v>4410566</v>
      </c>
      <c r="AQ1676">
        <v>9785353</v>
      </c>
      <c r="AR1676">
        <v>9833114</v>
      </c>
      <c r="AS1676">
        <v>17054628</v>
      </c>
      <c r="AT1676">
        <v>10340656</v>
      </c>
      <c r="AU1676">
        <v>8967758</v>
      </c>
      <c r="AV1676">
        <v>19977678</v>
      </c>
      <c r="AW1676">
        <v>13111276</v>
      </c>
      <c r="AX1676">
        <v>10281137</v>
      </c>
      <c r="AY1676">
        <v>12430555</v>
      </c>
      <c r="AZ1676">
        <v>13417110</v>
      </c>
      <c r="BA1676">
        <v>14002169</v>
      </c>
      <c r="BB1676" t="s">
        <v>3796</v>
      </c>
      <c r="BC1676" t="s">
        <v>3797</v>
      </c>
      <c r="BD1676" t="s">
        <v>3813</v>
      </c>
      <c r="BE1676" t="s">
        <v>4605</v>
      </c>
      <c r="BF1676" t="s">
        <v>6134</v>
      </c>
      <c r="BG1676" t="s">
        <v>6886</v>
      </c>
      <c r="BH1676" t="s">
        <v>4947</v>
      </c>
      <c r="BI1676" t="s">
        <v>195</v>
      </c>
      <c r="BJ1676" t="s">
        <v>195</v>
      </c>
      <c r="BK1676" t="s">
        <v>4635</v>
      </c>
      <c r="BL1676" t="s">
        <v>6139</v>
      </c>
      <c r="BM1676" t="s">
        <v>6137</v>
      </c>
      <c r="BN1676" t="s">
        <v>76</v>
      </c>
      <c r="BO1676" t="s">
        <v>4950</v>
      </c>
      <c r="BP1676" s="441" t="str">
        <f t="shared" si="26"/>
        <v>WA.2378.EBA.994.001.DA.511121</v>
      </c>
    </row>
    <row r="1677" spans="1:68">
      <c r="A1677" t="s">
        <v>4935</v>
      </c>
      <c r="B1677" t="s">
        <v>4936</v>
      </c>
      <c r="C1677" t="s">
        <v>4937</v>
      </c>
      <c r="D1677" t="s">
        <v>3795</v>
      </c>
      <c r="E1677" t="s">
        <v>197</v>
      </c>
      <c r="F1677" t="s">
        <v>3812</v>
      </c>
      <c r="G1677" t="s">
        <v>820</v>
      </c>
      <c r="H1677" t="s">
        <v>4938</v>
      </c>
      <c r="I1677">
        <v>9</v>
      </c>
      <c r="J1677" t="s">
        <v>5716</v>
      </c>
      <c r="K1677">
        <v>1</v>
      </c>
      <c r="L1677" t="s">
        <v>501</v>
      </c>
      <c r="M1677" t="s">
        <v>547</v>
      </c>
      <c r="N1677" t="s">
        <v>1683</v>
      </c>
      <c r="O1677" t="s">
        <v>538</v>
      </c>
      <c r="P1677" t="s">
        <v>8</v>
      </c>
      <c r="Q1677" t="s">
        <v>4570</v>
      </c>
      <c r="R1677" t="s">
        <v>4940</v>
      </c>
      <c r="S1677" t="s">
        <v>195</v>
      </c>
      <c r="T1677" t="s">
        <v>4570</v>
      </c>
      <c r="U1677" t="s">
        <v>4570</v>
      </c>
      <c r="V1677" t="s">
        <v>4496</v>
      </c>
      <c r="W1677" t="s">
        <v>4570</v>
      </c>
      <c r="X1677" t="s">
        <v>6896</v>
      </c>
      <c r="Y1677" t="s">
        <v>4613</v>
      </c>
      <c r="Z1677" t="s">
        <v>8</v>
      </c>
      <c r="AA1677">
        <v>0</v>
      </c>
      <c r="AB1677" t="s">
        <v>195</v>
      </c>
      <c r="AC1677">
        <v>0</v>
      </c>
      <c r="AD1677" t="s">
        <v>195</v>
      </c>
      <c r="AE1677">
        <v>0</v>
      </c>
      <c r="AF1677" t="s">
        <v>195</v>
      </c>
      <c r="AG1677">
        <v>0</v>
      </c>
      <c r="AH1677" t="s">
        <v>195</v>
      </c>
      <c r="AI1677">
        <v>1</v>
      </c>
      <c r="AJ1677" t="s">
        <v>97</v>
      </c>
      <c r="AK1677">
        <v>9000000</v>
      </c>
      <c r="AL1677">
        <v>9000000</v>
      </c>
      <c r="AM1677" t="s">
        <v>195</v>
      </c>
      <c r="AN1677">
        <v>0</v>
      </c>
      <c r="AO1677" t="s">
        <v>4943</v>
      </c>
      <c r="AP1677">
        <v>290953</v>
      </c>
      <c r="AQ1677">
        <v>645513</v>
      </c>
      <c r="AR1677">
        <v>648663</v>
      </c>
      <c r="AS1677">
        <v>1066739</v>
      </c>
      <c r="AT1677">
        <v>827091</v>
      </c>
      <c r="AU1677">
        <v>591578</v>
      </c>
      <c r="AV1677">
        <v>1317872</v>
      </c>
      <c r="AW1677">
        <v>864914</v>
      </c>
      <c r="AX1677">
        <v>591578</v>
      </c>
      <c r="AY1677">
        <v>820009</v>
      </c>
      <c r="AZ1677">
        <v>885089</v>
      </c>
      <c r="BA1677">
        <v>450001</v>
      </c>
      <c r="BB1677" t="s">
        <v>3796</v>
      </c>
      <c r="BC1677" t="s">
        <v>3797</v>
      </c>
      <c r="BD1677" t="s">
        <v>3813</v>
      </c>
      <c r="BE1677" t="s">
        <v>4605</v>
      </c>
      <c r="BF1677" t="s">
        <v>6134</v>
      </c>
      <c r="BG1677" t="s">
        <v>6882</v>
      </c>
      <c r="BH1677" t="s">
        <v>4947</v>
      </c>
      <c r="BI1677" t="s">
        <v>195</v>
      </c>
      <c r="BJ1677" t="s">
        <v>195</v>
      </c>
      <c r="BK1677" t="s">
        <v>4636</v>
      </c>
      <c r="BL1677" t="s">
        <v>6696</v>
      </c>
      <c r="BM1677" t="s">
        <v>6137</v>
      </c>
      <c r="BN1677" t="s">
        <v>76</v>
      </c>
      <c r="BO1677" t="s">
        <v>4950</v>
      </c>
      <c r="BP1677" s="441" t="str">
        <f t="shared" si="26"/>
        <v>WA.2378.EBA.994.001.AA.511122</v>
      </c>
    </row>
    <row r="1678" spans="1:68">
      <c r="A1678" t="s">
        <v>4935</v>
      </c>
      <c r="B1678" t="s">
        <v>4936</v>
      </c>
      <c r="C1678" t="s">
        <v>4937</v>
      </c>
      <c r="D1678" t="s">
        <v>3795</v>
      </c>
      <c r="E1678" t="s">
        <v>197</v>
      </c>
      <c r="F1678" t="s">
        <v>3812</v>
      </c>
      <c r="G1678" t="s">
        <v>820</v>
      </c>
      <c r="H1678" t="s">
        <v>4938</v>
      </c>
      <c r="I1678">
        <v>9</v>
      </c>
      <c r="J1678" t="s">
        <v>5716</v>
      </c>
      <c r="K1678">
        <v>1</v>
      </c>
      <c r="L1678" t="s">
        <v>501</v>
      </c>
      <c r="M1678" t="s">
        <v>547</v>
      </c>
      <c r="N1678" t="s">
        <v>1683</v>
      </c>
      <c r="O1678" t="s">
        <v>538</v>
      </c>
      <c r="P1678" t="s">
        <v>8</v>
      </c>
      <c r="Q1678" t="s">
        <v>4570</v>
      </c>
      <c r="R1678" t="s">
        <v>4940</v>
      </c>
      <c r="S1678" t="s">
        <v>195</v>
      </c>
      <c r="T1678" t="s">
        <v>4570</v>
      </c>
      <c r="U1678" t="s">
        <v>4570</v>
      </c>
      <c r="V1678" t="s">
        <v>4951</v>
      </c>
      <c r="W1678" t="s">
        <v>4496</v>
      </c>
      <c r="X1678" t="s">
        <v>6897</v>
      </c>
      <c r="Y1678" t="s">
        <v>4621</v>
      </c>
      <c r="Z1678" t="s">
        <v>8</v>
      </c>
      <c r="AA1678">
        <v>0</v>
      </c>
      <c r="AB1678" t="s">
        <v>195</v>
      </c>
      <c r="AC1678">
        <v>0</v>
      </c>
      <c r="AD1678" t="s">
        <v>195</v>
      </c>
      <c r="AE1678">
        <v>0</v>
      </c>
      <c r="AF1678" t="s">
        <v>195</v>
      </c>
      <c r="AG1678">
        <v>0</v>
      </c>
      <c r="AH1678" t="s">
        <v>195</v>
      </c>
      <c r="AI1678">
        <v>12</v>
      </c>
      <c r="AJ1678" t="s">
        <v>97</v>
      </c>
      <c r="AK1678">
        <v>6021250</v>
      </c>
      <c r="AL1678">
        <v>72255000</v>
      </c>
      <c r="AM1678" t="s">
        <v>195</v>
      </c>
      <c r="AN1678">
        <v>0</v>
      </c>
      <c r="AO1678" t="s">
        <v>4943</v>
      </c>
      <c r="AP1678">
        <v>2335866</v>
      </c>
      <c r="AQ1678">
        <v>5182390</v>
      </c>
      <c r="AR1678">
        <v>5207684</v>
      </c>
      <c r="AS1678">
        <v>8564140</v>
      </c>
      <c r="AT1678">
        <v>6640164</v>
      </c>
      <c r="AU1678">
        <v>4749386</v>
      </c>
      <c r="AV1678">
        <v>10580315</v>
      </c>
      <c r="AW1678">
        <v>6943821</v>
      </c>
      <c r="AX1678">
        <v>4749386</v>
      </c>
      <c r="AY1678">
        <v>6583307</v>
      </c>
      <c r="AZ1678">
        <v>7105793</v>
      </c>
      <c r="BA1678">
        <v>3612748</v>
      </c>
      <c r="BB1678" t="s">
        <v>3796</v>
      </c>
      <c r="BC1678" t="s">
        <v>3797</v>
      </c>
      <c r="BD1678" t="s">
        <v>3813</v>
      </c>
      <c r="BE1678" t="s">
        <v>4605</v>
      </c>
      <c r="BF1678" t="s">
        <v>6134</v>
      </c>
      <c r="BG1678" t="s">
        <v>6882</v>
      </c>
      <c r="BH1678" t="s">
        <v>4947</v>
      </c>
      <c r="BI1678" t="s">
        <v>195</v>
      </c>
      <c r="BJ1678" t="s">
        <v>195</v>
      </c>
      <c r="BK1678" t="s">
        <v>4636</v>
      </c>
      <c r="BL1678" t="s">
        <v>6698</v>
      </c>
      <c r="BM1678" t="s">
        <v>6137</v>
      </c>
      <c r="BN1678" t="s">
        <v>76</v>
      </c>
      <c r="BO1678" t="s">
        <v>4950</v>
      </c>
      <c r="BP1678" s="441" t="str">
        <f t="shared" si="26"/>
        <v>WA.2378.EBA.994.001.AA.511122</v>
      </c>
    </row>
    <row r="1679" spans="1:68">
      <c r="A1679" t="s">
        <v>4935</v>
      </c>
      <c r="B1679" t="s">
        <v>4936</v>
      </c>
      <c r="C1679" t="s">
        <v>4937</v>
      </c>
      <c r="D1679" t="s">
        <v>3795</v>
      </c>
      <c r="E1679" t="s">
        <v>197</v>
      </c>
      <c r="F1679" t="s">
        <v>3812</v>
      </c>
      <c r="G1679" t="s">
        <v>820</v>
      </c>
      <c r="H1679" t="s">
        <v>4938</v>
      </c>
      <c r="I1679">
        <v>9</v>
      </c>
      <c r="J1679" t="s">
        <v>5716</v>
      </c>
      <c r="K1679">
        <v>1</v>
      </c>
      <c r="L1679" t="s">
        <v>501</v>
      </c>
      <c r="M1679" t="s">
        <v>547</v>
      </c>
      <c r="N1679" t="s">
        <v>1683</v>
      </c>
      <c r="O1679" t="s">
        <v>538</v>
      </c>
      <c r="P1679" t="s">
        <v>8</v>
      </c>
      <c r="Q1679" t="s">
        <v>4570</v>
      </c>
      <c r="R1679" t="s">
        <v>4940</v>
      </c>
      <c r="S1679" t="s">
        <v>195</v>
      </c>
      <c r="T1679" t="s">
        <v>4570</v>
      </c>
      <c r="U1679" t="s">
        <v>4570</v>
      </c>
      <c r="V1679" t="s">
        <v>5001</v>
      </c>
      <c r="W1679" t="s">
        <v>4951</v>
      </c>
      <c r="X1679" t="s">
        <v>6898</v>
      </c>
      <c r="Y1679" t="s">
        <v>4629</v>
      </c>
      <c r="Z1679" t="s">
        <v>8</v>
      </c>
      <c r="AA1679">
        <v>0</v>
      </c>
      <c r="AB1679" t="s">
        <v>195</v>
      </c>
      <c r="AC1679">
        <v>0</v>
      </c>
      <c r="AD1679" t="s">
        <v>195</v>
      </c>
      <c r="AE1679">
        <v>0</v>
      </c>
      <c r="AF1679" t="s">
        <v>195</v>
      </c>
      <c r="AG1679">
        <v>0</v>
      </c>
      <c r="AH1679" t="s">
        <v>195</v>
      </c>
      <c r="AI1679">
        <v>1</v>
      </c>
      <c r="AJ1679" t="s">
        <v>97</v>
      </c>
      <c r="AK1679">
        <v>9000000</v>
      </c>
      <c r="AL1679">
        <v>9000000</v>
      </c>
      <c r="AM1679" t="s">
        <v>195</v>
      </c>
      <c r="AN1679">
        <v>0</v>
      </c>
      <c r="AO1679" t="s">
        <v>4943</v>
      </c>
      <c r="AP1679">
        <v>290953</v>
      </c>
      <c r="AQ1679">
        <v>645513</v>
      </c>
      <c r="AR1679">
        <v>648663</v>
      </c>
      <c r="AS1679">
        <v>1066739</v>
      </c>
      <c r="AT1679">
        <v>827091</v>
      </c>
      <c r="AU1679">
        <v>591578</v>
      </c>
      <c r="AV1679">
        <v>1317872</v>
      </c>
      <c r="AW1679">
        <v>864914</v>
      </c>
      <c r="AX1679">
        <v>591578</v>
      </c>
      <c r="AY1679">
        <v>820009</v>
      </c>
      <c r="AZ1679">
        <v>885089</v>
      </c>
      <c r="BA1679">
        <v>450001</v>
      </c>
      <c r="BB1679" t="s">
        <v>3796</v>
      </c>
      <c r="BC1679" t="s">
        <v>3797</v>
      </c>
      <c r="BD1679" t="s">
        <v>3813</v>
      </c>
      <c r="BE1679" t="s">
        <v>4605</v>
      </c>
      <c r="BF1679" t="s">
        <v>6134</v>
      </c>
      <c r="BG1679" t="s">
        <v>6882</v>
      </c>
      <c r="BH1679" t="s">
        <v>4947</v>
      </c>
      <c r="BI1679" t="s">
        <v>195</v>
      </c>
      <c r="BJ1679" t="s">
        <v>195</v>
      </c>
      <c r="BK1679" t="s">
        <v>4636</v>
      </c>
      <c r="BL1679" t="s">
        <v>6700</v>
      </c>
      <c r="BM1679" t="s">
        <v>6137</v>
      </c>
      <c r="BN1679" t="s">
        <v>76</v>
      </c>
      <c r="BO1679" t="s">
        <v>4950</v>
      </c>
      <c r="BP1679" s="441" t="str">
        <f t="shared" si="26"/>
        <v>WA.2378.EBA.994.001.AA.511122</v>
      </c>
    </row>
    <row r="1680" spans="1:68">
      <c r="A1680" t="s">
        <v>4935</v>
      </c>
      <c r="B1680" t="s">
        <v>4936</v>
      </c>
      <c r="C1680" t="s">
        <v>4937</v>
      </c>
      <c r="D1680" t="s">
        <v>3795</v>
      </c>
      <c r="E1680" t="s">
        <v>197</v>
      </c>
      <c r="F1680" t="s">
        <v>3812</v>
      </c>
      <c r="G1680" t="s">
        <v>820</v>
      </c>
      <c r="H1680" t="s">
        <v>4938</v>
      </c>
      <c r="I1680">
        <v>9</v>
      </c>
      <c r="J1680" t="s">
        <v>5716</v>
      </c>
      <c r="K1680">
        <v>1</v>
      </c>
      <c r="L1680" t="s">
        <v>501</v>
      </c>
      <c r="M1680" t="s">
        <v>1750</v>
      </c>
      <c r="N1680" t="s">
        <v>1751</v>
      </c>
      <c r="O1680" t="s">
        <v>538</v>
      </c>
      <c r="P1680" t="s">
        <v>8</v>
      </c>
      <c r="Q1680" t="s">
        <v>4570</v>
      </c>
      <c r="R1680" t="s">
        <v>4940</v>
      </c>
      <c r="S1680" t="s">
        <v>195</v>
      </c>
      <c r="T1680" t="s">
        <v>4570</v>
      </c>
      <c r="U1680" t="s">
        <v>4570</v>
      </c>
      <c r="V1680" t="s">
        <v>4496</v>
      </c>
      <c r="W1680" t="s">
        <v>4570</v>
      </c>
      <c r="X1680" t="s">
        <v>6899</v>
      </c>
      <c r="Y1680" t="s">
        <v>4621</v>
      </c>
      <c r="Z1680" t="s">
        <v>8</v>
      </c>
      <c r="AA1680">
        <v>0</v>
      </c>
      <c r="AB1680" t="s">
        <v>195</v>
      </c>
      <c r="AC1680">
        <v>0</v>
      </c>
      <c r="AD1680" t="s">
        <v>195</v>
      </c>
      <c r="AE1680">
        <v>0</v>
      </c>
      <c r="AF1680" t="s">
        <v>195</v>
      </c>
      <c r="AG1680">
        <v>0</v>
      </c>
      <c r="AH1680" t="s">
        <v>195</v>
      </c>
      <c r="AI1680">
        <v>14</v>
      </c>
      <c r="AJ1680" t="s">
        <v>97</v>
      </c>
      <c r="AK1680">
        <v>3097000</v>
      </c>
      <c r="AL1680">
        <v>43358000</v>
      </c>
      <c r="AM1680" t="s">
        <v>195</v>
      </c>
      <c r="AN1680">
        <v>0</v>
      </c>
      <c r="AO1680" t="s">
        <v>4943</v>
      </c>
      <c r="AP1680">
        <v>1401681</v>
      </c>
      <c r="AQ1680">
        <v>3109792</v>
      </c>
      <c r="AR1680">
        <v>3124971</v>
      </c>
      <c r="AS1680">
        <v>5139076</v>
      </c>
      <c r="AT1680">
        <v>3984558</v>
      </c>
      <c r="AU1680">
        <v>2849960</v>
      </c>
      <c r="AV1680">
        <v>6348921</v>
      </c>
      <c r="AW1680">
        <v>4166773</v>
      </c>
      <c r="AX1680">
        <v>2849960</v>
      </c>
      <c r="AY1680">
        <v>3950440</v>
      </c>
      <c r="AZ1680">
        <v>4263967</v>
      </c>
      <c r="BA1680">
        <v>2167901</v>
      </c>
      <c r="BB1680" t="s">
        <v>3796</v>
      </c>
      <c r="BC1680" t="s">
        <v>3797</v>
      </c>
      <c r="BD1680" t="s">
        <v>3813</v>
      </c>
      <c r="BE1680" t="s">
        <v>4605</v>
      </c>
      <c r="BF1680" t="s">
        <v>6134</v>
      </c>
      <c r="BG1680" t="s">
        <v>6886</v>
      </c>
      <c r="BH1680" t="s">
        <v>4947</v>
      </c>
      <c r="BI1680" t="s">
        <v>195</v>
      </c>
      <c r="BJ1680" t="s">
        <v>195</v>
      </c>
      <c r="BK1680" t="s">
        <v>4636</v>
      </c>
      <c r="BL1680" t="s">
        <v>6141</v>
      </c>
      <c r="BM1680" t="s">
        <v>6137</v>
      </c>
      <c r="BN1680" t="s">
        <v>76</v>
      </c>
      <c r="BO1680" t="s">
        <v>4950</v>
      </c>
      <c r="BP1680" s="441" t="str">
        <f t="shared" si="26"/>
        <v>WA.2378.EBA.994.001.DA.511122</v>
      </c>
    </row>
    <row r="1681" spans="1:68">
      <c r="A1681" t="s">
        <v>5010</v>
      </c>
      <c r="B1681" t="s">
        <v>4936</v>
      </c>
      <c r="C1681" t="s">
        <v>4937</v>
      </c>
      <c r="D1681" t="s">
        <v>3795</v>
      </c>
      <c r="E1681" t="s">
        <v>197</v>
      </c>
      <c r="F1681" t="s">
        <v>3812</v>
      </c>
      <c r="G1681" t="s">
        <v>820</v>
      </c>
      <c r="H1681" t="s">
        <v>4938</v>
      </c>
      <c r="I1681">
        <v>9</v>
      </c>
      <c r="J1681" t="s">
        <v>5716</v>
      </c>
      <c r="K1681">
        <v>1</v>
      </c>
      <c r="L1681" t="s">
        <v>501</v>
      </c>
      <c r="M1681" t="s">
        <v>547</v>
      </c>
      <c r="N1681" t="s">
        <v>1683</v>
      </c>
      <c r="O1681" t="s">
        <v>538</v>
      </c>
      <c r="P1681" t="s">
        <v>8</v>
      </c>
      <c r="Q1681" t="s">
        <v>4570</v>
      </c>
      <c r="R1681" t="s">
        <v>4940</v>
      </c>
      <c r="S1681" t="s">
        <v>195</v>
      </c>
      <c r="T1681" t="s">
        <v>4570</v>
      </c>
      <c r="U1681" t="s">
        <v>4570</v>
      </c>
      <c r="V1681" t="s">
        <v>4496</v>
      </c>
      <c r="W1681" t="s">
        <v>4570</v>
      </c>
      <c r="X1681" t="s">
        <v>6896</v>
      </c>
      <c r="Y1681" t="s">
        <v>4613</v>
      </c>
      <c r="Z1681" t="s">
        <v>8</v>
      </c>
      <c r="AA1681">
        <v>0</v>
      </c>
      <c r="AB1681" t="s">
        <v>195</v>
      </c>
      <c r="AC1681">
        <v>0</v>
      </c>
      <c r="AD1681" t="s">
        <v>195</v>
      </c>
      <c r="AE1681">
        <v>0</v>
      </c>
      <c r="AF1681" t="s">
        <v>195</v>
      </c>
      <c r="AG1681">
        <v>0</v>
      </c>
      <c r="AH1681" t="s">
        <v>195</v>
      </c>
      <c r="AI1681">
        <v>1</v>
      </c>
      <c r="AJ1681" t="s">
        <v>97</v>
      </c>
      <c r="AK1681">
        <v>5476000</v>
      </c>
      <c r="AL1681">
        <v>5476000</v>
      </c>
      <c r="AM1681" t="s">
        <v>195</v>
      </c>
      <c r="AN1681">
        <v>0</v>
      </c>
      <c r="AO1681" t="s">
        <v>5011</v>
      </c>
      <c r="AP1681">
        <v>276405</v>
      </c>
      <c r="AQ1681">
        <v>613237</v>
      </c>
      <c r="AR1681">
        <v>616230</v>
      </c>
      <c r="AS1681">
        <v>1068794</v>
      </c>
      <c r="AT1681">
        <v>648037</v>
      </c>
      <c r="AU1681">
        <v>561999</v>
      </c>
      <c r="AV1681">
        <v>300000</v>
      </c>
      <c r="AW1681">
        <v>300000</v>
      </c>
      <c r="AX1681">
        <v>300000</v>
      </c>
      <c r="AY1681">
        <v>300000</v>
      </c>
      <c r="AZ1681">
        <v>300000</v>
      </c>
      <c r="BA1681">
        <v>191298</v>
      </c>
      <c r="BB1681" t="s">
        <v>3796</v>
      </c>
      <c r="BC1681" t="s">
        <v>3797</v>
      </c>
      <c r="BD1681" t="s">
        <v>3813</v>
      </c>
      <c r="BE1681" t="s">
        <v>4605</v>
      </c>
      <c r="BF1681" t="s">
        <v>6134</v>
      </c>
      <c r="BG1681" t="s">
        <v>6882</v>
      </c>
      <c r="BH1681" t="s">
        <v>4947</v>
      </c>
      <c r="BI1681" t="s">
        <v>195</v>
      </c>
      <c r="BJ1681" t="s">
        <v>195</v>
      </c>
      <c r="BK1681" t="s">
        <v>4636</v>
      </c>
      <c r="BL1681" t="s">
        <v>6696</v>
      </c>
      <c r="BM1681" t="s">
        <v>6137</v>
      </c>
      <c r="BN1681" t="s">
        <v>76</v>
      </c>
      <c r="BO1681" t="s">
        <v>4950</v>
      </c>
      <c r="BP1681" s="441" t="str">
        <f t="shared" si="26"/>
        <v>WA.2378.EBA.994.001.AA.511122</v>
      </c>
    </row>
    <row r="1682" spans="1:68">
      <c r="A1682" t="s">
        <v>5010</v>
      </c>
      <c r="B1682" t="s">
        <v>4936</v>
      </c>
      <c r="C1682" t="s">
        <v>4937</v>
      </c>
      <c r="D1682" t="s">
        <v>3795</v>
      </c>
      <c r="E1682" t="s">
        <v>197</v>
      </c>
      <c r="F1682" t="s">
        <v>3812</v>
      </c>
      <c r="G1682" t="s">
        <v>820</v>
      </c>
      <c r="H1682" t="s">
        <v>4938</v>
      </c>
      <c r="I1682">
        <v>9</v>
      </c>
      <c r="J1682" t="s">
        <v>5716</v>
      </c>
      <c r="K1682">
        <v>1</v>
      </c>
      <c r="L1682" t="s">
        <v>501</v>
      </c>
      <c r="M1682" t="s">
        <v>547</v>
      </c>
      <c r="N1682" t="s">
        <v>1683</v>
      </c>
      <c r="O1682" t="s">
        <v>538</v>
      </c>
      <c r="P1682" t="s">
        <v>8</v>
      </c>
      <c r="Q1682" t="s">
        <v>4570</v>
      </c>
      <c r="R1682" t="s">
        <v>4940</v>
      </c>
      <c r="S1682" t="s">
        <v>195</v>
      </c>
      <c r="T1682" t="s">
        <v>4570</v>
      </c>
      <c r="U1682" t="s">
        <v>4570</v>
      </c>
      <c r="V1682" t="s">
        <v>4951</v>
      </c>
      <c r="W1682" t="s">
        <v>4496</v>
      </c>
      <c r="X1682" t="s">
        <v>6897</v>
      </c>
      <c r="Y1682" t="s">
        <v>4621</v>
      </c>
      <c r="Z1682" t="s">
        <v>8</v>
      </c>
      <c r="AA1682">
        <v>0</v>
      </c>
      <c r="AB1682" t="s">
        <v>195</v>
      </c>
      <c r="AC1682">
        <v>0</v>
      </c>
      <c r="AD1682" t="s">
        <v>195</v>
      </c>
      <c r="AE1682">
        <v>0</v>
      </c>
      <c r="AF1682" t="s">
        <v>195</v>
      </c>
      <c r="AG1682">
        <v>0</v>
      </c>
      <c r="AH1682" t="s">
        <v>195</v>
      </c>
      <c r="AI1682">
        <v>1</v>
      </c>
      <c r="AJ1682" t="s">
        <v>1651</v>
      </c>
      <c r="AK1682">
        <v>71192618</v>
      </c>
      <c r="AL1682">
        <v>71192000</v>
      </c>
      <c r="AM1682" t="s">
        <v>195</v>
      </c>
      <c r="AN1682">
        <v>0</v>
      </c>
      <c r="AO1682" t="s">
        <v>5011</v>
      </c>
      <c r="AP1682">
        <v>2219073</v>
      </c>
      <c r="AQ1682">
        <v>4923270</v>
      </c>
      <c r="AR1682">
        <v>4947300</v>
      </c>
      <c r="AS1682">
        <v>8580635</v>
      </c>
      <c r="AT1682">
        <v>5202658</v>
      </c>
      <c r="AU1682">
        <v>4511916</v>
      </c>
      <c r="AV1682">
        <v>10051299</v>
      </c>
      <c r="AW1682">
        <v>6596630</v>
      </c>
      <c r="AX1682">
        <v>5172712</v>
      </c>
      <c r="AY1682">
        <v>6254142</v>
      </c>
      <c r="AZ1682">
        <v>6750503</v>
      </c>
      <c r="BA1682">
        <v>5981862</v>
      </c>
      <c r="BB1682" t="s">
        <v>3796</v>
      </c>
      <c r="BC1682" t="s">
        <v>3797</v>
      </c>
      <c r="BD1682" t="s">
        <v>3813</v>
      </c>
      <c r="BE1682" t="s">
        <v>4605</v>
      </c>
      <c r="BF1682" t="s">
        <v>6134</v>
      </c>
      <c r="BG1682" t="s">
        <v>6882</v>
      </c>
      <c r="BH1682" t="s">
        <v>4947</v>
      </c>
      <c r="BI1682" t="s">
        <v>195</v>
      </c>
      <c r="BJ1682" t="s">
        <v>195</v>
      </c>
      <c r="BK1682" t="s">
        <v>4636</v>
      </c>
      <c r="BL1682" t="s">
        <v>6698</v>
      </c>
      <c r="BM1682" t="s">
        <v>6137</v>
      </c>
      <c r="BN1682" t="s">
        <v>76</v>
      </c>
      <c r="BO1682" t="s">
        <v>4950</v>
      </c>
      <c r="BP1682" s="441" t="str">
        <f t="shared" si="26"/>
        <v>WA.2378.EBA.994.001.AA.511122</v>
      </c>
    </row>
    <row r="1683" spans="1:68">
      <c r="A1683" t="s">
        <v>5010</v>
      </c>
      <c r="B1683" t="s">
        <v>4936</v>
      </c>
      <c r="C1683" t="s">
        <v>4937</v>
      </c>
      <c r="D1683" t="s">
        <v>3795</v>
      </c>
      <c r="E1683" t="s">
        <v>197</v>
      </c>
      <c r="F1683" t="s">
        <v>3812</v>
      </c>
      <c r="G1683" t="s">
        <v>820</v>
      </c>
      <c r="H1683" t="s">
        <v>4938</v>
      </c>
      <c r="I1683">
        <v>9</v>
      </c>
      <c r="J1683" t="s">
        <v>5716</v>
      </c>
      <c r="K1683">
        <v>1</v>
      </c>
      <c r="L1683" t="s">
        <v>501</v>
      </c>
      <c r="M1683" t="s">
        <v>547</v>
      </c>
      <c r="N1683" t="s">
        <v>1683</v>
      </c>
      <c r="O1683" t="s">
        <v>538</v>
      </c>
      <c r="P1683" t="s">
        <v>8</v>
      </c>
      <c r="Q1683" t="s">
        <v>4570</v>
      </c>
      <c r="R1683" t="s">
        <v>4940</v>
      </c>
      <c r="S1683" t="s">
        <v>195</v>
      </c>
      <c r="T1683" t="s">
        <v>4570</v>
      </c>
      <c r="U1683" t="s">
        <v>4570</v>
      </c>
      <c r="V1683" t="s">
        <v>5001</v>
      </c>
      <c r="W1683" t="s">
        <v>4951</v>
      </c>
      <c r="X1683" t="s">
        <v>6898</v>
      </c>
      <c r="Y1683" t="s">
        <v>4629</v>
      </c>
      <c r="Z1683" t="s">
        <v>8</v>
      </c>
      <c r="AA1683">
        <v>0</v>
      </c>
      <c r="AB1683" t="s">
        <v>195</v>
      </c>
      <c r="AC1683">
        <v>0</v>
      </c>
      <c r="AD1683" t="s">
        <v>195</v>
      </c>
      <c r="AE1683">
        <v>0</v>
      </c>
      <c r="AF1683" t="s">
        <v>195</v>
      </c>
      <c r="AG1683">
        <v>0</v>
      </c>
      <c r="AH1683" t="s">
        <v>195</v>
      </c>
      <c r="AI1683">
        <v>1</v>
      </c>
      <c r="AJ1683" t="s">
        <v>97</v>
      </c>
      <c r="AK1683">
        <v>5587382</v>
      </c>
      <c r="AL1683">
        <v>5587000</v>
      </c>
      <c r="AM1683" t="s">
        <v>195</v>
      </c>
      <c r="AN1683">
        <v>0</v>
      </c>
      <c r="AO1683" t="s">
        <v>5011</v>
      </c>
      <c r="AP1683">
        <v>276405</v>
      </c>
      <c r="AQ1683">
        <v>613237</v>
      </c>
      <c r="AR1683">
        <v>616230</v>
      </c>
      <c r="AS1683">
        <v>1068794</v>
      </c>
      <c r="AT1683">
        <v>648037</v>
      </c>
      <c r="AU1683">
        <v>561999</v>
      </c>
      <c r="AV1683">
        <v>300000</v>
      </c>
      <c r="AW1683">
        <v>300000</v>
      </c>
      <c r="AX1683">
        <v>300000</v>
      </c>
      <c r="AY1683">
        <v>300000</v>
      </c>
      <c r="AZ1683">
        <v>300000</v>
      </c>
      <c r="BA1683">
        <v>302298</v>
      </c>
      <c r="BB1683" t="s">
        <v>3796</v>
      </c>
      <c r="BC1683" t="s">
        <v>3797</v>
      </c>
      <c r="BD1683" t="s">
        <v>3813</v>
      </c>
      <c r="BE1683" t="s">
        <v>4605</v>
      </c>
      <c r="BF1683" t="s">
        <v>6134</v>
      </c>
      <c r="BG1683" t="s">
        <v>6882</v>
      </c>
      <c r="BH1683" t="s">
        <v>4947</v>
      </c>
      <c r="BI1683" t="s">
        <v>195</v>
      </c>
      <c r="BJ1683" t="s">
        <v>195</v>
      </c>
      <c r="BK1683" t="s">
        <v>4636</v>
      </c>
      <c r="BL1683" t="s">
        <v>6700</v>
      </c>
      <c r="BM1683" t="s">
        <v>6137</v>
      </c>
      <c r="BN1683" t="s">
        <v>76</v>
      </c>
      <c r="BO1683" t="s">
        <v>4950</v>
      </c>
      <c r="BP1683" s="441" t="str">
        <f t="shared" si="26"/>
        <v>WA.2378.EBA.994.001.AA.511122</v>
      </c>
    </row>
    <row r="1684" spans="1:68">
      <c r="A1684" t="s">
        <v>5010</v>
      </c>
      <c r="B1684" t="s">
        <v>4936</v>
      </c>
      <c r="C1684" t="s">
        <v>4937</v>
      </c>
      <c r="D1684" t="s">
        <v>3795</v>
      </c>
      <c r="E1684" t="s">
        <v>197</v>
      </c>
      <c r="F1684" t="s">
        <v>3812</v>
      </c>
      <c r="G1684" t="s">
        <v>820</v>
      </c>
      <c r="H1684" t="s">
        <v>4938</v>
      </c>
      <c r="I1684">
        <v>9</v>
      </c>
      <c r="J1684" t="s">
        <v>5716</v>
      </c>
      <c r="K1684">
        <v>1</v>
      </c>
      <c r="L1684" t="s">
        <v>501</v>
      </c>
      <c r="M1684" t="s">
        <v>1750</v>
      </c>
      <c r="N1684" t="s">
        <v>1751</v>
      </c>
      <c r="O1684" t="s">
        <v>538</v>
      </c>
      <c r="P1684" t="s">
        <v>8</v>
      </c>
      <c r="Q1684" t="s">
        <v>4570</v>
      </c>
      <c r="R1684" t="s">
        <v>4940</v>
      </c>
      <c r="S1684" t="s">
        <v>195</v>
      </c>
      <c r="T1684" t="s">
        <v>4570</v>
      </c>
      <c r="U1684" t="s">
        <v>4570</v>
      </c>
      <c r="V1684" t="s">
        <v>4496</v>
      </c>
      <c r="W1684" t="s">
        <v>4570</v>
      </c>
      <c r="X1684" t="s">
        <v>6899</v>
      </c>
      <c r="Y1684" t="s">
        <v>4621</v>
      </c>
      <c r="Z1684" t="s">
        <v>8</v>
      </c>
      <c r="AA1684">
        <v>0</v>
      </c>
      <c r="AB1684" t="s">
        <v>195</v>
      </c>
      <c r="AC1684">
        <v>0</v>
      </c>
      <c r="AD1684" t="s">
        <v>195</v>
      </c>
      <c r="AE1684">
        <v>0</v>
      </c>
      <c r="AF1684" t="s">
        <v>195</v>
      </c>
      <c r="AG1684">
        <v>0</v>
      </c>
      <c r="AH1684" t="s">
        <v>195</v>
      </c>
      <c r="AI1684">
        <v>14</v>
      </c>
      <c r="AJ1684" t="s">
        <v>97</v>
      </c>
      <c r="AK1684">
        <v>3097000</v>
      </c>
      <c r="AL1684">
        <v>43358000</v>
      </c>
      <c r="AM1684" t="s">
        <v>195</v>
      </c>
      <c r="AN1684">
        <v>0</v>
      </c>
      <c r="AO1684" t="s">
        <v>5011</v>
      </c>
      <c r="AP1684">
        <v>1331597</v>
      </c>
      <c r="AQ1684">
        <v>2954303</v>
      </c>
      <c r="AR1684">
        <v>2968722</v>
      </c>
      <c r="AS1684">
        <v>5148975</v>
      </c>
      <c r="AT1684">
        <v>3121955</v>
      </c>
      <c r="AU1684">
        <v>2707462</v>
      </c>
      <c r="AV1684">
        <v>6031475</v>
      </c>
      <c r="AW1684">
        <v>3958435</v>
      </c>
      <c r="AX1684">
        <v>3103985</v>
      </c>
      <c r="AY1684">
        <v>3752918</v>
      </c>
      <c r="AZ1684">
        <v>4050769</v>
      </c>
      <c r="BA1684">
        <v>4227404</v>
      </c>
      <c r="BB1684" t="s">
        <v>3796</v>
      </c>
      <c r="BC1684" t="s">
        <v>3797</v>
      </c>
      <c r="BD1684" t="s">
        <v>3813</v>
      </c>
      <c r="BE1684" t="s">
        <v>4605</v>
      </c>
      <c r="BF1684" t="s">
        <v>6134</v>
      </c>
      <c r="BG1684" t="s">
        <v>6886</v>
      </c>
      <c r="BH1684" t="s">
        <v>4947</v>
      </c>
      <c r="BI1684" t="s">
        <v>195</v>
      </c>
      <c r="BJ1684" t="s">
        <v>195</v>
      </c>
      <c r="BK1684" t="s">
        <v>4636</v>
      </c>
      <c r="BL1684" t="s">
        <v>6141</v>
      </c>
      <c r="BM1684" t="s">
        <v>6137</v>
      </c>
      <c r="BN1684" t="s">
        <v>76</v>
      </c>
      <c r="BO1684" t="s">
        <v>4950</v>
      </c>
      <c r="BP1684" s="441" t="str">
        <f t="shared" si="26"/>
        <v>WA.2378.EBA.994.001.DA.511122</v>
      </c>
    </row>
    <row r="1685" spans="1:68">
      <c r="A1685" t="s">
        <v>4935</v>
      </c>
      <c r="B1685" t="s">
        <v>4936</v>
      </c>
      <c r="C1685" t="s">
        <v>4937</v>
      </c>
      <c r="D1685" t="s">
        <v>3795</v>
      </c>
      <c r="E1685" t="s">
        <v>197</v>
      </c>
      <c r="F1685" t="s">
        <v>3812</v>
      </c>
      <c r="G1685" t="s">
        <v>820</v>
      </c>
      <c r="H1685" t="s">
        <v>4938</v>
      </c>
      <c r="I1685">
        <v>9</v>
      </c>
      <c r="J1685" t="s">
        <v>5716</v>
      </c>
      <c r="K1685">
        <v>1</v>
      </c>
      <c r="L1685" t="s">
        <v>501</v>
      </c>
      <c r="M1685" t="s">
        <v>547</v>
      </c>
      <c r="N1685" t="s">
        <v>1683</v>
      </c>
      <c r="O1685" t="s">
        <v>539</v>
      </c>
      <c r="P1685" t="s">
        <v>8</v>
      </c>
      <c r="Q1685" t="s">
        <v>4570</v>
      </c>
      <c r="R1685" t="s">
        <v>4940</v>
      </c>
      <c r="S1685" t="s">
        <v>195</v>
      </c>
      <c r="T1685" t="s">
        <v>4570</v>
      </c>
      <c r="U1685" t="s">
        <v>4570</v>
      </c>
      <c r="V1685" t="s">
        <v>4496</v>
      </c>
      <c r="W1685" t="s">
        <v>4570</v>
      </c>
      <c r="X1685" t="s">
        <v>6900</v>
      </c>
      <c r="Y1685" t="s">
        <v>4620</v>
      </c>
      <c r="Z1685" t="s">
        <v>8</v>
      </c>
      <c r="AA1685">
        <v>0</v>
      </c>
      <c r="AB1685" t="s">
        <v>195</v>
      </c>
      <c r="AC1685">
        <v>0</v>
      </c>
      <c r="AD1685" t="s">
        <v>195</v>
      </c>
      <c r="AE1685">
        <v>0</v>
      </c>
      <c r="AF1685" t="s">
        <v>195</v>
      </c>
      <c r="AG1685">
        <v>0</v>
      </c>
      <c r="AH1685" t="s">
        <v>195</v>
      </c>
      <c r="AI1685">
        <v>1</v>
      </c>
      <c r="AJ1685" t="s">
        <v>97</v>
      </c>
      <c r="AK1685">
        <v>15500000</v>
      </c>
      <c r="AL1685">
        <v>15500000</v>
      </c>
      <c r="AM1685" t="s">
        <v>195</v>
      </c>
      <c r="AN1685">
        <v>0</v>
      </c>
      <c r="AO1685" t="s">
        <v>4943</v>
      </c>
      <c r="AP1685">
        <v>501085</v>
      </c>
      <c r="AQ1685">
        <v>1111716</v>
      </c>
      <c r="AR1685">
        <v>1117142</v>
      </c>
      <c r="AS1685">
        <v>1837162</v>
      </c>
      <c r="AT1685">
        <v>1424435</v>
      </c>
      <c r="AU1685">
        <v>1018829</v>
      </c>
      <c r="AV1685">
        <v>2269668</v>
      </c>
      <c r="AW1685">
        <v>1489575</v>
      </c>
      <c r="AX1685">
        <v>1018829</v>
      </c>
      <c r="AY1685">
        <v>1412238</v>
      </c>
      <c r="AZ1685">
        <v>1524321</v>
      </c>
      <c r="BA1685">
        <v>775000</v>
      </c>
      <c r="BB1685" t="s">
        <v>3796</v>
      </c>
      <c r="BC1685" t="s">
        <v>3797</v>
      </c>
      <c r="BD1685" t="s">
        <v>3813</v>
      </c>
      <c r="BE1685" t="s">
        <v>4605</v>
      </c>
      <c r="BF1685" t="s">
        <v>6134</v>
      </c>
      <c r="BG1685" t="s">
        <v>6882</v>
      </c>
      <c r="BH1685" t="s">
        <v>4947</v>
      </c>
      <c r="BI1685" t="s">
        <v>195</v>
      </c>
      <c r="BJ1685" t="s">
        <v>195</v>
      </c>
      <c r="BK1685" t="s">
        <v>4637</v>
      </c>
      <c r="BL1685" t="s">
        <v>6702</v>
      </c>
      <c r="BM1685" t="s">
        <v>6137</v>
      </c>
      <c r="BN1685" t="s">
        <v>76</v>
      </c>
      <c r="BO1685" t="s">
        <v>4950</v>
      </c>
      <c r="BP1685" s="441" t="str">
        <f t="shared" si="26"/>
        <v>WA.2378.EBA.994.001.AA.511123</v>
      </c>
    </row>
    <row r="1686" spans="1:68">
      <c r="A1686" t="s">
        <v>4935</v>
      </c>
      <c r="B1686" t="s">
        <v>4936</v>
      </c>
      <c r="C1686" t="s">
        <v>4937</v>
      </c>
      <c r="D1686" t="s">
        <v>3795</v>
      </c>
      <c r="E1686" t="s">
        <v>197</v>
      </c>
      <c r="F1686" t="s">
        <v>3812</v>
      </c>
      <c r="G1686" t="s">
        <v>820</v>
      </c>
      <c r="H1686" t="s">
        <v>4938</v>
      </c>
      <c r="I1686">
        <v>9</v>
      </c>
      <c r="J1686" t="s">
        <v>5716</v>
      </c>
      <c r="K1686">
        <v>1</v>
      </c>
      <c r="L1686" t="s">
        <v>501</v>
      </c>
      <c r="M1686" t="s">
        <v>547</v>
      </c>
      <c r="N1686" t="s">
        <v>1683</v>
      </c>
      <c r="O1686" t="s">
        <v>539</v>
      </c>
      <c r="P1686" t="s">
        <v>8</v>
      </c>
      <c r="Q1686" t="s">
        <v>4570</v>
      </c>
      <c r="R1686" t="s">
        <v>4940</v>
      </c>
      <c r="S1686" t="s">
        <v>195</v>
      </c>
      <c r="T1686" t="s">
        <v>4570</v>
      </c>
      <c r="U1686" t="s">
        <v>4570</v>
      </c>
      <c r="V1686" t="s">
        <v>4951</v>
      </c>
      <c r="W1686" t="s">
        <v>4496</v>
      </c>
      <c r="X1686" t="s">
        <v>6901</v>
      </c>
      <c r="Y1686" t="s">
        <v>4612</v>
      </c>
      <c r="Z1686" t="s">
        <v>8</v>
      </c>
      <c r="AA1686">
        <v>0</v>
      </c>
      <c r="AB1686" t="s">
        <v>195</v>
      </c>
      <c r="AC1686">
        <v>0</v>
      </c>
      <c r="AD1686" t="s">
        <v>195</v>
      </c>
      <c r="AE1686">
        <v>0</v>
      </c>
      <c r="AF1686" t="s">
        <v>195</v>
      </c>
      <c r="AG1686">
        <v>0</v>
      </c>
      <c r="AH1686" t="s">
        <v>195</v>
      </c>
      <c r="AI1686">
        <v>12</v>
      </c>
      <c r="AJ1686" t="s">
        <v>97</v>
      </c>
      <c r="AK1686">
        <v>15500000</v>
      </c>
      <c r="AL1686">
        <v>186000000</v>
      </c>
      <c r="AM1686" t="s">
        <v>195</v>
      </c>
      <c r="AN1686">
        <v>0</v>
      </c>
      <c r="AO1686" t="s">
        <v>4943</v>
      </c>
      <c r="AP1686">
        <v>6013024</v>
      </c>
      <c r="AQ1686">
        <v>13340592</v>
      </c>
      <c r="AR1686">
        <v>13405706</v>
      </c>
      <c r="AS1686">
        <v>22045948</v>
      </c>
      <c r="AT1686">
        <v>17093219</v>
      </c>
      <c r="AU1686">
        <v>12225946</v>
      </c>
      <c r="AV1686">
        <v>27236018</v>
      </c>
      <c r="AW1686">
        <v>17874898</v>
      </c>
      <c r="AX1686">
        <v>12225946</v>
      </c>
      <c r="AY1686">
        <v>16946856</v>
      </c>
      <c r="AZ1686">
        <v>18291847</v>
      </c>
      <c r="BA1686">
        <v>9300000</v>
      </c>
      <c r="BB1686" t="s">
        <v>3796</v>
      </c>
      <c r="BC1686" t="s">
        <v>3797</v>
      </c>
      <c r="BD1686" t="s">
        <v>3813</v>
      </c>
      <c r="BE1686" t="s">
        <v>4605</v>
      </c>
      <c r="BF1686" t="s">
        <v>6134</v>
      </c>
      <c r="BG1686" t="s">
        <v>6882</v>
      </c>
      <c r="BH1686" t="s">
        <v>4947</v>
      </c>
      <c r="BI1686" t="s">
        <v>195</v>
      </c>
      <c r="BJ1686" t="s">
        <v>195</v>
      </c>
      <c r="BK1686" t="s">
        <v>4637</v>
      </c>
      <c r="BL1686" t="s">
        <v>6704</v>
      </c>
      <c r="BM1686" t="s">
        <v>6137</v>
      </c>
      <c r="BN1686" t="s">
        <v>76</v>
      </c>
      <c r="BO1686" t="s">
        <v>4950</v>
      </c>
      <c r="BP1686" s="441" t="str">
        <f t="shared" si="26"/>
        <v>WA.2378.EBA.994.001.AA.511123</v>
      </c>
    </row>
    <row r="1687" spans="1:68">
      <c r="A1687" t="s">
        <v>4935</v>
      </c>
      <c r="B1687" t="s">
        <v>4936</v>
      </c>
      <c r="C1687" t="s">
        <v>4937</v>
      </c>
      <c r="D1687" t="s">
        <v>3795</v>
      </c>
      <c r="E1687" t="s">
        <v>197</v>
      </c>
      <c r="F1687" t="s">
        <v>3812</v>
      </c>
      <c r="G1687" t="s">
        <v>820</v>
      </c>
      <c r="H1687" t="s">
        <v>4938</v>
      </c>
      <c r="I1687">
        <v>9</v>
      </c>
      <c r="J1687" t="s">
        <v>5716</v>
      </c>
      <c r="K1687">
        <v>1</v>
      </c>
      <c r="L1687" t="s">
        <v>501</v>
      </c>
      <c r="M1687" t="s">
        <v>547</v>
      </c>
      <c r="N1687" t="s">
        <v>1683</v>
      </c>
      <c r="O1687" t="s">
        <v>539</v>
      </c>
      <c r="P1687" t="s">
        <v>8</v>
      </c>
      <c r="Q1687" t="s">
        <v>4570</v>
      </c>
      <c r="R1687" t="s">
        <v>4940</v>
      </c>
      <c r="S1687" t="s">
        <v>195</v>
      </c>
      <c r="T1687" t="s">
        <v>4570</v>
      </c>
      <c r="U1687" t="s">
        <v>4570</v>
      </c>
      <c r="V1687" t="s">
        <v>5001</v>
      </c>
      <c r="W1687" t="s">
        <v>4951</v>
      </c>
      <c r="X1687" t="s">
        <v>6902</v>
      </c>
      <c r="Y1687" t="s">
        <v>4628</v>
      </c>
      <c r="Z1687" t="s">
        <v>8</v>
      </c>
      <c r="AA1687">
        <v>0</v>
      </c>
      <c r="AB1687" t="s">
        <v>195</v>
      </c>
      <c r="AC1687">
        <v>0</v>
      </c>
      <c r="AD1687" t="s">
        <v>195</v>
      </c>
      <c r="AE1687">
        <v>0</v>
      </c>
      <c r="AF1687" t="s">
        <v>195</v>
      </c>
      <c r="AG1687">
        <v>0</v>
      </c>
      <c r="AH1687" t="s">
        <v>195</v>
      </c>
      <c r="AI1687">
        <v>1</v>
      </c>
      <c r="AJ1687" t="s">
        <v>97</v>
      </c>
      <c r="AK1687">
        <v>15500000</v>
      </c>
      <c r="AL1687">
        <v>15500000</v>
      </c>
      <c r="AM1687" t="s">
        <v>195</v>
      </c>
      <c r="AN1687">
        <v>0</v>
      </c>
      <c r="AO1687" t="s">
        <v>4943</v>
      </c>
      <c r="AP1687">
        <v>501085</v>
      </c>
      <c r="AQ1687">
        <v>1111716</v>
      </c>
      <c r="AR1687">
        <v>1117142</v>
      </c>
      <c r="AS1687">
        <v>1837162</v>
      </c>
      <c r="AT1687">
        <v>1424435</v>
      </c>
      <c r="AU1687">
        <v>1018829</v>
      </c>
      <c r="AV1687">
        <v>2269668</v>
      </c>
      <c r="AW1687">
        <v>1489575</v>
      </c>
      <c r="AX1687">
        <v>1018829</v>
      </c>
      <c r="AY1687">
        <v>1412238</v>
      </c>
      <c r="AZ1687">
        <v>1524321</v>
      </c>
      <c r="BA1687">
        <v>775000</v>
      </c>
      <c r="BB1687" t="s">
        <v>3796</v>
      </c>
      <c r="BC1687" t="s">
        <v>3797</v>
      </c>
      <c r="BD1687" t="s">
        <v>3813</v>
      </c>
      <c r="BE1687" t="s">
        <v>4605</v>
      </c>
      <c r="BF1687" t="s">
        <v>6134</v>
      </c>
      <c r="BG1687" t="s">
        <v>6882</v>
      </c>
      <c r="BH1687" t="s">
        <v>4947</v>
      </c>
      <c r="BI1687" t="s">
        <v>195</v>
      </c>
      <c r="BJ1687" t="s">
        <v>195</v>
      </c>
      <c r="BK1687" t="s">
        <v>4637</v>
      </c>
      <c r="BL1687" t="s">
        <v>6706</v>
      </c>
      <c r="BM1687" t="s">
        <v>6137</v>
      </c>
      <c r="BN1687" t="s">
        <v>76</v>
      </c>
      <c r="BO1687" t="s">
        <v>4950</v>
      </c>
      <c r="BP1687" s="441" t="str">
        <f t="shared" si="26"/>
        <v>WA.2378.EBA.994.001.AA.511123</v>
      </c>
    </row>
    <row r="1688" spans="1:68">
      <c r="A1688" t="s">
        <v>4935</v>
      </c>
      <c r="B1688" t="s">
        <v>4936</v>
      </c>
      <c r="C1688" t="s">
        <v>4937</v>
      </c>
      <c r="D1688" t="s">
        <v>3795</v>
      </c>
      <c r="E1688" t="s">
        <v>197</v>
      </c>
      <c r="F1688" t="s">
        <v>3812</v>
      </c>
      <c r="G1688" t="s">
        <v>820</v>
      </c>
      <c r="H1688" t="s">
        <v>4938</v>
      </c>
      <c r="I1688">
        <v>9</v>
      </c>
      <c r="J1688" t="s">
        <v>5716</v>
      </c>
      <c r="K1688">
        <v>1</v>
      </c>
      <c r="L1688" t="s">
        <v>501</v>
      </c>
      <c r="M1688" t="s">
        <v>1750</v>
      </c>
      <c r="N1688" t="s">
        <v>1751</v>
      </c>
      <c r="O1688" t="s">
        <v>539</v>
      </c>
      <c r="P1688" t="s">
        <v>8</v>
      </c>
      <c r="Q1688" t="s">
        <v>4570</v>
      </c>
      <c r="R1688" t="s">
        <v>4940</v>
      </c>
      <c r="S1688" t="s">
        <v>195</v>
      </c>
      <c r="T1688" t="s">
        <v>4570</v>
      </c>
      <c r="U1688" t="s">
        <v>4570</v>
      </c>
      <c r="V1688" t="s">
        <v>4496</v>
      </c>
      <c r="W1688" t="s">
        <v>4570</v>
      </c>
      <c r="X1688" t="s">
        <v>6903</v>
      </c>
      <c r="Y1688" t="s">
        <v>82</v>
      </c>
      <c r="Z1688" t="s">
        <v>8</v>
      </c>
      <c r="AA1688">
        <v>0</v>
      </c>
      <c r="AB1688" t="s">
        <v>195</v>
      </c>
      <c r="AC1688">
        <v>0</v>
      </c>
      <c r="AD1688" t="s">
        <v>195</v>
      </c>
      <c r="AE1688">
        <v>0</v>
      </c>
      <c r="AF1688" t="s">
        <v>195</v>
      </c>
      <c r="AG1688">
        <v>0</v>
      </c>
      <c r="AH1688" t="s">
        <v>195</v>
      </c>
      <c r="AI1688">
        <v>14</v>
      </c>
      <c r="AJ1688" t="s">
        <v>97</v>
      </c>
      <c r="AK1688">
        <v>3250000</v>
      </c>
      <c r="AL1688">
        <v>45500000</v>
      </c>
      <c r="AM1688" t="s">
        <v>195</v>
      </c>
      <c r="AN1688">
        <v>0</v>
      </c>
      <c r="AO1688" t="s">
        <v>4943</v>
      </c>
      <c r="AP1688">
        <v>1470928</v>
      </c>
      <c r="AQ1688">
        <v>3263424</v>
      </c>
      <c r="AR1688">
        <v>3279353</v>
      </c>
      <c r="AS1688">
        <v>5392960</v>
      </c>
      <c r="AT1688">
        <v>4181406</v>
      </c>
      <c r="AU1688">
        <v>2990756</v>
      </c>
      <c r="AV1688">
        <v>6662574</v>
      </c>
      <c r="AW1688">
        <v>4372623</v>
      </c>
      <c r="AX1688">
        <v>2990756</v>
      </c>
      <c r="AY1688">
        <v>4145602</v>
      </c>
      <c r="AZ1688">
        <v>4474619</v>
      </c>
      <c r="BA1688">
        <v>2274999</v>
      </c>
      <c r="BB1688" t="s">
        <v>3796</v>
      </c>
      <c r="BC1688" t="s">
        <v>3797</v>
      </c>
      <c r="BD1688" t="s">
        <v>3813</v>
      </c>
      <c r="BE1688" t="s">
        <v>4605</v>
      </c>
      <c r="BF1688" t="s">
        <v>6134</v>
      </c>
      <c r="BG1688" t="s">
        <v>6886</v>
      </c>
      <c r="BH1688" t="s">
        <v>4947</v>
      </c>
      <c r="BI1688" t="s">
        <v>195</v>
      </c>
      <c r="BJ1688" t="s">
        <v>195</v>
      </c>
      <c r="BK1688" t="s">
        <v>4637</v>
      </c>
      <c r="BL1688" t="s">
        <v>6904</v>
      </c>
      <c r="BM1688" t="s">
        <v>6137</v>
      </c>
      <c r="BN1688" t="s">
        <v>76</v>
      </c>
      <c r="BO1688" t="s">
        <v>4950</v>
      </c>
      <c r="BP1688" s="441" t="str">
        <f t="shared" si="26"/>
        <v>WA.2378.EBA.994.001.DA.511123</v>
      </c>
    </row>
    <row r="1689" spans="1:68">
      <c r="A1689" t="s">
        <v>5010</v>
      </c>
      <c r="B1689" t="s">
        <v>4936</v>
      </c>
      <c r="C1689" t="s">
        <v>4937</v>
      </c>
      <c r="D1689" t="s">
        <v>3795</v>
      </c>
      <c r="E1689" t="s">
        <v>197</v>
      </c>
      <c r="F1689" t="s">
        <v>3812</v>
      </c>
      <c r="G1689" t="s">
        <v>820</v>
      </c>
      <c r="H1689" t="s">
        <v>4938</v>
      </c>
      <c r="I1689">
        <v>9</v>
      </c>
      <c r="J1689" t="s">
        <v>5716</v>
      </c>
      <c r="K1689">
        <v>1</v>
      </c>
      <c r="L1689" t="s">
        <v>501</v>
      </c>
      <c r="M1689" t="s">
        <v>547</v>
      </c>
      <c r="N1689" t="s">
        <v>1683</v>
      </c>
      <c r="O1689" t="s">
        <v>539</v>
      </c>
      <c r="P1689" t="s">
        <v>8</v>
      </c>
      <c r="Q1689" t="s">
        <v>4570</v>
      </c>
      <c r="R1689" t="s">
        <v>4940</v>
      </c>
      <c r="S1689" t="s">
        <v>195</v>
      </c>
      <c r="T1689" t="s">
        <v>4570</v>
      </c>
      <c r="U1689" t="s">
        <v>4570</v>
      </c>
      <c r="V1689" t="s">
        <v>4496</v>
      </c>
      <c r="W1689" t="s">
        <v>4570</v>
      </c>
      <c r="X1689" t="s">
        <v>6900</v>
      </c>
      <c r="Y1689" t="s">
        <v>4620</v>
      </c>
      <c r="Z1689" t="s">
        <v>8</v>
      </c>
      <c r="AA1689">
        <v>0</v>
      </c>
      <c r="AB1689" t="s">
        <v>195</v>
      </c>
      <c r="AC1689">
        <v>0</v>
      </c>
      <c r="AD1689" t="s">
        <v>195</v>
      </c>
      <c r="AE1689">
        <v>0</v>
      </c>
      <c r="AF1689" t="s">
        <v>195</v>
      </c>
      <c r="AG1689">
        <v>0</v>
      </c>
      <c r="AH1689" t="s">
        <v>195</v>
      </c>
      <c r="AI1689">
        <v>1</v>
      </c>
      <c r="AJ1689" t="s">
        <v>97</v>
      </c>
      <c r="AK1689">
        <v>9910000</v>
      </c>
      <c r="AL1689">
        <v>9910000</v>
      </c>
      <c r="AM1689" t="s">
        <v>195</v>
      </c>
      <c r="AN1689">
        <v>0</v>
      </c>
      <c r="AO1689" t="s">
        <v>5011</v>
      </c>
      <c r="AP1689">
        <v>476031</v>
      </c>
      <c r="AQ1689">
        <v>1056130</v>
      </c>
      <c r="AR1689">
        <v>1061285</v>
      </c>
      <c r="AS1689">
        <v>1840701</v>
      </c>
      <c r="AT1689">
        <v>1116064</v>
      </c>
      <c r="AU1689">
        <v>967887</v>
      </c>
      <c r="AV1689">
        <v>500000</v>
      </c>
      <c r="AW1689">
        <v>500000</v>
      </c>
      <c r="AX1689">
        <v>500000</v>
      </c>
      <c r="AY1689">
        <v>500000</v>
      </c>
      <c r="AZ1689">
        <v>500000</v>
      </c>
      <c r="BA1689">
        <v>891902</v>
      </c>
      <c r="BB1689" t="s">
        <v>3796</v>
      </c>
      <c r="BC1689" t="s">
        <v>3797</v>
      </c>
      <c r="BD1689" t="s">
        <v>3813</v>
      </c>
      <c r="BE1689" t="s">
        <v>4605</v>
      </c>
      <c r="BF1689" t="s">
        <v>6134</v>
      </c>
      <c r="BG1689" t="s">
        <v>6882</v>
      </c>
      <c r="BH1689" t="s">
        <v>4947</v>
      </c>
      <c r="BI1689" t="s">
        <v>195</v>
      </c>
      <c r="BJ1689" t="s">
        <v>195</v>
      </c>
      <c r="BK1689" t="s">
        <v>4637</v>
      </c>
      <c r="BL1689" t="s">
        <v>6702</v>
      </c>
      <c r="BM1689" t="s">
        <v>6137</v>
      </c>
      <c r="BN1689" t="s">
        <v>76</v>
      </c>
      <c r="BO1689" t="s">
        <v>4950</v>
      </c>
      <c r="BP1689" s="441" t="str">
        <f t="shared" si="26"/>
        <v>WA.2378.EBA.994.001.AA.511123</v>
      </c>
    </row>
    <row r="1690" spans="1:68">
      <c r="A1690" t="s">
        <v>5010</v>
      </c>
      <c r="B1690" t="s">
        <v>4936</v>
      </c>
      <c r="C1690" t="s">
        <v>4937</v>
      </c>
      <c r="D1690" t="s">
        <v>3795</v>
      </c>
      <c r="E1690" t="s">
        <v>197</v>
      </c>
      <c r="F1690" t="s">
        <v>3812</v>
      </c>
      <c r="G1690" t="s">
        <v>820</v>
      </c>
      <c r="H1690" t="s">
        <v>4938</v>
      </c>
      <c r="I1690">
        <v>9</v>
      </c>
      <c r="J1690" t="s">
        <v>5716</v>
      </c>
      <c r="K1690">
        <v>1</v>
      </c>
      <c r="L1690" t="s">
        <v>501</v>
      </c>
      <c r="M1690" t="s">
        <v>547</v>
      </c>
      <c r="N1690" t="s">
        <v>1683</v>
      </c>
      <c r="O1690" t="s">
        <v>539</v>
      </c>
      <c r="P1690" t="s">
        <v>8</v>
      </c>
      <c r="Q1690" t="s">
        <v>4570</v>
      </c>
      <c r="R1690" t="s">
        <v>4940</v>
      </c>
      <c r="S1690" t="s">
        <v>195</v>
      </c>
      <c r="T1690" t="s">
        <v>4570</v>
      </c>
      <c r="U1690" t="s">
        <v>4570</v>
      </c>
      <c r="V1690" t="s">
        <v>4951</v>
      </c>
      <c r="W1690" t="s">
        <v>4496</v>
      </c>
      <c r="X1690" t="s">
        <v>6901</v>
      </c>
      <c r="Y1690" t="s">
        <v>4612</v>
      </c>
      <c r="Z1690" t="s">
        <v>8</v>
      </c>
      <c r="AA1690">
        <v>0</v>
      </c>
      <c r="AB1690" t="s">
        <v>195</v>
      </c>
      <c r="AC1690">
        <v>0</v>
      </c>
      <c r="AD1690" t="s">
        <v>195</v>
      </c>
      <c r="AE1690">
        <v>0</v>
      </c>
      <c r="AF1690" t="s">
        <v>195</v>
      </c>
      <c r="AG1690">
        <v>0</v>
      </c>
      <c r="AH1690" t="s">
        <v>195</v>
      </c>
      <c r="AI1690">
        <v>1</v>
      </c>
      <c r="AJ1690" t="s">
        <v>1651</v>
      </c>
      <c r="AK1690">
        <v>163680000</v>
      </c>
      <c r="AL1690">
        <v>163680000</v>
      </c>
      <c r="AM1690" t="s">
        <v>195</v>
      </c>
      <c r="AN1690">
        <v>0</v>
      </c>
      <c r="AO1690" t="s">
        <v>5011</v>
      </c>
      <c r="AP1690">
        <v>5712373</v>
      </c>
      <c r="AQ1690">
        <v>12673562</v>
      </c>
      <c r="AR1690">
        <v>12735421</v>
      </c>
      <c r="AS1690">
        <v>22088411</v>
      </c>
      <c r="AT1690">
        <v>13392767</v>
      </c>
      <c r="AU1690">
        <v>11614649</v>
      </c>
      <c r="AV1690">
        <v>25874218</v>
      </c>
      <c r="AW1690">
        <v>16981153</v>
      </c>
      <c r="AX1690">
        <v>13315680</v>
      </c>
      <c r="AY1690">
        <v>7000000</v>
      </c>
      <c r="AZ1690">
        <v>10000000</v>
      </c>
      <c r="BA1690">
        <v>12291766</v>
      </c>
      <c r="BB1690" t="s">
        <v>3796</v>
      </c>
      <c r="BC1690" t="s">
        <v>3797</v>
      </c>
      <c r="BD1690" t="s">
        <v>3813</v>
      </c>
      <c r="BE1690" t="s">
        <v>4605</v>
      </c>
      <c r="BF1690" t="s">
        <v>6134</v>
      </c>
      <c r="BG1690" t="s">
        <v>6882</v>
      </c>
      <c r="BH1690" t="s">
        <v>4947</v>
      </c>
      <c r="BI1690" t="s">
        <v>195</v>
      </c>
      <c r="BJ1690" t="s">
        <v>195</v>
      </c>
      <c r="BK1690" t="s">
        <v>4637</v>
      </c>
      <c r="BL1690" t="s">
        <v>6704</v>
      </c>
      <c r="BM1690" t="s">
        <v>6137</v>
      </c>
      <c r="BN1690" t="s">
        <v>76</v>
      </c>
      <c r="BO1690" t="s">
        <v>4950</v>
      </c>
      <c r="BP1690" s="441" t="str">
        <f t="shared" si="26"/>
        <v>WA.2378.EBA.994.001.AA.511123</v>
      </c>
    </row>
    <row r="1691" spans="1:68">
      <c r="A1691" t="s">
        <v>5010</v>
      </c>
      <c r="B1691" t="s">
        <v>4936</v>
      </c>
      <c r="C1691" t="s">
        <v>4937</v>
      </c>
      <c r="D1691" t="s">
        <v>3795</v>
      </c>
      <c r="E1691" t="s">
        <v>197</v>
      </c>
      <c r="F1691" t="s">
        <v>3812</v>
      </c>
      <c r="G1691" t="s">
        <v>820</v>
      </c>
      <c r="H1691" t="s">
        <v>4938</v>
      </c>
      <c r="I1691">
        <v>9</v>
      </c>
      <c r="J1691" t="s">
        <v>5716</v>
      </c>
      <c r="K1691">
        <v>1</v>
      </c>
      <c r="L1691" t="s">
        <v>501</v>
      </c>
      <c r="M1691" t="s">
        <v>547</v>
      </c>
      <c r="N1691" t="s">
        <v>1683</v>
      </c>
      <c r="O1691" t="s">
        <v>539</v>
      </c>
      <c r="P1691" t="s">
        <v>8</v>
      </c>
      <c r="Q1691" t="s">
        <v>4570</v>
      </c>
      <c r="R1691" t="s">
        <v>4940</v>
      </c>
      <c r="S1691" t="s">
        <v>195</v>
      </c>
      <c r="T1691" t="s">
        <v>4570</v>
      </c>
      <c r="U1691" t="s">
        <v>4570</v>
      </c>
      <c r="V1691" t="s">
        <v>5001</v>
      </c>
      <c r="W1691" t="s">
        <v>4951</v>
      </c>
      <c r="X1691" t="s">
        <v>6902</v>
      </c>
      <c r="Y1691" t="s">
        <v>4628</v>
      </c>
      <c r="Z1691" t="s">
        <v>8</v>
      </c>
      <c r="AA1691">
        <v>0</v>
      </c>
      <c r="AB1691" t="s">
        <v>195</v>
      </c>
      <c r="AC1691">
        <v>0</v>
      </c>
      <c r="AD1691" t="s">
        <v>195</v>
      </c>
      <c r="AE1691">
        <v>0</v>
      </c>
      <c r="AF1691" t="s">
        <v>195</v>
      </c>
      <c r="AG1691">
        <v>0</v>
      </c>
      <c r="AH1691" t="s">
        <v>195</v>
      </c>
      <c r="AI1691">
        <v>1</v>
      </c>
      <c r="AJ1691" t="s">
        <v>97</v>
      </c>
      <c r="AK1691">
        <v>15410000</v>
      </c>
      <c r="AL1691">
        <v>15410000</v>
      </c>
      <c r="AM1691" t="s">
        <v>195</v>
      </c>
      <c r="AN1691">
        <v>0</v>
      </c>
      <c r="AO1691" t="s">
        <v>5011</v>
      </c>
      <c r="AP1691">
        <v>476031</v>
      </c>
      <c r="AQ1691">
        <v>1056130</v>
      </c>
      <c r="AR1691">
        <v>1061285</v>
      </c>
      <c r="AS1691">
        <v>1840701</v>
      </c>
      <c r="AT1691">
        <v>1116064</v>
      </c>
      <c r="AU1691">
        <v>967887</v>
      </c>
      <c r="AV1691">
        <v>2156185</v>
      </c>
      <c r="AW1691">
        <v>1415096</v>
      </c>
      <c r="AX1691">
        <v>1109640</v>
      </c>
      <c r="AY1691">
        <v>1341626</v>
      </c>
      <c r="AZ1691">
        <v>1448105</v>
      </c>
      <c r="BA1691">
        <v>1421250</v>
      </c>
      <c r="BB1691" t="s">
        <v>3796</v>
      </c>
      <c r="BC1691" t="s">
        <v>3797</v>
      </c>
      <c r="BD1691" t="s">
        <v>3813</v>
      </c>
      <c r="BE1691" t="s">
        <v>4605</v>
      </c>
      <c r="BF1691" t="s">
        <v>6134</v>
      </c>
      <c r="BG1691" t="s">
        <v>6882</v>
      </c>
      <c r="BH1691" t="s">
        <v>4947</v>
      </c>
      <c r="BI1691" t="s">
        <v>195</v>
      </c>
      <c r="BJ1691" t="s">
        <v>195</v>
      </c>
      <c r="BK1691" t="s">
        <v>4637</v>
      </c>
      <c r="BL1691" t="s">
        <v>6706</v>
      </c>
      <c r="BM1691" t="s">
        <v>6137</v>
      </c>
      <c r="BN1691" t="s">
        <v>76</v>
      </c>
      <c r="BO1691" t="s">
        <v>4950</v>
      </c>
      <c r="BP1691" s="441" t="str">
        <f t="shared" si="26"/>
        <v>WA.2378.EBA.994.001.AA.511123</v>
      </c>
    </row>
    <row r="1692" spans="1:68">
      <c r="A1692" t="s">
        <v>5010</v>
      </c>
      <c r="B1692" t="s">
        <v>4936</v>
      </c>
      <c r="C1692" t="s">
        <v>4937</v>
      </c>
      <c r="D1692" t="s">
        <v>3795</v>
      </c>
      <c r="E1692" t="s">
        <v>197</v>
      </c>
      <c r="F1692" t="s">
        <v>3812</v>
      </c>
      <c r="G1692" t="s">
        <v>820</v>
      </c>
      <c r="H1692" t="s">
        <v>4938</v>
      </c>
      <c r="I1692">
        <v>9</v>
      </c>
      <c r="J1692" t="s">
        <v>5716</v>
      </c>
      <c r="K1692">
        <v>1</v>
      </c>
      <c r="L1692" t="s">
        <v>501</v>
      </c>
      <c r="M1692" t="s">
        <v>1750</v>
      </c>
      <c r="N1692" t="s">
        <v>1751</v>
      </c>
      <c r="O1692" t="s">
        <v>539</v>
      </c>
      <c r="P1692" t="s">
        <v>8</v>
      </c>
      <c r="Q1692" t="s">
        <v>4570</v>
      </c>
      <c r="R1692" t="s">
        <v>4940</v>
      </c>
      <c r="S1692" t="s">
        <v>195</v>
      </c>
      <c r="T1692" t="s">
        <v>4570</v>
      </c>
      <c r="U1692" t="s">
        <v>4570</v>
      </c>
      <c r="V1692" t="s">
        <v>4496</v>
      </c>
      <c r="W1692" t="s">
        <v>4570</v>
      </c>
      <c r="X1692" t="s">
        <v>6903</v>
      </c>
      <c r="Y1692" t="s">
        <v>82</v>
      </c>
      <c r="Z1692" t="s">
        <v>8</v>
      </c>
      <c r="AA1692">
        <v>0</v>
      </c>
      <c r="AB1692" t="s">
        <v>195</v>
      </c>
      <c r="AC1692">
        <v>0</v>
      </c>
      <c r="AD1692" t="s">
        <v>195</v>
      </c>
      <c r="AE1692">
        <v>0</v>
      </c>
      <c r="AF1692" t="s">
        <v>195</v>
      </c>
      <c r="AG1692">
        <v>0</v>
      </c>
      <c r="AH1692" t="s">
        <v>195</v>
      </c>
      <c r="AI1692">
        <v>14</v>
      </c>
      <c r="AJ1692" t="s">
        <v>97</v>
      </c>
      <c r="AK1692">
        <v>3250000</v>
      </c>
      <c r="AL1692">
        <v>45500000</v>
      </c>
      <c r="AM1692" t="s">
        <v>195</v>
      </c>
      <c r="AN1692">
        <v>0</v>
      </c>
      <c r="AO1692" t="s">
        <v>5011</v>
      </c>
      <c r="AP1692">
        <v>1397382</v>
      </c>
      <c r="AQ1692">
        <v>3100253</v>
      </c>
      <c r="AR1692">
        <v>3115385</v>
      </c>
      <c r="AS1692">
        <v>5403348</v>
      </c>
      <c r="AT1692">
        <v>3276188</v>
      </c>
      <c r="AU1692">
        <v>2841218</v>
      </c>
      <c r="AV1692">
        <v>6329446</v>
      </c>
      <c r="AW1692">
        <v>4153992</v>
      </c>
      <c r="AX1692">
        <v>3257330</v>
      </c>
      <c r="AY1692">
        <v>3938322</v>
      </c>
      <c r="AZ1692">
        <v>4250888</v>
      </c>
      <c r="BA1692">
        <v>4436248</v>
      </c>
      <c r="BB1692" t="s">
        <v>3796</v>
      </c>
      <c r="BC1692" t="s">
        <v>3797</v>
      </c>
      <c r="BD1692" t="s">
        <v>3813</v>
      </c>
      <c r="BE1692" t="s">
        <v>4605</v>
      </c>
      <c r="BF1692" t="s">
        <v>6134</v>
      </c>
      <c r="BG1692" t="s">
        <v>6886</v>
      </c>
      <c r="BH1692" t="s">
        <v>4947</v>
      </c>
      <c r="BI1692" t="s">
        <v>195</v>
      </c>
      <c r="BJ1692" t="s">
        <v>195</v>
      </c>
      <c r="BK1692" t="s">
        <v>4637</v>
      </c>
      <c r="BL1692" t="s">
        <v>6904</v>
      </c>
      <c r="BM1692" t="s">
        <v>6137</v>
      </c>
      <c r="BN1692" t="s">
        <v>76</v>
      </c>
      <c r="BO1692" t="s">
        <v>4950</v>
      </c>
      <c r="BP1692" s="441" t="str">
        <f t="shared" si="26"/>
        <v>WA.2378.EBA.994.001.DA.511123</v>
      </c>
    </row>
    <row r="1693" spans="1:68">
      <c r="A1693" t="s">
        <v>4935</v>
      </c>
      <c r="B1693" t="s">
        <v>4936</v>
      </c>
      <c r="C1693" t="s">
        <v>4937</v>
      </c>
      <c r="D1693" t="s">
        <v>3795</v>
      </c>
      <c r="E1693" t="s">
        <v>197</v>
      </c>
      <c r="F1693" t="s">
        <v>3812</v>
      </c>
      <c r="G1693" t="s">
        <v>820</v>
      </c>
      <c r="H1693" t="s">
        <v>4938</v>
      </c>
      <c r="I1693">
        <v>9</v>
      </c>
      <c r="J1693" t="s">
        <v>5716</v>
      </c>
      <c r="K1693">
        <v>1</v>
      </c>
      <c r="L1693" t="s">
        <v>501</v>
      </c>
      <c r="M1693" t="s">
        <v>547</v>
      </c>
      <c r="N1693" t="s">
        <v>1683</v>
      </c>
      <c r="O1693" t="s">
        <v>540</v>
      </c>
      <c r="P1693" t="s">
        <v>8</v>
      </c>
      <c r="Q1693" t="s">
        <v>4570</v>
      </c>
      <c r="R1693" t="s">
        <v>4940</v>
      </c>
      <c r="S1693" t="s">
        <v>195</v>
      </c>
      <c r="T1693" t="s">
        <v>4570</v>
      </c>
      <c r="U1693" t="s">
        <v>4570</v>
      </c>
      <c r="V1693" t="s">
        <v>4496</v>
      </c>
      <c r="W1693" t="s">
        <v>4570</v>
      </c>
      <c r="X1693" t="s">
        <v>6905</v>
      </c>
      <c r="Y1693" t="s">
        <v>4619</v>
      </c>
      <c r="Z1693" t="s">
        <v>8</v>
      </c>
      <c r="AA1693">
        <v>0</v>
      </c>
      <c r="AB1693" t="s">
        <v>195</v>
      </c>
      <c r="AC1693">
        <v>0</v>
      </c>
      <c r="AD1693" t="s">
        <v>195</v>
      </c>
      <c r="AE1693">
        <v>0</v>
      </c>
      <c r="AF1693" t="s">
        <v>195</v>
      </c>
      <c r="AG1693">
        <v>0</v>
      </c>
      <c r="AH1693" t="s">
        <v>195</v>
      </c>
      <c r="AI1693">
        <v>1</v>
      </c>
      <c r="AJ1693" t="s">
        <v>97</v>
      </c>
      <c r="AK1693">
        <v>15000000</v>
      </c>
      <c r="AL1693">
        <v>15000000</v>
      </c>
      <c r="AM1693" t="s">
        <v>195</v>
      </c>
      <c r="AN1693">
        <v>0</v>
      </c>
      <c r="AO1693" t="s">
        <v>4943</v>
      </c>
      <c r="AP1693">
        <v>484921</v>
      </c>
      <c r="AQ1693">
        <v>1075854</v>
      </c>
      <c r="AR1693">
        <v>1081105</v>
      </c>
      <c r="AS1693">
        <v>1777899</v>
      </c>
      <c r="AT1693">
        <v>1378485</v>
      </c>
      <c r="AU1693">
        <v>985963</v>
      </c>
      <c r="AV1693">
        <v>2196453</v>
      </c>
      <c r="AW1693">
        <v>1441524</v>
      </c>
      <c r="AX1693">
        <v>985963</v>
      </c>
      <c r="AY1693">
        <v>1366682</v>
      </c>
      <c r="AZ1693">
        <v>1475149</v>
      </c>
      <c r="BA1693">
        <v>750002</v>
      </c>
      <c r="BB1693" t="s">
        <v>3796</v>
      </c>
      <c r="BC1693" t="s">
        <v>3797</v>
      </c>
      <c r="BD1693" t="s">
        <v>3813</v>
      </c>
      <c r="BE1693" t="s">
        <v>4605</v>
      </c>
      <c r="BF1693" t="s">
        <v>6134</v>
      </c>
      <c r="BG1693" t="s">
        <v>6882</v>
      </c>
      <c r="BH1693" t="s">
        <v>4947</v>
      </c>
      <c r="BI1693" t="s">
        <v>195</v>
      </c>
      <c r="BJ1693" t="s">
        <v>195</v>
      </c>
      <c r="BK1693" t="s">
        <v>4638</v>
      </c>
      <c r="BL1693" t="s">
        <v>6708</v>
      </c>
      <c r="BM1693" t="s">
        <v>6137</v>
      </c>
      <c r="BN1693" t="s">
        <v>76</v>
      </c>
      <c r="BO1693" t="s">
        <v>4950</v>
      </c>
      <c r="BP1693" s="441" t="str">
        <f t="shared" si="26"/>
        <v>WA.2378.EBA.994.001.AA.511124</v>
      </c>
    </row>
    <row r="1694" spans="1:68">
      <c r="A1694" t="s">
        <v>4935</v>
      </c>
      <c r="B1694" t="s">
        <v>4936</v>
      </c>
      <c r="C1694" t="s">
        <v>4937</v>
      </c>
      <c r="D1694" t="s">
        <v>3795</v>
      </c>
      <c r="E1694" t="s">
        <v>197</v>
      </c>
      <c r="F1694" t="s">
        <v>3812</v>
      </c>
      <c r="G1694" t="s">
        <v>820</v>
      </c>
      <c r="H1694" t="s">
        <v>4938</v>
      </c>
      <c r="I1694">
        <v>9</v>
      </c>
      <c r="J1694" t="s">
        <v>5716</v>
      </c>
      <c r="K1694">
        <v>1</v>
      </c>
      <c r="L1694" t="s">
        <v>501</v>
      </c>
      <c r="M1694" t="s">
        <v>547</v>
      </c>
      <c r="N1694" t="s">
        <v>1683</v>
      </c>
      <c r="O1694" t="s">
        <v>540</v>
      </c>
      <c r="P1694" t="s">
        <v>8</v>
      </c>
      <c r="Q1694" t="s">
        <v>4570</v>
      </c>
      <c r="R1694" t="s">
        <v>4940</v>
      </c>
      <c r="S1694" t="s">
        <v>195</v>
      </c>
      <c r="T1694" t="s">
        <v>4570</v>
      </c>
      <c r="U1694" t="s">
        <v>4570</v>
      </c>
      <c r="V1694" t="s">
        <v>4951</v>
      </c>
      <c r="W1694" t="s">
        <v>4496</v>
      </c>
      <c r="X1694" t="s">
        <v>6906</v>
      </c>
      <c r="Y1694" t="s">
        <v>4611</v>
      </c>
      <c r="Z1694" t="s">
        <v>8</v>
      </c>
      <c r="AA1694">
        <v>0</v>
      </c>
      <c r="AB1694" t="s">
        <v>195</v>
      </c>
      <c r="AC1694">
        <v>0</v>
      </c>
      <c r="AD1694" t="s">
        <v>195</v>
      </c>
      <c r="AE1694">
        <v>0</v>
      </c>
      <c r="AF1694" t="s">
        <v>195</v>
      </c>
      <c r="AG1694">
        <v>0</v>
      </c>
      <c r="AH1694" t="s">
        <v>195</v>
      </c>
      <c r="AI1694">
        <v>12</v>
      </c>
      <c r="AJ1694" t="s">
        <v>97</v>
      </c>
      <c r="AK1694">
        <v>15000000</v>
      </c>
      <c r="AL1694">
        <v>180000000</v>
      </c>
      <c r="AM1694" t="s">
        <v>195</v>
      </c>
      <c r="AN1694">
        <v>0</v>
      </c>
      <c r="AO1694" t="s">
        <v>4943</v>
      </c>
      <c r="AP1694">
        <v>5819056</v>
      </c>
      <c r="AQ1694">
        <v>12910250</v>
      </c>
      <c r="AR1694">
        <v>12973264</v>
      </c>
      <c r="AS1694">
        <v>21334788</v>
      </c>
      <c r="AT1694">
        <v>16541825</v>
      </c>
      <c r="AU1694">
        <v>11831561</v>
      </c>
      <c r="AV1694">
        <v>26357437</v>
      </c>
      <c r="AW1694">
        <v>17298288</v>
      </c>
      <c r="AX1694">
        <v>11831561</v>
      </c>
      <c r="AY1694">
        <v>16400183</v>
      </c>
      <c r="AZ1694">
        <v>17701788</v>
      </c>
      <c r="BA1694">
        <v>8999999</v>
      </c>
      <c r="BB1694" t="s">
        <v>3796</v>
      </c>
      <c r="BC1694" t="s">
        <v>3797</v>
      </c>
      <c r="BD1694" t="s">
        <v>3813</v>
      </c>
      <c r="BE1694" t="s">
        <v>4605</v>
      </c>
      <c r="BF1694" t="s">
        <v>6134</v>
      </c>
      <c r="BG1694" t="s">
        <v>6882</v>
      </c>
      <c r="BH1694" t="s">
        <v>4947</v>
      </c>
      <c r="BI1694" t="s">
        <v>195</v>
      </c>
      <c r="BJ1694" t="s">
        <v>195</v>
      </c>
      <c r="BK1694" t="s">
        <v>4638</v>
      </c>
      <c r="BL1694" t="s">
        <v>6710</v>
      </c>
      <c r="BM1694" t="s">
        <v>6137</v>
      </c>
      <c r="BN1694" t="s">
        <v>76</v>
      </c>
      <c r="BO1694" t="s">
        <v>4950</v>
      </c>
      <c r="BP1694" s="441" t="str">
        <f t="shared" si="26"/>
        <v>WA.2378.EBA.994.001.AA.511124</v>
      </c>
    </row>
    <row r="1695" spans="1:68">
      <c r="A1695" t="s">
        <v>4935</v>
      </c>
      <c r="B1695" t="s">
        <v>4936</v>
      </c>
      <c r="C1695" t="s">
        <v>4937</v>
      </c>
      <c r="D1695" t="s">
        <v>3795</v>
      </c>
      <c r="E1695" t="s">
        <v>197</v>
      </c>
      <c r="F1695" t="s">
        <v>3812</v>
      </c>
      <c r="G1695" t="s">
        <v>820</v>
      </c>
      <c r="H1695" t="s">
        <v>4938</v>
      </c>
      <c r="I1695">
        <v>9</v>
      </c>
      <c r="J1695" t="s">
        <v>5716</v>
      </c>
      <c r="K1695">
        <v>1</v>
      </c>
      <c r="L1695" t="s">
        <v>501</v>
      </c>
      <c r="M1695" t="s">
        <v>547</v>
      </c>
      <c r="N1695" t="s">
        <v>1683</v>
      </c>
      <c r="O1695" t="s">
        <v>540</v>
      </c>
      <c r="P1695" t="s">
        <v>8</v>
      </c>
      <c r="Q1695" t="s">
        <v>4570</v>
      </c>
      <c r="R1695" t="s">
        <v>4940</v>
      </c>
      <c r="S1695" t="s">
        <v>195</v>
      </c>
      <c r="T1695" t="s">
        <v>4570</v>
      </c>
      <c r="U1695" t="s">
        <v>4570</v>
      </c>
      <c r="V1695" t="s">
        <v>5001</v>
      </c>
      <c r="W1695" t="s">
        <v>4951</v>
      </c>
      <c r="X1695" t="s">
        <v>6907</v>
      </c>
      <c r="Y1695" t="s">
        <v>4627</v>
      </c>
      <c r="Z1695" t="s">
        <v>8</v>
      </c>
      <c r="AA1695">
        <v>0</v>
      </c>
      <c r="AB1695" t="s">
        <v>195</v>
      </c>
      <c r="AC1695">
        <v>0</v>
      </c>
      <c r="AD1695" t="s">
        <v>195</v>
      </c>
      <c r="AE1695">
        <v>0</v>
      </c>
      <c r="AF1695" t="s">
        <v>195</v>
      </c>
      <c r="AG1695">
        <v>0</v>
      </c>
      <c r="AH1695" t="s">
        <v>195</v>
      </c>
      <c r="AI1695">
        <v>1</v>
      </c>
      <c r="AJ1695" t="s">
        <v>97</v>
      </c>
      <c r="AK1695">
        <v>15000000</v>
      </c>
      <c r="AL1695">
        <v>15000000</v>
      </c>
      <c r="AM1695" t="s">
        <v>195</v>
      </c>
      <c r="AN1695">
        <v>0</v>
      </c>
      <c r="AO1695" t="s">
        <v>4943</v>
      </c>
      <c r="AP1695">
        <v>484921</v>
      </c>
      <c r="AQ1695">
        <v>1075854</v>
      </c>
      <c r="AR1695">
        <v>1081105</v>
      </c>
      <c r="AS1695">
        <v>1777899</v>
      </c>
      <c r="AT1695">
        <v>1378485</v>
      </c>
      <c r="AU1695">
        <v>985963</v>
      </c>
      <c r="AV1695">
        <v>2196453</v>
      </c>
      <c r="AW1695">
        <v>1441524</v>
      </c>
      <c r="AX1695">
        <v>985963</v>
      </c>
      <c r="AY1695">
        <v>1366682</v>
      </c>
      <c r="AZ1695">
        <v>1475149</v>
      </c>
      <c r="BA1695">
        <v>750002</v>
      </c>
      <c r="BB1695" t="s">
        <v>3796</v>
      </c>
      <c r="BC1695" t="s">
        <v>3797</v>
      </c>
      <c r="BD1695" t="s">
        <v>3813</v>
      </c>
      <c r="BE1695" t="s">
        <v>4605</v>
      </c>
      <c r="BF1695" t="s">
        <v>6134</v>
      </c>
      <c r="BG1695" t="s">
        <v>6882</v>
      </c>
      <c r="BH1695" t="s">
        <v>4947</v>
      </c>
      <c r="BI1695" t="s">
        <v>195</v>
      </c>
      <c r="BJ1695" t="s">
        <v>195</v>
      </c>
      <c r="BK1695" t="s">
        <v>4638</v>
      </c>
      <c r="BL1695" t="s">
        <v>6712</v>
      </c>
      <c r="BM1695" t="s">
        <v>6137</v>
      </c>
      <c r="BN1695" t="s">
        <v>76</v>
      </c>
      <c r="BO1695" t="s">
        <v>4950</v>
      </c>
      <c r="BP1695" s="441" t="str">
        <f t="shared" si="26"/>
        <v>WA.2378.EBA.994.001.AA.511124</v>
      </c>
    </row>
    <row r="1696" spans="1:68">
      <c r="A1696" t="s">
        <v>4935</v>
      </c>
      <c r="B1696" t="s">
        <v>4936</v>
      </c>
      <c r="C1696" t="s">
        <v>4937</v>
      </c>
      <c r="D1696" t="s">
        <v>3795</v>
      </c>
      <c r="E1696" t="s">
        <v>197</v>
      </c>
      <c r="F1696" t="s">
        <v>3812</v>
      </c>
      <c r="G1696" t="s">
        <v>820</v>
      </c>
      <c r="H1696" t="s">
        <v>4938</v>
      </c>
      <c r="I1696">
        <v>9</v>
      </c>
      <c r="J1696" t="s">
        <v>5716</v>
      </c>
      <c r="K1696">
        <v>1</v>
      </c>
      <c r="L1696" t="s">
        <v>501</v>
      </c>
      <c r="M1696" t="s">
        <v>1750</v>
      </c>
      <c r="N1696" t="s">
        <v>1751</v>
      </c>
      <c r="O1696" t="s">
        <v>540</v>
      </c>
      <c r="P1696" t="s">
        <v>8</v>
      </c>
      <c r="Q1696" t="s">
        <v>4570</v>
      </c>
      <c r="R1696" t="s">
        <v>4940</v>
      </c>
      <c r="S1696" t="s">
        <v>195</v>
      </c>
      <c r="T1696" t="s">
        <v>4570</v>
      </c>
      <c r="U1696" t="s">
        <v>4570</v>
      </c>
      <c r="V1696" t="s">
        <v>4496</v>
      </c>
      <c r="W1696" t="s">
        <v>4570</v>
      </c>
      <c r="X1696" t="s">
        <v>6908</v>
      </c>
      <c r="Y1696" t="s">
        <v>4611</v>
      </c>
      <c r="Z1696" t="s">
        <v>8</v>
      </c>
      <c r="AA1696">
        <v>0</v>
      </c>
      <c r="AB1696" t="s">
        <v>195</v>
      </c>
      <c r="AC1696">
        <v>0</v>
      </c>
      <c r="AD1696" t="s">
        <v>195</v>
      </c>
      <c r="AE1696">
        <v>0</v>
      </c>
      <c r="AF1696" t="s">
        <v>195</v>
      </c>
      <c r="AG1696">
        <v>0</v>
      </c>
      <c r="AH1696" t="s">
        <v>195</v>
      </c>
      <c r="AI1696">
        <v>14</v>
      </c>
      <c r="AJ1696" t="s">
        <v>97</v>
      </c>
      <c r="AK1696">
        <v>14345000</v>
      </c>
      <c r="AL1696">
        <v>200830000</v>
      </c>
      <c r="AM1696" t="s">
        <v>195</v>
      </c>
      <c r="AN1696">
        <v>0</v>
      </c>
      <c r="AO1696" t="s">
        <v>4943</v>
      </c>
      <c r="AP1696">
        <v>6492450</v>
      </c>
      <c r="AQ1696">
        <v>14404253</v>
      </c>
      <c r="AR1696">
        <v>14474559</v>
      </c>
      <c r="AS1696">
        <v>23803697</v>
      </c>
      <c r="AT1696">
        <v>18456082</v>
      </c>
      <c r="AU1696">
        <v>13200735</v>
      </c>
      <c r="AV1696">
        <v>29407578</v>
      </c>
      <c r="AW1696">
        <v>19300085</v>
      </c>
      <c r="AX1696">
        <v>13200735</v>
      </c>
      <c r="AY1696">
        <v>18298049</v>
      </c>
      <c r="AZ1696">
        <v>19750278</v>
      </c>
      <c r="BA1696">
        <v>10041499</v>
      </c>
      <c r="BB1696" t="s">
        <v>3796</v>
      </c>
      <c r="BC1696" t="s">
        <v>3797</v>
      </c>
      <c r="BD1696" t="s">
        <v>3813</v>
      </c>
      <c r="BE1696" t="s">
        <v>4605</v>
      </c>
      <c r="BF1696" t="s">
        <v>6134</v>
      </c>
      <c r="BG1696" t="s">
        <v>6886</v>
      </c>
      <c r="BH1696" t="s">
        <v>4947</v>
      </c>
      <c r="BI1696" t="s">
        <v>195</v>
      </c>
      <c r="BJ1696" t="s">
        <v>195</v>
      </c>
      <c r="BK1696" t="s">
        <v>4638</v>
      </c>
      <c r="BL1696" t="s">
        <v>6909</v>
      </c>
      <c r="BM1696" t="s">
        <v>6137</v>
      </c>
      <c r="BN1696" t="s">
        <v>76</v>
      </c>
      <c r="BO1696" t="s">
        <v>4950</v>
      </c>
      <c r="BP1696" s="441" t="str">
        <f t="shared" si="26"/>
        <v>WA.2378.EBA.994.001.DA.511124</v>
      </c>
    </row>
    <row r="1697" spans="1:68">
      <c r="A1697" t="s">
        <v>5010</v>
      </c>
      <c r="B1697" t="s">
        <v>4936</v>
      </c>
      <c r="C1697" t="s">
        <v>4937</v>
      </c>
      <c r="D1697" t="s">
        <v>3795</v>
      </c>
      <c r="E1697" t="s">
        <v>197</v>
      </c>
      <c r="F1697" t="s">
        <v>3812</v>
      </c>
      <c r="G1697" t="s">
        <v>820</v>
      </c>
      <c r="H1697" t="s">
        <v>4938</v>
      </c>
      <c r="I1697">
        <v>9</v>
      </c>
      <c r="J1697" t="s">
        <v>5716</v>
      </c>
      <c r="K1697">
        <v>1</v>
      </c>
      <c r="L1697" t="s">
        <v>501</v>
      </c>
      <c r="M1697" t="s">
        <v>547</v>
      </c>
      <c r="N1697" t="s">
        <v>1683</v>
      </c>
      <c r="O1697" t="s">
        <v>540</v>
      </c>
      <c r="P1697" t="s">
        <v>8</v>
      </c>
      <c r="Q1697" t="s">
        <v>4570</v>
      </c>
      <c r="R1697" t="s">
        <v>4940</v>
      </c>
      <c r="S1697" t="s">
        <v>195</v>
      </c>
      <c r="T1697" t="s">
        <v>4570</v>
      </c>
      <c r="U1697" t="s">
        <v>4570</v>
      </c>
      <c r="V1697" t="s">
        <v>4496</v>
      </c>
      <c r="W1697" t="s">
        <v>4570</v>
      </c>
      <c r="X1697" t="s">
        <v>6905</v>
      </c>
      <c r="Y1697" t="s">
        <v>4619</v>
      </c>
      <c r="Z1697" t="s">
        <v>8</v>
      </c>
      <c r="AA1697">
        <v>0</v>
      </c>
      <c r="AB1697" t="s">
        <v>195</v>
      </c>
      <c r="AC1697">
        <v>0</v>
      </c>
      <c r="AD1697" t="s">
        <v>195</v>
      </c>
      <c r="AE1697">
        <v>0</v>
      </c>
      <c r="AF1697" t="s">
        <v>195</v>
      </c>
      <c r="AG1697">
        <v>0</v>
      </c>
      <c r="AH1697" t="s">
        <v>195</v>
      </c>
      <c r="AI1697">
        <v>1</v>
      </c>
      <c r="AJ1697" t="s">
        <v>97</v>
      </c>
      <c r="AK1697">
        <v>12325000</v>
      </c>
      <c r="AL1697">
        <v>12325000</v>
      </c>
      <c r="AM1697" t="s">
        <v>195</v>
      </c>
      <c r="AN1697">
        <v>0</v>
      </c>
      <c r="AO1697" t="s">
        <v>5011</v>
      </c>
      <c r="AP1697">
        <v>460675</v>
      </c>
      <c r="AQ1697">
        <v>1022061</v>
      </c>
      <c r="AR1697">
        <v>1027050</v>
      </c>
      <c r="AS1697">
        <v>1781323</v>
      </c>
      <c r="AT1697">
        <v>1080062</v>
      </c>
      <c r="AU1697">
        <v>936665</v>
      </c>
      <c r="AV1697">
        <v>2086630</v>
      </c>
      <c r="AW1697">
        <v>1369448</v>
      </c>
      <c r="AX1697">
        <v>1073845</v>
      </c>
      <c r="AY1697">
        <v>400000</v>
      </c>
      <c r="AZ1697">
        <v>500000</v>
      </c>
      <c r="BA1697">
        <v>587241</v>
      </c>
      <c r="BB1697" t="s">
        <v>3796</v>
      </c>
      <c r="BC1697" t="s">
        <v>3797</v>
      </c>
      <c r="BD1697" t="s">
        <v>3813</v>
      </c>
      <c r="BE1697" t="s">
        <v>4605</v>
      </c>
      <c r="BF1697" t="s">
        <v>6134</v>
      </c>
      <c r="BG1697" t="s">
        <v>6882</v>
      </c>
      <c r="BH1697" t="s">
        <v>4947</v>
      </c>
      <c r="BI1697" t="s">
        <v>195</v>
      </c>
      <c r="BJ1697" t="s">
        <v>195</v>
      </c>
      <c r="BK1697" t="s">
        <v>4638</v>
      </c>
      <c r="BL1697" t="s">
        <v>6708</v>
      </c>
      <c r="BM1697" t="s">
        <v>6137</v>
      </c>
      <c r="BN1697" t="s">
        <v>76</v>
      </c>
      <c r="BO1697" t="s">
        <v>4950</v>
      </c>
      <c r="BP1697" s="441" t="str">
        <f t="shared" si="26"/>
        <v>WA.2378.EBA.994.001.AA.511124</v>
      </c>
    </row>
    <row r="1698" spans="1:68">
      <c r="A1698" t="s">
        <v>5010</v>
      </c>
      <c r="B1698" t="s">
        <v>4936</v>
      </c>
      <c r="C1698" t="s">
        <v>4937</v>
      </c>
      <c r="D1698" t="s">
        <v>3795</v>
      </c>
      <c r="E1698" t="s">
        <v>197</v>
      </c>
      <c r="F1698" t="s">
        <v>3812</v>
      </c>
      <c r="G1698" t="s">
        <v>820</v>
      </c>
      <c r="H1698" t="s">
        <v>4938</v>
      </c>
      <c r="I1698">
        <v>9</v>
      </c>
      <c r="J1698" t="s">
        <v>5716</v>
      </c>
      <c r="K1698">
        <v>1</v>
      </c>
      <c r="L1698" t="s">
        <v>501</v>
      </c>
      <c r="M1698" t="s">
        <v>547</v>
      </c>
      <c r="N1698" t="s">
        <v>1683</v>
      </c>
      <c r="O1698" t="s">
        <v>540</v>
      </c>
      <c r="P1698" t="s">
        <v>8</v>
      </c>
      <c r="Q1698" t="s">
        <v>4570</v>
      </c>
      <c r="R1698" t="s">
        <v>4940</v>
      </c>
      <c r="S1698" t="s">
        <v>195</v>
      </c>
      <c r="T1698" t="s">
        <v>4570</v>
      </c>
      <c r="U1698" t="s">
        <v>4570</v>
      </c>
      <c r="V1698" t="s">
        <v>4951</v>
      </c>
      <c r="W1698" t="s">
        <v>4496</v>
      </c>
      <c r="X1698" t="s">
        <v>6906</v>
      </c>
      <c r="Y1698" t="s">
        <v>4611</v>
      </c>
      <c r="Z1698" t="s">
        <v>8</v>
      </c>
      <c r="AA1698">
        <v>0</v>
      </c>
      <c r="AB1698" t="s">
        <v>195</v>
      </c>
      <c r="AC1698">
        <v>0</v>
      </c>
      <c r="AD1698" t="s">
        <v>195</v>
      </c>
      <c r="AE1698">
        <v>0</v>
      </c>
      <c r="AF1698" t="s">
        <v>195</v>
      </c>
      <c r="AG1698">
        <v>0</v>
      </c>
      <c r="AH1698" t="s">
        <v>195</v>
      </c>
      <c r="AI1698">
        <v>1</v>
      </c>
      <c r="AJ1698" t="s">
        <v>1651</v>
      </c>
      <c r="AK1698">
        <v>155350000</v>
      </c>
      <c r="AL1698">
        <v>155350000</v>
      </c>
      <c r="AM1698" t="s">
        <v>195</v>
      </c>
      <c r="AN1698">
        <v>0</v>
      </c>
      <c r="AO1698" t="s">
        <v>5011</v>
      </c>
      <c r="AP1698">
        <v>5528103</v>
      </c>
      <c r="AQ1698">
        <v>12264738</v>
      </c>
      <c r="AR1698">
        <v>12324601</v>
      </c>
      <c r="AS1698">
        <v>21375881</v>
      </c>
      <c r="AT1698">
        <v>12960742</v>
      </c>
      <c r="AU1698">
        <v>11239983</v>
      </c>
      <c r="AV1698">
        <v>25039565</v>
      </c>
      <c r="AW1698">
        <v>16433374</v>
      </c>
      <c r="AX1698">
        <v>12886142</v>
      </c>
      <c r="AY1698">
        <v>10000000</v>
      </c>
      <c r="AZ1698">
        <v>5000000</v>
      </c>
      <c r="BA1698">
        <v>10296871</v>
      </c>
      <c r="BB1698" t="s">
        <v>3796</v>
      </c>
      <c r="BC1698" t="s">
        <v>3797</v>
      </c>
      <c r="BD1698" t="s">
        <v>3813</v>
      </c>
      <c r="BE1698" t="s">
        <v>4605</v>
      </c>
      <c r="BF1698" t="s">
        <v>6134</v>
      </c>
      <c r="BG1698" t="s">
        <v>6882</v>
      </c>
      <c r="BH1698" t="s">
        <v>4947</v>
      </c>
      <c r="BI1698" t="s">
        <v>195</v>
      </c>
      <c r="BJ1698" t="s">
        <v>195</v>
      </c>
      <c r="BK1698" t="s">
        <v>4638</v>
      </c>
      <c r="BL1698" t="s">
        <v>6710</v>
      </c>
      <c r="BM1698" t="s">
        <v>6137</v>
      </c>
      <c r="BN1698" t="s">
        <v>76</v>
      </c>
      <c r="BO1698" t="s">
        <v>4950</v>
      </c>
      <c r="BP1698" s="441" t="str">
        <f t="shared" si="26"/>
        <v>WA.2378.EBA.994.001.AA.511124</v>
      </c>
    </row>
    <row r="1699" spans="1:68">
      <c r="A1699" t="s">
        <v>5010</v>
      </c>
      <c r="B1699" t="s">
        <v>4936</v>
      </c>
      <c r="C1699" t="s">
        <v>4937</v>
      </c>
      <c r="D1699" t="s">
        <v>3795</v>
      </c>
      <c r="E1699" t="s">
        <v>197</v>
      </c>
      <c r="F1699" t="s">
        <v>3812</v>
      </c>
      <c r="G1699" t="s">
        <v>820</v>
      </c>
      <c r="H1699" t="s">
        <v>4938</v>
      </c>
      <c r="I1699">
        <v>9</v>
      </c>
      <c r="J1699" t="s">
        <v>5716</v>
      </c>
      <c r="K1699">
        <v>1</v>
      </c>
      <c r="L1699" t="s">
        <v>501</v>
      </c>
      <c r="M1699" t="s">
        <v>547</v>
      </c>
      <c r="N1699" t="s">
        <v>1683</v>
      </c>
      <c r="O1699" t="s">
        <v>540</v>
      </c>
      <c r="P1699" t="s">
        <v>8</v>
      </c>
      <c r="Q1699" t="s">
        <v>4570</v>
      </c>
      <c r="R1699" t="s">
        <v>4940</v>
      </c>
      <c r="S1699" t="s">
        <v>195</v>
      </c>
      <c r="T1699" t="s">
        <v>4570</v>
      </c>
      <c r="U1699" t="s">
        <v>4570</v>
      </c>
      <c r="V1699" t="s">
        <v>5001</v>
      </c>
      <c r="W1699" t="s">
        <v>4951</v>
      </c>
      <c r="X1699" t="s">
        <v>6907</v>
      </c>
      <c r="Y1699" t="s">
        <v>4627</v>
      </c>
      <c r="Z1699" t="s">
        <v>8</v>
      </c>
      <c r="AA1699">
        <v>0</v>
      </c>
      <c r="AB1699" t="s">
        <v>195</v>
      </c>
      <c r="AC1699">
        <v>0</v>
      </c>
      <c r="AD1699" t="s">
        <v>195</v>
      </c>
      <c r="AE1699">
        <v>0</v>
      </c>
      <c r="AF1699" t="s">
        <v>195</v>
      </c>
      <c r="AG1699">
        <v>0</v>
      </c>
      <c r="AH1699" t="s">
        <v>195</v>
      </c>
      <c r="AI1699">
        <v>1</v>
      </c>
      <c r="AJ1699" t="s">
        <v>97</v>
      </c>
      <c r="AK1699">
        <v>12325000</v>
      </c>
      <c r="AL1699">
        <v>12325000</v>
      </c>
      <c r="AM1699" t="s">
        <v>195</v>
      </c>
      <c r="AN1699">
        <v>0</v>
      </c>
      <c r="AO1699" t="s">
        <v>5011</v>
      </c>
      <c r="AP1699">
        <v>460675</v>
      </c>
      <c r="AQ1699">
        <v>1022061</v>
      </c>
      <c r="AR1699">
        <v>1027050</v>
      </c>
      <c r="AS1699">
        <v>1781323</v>
      </c>
      <c r="AT1699">
        <v>1080062</v>
      </c>
      <c r="AU1699">
        <v>936665</v>
      </c>
      <c r="AV1699">
        <v>2086630</v>
      </c>
      <c r="AW1699">
        <v>1369448</v>
      </c>
      <c r="AX1699">
        <v>1073845</v>
      </c>
      <c r="AY1699">
        <v>500000</v>
      </c>
      <c r="AZ1699">
        <v>500000</v>
      </c>
      <c r="BA1699">
        <v>487241</v>
      </c>
      <c r="BB1699" t="s">
        <v>3796</v>
      </c>
      <c r="BC1699" t="s">
        <v>3797</v>
      </c>
      <c r="BD1699" t="s">
        <v>3813</v>
      </c>
      <c r="BE1699" t="s">
        <v>4605</v>
      </c>
      <c r="BF1699" t="s">
        <v>6134</v>
      </c>
      <c r="BG1699" t="s">
        <v>6882</v>
      </c>
      <c r="BH1699" t="s">
        <v>4947</v>
      </c>
      <c r="BI1699" t="s">
        <v>195</v>
      </c>
      <c r="BJ1699" t="s">
        <v>195</v>
      </c>
      <c r="BK1699" t="s">
        <v>4638</v>
      </c>
      <c r="BL1699" t="s">
        <v>6712</v>
      </c>
      <c r="BM1699" t="s">
        <v>6137</v>
      </c>
      <c r="BN1699" t="s">
        <v>76</v>
      </c>
      <c r="BO1699" t="s">
        <v>4950</v>
      </c>
      <c r="BP1699" s="441" t="str">
        <f t="shared" si="26"/>
        <v>WA.2378.EBA.994.001.AA.511124</v>
      </c>
    </row>
    <row r="1700" spans="1:68">
      <c r="A1700" t="s">
        <v>5010</v>
      </c>
      <c r="B1700" t="s">
        <v>4936</v>
      </c>
      <c r="C1700" t="s">
        <v>4937</v>
      </c>
      <c r="D1700" t="s">
        <v>3795</v>
      </c>
      <c r="E1700" t="s">
        <v>197</v>
      </c>
      <c r="F1700" t="s">
        <v>3812</v>
      </c>
      <c r="G1700" t="s">
        <v>820</v>
      </c>
      <c r="H1700" t="s">
        <v>4938</v>
      </c>
      <c r="I1700">
        <v>9</v>
      </c>
      <c r="J1700" t="s">
        <v>5716</v>
      </c>
      <c r="K1700">
        <v>1</v>
      </c>
      <c r="L1700" t="s">
        <v>501</v>
      </c>
      <c r="M1700" t="s">
        <v>1750</v>
      </c>
      <c r="N1700" t="s">
        <v>1751</v>
      </c>
      <c r="O1700" t="s">
        <v>540</v>
      </c>
      <c r="P1700" t="s">
        <v>8</v>
      </c>
      <c r="Q1700" t="s">
        <v>4570</v>
      </c>
      <c r="R1700" t="s">
        <v>4940</v>
      </c>
      <c r="S1700" t="s">
        <v>195</v>
      </c>
      <c r="T1700" t="s">
        <v>4570</v>
      </c>
      <c r="U1700" t="s">
        <v>4570</v>
      </c>
      <c r="V1700" t="s">
        <v>4496</v>
      </c>
      <c r="W1700" t="s">
        <v>4570</v>
      </c>
      <c r="X1700" t="s">
        <v>6908</v>
      </c>
      <c r="Y1700" t="s">
        <v>4611</v>
      </c>
      <c r="Z1700" t="s">
        <v>8</v>
      </c>
      <c r="AA1700">
        <v>0</v>
      </c>
      <c r="AB1700" t="s">
        <v>195</v>
      </c>
      <c r="AC1700">
        <v>0</v>
      </c>
      <c r="AD1700" t="s">
        <v>195</v>
      </c>
      <c r="AE1700">
        <v>0</v>
      </c>
      <c r="AF1700" t="s">
        <v>195</v>
      </c>
      <c r="AG1700">
        <v>0</v>
      </c>
      <c r="AH1700" t="s">
        <v>195</v>
      </c>
      <c r="AI1700">
        <v>14</v>
      </c>
      <c r="AJ1700" t="s">
        <v>97</v>
      </c>
      <c r="AK1700">
        <v>14345000</v>
      </c>
      <c r="AL1700">
        <v>200830000</v>
      </c>
      <c r="AM1700" t="s">
        <v>195</v>
      </c>
      <c r="AN1700">
        <v>0</v>
      </c>
      <c r="AO1700" t="s">
        <v>5011</v>
      </c>
      <c r="AP1700">
        <v>6167827</v>
      </c>
      <c r="AQ1700">
        <v>13684041</v>
      </c>
      <c r="AR1700">
        <v>13750831</v>
      </c>
      <c r="AS1700">
        <v>23849546</v>
      </c>
      <c r="AT1700">
        <v>14460588</v>
      </c>
      <c r="AU1700">
        <v>12540699</v>
      </c>
      <c r="AV1700">
        <v>27937200</v>
      </c>
      <c r="AW1700">
        <v>18335081</v>
      </c>
      <c r="AX1700">
        <v>14377355</v>
      </c>
      <c r="AY1700">
        <v>17383147</v>
      </c>
      <c r="AZ1700">
        <v>18762764</v>
      </c>
      <c r="BA1700">
        <v>19580921</v>
      </c>
      <c r="BB1700" t="s">
        <v>3796</v>
      </c>
      <c r="BC1700" t="s">
        <v>3797</v>
      </c>
      <c r="BD1700" t="s">
        <v>3813</v>
      </c>
      <c r="BE1700" t="s">
        <v>4605</v>
      </c>
      <c r="BF1700" t="s">
        <v>6134</v>
      </c>
      <c r="BG1700" t="s">
        <v>6886</v>
      </c>
      <c r="BH1700" t="s">
        <v>4947</v>
      </c>
      <c r="BI1700" t="s">
        <v>195</v>
      </c>
      <c r="BJ1700" t="s">
        <v>195</v>
      </c>
      <c r="BK1700" t="s">
        <v>4638</v>
      </c>
      <c r="BL1700" t="s">
        <v>6909</v>
      </c>
      <c r="BM1700" t="s">
        <v>6137</v>
      </c>
      <c r="BN1700" t="s">
        <v>76</v>
      </c>
      <c r="BO1700" t="s">
        <v>4950</v>
      </c>
      <c r="BP1700" s="441" t="str">
        <f t="shared" si="26"/>
        <v>WA.2378.EBA.994.001.DA.511124</v>
      </c>
    </row>
    <row r="1701" spans="1:68">
      <c r="A1701" t="s">
        <v>4935</v>
      </c>
      <c r="B1701" t="s">
        <v>4936</v>
      </c>
      <c r="C1701" t="s">
        <v>4937</v>
      </c>
      <c r="D1701" t="s">
        <v>3795</v>
      </c>
      <c r="E1701" t="s">
        <v>197</v>
      </c>
      <c r="F1701" t="s">
        <v>3812</v>
      </c>
      <c r="G1701" t="s">
        <v>820</v>
      </c>
      <c r="H1701" t="s">
        <v>4938</v>
      </c>
      <c r="I1701">
        <v>9</v>
      </c>
      <c r="J1701" t="s">
        <v>5716</v>
      </c>
      <c r="K1701">
        <v>1</v>
      </c>
      <c r="L1701" t="s">
        <v>501</v>
      </c>
      <c r="M1701" t="s">
        <v>547</v>
      </c>
      <c r="N1701" t="s">
        <v>1683</v>
      </c>
      <c r="O1701" t="s">
        <v>541</v>
      </c>
      <c r="P1701" t="s">
        <v>8</v>
      </c>
      <c r="Q1701" t="s">
        <v>4570</v>
      </c>
      <c r="R1701" t="s">
        <v>4940</v>
      </c>
      <c r="S1701" t="s">
        <v>195</v>
      </c>
      <c r="T1701" t="s">
        <v>4570</v>
      </c>
      <c r="U1701" t="s">
        <v>4570</v>
      </c>
      <c r="V1701" t="s">
        <v>4496</v>
      </c>
      <c r="W1701" t="s">
        <v>4570</v>
      </c>
      <c r="X1701" t="s">
        <v>6910</v>
      </c>
      <c r="Y1701" t="s">
        <v>4618</v>
      </c>
      <c r="Z1701" t="s">
        <v>8</v>
      </c>
      <c r="AA1701">
        <v>0</v>
      </c>
      <c r="AB1701" t="s">
        <v>195</v>
      </c>
      <c r="AC1701">
        <v>0</v>
      </c>
      <c r="AD1701" t="s">
        <v>195</v>
      </c>
      <c r="AE1701">
        <v>0</v>
      </c>
      <c r="AF1701" t="s">
        <v>195</v>
      </c>
      <c r="AG1701">
        <v>0</v>
      </c>
      <c r="AH1701" t="s">
        <v>195</v>
      </c>
      <c r="AI1701">
        <v>1</v>
      </c>
      <c r="AJ1701" t="s">
        <v>97</v>
      </c>
      <c r="AK1701">
        <v>2100000</v>
      </c>
      <c r="AL1701">
        <v>2100000</v>
      </c>
      <c r="AM1701" t="s">
        <v>195</v>
      </c>
      <c r="AN1701">
        <v>0</v>
      </c>
      <c r="AO1701" t="s">
        <v>4943</v>
      </c>
      <c r="AP1701">
        <v>67889</v>
      </c>
      <c r="AQ1701">
        <v>150620</v>
      </c>
      <c r="AR1701">
        <v>151355</v>
      </c>
      <c r="AS1701">
        <v>248906</v>
      </c>
      <c r="AT1701">
        <v>192988</v>
      </c>
      <c r="AU1701">
        <v>138035</v>
      </c>
      <c r="AV1701">
        <v>307503</v>
      </c>
      <c r="AW1701">
        <v>201813</v>
      </c>
      <c r="AX1701">
        <v>138035</v>
      </c>
      <c r="AY1701">
        <v>191335</v>
      </c>
      <c r="AZ1701">
        <v>206521</v>
      </c>
      <c r="BA1701">
        <v>105000</v>
      </c>
      <c r="BB1701" t="s">
        <v>3796</v>
      </c>
      <c r="BC1701" t="s">
        <v>3797</v>
      </c>
      <c r="BD1701" t="s">
        <v>3813</v>
      </c>
      <c r="BE1701" t="s">
        <v>4605</v>
      </c>
      <c r="BF1701" t="s">
        <v>6134</v>
      </c>
      <c r="BG1701" t="s">
        <v>6882</v>
      </c>
      <c r="BH1701" t="s">
        <v>4947</v>
      </c>
      <c r="BI1701" t="s">
        <v>195</v>
      </c>
      <c r="BJ1701" t="s">
        <v>195</v>
      </c>
      <c r="BK1701" t="s">
        <v>4639</v>
      </c>
      <c r="BL1701" t="s">
        <v>6714</v>
      </c>
      <c r="BM1701" t="s">
        <v>6137</v>
      </c>
      <c r="BN1701" t="s">
        <v>76</v>
      </c>
      <c r="BO1701" t="s">
        <v>4950</v>
      </c>
      <c r="BP1701" s="441" t="str">
        <f t="shared" si="26"/>
        <v>WA.2378.EBA.994.001.AA.511125</v>
      </c>
    </row>
    <row r="1702" spans="1:68">
      <c r="A1702" t="s">
        <v>4935</v>
      </c>
      <c r="B1702" t="s">
        <v>4936</v>
      </c>
      <c r="C1702" t="s">
        <v>4937</v>
      </c>
      <c r="D1702" t="s">
        <v>3795</v>
      </c>
      <c r="E1702" t="s">
        <v>197</v>
      </c>
      <c r="F1702" t="s">
        <v>3812</v>
      </c>
      <c r="G1702" t="s">
        <v>820</v>
      </c>
      <c r="H1702" t="s">
        <v>4938</v>
      </c>
      <c r="I1702">
        <v>9</v>
      </c>
      <c r="J1702" t="s">
        <v>5716</v>
      </c>
      <c r="K1702">
        <v>1</v>
      </c>
      <c r="L1702" t="s">
        <v>501</v>
      </c>
      <c r="M1702" t="s">
        <v>547</v>
      </c>
      <c r="N1702" t="s">
        <v>1683</v>
      </c>
      <c r="O1702" t="s">
        <v>541</v>
      </c>
      <c r="P1702" t="s">
        <v>8</v>
      </c>
      <c r="Q1702" t="s">
        <v>4570</v>
      </c>
      <c r="R1702" t="s">
        <v>4940</v>
      </c>
      <c r="S1702" t="s">
        <v>195</v>
      </c>
      <c r="T1702" t="s">
        <v>4570</v>
      </c>
      <c r="U1702" t="s">
        <v>4570</v>
      </c>
      <c r="V1702" t="s">
        <v>4951</v>
      </c>
      <c r="W1702" t="s">
        <v>4496</v>
      </c>
      <c r="X1702" t="s">
        <v>6911</v>
      </c>
      <c r="Y1702" t="s">
        <v>4610</v>
      </c>
      <c r="Z1702" t="s">
        <v>8</v>
      </c>
      <c r="AA1702">
        <v>0</v>
      </c>
      <c r="AB1702" t="s">
        <v>195</v>
      </c>
      <c r="AC1702">
        <v>0</v>
      </c>
      <c r="AD1702" t="s">
        <v>195</v>
      </c>
      <c r="AE1702">
        <v>0</v>
      </c>
      <c r="AF1702" t="s">
        <v>195</v>
      </c>
      <c r="AG1702">
        <v>0</v>
      </c>
      <c r="AH1702" t="s">
        <v>195</v>
      </c>
      <c r="AI1702">
        <v>1</v>
      </c>
      <c r="AJ1702" t="s">
        <v>153</v>
      </c>
      <c r="AK1702">
        <v>8400000</v>
      </c>
      <c r="AL1702">
        <v>8400000</v>
      </c>
      <c r="AM1702" t="s">
        <v>195</v>
      </c>
      <c r="AN1702">
        <v>0</v>
      </c>
      <c r="AO1702" t="s">
        <v>4943</v>
      </c>
      <c r="AP1702">
        <v>271556</v>
      </c>
      <c r="AQ1702">
        <v>602478</v>
      </c>
      <c r="AR1702">
        <v>605419</v>
      </c>
      <c r="AS1702">
        <v>995623</v>
      </c>
      <c r="AT1702">
        <v>771952</v>
      </c>
      <c r="AU1702">
        <v>552140</v>
      </c>
      <c r="AV1702">
        <v>1230014</v>
      </c>
      <c r="AW1702">
        <v>807253</v>
      </c>
      <c r="AX1702">
        <v>552140</v>
      </c>
      <c r="AY1702">
        <v>765342</v>
      </c>
      <c r="AZ1702">
        <v>826083</v>
      </c>
      <c r="BA1702">
        <v>420000</v>
      </c>
      <c r="BB1702" t="s">
        <v>3796</v>
      </c>
      <c r="BC1702" t="s">
        <v>3797</v>
      </c>
      <c r="BD1702" t="s">
        <v>3813</v>
      </c>
      <c r="BE1702" t="s">
        <v>4605</v>
      </c>
      <c r="BF1702" t="s">
        <v>6134</v>
      </c>
      <c r="BG1702" t="s">
        <v>6882</v>
      </c>
      <c r="BH1702" t="s">
        <v>4947</v>
      </c>
      <c r="BI1702" t="s">
        <v>195</v>
      </c>
      <c r="BJ1702" t="s">
        <v>195</v>
      </c>
      <c r="BK1702" t="s">
        <v>4639</v>
      </c>
      <c r="BL1702" t="s">
        <v>6716</v>
      </c>
      <c r="BM1702" t="s">
        <v>6137</v>
      </c>
      <c r="BN1702" t="s">
        <v>76</v>
      </c>
      <c r="BO1702" t="s">
        <v>4950</v>
      </c>
      <c r="BP1702" s="441" t="str">
        <f t="shared" si="26"/>
        <v>WA.2378.EBA.994.001.AA.511125</v>
      </c>
    </row>
    <row r="1703" spans="1:68">
      <c r="A1703" t="s">
        <v>4935</v>
      </c>
      <c r="B1703" t="s">
        <v>4936</v>
      </c>
      <c r="C1703" t="s">
        <v>4937</v>
      </c>
      <c r="D1703" t="s">
        <v>3795</v>
      </c>
      <c r="E1703" t="s">
        <v>197</v>
      </c>
      <c r="F1703" t="s">
        <v>3812</v>
      </c>
      <c r="G1703" t="s">
        <v>820</v>
      </c>
      <c r="H1703" t="s">
        <v>4938</v>
      </c>
      <c r="I1703">
        <v>9</v>
      </c>
      <c r="J1703" t="s">
        <v>5716</v>
      </c>
      <c r="K1703">
        <v>1</v>
      </c>
      <c r="L1703" t="s">
        <v>501</v>
      </c>
      <c r="M1703" t="s">
        <v>547</v>
      </c>
      <c r="N1703" t="s">
        <v>1683</v>
      </c>
      <c r="O1703" t="s">
        <v>541</v>
      </c>
      <c r="P1703" t="s">
        <v>8</v>
      </c>
      <c r="Q1703" t="s">
        <v>4570</v>
      </c>
      <c r="R1703" t="s">
        <v>4940</v>
      </c>
      <c r="S1703" t="s">
        <v>195</v>
      </c>
      <c r="T1703" t="s">
        <v>4570</v>
      </c>
      <c r="U1703" t="s">
        <v>4570</v>
      </c>
      <c r="V1703" t="s">
        <v>5001</v>
      </c>
      <c r="W1703" t="s">
        <v>4951</v>
      </c>
      <c r="X1703" t="s">
        <v>6912</v>
      </c>
      <c r="Y1703" t="s">
        <v>4626</v>
      </c>
      <c r="Z1703" t="s">
        <v>8</v>
      </c>
      <c r="AA1703">
        <v>0</v>
      </c>
      <c r="AB1703" t="s">
        <v>195</v>
      </c>
      <c r="AC1703">
        <v>0</v>
      </c>
      <c r="AD1703" t="s">
        <v>195</v>
      </c>
      <c r="AE1703">
        <v>0</v>
      </c>
      <c r="AF1703" t="s">
        <v>195</v>
      </c>
      <c r="AG1703">
        <v>0</v>
      </c>
      <c r="AH1703" t="s">
        <v>195</v>
      </c>
      <c r="AI1703">
        <v>1</v>
      </c>
      <c r="AJ1703" t="s">
        <v>97</v>
      </c>
      <c r="AK1703">
        <v>2100000</v>
      </c>
      <c r="AL1703">
        <v>2100000</v>
      </c>
      <c r="AM1703" t="s">
        <v>195</v>
      </c>
      <c r="AN1703">
        <v>0</v>
      </c>
      <c r="AO1703" t="s">
        <v>4943</v>
      </c>
      <c r="AP1703">
        <v>67889</v>
      </c>
      <c r="AQ1703">
        <v>150620</v>
      </c>
      <c r="AR1703">
        <v>151355</v>
      </c>
      <c r="AS1703">
        <v>248906</v>
      </c>
      <c r="AT1703">
        <v>192988</v>
      </c>
      <c r="AU1703">
        <v>138035</v>
      </c>
      <c r="AV1703">
        <v>307503</v>
      </c>
      <c r="AW1703">
        <v>201813</v>
      </c>
      <c r="AX1703">
        <v>138035</v>
      </c>
      <c r="AY1703">
        <v>191335</v>
      </c>
      <c r="AZ1703">
        <v>206521</v>
      </c>
      <c r="BA1703">
        <v>105000</v>
      </c>
      <c r="BB1703" t="s">
        <v>3796</v>
      </c>
      <c r="BC1703" t="s">
        <v>3797</v>
      </c>
      <c r="BD1703" t="s">
        <v>3813</v>
      </c>
      <c r="BE1703" t="s">
        <v>4605</v>
      </c>
      <c r="BF1703" t="s">
        <v>6134</v>
      </c>
      <c r="BG1703" t="s">
        <v>6882</v>
      </c>
      <c r="BH1703" t="s">
        <v>4947</v>
      </c>
      <c r="BI1703" t="s">
        <v>195</v>
      </c>
      <c r="BJ1703" t="s">
        <v>195</v>
      </c>
      <c r="BK1703" t="s">
        <v>4639</v>
      </c>
      <c r="BL1703" t="s">
        <v>6718</v>
      </c>
      <c r="BM1703" t="s">
        <v>6137</v>
      </c>
      <c r="BN1703" t="s">
        <v>76</v>
      </c>
      <c r="BO1703" t="s">
        <v>4950</v>
      </c>
      <c r="BP1703" s="441" t="str">
        <f t="shared" si="26"/>
        <v>WA.2378.EBA.994.001.AA.511125</v>
      </c>
    </row>
    <row r="1704" spans="1:68">
      <c r="A1704" t="s">
        <v>4935</v>
      </c>
      <c r="B1704" t="s">
        <v>4936</v>
      </c>
      <c r="C1704" t="s">
        <v>4937</v>
      </c>
      <c r="D1704" t="s">
        <v>3795</v>
      </c>
      <c r="E1704" t="s">
        <v>197</v>
      </c>
      <c r="F1704" t="s">
        <v>3812</v>
      </c>
      <c r="G1704" t="s">
        <v>820</v>
      </c>
      <c r="H1704" t="s">
        <v>4938</v>
      </c>
      <c r="I1704">
        <v>9</v>
      </c>
      <c r="J1704" t="s">
        <v>5716</v>
      </c>
      <c r="K1704">
        <v>1</v>
      </c>
      <c r="L1704" t="s">
        <v>501</v>
      </c>
      <c r="M1704" t="s">
        <v>1750</v>
      </c>
      <c r="N1704" t="s">
        <v>1751</v>
      </c>
      <c r="O1704" t="s">
        <v>541</v>
      </c>
      <c r="P1704" t="s">
        <v>8</v>
      </c>
      <c r="Q1704" t="s">
        <v>4570</v>
      </c>
      <c r="R1704" t="s">
        <v>4940</v>
      </c>
      <c r="S1704" t="s">
        <v>195</v>
      </c>
      <c r="T1704" t="s">
        <v>4570</v>
      </c>
      <c r="U1704" t="s">
        <v>4570</v>
      </c>
      <c r="V1704" t="s">
        <v>4496</v>
      </c>
      <c r="W1704" t="s">
        <v>4570</v>
      </c>
      <c r="X1704" t="s">
        <v>6913</v>
      </c>
      <c r="Y1704" t="s">
        <v>4610</v>
      </c>
      <c r="Z1704" t="s">
        <v>8</v>
      </c>
      <c r="AA1704">
        <v>0</v>
      </c>
      <c r="AB1704" t="s">
        <v>195</v>
      </c>
      <c r="AC1704">
        <v>0</v>
      </c>
      <c r="AD1704" t="s">
        <v>195</v>
      </c>
      <c r="AE1704">
        <v>0</v>
      </c>
      <c r="AF1704" t="s">
        <v>195</v>
      </c>
      <c r="AG1704">
        <v>0</v>
      </c>
      <c r="AH1704" t="s">
        <v>195</v>
      </c>
      <c r="AI1704">
        <v>14</v>
      </c>
      <c r="AJ1704" t="s">
        <v>97</v>
      </c>
      <c r="AK1704">
        <v>347000</v>
      </c>
      <c r="AL1704">
        <v>4858000</v>
      </c>
      <c r="AM1704" t="s">
        <v>195</v>
      </c>
      <c r="AN1704">
        <v>0</v>
      </c>
      <c r="AO1704" t="s">
        <v>4943</v>
      </c>
      <c r="AP1704">
        <v>157050</v>
      </c>
      <c r="AQ1704">
        <v>348433</v>
      </c>
      <c r="AR1704">
        <v>350134</v>
      </c>
      <c r="AS1704">
        <v>575802</v>
      </c>
      <c r="AT1704">
        <v>446445</v>
      </c>
      <c r="AU1704">
        <v>319321</v>
      </c>
      <c r="AV1704">
        <v>711358</v>
      </c>
      <c r="AW1704">
        <v>466862</v>
      </c>
      <c r="AX1704">
        <v>319321</v>
      </c>
      <c r="AY1704">
        <v>442623</v>
      </c>
      <c r="AZ1704">
        <v>477752</v>
      </c>
      <c r="BA1704">
        <v>242899</v>
      </c>
      <c r="BB1704" t="s">
        <v>3796</v>
      </c>
      <c r="BC1704" t="s">
        <v>3797</v>
      </c>
      <c r="BD1704" t="s">
        <v>3813</v>
      </c>
      <c r="BE1704" t="s">
        <v>4605</v>
      </c>
      <c r="BF1704" t="s">
        <v>6134</v>
      </c>
      <c r="BG1704" t="s">
        <v>6886</v>
      </c>
      <c r="BH1704" t="s">
        <v>4947</v>
      </c>
      <c r="BI1704" t="s">
        <v>195</v>
      </c>
      <c r="BJ1704" t="s">
        <v>195</v>
      </c>
      <c r="BK1704" t="s">
        <v>4639</v>
      </c>
      <c r="BL1704" t="s">
        <v>6914</v>
      </c>
      <c r="BM1704" t="s">
        <v>6137</v>
      </c>
      <c r="BN1704" t="s">
        <v>76</v>
      </c>
      <c r="BO1704" t="s">
        <v>4950</v>
      </c>
      <c r="BP1704" s="441" t="str">
        <f t="shared" si="26"/>
        <v>WA.2378.EBA.994.001.DA.511125</v>
      </c>
    </row>
    <row r="1705" spans="1:68">
      <c r="A1705" t="s">
        <v>5010</v>
      </c>
      <c r="B1705" t="s">
        <v>4936</v>
      </c>
      <c r="C1705" t="s">
        <v>4937</v>
      </c>
      <c r="D1705" t="s">
        <v>3795</v>
      </c>
      <c r="E1705" t="s">
        <v>197</v>
      </c>
      <c r="F1705" t="s">
        <v>3812</v>
      </c>
      <c r="G1705" t="s">
        <v>820</v>
      </c>
      <c r="H1705" t="s">
        <v>4938</v>
      </c>
      <c r="I1705">
        <v>9</v>
      </c>
      <c r="J1705" t="s">
        <v>5716</v>
      </c>
      <c r="K1705">
        <v>1</v>
      </c>
      <c r="L1705" t="s">
        <v>501</v>
      </c>
      <c r="M1705" t="s">
        <v>547</v>
      </c>
      <c r="N1705" t="s">
        <v>1683</v>
      </c>
      <c r="O1705" t="s">
        <v>541</v>
      </c>
      <c r="P1705" t="s">
        <v>8</v>
      </c>
      <c r="Q1705" t="s">
        <v>4570</v>
      </c>
      <c r="R1705" t="s">
        <v>4940</v>
      </c>
      <c r="S1705" t="s">
        <v>195</v>
      </c>
      <c r="T1705" t="s">
        <v>4570</v>
      </c>
      <c r="U1705" t="s">
        <v>4570</v>
      </c>
      <c r="V1705" t="s">
        <v>4496</v>
      </c>
      <c r="W1705" t="s">
        <v>4570</v>
      </c>
      <c r="X1705" t="s">
        <v>6910</v>
      </c>
      <c r="Y1705" t="s">
        <v>4618</v>
      </c>
      <c r="Z1705" t="s">
        <v>8</v>
      </c>
      <c r="AA1705">
        <v>0</v>
      </c>
      <c r="AB1705" t="s">
        <v>195</v>
      </c>
      <c r="AC1705">
        <v>0</v>
      </c>
      <c r="AD1705" t="s">
        <v>195</v>
      </c>
      <c r="AE1705">
        <v>0</v>
      </c>
      <c r="AF1705" t="s">
        <v>195</v>
      </c>
      <c r="AG1705">
        <v>0</v>
      </c>
      <c r="AH1705" t="s">
        <v>195</v>
      </c>
      <c r="AI1705">
        <v>1</v>
      </c>
      <c r="AJ1705" t="s">
        <v>97</v>
      </c>
      <c r="AK1705">
        <v>1395864</v>
      </c>
      <c r="AL1705">
        <v>1395000</v>
      </c>
      <c r="AM1705" t="s">
        <v>195</v>
      </c>
      <c r="AN1705">
        <v>0</v>
      </c>
      <c r="AO1705" t="s">
        <v>5011</v>
      </c>
      <c r="AP1705">
        <v>64495</v>
      </c>
      <c r="AQ1705">
        <v>143089</v>
      </c>
      <c r="AR1705">
        <v>143787</v>
      </c>
      <c r="AS1705">
        <v>249385</v>
      </c>
      <c r="AT1705">
        <v>151209</v>
      </c>
      <c r="AU1705">
        <v>131133</v>
      </c>
      <c r="AV1705">
        <v>80000</v>
      </c>
      <c r="AW1705">
        <v>80000</v>
      </c>
      <c r="AX1705">
        <v>80000</v>
      </c>
      <c r="AY1705">
        <v>80000</v>
      </c>
      <c r="AZ1705">
        <v>80000</v>
      </c>
      <c r="BA1705">
        <v>111902</v>
      </c>
      <c r="BB1705" t="s">
        <v>3796</v>
      </c>
      <c r="BC1705" t="s">
        <v>3797</v>
      </c>
      <c r="BD1705" t="s">
        <v>3813</v>
      </c>
      <c r="BE1705" t="s">
        <v>4605</v>
      </c>
      <c r="BF1705" t="s">
        <v>6134</v>
      </c>
      <c r="BG1705" t="s">
        <v>6882</v>
      </c>
      <c r="BH1705" t="s">
        <v>4947</v>
      </c>
      <c r="BI1705" t="s">
        <v>195</v>
      </c>
      <c r="BJ1705" t="s">
        <v>195</v>
      </c>
      <c r="BK1705" t="s">
        <v>4639</v>
      </c>
      <c r="BL1705" t="s">
        <v>6714</v>
      </c>
      <c r="BM1705" t="s">
        <v>6137</v>
      </c>
      <c r="BN1705" t="s">
        <v>76</v>
      </c>
      <c r="BO1705" t="s">
        <v>4950</v>
      </c>
      <c r="BP1705" s="441" t="str">
        <f t="shared" si="26"/>
        <v>WA.2378.EBA.994.001.AA.511125</v>
      </c>
    </row>
    <row r="1706" spans="1:68">
      <c r="A1706" t="s">
        <v>5010</v>
      </c>
      <c r="B1706" t="s">
        <v>4936</v>
      </c>
      <c r="C1706" t="s">
        <v>4937</v>
      </c>
      <c r="D1706" t="s">
        <v>3795</v>
      </c>
      <c r="E1706" t="s">
        <v>197</v>
      </c>
      <c r="F1706" t="s">
        <v>3812</v>
      </c>
      <c r="G1706" t="s">
        <v>820</v>
      </c>
      <c r="H1706" t="s">
        <v>4938</v>
      </c>
      <c r="I1706">
        <v>9</v>
      </c>
      <c r="J1706" t="s">
        <v>5716</v>
      </c>
      <c r="K1706">
        <v>1</v>
      </c>
      <c r="L1706" t="s">
        <v>501</v>
      </c>
      <c r="M1706" t="s">
        <v>547</v>
      </c>
      <c r="N1706" t="s">
        <v>1683</v>
      </c>
      <c r="O1706" t="s">
        <v>541</v>
      </c>
      <c r="P1706" t="s">
        <v>8</v>
      </c>
      <c r="Q1706" t="s">
        <v>4570</v>
      </c>
      <c r="R1706" t="s">
        <v>4940</v>
      </c>
      <c r="S1706" t="s">
        <v>195</v>
      </c>
      <c r="T1706" t="s">
        <v>4570</v>
      </c>
      <c r="U1706" t="s">
        <v>4570</v>
      </c>
      <c r="V1706" t="s">
        <v>4951</v>
      </c>
      <c r="W1706" t="s">
        <v>4496</v>
      </c>
      <c r="X1706" t="s">
        <v>6911</v>
      </c>
      <c r="Y1706" t="s">
        <v>4610</v>
      </c>
      <c r="Z1706" t="s">
        <v>8</v>
      </c>
      <c r="AA1706">
        <v>0</v>
      </c>
      <c r="AB1706" t="s">
        <v>195</v>
      </c>
      <c r="AC1706">
        <v>0</v>
      </c>
      <c r="AD1706" t="s">
        <v>195</v>
      </c>
      <c r="AE1706">
        <v>0</v>
      </c>
      <c r="AF1706" t="s">
        <v>195</v>
      </c>
      <c r="AG1706">
        <v>0</v>
      </c>
      <c r="AH1706" t="s">
        <v>195</v>
      </c>
      <c r="AI1706">
        <v>1</v>
      </c>
      <c r="AJ1706" t="s">
        <v>153</v>
      </c>
      <c r="AK1706">
        <v>5585022</v>
      </c>
      <c r="AL1706">
        <v>5585000</v>
      </c>
      <c r="AM1706" t="s">
        <v>195</v>
      </c>
      <c r="AN1706">
        <v>0</v>
      </c>
      <c r="AO1706" t="s">
        <v>5011</v>
      </c>
      <c r="AP1706">
        <v>257978</v>
      </c>
      <c r="AQ1706">
        <v>572354</v>
      </c>
      <c r="AR1706">
        <v>575148</v>
      </c>
      <c r="AS1706">
        <v>997541</v>
      </c>
      <c r="AT1706">
        <v>604835</v>
      </c>
      <c r="AU1706">
        <v>524533</v>
      </c>
      <c r="AV1706">
        <v>200000</v>
      </c>
      <c r="AW1706">
        <v>266891</v>
      </c>
      <c r="AX1706">
        <v>201353</v>
      </c>
      <c r="AY1706">
        <v>227075</v>
      </c>
      <c r="AZ1706">
        <v>284779</v>
      </c>
      <c r="BA1706">
        <v>872513</v>
      </c>
      <c r="BB1706" t="s">
        <v>3796</v>
      </c>
      <c r="BC1706" t="s">
        <v>3797</v>
      </c>
      <c r="BD1706" t="s">
        <v>3813</v>
      </c>
      <c r="BE1706" t="s">
        <v>4605</v>
      </c>
      <c r="BF1706" t="s">
        <v>6134</v>
      </c>
      <c r="BG1706" t="s">
        <v>6882</v>
      </c>
      <c r="BH1706" t="s">
        <v>4947</v>
      </c>
      <c r="BI1706" t="s">
        <v>195</v>
      </c>
      <c r="BJ1706" t="s">
        <v>195</v>
      </c>
      <c r="BK1706" t="s">
        <v>4639</v>
      </c>
      <c r="BL1706" t="s">
        <v>6716</v>
      </c>
      <c r="BM1706" t="s">
        <v>6137</v>
      </c>
      <c r="BN1706" t="s">
        <v>76</v>
      </c>
      <c r="BO1706" t="s">
        <v>4950</v>
      </c>
      <c r="BP1706" s="441" t="str">
        <f t="shared" si="26"/>
        <v>WA.2378.EBA.994.001.AA.511125</v>
      </c>
    </row>
    <row r="1707" spans="1:68">
      <c r="A1707" t="s">
        <v>5010</v>
      </c>
      <c r="B1707" t="s">
        <v>4936</v>
      </c>
      <c r="C1707" t="s">
        <v>4937</v>
      </c>
      <c r="D1707" t="s">
        <v>3795</v>
      </c>
      <c r="E1707" t="s">
        <v>197</v>
      </c>
      <c r="F1707" t="s">
        <v>3812</v>
      </c>
      <c r="G1707" t="s">
        <v>820</v>
      </c>
      <c r="H1707" t="s">
        <v>4938</v>
      </c>
      <c r="I1707">
        <v>9</v>
      </c>
      <c r="J1707" t="s">
        <v>5716</v>
      </c>
      <c r="K1707">
        <v>1</v>
      </c>
      <c r="L1707" t="s">
        <v>501</v>
      </c>
      <c r="M1707" t="s">
        <v>547</v>
      </c>
      <c r="N1707" t="s">
        <v>1683</v>
      </c>
      <c r="O1707" t="s">
        <v>541</v>
      </c>
      <c r="P1707" t="s">
        <v>8</v>
      </c>
      <c r="Q1707" t="s">
        <v>4570</v>
      </c>
      <c r="R1707" t="s">
        <v>4940</v>
      </c>
      <c r="S1707" t="s">
        <v>195</v>
      </c>
      <c r="T1707" t="s">
        <v>4570</v>
      </c>
      <c r="U1707" t="s">
        <v>4570</v>
      </c>
      <c r="V1707" t="s">
        <v>5001</v>
      </c>
      <c r="W1707" t="s">
        <v>4951</v>
      </c>
      <c r="X1707" t="s">
        <v>6912</v>
      </c>
      <c r="Y1707" t="s">
        <v>4626</v>
      </c>
      <c r="Z1707" t="s">
        <v>8</v>
      </c>
      <c r="AA1707">
        <v>0</v>
      </c>
      <c r="AB1707" t="s">
        <v>195</v>
      </c>
      <c r="AC1707">
        <v>0</v>
      </c>
      <c r="AD1707" t="s">
        <v>195</v>
      </c>
      <c r="AE1707">
        <v>0</v>
      </c>
      <c r="AF1707" t="s">
        <v>195</v>
      </c>
      <c r="AG1707">
        <v>0</v>
      </c>
      <c r="AH1707" t="s">
        <v>195</v>
      </c>
      <c r="AI1707">
        <v>1</v>
      </c>
      <c r="AJ1707" t="s">
        <v>97</v>
      </c>
      <c r="AK1707">
        <v>3120114</v>
      </c>
      <c r="AL1707">
        <v>3120000</v>
      </c>
      <c r="AM1707" t="s">
        <v>195</v>
      </c>
      <c r="AN1707">
        <v>0</v>
      </c>
      <c r="AO1707" t="s">
        <v>5011</v>
      </c>
      <c r="AP1707">
        <v>64495</v>
      </c>
      <c r="AQ1707">
        <v>143089</v>
      </c>
      <c r="AR1707">
        <v>143787</v>
      </c>
      <c r="AS1707">
        <v>249385</v>
      </c>
      <c r="AT1707">
        <v>151209</v>
      </c>
      <c r="AU1707">
        <v>131133</v>
      </c>
      <c r="AV1707">
        <v>380000</v>
      </c>
      <c r="AW1707">
        <v>380000</v>
      </c>
      <c r="AX1707">
        <v>380000</v>
      </c>
      <c r="AY1707">
        <v>380000</v>
      </c>
      <c r="AZ1707">
        <v>380000</v>
      </c>
      <c r="BA1707">
        <v>336902</v>
      </c>
      <c r="BB1707" t="s">
        <v>3796</v>
      </c>
      <c r="BC1707" t="s">
        <v>3797</v>
      </c>
      <c r="BD1707" t="s">
        <v>3813</v>
      </c>
      <c r="BE1707" t="s">
        <v>4605</v>
      </c>
      <c r="BF1707" t="s">
        <v>6134</v>
      </c>
      <c r="BG1707" t="s">
        <v>6882</v>
      </c>
      <c r="BH1707" t="s">
        <v>4947</v>
      </c>
      <c r="BI1707" t="s">
        <v>195</v>
      </c>
      <c r="BJ1707" t="s">
        <v>195</v>
      </c>
      <c r="BK1707" t="s">
        <v>4639</v>
      </c>
      <c r="BL1707" t="s">
        <v>6718</v>
      </c>
      <c r="BM1707" t="s">
        <v>6137</v>
      </c>
      <c r="BN1707" t="s">
        <v>76</v>
      </c>
      <c r="BO1707" t="s">
        <v>4950</v>
      </c>
      <c r="BP1707" s="441" t="str">
        <f t="shared" si="26"/>
        <v>WA.2378.EBA.994.001.AA.511125</v>
      </c>
    </row>
    <row r="1708" spans="1:68">
      <c r="A1708" t="s">
        <v>5010</v>
      </c>
      <c r="B1708" t="s">
        <v>4936</v>
      </c>
      <c r="C1708" t="s">
        <v>4937</v>
      </c>
      <c r="D1708" t="s">
        <v>3795</v>
      </c>
      <c r="E1708" t="s">
        <v>197</v>
      </c>
      <c r="F1708" t="s">
        <v>3812</v>
      </c>
      <c r="G1708" t="s">
        <v>820</v>
      </c>
      <c r="H1708" t="s">
        <v>4938</v>
      </c>
      <c r="I1708">
        <v>9</v>
      </c>
      <c r="J1708" t="s">
        <v>5716</v>
      </c>
      <c r="K1708">
        <v>1</v>
      </c>
      <c r="L1708" t="s">
        <v>501</v>
      </c>
      <c r="M1708" t="s">
        <v>1750</v>
      </c>
      <c r="N1708" t="s">
        <v>1751</v>
      </c>
      <c r="O1708" t="s">
        <v>541</v>
      </c>
      <c r="P1708" t="s">
        <v>8</v>
      </c>
      <c r="Q1708" t="s">
        <v>4570</v>
      </c>
      <c r="R1708" t="s">
        <v>4940</v>
      </c>
      <c r="S1708" t="s">
        <v>195</v>
      </c>
      <c r="T1708" t="s">
        <v>4570</v>
      </c>
      <c r="U1708" t="s">
        <v>4570</v>
      </c>
      <c r="V1708" t="s">
        <v>4496</v>
      </c>
      <c r="W1708" t="s">
        <v>4570</v>
      </c>
      <c r="X1708" t="s">
        <v>6913</v>
      </c>
      <c r="Y1708" t="s">
        <v>4610</v>
      </c>
      <c r="Z1708" t="s">
        <v>8</v>
      </c>
      <c r="AA1708">
        <v>0</v>
      </c>
      <c r="AB1708" t="s">
        <v>195</v>
      </c>
      <c r="AC1708">
        <v>0</v>
      </c>
      <c r="AD1708" t="s">
        <v>195</v>
      </c>
      <c r="AE1708">
        <v>0</v>
      </c>
      <c r="AF1708" t="s">
        <v>195</v>
      </c>
      <c r="AG1708">
        <v>0</v>
      </c>
      <c r="AH1708" t="s">
        <v>195</v>
      </c>
      <c r="AI1708">
        <v>14</v>
      </c>
      <c r="AJ1708" t="s">
        <v>97</v>
      </c>
      <c r="AK1708">
        <v>347000</v>
      </c>
      <c r="AL1708">
        <v>4858000</v>
      </c>
      <c r="AM1708" t="s">
        <v>195</v>
      </c>
      <c r="AN1708">
        <v>0</v>
      </c>
      <c r="AO1708" t="s">
        <v>5011</v>
      </c>
      <c r="AP1708">
        <v>149197</v>
      </c>
      <c r="AQ1708">
        <v>331012</v>
      </c>
      <c r="AR1708">
        <v>332627</v>
      </c>
      <c r="AS1708">
        <v>576911</v>
      </c>
      <c r="AT1708">
        <v>349796</v>
      </c>
      <c r="AU1708">
        <v>303355</v>
      </c>
      <c r="AV1708">
        <v>675790</v>
      </c>
      <c r="AW1708">
        <v>443519</v>
      </c>
      <c r="AX1708">
        <v>347783</v>
      </c>
      <c r="AY1708">
        <v>420492</v>
      </c>
      <c r="AZ1708">
        <v>453864</v>
      </c>
      <c r="BA1708">
        <v>473654</v>
      </c>
      <c r="BB1708" t="s">
        <v>3796</v>
      </c>
      <c r="BC1708" t="s">
        <v>3797</v>
      </c>
      <c r="BD1708" t="s">
        <v>3813</v>
      </c>
      <c r="BE1708" t="s">
        <v>4605</v>
      </c>
      <c r="BF1708" t="s">
        <v>6134</v>
      </c>
      <c r="BG1708" t="s">
        <v>6886</v>
      </c>
      <c r="BH1708" t="s">
        <v>4947</v>
      </c>
      <c r="BI1708" t="s">
        <v>195</v>
      </c>
      <c r="BJ1708" t="s">
        <v>195</v>
      </c>
      <c r="BK1708" t="s">
        <v>4639</v>
      </c>
      <c r="BL1708" t="s">
        <v>6914</v>
      </c>
      <c r="BM1708" t="s">
        <v>6137</v>
      </c>
      <c r="BN1708" t="s">
        <v>76</v>
      </c>
      <c r="BO1708" t="s">
        <v>4950</v>
      </c>
      <c r="BP1708" s="441" t="str">
        <f t="shared" si="26"/>
        <v>WA.2378.EBA.994.001.DA.511125</v>
      </c>
    </row>
    <row r="1709" spans="1:68">
      <c r="A1709" t="s">
        <v>4935</v>
      </c>
      <c r="B1709" t="s">
        <v>4936</v>
      </c>
      <c r="C1709" t="s">
        <v>4937</v>
      </c>
      <c r="D1709" t="s">
        <v>3795</v>
      </c>
      <c r="E1709" t="s">
        <v>197</v>
      </c>
      <c r="F1709" t="s">
        <v>3812</v>
      </c>
      <c r="G1709" t="s">
        <v>820</v>
      </c>
      <c r="H1709" t="s">
        <v>4938</v>
      </c>
      <c r="I1709">
        <v>9</v>
      </c>
      <c r="J1709" t="s">
        <v>5716</v>
      </c>
      <c r="K1709">
        <v>1</v>
      </c>
      <c r="L1709" t="s">
        <v>501</v>
      </c>
      <c r="M1709" t="s">
        <v>547</v>
      </c>
      <c r="N1709" t="s">
        <v>1683</v>
      </c>
      <c r="O1709" t="s">
        <v>542</v>
      </c>
      <c r="P1709" t="s">
        <v>8</v>
      </c>
      <c r="Q1709" t="s">
        <v>4570</v>
      </c>
      <c r="R1709" t="s">
        <v>4940</v>
      </c>
      <c r="S1709" t="s">
        <v>195</v>
      </c>
      <c r="T1709" t="s">
        <v>4570</v>
      </c>
      <c r="U1709" t="s">
        <v>4570</v>
      </c>
      <c r="V1709" t="s">
        <v>4496</v>
      </c>
      <c r="W1709" t="s">
        <v>4570</v>
      </c>
      <c r="X1709" t="s">
        <v>6915</v>
      </c>
      <c r="Y1709" t="s">
        <v>4609</v>
      </c>
      <c r="Z1709" t="s">
        <v>8</v>
      </c>
      <c r="AA1709">
        <v>0</v>
      </c>
      <c r="AB1709" t="s">
        <v>195</v>
      </c>
      <c r="AC1709">
        <v>0</v>
      </c>
      <c r="AD1709" t="s">
        <v>195</v>
      </c>
      <c r="AE1709">
        <v>0</v>
      </c>
      <c r="AF1709" t="s">
        <v>195</v>
      </c>
      <c r="AG1709">
        <v>0</v>
      </c>
      <c r="AH1709" t="s">
        <v>195</v>
      </c>
      <c r="AI1709">
        <v>12</v>
      </c>
      <c r="AJ1709" t="s">
        <v>97</v>
      </c>
      <c r="AK1709">
        <v>17083334</v>
      </c>
      <c r="AL1709">
        <v>205000000</v>
      </c>
      <c r="AM1709" t="s">
        <v>195</v>
      </c>
      <c r="AN1709">
        <v>0</v>
      </c>
      <c r="AO1709" t="s">
        <v>4943</v>
      </c>
      <c r="AP1709">
        <v>6627258</v>
      </c>
      <c r="AQ1709">
        <v>14703341</v>
      </c>
      <c r="AR1709">
        <v>14775106</v>
      </c>
      <c r="AS1709">
        <v>24297953</v>
      </c>
      <c r="AT1709">
        <v>18839301</v>
      </c>
      <c r="AU1709">
        <v>13474833</v>
      </c>
      <c r="AV1709">
        <v>30018192</v>
      </c>
      <c r="AW1709">
        <v>19700828</v>
      </c>
      <c r="AX1709">
        <v>13474833</v>
      </c>
      <c r="AY1709">
        <v>18677986</v>
      </c>
      <c r="AZ1709">
        <v>20160369</v>
      </c>
      <c r="BA1709">
        <v>10250000</v>
      </c>
      <c r="BB1709" t="s">
        <v>3796</v>
      </c>
      <c r="BC1709" t="s">
        <v>3797</v>
      </c>
      <c r="BD1709" t="s">
        <v>3813</v>
      </c>
      <c r="BE1709" t="s">
        <v>4605</v>
      </c>
      <c r="BF1709" t="s">
        <v>6134</v>
      </c>
      <c r="BG1709" t="s">
        <v>6882</v>
      </c>
      <c r="BH1709" t="s">
        <v>4947</v>
      </c>
      <c r="BI1709" t="s">
        <v>195</v>
      </c>
      <c r="BJ1709" t="s">
        <v>195</v>
      </c>
      <c r="BK1709" t="s">
        <v>4640</v>
      </c>
      <c r="BL1709" t="s">
        <v>6720</v>
      </c>
      <c r="BM1709" t="s">
        <v>6137</v>
      </c>
      <c r="BN1709" t="s">
        <v>76</v>
      </c>
      <c r="BO1709" t="s">
        <v>4950</v>
      </c>
      <c r="BP1709" s="441" t="str">
        <f t="shared" si="26"/>
        <v>WA.2378.EBA.994.001.AA.511126</v>
      </c>
    </row>
    <row r="1710" spans="1:68">
      <c r="A1710" t="s">
        <v>4935</v>
      </c>
      <c r="B1710" t="s">
        <v>4936</v>
      </c>
      <c r="C1710" t="s">
        <v>4937</v>
      </c>
      <c r="D1710" t="s">
        <v>3795</v>
      </c>
      <c r="E1710" t="s">
        <v>197</v>
      </c>
      <c r="F1710" t="s">
        <v>3812</v>
      </c>
      <c r="G1710" t="s">
        <v>820</v>
      </c>
      <c r="H1710" t="s">
        <v>4938</v>
      </c>
      <c r="I1710">
        <v>9</v>
      </c>
      <c r="J1710" t="s">
        <v>5716</v>
      </c>
      <c r="K1710">
        <v>1</v>
      </c>
      <c r="L1710" t="s">
        <v>501</v>
      </c>
      <c r="M1710" t="s">
        <v>1750</v>
      </c>
      <c r="N1710" t="s">
        <v>1751</v>
      </c>
      <c r="O1710" t="s">
        <v>542</v>
      </c>
      <c r="P1710" t="s">
        <v>8</v>
      </c>
      <c r="Q1710" t="s">
        <v>4570</v>
      </c>
      <c r="R1710" t="s">
        <v>4940</v>
      </c>
      <c r="S1710" t="s">
        <v>195</v>
      </c>
      <c r="T1710" t="s">
        <v>4570</v>
      </c>
      <c r="U1710" t="s">
        <v>4570</v>
      </c>
      <c r="V1710" t="s">
        <v>4496</v>
      </c>
      <c r="W1710" t="s">
        <v>4570</v>
      </c>
      <c r="X1710" t="s">
        <v>6916</v>
      </c>
      <c r="Y1710" t="s">
        <v>4609</v>
      </c>
      <c r="Z1710" t="s">
        <v>8</v>
      </c>
      <c r="AA1710">
        <v>0</v>
      </c>
      <c r="AB1710" t="s">
        <v>195</v>
      </c>
      <c r="AC1710">
        <v>0</v>
      </c>
      <c r="AD1710" t="s">
        <v>195</v>
      </c>
      <c r="AE1710">
        <v>0</v>
      </c>
      <c r="AF1710" t="s">
        <v>195</v>
      </c>
      <c r="AG1710">
        <v>0</v>
      </c>
      <c r="AH1710" t="s">
        <v>195</v>
      </c>
      <c r="AI1710">
        <v>12</v>
      </c>
      <c r="AJ1710" t="s">
        <v>97</v>
      </c>
      <c r="AK1710">
        <v>7495667</v>
      </c>
      <c r="AL1710">
        <v>89948000</v>
      </c>
      <c r="AM1710" t="s">
        <v>195</v>
      </c>
      <c r="AN1710">
        <v>0</v>
      </c>
      <c r="AO1710" t="s">
        <v>4943</v>
      </c>
      <c r="AP1710">
        <v>2907847</v>
      </c>
      <c r="AQ1710">
        <v>6451396</v>
      </c>
      <c r="AR1710">
        <v>6482884</v>
      </c>
      <c r="AS1710">
        <v>10661231</v>
      </c>
      <c r="AT1710">
        <v>8266134</v>
      </c>
      <c r="AU1710">
        <v>5912362</v>
      </c>
      <c r="AV1710">
        <v>13171104</v>
      </c>
      <c r="AW1710">
        <v>8644147</v>
      </c>
      <c r="AX1710">
        <v>5912362</v>
      </c>
      <c r="AY1710">
        <v>8195354</v>
      </c>
      <c r="AZ1710">
        <v>8845780</v>
      </c>
      <c r="BA1710">
        <v>4497399</v>
      </c>
      <c r="BB1710" t="s">
        <v>3796</v>
      </c>
      <c r="BC1710" t="s">
        <v>3797</v>
      </c>
      <c r="BD1710" t="s">
        <v>3813</v>
      </c>
      <c r="BE1710" t="s">
        <v>4605</v>
      </c>
      <c r="BF1710" t="s">
        <v>6134</v>
      </c>
      <c r="BG1710" t="s">
        <v>6886</v>
      </c>
      <c r="BH1710" t="s">
        <v>4947</v>
      </c>
      <c r="BI1710" t="s">
        <v>195</v>
      </c>
      <c r="BJ1710" t="s">
        <v>195</v>
      </c>
      <c r="BK1710" t="s">
        <v>4640</v>
      </c>
      <c r="BL1710" t="s">
        <v>6720</v>
      </c>
      <c r="BM1710" t="s">
        <v>6137</v>
      </c>
      <c r="BN1710" t="s">
        <v>76</v>
      </c>
      <c r="BO1710" t="s">
        <v>4950</v>
      </c>
      <c r="BP1710" s="441" t="str">
        <f t="shared" si="26"/>
        <v>WA.2378.EBA.994.001.DA.511126</v>
      </c>
    </row>
    <row r="1711" spans="1:68">
      <c r="A1711" t="s">
        <v>5010</v>
      </c>
      <c r="B1711" t="s">
        <v>4936</v>
      </c>
      <c r="C1711" t="s">
        <v>4937</v>
      </c>
      <c r="D1711" t="s">
        <v>3795</v>
      </c>
      <c r="E1711" t="s">
        <v>197</v>
      </c>
      <c r="F1711" t="s">
        <v>3812</v>
      </c>
      <c r="G1711" t="s">
        <v>820</v>
      </c>
      <c r="H1711" t="s">
        <v>4938</v>
      </c>
      <c r="I1711">
        <v>9</v>
      </c>
      <c r="J1711" t="s">
        <v>5716</v>
      </c>
      <c r="K1711">
        <v>1</v>
      </c>
      <c r="L1711" t="s">
        <v>501</v>
      </c>
      <c r="M1711" t="s">
        <v>547</v>
      </c>
      <c r="N1711" t="s">
        <v>1683</v>
      </c>
      <c r="O1711" t="s">
        <v>542</v>
      </c>
      <c r="P1711" t="s">
        <v>8</v>
      </c>
      <c r="Q1711" t="s">
        <v>4570</v>
      </c>
      <c r="R1711" t="s">
        <v>4940</v>
      </c>
      <c r="S1711" t="s">
        <v>195</v>
      </c>
      <c r="T1711" t="s">
        <v>4570</v>
      </c>
      <c r="U1711" t="s">
        <v>4570</v>
      </c>
      <c r="V1711" t="s">
        <v>4496</v>
      </c>
      <c r="W1711" t="s">
        <v>4570</v>
      </c>
      <c r="X1711" t="s">
        <v>6915</v>
      </c>
      <c r="Y1711" t="s">
        <v>4609</v>
      </c>
      <c r="Z1711" t="s">
        <v>8</v>
      </c>
      <c r="AA1711">
        <v>0</v>
      </c>
      <c r="AB1711" t="s">
        <v>195</v>
      </c>
      <c r="AC1711">
        <v>0</v>
      </c>
      <c r="AD1711" t="s">
        <v>195</v>
      </c>
      <c r="AE1711">
        <v>0</v>
      </c>
      <c r="AF1711" t="s">
        <v>195</v>
      </c>
      <c r="AG1711">
        <v>0</v>
      </c>
      <c r="AH1711" t="s">
        <v>195</v>
      </c>
      <c r="AI1711">
        <v>1</v>
      </c>
      <c r="AJ1711" t="s">
        <v>1651</v>
      </c>
      <c r="AK1711">
        <v>204450000</v>
      </c>
      <c r="AL1711">
        <v>204450000</v>
      </c>
      <c r="AM1711" t="s">
        <v>195</v>
      </c>
      <c r="AN1711">
        <v>0</v>
      </c>
      <c r="AO1711" t="s">
        <v>5011</v>
      </c>
      <c r="AP1711">
        <v>6295895</v>
      </c>
      <c r="AQ1711">
        <v>13968174</v>
      </c>
      <c r="AR1711">
        <v>14036351</v>
      </c>
      <c r="AS1711">
        <v>24344754</v>
      </c>
      <c r="AT1711">
        <v>14760845</v>
      </c>
      <c r="AU1711">
        <v>12801091</v>
      </c>
      <c r="AV1711">
        <v>28517283</v>
      </c>
      <c r="AW1711">
        <v>18715787</v>
      </c>
      <c r="AX1711">
        <v>14675884</v>
      </c>
      <c r="AY1711">
        <v>17744087</v>
      </c>
      <c r="AZ1711">
        <v>19152351</v>
      </c>
      <c r="BA1711">
        <v>19437498</v>
      </c>
      <c r="BB1711" t="s">
        <v>3796</v>
      </c>
      <c r="BC1711" t="s">
        <v>3797</v>
      </c>
      <c r="BD1711" t="s">
        <v>3813</v>
      </c>
      <c r="BE1711" t="s">
        <v>4605</v>
      </c>
      <c r="BF1711" t="s">
        <v>6134</v>
      </c>
      <c r="BG1711" t="s">
        <v>6882</v>
      </c>
      <c r="BH1711" t="s">
        <v>4947</v>
      </c>
      <c r="BI1711" t="s">
        <v>195</v>
      </c>
      <c r="BJ1711" t="s">
        <v>195</v>
      </c>
      <c r="BK1711" t="s">
        <v>4640</v>
      </c>
      <c r="BL1711" t="s">
        <v>6720</v>
      </c>
      <c r="BM1711" t="s">
        <v>6137</v>
      </c>
      <c r="BN1711" t="s">
        <v>76</v>
      </c>
      <c r="BO1711" t="s">
        <v>4950</v>
      </c>
      <c r="BP1711" s="441" t="str">
        <f t="shared" si="26"/>
        <v>WA.2378.EBA.994.001.AA.511126</v>
      </c>
    </row>
    <row r="1712" spans="1:68">
      <c r="A1712" t="s">
        <v>5010</v>
      </c>
      <c r="B1712" t="s">
        <v>4936</v>
      </c>
      <c r="C1712" t="s">
        <v>4937</v>
      </c>
      <c r="D1712" t="s">
        <v>3795</v>
      </c>
      <c r="E1712" t="s">
        <v>197</v>
      </c>
      <c r="F1712" t="s">
        <v>3812</v>
      </c>
      <c r="G1712" t="s">
        <v>820</v>
      </c>
      <c r="H1712" t="s">
        <v>4938</v>
      </c>
      <c r="I1712">
        <v>9</v>
      </c>
      <c r="J1712" t="s">
        <v>5716</v>
      </c>
      <c r="K1712">
        <v>1</v>
      </c>
      <c r="L1712" t="s">
        <v>501</v>
      </c>
      <c r="M1712" t="s">
        <v>1750</v>
      </c>
      <c r="N1712" t="s">
        <v>1751</v>
      </c>
      <c r="O1712" t="s">
        <v>542</v>
      </c>
      <c r="P1712" t="s">
        <v>8</v>
      </c>
      <c r="Q1712" t="s">
        <v>4570</v>
      </c>
      <c r="R1712" t="s">
        <v>4940</v>
      </c>
      <c r="S1712" t="s">
        <v>195</v>
      </c>
      <c r="T1712" t="s">
        <v>4570</v>
      </c>
      <c r="U1712" t="s">
        <v>4570</v>
      </c>
      <c r="V1712" t="s">
        <v>4496</v>
      </c>
      <c r="W1712" t="s">
        <v>4570</v>
      </c>
      <c r="X1712" t="s">
        <v>6916</v>
      </c>
      <c r="Y1712" t="s">
        <v>4609</v>
      </c>
      <c r="Z1712" t="s">
        <v>8</v>
      </c>
      <c r="AA1712">
        <v>0</v>
      </c>
      <c r="AB1712" t="s">
        <v>195</v>
      </c>
      <c r="AC1712">
        <v>0</v>
      </c>
      <c r="AD1712" t="s">
        <v>195</v>
      </c>
      <c r="AE1712">
        <v>0</v>
      </c>
      <c r="AF1712" t="s">
        <v>195</v>
      </c>
      <c r="AG1712">
        <v>0</v>
      </c>
      <c r="AH1712" t="s">
        <v>195</v>
      </c>
      <c r="AI1712">
        <v>12</v>
      </c>
      <c r="AJ1712" t="s">
        <v>97</v>
      </c>
      <c r="AK1712">
        <v>7495667</v>
      </c>
      <c r="AL1712">
        <v>89948000</v>
      </c>
      <c r="AM1712" t="s">
        <v>195</v>
      </c>
      <c r="AN1712">
        <v>0</v>
      </c>
      <c r="AO1712" t="s">
        <v>5011</v>
      </c>
      <c r="AP1712">
        <v>2762454</v>
      </c>
      <c r="AQ1712">
        <v>6128826</v>
      </c>
      <c r="AR1712">
        <v>6158740</v>
      </c>
      <c r="AS1712">
        <v>10681765</v>
      </c>
      <c r="AT1712">
        <v>6476627</v>
      </c>
      <c r="AU1712">
        <v>5616744</v>
      </c>
      <c r="AV1712">
        <v>12512549</v>
      </c>
      <c r="AW1712">
        <v>8211940</v>
      </c>
      <c r="AX1712">
        <v>6439348</v>
      </c>
      <c r="AY1712">
        <v>7785586</v>
      </c>
      <c r="AZ1712">
        <v>8403491</v>
      </c>
      <c r="BA1712">
        <v>8769930</v>
      </c>
      <c r="BB1712" t="s">
        <v>3796</v>
      </c>
      <c r="BC1712" t="s">
        <v>3797</v>
      </c>
      <c r="BD1712" t="s">
        <v>3813</v>
      </c>
      <c r="BE1712" t="s">
        <v>4605</v>
      </c>
      <c r="BF1712" t="s">
        <v>6134</v>
      </c>
      <c r="BG1712" t="s">
        <v>6886</v>
      </c>
      <c r="BH1712" t="s">
        <v>4947</v>
      </c>
      <c r="BI1712" t="s">
        <v>195</v>
      </c>
      <c r="BJ1712" t="s">
        <v>195</v>
      </c>
      <c r="BK1712" t="s">
        <v>4640</v>
      </c>
      <c r="BL1712" t="s">
        <v>6720</v>
      </c>
      <c r="BM1712" t="s">
        <v>6137</v>
      </c>
      <c r="BN1712" t="s">
        <v>76</v>
      </c>
      <c r="BO1712" t="s">
        <v>4950</v>
      </c>
      <c r="BP1712" s="441" t="str">
        <f t="shared" si="26"/>
        <v>WA.2378.EBA.994.001.DA.511126</v>
      </c>
    </row>
    <row r="1713" spans="1:68">
      <c r="A1713" t="s">
        <v>4935</v>
      </c>
      <c r="B1713" t="s">
        <v>4936</v>
      </c>
      <c r="C1713" t="s">
        <v>4937</v>
      </c>
      <c r="D1713" t="s">
        <v>3795</v>
      </c>
      <c r="E1713" t="s">
        <v>197</v>
      </c>
      <c r="F1713" t="s">
        <v>3812</v>
      </c>
      <c r="G1713" t="s">
        <v>820</v>
      </c>
      <c r="H1713" t="s">
        <v>4938</v>
      </c>
      <c r="I1713">
        <v>9</v>
      </c>
      <c r="J1713" t="s">
        <v>5716</v>
      </c>
      <c r="K1713">
        <v>1</v>
      </c>
      <c r="L1713" t="s">
        <v>501</v>
      </c>
      <c r="M1713" t="s">
        <v>547</v>
      </c>
      <c r="N1713" t="s">
        <v>1683</v>
      </c>
      <c r="O1713" t="s">
        <v>543</v>
      </c>
      <c r="P1713" t="s">
        <v>8</v>
      </c>
      <c r="Q1713" t="s">
        <v>4570</v>
      </c>
      <c r="R1713" t="s">
        <v>4940</v>
      </c>
      <c r="S1713" t="s">
        <v>195</v>
      </c>
      <c r="T1713" t="s">
        <v>4570</v>
      </c>
      <c r="U1713" t="s">
        <v>4570</v>
      </c>
      <c r="V1713" t="s">
        <v>4496</v>
      </c>
      <c r="W1713" t="s">
        <v>4570</v>
      </c>
      <c r="X1713" t="s">
        <v>6917</v>
      </c>
      <c r="Y1713" t="s">
        <v>4608</v>
      </c>
      <c r="Z1713" t="s">
        <v>8</v>
      </c>
      <c r="AA1713">
        <v>0</v>
      </c>
      <c r="AB1713" t="s">
        <v>195</v>
      </c>
      <c r="AC1713">
        <v>0</v>
      </c>
      <c r="AD1713" t="s">
        <v>195</v>
      </c>
      <c r="AE1713">
        <v>0</v>
      </c>
      <c r="AF1713" t="s">
        <v>195</v>
      </c>
      <c r="AG1713">
        <v>0</v>
      </c>
      <c r="AH1713" t="s">
        <v>195</v>
      </c>
      <c r="AI1713">
        <v>12</v>
      </c>
      <c r="AJ1713" t="s">
        <v>97</v>
      </c>
      <c r="AK1713">
        <v>47333334</v>
      </c>
      <c r="AL1713">
        <v>568000000</v>
      </c>
      <c r="AM1713" t="s">
        <v>195</v>
      </c>
      <c r="AN1713">
        <v>0</v>
      </c>
      <c r="AO1713" t="s">
        <v>4943</v>
      </c>
      <c r="AP1713">
        <v>18362354</v>
      </c>
      <c r="AQ1713">
        <v>40739012</v>
      </c>
      <c r="AR1713">
        <v>40937854</v>
      </c>
      <c r="AS1713">
        <v>67323110</v>
      </c>
      <c r="AT1713">
        <v>52198648</v>
      </c>
      <c r="AU1713">
        <v>37335147</v>
      </c>
      <c r="AV1713">
        <v>83172357</v>
      </c>
      <c r="AW1713">
        <v>54585710</v>
      </c>
      <c r="AX1713">
        <v>37335147</v>
      </c>
      <c r="AY1713">
        <v>51751689</v>
      </c>
      <c r="AZ1713">
        <v>55858975</v>
      </c>
      <c r="BA1713">
        <v>28399997</v>
      </c>
      <c r="BB1713" t="s">
        <v>3796</v>
      </c>
      <c r="BC1713" t="s">
        <v>3797</v>
      </c>
      <c r="BD1713" t="s">
        <v>3813</v>
      </c>
      <c r="BE1713" t="s">
        <v>4605</v>
      </c>
      <c r="BF1713" t="s">
        <v>6134</v>
      </c>
      <c r="BG1713" t="s">
        <v>6882</v>
      </c>
      <c r="BH1713" t="s">
        <v>4947</v>
      </c>
      <c r="BI1713" t="s">
        <v>195</v>
      </c>
      <c r="BJ1713" t="s">
        <v>195</v>
      </c>
      <c r="BK1713" t="s">
        <v>4641</v>
      </c>
      <c r="BL1713" t="s">
        <v>6722</v>
      </c>
      <c r="BM1713" t="s">
        <v>6137</v>
      </c>
      <c r="BN1713" t="s">
        <v>76</v>
      </c>
      <c r="BO1713" t="s">
        <v>4950</v>
      </c>
      <c r="BP1713" s="441" t="str">
        <f t="shared" si="26"/>
        <v>WA.2378.EBA.994.001.AA.511129</v>
      </c>
    </row>
    <row r="1714" spans="1:68">
      <c r="A1714" t="s">
        <v>4935</v>
      </c>
      <c r="B1714" t="s">
        <v>4936</v>
      </c>
      <c r="C1714" t="s">
        <v>4937</v>
      </c>
      <c r="D1714" t="s">
        <v>3795</v>
      </c>
      <c r="E1714" t="s">
        <v>197</v>
      </c>
      <c r="F1714" t="s">
        <v>3812</v>
      </c>
      <c r="G1714" t="s">
        <v>820</v>
      </c>
      <c r="H1714" t="s">
        <v>4938</v>
      </c>
      <c r="I1714">
        <v>9</v>
      </c>
      <c r="J1714" t="s">
        <v>5716</v>
      </c>
      <c r="K1714">
        <v>1</v>
      </c>
      <c r="L1714" t="s">
        <v>501</v>
      </c>
      <c r="M1714" t="s">
        <v>1750</v>
      </c>
      <c r="N1714" t="s">
        <v>1751</v>
      </c>
      <c r="O1714" t="s">
        <v>543</v>
      </c>
      <c r="P1714" t="s">
        <v>8</v>
      </c>
      <c r="Q1714" t="s">
        <v>4570</v>
      </c>
      <c r="R1714" t="s">
        <v>4940</v>
      </c>
      <c r="S1714" t="s">
        <v>195</v>
      </c>
      <c r="T1714" t="s">
        <v>4570</v>
      </c>
      <c r="U1714" t="s">
        <v>4570</v>
      </c>
      <c r="V1714" t="s">
        <v>4496</v>
      </c>
      <c r="W1714" t="s">
        <v>4570</v>
      </c>
      <c r="X1714" t="s">
        <v>6918</v>
      </c>
      <c r="Y1714" t="s">
        <v>4608</v>
      </c>
      <c r="Z1714" t="s">
        <v>8</v>
      </c>
      <c r="AA1714">
        <v>0</v>
      </c>
      <c r="AB1714" t="s">
        <v>195</v>
      </c>
      <c r="AC1714">
        <v>0</v>
      </c>
      <c r="AD1714" t="s">
        <v>195</v>
      </c>
      <c r="AE1714">
        <v>0</v>
      </c>
      <c r="AF1714" t="s">
        <v>195</v>
      </c>
      <c r="AG1714">
        <v>0</v>
      </c>
      <c r="AH1714" t="s">
        <v>195</v>
      </c>
      <c r="AI1714">
        <v>12</v>
      </c>
      <c r="AJ1714" t="s">
        <v>97</v>
      </c>
      <c r="AK1714">
        <v>32243000</v>
      </c>
      <c r="AL1714">
        <v>386916000</v>
      </c>
      <c r="AM1714" t="s">
        <v>195</v>
      </c>
      <c r="AN1714">
        <v>0</v>
      </c>
      <c r="AO1714" t="s">
        <v>4943</v>
      </c>
      <c r="AP1714">
        <v>12508254</v>
      </c>
      <c r="AQ1714">
        <v>27751013</v>
      </c>
      <c r="AR1714">
        <v>27886463</v>
      </c>
      <c r="AS1714">
        <v>45859839</v>
      </c>
      <c r="AT1714">
        <v>35557205</v>
      </c>
      <c r="AU1714">
        <v>25432334</v>
      </c>
      <c r="AV1714">
        <v>56656190</v>
      </c>
      <c r="AW1714">
        <v>37183248</v>
      </c>
      <c r="AX1714">
        <v>25432334</v>
      </c>
      <c r="AY1714">
        <v>35252740</v>
      </c>
      <c r="AZ1714">
        <v>38050583</v>
      </c>
      <c r="BA1714">
        <v>19345797</v>
      </c>
      <c r="BB1714" t="s">
        <v>3796</v>
      </c>
      <c r="BC1714" t="s">
        <v>3797</v>
      </c>
      <c r="BD1714" t="s">
        <v>3813</v>
      </c>
      <c r="BE1714" t="s">
        <v>4605</v>
      </c>
      <c r="BF1714" t="s">
        <v>6134</v>
      </c>
      <c r="BG1714" t="s">
        <v>6886</v>
      </c>
      <c r="BH1714" t="s">
        <v>4947</v>
      </c>
      <c r="BI1714" t="s">
        <v>195</v>
      </c>
      <c r="BJ1714" t="s">
        <v>195</v>
      </c>
      <c r="BK1714" t="s">
        <v>4641</v>
      </c>
      <c r="BL1714" t="s">
        <v>6722</v>
      </c>
      <c r="BM1714" t="s">
        <v>6137</v>
      </c>
      <c r="BN1714" t="s">
        <v>76</v>
      </c>
      <c r="BO1714" t="s">
        <v>4950</v>
      </c>
      <c r="BP1714" s="441" t="str">
        <f t="shared" si="26"/>
        <v>WA.2378.EBA.994.001.DA.511129</v>
      </c>
    </row>
    <row r="1715" spans="1:68">
      <c r="A1715" t="s">
        <v>5010</v>
      </c>
      <c r="B1715" t="s">
        <v>4936</v>
      </c>
      <c r="C1715" t="s">
        <v>4937</v>
      </c>
      <c r="D1715" t="s">
        <v>3795</v>
      </c>
      <c r="E1715" t="s">
        <v>197</v>
      </c>
      <c r="F1715" t="s">
        <v>3812</v>
      </c>
      <c r="G1715" t="s">
        <v>820</v>
      </c>
      <c r="H1715" t="s">
        <v>4938</v>
      </c>
      <c r="I1715">
        <v>9</v>
      </c>
      <c r="J1715" t="s">
        <v>5716</v>
      </c>
      <c r="K1715">
        <v>1</v>
      </c>
      <c r="L1715" t="s">
        <v>501</v>
      </c>
      <c r="M1715" t="s">
        <v>547</v>
      </c>
      <c r="N1715" t="s">
        <v>1683</v>
      </c>
      <c r="O1715" t="s">
        <v>543</v>
      </c>
      <c r="P1715" t="s">
        <v>8</v>
      </c>
      <c r="Q1715" t="s">
        <v>4570</v>
      </c>
      <c r="R1715" t="s">
        <v>4940</v>
      </c>
      <c r="S1715" t="s">
        <v>195</v>
      </c>
      <c r="T1715" t="s">
        <v>4570</v>
      </c>
      <c r="U1715" t="s">
        <v>4570</v>
      </c>
      <c r="V1715" t="s">
        <v>4496</v>
      </c>
      <c r="W1715" t="s">
        <v>4570</v>
      </c>
      <c r="X1715" t="s">
        <v>6917</v>
      </c>
      <c r="Y1715" t="s">
        <v>4608</v>
      </c>
      <c r="Z1715" t="s">
        <v>8</v>
      </c>
      <c r="AA1715">
        <v>0</v>
      </c>
      <c r="AB1715" t="s">
        <v>195</v>
      </c>
      <c r="AC1715">
        <v>0</v>
      </c>
      <c r="AD1715" t="s">
        <v>195</v>
      </c>
      <c r="AE1715">
        <v>0</v>
      </c>
      <c r="AF1715" t="s">
        <v>195</v>
      </c>
      <c r="AG1715">
        <v>0</v>
      </c>
      <c r="AH1715" t="s">
        <v>195</v>
      </c>
      <c r="AI1715">
        <v>1</v>
      </c>
      <c r="AJ1715" t="s">
        <v>1651</v>
      </c>
      <c r="AK1715">
        <v>490000000</v>
      </c>
      <c r="AL1715">
        <v>490000000</v>
      </c>
      <c r="AM1715" t="s">
        <v>195</v>
      </c>
      <c r="AN1715">
        <v>0</v>
      </c>
      <c r="AO1715" t="s">
        <v>5011</v>
      </c>
      <c r="AP1715">
        <v>17444236</v>
      </c>
      <c r="AQ1715">
        <v>38702062</v>
      </c>
      <c r="AR1715">
        <v>38890962</v>
      </c>
      <c r="AS1715">
        <v>67452781</v>
      </c>
      <c r="AT1715">
        <v>40898343</v>
      </c>
      <c r="AU1715">
        <v>35468390</v>
      </c>
      <c r="AV1715">
        <v>39013740</v>
      </c>
      <c r="AW1715">
        <v>41856425</v>
      </c>
      <c r="AX1715">
        <v>40662938</v>
      </c>
      <c r="AY1715">
        <v>39164105</v>
      </c>
      <c r="AZ1715">
        <v>43066027</v>
      </c>
      <c r="BA1715">
        <v>47379991</v>
      </c>
      <c r="BB1715" t="s">
        <v>3796</v>
      </c>
      <c r="BC1715" t="s">
        <v>3797</v>
      </c>
      <c r="BD1715" t="s">
        <v>3813</v>
      </c>
      <c r="BE1715" t="s">
        <v>4605</v>
      </c>
      <c r="BF1715" t="s">
        <v>6134</v>
      </c>
      <c r="BG1715" t="s">
        <v>6882</v>
      </c>
      <c r="BH1715" t="s">
        <v>4947</v>
      </c>
      <c r="BI1715" t="s">
        <v>195</v>
      </c>
      <c r="BJ1715" t="s">
        <v>195</v>
      </c>
      <c r="BK1715" t="s">
        <v>4641</v>
      </c>
      <c r="BL1715" t="s">
        <v>6722</v>
      </c>
      <c r="BM1715" t="s">
        <v>6137</v>
      </c>
      <c r="BN1715" t="s">
        <v>76</v>
      </c>
      <c r="BO1715" t="s">
        <v>4950</v>
      </c>
      <c r="BP1715" s="441" t="str">
        <f t="shared" si="26"/>
        <v>WA.2378.EBA.994.001.AA.511129</v>
      </c>
    </row>
    <row r="1716" spans="1:68">
      <c r="A1716" t="s">
        <v>5010</v>
      </c>
      <c r="B1716" t="s">
        <v>4936</v>
      </c>
      <c r="C1716" t="s">
        <v>4937</v>
      </c>
      <c r="D1716" t="s">
        <v>3795</v>
      </c>
      <c r="E1716" t="s">
        <v>197</v>
      </c>
      <c r="F1716" t="s">
        <v>3812</v>
      </c>
      <c r="G1716" t="s">
        <v>820</v>
      </c>
      <c r="H1716" t="s">
        <v>4938</v>
      </c>
      <c r="I1716">
        <v>9</v>
      </c>
      <c r="J1716" t="s">
        <v>5716</v>
      </c>
      <c r="K1716">
        <v>1</v>
      </c>
      <c r="L1716" t="s">
        <v>501</v>
      </c>
      <c r="M1716" t="s">
        <v>1750</v>
      </c>
      <c r="N1716" t="s">
        <v>1751</v>
      </c>
      <c r="O1716" t="s">
        <v>543</v>
      </c>
      <c r="P1716" t="s">
        <v>8</v>
      </c>
      <c r="Q1716" t="s">
        <v>4570</v>
      </c>
      <c r="R1716" t="s">
        <v>4940</v>
      </c>
      <c r="S1716" t="s">
        <v>195</v>
      </c>
      <c r="T1716" t="s">
        <v>4570</v>
      </c>
      <c r="U1716" t="s">
        <v>4570</v>
      </c>
      <c r="V1716" t="s">
        <v>4496</v>
      </c>
      <c r="W1716" t="s">
        <v>4570</v>
      </c>
      <c r="X1716" t="s">
        <v>6918</v>
      </c>
      <c r="Y1716" t="s">
        <v>4608</v>
      </c>
      <c r="Z1716" t="s">
        <v>8</v>
      </c>
      <c r="AA1716">
        <v>0</v>
      </c>
      <c r="AB1716" t="s">
        <v>195</v>
      </c>
      <c r="AC1716">
        <v>0</v>
      </c>
      <c r="AD1716" t="s">
        <v>195</v>
      </c>
      <c r="AE1716">
        <v>0</v>
      </c>
      <c r="AF1716" t="s">
        <v>195</v>
      </c>
      <c r="AG1716">
        <v>0</v>
      </c>
      <c r="AH1716" t="s">
        <v>195</v>
      </c>
      <c r="AI1716">
        <v>12</v>
      </c>
      <c r="AJ1716" t="s">
        <v>97</v>
      </c>
      <c r="AK1716">
        <v>32243000</v>
      </c>
      <c r="AL1716">
        <v>386916000</v>
      </c>
      <c r="AM1716" t="s">
        <v>195</v>
      </c>
      <c r="AN1716">
        <v>0</v>
      </c>
      <c r="AO1716" t="s">
        <v>5011</v>
      </c>
      <c r="AP1716">
        <v>11882842</v>
      </c>
      <c r="AQ1716">
        <v>26363463</v>
      </c>
      <c r="AR1716">
        <v>26492140</v>
      </c>
      <c r="AS1716">
        <v>45948169</v>
      </c>
      <c r="AT1716">
        <v>27859548</v>
      </c>
      <c r="AU1716">
        <v>24160718</v>
      </c>
      <c r="AV1716">
        <v>53823381</v>
      </c>
      <c r="AW1716">
        <v>35324085</v>
      </c>
      <c r="AX1716">
        <v>27699192</v>
      </c>
      <c r="AY1716">
        <v>33490104</v>
      </c>
      <c r="AZ1716">
        <v>36148054</v>
      </c>
      <c r="BA1716">
        <v>37724304</v>
      </c>
      <c r="BB1716" t="s">
        <v>3796</v>
      </c>
      <c r="BC1716" t="s">
        <v>3797</v>
      </c>
      <c r="BD1716" t="s">
        <v>3813</v>
      </c>
      <c r="BE1716" t="s">
        <v>4605</v>
      </c>
      <c r="BF1716" t="s">
        <v>6134</v>
      </c>
      <c r="BG1716" t="s">
        <v>6886</v>
      </c>
      <c r="BH1716" t="s">
        <v>4947</v>
      </c>
      <c r="BI1716" t="s">
        <v>195</v>
      </c>
      <c r="BJ1716" t="s">
        <v>195</v>
      </c>
      <c r="BK1716" t="s">
        <v>4641</v>
      </c>
      <c r="BL1716" t="s">
        <v>6722</v>
      </c>
      <c r="BM1716" t="s">
        <v>6137</v>
      </c>
      <c r="BN1716" t="s">
        <v>76</v>
      </c>
      <c r="BO1716" t="s">
        <v>4950</v>
      </c>
      <c r="BP1716" s="441" t="str">
        <f t="shared" si="26"/>
        <v>WA.2378.EBA.994.001.DA.511129</v>
      </c>
    </row>
    <row r="1717" spans="1:68">
      <c r="A1717" t="s">
        <v>4935</v>
      </c>
      <c r="B1717" t="s">
        <v>4936</v>
      </c>
      <c r="C1717" t="s">
        <v>4937</v>
      </c>
      <c r="D1717" t="s">
        <v>3795</v>
      </c>
      <c r="E1717" t="s">
        <v>197</v>
      </c>
      <c r="F1717" t="s">
        <v>3812</v>
      </c>
      <c r="G1717" t="s">
        <v>820</v>
      </c>
      <c r="H1717" t="s">
        <v>4938</v>
      </c>
      <c r="I1717">
        <v>9</v>
      </c>
      <c r="J1717" t="s">
        <v>5716</v>
      </c>
      <c r="K1717">
        <v>1</v>
      </c>
      <c r="L1717" t="s">
        <v>501</v>
      </c>
      <c r="M1717" t="s">
        <v>547</v>
      </c>
      <c r="N1717" t="s">
        <v>1683</v>
      </c>
      <c r="O1717" t="s">
        <v>544</v>
      </c>
      <c r="P1717" t="s">
        <v>8</v>
      </c>
      <c r="Q1717" t="s">
        <v>4570</v>
      </c>
      <c r="R1717" t="s">
        <v>4940</v>
      </c>
      <c r="S1717" t="s">
        <v>195</v>
      </c>
      <c r="T1717" t="s">
        <v>4570</v>
      </c>
      <c r="U1717" t="s">
        <v>4570</v>
      </c>
      <c r="V1717" t="s">
        <v>4496</v>
      </c>
      <c r="W1717" t="s">
        <v>4570</v>
      </c>
      <c r="X1717" t="s">
        <v>6919</v>
      </c>
      <c r="Y1717" t="s">
        <v>4617</v>
      </c>
      <c r="Z1717" t="s">
        <v>8</v>
      </c>
      <c r="AA1717">
        <v>0</v>
      </c>
      <c r="AB1717" t="s">
        <v>195</v>
      </c>
      <c r="AC1717">
        <v>0</v>
      </c>
      <c r="AD1717" t="s">
        <v>195</v>
      </c>
      <c r="AE1717">
        <v>0</v>
      </c>
      <c r="AF1717" t="s">
        <v>195</v>
      </c>
      <c r="AG1717">
        <v>0</v>
      </c>
      <c r="AH1717" t="s">
        <v>195</v>
      </c>
      <c r="AI1717">
        <v>1</v>
      </c>
      <c r="AJ1717" t="s">
        <v>97</v>
      </c>
      <c r="AK1717">
        <v>11800000</v>
      </c>
      <c r="AL1717">
        <v>11800000</v>
      </c>
      <c r="AM1717" t="s">
        <v>195</v>
      </c>
      <c r="AN1717">
        <v>0</v>
      </c>
      <c r="AO1717" t="s">
        <v>4943</v>
      </c>
      <c r="AP1717">
        <v>381471</v>
      </c>
      <c r="AQ1717">
        <v>846339</v>
      </c>
      <c r="AR1717">
        <v>850470</v>
      </c>
      <c r="AS1717">
        <v>1398614</v>
      </c>
      <c r="AT1717">
        <v>1084409</v>
      </c>
      <c r="AU1717">
        <v>775625</v>
      </c>
      <c r="AV1717">
        <v>1727876</v>
      </c>
      <c r="AW1717">
        <v>1133999</v>
      </c>
      <c r="AX1717">
        <v>775625</v>
      </c>
      <c r="AY1717">
        <v>1075123</v>
      </c>
      <c r="AZ1717">
        <v>1160451</v>
      </c>
      <c r="BA1717">
        <v>589998</v>
      </c>
      <c r="BB1717" t="s">
        <v>3796</v>
      </c>
      <c r="BC1717" t="s">
        <v>3797</v>
      </c>
      <c r="BD1717" t="s">
        <v>3813</v>
      </c>
      <c r="BE1717" t="s">
        <v>4605</v>
      </c>
      <c r="BF1717" t="s">
        <v>6134</v>
      </c>
      <c r="BG1717" t="s">
        <v>6882</v>
      </c>
      <c r="BH1717" t="s">
        <v>4947</v>
      </c>
      <c r="BI1717" t="s">
        <v>195</v>
      </c>
      <c r="BJ1717" t="s">
        <v>195</v>
      </c>
      <c r="BK1717" t="s">
        <v>4642</v>
      </c>
      <c r="BL1717" t="s">
        <v>6724</v>
      </c>
      <c r="BM1717" t="s">
        <v>6137</v>
      </c>
      <c r="BN1717" t="s">
        <v>76</v>
      </c>
      <c r="BO1717" t="s">
        <v>4950</v>
      </c>
      <c r="BP1717" s="441" t="str">
        <f t="shared" si="26"/>
        <v>WA.2378.EBA.994.001.AA.511151</v>
      </c>
    </row>
    <row r="1718" spans="1:68">
      <c r="A1718" t="s">
        <v>4935</v>
      </c>
      <c r="B1718" t="s">
        <v>4936</v>
      </c>
      <c r="C1718" t="s">
        <v>4937</v>
      </c>
      <c r="D1718" t="s">
        <v>3795</v>
      </c>
      <c r="E1718" t="s">
        <v>197</v>
      </c>
      <c r="F1718" t="s">
        <v>3812</v>
      </c>
      <c r="G1718" t="s">
        <v>820</v>
      </c>
      <c r="H1718" t="s">
        <v>4938</v>
      </c>
      <c r="I1718">
        <v>9</v>
      </c>
      <c r="J1718" t="s">
        <v>5716</v>
      </c>
      <c r="K1718">
        <v>1</v>
      </c>
      <c r="L1718" t="s">
        <v>501</v>
      </c>
      <c r="M1718" t="s">
        <v>547</v>
      </c>
      <c r="N1718" t="s">
        <v>1683</v>
      </c>
      <c r="O1718" t="s">
        <v>544</v>
      </c>
      <c r="P1718" t="s">
        <v>8</v>
      </c>
      <c r="Q1718" t="s">
        <v>4570</v>
      </c>
      <c r="R1718" t="s">
        <v>4940</v>
      </c>
      <c r="S1718" t="s">
        <v>195</v>
      </c>
      <c r="T1718" t="s">
        <v>4570</v>
      </c>
      <c r="U1718" t="s">
        <v>4570</v>
      </c>
      <c r="V1718" t="s">
        <v>4951</v>
      </c>
      <c r="W1718" t="s">
        <v>4496</v>
      </c>
      <c r="X1718" t="s">
        <v>6920</v>
      </c>
      <c r="Y1718" t="s">
        <v>4607</v>
      </c>
      <c r="Z1718" t="s">
        <v>8</v>
      </c>
      <c r="AA1718">
        <v>0</v>
      </c>
      <c r="AB1718" t="s">
        <v>195</v>
      </c>
      <c r="AC1718">
        <v>0</v>
      </c>
      <c r="AD1718" t="s">
        <v>195</v>
      </c>
      <c r="AE1718">
        <v>0</v>
      </c>
      <c r="AF1718" t="s">
        <v>195</v>
      </c>
      <c r="AG1718">
        <v>0</v>
      </c>
      <c r="AH1718" t="s">
        <v>195</v>
      </c>
      <c r="AI1718">
        <v>12</v>
      </c>
      <c r="AJ1718" t="s">
        <v>97</v>
      </c>
      <c r="AK1718">
        <v>9033334</v>
      </c>
      <c r="AL1718">
        <v>108400000</v>
      </c>
      <c r="AM1718" t="s">
        <v>195</v>
      </c>
      <c r="AN1718">
        <v>0</v>
      </c>
      <c r="AO1718" t="s">
        <v>4943</v>
      </c>
      <c r="AP1718">
        <v>3504365</v>
      </c>
      <c r="AQ1718">
        <v>7774840</v>
      </c>
      <c r="AR1718">
        <v>7812788</v>
      </c>
      <c r="AS1718">
        <v>12848284</v>
      </c>
      <c r="AT1718">
        <v>9961855</v>
      </c>
      <c r="AU1718">
        <v>7125229</v>
      </c>
      <c r="AV1718">
        <v>15873034</v>
      </c>
      <c r="AW1718">
        <v>10417414</v>
      </c>
      <c r="AX1718">
        <v>7125229</v>
      </c>
      <c r="AY1718">
        <v>9876555</v>
      </c>
      <c r="AZ1718">
        <v>10660410</v>
      </c>
      <c r="BA1718">
        <v>5419997</v>
      </c>
      <c r="BB1718" t="s">
        <v>3796</v>
      </c>
      <c r="BC1718" t="s">
        <v>3797</v>
      </c>
      <c r="BD1718" t="s">
        <v>3813</v>
      </c>
      <c r="BE1718" t="s">
        <v>4605</v>
      </c>
      <c r="BF1718" t="s">
        <v>6134</v>
      </c>
      <c r="BG1718" t="s">
        <v>6882</v>
      </c>
      <c r="BH1718" t="s">
        <v>4947</v>
      </c>
      <c r="BI1718" t="s">
        <v>195</v>
      </c>
      <c r="BJ1718" t="s">
        <v>195</v>
      </c>
      <c r="BK1718" t="s">
        <v>4642</v>
      </c>
      <c r="BL1718" t="s">
        <v>6726</v>
      </c>
      <c r="BM1718" t="s">
        <v>6137</v>
      </c>
      <c r="BN1718" t="s">
        <v>76</v>
      </c>
      <c r="BO1718" t="s">
        <v>4950</v>
      </c>
      <c r="BP1718" s="441" t="str">
        <f t="shared" si="26"/>
        <v>WA.2378.EBA.994.001.AA.511151</v>
      </c>
    </row>
    <row r="1719" spans="1:68">
      <c r="A1719" t="s">
        <v>4935</v>
      </c>
      <c r="B1719" t="s">
        <v>4936</v>
      </c>
      <c r="C1719" t="s">
        <v>4937</v>
      </c>
      <c r="D1719" t="s">
        <v>3795</v>
      </c>
      <c r="E1719" t="s">
        <v>197</v>
      </c>
      <c r="F1719" t="s">
        <v>3812</v>
      </c>
      <c r="G1719" t="s">
        <v>820</v>
      </c>
      <c r="H1719" t="s">
        <v>4938</v>
      </c>
      <c r="I1719">
        <v>9</v>
      </c>
      <c r="J1719" t="s">
        <v>5716</v>
      </c>
      <c r="K1719">
        <v>1</v>
      </c>
      <c r="L1719" t="s">
        <v>501</v>
      </c>
      <c r="M1719" t="s">
        <v>547</v>
      </c>
      <c r="N1719" t="s">
        <v>1683</v>
      </c>
      <c r="O1719" t="s">
        <v>544</v>
      </c>
      <c r="P1719" t="s">
        <v>8</v>
      </c>
      <c r="Q1719" t="s">
        <v>4570</v>
      </c>
      <c r="R1719" t="s">
        <v>4940</v>
      </c>
      <c r="S1719" t="s">
        <v>195</v>
      </c>
      <c r="T1719" t="s">
        <v>4570</v>
      </c>
      <c r="U1719" t="s">
        <v>4570</v>
      </c>
      <c r="V1719" t="s">
        <v>5001</v>
      </c>
      <c r="W1719" t="s">
        <v>4951</v>
      </c>
      <c r="X1719" t="s">
        <v>6921</v>
      </c>
      <c r="Y1719" t="s">
        <v>4625</v>
      </c>
      <c r="Z1719" t="s">
        <v>8</v>
      </c>
      <c r="AA1719">
        <v>0</v>
      </c>
      <c r="AB1719" t="s">
        <v>195</v>
      </c>
      <c r="AC1719">
        <v>0</v>
      </c>
      <c r="AD1719" t="s">
        <v>195</v>
      </c>
      <c r="AE1719">
        <v>0</v>
      </c>
      <c r="AF1719" t="s">
        <v>195</v>
      </c>
      <c r="AG1719">
        <v>0</v>
      </c>
      <c r="AH1719" t="s">
        <v>195</v>
      </c>
      <c r="AI1719">
        <v>1</v>
      </c>
      <c r="AJ1719" t="s">
        <v>97</v>
      </c>
      <c r="AK1719">
        <v>11800000</v>
      </c>
      <c r="AL1719">
        <v>11800000</v>
      </c>
      <c r="AM1719" t="s">
        <v>195</v>
      </c>
      <c r="AN1719">
        <v>0</v>
      </c>
      <c r="AO1719" t="s">
        <v>4943</v>
      </c>
      <c r="AP1719">
        <v>381471</v>
      </c>
      <c r="AQ1719">
        <v>846339</v>
      </c>
      <c r="AR1719">
        <v>850470</v>
      </c>
      <c r="AS1719">
        <v>1398614</v>
      </c>
      <c r="AT1719">
        <v>1084409</v>
      </c>
      <c r="AU1719">
        <v>775625</v>
      </c>
      <c r="AV1719">
        <v>1727876</v>
      </c>
      <c r="AW1719">
        <v>1133999</v>
      </c>
      <c r="AX1719">
        <v>775625</v>
      </c>
      <c r="AY1719">
        <v>1075123</v>
      </c>
      <c r="AZ1719">
        <v>1160451</v>
      </c>
      <c r="BA1719">
        <v>589998</v>
      </c>
      <c r="BB1719" t="s">
        <v>3796</v>
      </c>
      <c r="BC1719" t="s">
        <v>3797</v>
      </c>
      <c r="BD1719" t="s">
        <v>3813</v>
      </c>
      <c r="BE1719" t="s">
        <v>4605</v>
      </c>
      <c r="BF1719" t="s">
        <v>6134</v>
      </c>
      <c r="BG1719" t="s">
        <v>6882</v>
      </c>
      <c r="BH1719" t="s">
        <v>4947</v>
      </c>
      <c r="BI1719" t="s">
        <v>195</v>
      </c>
      <c r="BJ1719" t="s">
        <v>195</v>
      </c>
      <c r="BK1719" t="s">
        <v>4642</v>
      </c>
      <c r="BL1719" t="s">
        <v>6728</v>
      </c>
      <c r="BM1719" t="s">
        <v>6137</v>
      </c>
      <c r="BN1719" t="s">
        <v>76</v>
      </c>
      <c r="BO1719" t="s">
        <v>4950</v>
      </c>
      <c r="BP1719" s="441" t="str">
        <f t="shared" si="26"/>
        <v>WA.2378.EBA.994.001.AA.511151</v>
      </c>
    </row>
    <row r="1720" spans="1:68">
      <c r="A1720" t="s">
        <v>4935</v>
      </c>
      <c r="B1720" t="s">
        <v>4936</v>
      </c>
      <c r="C1720" t="s">
        <v>4937</v>
      </c>
      <c r="D1720" t="s">
        <v>3795</v>
      </c>
      <c r="E1720" t="s">
        <v>197</v>
      </c>
      <c r="F1720" t="s">
        <v>3812</v>
      </c>
      <c r="G1720" t="s">
        <v>820</v>
      </c>
      <c r="H1720" t="s">
        <v>4938</v>
      </c>
      <c r="I1720">
        <v>9</v>
      </c>
      <c r="J1720" t="s">
        <v>5716</v>
      </c>
      <c r="K1720">
        <v>1</v>
      </c>
      <c r="L1720" t="s">
        <v>501</v>
      </c>
      <c r="M1720" t="s">
        <v>1750</v>
      </c>
      <c r="N1720" t="s">
        <v>1751</v>
      </c>
      <c r="O1720" t="s">
        <v>544</v>
      </c>
      <c r="P1720" t="s">
        <v>8</v>
      </c>
      <c r="Q1720" t="s">
        <v>4570</v>
      </c>
      <c r="R1720" t="s">
        <v>4940</v>
      </c>
      <c r="S1720" t="s">
        <v>195</v>
      </c>
      <c r="T1720" t="s">
        <v>4570</v>
      </c>
      <c r="U1720" t="s">
        <v>4570</v>
      </c>
      <c r="V1720" t="s">
        <v>4496</v>
      </c>
      <c r="W1720" t="s">
        <v>4570</v>
      </c>
      <c r="X1720" t="s">
        <v>6922</v>
      </c>
      <c r="Y1720" t="s">
        <v>87</v>
      </c>
      <c r="Z1720" t="s">
        <v>8</v>
      </c>
      <c r="AA1720">
        <v>0</v>
      </c>
      <c r="AB1720" t="s">
        <v>195</v>
      </c>
      <c r="AC1720">
        <v>0</v>
      </c>
      <c r="AD1720" t="s">
        <v>195</v>
      </c>
      <c r="AE1720">
        <v>0</v>
      </c>
      <c r="AF1720" t="s">
        <v>195</v>
      </c>
      <c r="AG1720">
        <v>0</v>
      </c>
      <c r="AH1720" t="s">
        <v>195</v>
      </c>
      <c r="AI1720">
        <v>14</v>
      </c>
      <c r="AJ1720" t="s">
        <v>97</v>
      </c>
      <c r="AK1720">
        <v>3705000</v>
      </c>
      <c r="AL1720">
        <v>51870000</v>
      </c>
      <c r="AM1720" t="s">
        <v>195</v>
      </c>
      <c r="AN1720">
        <v>0</v>
      </c>
      <c r="AO1720" t="s">
        <v>4943</v>
      </c>
      <c r="AP1720">
        <v>1676858</v>
      </c>
      <c r="AQ1720">
        <v>3720304</v>
      </c>
      <c r="AR1720">
        <v>3738462</v>
      </c>
      <c r="AS1720">
        <v>6147975</v>
      </c>
      <c r="AT1720">
        <v>4766803</v>
      </c>
      <c r="AU1720">
        <v>3409461</v>
      </c>
      <c r="AV1720">
        <v>7595335</v>
      </c>
      <c r="AW1720">
        <v>4984790</v>
      </c>
      <c r="AX1720">
        <v>3409461</v>
      </c>
      <c r="AY1720">
        <v>4725986</v>
      </c>
      <c r="AZ1720">
        <v>5101065</v>
      </c>
      <c r="BA1720">
        <v>2593500</v>
      </c>
      <c r="BB1720" t="s">
        <v>3796</v>
      </c>
      <c r="BC1720" t="s">
        <v>3797</v>
      </c>
      <c r="BD1720" t="s">
        <v>3813</v>
      </c>
      <c r="BE1720" t="s">
        <v>4605</v>
      </c>
      <c r="BF1720" t="s">
        <v>6134</v>
      </c>
      <c r="BG1720" t="s">
        <v>6886</v>
      </c>
      <c r="BH1720" t="s">
        <v>4947</v>
      </c>
      <c r="BI1720" t="s">
        <v>195</v>
      </c>
      <c r="BJ1720" t="s">
        <v>195</v>
      </c>
      <c r="BK1720" t="s">
        <v>4642</v>
      </c>
      <c r="BL1720" t="s">
        <v>6923</v>
      </c>
      <c r="BM1720" t="s">
        <v>6137</v>
      </c>
      <c r="BN1720" t="s">
        <v>76</v>
      </c>
      <c r="BO1720" t="s">
        <v>4950</v>
      </c>
      <c r="BP1720" s="441" t="str">
        <f t="shared" si="26"/>
        <v>WA.2378.EBA.994.001.DA.511151</v>
      </c>
    </row>
    <row r="1721" spans="1:68">
      <c r="A1721" t="s">
        <v>5010</v>
      </c>
      <c r="B1721" t="s">
        <v>4936</v>
      </c>
      <c r="C1721" t="s">
        <v>4937</v>
      </c>
      <c r="D1721" t="s">
        <v>3795</v>
      </c>
      <c r="E1721" t="s">
        <v>197</v>
      </c>
      <c r="F1721" t="s">
        <v>3812</v>
      </c>
      <c r="G1721" t="s">
        <v>820</v>
      </c>
      <c r="H1721" t="s">
        <v>4938</v>
      </c>
      <c r="I1721">
        <v>9</v>
      </c>
      <c r="J1721" t="s">
        <v>5716</v>
      </c>
      <c r="K1721">
        <v>1</v>
      </c>
      <c r="L1721" t="s">
        <v>501</v>
      </c>
      <c r="M1721" t="s">
        <v>547</v>
      </c>
      <c r="N1721" t="s">
        <v>1683</v>
      </c>
      <c r="O1721" t="s">
        <v>544</v>
      </c>
      <c r="P1721" t="s">
        <v>8</v>
      </c>
      <c r="Q1721" t="s">
        <v>4570</v>
      </c>
      <c r="R1721" t="s">
        <v>4940</v>
      </c>
      <c r="S1721" t="s">
        <v>195</v>
      </c>
      <c r="T1721" t="s">
        <v>4570</v>
      </c>
      <c r="U1721" t="s">
        <v>4570</v>
      </c>
      <c r="V1721" t="s">
        <v>4496</v>
      </c>
      <c r="W1721" t="s">
        <v>4570</v>
      </c>
      <c r="X1721" t="s">
        <v>6919</v>
      </c>
      <c r="Y1721" t="s">
        <v>4617</v>
      </c>
      <c r="Z1721" t="s">
        <v>8</v>
      </c>
      <c r="AA1721">
        <v>0</v>
      </c>
      <c r="AB1721" t="s">
        <v>195</v>
      </c>
      <c r="AC1721">
        <v>0</v>
      </c>
      <c r="AD1721" t="s">
        <v>195</v>
      </c>
      <c r="AE1721">
        <v>0</v>
      </c>
      <c r="AF1721" t="s">
        <v>195</v>
      </c>
      <c r="AG1721">
        <v>0</v>
      </c>
      <c r="AH1721" t="s">
        <v>195</v>
      </c>
      <c r="AI1721">
        <v>1</v>
      </c>
      <c r="AJ1721" t="s">
        <v>97</v>
      </c>
      <c r="AK1721">
        <v>7385000</v>
      </c>
      <c r="AL1721">
        <v>7385000</v>
      </c>
      <c r="AM1721" t="s">
        <v>195</v>
      </c>
      <c r="AN1721">
        <v>0</v>
      </c>
      <c r="AO1721" t="s">
        <v>5011</v>
      </c>
      <c r="AP1721">
        <v>362398</v>
      </c>
      <c r="AQ1721">
        <v>804022</v>
      </c>
      <c r="AR1721">
        <v>807946</v>
      </c>
      <c r="AS1721">
        <v>1401308</v>
      </c>
      <c r="AT1721">
        <v>849649</v>
      </c>
      <c r="AU1721">
        <v>736843</v>
      </c>
      <c r="AV1721">
        <v>400000</v>
      </c>
      <c r="AW1721">
        <v>400000</v>
      </c>
      <c r="AX1721">
        <v>400000</v>
      </c>
      <c r="AY1721">
        <v>400000</v>
      </c>
      <c r="AZ1721">
        <v>400000</v>
      </c>
      <c r="BA1721">
        <v>422834</v>
      </c>
      <c r="BB1721" t="s">
        <v>3796</v>
      </c>
      <c r="BC1721" t="s">
        <v>3797</v>
      </c>
      <c r="BD1721" t="s">
        <v>3813</v>
      </c>
      <c r="BE1721" t="s">
        <v>4605</v>
      </c>
      <c r="BF1721" t="s">
        <v>6134</v>
      </c>
      <c r="BG1721" t="s">
        <v>6882</v>
      </c>
      <c r="BH1721" t="s">
        <v>4947</v>
      </c>
      <c r="BI1721" t="s">
        <v>195</v>
      </c>
      <c r="BJ1721" t="s">
        <v>195</v>
      </c>
      <c r="BK1721" t="s">
        <v>4642</v>
      </c>
      <c r="BL1721" t="s">
        <v>6724</v>
      </c>
      <c r="BM1721" t="s">
        <v>6137</v>
      </c>
      <c r="BN1721" t="s">
        <v>76</v>
      </c>
      <c r="BO1721" t="s">
        <v>4950</v>
      </c>
      <c r="BP1721" s="441" t="str">
        <f t="shared" si="26"/>
        <v>WA.2378.EBA.994.001.AA.511151</v>
      </c>
    </row>
    <row r="1722" spans="1:68">
      <c r="A1722" t="s">
        <v>5010</v>
      </c>
      <c r="B1722" t="s">
        <v>4936</v>
      </c>
      <c r="C1722" t="s">
        <v>4937</v>
      </c>
      <c r="D1722" t="s">
        <v>3795</v>
      </c>
      <c r="E1722" t="s">
        <v>197</v>
      </c>
      <c r="F1722" t="s">
        <v>3812</v>
      </c>
      <c r="G1722" t="s">
        <v>820</v>
      </c>
      <c r="H1722" t="s">
        <v>4938</v>
      </c>
      <c r="I1722">
        <v>9</v>
      </c>
      <c r="J1722" t="s">
        <v>5716</v>
      </c>
      <c r="K1722">
        <v>1</v>
      </c>
      <c r="L1722" t="s">
        <v>501</v>
      </c>
      <c r="M1722" t="s">
        <v>547</v>
      </c>
      <c r="N1722" t="s">
        <v>1683</v>
      </c>
      <c r="O1722" t="s">
        <v>544</v>
      </c>
      <c r="P1722" t="s">
        <v>8</v>
      </c>
      <c r="Q1722" t="s">
        <v>4570</v>
      </c>
      <c r="R1722" t="s">
        <v>4940</v>
      </c>
      <c r="S1722" t="s">
        <v>195</v>
      </c>
      <c r="T1722" t="s">
        <v>4570</v>
      </c>
      <c r="U1722" t="s">
        <v>4570</v>
      </c>
      <c r="V1722" t="s">
        <v>4951</v>
      </c>
      <c r="W1722" t="s">
        <v>4496</v>
      </c>
      <c r="X1722" t="s">
        <v>6920</v>
      </c>
      <c r="Y1722" t="s">
        <v>4607</v>
      </c>
      <c r="Z1722" t="s">
        <v>8</v>
      </c>
      <c r="AA1722">
        <v>0</v>
      </c>
      <c r="AB1722" t="s">
        <v>195</v>
      </c>
      <c r="AC1722">
        <v>0</v>
      </c>
      <c r="AD1722" t="s">
        <v>195</v>
      </c>
      <c r="AE1722">
        <v>0</v>
      </c>
      <c r="AF1722" t="s">
        <v>195</v>
      </c>
      <c r="AG1722">
        <v>0</v>
      </c>
      <c r="AH1722" t="s">
        <v>195</v>
      </c>
      <c r="AI1722">
        <v>1</v>
      </c>
      <c r="AJ1722" t="s">
        <v>1651</v>
      </c>
      <c r="AK1722">
        <v>97230000</v>
      </c>
      <c r="AL1722">
        <v>97230000</v>
      </c>
      <c r="AM1722" t="s">
        <v>195</v>
      </c>
      <c r="AN1722">
        <v>0</v>
      </c>
      <c r="AO1722" t="s">
        <v>5011</v>
      </c>
      <c r="AP1722">
        <v>3329146</v>
      </c>
      <c r="AQ1722">
        <v>7386098</v>
      </c>
      <c r="AR1722">
        <v>7422148</v>
      </c>
      <c r="AS1722">
        <v>12873031</v>
      </c>
      <c r="AT1722">
        <v>7805247</v>
      </c>
      <c r="AU1722">
        <v>6768967</v>
      </c>
      <c r="AV1722">
        <v>10079383</v>
      </c>
      <c r="AW1722">
        <v>8896543</v>
      </c>
      <c r="AX1722">
        <v>7760321</v>
      </c>
      <c r="AY1722">
        <v>9382727</v>
      </c>
      <c r="AZ1722">
        <v>8127390</v>
      </c>
      <c r="BA1722">
        <v>7398999</v>
      </c>
      <c r="BB1722" t="s">
        <v>3796</v>
      </c>
      <c r="BC1722" t="s">
        <v>3797</v>
      </c>
      <c r="BD1722" t="s">
        <v>3813</v>
      </c>
      <c r="BE1722" t="s">
        <v>4605</v>
      </c>
      <c r="BF1722" t="s">
        <v>6134</v>
      </c>
      <c r="BG1722" t="s">
        <v>6882</v>
      </c>
      <c r="BH1722" t="s">
        <v>4947</v>
      </c>
      <c r="BI1722" t="s">
        <v>195</v>
      </c>
      <c r="BJ1722" t="s">
        <v>195</v>
      </c>
      <c r="BK1722" t="s">
        <v>4642</v>
      </c>
      <c r="BL1722" t="s">
        <v>6726</v>
      </c>
      <c r="BM1722" t="s">
        <v>6137</v>
      </c>
      <c r="BN1722" t="s">
        <v>76</v>
      </c>
      <c r="BO1722" t="s">
        <v>4950</v>
      </c>
      <c r="BP1722" s="441" t="str">
        <f t="shared" si="26"/>
        <v>WA.2378.EBA.994.001.AA.511151</v>
      </c>
    </row>
    <row r="1723" spans="1:68">
      <c r="A1723" t="s">
        <v>5010</v>
      </c>
      <c r="B1723" t="s">
        <v>4936</v>
      </c>
      <c r="C1723" t="s">
        <v>4937</v>
      </c>
      <c r="D1723" t="s">
        <v>3795</v>
      </c>
      <c r="E1723" t="s">
        <v>197</v>
      </c>
      <c r="F1723" t="s">
        <v>3812</v>
      </c>
      <c r="G1723" t="s">
        <v>820</v>
      </c>
      <c r="H1723" t="s">
        <v>4938</v>
      </c>
      <c r="I1723">
        <v>9</v>
      </c>
      <c r="J1723" t="s">
        <v>5716</v>
      </c>
      <c r="K1723">
        <v>1</v>
      </c>
      <c r="L1723" t="s">
        <v>501</v>
      </c>
      <c r="M1723" t="s">
        <v>547</v>
      </c>
      <c r="N1723" t="s">
        <v>1683</v>
      </c>
      <c r="O1723" t="s">
        <v>544</v>
      </c>
      <c r="P1723" t="s">
        <v>8</v>
      </c>
      <c r="Q1723" t="s">
        <v>4570</v>
      </c>
      <c r="R1723" t="s">
        <v>4940</v>
      </c>
      <c r="S1723" t="s">
        <v>195</v>
      </c>
      <c r="T1723" t="s">
        <v>4570</v>
      </c>
      <c r="U1723" t="s">
        <v>4570</v>
      </c>
      <c r="V1723" t="s">
        <v>5001</v>
      </c>
      <c r="W1723" t="s">
        <v>4951</v>
      </c>
      <c r="X1723" t="s">
        <v>6921</v>
      </c>
      <c r="Y1723" t="s">
        <v>4625</v>
      </c>
      <c r="Z1723" t="s">
        <v>8</v>
      </c>
      <c r="AA1723">
        <v>0</v>
      </c>
      <c r="AB1723" t="s">
        <v>195</v>
      </c>
      <c r="AC1723">
        <v>0</v>
      </c>
      <c r="AD1723" t="s">
        <v>195</v>
      </c>
      <c r="AE1723">
        <v>0</v>
      </c>
      <c r="AF1723" t="s">
        <v>195</v>
      </c>
      <c r="AG1723">
        <v>0</v>
      </c>
      <c r="AH1723" t="s">
        <v>195</v>
      </c>
      <c r="AI1723">
        <v>1</v>
      </c>
      <c r="AJ1723" t="s">
        <v>97</v>
      </c>
      <c r="AK1723">
        <v>7385000</v>
      </c>
      <c r="AL1723">
        <v>7385000</v>
      </c>
      <c r="AM1723" t="s">
        <v>195</v>
      </c>
      <c r="AN1723">
        <v>0</v>
      </c>
      <c r="AO1723" t="s">
        <v>5011</v>
      </c>
      <c r="AP1723">
        <v>362398</v>
      </c>
      <c r="AQ1723">
        <v>804022</v>
      </c>
      <c r="AR1723">
        <v>807946</v>
      </c>
      <c r="AS1723">
        <v>1401308</v>
      </c>
      <c r="AT1723">
        <v>849649</v>
      </c>
      <c r="AU1723">
        <v>736843</v>
      </c>
      <c r="AV1723">
        <v>441483</v>
      </c>
      <c r="AW1723">
        <v>377299</v>
      </c>
      <c r="AX1723">
        <v>444758</v>
      </c>
      <c r="AY1723">
        <v>321367</v>
      </c>
      <c r="AZ1723">
        <v>352428</v>
      </c>
      <c r="BA1723">
        <v>485499</v>
      </c>
      <c r="BB1723" t="s">
        <v>3796</v>
      </c>
      <c r="BC1723" t="s">
        <v>3797</v>
      </c>
      <c r="BD1723" t="s">
        <v>3813</v>
      </c>
      <c r="BE1723" t="s">
        <v>4605</v>
      </c>
      <c r="BF1723" t="s">
        <v>6134</v>
      </c>
      <c r="BG1723" t="s">
        <v>6882</v>
      </c>
      <c r="BH1723" t="s">
        <v>4947</v>
      </c>
      <c r="BI1723" t="s">
        <v>195</v>
      </c>
      <c r="BJ1723" t="s">
        <v>195</v>
      </c>
      <c r="BK1723" t="s">
        <v>4642</v>
      </c>
      <c r="BL1723" t="s">
        <v>6728</v>
      </c>
      <c r="BM1723" t="s">
        <v>6137</v>
      </c>
      <c r="BN1723" t="s">
        <v>76</v>
      </c>
      <c r="BO1723" t="s">
        <v>4950</v>
      </c>
      <c r="BP1723" s="441" t="str">
        <f t="shared" si="26"/>
        <v>WA.2378.EBA.994.001.AA.511151</v>
      </c>
    </row>
    <row r="1724" spans="1:68">
      <c r="A1724" t="s">
        <v>5010</v>
      </c>
      <c r="B1724" t="s">
        <v>4936</v>
      </c>
      <c r="C1724" t="s">
        <v>4937</v>
      </c>
      <c r="D1724" t="s">
        <v>3795</v>
      </c>
      <c r="E1724" t="s">
        <v>197</v>
      </c>
      <c r="F1724" t="s">
        <v>3812</v>
      </c>
      <c r="G1724" t="s">
        <v>820</v>
      </c>
      <c r="H1724" t="s">
        <v>4938</v>
      </c>
      <c r="I1724">
        <v>9</v>
      </c>
      <c r="J1724" t="s">
        <v>5716</v>
      </c>
      <c r="K1724">
        <v>1</v>
      </c>
      <c r="L1724" t="s">
        <v>501</v>
      </c>
      <c r="M1724" t="s">
        <v>1750</v>
      </c>
      <c r="N1724" t="s">
        <v>1751</v>
      </c>
      <c r="O1724" t="s">
        <v>544</v>
      </c>
      <c r="P1724" t="s">
        <v>8</v>
      </c>
      <c r="Q1724" t="s">
        <v>4570</v>
      </c>
      <c r="R1724" t="s">
        <v>4940</v>
      </c>
      <c r="S1724" t="s">
        <v>195</v>
      </c>
      <c r="T1724" t="s">
        <v>4570</v>
      </c>
      <c r="U1724" t="s">
        <v>4570</v>
      </c>
      <c r="V1724" t="s">
        <v>4496</v>
      </c>
      <c r="W1724" t="s">
        <v>4570</v>
      </c>
      <c r="X1724" t="s">
        <v>6922</v>
      </c>
      <c r="Y1724" t="s">
        <v>87</v>
      </c>
      <c r="Z1724" t="s">
        <v>8</v>
      </c>
      <c r="AA1724">
        <v>0</v>
      </c>
      <c r="AB1724" t="s">
        <v>195</v>
      </c>
      <c r="AC1724">
        <v>0</v>
      </c>
      <c r="AD1724" t="s">
        <v>195</v>
      </c>
      <c r="AE1724">
        <v>0</v>
      </c>
      <c r="AF1724" t="s">
        <v>195</v>
      </c>
      <c r="AG1724">
        <v>0</v>
      </c>
      <c r="AH1724" t="s">
        <v>195</v>
      </c>
      <c r="AI1724">
        <v>14</v>
      </c>
      <c r="AJ1724" t="s">
        <v>97</v>
      </c>
      <c r="AK1724">
        <v>3705000</v>
      </c>
      <c r="AL1724">
        <v>51870000</v>
      </c>
      <c r="AM1724" t="s">
        <v>195</v>
      </c>
      <c r="AN1724">
        <v>0</v>
      </c>
      <c r="AO1724" t="s">
        <v>5011</v>
      </c>
      <c r="AP1724">
        <v>1593015</v>
      </c>
      <c r="AQ1724">
        <v>3534289</v>
      </c>
      <c r="AR1724">
        <v>3551539</v>
      </c>
      <c r="AS1724">
        <v>6159816</v>
      </c>
      <c r="AT1724">
        <v>3734854</v>
      </c>
      <c r="AU1724">
        <v>3238988</v>
      </c>
      <c r="AV1724">
        <v>7215568</v>
      </c>
      <c r="AW1724">
        <v>4735551</v>
      </c>
      <c r="AX1724">
        <v>3713357</v>
      </c>
      <c r="AY1724">
        <v>4489687</v>
      </c>
      <c r="AZ1724">
        <v>4846012</v>
      </c>
      <c r="BA1724">
        <v>5057324</v>
      </c>
      <c r="BB1724" t="s">
        <v>3796</v>
      </c>
      <c r="BC1724" t="s">
        <v>3797</v>
      </c>
      <c r="BD1724" t="s">
        <v>3813</v>
      </c>
      <c r="BE1724" t="s">
        <v>4605</v>
      </c>
      <c r="BF1724" t="s">
        <v>6134</v>
      </c>
      <c r="BG1724" t="s">
        <v>6886</v>
      </c>
      <c r="BH1724" t="s">
        <v>4947</v>
      </c>
      <c r="BI1724" t="s">
        <v>195</v>
      </c>
      <c r="BJ1724" t="s">
        <v>195</v>
      </c>
      <c r="BK1724" t="s">
        <v>4642</v>
      </c>
      <c r="BL1724" t="s">
        <v>6923</v>
      </c>
      <c r="BM1724" t="s">
        <v>6137</v>
      </c>
      <c r="BN1724" t="s">
        <v>76</v>
      </c>
      <c r="BO1724" t="s">
        <v>4950</v>
      </c>
      <c r="BP1724" s="441" t="str">
        <f t="shared" si="26"/>
        <v>WA.2378.EBA.994.001.DA.511151</v>
      </c>
    </row>
    <row r="1725" spans="1:68">
      <c r="A1725" t="s">
        <v>4935</v>
      </c>
      <c r="B1725" t="s">
        <v>4936</v>
      </c>
      <c r="C1725" t="s">
        <v>4937</v>
      </c>
      <c r="D1725" t="s">
        <v>3795</v>
      </c>
      <c r="E1725" t="s">
        <v>197</v>
      </c>
      <c r="F1725" t="s">
        <v>3812</v>
      </c>
      <c r="G1725" t="s">
        <v>820</v>
      </c>
      <c r="H1725" t="s">
        <v>4938</v>
      </c>
      <c r="I1725">
        <v>9</v>
      </c>
      <c r="J1725" t="s">
        <v>5716</v>
      </c>
      <c r="K1725">
        <v>1</v>
      </c>
      <c r="L1725" t="s">
        <v>501</v>
      </c>
      <c r="M1725" t="s">
        <v>547</v>
      </c>
      <c r="N1725" t="s">
        <v>1683</v>
      </c>
      <c r="O1725" t="s">
        <v>545</v>
      </c>
      <c r="P1725" t="s">
        <v>8</v>
      </c>
      <c r="Q1725" t="s">
        <v>4570</v>
      </c>
      <c r="R1725" t="s">
        <v>4940</v>
      </c>
      <c r="S1725" t="s">
        <v>195</v>
      </c>
      <c r="T1725" t="s">
        <v>4570</v>
      </c>
      <c r="U1725" t="s">
        <v>4570</v>
      </c>
      <c r="V1725" t="s">
        <v>4496</v>
      </c>
      <c r="W1725" t="s">
        <v>4570</v>
      </c>
      <c r="X1725" t="s">
        <v>6924</v>
      </c>
      <c r="Y1725" t="s">
        <v>4606</v>
      </c>
      <c r="Z1725" t="s">
        <v>8</v>
      </c>
      <c r="AA1725">
        <v>0</v>
      </c>
      <c r="AB1725" t="s">
        <v>195</v>
      </c>
      <c r="AC1725">
        <v>0</v>
      </c>
      <c r="AD1725" t="s">
        <v>195</v>
      </c>
      <c r="AE1725">
        <v>0</v>
      </c>
      <c r="AF1725" t="s">
        <v>195</v>
      </c>
      <c r="AG1725">
        <v>0</v>
      </c>
      <c r="AH1725" t="s">
        <v>195</v>
      </c>
      <c r="AI1725">
        <v>1</v>
      </c>
      <c r="AJ1725" t="s">
        <v>153</v>
      </c>
      <c r="AK1725">
        <v>4850000000</v>
      </c>
      <c r="AL1725">
        <v>4850000000</v>
      </c>
      <c r="AM1725" t="s">
        <v>195</v>
      </c>
      <c r="AN1725">
        <v>0</v>
      </c>
      <c r="AO1725" t="s">
        <v>4943</v>
      </c>
      <c r="AP1725">
        <v>156791223</v>
      </c>
      <c r="AQ1725">
        <v>347859521</v>
      </c>
      <c r="AR1725">
        <v>349557381</v>
      </c>
      <c r="AS1725">
        <v>574854017</v>
      </c>
      <c r="AT1725">
        <v>445710291</v>
      </c>
      <c r="AU1725">
        <v>318794831</v>
      </c>
      <c r="AV1725">
        <v>710186502</v>
      </c>
      <c r="AW1725">
        <v>466092771</v>
      </c>
      <c r="AX1725">
        <v>318794831</v>
      </c>
      <c r="AY1725">
        <v>441893825</v>
      </c>
      <c r="AZ1725">
        <v>476964838</v>
      </c>
      <c r="BA1725">
        <v>242499969</v>
      </c>
      <c r="BB1725" t="s">
        <v>3796</v>
      </c>
      <c r="BC1725" t="s">
        <v>3797</v>
      </c>
      <c r="BD1725" t="s">
        <v>3813</v>
      </c>
      <c r="BE1725" t="s">
        <v>4605</v>
      </c>
      <c r="BF1725" t="s">
        <v>6134</v>
      </c>
      <c r="BG1725" t="s">
        <v>6882</v>
      </c>
      <c r="BH1725" t="s">
        <v>4947</v>
      </c>
      <c r="BI1725" t="s">
        <v>195</v>
      </c>
      <c r="BJ1725" t="s">
        <v>195</v>
      </c>
      <c r="BK1725" t="s">
        <v>4643</v>
      </c>
      <c r="BL1725" t="s">
        <v>6143</v>
      </c>
      <c r="BM1725" t="s">
        <v>6137</v>
      </c>
      <c r="BN1725" t="s">
        <v>76</v>
      </c>
      <c r="BO1725" t="s">
        <v>4950</v>
      </c>
      <c r="BP1725" s="441" t="str">
        <f t="shared" si="26"/>
        <v>WA.2378.EBA.994.001.AA.512411</v>
      </c>
    </row>
    <row r="1726" spans="1:68">
      <c r="A1726" t="s">
        <v>4935</v>
      </c>
      <c r="B1726" t="s">
        <v>4936</v>
      </c>
      <c r="C1726" t="s">
        <v>4937</v>
      </c>
      <c r="D1726" t="s">
        <v>3795</v>
      </c>
      <c r="E1726" t="s">
        <v>197</v>
      </c>
      <c r="F1726" t="s">
        <v>3812</v>
      </c>
      <c r="G1726" t="s">
        <v>820</v>
      </c>
      <c r="H1726" t="s">
        <v>4938</v>
      </c>
      <c r="I1726">
        <v>9</v>
      </c>
      <c r="J1726" t="s">
        <v>5716</v>
      </c>
      <c r="K1726">
        <v>1</v>
      </c>
      <c r="L1726" t="s">
        <v>501</v>
      </c>
      <c r="M1726" t="s">
        <v>1750</v>
      </c>
      <c r="N1726" t="s">
        <v>1751</v>
      </c>
      <c r="O1726" t="s">
        <v>545</v>
      </c>
      <c r="P1726" t="s">
        <v>8</v>
      </c>
      <c r="Q1726" t="s">
        <v>4570</v>
      </c>
      <c r="R1726" t="s">
        <v>4940</v>
      </c>
      <c r="S1726" t="s">
        <v>195</v>
      </c>
      <c r="T1726" t="s">
        <v>4570</v>
      </c>
      <c r="U1726" t="s">
        <v>4570</v>
      </c>
      <c r="V1726" t="s">
        <v>4496</v>
      </c>
      <c r="W1726" t="s">
        <v>4570</v>
      </c>
      <c r="X1726" t="s">
        <v>6925</v>
      </c>
      <c r="Y1726" t="s">
        <v>88</v>
      </c>
      <c r="Z1726" t="s">
        <v>8</v>
      </c>
      <c r="AA1726">
        <v>0</v>
      </c>
      <c r="AB1726" t="s">
        <v>195</v>
      </c>
      <c r="AC1726">
        <v>0</v>
      </c>
      <c r="AD1726" t="s">
        <v>195</v>
      </c>
      <c r="AE1726">
        <v>0</v>
      </c>
      <c r="AF1726" t="s">
        <v>195</v>
      </c>
      <c r="AG1726">
        <v>0</v>
      </c>
      <c r="AH1726" t="s">
        <v>195</v>
      </c>
      <c r="AI1726">
        <v>12</v>
      </c>
      <c r="AJ1726" t="s">
        <v>97</v>
      </c>
      <c r="AK1726">
        <v>209921000</v>
      </c>
      <c r="AL1726">
        <v>2519052000</v>
      </c>
      <c r="AM1726" t="s">
        <v>195</v>
      </c>
      <c r="AN1726">
        <v>0</v>
      </c>
      <c r="AO1726" t="s">
        <v>4943</v>
      </c>
      <c r="AP1726">
        <v>81436133</v>
      </c>
      <c r="AQ1726">
        <v>180675510</v>
      </c>
      <c r="AR1726">
        <v>181557365</v>
      </c>
      <c r="AS1726">
        <v>298574672</v>
      </c>
      <c r="AT1726">
        <v>231498433</v>
      </c>
      <c r="AU1726">
        <v>165579537</v>
      </c>
      <c r="AV1726">
        <v>368865305</v>
      </c>
      <c r="AW1726">
        <v>242084934</v>
      </c>
      <c r="AX1726">
        <v>165579537</v>
      </c>
      <c r="AY1726">
        <v>229516191</v>
      </c>
      <c r="AZ1726">
        <v>247731800</v>
      </c>
      <c r="BA1726">
        <v>125952583</v>
      </c>
      <c r="BB1726" t="s">
        <v>3796</v>
      </c>
      <c r="BC1726" t="s">
        <v>3797</v>
      </c>
      <c r="BD1726" t="s">
        <v>3813</v>
      </c>
      <c r="BE1726" t="s">
        <v>4605</v>
      </c>
      <c r="BF1726" t="s">
        <v>6134</v>
      </c>
      <c r="BG1726" t="s">
        <v>6886</v>
      </c>
      <c r="BH1726" t="s">
        <v>4947</v>
      </c>
      <c r="BI1726" t="s">
        <v>195</v>
      </c>
      <c r="BJ1726" t="s">
        <v>195</v>
      </c>
      <c r="BK1726" t="s">
        <v>4643</v>
      </c>
      <c r="BL1726" t="s">
        <v>6147</v>
      </c>
      <c r="BM1726" t="s">
        <v>6137</v>
      </c>
      <c r="BN1726" t="s">
        <v>76</v>
      </c>
      <c r="BO1726" t="s">
        <v>4950</v>
      </c>
      <c r="BP1726" s="441" t="str">
        <f t="shared" si="26"/>
        <v>WA.2378.EBA.994.001.DA.512411</v>
      </c>
    </row>
    <row r="1727" spans="1:68">
      <c r="A1727" t="s">
        <v>5010</v>
      </c>
      <c r="B1727" t="s">
        <v>4936</v>
      </c>
      <c r="C1727" t="s">
        <v>4937</v>
      </c>
      <c r="D1727" t="s">
        <v>3795</v>
      </c>
      <c r="E1727" t="s">
        <v>197</v>
      </c>
      <c r="F1727" t="s">
        <v>3812</v>
      </c>
      <c r="G1727" t="s">
        <v>820</v>
      </c>
      <c r="H1727" t="s">
        <v>4938</v>
      </c>
      <c r="I1727">
        <v>9</v>
      </c>
      <c r="J1727" t="s">
        <v>5716</v>
      </c>
      <c r="K1727">
        <v>1</v>
      </c>
      <c r="L1727" t="s">
        <v>501</v>
      </c>
      <c r="M1727" t="s">
        <v>547</v>
      </c>
      <c r="N1727" t="s">
        <v>1683</v>
      </c>
      <c r="O1727" t="s">
        <v>545</v>
      </c>
      <c r="P1727" t="s">
        <v>8</v>
      </c>
      <c r="Q1727" t="s">
        <v>4570</v>
      </c>
      <c r="R1727" t="s">
        <v>4940</v>
      </c>
      <c r="S1727" t="s">
        <v>195</v>
      </c>
      <c r="T1727" t="s">
        <v>4570</v>
      </c>
      <c r="U1727" t="s">
        <v>4570</v>
      </c>
      <c r="V1727" t="s">
        <v>4496</v>
      </c>
      <c r="W1727" t="s">
        <v>4570</v>
      </c>
      <c r="X1727" t="s">
        <v>6924</v>
      </c>
      <c r="Y1727" t="s">
        <v>4606</v>
      </c>
      <c r="Z1727" t="s">
        <v>8</v>
      </c>
      <c r="AA1727">
        <v>0</v>
      </c>
      <c r="AB1727" t="s">
        <v>195</v>
      </c>
      <c r="AC1727">
        <v>0</v>
      </c>
      <c r="AD1727" t="s">
        <v>195</v>
      </c>
      <c r="AE1727">
        <v>0</v>
      </c>
      <c r="AF1727" t="s">
        <v>195</v>
      </c>
      <c r="AG1727">
        <v>0</v>
      </c>
      <c r="AH1727" t="s">
        <v>195</v>
      </c>
      <c r="AI1727">
        <v>1</v>
      </c>
      <c r="AJ1727" t="s">
        <v>153</v>
      </c>
      <c r="AK1727">
        <v>5142050000</v>
      </c>
      <c r="AL1727">
        <v>5142050000</v>
      </c>
      <c r="AM1727" t="s">
        <v>195</v>
      </c>
      <c r="AN1727">
        <v>0</v>
      </c>
      <c r="AO1727" t="s">
        <v>5011</v>
      </c>
      <c r="AP1727">
        <v>148951663</v>
      </c>
      <c r="AQ1727">
        <v>330466547</v>
      </c>
      <c r="AR1727">
        <v>332079514</v>
      </c>
      <c r="AS1727">
        <v>575961243</v>
      </c>
      <c r="AT1727">
        <v>349220002</v>
      </c>
      <c r="AU1727">
        <v>302855091</v>
      </c>
      <c r="AV1727">
        <v>574677181</v>
      </c>
      <c r="AW1727">
        <v>542788135</v>
      </c>
      <c r="AX1727">
        <v>547209944</v>
      </c>
      <c r="AY1727">
        <v>519799136</v>
      </c>
      <c r="AZ1727">
        <v>453116600</v>
      </c>
      <c r="BA1727">
        <v>464924944</v>
      </c>
      <c r="BB1727" t="s">
        <v>3796</v>
      </c>
      <c r="BC1727" t="s">
        <v>3797</v>
      </c>
      <c r="BD1727" t="s">
        <v>3813</v>
      </c>
      <c r="BE1727" t="s">
        <v>4605</v>
      </c>
      <c r="BF1727" t="s">
        <v>6134</v>
      </c>
      <c r="BG1727" t="s">
        <v>6882</v>
      </c>
      <c r="BH1727" t="s">
        <v>4947</v>
      </c>
      <c r="BI1727" t="s">
        <v>195</v>
      </c>
      <c r="BJ1727" t="s">
        <v>195</v>
      </c>
      <c r="BK1727" t="s">
        <v>4643</v>
      </c>
      <c r="BL1727" t="s">
        <v>6143</v>
      </c>
      <c r="BM1727" t="s">
        <v>6137</v>
      </c>
      <c r="BN1727" t="s">
        <v>76</v>
      </c>
      <c r="BO1727" t="s">
        <v>4950</v>
      </c>
      <c r="BP1727" s="441" t="str">
        <f t="shared" si="26"/>
        <v>WA.2378.EBA.994.001.AA.512411</v>
      </c>
    </row>
    <row r="1728" spans="1:68">
      <c r="A1728" t="s">
        <v>5010</v>
      </c>
      <c r="B1728" t="s">
        <v>4936</v>
      </c>
      <c r="C1728" t="s">
        <v>4937</v>
      </c>
      <c r="D1728" t="s">
        <v>3795</v>
      </c>
      <c r="E1728" t="s">
        <v>197</v>
      </c>
      <c r="F1728" t="s">
        <v>3812</v>
      </c>
      <c r="G1728" t="s">
        <v>820</v>
      </c>
      <c r="H1728" t="s">
        <v>4938</v>
      </c>
      <c r="I1728">
        <v>9</v>
      </c>
      <c r="J1728" t="s">
        <v>5716</v>
      </c>
      <c r="K1728">
        <v>1</v>
      </c>
      <c r="L1728" t="s">
        <v>501</v>
      </c>
      <c r="M1728" t="s">
        <v>1750</v>
      </c>
      <c r="N1728" t="s">
        <v>1751</v>
      </c>
      <c r="O1728" t="s">
        <v>545</v>
      </c>
      <c r="P1728" t="s">
        <v>8</v>
      </c>
      <c r="Q1728" t="s">
        <v>4570</v>
      </c>
      <c r="R1728" t="s">
        <v>4940</v>
      </c>
      <c r="S1728" t="s">
        <v>195</v>
      </c>
      <c r="T1728" t="s">
        <v>4570</v>
      </c>
      <c r="U1728" t="s">
        <v>4570</v>
      </c>
      <c r="V1728" t="s">
        <v>4496</v>
      </c>
      <c r="W1728" t="s">
        <v>4570</v>
      </c>
      <c r="X1728" t="s">
        <v>6925</v>
      </c>
      <c r="Y1728" t="s">
        <v>88</v>
      </c>
      <c r="Z1728" t="s">
        <v>8</v>
      </c>
      <c r="AA1728">
        <v>0</v>
      </c>
      <c r="AB1728" t="s">
        <v>195</v>
      </c>
      <c r="AC1728">
        <v>0</v>
      </c>
      <c r="AD1728" t="s">
        <v>195</v>
      </c>
      <c r="AE1728">
        <v>0</v>
      </c>
      <c r="AF1728" t="s">
        <v>195</v>
      </c>
      <c r="AG1728">
        <v>0</v>
      </c>
      <c r="AH1728" t="s">
        <v>195</v>
      </c>
      <c r="AI1728">
        <v>12</v>
      </c>
      <c r="AJ1728" t="s">
        <v>97</v>
      </c>
      <c r="AK1728">
        <v>209921000</v>
      </c>
      <c r="AL1728">
        <v>2519052000</v>
      </c>
      <c r="AM1728" t="s">
        <v>195</v>
      </c>
      <c r="AN1728">
        <v>0</v>
      </c>
      <c r="AO1728" t="s">
        <v>5011</v>
      </c>
      <c r="AP1728">
        <v>77364326</v>
      </c>
      <c r="AQ1728">
        <v>171641735</v>
      </c>
      <c r="AR1728">
        <v>172479498</v>
      </c>
      <c r="AS1728">
        <v>299149757</v>
      </c>
      <c r="AT1728">
        <v>181382133</v>
      </c>
      <c r="AU1728">
        <v>157300561</v>
      </c>
      <c r="AV1728">
        <v>350422041</v>
      </c>
      <c r="AW1728">
        <v>229980688</v>
      </c>
      <c r="AX1728">
        <v>180338125</v>
      </c>
      <c r="AY1728">
        <v>218040382</v>
      </c>
      <c r="AZ1728">
        <v>235345212</v>
      </c>
      <c r="BA1728">
        <v>245607542</v>
      </c>
      <c r="BB1728" t="s">
        <v>3796</v>
      </c>
      <c r="BC1728" t="s">
        <v>3797</v>
      </c>
      <c r="BD1728" t="s">
        <v>3813</v>
      </c>
      <c r="BE1728" t="s">
        <v>4605</v>
      </c>
      <c r="BF1728" t="s">
        <v>6134</v>
      </c>
      <c r="BG1728" t="s">
        <v>6886</v>
      </c>
      <c r="BH1728" t="s">
        <v>4947</v>
      </c>
      <c r="BI1728" t="s">
        <v>195</v>
      </c>
      <c r="BJ1728" t="s">
        <v>195</v>
      </c>
      <c r="BK1728" t="s">
        <v>4643</v>
      </c>
      <c r="BL1728" t="s">
        <v>6147</v>
      </c>
      <c r="BM1728" t="s">
        <v>6137</v>
      </c>
      <c r="BN1728" t="s">
        <v>76</v>
      </c>
      <c r="BO1728" t="s">
        <v>4950</v>
      </c>
      <c r="BP1728" s="441" t="str">
        <f t="shared" si="26"/>
        <v>WA.2378.EBA.994.001.DA.512411</v>
      </c>
    </row>
    <row r="1729" spans="1:68">
      <c r="A1729" t="s">
        <v>4935</v>
      </c>
      <c r="B1729" t="s">
        <v>4936</v>
      </c>
      <c r="C1729" t="s">
        <v>4937</v>
      </c>
      <c r="D1729" t="s">
        <v>3795</v>
      </c>
      <c r="E1729" t="s">
        <v>197</v>
      </c>
      <c r="F1729" t="s">
        <v>3842</v>
      </c>
      <c r="G1729" t="s">
        <v>2445</v>
      </c>
      <c r="H1729" t="s">
        <v>4938</v>
      </c>
      <c r="I1729">
        <v>5</v>
      </c>
      <c r="J1729" t="s">
        <v>5031</v>
      </c>
      <c r="K1729">
        <v>1</v>
      </c>
      <c r="L1729" t="s">
        <v>1295</v>
      </c>
      <c r="M1729" t="s">
        <v>8</v>
      </c>
      <c r="N1729" t="s">
        <v>126</v>
      </c>
      <c r="O1729" t="s">
        <v>503</v>
      </c>
      <c r="P1729" t="s">
        <v>8</v>
      </c>
      <c r="Q1729" t="s">
        <v>4570</v>
      </c>
      <c r="R1729" t="s">
        <v>4940</v>
      </c>
      <c r="S1729" t="s">
        <v>195</v>
      </c>
      <c r="T1729" t="s">
        <v>4570</v>
      </c>
      <c r="U1729" t="s">
        <v>4570</v>
      </c>
      <c r="V1729" t="s">
        <v>4496</v>
      </c>
      <c r="W1729" t="s">
        <v>4570</v>
      </c>
      <c r="X1729" t="s">
        <v>6926</v>
      </c>
      <c r="Y1729" t="s">
        <v>4483</v>
      </c>
      <c r="Z1729" t="s">
        <v>8</v>
      </c>
      <c r="AA1729">
        <v>0</v>
      </c>
      <c r="AB1729" t="s">
        <v>195</v>
      </c>
      <c r="AC1729">
        <v>0</v>
      </c>
      <c r="AD1729" t="s">
        <v>195</v>
      </c>
      <c r="AE1729">
        <v>0</v>
      </c>
      <c r="AF1729" t="s">
        <v>195</v>
      </c>
      <c r="AG1729">
        <v>0</v>
      </c>
      <c r="AH1729" t="s">
        <v>195</v>
      </c>
      <c r="AI1729">
        <v>1</v>
      </c>
      <c r="AJ1729" t="s">
        <v>9</v>
      </c>
      <c r="AK1729">
        <v>1000000</v>
      </c>
      <c r="AL1729">
        <v>1000000</v>
      </c>
      <c r="AM1729" t="s">
        <v>195</v>
      </c>
      <c r="AN1729">
        <v>0</v>
      </c>
      <c r="AO1729" t="s">
        <v>4943</v>
      </c>
      <c r="AP1729">
        <v>66307</v>
      </c>
      <c r="AQ1729">
        <v>74370</v>
      </c>
      <c r="AR1729">
        <v>84030</v>
      </c>
      <c r="AS1729">
        <v>68884</v>
      </c>
      <c r="AT1729">
        <v>70412</v>
      </c>
      <c r="AU1729">
        <v>72503</v>
      </c>
      <c r="AV1729">
        <v>51275</v>
      </c>
      <c r="AW1729">
        <v>3738</v>
      </c>
      <c r="AX1729">
        <v>3636</v>
      </c>
      <c r="AY1729">
        <v>3528</v>
      </c>
      <c r="AZ1729">
        <v>1318</v>
      </c>
      <c r="BA1729">
        <v>499999</v>
      </c>
      <c r="BB1729" t="s">
        <v>3796</v>
      </c>
      <c r="BC1729" t="s">
        <v>3797</v>
      </c>
      <c r="BD1729" t="s">
        <v>3843</v>
      </c>
      <c r="BE1729" t="s">
        <v>3844</v>
      </c>
      <c r="BF1729" t="s">
        <v>6591</v>
      </c>
      <c r="BG1729" t="s">
        <v>6927</v>
      </c>
      <c r="BH1729" t="s">
        <v>5764</v>
      </c>
      <c r="BI1729" t="s">
        <v>195</v>
      </c>
      <c r="BJ1729" t="s">
        <v>195</v>
      </c>
      <c r="BK1729" t="s">
        <v>3773</v>
      </c>
      <c r="BL1729" t="s">
        <v>5049</v>
      </c>
      <c r="BM1729" t="s">
        <v>4949</v>
      </c>
      <c r="BN1729" t="s">
        <v>7</v>
      </c>
      <c r="BO1729" t="s">
        <v>4950</v>
      </c>
      <c r="BP1729" s="441" t="str">
        <f t="shared" si="26"/>
        <v>WA.2378.EBD.952.201.A.521211</v>
      </c>
    </row>
    <row r="1730" spans="1:68">
      <c r="A1730" t="s">
        <v>4935</v>
      </c>
      <c r="B1730" t="s">
        <v>4936</v>
      </c>
      <c r="C1730" t="s">
        <v>4937</v>
      </c>
      <c r="D1730" t="s">
        <v>3795</v>
      </c>
      <c r="E1730" t="s">
        <v>197</v>
      </c>
      <c r="F1730" t="s">
        <v>3842</v>
      </c>
      <c r="G1730" t="s">
        <v>2445</v>
      </c>
      <c r="H1730" t="s">
        <v>4938</v>
      </c>
      <c r="I1730">
        <v>5</v>
      </c>
      <c r="J1730" t="s">
        <v>5031</v>
      </c>
      <c r="K1730">
        <v>1</v>
      </c>
      <c r="L1730" t="s">
        <v>1295</v>
      </c>
      <c r="M1730" t="s">
        <v>8</v>
      </c>
      <c r="N1730" t="s">
        <v>126</v>
      </c>
      <c r="O1730" t="s">
        <v>503</v>
      </c>
      <c r="P1730" t="s">
        <v>8</v>
      </c>
      <c r="Q1730" t="s">
        <v>4570</v>
      </c>
      <c r="R1730" t="s">
        <v>4940</v>
      </c>
      <c r="S1730" t="s">
        <v>195</v>
      </c>
      <c r="T1730" t="s">
        <v>4570</v>
      </c>
      <c r="U1730" t="s">
        <v>4570</v>
      </c>
      <c r="V1730" t="s">
        <v>4951</v>
      </c>
      <c r="W1730" t="s">
        <v>4496</v>
      </c>
      <c r="X1730" t="s">
        <v>6928</v>
      </c>
      <c r="Y1730" t="s">
        <v>4493</v>
      </c>
      <c r="Z1730" t="s">
        <v>8</v>
      </c>
      <c r="AA1730">
        <v>0</v>
      </c>
      <c r="AB1730" t="s">
        <v>195</v>
      </c>
      <c r="AC1730">
        <v>0</v>
      </c>
      <c r="AD1730" t="s">
        <v>195</v>
      </c>
      <c r="AE1730">
        <v>0</v>
      </c>
      <c r="AF1730" t="s">
        <v>195</v>
      </c>
      <c r="AG1730">
        <v>0</v>
      </c>
      <c r="AH1730" t="s">
        <v>195</v>
      </c>
      <c r="AI1730">
        <v>1</v>
      </c>
      <c r="AJ1730" t="s">
        <v>9</v>
      </c>
      <c r="AK1730">
        <v>1000000</v>
      </c>
      <c r="AL1730">
        <v>1000000</v>
      </c>
      <c r="AM1730" t="s">
        <v>195</v>
      </c>
      <c r="AN1730">
        <v>0</v>
      </c>
      <c r="AO1730" t="s">
        <v>4943</v>
      </c>
      <c r="AP1730">
        <v>66307</v>
      </c>
      <c r="AQ1730">
        <v>74370</v>
      </c>
      <c r="AR1730">
        <v>84030</v>
      </c>
      <c r="AS1730">
        <v>68884</v>
      </c>
      <c r="AT1730">
        <v>70412</v>
      </c>
      <c r="AU1730">
        <v>72503</v>
      </c>
      <c r="AV1730">
        <v>51275</v>
      </c>
      <c r="AW1730">
        <v>3738</v>
      </c>
      <c r="AX1730">
        <v>3636</v>
      </c>
      <c r="AY1730">
        <v>3528</v>
      </c>
      <c r="AZ1730">
        <v>1318</v>
      </c>
      <c r="BA1730">
        <v>499999</v>
      </c>
      <c r="BB1730" t="s">
        <v>3796</v>
      </c>
      <c r="BC1730" t="s">
        <v>3797</v>
      </c>
      <c r="BD1730" t="s">
        <v>3843</v>
      </c>
      <c r="BE1730" t="s">
        <v>3844</v>
      </c>
      <c r="BF1730" t="s">
        <v>6591</v>
      </c>
      <c r="BG1730" t="s">
        <v>6927</v>
      </c>
      <c r="BH1730" t="s">
        <v>5764</v>
      </c>
      <c r="BI1730" t="s">
        <v>195</v>
      </c>
      <c r="BJ1730" t="s">
        <v>195</v>
      </c>
      <c r="BK1730" t="s">
        <v>3773</v>
      </c>
      <c r="BL1730" t="s">
        <v>5450</v>
      </c>
      <c r="BM1730" t="s">
        <v>4949</v>
      </c>
      <c r="BN1730" t="s">
        <v>7</v>
      </c>
      <c r="BO1730" t="s">
        <v>4950</v>
      </c>
      <c r="BP1730" s="441" t="str">
        <f t="shared" ref="BP1730:BP1793" si="27">_xlfn.TEXTJOIN(".",TRUE,D1730,E1730,F1730,J1730,L1730,M1730,O1730)</f>
        <v>WA.2378.EBD.952.201.A.521211</v>
      </c>
    </row>
    <row r="1731" spans="1:68">
      <c r="A1731" t="s">
        <v>4935</v>
      </c>
      <c r="B1731" t="s">
        <v>4936</v>
      </c>
      <c r="C1731" t="s">
        <v>4937</v>
      </c>
      <c r="D1731" t="s">
        <v>3795</v>
      </c>
      <c r="E1731" t="s">
        <v>197</v>
      </c>
      <c r="F1731" t="s">
        <v>3842</v>
      </c>
      <c r="G1731" t="s">
        <v>2445</v>
      </c>
      <c r="H1731" t="s">
        <v>4938</v>
      </c>
      <c r="I1731">
        <v>5</v>
      </c>
      <c r="J1731" t="s">
        <v>5031</v>
      </c>
      <c r="K1731">
        <v>1</v>
      </c>
      <c r="L1731" t="s">
        <v>1295</v>
      </c>
      <c r="M1731" t="s">
        <v>8</v>
      </c>
      <c r="N1731" t="s">
        <v>126</v>
      </c>
      <c r="O1731" t="s">
        <v>503</v>
      </c>
      <c r="P1731" t="s">
        <v>8</v>
      </c>
      <c r="Q1731" t="s">
        <v>4570</v>
      </c>
      <c r="R1731" t="s">
        <v>4940</v>
      </c>
      <c r="S1731" t="s">
        <v>195</v>
      </c>
      <c r="T1731" t="s">
        <v>4570</v>
      </c>
      <c r="U1731" t="s">
        <v>4570</v>
      </c>
      <c r="V1731" t="s">
        <v>5001</v>
      </c>
      <c r="W1731" t="s">
        <v>4951</v>
      </c>
      <c r="X1731" t="s">
        <v>6929</v>
      </c>
      <c r="Y1731" t="s">
        <v>4495</v>
      </c>
      <c r="Z1731" t="s">
        <v>8</v>
      </c>
      <c r="AA1731">
        <v>0</v>
      </c>
      <c r="AB1731" t="s">
        <v>195</v>
      </c>
      <c r="AC1731">
        <v>0</v>
      </c>
      <c r="AD1731" t="s">
        <v>195</v>
      </c>
      <c r="AE1731">
        <v>0</v>
      </c>
      <c r="AF1731" t="s">
        <v>195</v>
      </c>
      <c r="AG1731">
        <v>0</v>
      </c>
      <c r="AH1731" t="s">
        <v>195</v>
      </c>
      <c r="AI1731">
        <v>1</v>
      </c>
      <c r="AJ1731" t="s">
        <v>9</v>
      </c>
      <c r="AK1731">
        <v>1000000</v>
      </c>
      <c r="AL1731">
        <v>1000000</v>
      </c>
      <c r="AM1731" t="s">
        <v>195</v>
      </c>
      <c r="AN1731">
        <v>0</v>
      </c>
      <c r="AO1731" t="s">
        <v>4943</v>
      </c>
      <c r="AP1731">
        <v>66307</v>
      </c>
      <c r="AQ1731">
        <v>74370</v>
      </c>
      <c r="AR1731">
        <v>84030</v>
      </c>
      <c r="AS1731">
        <v>68884</v>
      </c>
      <c r="AT1731">
        <v>70412</v>
      </c>
      <c r="AU1731">
        <v>72503</v>
      </c>
      <c r="AV1731">
        <v>51275</v>
      </c>
      <c r="AW1731">
        <v>3738</v>
      </c>
      <c r="AX1731">
        <v>3636</v>
      </c>
      <c r="AY1731">
        <v>3528</v>
      </c>
      <c r="AZ1731">
        <v>1318</v>
      </c>
      <c r="BA1731">
        <v>499999</v>
      </c>
      <c r="BB1731" t="s">
        <v>3796</v>
      </c>
      <c r="BC1731" t="s">
        <v>3797</v>
      </c>
      <c r="BD1731" t="s">
        <v>3843</v>
      </c>
      <c r="BE1731" t="s">
        <v>3844</v>
      </c>
      <c r="BF1731" t="s">
        <v>6591</v>
      </c>
      <c r="BG1731" t="s">
        <v>6927</v>
      </c>
      <c r="BH1731" t="s">
        <v>5764</v>
      </c>
      <c r="BI1731" t="s">
        <v>195</v>
      </c>
      <c r="BJ1731" t="s">
        <v>195</v>
      </c>
      <c r="BK1731" t="s">
        <v>3773</v>
      </c>
      <c r="BL1731" t="s">
        <v>5107</v>
      </c>
      <c r="BM1731" t="s">
        <v>4949</v>
      </c>
      <c r="BN1731" t="s">
        <v>7</v>
      </c>
      <c r="BO1731" t="s">
        <v>4950</v>
      </c>
      <c r="BP1731" s="441" t="str">
        <f t="shared" si="27"/>
        <v>WA.2378.EBD.952.201.A.521211</v>
      </c>
    </row>
    <row r="1732" spans="1:68">
      <c r="A1732" t="s">
        <v>4935</v>
      </c>
      <c r="B1732" t="s">
        <v>4936</v>
      </c>
      <c r="C1732" t="s">
        <v>4937</v>
      </c>
      <c r="D1732" t="s">
        <v>3795</v>
      </c>
      <c r="E1732" t="s">
        <v>197</v>
      </c>
      <c r="F1732" t="s">
        <v>3842</v>
      </c>
      <c r="G1732" t="s">
        <v>2445</v>
      </c>
      <c r="H1732" t="s">
        <v>4938</v>
      </c>
      <c r="I1732">
        <v>5</v>
      </c>
      <c r="J1732" t="s">
        <v>5031</v>
      </c>
      <c r="K1732">
        <v>1</v>
      </c>
      <c r="L1732" t="s">
        <v>1295</v>
      </c>
      <c r="M1732" t="s">
        <v>508</v>
      </c>
      <c r="N1732" t="s">
        <v>2641</v>
      </c>
      <c r="O1732" t="s">
        <v>503</v>
      </c>
      <c r="P1732" t="s">
        <v>8</v>
      </c>
      <c r="Q1732" t="s">
        <v>4570</v>
      </c>
      <c r="R1732" t="s">
        <v>4940</v>
      </c>
      <c r="S1732" t="s">
        <v>195</v>
      </c>
      <c r="T1732" t="s">
        <v>4570</v>
      </c>
      <c r="U1732" t="s">
        <v>4570</v>
      </c>
      <c r="V1732" t="s">
        <v>4496</v>
      </c>
      <c r="W1732" t="s">
        <v>4570</v>
      </c>
      <c r="X1732" t="s">
        <v>6930</v>
      </c>
      <c r="Y1732" t="s">
        <v>4483</v>
      </c>
      <c r="Z1732" t="s">
        <v>8</v>
      </c>
      <c r="AA1732">
        <v>0</v>
      </c>
      <c r="AB1732" t="s">
        <v>195</v>
      </c>
      <c r="AC1732">
        <v>0</v>
      </c>
      <c r="AD1732" t="s">
        <v>195</v>
      </c>
      <c r="AE1732">
        <v>0</v>
      </c>
      <c r="AF1732" t="s">
        <v>195</v>
      </c>
      <c r="AG1732">
        <v>0</v>
      </c>
      <c r="AH1732" t="s">
        <v>195</v>
      </c>
      <c r="AI1732">
        <v>1</v>
      </c>
      <c r="AJ1732" t="s">
        <v>9</v>
      </c>
      <c r="AK1732">
        <v>1000000</v>
      </c>
      <c r="AL1732">
        <v>1000000</v>
      </c>
      <c r="AM1732" t="s">
        <v>195</v>
      </c>
      <c r="AN1732">
        <v>0</v>
      </c>
      <c r="AO1732" t="s">
        <v>4943</v>
      </c>
      <c r="AP1732">
        <v>66307</v>
      </c>
      <c r="AQ1732">
        <v>74370</v>
      </c>
      <c r="AR1732">
        <v>84030</v>
      </c>
      <c r="AS1732">
        <v>68884</v>
      </c>
      <c r="AT1732">
        <v>70412</v>
      </c>
      <c r="AU1732">
        <v>72503</v>
      </c>
      <c r="AV1732">
        <v>51275</v>
      </c>
      <c r="AW1732">
        <v>3738</v>
      </c>
      <c r="AX1732">
        <v>3636</v>
      </c>
      <c r="AY1732">
        <v>3528</v>
      </c>
      <c r="AZ1732">
        <v>1318</v>
      </c>
      <c r="BA1732">
        <v>499999</v>
      </c>
      <c r="BB1732" t="s">
        <v>3796</v>
      </c>
      <c r="BC1732" t="s">
        <v>3797</v>
      </c>
      <c r="BD1732" t="s">
        <v>3843</v>
      </c>
      <c r="BE1732" t="s">
        <v>3844</v>
      </c>
      <c r="BF1732" t="s">
        <v>6591</v>
      </c>
      <c r="BG1732" t="s">
        <v>6931</v>
      </c>
      <c r="BH1732" t="s">
        <v>5764</v>
      </c>
      <c r="BI1732" t="s">
        <v>195</v>
      </c>
      <c r="BJ1732" t="s">
        <v>195</v>
      </c>
      <c r="BK1732" t="s">
        <v>3773</v>
      </c>
      <c r="BL1732" t="s">
        <v>5049</v>
      </c>
      <c r="BM1732" t="s">
        <v>4949</v>
      </c>
      <c r="BN1732" t="s">
        <v>7</v>
      </c>
      <c r="BO1732" t="s">
        <v>4950</v>
      </c>
      <c r="BP1732" s="441" t="str">
        <f t="shared" si="27"/>
        <v>WA.2378.EBD.952.201.B.521211</v>
      </c>
    </row>
    <row r="1733" spans="1:68">
      <c r="A1733" t="s">
        <v>4935</v>
      </c>
      <c r="B1733" t="s">
        <v>4936</v>
      </c>
      <c r="C1733" t="s">
        <v>4937</v>
      </c>
      <c r="D1733" t="s">
        <v>3795</v>
      </c>
      <c r="E1733" t="s">
        <v>197</v>
      </c>
      <c r="F1733" t="s">
        <v>3842</v>
      </c>
      <c r="G1733" t="s">
        <v>2445</v>
      </c>
      <c r="H1733" t="s">
        <v>4938</v>
      </c>
      <c r="I1733">
        <v>5</v>
      </c>
      <c r="J1733" t="s">
        <v>5031</v>
      </c>
      <c r="K1733">
        <v>1</v>
      </c>
      <c r="L1733" t="s">
        <v>1295</v>
      </c>
      <c r="M1733" t="s">
        <v>508</v>
      </c>
      <c r="N1733" t="s">
        <v>2641</v>
      </c>
      <c r="O1733" t="s">
        <v>503</v>
      </c>
      <c r="P1733" t="s">
        <v>8</v>
      </c>
      <c r="Q1733" t="s">
        <v>4570</v>
      </c>
      <c r="R1733" t="s">
        <v>4940</v>
      </c>
      <c r="S1733" t="s">
        <v>195</v>
      </c>
      <c r="T1733" t="s">
        <v>4570</v>
      </c>
      <c r="U1733" t="s">
        <v>4570</v>
      </c>
      <c r="V1733" t="s">
        <v>4951</v>
      </c>
      <c r="W1733" t="s">
        <v>4496</v>
      </c>
      <c r="X1733" t="s">
        <v>6932</v>
      </c>
      <c r="Y1733" t="s">
        <v>4493</v>
      </c>
      <c r="Z1733" t="s">
        <v>8</v>
      </c>
      <c r="AA1733">
        <v>0</v>
      </c>
      <c r="AB1733" t="s">
        <v>195</v>
      </c>
      <c r="AC1733">
        <v>0</v>
      </c>
      <c r="AD1733" t="s">
        <v>195</v>
      </c>
      <c r="AE1733">
        <v>0</v>
      </c>
      <c r="AF1733" t="s">
        <v>195</v>
      </c>
      <c r="AG1733">
        <v>0</v>
      </c>
      <c r="AH1733" t="s">
        <v>195</v>
      </c>
      <c r="AI1733">
        <v>1</v>
      </c>
      <c r="AJ1733" t="s">
        <v>9</v>
      </c>
      <c r="AK1733">
        <v>1000000</v>
      </c>
      <c r="AL1733">
        <v>1000000</v>
      </c>
      <c r="AM1733" t="s">
        <v>195</v>
      </c>
      <c r="AN1733">
        <v>0</v>
      </c>
      <c r="AO1733" t="s">
        <v>4943</v>
      </c>
      <c r="AP1733">
        <v>66307</v>
      </c>
      <c r="AQ1733">
        <v>74370</v>
      </c>
      <c r="AR1733">
        <v>84030</v>
      </c>
      <c r="AS1733">
        <v>68884</v>
      </c>
      <c r="AT1733">
        <v>70412</v>
      </c>
      <c r="AU1733">
        <v>72503</v>
      </c>
      <c r="AV1733">
        <v>51275</v>
      </c>
      <c r="AW1733">
        <v>3738</v>
      </c>
      <c r="AX1733">
        <v>3636</v>
      </c>
      <c r="AY1733">
        <v>3528</v>
      </c>
      <c r="AZ1733">
        <v>1318</v>
      </c>
      <c r="BA1733">
        <v>499999</v>
      </c>
      <c r="BB1733" t="s">
        <v>3796</v>
      </c>
      <c r="BC1733" t="s">
        <v>3797</v>
      </c>
      <c r="BD1733" t="s">
        <v>3843</v>
      </c>
      <c r="BE1733" t="s">
        <v>3844</v>
      </c>
      <c r="BF1733" t="s">
        <v>6591</v>
      </c>
      <c r="BG1733" t="s">
        <v>6931</v>
      </c>
      <c r="BH1733" t="s">
        <v>5764</v>
      </c>
      <c r="BI1733" t="s">
        <v>195</v>
      </c>
      <c r="BJ1733" t="s">
        <v>195</v>
      </c>
      <c r="BK1733" t="s">
        <v>3773</v>
      </c>
      <c r="BL1733" t="s">
        <v>5450</v>
      </c>
      <c r="BM1733" t="s">
        <v>4949</v>
      </c>
      <c r="BN1733" t="s">
        <v>7</v>
      </c>
      <c r="BO1733" t="s">
        <v>4950</v>
      </c>
      <c r="BP1733" s="441" t="str">
        <f t="shared" si="27"/>
        <v>WA.2378.EBD.952.201.B.521211</v>
      </c>
    </row>
    <row r="1734" spans="1:68">
      <c r="A1734" t="s">
        <v>4935</v>
      </c>
      <c r="B1734" t="s">
        <v>4936</v>
      </c>
      <c r="C1734" t="s">
        <v>4937</v>
      </c>
      <c r="D1734" t="s">
        <v>3795</v>
      </c>
      <c r="E1734" t="s">
        <v>197</v>
      </c>
      <c r="F1734" t="s">
        <v>3842</v>
      </c>
      <c r="G1734" t="s">
        <v>2445</v>
      </c>
      <c r="H1734" t="s">
        <v>4938</v>
      </c>
      <c r="I1734">
        <v>5</v>
      </c>
      <c r="J1734" t="s">
        <v>5031</v>
      </c>
      <c r="K1734">
        <v>1</v>
      </c>
      <c r="L1734" t="s">
        <v>1295</v>
      </c>
      <c r="M1734" t="s">
        <v>508</v>
      </c>
      <c r="N1734" t="s">
        <v>2641</v>
      </c>
      <c r="O1734" t="s">
        <v>503</v>
      </c>
      <c r="P1734" t="s">
        <v>8</v>
      </c>
      <c r="Q1734" t="s">
        <v>4570</v>
      </c>
      <c r="R1734" t="s">
        <v>4940</v>
      </c>
      <c r="S1734" t="s">
        <v>195</v>
      </c>
      <c r="T1734" t="s">
        <v>4570</v>
      </c>
      <c r="U1734" t="s">
        <v>4570</v>
      </c>
      <c r="V1734" t="s">
        <v>5001</v>
      </c>
      <c r="W1734" t="s">
        <v>4951</v>
      </c>
      <c r="X1734" t="s">
        <v>6933</v>
      </c>
      <c r="Y1734" t="s">
        <v>6934</v>
      </c>
      <c r="Z1734" t="s">
        <v>8</v>
      </c>
      <c r="AA1734">
        <v>0</v>
      </c>
      <c r="AB1734" t="s">
        <v>195</v>
      </c>
      <c r="AC1734">
        <v>0</v>
      </c>
      <c r="AD1734" t="s">
        <v>195</v>
      </c>
      <c r="AE1734">
        <v>0</v>
      </c>
      <c r="AF1734" t="s">
        <v>195</v>
      </c>
      <c r="AG1734">
        <v>0</v>
      </c>
      <c r="AH1734" t="s">
        <v>195</v>
      </c>
      <c r="AI1734">
        <v>1</v>
      </c>
      <c r="AJ1734" t="s">
        <v>9</v>
      </c>
      <c r="AK1734">
        <v>3500000</v>
      </c>
      <c r="AL1734">
        <v>3500000</v>
      </c>
      <c r="AM1734" t="s">
        <v>195</v>
      </c>
      <c r="AN1734">
        <v>0</v>
      </c>
      <c r="AO1734" t="s">
        <v>4943</v>
      </c>
      <c r="AP1734">
        <v>232075</v>
      </c>
      <c r="AQ1734">
        <v>260296</v>
      </c>
      <c r="AR1734">
        <v>294103</v>
      </c>
      <c r="AS1734">
        <v>241095</v>
      </c>
      <c r="AT1734">
        <v>246442</v>
      </c>
      <c r="AU1734">
        <v>253761</v>
      </c>
      <c r="AV1734">
        <v>179461</v>
      </c>
      <c r="AW1734">
        <v>13082</v>
      </c>
      <c r="AX1734">
        <v>12725</v>
      </c>
      <c r="AY1734">
        <v>12348</v>
      </c>
      <c r="AZ1734">
        <v>4612</v>
      </c>
      <c r="BA1734">
        <v>1750000</v>
      </c>
      <c r="BB1734" t="s">
        <v>3796</v>
      </c>
      <c r="BC1734" t="s">
        <v>3797</v>
      </c>
      <c r="BD1734" t="s">
        <v>3843</v>
      </c>
      <c r="BE1734" t="s">
        <v>3844</v>
      </c>
      <c r="BF1734" t="s">
        <v>6591</v>
      </c>
      <c r="BG1734" t="s">
        <v>6931</v>
      </c>
      <c r="BH1734" t="s">
        <v>5764</v>
      </c>
      <c r="BI1734" t="s">
        <v>195</v>
      </c>
      <c r="BJ1734" t="s">
        <v>195</v>
      </c>
      <c r="BK1734" t="s">
        <v>3773</v>
      </c>
      <c r="BL1734" t="s">
        <v>6935</v>
      </c>
      <c r="BM1734" t="s">
        <v>4949</v>
      </c>
      <c r="BN1734" t="s">
        <v>7</v>
      </c>
      <c r="BO1734" t="s">
        <v>4950</v>
      </c>
      <c r="BP1734" s="441" t="str">
        <f t="shared" si="27"/>
        <v>WA.2378.EBD.952.201.B.521211</v>
      </c>
    </row>
    <row r="1735" spans="1:68">
      <c r="A1735" t="s">
        <v>4935</v>
      </c>
      <c r="B1735" t="s">
        <v>4936</v>
      </c>
      <c r="C1735" t="s">
        <v>4937</v>
      </c>
      <c r="D1735" t="s">
        <v>3795</v>
      </c>
      <c r="E1735" t="s">
        <v>197</v>
      </c>
      <c r="F1735" t="s">
        <v>3842</v>
      </c>
      <c r="G1735" t="s">
        <v>2445</v>
      </c>
      <c r="H1735" t="s">
        <v>4938</v>
      </c>
      <c r="I1735">
        <v>5</v>
      </c>
      <c r="J1735" t="s">
        <v>5031</v>
      </c>
      <c r="K1735">
        <v>1</v>
      </c>
      <c r="L1735" t="s">
        <v>1295</v>
      </c>
      <c r="M1735" t="s">
        <v>509</v>
      </c>
      <c r="N1735" t="s">
        <v>127</v>
      </c>
      <c r="O1735" t="s">
        <v>503</v>
      </c>
      <c r="P1735" t="s">
        <v>8</v>
      </c>
      <c r="Q1735" t="s">
        <v>4570</v>
      </c>
      <c r="R1735" t="s">
        <v>4940</v>
      </c>
      <c r="S1735" t="s">
        <v>195</v>
      </c>
      <c r="T1735" t="s">
        <v>4570</v>
      </c>
      <c r="U1735" t="s">
        <v>4570</v>
      </c>
      <c r="V1735" t="s">
        <v>4496</v>
      </c>
      <c r="W1735" t="s">
        <v>4570</v>
      </c>
      <c r="X1735" t="s">
        <v>6936</v>
      </c>
      <c r="Y1735" t="s">
        <v>4483</v>
      </c>
      <c r="Z1735" t="s">
        <v>8</v>
      </c>
      <c r="AA1735">
        <v>0</v>
      </c>
      <c r="AB1735" t="s">
        <v>195</v>
      </c>
      <c r="AC1735">
        <v>0</v>
      </c>
      <c r="AD1735" t="s">
        <v>195</v>
      </c>
      <c r="AE1735">
        <v>0</v>
      </c>
      <c r="AF1735" t="s">
        <v>195</v>
      </c>
      <c r="AG1735">
        <v>0</v>
      </c>
      <c r="AH1735" t="s">
        <v>195</v>
      </c>
      <c r="AI1735">
        <v>1</v>
      </c>
      <c r="AJ1735" t="s">
        <v>9</v>
      </c>
      <c r="AK1735">
        <v>1000000</v>
      </c>
      <c r="AL1735">
        <v>1000000</v>
      </c>
      <c r="AM1735" t="s">
        <v>195</v>
      </c>
      <c r="AN1735">
        <v>0</v>
      </c>
      <c r="AO1735" t="s">
        <v>4943</v>
      </c>
      <c r="AP1735">
        <v>66307</v>
      </c>
      <c r="AQ1735">
        <v>74370</v>
      </c>
      <c r="AR1735">
        <v>84030</v>
      </c>
      <c r="AS1735">
        <v>68884</v>
      </c>
      <c r="AT1735">
        <v>70412</v>
      </c>
      <c r="AU1735">
        <v>72503</v>
      </c>
      <c r="AV1735">
        <v>51275</v>
      </c>
      <c r="AW1735">
        <v>3738</v>
      </c>
      <c r="AX1735">
        <v>3636</v>
      </c>
      <c r="AY1735">
        <v>3528</v>
      </c>
      <c r="AZ1735">
        <v>1318</v>
      </c>
      <c r="BA1735">
        <v>499999</v>
      </c>
      <c r="BB1735" t="s">
        <v>3796</v>
      </c>
      <c r="BC1735" t="s">
        <v>3797</v>
      </c>
      <c r="BD1735" t="s">
        <v>3843</v>
      </c>
      <c r="BE1735" t="s">
        <v>3844</v>
      </c>
      <c r="BF1735" t="s">
        <v>6591</v>
      </c>
      <c r="BG1735" t="s">
        <v>6937</v>
      </c>
      <c r="BH1735" t="s">
        <v>5764</v>
      </c>
      <c r="BI1735" t="s">
        <v>195</v>
      </c>
      <c r="BJ1735" t="s">
        <v>195</v>
      </c>
      <c r="BK1735" t="s">
        <v>3773</v>
      </c>
      <c r="BL1735" t="s">
        <v>5049</v>
      </c>
      <c r="BM1735" t="s">
        <v>4949</v>
      </c>
      <c r="BN1735" t="s">
        <v>7</v>
      </c>
      <c r="BO1735" t="s">
        <v>4950</v>
      </c>
      <c r="BP1735" s="441" t="str">
        <f t="shared" si="27"/>
        <v>WA.2378.EBD.952.201.C.521211</v>
      </c>
    </row>
    <row r="1736" spans="1:68">
      <c r="A1736" t="s">
        <v>4935</v>
      </c>
      <c r="B1736" t="s">
        <v>4936</v>
      </c>
      <c r="C1736" t="s">
        <v>4937</v>
      </c>
      <c r="D1736" t="s">
        <v>3795</v>
      </c>
      <c r="E1736" t="s">
        <v>197</v>
      </c>
      <c r="F1736" t="s">
        <v>3842</v>
      </c>
      <c r="G1736" t="s">
        <v>2445</v>
      </c>
      <c r="H1736" t="s">
        <v>4938</v>
      </c>
      <c r="I1736">
        <v>5</v>
      </c>
      <c r="J1736" t="s">
        <v>5031</v>
      </c>
      <c r="K1736">
        <v>1</v>
      </c>
      <c r="L1736" t="s">
        <v>1295</v>
      </c>
      <c r="M1736" t="s">
        <v>509</v>
      </c>
      <c r="N1736" t="s">
        <v>127</v>
      </c>
      <c r="O1736" t="s">
        <v>503</v>
      </c>
      <c r="P1736" t="s">
        <v>8</v>
      </c>
      <c r="Q1736" t="s">
        <v>4570</v>
      </c>
      <c r="R1736" t="s">
        <v>4940</v>
      </c>
      <c r="S1736" t="s">
        <v>195</v>
      </c>
      <c r="T1736" t="s">
        <v>4570</v>
      </c>
      <c r="U1736" t="s">
        <v>4570</v>
      </c>
      <c r="V1736" t="s">
        <v>4951</v>
      </c>
      <c r="W1736" t="s">
        <v>4496</v>
      </c>
      <c r="X1736" t="s">
        <v>6938</v>
      </c>
      <c r="Y1736" t="s">
        <v>4493</v>
      </c>
      <c r="Z1736" t="s">
        <v>8</v>
      </c>
      <c r="AA1736">
        <v>0</v>
      </c>
      <c r="AB1736" t="s">
        <v>195</v>
      </c>
      <c r="AC1736">
        <v>0</v>
      </c>
      <c r="AD1736" t="s">
        <v>195</v>
      </c>
      <c r="AE1736">
        <v>0</v>
      </c>
      <c r="AF1736" t="s">
        <v>195</v>
      </c>
      <c r="AG1736">
        <v>0</v>
      </c>
      <c r="AH1736" t="s">
        <v>195</v>
      </c>
      <c r="AI1736">
        <v>1</v>
      </c>
      <c r="AJ1736" t="s">
        <v>9</v>
      </c>
      <c r="AK1736">
        <v>1000000</v>
      </c>
      <c r="AL1736">
        <v>1000000</v>
      </c>
      <c r="AM1736" t="s">
        <v>195</v>
      </c>
      <c r="AN1736">
        <v>0</v>
      </c>
      <c r="AO1736" t="s">
        <v>4943</v>
      </c>
      <c r="AP1736">
        <v>66307</v>
      </c>
      <c r="AQ1736">
        <v>74370</v>
      </c>
      <c r="AR1736">
        <v>84030</v>
      </c>
      <c r="AS1736">
        <v>68884</v>
      </c>
      <c r="AT1736">
        <v>70412</v>
      </c>
      <c r="AU1736">
        <v>72503</v>
      </c>
      <c r="AV1736">
        <v>51275</v>
      </c>
      <c r="AW1736">
        <v>3738</v>
      </c>
      <c r="AX1736">
        <v>3636</v>
      </c>
      <c r="AY1736">
        <v>3528</v>
      </c>
      <c r="AZ1736">
        <v>1318</v>
      </c>
      <c r="BA1736">
        <v>499999</v>
      </c>
      <c r="BB1736" t="s">
        <v>3796</v>
      </c>
      <c r="BC1736" t="s">
        <v>3797</v>
      </c>
      <c r="BD1736" t="s">
        <v>3843</v>
      </c>
      <c r="BE1736" t="s">
        <v>3844</v>
      </c>
      <c r="BF1736" t="s">
        <v>6591</v>
      </c>
      <c r="BG1736" t="s">
        <v>6937</v>
      </c>
      <c r="BH1736" t="s">
        <v>5764</v>
      </c>
      <c r="BI1736" t="s">
        <v>195</v>
      </c>
      <c r="BJ1736" t="s">
        <v>195</v>
      </c>
      <c r="BK1736" t="s">
        <v>3773</v>
      </c>
      <c r="BL1736" t="s">
        <v>5450</v>
      </c>
      <c r="BM1736" t="s">
        <v>4949</v>
      </c>
      <c r="BN1736" t="s">
        <v>7</v>
      </c>
      <c r="BO1736" t="s">
        <v>4950</v>
      </c>
      <c r="BP1736" s="441" t="str">
        <f t="shared" si="27"/>
        <v>WA.2378.EBD.952.201.C.521211</v>
      </c>
    </row>
    <row r="1737" spans="1:68">
      <c r="A1737" t="s">
        <v>4935</v>
      </c>
      <c r="B1737" t="s">
        <v>4936</v>
      </c>
      <c r="C1737" t="s">
        <v>4937</v>
      </c>
      <c r="D1737" t="s">
        <v>3795</v>
      </c>
      <c r="E1737" t="s">
        <v>197</v>
      </c>
      <c r="F1737" t="s">
        <v>3842</v>
      </c>
      <c r="G1737" t="s">
        <v>2445</v>
      </c>
      <c r="H1737" t="s">
        <v>4938</v>
      </c>
      <c r="I1737">
        <v>5</v>
      </c>
      <c r="J1737" t="s">
        <v>5031</v>
      </c>
      <c r="K1737">
        <v>1</v>
      </c>
      <c r="L1737" t="s">
        <v>1295</v>
      </c>
      <c r="M1737" t="s">
        <v>509</v>
      </c>
      <c r="N1737" t="s">
        <v>127</v>
      </c>
      <c r="O1737" t="s">
        <v>503</v>
      </c>
      <c r="P1737" t="s">
        <v>8</v>
      </c>
      <c r="Q1737" t="s">
        <v>4570</v>
      </c>
      <c r="R1737" t="s">
        <v>4940</v>
      </c>
      <c r="S1737" t="s">
        <v>195</v>
      </c>
      <c r="T1737" t="s">
        <v>4570</v>
      </c>
      <c r="U1737" t="s">
        <v>4570</v>
      </c>
      <c r="V1737" t="s">
        <v>5001</v>
      </c>
      <c r="W1737" t="s">
        <v>4951</v>
      </c>
      <c r="X1737" t="s">
        <v>5716</v>
      </c>
      <c r="Y1737" t="s">
        <v>4495</v>
      </c>
      <c r="Z1737" t="s">
        <v>8</v>
      </c>
      <c r="AA1737">
        <v>0</v>
      </c>
      <c r="AB1737" t="s">
        <v>195</v>
      </c>
      <c r="AC1737">
        <v>0</v>
      </c>
      <c r="AD1737" t="s">
        <v>195</v>
      </c>
      <c r="AE1737">
        <v>0</v>
      </c>
      <c r="AF1737" t="s">
        <v>195</v>
      </c>
      <c r="AG1737">
        <v>0</v>
      </c>
      <c r="AH1737" t="s">
        <v>195</v>
      </c>
      <c r="AI1737">
        <v>1</v>
      </c>
      <c r="AJ1737" t="s">
        <v>9</v>
      </c>
      <c r="AK1737">
        <v>1500000</v>
      </c>
      <c r="AL1737">
        <v>1500000</v>
      </c>
      <c r="AM1737" t="s">
        <v>195</v>
      </c>
      <c r="AN1737">
        <v>0</v>
      </c>
      <c r="AO1737" t="s">
        <v>4943</v>
      </c>
      <c r="AP1737">
        <v>99461</v>
      </c>
      <c r="AQ1737">
        <v>111556</v>
      </c>
      <c r="AR1737">
        <v>126044</v>
      </c>
      <c r="AS1737">
        <v>103327</v>
      </c>
      <c r="AT1737">
        <v>105618</v>
      </c>
      <c r="AU1737">
        <v>108755</v>
      </c>
      <c r="AV1737">
        <v>76912</v>
      </c>
      <c r="AW1737">
        <v>5607</v>
      </c>
      <c r="AX1737">
        <v>5453</v>
      </c>
      <c r="AY1737">
        <v>5292</v>
      </c>
      <c r="AZ1737">
        <v>1977</v>
      </c>
      <c r="BA1737">
        <v>749998</v>
      </c>
      <c r="BB1737" t="s">
        <v>3796</v>
      </c>
      <c r="BC1737" t="s">
        <v>3797</v>
      </c>
      <c r="BD1737" t="s">
        <v>3843</v>
      </c>
      <c r="BE1737" t="s">
        <v>3844</v>
      </c>
      <c r="BF1737" t="s">
        <v>6591</v>
      </c>
      <c r="BG1737" t="s">
        <v>6937</v>
      </c>
      <c r="BH1737" t="s">
        <v>5764</v>
      </c>
      <c r="BI1737" t="s">
        <v>195</v>
      </c>
      <c r="BJ1737" t="s">
        <v>195</v>
      </c>
      <c r="BK1737" t="s">
        <v>3773</v>
      </c>
      <c r="BL1737" t="s">
        <v>5107</v>
      </c>
      <c r="BM1737" t="s">
        <v>4949</v>
      </c>
      <c r="BN1737" t="s">
        <v>7</v>
      </c>
      <c r="BO1737" t="s">
        <v>4950</v>
      </c>
      <c r="BP1737" s="441" t="str">
        <f t="shared" si="27"/>
        <v>WA.2378.EBD.952.201.C.521211</v>
      </c>
    </row>
    <row r="1738" spans="1:68">
      <c r="A1738" t="s">
        <v>4935</v>
      </c>
      <c r="B1738" t="s">
        <v>4936</v>
      </c>
      <c r="C1738" t="s">
        <v>4937</v>
      </c>
      <c r="D1738" t="s">
        <v>3795</v>
      </c>
      <c r="E1738" t="s">
        <v>197</v>
      </c>
      <c r="F1738" t="s">
        <v>3842</v>
      </c>
      <c r="G1738" t="s">
        <v>2445</v>
      </c>
      <c r="H1738" t="s">
        <v>4938</v>
      </c>
      <c r="I1738">
        <v>5</v>
      </c>
      <c r="J1738" t="s">
        <v>5031</v>
      </c>
      <c r="K1738">
        <v>1</v>
      </c>
      <c r="L1738" t="s">
        <v>1295</v>
      </c>
      <c r="M1738" t="s">
        <v>509</v>
      </c>
      <c r="N1738" t="s">
        <v>127</v>
      </c>
      <c r="O1738" t="s">
        <v>503</v>
      </c>
      <c r="P1738" t="s">
        <v>8</v>
      </c>
      <c r="Q1738" t="s">
        <v>4570</v>
      </c>
      <c r="R1738" t="s">
        <v>4940</v>
      </c>
      <c r="S1738" t="s">
        <v>195</v>
      </c>
      <c r="T1738" t="s">
        <v>4570</v>
      </c>
      <c r="U1738" t="s">
        <v>4570</v>
      </c>
      <c r="V1738" t="s">
        <v>5092</v>
      </c>
      <c r="W1738" t="s">
        <v>5001</v>
      </c>
      <c r="X1738" t="s">
        <v>6939</v>
      </c>
      <c r="Y1738" t="s">
        <v>6940</v>
      </c>
      <c r="Z1738" t="s">
        <v>8</v>
      </c>
      <c r="AA1738">
        <v>0</v>
      </c>
      <c r="AB1738" t="s">
        <v>195</v>
      </c>
      <c r="AC1738">
        <v>0</v>
      </c>
      <c r="AD1738" t="s">
        <v>195</v>
      </c>
      <c r="AE1738">
        <v>0</v>
      </c>
      <c r="AF1738" t="s">
        <v>195</v>
      </c>
      <c r="AG1738">
        <v>0</v>
      </c>
      <c r="AH1738" t="s">
        <v>195</v>
      </c>
      <c r="AI1738">
        <v>1</v>
      </c>
      <c r="AJ1738" t="s">
        <v>9</v>
      </c>
      <c r="AK1738">
        <v>1500000</v>
      </c>
      <c r="AL1738">
        <v>1500000</v>
      </c>
      <c r="AM1738" t="s">
        <v>195</v>
      </c>
      <c r="AN1738">
        <v>0</v>
      </c>
      <c r="AO1738" t="s">
        <v>4943</v>
      </c>
      <c r="AP1738">
        <v>99461</v>
      </c>
      <c r="AQ1738">
        <v>111556</v>
      </c>
      <c r="AR1738">
        <v>126044</v>
      </c>
      <c r="AS1738">
        <v>103327</v>
      </c>
      <c r="AT1738">
        <v>105618</v>
      </c>
      <c r="AU1738">
        <v>108755</v>
      </c>
      <c r="AV1738">
        <v>76912</v>
      </c>
      <c r="AW1738">
        <v>5607</v>
      </c>
      <c r="AX1738">
        <v>5453</v>
      </c>
      <c r="AY1738">
        <v>5292</v>
      </c>
      <c r="AZ1738">
        <v>1977</v>
      </c>
      <c r="BA1738">
        <v>749998</v>
      </c>
      <c r="BB1738" t="s">
        <v>3796</v>
      </c>
      <c r="BC1738" t="s">
        <v>3797</v>
      </c>
      <c r="BD1738" t="s">
        <v>3843</v>
      </c>
      <c r="BE1738" t="s">
        <v>3844</v>
      </c>
      <c r="BF1738" t="s">
        <v>6591</v>
      </c>
      <c r="BG1738" t="s">
        <v>6937</v>
      </c>
      <c r="BH1738" t="s">
        <v>5764</v>
      </c>
      <c r="BI1738" t="s">
        <v>195</v>
      </c>
      <c r="BJ1738" t="s">
        <v>195</v>
      </c>
      <c r="BK1738" t="s">
        <v>3773</v>
      </c>
      <c r="BL1738" t="s">
        <v>6941</v>
      </c>
      <c r="BM1738" t="s">
        <v>4949</v>
      </c>
      <c r="BN1738" t="s">
        <v>7</v>
      </c>
      <c r="BO1738" t="s">
        <v>4950</v>
      </c>
      <c r="BP1738" s="441" t="str">
        <f t="shared" si="27"/>
        <v>WA.2378.EBD.952.201.C.521211</v>
      </c>
    </row>
    <row r="1739" spans="1:68">
      <c r="A1739" t="s">
        <v>4935</v>
      </c>
      <c r="B1739" t="s">
        <v>4936</v>
      </c>
      <c r="C1739" t="s">
        <v>4937</v>
      </c>
      <c r="D1739" t="s">
        <v>3795</v>
      </c>
      <c r="E1739" t="s">
        <v>197</v>
      </c>
      <c r="F1739" t="s">
        <v>3842</v>
      </c>
      <c r="G1739" t="s">
        <v>2445</v>
      </c>
      <c r="H1739" t="s">
        <v>4938</v>
      </c>
      <c r="I1739">
        <v>5</v>
      </c>
      <c r="J1739" t="s">
        <v>5031</v>
      </c>
      <c r="K1739">
        <v>1</v>
      </c>
      <c r="L1739" t="s">
        <v>1295</v>
      </c>
      <c r="M1739" t="s">
        <v>509</v>
      </c>
      <c r="N1739" t="s">
        <v>127</v>
      </c>
      <c r="O1739" t="s">
        <v>503</v>
      </c>
      <c r="P1739" t="s">
        <v>8</v>
      </c>
      <c r="Q1739" t="s">
        <v>4570</v>
      </c>
      <c r="R1739" t="s">
        <v>4940</v>
      </c>
      <c r="S1739" t="s">
        <v>195</v>
      </c>
      <c r="T1739" t="s">
        <v>4570</v>
      </c>
      <c r="U1739" t="s">
        <v>4570</v>
      </c>
      <c r="V1739" t="s">
        <v>5096</v>
      </c>
      <c r="W1739" t="s">
        <v>5092</v>
      </c>
      <c r="X1739" t="s">
        <v>5931</v>
      </c>
      <c r="Y1739" t="s">
        <v>6942</v>
      </c>
      <c r="Z1739" t="s">
        <v>8</v>
      </c>
      <c r="AA1739">
        <v>0</v>
      </c>
      <c r="AB1739" t="s">
        <v>195</v>
      </c>
      <c r="AC1739">
        <v>0</v>
      </c>
      <c r="AD1739" t="s">
        <v>195</v>
      </c>
      <c r="AE1739">
        <v>0</v>
      </c>
      <c r="AF1739" t="s">
        <v>195</v>
      </c>
      <c r="AG1739">
        <v>0</v>
      </c>
      <c r="AH1739" t="s">
        <v>195</v>
      </c>
      <c r="AI1739">
        <v>51</v>
      </c>
      <c r="AJ1739" t="s">
        <v>25</v>
      </c>
      <c r="AK1739">
        <v>347059</v>
      </c>
      <c r="AL1739">
        <v>17700000</v>
      </c>
      <c r="AM1739" t="s">
        <v>195</v>
      </c>
      <c r="AN1739">
        <v>0</v>
      </c>
      <c r="AO1739" t="s">
        <v>4943</v>
      </c>
      <c r="AP1739">
        <v>1173634</v>
      </c>
      <c r="AQ1739">
        <v>1316355</v>
      </c>
      <c r="AR1739">
        <v>1487323</v>
      </c>
      <c r="AS1739">
        <v>1219254</v>
      </c>
      <c r="AT1739">
        <v>1246290</v>
      </c>
      <c r="AU1739">
        <v>1283308</v>
      </c>
      <c r="AV1739">
        <v>907560</v>
      </c>
      <c r="AW1739">
        <v>66157</v>
      </c>
      <c r="AX1739">
        <v>64350</v>
      </c>
      <c r="AY1739">
        <v>62445</v>
      </c>
      <c r="AZ1739">
        <v>23323</v>
      </c>
      <c r="BA1739">
        <v>8850001</v>
      </c>
      <c r="BB1739" t="s">
        <v>3796</v>
      </c>
      <c r="BC1739" t="s">
        <v>3797</v>
      </c>
      <c r="BD1739" t="s">
        <v>3843</v>
      </c>
      <c r="BE1739" t="s">
        <v>3844</v>
      </c>
      <c r="BF1739" t="s">
        <v>6591</v>
      </c>
      <c r="BG1739" t="s">
        <v>6937</v>
      </c>
      <c r="BH1739" t="s">
        <v>5764</v>
      </c>
      <c r="BI1739" t="s">
        <v>195</v>
      </c>
      <c r="BJ1739" t="s">
        <v>195</v>
      </c>
      <c r="BK1739" t="s">
        <v>3773</v>
      </c>
      <c r="BL1739" t="s">
        <v>6943</v>
      </c>
      <c r="BM1739" t="s">
        <v>4949</v>
      </c>
      <c r="BN1739" t="s">
        <v>7</v>
      </c>
      <c r="BO1739" t="s">
        <v>4950</v>
      </c>
      <c r="BP1739" s="441" t="str">
        <f t="shared" si="27"/>
        <v>WA.2378.EBD.952.201.C.521211</v>
      </c>
    </row>
    <row r="1740" spans="1:68">
      <c r="A1740" t="s">
        <v>4935</v>
      </c>
      <c r="B1740" t="s">
        <v>4936</v>
      </c>
      <c r="C1740" t="s">
        <v>4937</v>
      </c>
      <c r="D1740" t="s">
        <v>3795</v>
      </c>
      <c r="E1740" t="s">
        <v>197</v>
      </c>
      <c r="F1740" t="s">
        <v>3842</v>
      </c>
      <c r="G1740" t="s">
        <v>2445</v>
      </c>
      <c r="H1740" t="s">
        <v>4938</v>
      </c>
      <c r="I1740">
        <v>5</v>
      </c>
      <c r="J1740" t="s">
        <v>5031</v>
      </c>
      <c r="K1740">
        <v>1</v>
      </c>
      <c r="L1740" t="s">
        <v>1295</v>
      </c>
      <c r="M1740" t="s">
        <v>511</v>
      </c>
      <c r="N1740" t="s">
        <v>128</v>
      </c>
      <c r="O1740" t="s">
        <v>503</v>
      </c>
      <c r="P1740" t="s">
        <v>8</v>
      </c>
      <c r="Q1740" t="s">
        <v>4570</v>
      </c>
      <c r="R1740" t="s">
        <v>4940</v>
      </c>
      <c r="S1740" t="s">
        <v>195</v>
      </c>
      <c r="T1740" t="s">
        <v>4570</v>
      </c>
      <c r="U1740" t="s">
        <v>4570</v>
      </c>
      <c r="V1740" t="s">
        <v>4496</v>
      </c>
      <c r="W1740" t="s">
        <v>4570</v>
      </c>
      <c r="X1740" t="s">
        <v>6944</v>
      </c>
      <c r="Y1740" t="s">
        <v>4483</v>
      </c>
      <c r="Z1740" t="s">
        <v>8</v>
      </c>
      <c r="AA1740">
        <v>0</v>
      </c>
      <c r="AB1740" t="s">
        <v>195</v>
      </c>
      <c r="AC1740">
        <v>0</v>
      </c>
      <c r="AD1740" t="s">
        <v>195</v>
      </c>
      <c r="AE1740">
        <v>0</v>
      </c>
      <c r="AF1740" t="s">
        <v>195</v>
      </c>
      <c r="AG1740">
        <v>0</v>
      </c>
      <c r="AH1740" t="s">
        <v>195</v>
      </c>
      <c r="AI1740">
        <v>2</v>
      </c>
      <c r="AJ1740" t="s">
        <v>9</v>
      </c>
      <c r="AK1740">
        <v>1000000</v>
      </c>
      <c r="AL1740">
        <v>2000000</v>
      </c>
      <c r="AM1740" t="s">
        <v>195</v>
      </c>
      <c r="AN1740">
        <v>0</v>
      </c>
      <c r="AO1740" t="s">
        <v>4943</v>
      </c>
      <c r="AP1740">
        <v>132614</v>
      </c>
      <c r="AQ1740">
        <v>148741</v>
      </c>
      <c r="AR1740">
        <v>168059</v>
      </c>
      <c r="AS1740">
        <v>137769</v>
      </c>
      <c r="AT1740">
        <v>140824</v>
      </c>
      <c r="AU1740">
        <v>145007</v>
      </c>
      <c r="AV1740">
        <v>102549</v>
      </c>
      <c r="AW1740">
        <v>7475</v>
      </c>
      <c r="AX1740">
        <v>7271</v>
      </c>
      <c r="AY1740">
        <v>7056</v>
      </c>
      <c r="AZ1740">
        <v>2635</v>
      </c>
      <c r="BA1740">
        <v>1000000</v>
      </c>
      <c r="BB1740" t="s">
        <v>3796</v>
      </c>
      <c r="BC1740" t="s">
        <v>3797</v>
      </c>
      <c r="BD1740" t="s">
        <v>3843</v>
      </c>
      <c r="BE1740" t="s">
        <v>3844</v>
      </c>
      <c r="BF1740" t="s">
        <v>6591</v>
      </c>
      <c r="BG1740" t="s">
        <v>6945</v>
      </c>
      <c r="BH1740" t="s">
        <v>5764</v>
      </c>
      <c r="BI1740" t="s">
        <v>195</v>
      </c>
      <c r="BJ1740" t="s">
        <v>195</v>
      </c>
      <c r="BK1740" t="s">
        <v>3773</v>
      </c>
      <c r="BL1740" t="s">
        <v>5049</v>
      </c>
      <c r="BM1740" t="s">
        <v>4949</v>
      </c>
      <c r="BN1740" t="s">
        <v>7</v>
      </c>
      <c r="BO1740" t="s">
        <v>4950</v>
      </c>
      <c r="BP1740" s="441" t="str">
        <f t="shared" si="27"/>
        <v>WA.2378.EBD.952.201.D.521211</v>
      </c>
    </row>
    <row r="1741" spans="1:68">
      <c r="A1741" t="s">
        <v>4935</v>
      </c>
      <c r="B1741" t="s">
        <v>4936</v>
      </c>
      <c r="C1741" t="s">
        <v>4937</v>
      </c>
      <c r="D1741" t="s">
        <v>3795</v>
      </c>
      <c r="E1741" t="s">
        <v>197</v>
      </c>
      <c r="F1741" t="s">
        <v>3842</v>
      </c>
      <c r="G1741" t="s">
        <v>2445</v>
      </c>
      <c r="H1741" t="s">
        <v>4938</v>
      </c>
      <c r="I1741">
        <v>5</v>
      </c>
      <c r="J1741" t="s">
        <v>5031</v>
      </c>
      <c r="K1741">
        <v>1</v>
      </c>
      <c r="L1741" t="s">
        <v>1295</v>
      </c>
      <c r="M1741" t="s">
        <v>511</v>
      </c>
      <c r="N1741" t="s">
        <v>128</v>
      </c>
      <c r="O1741" t="s">
        <v>503</v>
      </c>
      <c r="P1741" t="s">
        <v>8</v>
      </c>
      <c r="Q1741" t="s">
        <v>4570</v>
      </c>
      <c r="R1741" t="s">
        <v>4940</v>
      </c>
      <c r="S1741" t="s">
        <v>195</v>
      </c>
      <c r="T1741" t="s">
        <v>4570</v>
      </c>
      <c r="U1741" t="s">
        <v>4570</v>
      </c>
      <c r="V1741" t="s">
        <v>4951</v>
      </c>
      <c r="W1741" t="s">
        <v>4496</v>
      </c>
      <c r="X1741" t="s">
        <v>6946</v>
      </c>
      <c r="Y1741" t="s">
        <v>4493</v>
      </c>
      <c r="Z1741" t="s">
        <v>8</v>
      </c>
      <c r="AA1741">
        <v>0</v>
      </c>
      <c r="AB1741" t="s">
        <v>195</v>
      </c>
      <c r="AC1741">
        <v>0</v>
      </c>
      <c r="AD1741" t="s">
        <v>195</v>
      </c>
      <c r="AE1741">
        <v>0</v>
      </c>
      <c r="AF1741" t="s">
        <v>195</v>
      </c>
      <c r="AG1741">
        <v>0</v>
      </c>
      <c r="AH1741" t="s">
        <v>195</v>
      </c>
      <c r="AI1741">
        <v>2</v>
      </c>
      <c r="AJ1741" t="s">
        <v>9</v>
      </c>
      <c r="AK1741">
        <v>1000000</v>
      </c>
      <c r="AL1741">
        <v>2000000</v>
      </c>
      <c r="AM1741" t="s">
        <v>195</v>
      </c>
      <c r="AN1741">
        <v>0</v>
      </c>
      <c r="AO1741" t="s">
        <v>4943</v>
      </c>
      <c r="AP1741">
        <v>132614</v>
      </c>
      <c r="AQ1741">
        <v>148741</v>
      </c>
      <c r="AR1741">
        <v>168059</v>
      </c>
      <c r="AS1741">
        <v>137769</v>
      </c>
      <c r="AT1741">
        <v>140824</v>
      </c>
      <c r="AU1741">
        <v>145007</v>
      </c>
      <c r="AV1741">
        <v>102549</v>
      </c>
      <c r="AW1741">
        <v>7475</v>
      </c>
      <c r="AX1741">
        <v>7271</v>
      </c>
      <c r="AY1741">
        <v>7056</v>
      </c>
      <c r="AZ1741">
        <v>2635</v>
      </c>
      <c r="BA1741">
        <v>1000000</v>
      </c>
      <c r="BB1741" t="s">
        <v>3796</v>
      </c>
      <c r="BC1741" t="s">
        <v>3797</v>
      </c>
      <c r="BD1741" t="s">
        <v>3843</v>
      </c>
      <c r="BE1741" t="s">
        <v>3844</v>
      </c>
      <c r="BF1741" t="s">
        <v>6591</v>
      </c>
      <c r="BG1741" t="s">
        <v>6945</v>
      </c>
      <c r="BH1741" t="s">
        <v>5764</v>
      </c>
      <c r="BI1741" t="s">
        <v>195</v>
      </c>
      <c r="BJ1741" t="s">
        <v>195</v>
      </c>
      <c r="BK1741" t="s">
        <v>3773</v>
      </c>
      <c r="BL1741" t="s">
        <v>5450</v>
      </c>
      <c r="BM1741" t="s">
        <v>4949</v>
      </c>
      <c r="BN1741" t="s">
        <v>7</v>
      </c>
      <c r="BO1741" t="s">
        <v>4950</v>
      </c>
      <c r="BP1741" s="441" t="str">
        <f t="shared" si="27"/>
        <v>WA.2378.EBD.952.201.D.521211</v>
      </c>
    </row>
    <row r="1742" spans="1:68">
      <c r="A1742" t="s">
        <v>4935</v>
      </c>
      <c r="B1742" t="s">
        <v>4936</v>
      </c>
      <c r="C1742" t="s">
        <v>4937</v>
      </c>
      <c r="D1742" t="s">
        <v>3795</v>
      </c>
      <c r="E1742" t="s">
        <v>197</v>
      </c>
      <c r="F1742" t="s">
        <v>3842</v>
      </c>
      <c r="G1742" t="s">
        <v>2445</v>
      </c>
      <c r="H1742" t="s">
        <v>4938</v>
      </c>
      <c r="I1742">
        <v>5</v>
      </c>
      <c r="J1742" t="s">
        <v>5031</v>
      </c>
      <c r="K1742">
        <v>1</v>
      </c>
      <c r="L1742" t="s">
        <v>1295</v>
      </c>
      <c r="M1742" t="s">
        <v>511</v>
      </c>
      <c r="N1742" t="s">
        <v>128</v>
      </c>
      <c r="O1742" t="s">
        <v>503</v>
      </c>
      <c r="P1742" t="s">
        <v>8</v>
      </c>
      <c r="Q1742" t="s">
        <v>4570</v>
      </c>
      <c r="R1742" t="s">
        <v>4940</v>
      </c>
      <c r="S1742" t="s">
        <v>195</v>
      </c>
      <c r="T1742" t="s">
        <v>4570</v>
      </c>
      <c r="U1742" t="s">
        <v>4570</v>
      </c>
      <c r="V1742" t="s">
        <v>5001</v>
      </c>
      <c r="W1742" t="s">
        <v>4951</v>
      </c>
      <c r="X1742" t="s">
        <v>6947</v>
      </c>
      <c r="Y1742" t="s">
        <v>4495</v>
      </c>
      <c r="Z1742" t="s">
        <v>8</v>
      </c>
      <c r="AA1742">
        <v>0</v>
      </c>
      <c r="AB1742" t="s">
        <v>195</v>
      </c>
      <c r="AC1742">
        <v>0</v>
      </c>
      <c r="AD1742" t="s">
        <v>195</v>
      </c>
      <c r="AE1742">
        <v>0</v>
      </c>
      <c r="AF1742" t="s">
        <v>195</v>
      </c>
      <c r="AG1742">
        <v>0</v>
      </c>
      <c r="AH1742" t="s">
        <v>195</v>
      </c>
      <c r="AI1742">
        <v>1</v>
      </c>
      <c r="AJ1742" t="s">
        <v>9</v>
      </c>
      <c r="AK1742">
        <v>1000000</v>
      </c>
      <c r="AL1742">
        <v>1000000</v>
      </c>
      <c r="AM1742" t="s">
        <v>195</v>
      </c>
      <c r="AN1742">
        <v>0</v>
      </c>
      <c r="AO1742" t="s">
        <v>4943</v>
      </c>
      <c r="AP1742">
        <v>66307</v>
      </c>
      <c r="AQ1742">
        <v>74370</v>
      </c>
      <c r="AR1742">
        <v>84030</v>
      </c>
      <c r="AS1742">
        <v>68884</v>
      </c>
      <c r="AT1742">
        <v>70412</v>
      </c>
      <c r="AU1742">
        <v>72503</v>
      </c>
      <c r="AV1742">
        <v>51275</v>
      </c>
      <c r="AW1742">
        <v>3738</v>
      </c>
      <c r="AX1742">
        <v>3636</v>
      </c>
      <c r="AY1742">
        <v>3528</v>
      </c>
      <c r="AZ1742">
        <v>1318</v>
      </c>
      <c r="BA1742">
        <v>499999</v>
      </c>
      <c r="BB1742" t="s">
        <v>3796</v>
      </c>
      <c r="BC1742" t="s">
        <v>3797</v>
      </c>
      <c r="BD1742" t="s">
        <v>3843</v>
      </c>
      <c r="BE1742" t="s">
        <v>3844</v>
      </c>
      <c r="BF1742" t="s">
        <v>6591</v>
      </c>
      <c r="BG1742" t="s">
        <v>6945</v>
      </c>
      <c r="BH1742" t="s">
        <v>5764</v>
      </c>
      <c r="BI1742" t="s">
        <v>195</v>
      </c>
      <c r="BJ1742" t="s">
        <v>195</v>
      </c>
      <c r="BK1742" t="s">
        <v>3773</v>
      </c>
      <c r="BL1742" t="s">
        <v>5107</v>
      </c>
      <c r="BM1742" t="s">
        <v>4949</v>
      </c>
      <c r="BN1742" t="s">
        <v>7</v>
      </c>
      <c r="BO1742" t="s">
        <v>4950</v>
      </c>
      <c r="BP1742" s="441" t="str">
        <f t="shared" si="27"/>
        <v>WA.2378.EBD.952.201.D.521211</v>
      </c>
    </row>
    <row r="1743" spans="1:68">
      <c r="A1743" t="s">
        <v>4935</v>
      </c>
      <c r="B1743" t="s">
        <v>4936</v>
      </c>
      <c r="C1743" t="s">
        <v>4937</v>
      </c>
      <c r="D1743" t="s">
        <v>3795</v>
      </c>
      <c r="E1743" t="s">
        <v>197</v>
      </c>
      <c r="F1743" t="s">
        <v>3842</v>
      </c>
      <c r="G1743" t="s">
        <v>2445</v>
      </c>
      <c r="H1743" t="s">
        <v>4938</v>
      </c>
      <c r="I1743">
        <v>5</v>
      </c>
      <c r="J1743" t="s">
        <v>5031</v>
      </c>
      <c r="K1743">
        <v>1</v>
      </c>
      <c r="L1743" t="s">
        <v>1295</v>
      </c>
      <c r="M1743" t="s">
        <v>511</v>
      </c>
      <c r="N1743" t="s">
        <v>128</v>
      </c>
      <c r="O1743" t="s">
        <v>503</v>
      </c>
      <c r="P1743" t="s">
        <v>8</v>
      </c>
      <c r="Q1743" t="s">
        <v>4570</v>
      </c>
      <c r="R1743" t="s">
        <v>4940</v>
      </c>
      <c r="S1743" t="s">
        <v>195</v>
      </c>
      <c r="T1743" t="s">
        <v>4570</v>
      </c>
      <c r="U1743" t="s">
        <v>4570</v>
      </c>
      <c r="V1743" t="s">
        <v>5092</v>
      </c>
      <c r="W1743" t="s">
        <v>5001</v>
      </c>
      <c r="X1743" t="s">
        <v>6948</v>
      </c>
      <c r="Y1743" t="s">
        <v>5761</v>
      </c>
      <c r="Z1743" t="s">
        <v>8</v>
      </c>
      <c r="AA1743">
        <v>0</v>
      </c>
      <c r="AB1743" t="s">
        <v>195</v>
      </c>
      <c r="AC1743">
        <v>0</v>
      </c>
      <c r="AD1743" t="s">
        <v>195</v>
      </c>
      <c r="AE1743">
        <v>0</v>
      </c>
      <c r="AF1743" t="s">
        <v>195</v>
      </c>
      <c r="AG1743">
        <v>0</v>
      </c>
      <c r="AH1743" t="s">
        <v>195</v>
      </c>
      <c r="AI1743">
        <v>150</v>
      </c>
      <c r="AJ1743" t="s">
        <v>25</v>
      </c>
      <c r="AK1743">
        <v>65020</v>
      </c>
      <c r="AL1743">
        <v>9753000</v>
      </c>
      <c r="AM1743" t="s">
        <v>195</v>
      </c>
      <c r="AN1743">
        <v>0</v>
      </c>
      <c r="AO1743" t="s">
        <v>4943</v>
      </c>
      <c r="AP1743">
        <v>646692</v>
      </c>
      <c r="AQ1743">
        <v>725334</v>
      </c>
      <c r="AR1743">
        <v>819540</v>
      </c>
      <c r="AS1743">
        <v>671829</v>
      </c>
      <c r="AT1743">
        <v>686727</v>
      </c>
      <c r="AU1743">
        <v>707124</v>
      </c>
      <c r="AV1743">
        <v>500081</v>
      </c>
      <c r="AW1743">
        <v>36454</v>
      </c>
      <c r="AX1743">
        <v>35458</v>
      </c>
      <c r="AY1743">
        <v>34408</v>
      </c>
      <c r="AZ1743">
        <v>12852</v>
      </c>
      <c r="BA1743">
        <v>4876501</v>
      </c>
      <c r="BB1743" t="s">
        <v>3796</v>
      </c>
      <c r="BC1743" t="s">
        <v>3797</v>
      </c>
      <c r="BD1743" t="s">
        <v>3843</v>
      </c>
      <c r="BE1743" t="s">
        <v>3844</v>
      </c>
      <c r="BF1743" t="s">
        <v>6591</v>
      </c>
      <c r="BG1743" t="s">
        <v>6945</v>
      </c>
      <c r="BH1743" t="s">
        <v>5764</v>
      </c>
      <c r="BI1743" t="s">
        <v>195</v>
      </c>
      <c r="BJ1743" t="s">
        <v>195</v>
      </c>
      <c r="BK1743" t="s">
        <v>3773</v>
      </c>
      <c r="BL1743" t="s">
        <v>6455</v>
      </c>
      <c r="BM1743" t="s">
        <v>4949</v>
      </c>
      <c r="BN1743" t="s">
        <v>7</v>
      </c>
      <c r="BO1743" t="s">
        <v>4950</v>
      </c>
      <c r="BP1743" s="441" t="str">
        <f t="shared" si="27"/>
        <v>WA.2378.EBD.952.201.D.521211</v>
      </c>
    </row>
    <row r="1744" spans="1:68">
      <c r="A1744" t="s">
        <v>4935</v>
      </c>
      <c r="B1744" t="s">
        <v>4936</v>
      </c>
      <c r="C1744" t="s">
        <v>4937</v>
      </c>
      <c r="D1744" t="s">
        <v>3795</v>
      </c>
      <c r="E1744" t="s">
        <v>197</v>
      </c>
      <c r="F1744" t="s">
        <v>3842</v>
      </c>
      <c r="G1744" t="s">
        <v>2445</v>
      </c>
      <c r="H1744" t="s">
        <v>4938</v>
      </c>
      <c r="I1744">
        <v>5</v>
      </c>
      <c r="J1744" t="s">
        <v>5031</v>
      </c>
      <c r="K1744">
        <v>1</v>
      </c>
      <c r="L1744" t="s">
        <v>1295</v>
      </c>
      <c r="M1744" t="s">
        <v>511</v>
      </c>
      <c r="N1744" t="s">
        <v>128</v>
      </c>
      <c r="O1744" t="s">
        <v>503</v>
      </c>
      <c r="P1744" t="s">
        <v>8</v>
      </c>
      <c r="Q1744" t="s">
        <v>4570</v>
      </c>
      <c r="R1744" t="s">
        <v>4940</v>
      </c>
      <c r="S1744" t="s">
        <v>195</v>
      </c>
      <c r="T1744" t="s">
        <v>4570</v>
      </c>
      <c r="U1744" t="s">
        <v>4570</v>
      </c>
      <c r="V1744" t="s">
        <v>5096</v>
      </c>
      <c r="W1744" t="s">
        <v>5092</v>
      </c>
      <c r="X1744" t="s">
        <v>6949</v>
      </c>
      <c r="Y1744" t="s">
        <v>6950</v>
      </c>
      <c r="Z1744" t="s">
        <v>8</v>
      </c>
      <c r="AA1744">
        <v>0</v>
      </c>
      <c r="AB1744" t="s">
        <v>195</v>
      </c>
      <c r="AC1744">
        <v>0</v>
      </c>
      <c r="AD1744" t="s">
        <v>195</v>
      </c>
      <c r="AE1744">
        <v>0</v>
      </c>
      <c r="AF1744" t="s">
        <v>195</v>
      </c>
      <c r="AG1744">
        <v>0</v>
      </c>
      <c r="AH1744" t="s">
        <v>195</v>
      </c>
      <c r="AI1744">
        <v>1</v>
      </c>
      <c r="AJ1744" t="s">
        <v>9</v>
      </c>
      <c r="AK1744">
        <v>21500000</v>
      </c>
      <c r="AL1744">
        <v>21500000</v>
      </c>
      <c r="AM1744" t="s">
        <v>195</v>
      </c>
      <c r="AN1744">
        <v>0</v>
      </c>
      <c r="AO1744" t="s">
        <v>4943</v>
      </c>
      <c r="AP1744">
        <v>1425601</v>
      </c>
      <c r="AQ1744">
        <v>1598962</v>
      </c>
      <c r="AR1744">
        <v>1806635</v>
      </c>
      <c r="AS1744">
        <v>1481014</v>
      </c>
      <c r="AT1744">
        <v>1513855</v>
      </c>
      <c r="AU1744">
        <v>1558820</v>
      </c>
      <c r="AV1744">
        <v>1102403</v>
      </c>
      <c r="AW1744">
        <v>80361</v>
      </c>
      <c r="AX1744">
        <v>78166</v>
      </c>
      <c r="AY1744">
        <v>75851</v>
      </c>
      <c r="AZ1744">
        <v>28331</v>
      </c>
      <c r="BA1744">
        <v>10750001</v>
      </c>
      <c r="BB1744" t="s">
        <v>3796</v>
      </c>
      <c r="BC1744" t="s">
        <v>3797</v>
      </c>
      <c r="BD1744" t="s">
        <v>3843</v>
      </c>
      <c r="BE1744" t="s">
        <v>3844</v>
      </c>
      <c r="BF1744" t="s">
        <v>6591</v>
      </c>
      <c r="BG1744" t="s">
        <v>6945</v>
      </c>
      <c r="BH1744" t="s">
        <v>5764</v>
      </c>
      <c r="BI1744" t="s">
        <v>195</v>
      </c>
      <c r="BJ1744" t="s">
        <v>195</v>
      </c>
      <c r="BK1744" t="s">
        <v>3773</v>
      </c>
      <c r="BL1744" t="s">
        <v>6951</v>
      </c>
      <c r="BM1744" t="s">
        <v>4949</v>
      </c>
      <c r="BN1744" t="s">
        <v>7</v>
      </c>
      <c r="BO1744" t="s">
        <v>4950</v>
      </c>
      <c r="BP1744" s="441" t="str">
        <f t="shared" si="27"/>
        <v>WA.2378.EBD.952.201.D.521211</v>
      </c>
    </row>
    <row r="1745" spans="1:68">
      <c r="A1745" t="s">
        <v>5010</v>
      </c>
      <c r="B1745" t="s">
        <v>4936</v>
      </c>
      <c r="C1745" t="s">
        <v>4937</v>
      </c>
      <c r="D1745" t="s">
        <v>3795</v>
      </c>
      <c r="E1745" t="s">
        <v>197</v>
      </c>
      <c r="F1745" t="s">
        <v>3842</v>
      </c>
      <c r="G1745" t="s">
        <v>2445</v>
      </c>
      <c r="H1745" t="s">
        <v>4938</v>
      </c>
      <c r="I1745">
        <v>5</v>
      </c>
      <c r="J1745" t="s">
        <v>5031</v>
      </c>
      <c r="K1745">
        <v>1</v>
      </c>
      <c r="L1745" t="s">
        <v>1295</v>
      </c>
      <c r="M1745" t="s">
        <v>8</v>
      </c>
      <c r="N1745" t="s">
        <v>126</v>
      </c>
      <c r="O1745" t="s">
        <v>503</v>
      </c>
      <c r="P1745" t="s">
        <v>8</v>
      </c>
      <c r="Q1745" t="s">
        <v>4570</v>
      </c>
      <c r="R1745" t="s">
        <v>4940</v>
      </c>
      <c r="S1745" t="s">
        <v>195</v>
      </c>
      <c r="T1745" t="s">
        <v>4570</v>
      </c>
      <c r="U1745" t="s">
        <v>4570</v>
      </c>
      <c r="V1745" t="s">
        <v>4496</v>
      </c>
      <c r="W1745" t="s">
        <v>4570</v>
      </c>
      <c r="X1745" t="s">
        <v>6926</v>
      </c>
      <c r="Y1745" t="s">
        <v>4483</v>
      </c>
      <c r="Z1745" t="s">
        <v>8</v>
      </c>
      <c r="AA1745">
        <v>0</v>
      </c>
      <c r="AB1745" t="s">
        <v>195</v>
      </c>
      <c r="AC1745">
        <v>0</v>
      </c>
      <c r="AD1745" t="s">
        <v>195</v>
      </c>
      <c r="AE1745">
        <v>0</v>
      </c>
      <c r="AF1745" t="s">
        <v>195</v>
      </c>
      <c r="AG1745">
        <v>0</v>
      </c>
      <c r="AH1745" t="s">
        <v>195</v>
      </c>
      <c r="AI1745">
        <v>1</v>
      </c>
      <c r="AJ1745" t="s">
        <v>9</v>
      </c>
      <c r="AK1745">
        <v>1000000</v>
      </c>
      <c r="AL1745">
        <v>1000000</v>
      </c>
      <c r="AM1745" t="s">
        <v>195</v>
      </c>
      <c r="AN1745">
        <v>0</v>
      </c>
      <c r="AO1745" t="s">
        <v>5011</v>
      </c>
      <c r="AP1745">
        <v>66261</v>
      </c>
      <c r="AQ1745">
        <v>74319</v>
      </c>
      <c r="AR1745">
        <v>83972</v>
      </c>
      <c r="AS1745">
        <v>68837</v>
      </c>
      <c r="AT1745">
        <v>70363</v>
      </c>
      <c r="AU1745">
        <v>72453</v>
      </c>
      <c r="AV1745">
        <v>51239</v>
      </c>
      <c r="AW1745">
        <v>3735</v>
      </c>
      <c r="AX1745">
        <v>3633</v>
      </c>
      <c r="AY1745">
        <v>3526</v>
      </c>
      <c r="AZ1745">
        <v>2007</v>
      </c>
      <c r="BA1745">
        <v>499655</v>
      </c>
      <c r="BB1745" t="s">
        <v>3796</v>
      </c>
      <c r="BC1745" t="s">
        <v>3797</v>
      </c>
      <c r="BD1745" t="s">
        <v>3843</v>
      </c>
      <c r="BE1745" t="s">
        <v>3844</v>
      </c>
      <c r="BF1745" t="s">
        <v>6591</v>
      </c>
      <c r="BG1745" t="s">
        <v>6927</v>
      </c>
      <c r="BH1745" t="s">
        <v>5764</v>
      </c>
      <c r="BI1745" t="s">
        <v>195</v>
      </c>
      <c r="BJ1745" t="s">
        <v>195</v>
      </c>
      <c r="BK1745" t="s">
        <v>3773</v>
      </c>
      <c r="BL1745" t="s">
        <v>5049</v>
      </c>
      <c r="BM1745" t="s">
        <v>4949</v>
      </c>
      <c r="BN1745" t="s">
        <v>7</v>
      </c>
      <c r="BO1745" t="s">
        <v>4950</v>
      </c>
      <c r="BP1745" s="441" t="str">
        <f t="shared" si="27"/>
        <v>WA.2378.EBD.952.201.A.521211</v>
      </c>
    </row>
    <row r="1746" spans="1:68">
      <c r="A1746" t="s">
        <v>5010</v>
      </c>
      <c r="B1746" t="s">
        <v>4936</v>
      </c>
      <c r="C1746" t="s">
        <v>4937</v>
      </c>
      <c r="D1746" t="s">
        <v>3795</v>
      </c>
      <c r="E1746" t="s">
        <v>197</v>
      </c>
      <c r="F1746" t="s">
        <v>3842</v>
      </c>
      <c r="G1746" t="s">
        <v>2445</v>
      </c>
      <c r="H1746" t="s">
        <v>4938</v>
      </c>
      <c r="I1746">
        <v>5</v>
      </c>
      <c r="J1746" t="s">
        <v>5031</v>
      </c>
      <c r="K1746">
        <v>1</v>
      </c>
      <c r="L1746" t="s">
        <v>1295</v>
      </c>
      <c r="M1746" t="s">
        <v>8</v>
      </c>
      <c r="N1746" t="s">
        <v>126</v>
      </c>
      <c r="O1746" t="s">
        <v>503</v>
      </c>
      <c r="P1746" t="s">
        <v>8</v>
      </c>
      <c r="Q1746" t="s">
        <v>4570</v>
      </c>
      <c r="R1746" t="s">
        <v>4940</v>
      </c>
      <c r="S1746" t="s">
        <v>195</v>
      </c>
      <c r="T1746" t="s">
        <v>4570</v>
      </c>
      <c r="U1746" t="s">
        <v>4570</v>
      </c>
      <c r="V1746" t="s">
        <v>4951</v>
      </c>
      <c r="W1746" t="s">
        <v>4496</v>
      </c>
      <c r="X1746" t="s">
        <v>6928</v>
      </c>
      <c r="Y1746" t="s">
        <v>4493</v>
      </c>
      <c r="Z1746" t="s">
        <v>8</v>
      </c>
      <c r="AA1746">
        <v>0</v>
      </c>
      <c r="AB1746" t="s">
        <v>195</v>
      </c>
      <c r="AC1746">
        <v>0</v>
      </c>
      <c r="AD1746" t="s">
        <v>195</v>
      </c>
      <c r="AE1746">
        <v>0</v>
      </c>
      <c r="AF1746" t="s">
        <v>195</v>
      </c>
      <c r="AG1746">
        <v>0</v>
      </c>
      <c r="AH1746" t="s">
        <v>195</v>
      </c>
      <c r="AI1746">
        <v>1</v>
      </c>
      <c r="AJ1746" t="s">
        <v>9</v>
      </c>
      <c r="AK1746">
        <v>1000000</v>
      </c>
      <c r="AL1746">
        <v>1000000</v>
      </c>
      <c r="AM1746" t="s">
        <v>195</v>
      </c>
      <c r="AN1746">
        <v>0</v>
      </c>
      <c r="AO1746" t="s">
        <v>5011</v>
      </c>
      <c r="AP1746">
        <v>66261</v>
      </c>
      <c r="AQ1746">
        <v>74319</v>
      </c>
      <c r="AR1746">
        <v>83972</v>
      </c>
      <c r="AS1746">
        <v>68837</v>
      </c>
      <c r="AT1746">
        <v>70363</v>
      </c>
      <c r="AU1746">
        <v>72453</v>
      </c>
      <c r="AV1746">
        <v>51239</v>
      </c>
      <c r="AW1746">
        <v>3735</v>
      </c>
      <c r="AX1746">
        <v>3633</v>
      </c>
      <c r="AY1746">
        <v>3526</v>
      </c>
      <c r="AZ1746">
        <v>2007</v>
      </c>
      <c r="BA1746">
        <v>499655</v>
      </c>
      <c r="BB1746" t="s">
        <v>3796</v>
      </c>
      <c r="BC1746" t="s">
        <v>3797</v>
      </c>
      <c r="BD1746" t="s">
        <v>3843</v>
      </c>
      <c r="BE1746" t="s">
        <v>3844</v>
      </c>
      <c r="BF1746" t="s">
        <v>6591</v>
      </c>
      <c r="BG1746" t="s">
        <v>6927</v>
      </c>
      <c r="BH1746" t="s">
        <v>5764</v>
      </c>
      <c r="BI1746" t="s">
        <v>195</v>
      </c>
      <c r="BJ1746" t="s">
        <v>195</v>
      </c>
      <c r="BK1746" t="s">
        <v>3773</v>
      </c>
      <c r="BL1746" t="s">
        <v>5450</v>
      </c>
      <c r="BM1746" t="s">
        <v>4949</v>
      </c>
      <c r="BN1746" t="s">
        <v>7</v>
      </c>
      <c r="BO1746" t="s">
        <v>4950</v>
      </c>
      <c r="BP1746" s="441" t="str">
        <f t="shared" si="27"/>
        <v>WA.2378.EBD.952.201.A.521211</v>
      </c>
    </row>
    <row r="1747" spans="1:68">
      <c r="A1747" t="s">
        <v>5010</v>
      </c>
      <c r="B1747" t="s">
        <v>4936</v>
      </c>
      <c r="C1747" t="s">
        <v>4937</v>
      </c>
      <c r="D1747" t="s">
        <v>3795</v>
      </c>
      <c r="E1747" t="s">
        <v>197</v>
      </c>
      <c r="F1747" t="s">
        <v>3842</v>
      </c>
      <c r="G1747" t="s">
        <v>2445</v>
      </c>
      <c r="H1747" t="s">
        <v>4938</v>
      </c>
      <c r="I1747">
        <v>5</v>
      </c>
      <c r="J1747" t="s">
        <v>5031</v>
      </c>
      <c r="K1747">
        <v>1</v>
      </c>
      <c r="L1747" t="s">
        <v>1295</v>
      </c>
      <c r="M1747" t="s">
        <v>8</v>
      </c>
      <c r="N1747" t="s">
        <v>126</v>
      </c>
      <c r="O1747" t="s">
        <v>503</v>
      </c>
      <c r="P1747" t="s">
        <v>8</v>
      </c>
      <c r="Q1747" t="s">
        <v>4570</v>
      </c>
      <c r="R1747" t="s">
        <v>4940</v>
      </c>
      <c r="S1747" t="s">
        <v>195</v>
      </c>
      <c r="T1747" t="s">
        <v>4570</v>
      </c>
      <c r="U1747" t="s">
        <v>4570</v>
      </c>
      <c r="V1747" t="s">
        <v>5001</v>
      </c>
      <c r="W1747" t="s">
        <v>4951</v>
      </c>
      <c r="X1747" t="s">
        <v>6929</v>
      </c>
      <c r="Y1747" t="s">
        <v>4495</v>
      </c>
      <c r="Z1747" t="s">
        <v>8</v>
      </c>
      <c r="AA1747">
        <v>0</v>
      </c>
      <c r="AB1747" t="s">
        <v>195</v>
      </c>
      <c r="AC1747">
        <v>0</v>
      </c>
      <c r="AD1747" t="s">
        <v>195</v>
      </c>
      <c r="AE1747">
        <v>0</v>
      </c>
      <c r="AF1747" t="s">
        <v>195</v>
      </c>
      <c r="AG1747">
        <v>0</v>
      </c>
      <c r="AH1747" t="s">
        <v>195</v>
      </c>
      <c r="AI1747">
        <v>1</v>
      </c>
      <c r="AJ1747" t="s">
        <v>9</v>
      </c>
      <c r="AK1747">
        <v>1000000</v>
      </c>
      <c r="AL1747">
        <v>1000000</v>
      </c>
      <c r="AM1747" t="s">
        <v>195</v>
      </c>
      <c r="AN1747">
        <v>0</v>
      </c>
      <c r="AO1747" t="s">
        <v>5011</v>
      </c>
      <c r="AP1747">
        <v>66261</v>
      </c>
      <c r="AQ1747">
        <v>74319</v>
      </c>
      <c r="AR1747">
        <v>83972</v>
      </c>
      <c r="AS1747">
        <v>68837</v>
      </c>
      <c r="AT1747">
        <v>70363</v>
      </c>
      <c r="AU1747">
        <v>72453</v>
      </c>
      <c r="AV1747">
        <v>51239</v>
      </c>
      <c r="AW1747">
        <v>3735</v>
      </c>
      <c r="AX1747">
        <v>3633</v>
      </c>
      <c r="AY1747">
        <v>3526</v>
      </c>
      <c r="AZ1747">
        <v>2007</v>
      </c>
      <c r="BA1747">
        <v>499655</v>
      </c>
      <c r="BB1747" t="s">
        <v>3796</v>
      </c>
      <c r="BC1747" t="s">
        <v>3797</v>
      </c>
      <c r="BD1747" t="s">
        <v>3843</v>
      </c>
      <c r="BE1747" t="s">
        <v>3844</v>
      </c>
      <c r="BF1747" t="s">
        <v>6591</v>
      </c>
      <c r="BG1747" t="s">
        <v>6927</v>
      </c>
      <c r="BH1747" t="s">
        <v>5764</v>
      </c>
      <c r="BI1747" t="s">
        <v>195</v>
      </c>
      <c r="BJ1747" t="s">
        <v>195</v>
      </c>
      <c r="BK1747" t="s">
        <v>3773</v>
      </c>
      <c r="BL1747" t="s">
        <v>5107</v>
      </c>
      <c r="BM1747" t="s">
        <v>4949</v>
      </c>
      <c r="BN1747" t="s">
        <v>7</v>
      </c>
      <c r="BO1747" t="s">
        <v>4950</v>
      </c>
      <c r="BP1747" s="441" t="str">
        <f t="shared" si="27"/>
        <v>WA.2378.EBD.952.201.A.521211</v>
      </c>
    </row>
    <row r="1748" spans="1:68">
      <c r="A1748" t="s">
        <v>5010</v>
      </c>
      <c r="B1748" t="s">
        <v>4936</v>
      </c>
      <c r="C1748" t="s">
        <v>4937</v>
      </c>
      <c r="D1748" t="s">
        <v>3795</v>
      </c>
      <c r="E1748" t="s">
        <v>197</v>
      </c>
      <c r="F1748" t="s">
        <v>3842</v>
      </c>
      <c r="G1748" t="s">
        <v>2445</v>
      </c>
      <c r="H1748" t="s">
        <v>4938</v>
      </c>
      <c r="I1748">
        <v>5</v>
      </c>
      <c r="J1748" t="s">
        <v>5031</v>
      </c>
      <c r="K1748">
        <v>1</v>
      </c>
      <c r="L1748" t="s">
        <v>1295</v>
      </c>
      <c r="M1748" t="s">
        <v>508</v>
      </c>
      <c r="N1748" t="s">
        <v>2641</v>
      </c>
      <c r="O1748" t="s">
        <v>503</v>
      </c>
      <c r="P1748" t="s">
        <v>8</v>
      </c>
      <c r="Q1748" t="s">
        <v>4570</v>
      </c>
      <c r="R1748" t="s">
        <v>4940</v>
      </c>
      <c r="S1748" t="s">
        <v>195</v>
      </c>
      <c r="T1748" t="s">
        <v>4570</v>
      </c>
      <c r="U1748" t="s">
        <v>4570</v>
      </c>
      <c r="V1748" t="s">
        <v>4496</v>
      </c>
      <c r="W1748" t="s">
        <v>4570</v>
      </c>
      <c r="X1748" t="s">
        <v>6930</v>
      </c>
      <c r="Y1748" t="s">
        <v>4483</v>
      </c>
      <c r="Z1748" t="s">
        <v>8</v>
      </c>
      <c r="AA1748">
        <v>0</v>
      </c>
      <c r="AB1748" t="s">
        <v>195</v>
      </c>
      <c r="AC1748">
        <v>0</v>
      </c>
      <c r="AD1748" t="s">
        <v>195</v>
      </c>
      <c r="AE1748">
        <v>0</v>
      </c>
      <c r="AF1748" t="s">
        <v>195</v>
      </c>
      <c r="AG1748">
        <v>0</v>
      </c>
      <c r="AH1748" t="s">
        <v>195</v>
      </c>
      <c r="AI1748">
        <v>2</v>
      </c>
      <c r="AJ1748" t="s">
        <v>9</v>
      </c>
      <c r="AK1748">
        <v>1000000</v>
      </c>
      <c r="AL1748">
        <v>2000000</v>
      </c>
      <c r="AM1748" t="s">
        <v>195</v>
      </c>
      <c r="AN1748">
        <v>0</v>
      </c>
      <c r="AO1748" t="s">
        <v>5011</v>
      </c>
      <c r="AP1748">
        <v>132522</v>
      </c>
      <c r="AQ1748">
        <v>148638</v>
      </c>
      <c r="AR1748">
        <v>167943</v>
      </c>
      <c r="AS1748">
        <v>137674</v>
      </c>
      <c r="AT1748">
        <v>140727</v>
      </c>
      <c r="AU1748">
        <v>144906</v>
      </c>
      <c r="AV1748">
        <v>102478</v>
      </c>
      <c r="AW1748">
        <v>7470</v>
      </c>
      <c r="AX1748">
        <v>7266</v>
      </c>
      <c r="AY1748">
        <v>7051</v>
      </c>
      <c r="AZ1748">
        <v>4015</v>
      </c>
      <c r="BA1748">
        <v>999310</v>
      </c>
      <c r="BB1748" t="s">
        <v>3796</v>
      </c>
      <c r="BC1748" t="s">
        <v>3797</v>
      </c>
      <c r="BD1748" t="s">
        <v>3843</v>
      </c>
      <c r="BE1748" t="s">
        <v>3844</v>
      </c>
      <c r="BF1748" t="s">
        <v>6591</v>
      </c>
      <c r="BG1748" t="s">
        <v>6931</v>
      </c>
      <c r="BH1748" t="s">
        <v>5764</v>
      </c>
      <c r="BI1748" t="s">
        <v>195</v>
      </c>
      <c r="BJ1748" t="s">
        <v>195</v>
      </c>
      <c r="BK1748" t="s">
        <v>3773</v>
      </c>
      <c r="BL1748" t="s">
        <v>5049</v>
      </c>
      <c r="BM1748" t="s">
        <v>4949</v>
      </c>
      <c r="BN1748" t="s">
        <v>7</v>
      </c>
      <c r="BO1748" t="s">
        <v>4950</v>
      </c>
      <c r="BP1748" s="441" t="str">
        <f t="shared" si="27"/>
        <v>WA.2378.EBD.952.201.B.521211</v>
      </c>
    </row>
    <row r="1749" spans="1:68">
      <c r="A1749" t="s">
        <v>5010</v>
      </c>
      <c r="B1749" t="s">
        <v>4936</v>
      </c>
      <c r="C1749" t="s">
        <v>4937</v>
      </c>
      <c r="D1749" t="s">
        <v>3795</v>
      </c>
      <c r="E1749" t="s">
        <v>197</v>
      </c>
      <c r="F1749" t="s">
        <v>3842</v>
      </c>
      <c r="G1749" t="s">
        <v>2445</v>
      </c>
      <c r="H1749" t="s">
        <v>4938</v>
      </c>
      <c r="I1749">
        <v>5</v>
      </c>
      <c r="J1749" t="s">
        <v>5031</v>
      </c>
      <c r="K1749">
        <v>1</v>
      </c>
      <c r="L1749" t="s">
        <v>1295</v>
      </c>
      <c r="M1749" t="s">
        <v>508</v>
      </c>
      <c r="N1749" t="s">
        <v>2641</v>
      </c>
      <c r="O1749" t="s">
        <v>503</v>
      </c>
      <c r="P1749" t="s">
        <v>8</v>
      </c>
      <c r="Q1749" t="s">
        <v>4570</v>
      </c>
      <c r="R1749" t="s">
        <v>4940</v>
      </c>
      <c r="S1749" t="s">
        <v>195</v>
      </c>
      <c r="T1749" t="s">
        <v>4570</v>
      </c>
      <c r="U1749" t="s">
        <v>4570</v>
      </c>
      <c r="V1749" t="s">
        <v>4951</v>
      </c>
      <c r="W1749" t="s">
        <v>4496</v>
      </c>
      <c r="X1749" t="s">
        <v>6933</v>
      </c>
      <c r="Y1749" t="s">
        <v>6934</v>
      </c>
      <c r="Z1749" t="s">
        <v>8</v>
      </c>
      <c r="AA1749">
        <v>0</v>
      </c>
      <c r="AB1749" t="s">
        <v>195</v>
      </c>
      <c r="AC1749">
        <v>0</v>
      </c>
      <c r="AD1749" t="s">
        <v>195</v>
      </c>
      <c r="AE1749">
        <v>0</v>
      </c>
      <c r="AF1749" t="s">
        <v>195</v>
      </c>
      <c r="AG1749">
        <v>0</v>
      </c>
      <c r="AH1749" t="s">
        <v>195</v>
      </c>
      <c r="AI1749">
        <v>1</v>
      </c>
      <c r="AJ1749" t="s">
        <v>9</v>
      </c>
      <c r="AK1749">
        <v>3500000</v>
      </c>
      <c r="AL1749">
        <v>3500000</v>
      </c>
      <c r="AM1749" t="s">
        <v>195</v>
      </c>
      <c r="AN1749">
        <v>0</v>
      </c>
      <c r="AO1749" t="s">
        <v>5011</v>
      </c>
      <c r="AP1749">
        <v>231914</v>
      </c>
      <c r="AQ1749">
        <v>260116</v>
      </c>
      <c r="AR1749">
        <v>293900</v>
      </c>
      <c r="AS1749">
        <v>240929</v>
      </c>
      <c r="AT1749">
        <v>246271</v>
      </c>
      <c r="AU1749">
        <v>253586</v>
      </c>
      <c r="AV1749">
        <v>179337</v>
      </c>
      <c r="AW1749">
        <v>13073</v>
      </c>
      <c r="AX1749">
        <v>12716</v>
      </c>
      <c r="AY1749">
        <v>12339</v>
      </c>
      <c r="AZ1749">
        <v>7026</v>
      </c>
      <c r="BA1749">
        <v>1748793</v>
      </c>
      <c r="BB1749" t="s">
        <v>3796</v>
      </c>
      <c r="BC1749" t="s">
        <v>3797</v>
      </c>
      <c r="BD1749" t="s">
        <v>3843</v>
      </c>
      <c r="BE1749" t="s">
        <v>3844</v>
      </c>
      <c r="BF1749" t="s">
        <v>6591</v>
      </c>
      <c r="BG1749" t="s">
        <v>6931</v>
      </c>
      <c r="BH1749" t="s">
        <v>5764</v>
      </c>
      <c r="BI1749" t="s">
        <v>195</v>
      </c>
      <c r="BJ1749" t="s">
        <v>195</v>
      </c>
      <c r="BK1749" t="s">
        <v>3773</v>
      </c>
      <c r="BL1749" t="s">
        <v>6952</v>
      </c>
      <c r="BM1749" t="s">
        <v>4949</v>
      </c>
      <c r="BN1749" t="s">
        <v>7</v>
      </c>
      <c r="BO1749" t="s">
        <v>4950</v>
      </c>
      <c r="BP1749" s="441" t="str">
        <f t="shared" si="27"/>
        <v>WA.2378.EBD.952.201.B.521211</v>
      </c>
    </row>
    <row r="1750" spans="1:68">
      <c r="A1750" t="s">
        <v>5010</v>
      </c>
      <c r="B1750" t="s">
        <v>4936</v>
      </c>
      <c r="C1750" t="s">
        <v>4937</v>
      </c>
      <c r="D1750" t="s">
        <v>3795</v>
      </c>
      <c r="E1750" t="s">
        <v>197</v>
      </c>
      <c r="F1750" t="s">
        <v>3842</v>
      </c>
      <c r="G1750" t="s">
        <v>2445</v>
      </c>
      <c r="H1750" t="s">
        <v>4938</v>
      </c>
      <c r="I1750">
        <v>5</v>
      </c>
      <c r="J1750" t="s">
        <v>5031</v>
      </c>
      <c r="K1750">
        <v>1</v>
      </c>
      <c r="L1750" t="s">
        <v>1295</v>
      </c>
      <c r="M1750" t="s">
        <v>509</v>
      </c>
      <c r="N1750" t="s">
        <v>127</v>
      </c>
      <c r="O1750" t="s">
        <v>503</v>
      </c>
      <c r="P1750" t="s">
        <v>8</v>
      </c>
      <c r="Q1750" t="s">
        <v>4570</v>
      </c>
      <c r="R1750" t="s">
        <v>4940</v>
      </c>
      <c r="S1750" t="s">
        <v>195</v>
      </c>
      <c r="T1750" t="s">
        <v>4570</v>
      </c>
      <c r="U1750" t="s">
        <v>4570</v>
      </c>
      <c r="V1750" t="s">
        <v>4496</v>
      </c>
      <c r="W1750" t="s">
        <v>4570</v>
      </c>
      <c r="X1750" t="s">
        <v>6936</v>
      </c>
      <c r="Y1750" t="s">
        <v>4483</v>
      </c>
      <c r="Z1750" t="s">
        <v>8</v>
      </c>
      <c r="AA1750">
        <v>0</v>
      </c>
      <c r="AB1750" t="s">
        <v>195</v>
      </c>
      <c r="AC1750">
        <v>0</v>
      </c>
      <c r="AD1750" t="s">
        <v>195</v>
      </c>
      <c r="AE1750">
        <v>0</v>
      </c>
      <c r="AF1750" t="s">
        <v>195</v>
      </c>
      <c r="AG1750">
        <v>0</v>
      </c>
      <c r="AH1750" t="s">
        <v>195</v>
      </c>
      <c r="AI1750">
        <v>1</v>
      </c>
      <c r="AJ1750" t="s">
        <v>9</v>
      </c>
      <c r="AK1750">
        <v>1000000</v>
      </c>
      <c r="AL1750">
        <v>1000000</v>
      </c>
      <c r="AM1750" t="s">
        <v>195</v>
      </c>
      <c r="AN1750">
        <v>0</v>
      </c>
      <c r="AO1750" t="s">
        <v>5011</v>
      </c>
      <c r="AP1750">
        <v>66261</v>
      </c>
      <c r="AQ1750">
        <v>74319</v>
      </c>
      <c r="AR1750">
        <v>83972</v>
      </c>
      <c r="AS1750">
        <v>68837</v>
      </c>
      <c r="AT1750">
        <v>70363</v>
      </c>
      <c r="AU1750">
        <v>72453</v>
      </c>
      <c r="AV1750">
        <v>51239</v>
      </c>
      <c r="AW1750">
        <v>3735</v>
      </c>
      <c r="AX1750">
        <v>3633</v>
      </c>
      <c r="AY1750">
        <v>3526</v>
      </c>
      <c r="AZ1750">
        <v>2007</v>
      </c>
      <c r="BA1750">
        <v>499655</v>
      </c>
      <c r="BB1750" t="s">
        <v>3796</v>
      </c>
      <c r="BC1750" t="s">
        <v>3797</v>
      </c>
      <c r="BD1750" t="s">
        <v>3843</v>
      </c>
      <c r="BE1750" t="s">
        <v>3844</v>
      </c>
      <c r="BF1750" t="s">
        <v>6591</v>
      </c>
      <c r="BG1750" t="s">
        <v>6937</v>
      </c>
      <c r="BH1750" t="s">
        <v>5764</v>
      </c>
      <c r="BI1750" t="s">
        <v>195</v>
      </c>
      <c r="BJ1750" t="s">
        <v>195</v>
      </c>
      <c r="BK1750" t="s">
        <v>3773</v>
      </c>
      <c r="BL1750" t="s">
        <v>5049</v>
      </c>
      <c r="BM1750" t="s">
        <v>4949</v>
      </c>
      <c r="BN1750" t="s">
        <v>7</v>
      </c>
      <c r="BO1750" t="s">
        <v>4950</v>
      </c>
      <c r="BP1750" s="441" t="str">
        <f t="shared" si="27"/>
        <v>WA.2378.EBD.952.201.C.521211</v>
      </c>
    </row>
    <row r="1751" spans="1:68">
      <c r="A1751" t="s">
        <v>5010</v>
      </c>
      <c r="B1751" t="s">
        <v>4936</v>
      </c>
      <c r="C1751" t="s">
        <v>4937</v>
      </c>
      <c r="D1751" t="s">
        <v>3795</v>
      </c>
      <c r="E1751" t="s">
        <v>197</v>
      </c>
      <c r="F1751" t="s">
        <v>3842</v>
      </c>
      <c r="G1751" t="s">
        <v>2445</v>
      </c>
      <c r="H1751" t="s">
        <v>4938</v>
      </c>
      <c r="I1751">
        <v>5</v>
      </c>
      <c r="J1751" t="s">
        <v>5031</v>
      </c>
      <c r="K1751">
        <v>1</v>
      </c>
      <c r="L1751" t="s">
        <v>1295</v>
      </c>
      <c r="M1751" t="s">
        <v>509</v>
      </c>
      <c r="N1751" t="s">
        <v>127</v>
      </c>
      <c r="O1751" t="s">
        <v>503</v>
      </c>
      <c r="P1751" t="s">
        <v>8</v>
      </c>
      <c r="Q1751" t="s">
        <v>4570</v>
      </c>
      <c r="R1751" t="s">
        <v>4940</v>
      </c>
      <c r="S1751" t="s">
        <v>195</v>
      </c>
      <c r="T1751" t="s">
        <v>4570</v>
      </c>
      <c r="U1751" t="s">
        <v>4570</v>
      </c>
      <c r="V1751" t="s">
        <v>4951</v>
      </c>
      <c r="W1751" t="s">
        <v>4496</v>
      </c>
      <c r="X1751" t="s">
        <v>6938</v>
      </c>
      <c r="Y1751" t="s">
        <v>4493</v>
      </c>
      <c r="Z1751" t="s">
        <v>8</v>
      </c>
      <c r="AA1751">
        <v>0</v>
      </c>
      <c r="AB1751" t="s">
        <v>195</v>
      </c>
      <c r="AC1751">
        <v>0</v>
      </c>
      <c r="AD1751" t="s">
        <v>195</v>
      </c>
      <c r="AE1751">
        <v>0</v>
      </c>
      <c r="AF1751" t="s">
        <v>195</v>
      </c>
      <c r="AG1751">
        <v>0</v>
      </c>
      <c r="AH1751" t="s">
        <v>195</v>
      </c>
      <c r="AI1751">
        <v>1</v>
      </c>
      <c r="AJ1751" t="s">
        <v>9</v>
      </c>
      <c r="AK1751">
        <v>1000000</v>
      </c>
      <c r="AL1751">
        <v>1000000</v>
      </c>
      <c r="AM1751" t="s">
        <v>195</v>
      </c>
      <c r="AN1751">
        <v>0</v>
      </c>
      <c r="AO1751" t="s">
        <v>5011</v>
      </c>
      <c r="AP1751">
        <v>66261</v>
      </c>
      <c r="AQ1751">
        <v>74319</v>
      </c>
      <c r="AR1751">
        <v>83972</v>
      </c>
      <c r="AS1751">
        <v>68837</v>
      </c>
      <c r="AT1751">
        <v>70363</v>
      </c>
      <c r="AU1751">
        <v>72453</v>
      </c>
      <c r="AV1751">
        <v>51239</v>
      </c>
      <c r="AW1751">
        <v>3735</v>
      </c>
      <c r="AX1751">
        <v>3633</v>
      </c>
      <c r="AY1751">
        <v>3526</v>
      </c>
      <c r="AZ1751">
        <v>2007</v>
      </c>
      <c r="BA1751">
        <v>499655</v>
      </c>
      <c r="BB1751" t="s">
        <v>3796</v>
      </c>
      <c r="BC1751" t="s">
        <v>3797</v>
      </c>
      <c r="BD1751" t="s">
        <v>3843</v>
      </c>
      <c r="BE1751" t="s">
        <v>3844</v>
      </c>
      <c r="BF1751" t="s">
        <v>6591</v>
      </c>
      <c r="BG1751" t="s">
        <v>6937</v>
      </c>
      <c r="BH1751" t="s">
        <v>5764</v>
      </c>
      <c r="BI1751" t="s">
        <v>195</v>
      </c>
      <c r="BJ1751" t="s">
        <v>195</v>
      </c>
      <c r="BK1751" t="s">
        <v>3773</v>
      </c>
      <c r="BL1751" t="s">
        <v>5450</v>
      </c>
      <c r="BM1751" t="s">
        <v>4949</v>
      </c>
      <c r="BN1751" t="s">
        <v>7</v>
      </c>
      <c r="BO1751" t="s">
        <v>4950</v>
      </c>
      <c r="BP1751" s="441" t="str">
        <f t="shared" si="27"/>
        <v>WA.2378.EBD.952.201.C.521211</v>
      </c>
    </row>
    <row r="1752" spans="1:68">
      <c r="A1752" t="s">
        <v>5010</v>
      </c>
      <c r="B1752" t="s">
        <v>4936</v>
      </c>
      <c r="C1752" t="s">
        <v>4937</v>
      </c>
      <c r="D1752" t="s">
        <v>3795</v>
      </c>
      <c r="E1752" t="s">
        <v>197</v>
      </c>
      <c r="F1752" t="s">
        <v>3842</v>
      </c>
      <c r="G1752" t="s">
        <v>2445</v>
      </c>
      <c r="H1752" t="s">
        <v>4938</v>
      </c>
      <c r="I1752">
        <v>5</v>
      </c>
      <c r="J1752" t="s">
        <v>5031</v>
      </c>
      <c r="K1752">
        <v>1</v>
      </c>
      <c r="L1752" t="s">
        <v>1295</v>
      </c>
      <c r="M1752" t="s">
        <v>509</v>
      </c>
      <c r="N1752" t="s">
        <v>127</v>
      </c>
      <c r="O1752" t="s">
        <v>503</v>
      </c>
      <c r="P1752" t="s">
        <v>8</v>
      </c>
      <c r="Q1752" t="s">
        <v>4570</v>
      </c>
      <c r="R1752" t="s">
        <v>4940</v>
      </c>
      <c r="S1752" t="s">
        <v>195</v>
      </c>
      <c r="T1752" t="s">
        <v>4570</v>
      </c>
      <c r="U1752" t="s">
        <v>4570</v>
      </c>
      <c r="V1752" t="s">
        <v>5001</v>
      </c>
      <c r="W1752" t="s">
        <v>4951</v>
      </c>
      <c r="X1752" t="s">
        <v>5716</v>
      </c>
      <c r="Y1752" t="s">
        <v>4495</v>
      </c>
      <c r="Z1752" t="s">
        <v>8</v>
      </c>
      <c r="AA1752">
        <v>0</v>
      </c>
      <c r="AB1752" t="s">
        <v>195</v>
      </c>
      <c r="AC1752">
        <v>0</v>
      </c>
      <c r="AD1752" t="s">
        <v>195</v>
      </c>
      <c r="AE1752">
        <v>0</v>
      </c>
      <c r="AF1752" t="s">
        <v>195</v>
      </c>
      <c r="AG1752">
        <v>0</v>
      </c>
      <c r="AH1752" t="s">
        <v>195</v>
      </c>
      <c r="AI1752">
        <v>1</v>
      </c>
      <c r="AJ1752" t="s">
        <v>9</v>
      </c>
      <c r="AK1752">
        <v>1500000</v>
      </c>
      <c r="AL1752">
        <v>1500000</v>
      </c>
      <c r="AM1752" t="s">
        <v>195</v>
      </c>
      <c r="AN1752">
        <v>0</v>
      </c>
      <c r="AO1752" t="s">
        <v>5011</v>
      </c>
      <c r="AP1752">
        <v>99392</v>
      </c>
      <c r="AQ1752">
        <v>111478</v>
      </c>
      <c r="AR1752">
        <v>125957</v>
      </c>
      <c r="AS1752">
        <v>103255</v>
      </c>
      <c r="AT1752">
        <v>105545</v>
      </c>
      <c r="AU1752">
        <v>108680</v>
      </c>
      <c r="AV1752">
        <v>76859</v>
      </c>
      <c r="AW1752">
        <v>5603</v>
      </c>
      <c r="AX1752">
        <v>5450</v>
      </c>
      <c r="AY1752">
        <v>5288</v>
      </c>
      <c r="AZ1752">
        <v>3011</v>
      </c>
      <c r="BA1752">
        <v>749482</v>
      </c>
      <c r="BB1752" t="s">
        <v>3796</v>
      </c>
      <c r="BC1752" t="s">
        <v>3797</v>
      </c>
      <c r="BD1752" t="s">
        <v>3843</v>
      </c>
      <c r="BE1752" t="s">
        <v>3844</v>
      </c>
      <c r="BF1752" t="s">
        <v>6591</v>
      </c>
      <c r="BG1752" t="s">
        <v>6937</v>
      </c>
      <c r="BH1752" t="s">
        <v>5764</v>
      </c>
      <c r="BI1752" t="s">
        <v>195</v>
      </c>
      <c r="BJ1752" t="s">
        <v>195</v>
      </c>
      <c r="BK1752" t="s">
        <v>3773</v>
      </c>
      <c r="BL1752" t="s">
        <v>5107</v>
      </c>
      <c r="BM1752" t="s">
        <v>4949</v>
      </c>
      <c r="BN1752" t="s">
        <v>7</v>
      </c>
      <c r="BO1752" t="s">
        <v>4950</v>
      </c>
      <c r="BP1752" s="441" t="str">
        <f t="shared" si="27"/>
        <v>WA.2378.EBD.952.201.C.521211</v>
      </c>
    </row>
    <row r="1753" spans="1:68">
      <c r="A1753" t="s">
        <v>5010</v>
      </c>
      <c r="B1753" t="s">
        <v>4936</v>
      </c>
      <c r="C1753" t="s">
        <v>4937</v>
      </c>
      <c r="D1753" t="s">
        <v>3795</v>
      </c>
      <c r="E1753" t="s">
        <v>197</v>
      </c>
      <c r="F1753" t="s">
        <v>3842</v>
      </c>
      <c r="G1753" t="s">
        <v>2445</v>
      </c>
      <c r="H1753" t="s">
        <v>4938</v>
      </c>
      <c r="I1753">
        <v>5</v>
      </c>
      <c r="J1753" t="s">
        <v>5031</v>
      </c>
      <c r="K1753">
        <v>1</v>
      </c>
      <c r="L1753" t="s">
        <v>1295</v>
      </c>
      <c r="M1753" t="s">
        <v>509</v>
      </c>
      <c r="N1753" t="s">
        <v>127</v>
      </c>
      <c r="O1753" t="s">
        <v>503</v>
      </c>
      <c r="P1753" t="s">
        <v>8</v>
      </c>
      <c r="Q1753" t="s">
        <v>4570</v>
      </c>
      <c r="R1753" t="s">
        <v>4940</v>
      </c>
      <c r="S1753" t="s">
        <v>195</v>
      </c>
      <c r="T1753" t="s">
        <v>4570</v>
      </c>
      <c r="U1753" t="s">
        <v>4570</v>
      </c>
      <c r="V1753" t="s">
        <v>5092</v>
      </c>
      <c r="W1753" t="s">
        <v>5001</v>
      </c>
      <c r="X1753" t="s">
        <v>6939</v>
      </c>
      <c r="Y1753" t="s">
        <v>6940</v>
      </c>
      <c r="Z1753" t="s">
        <v>8</v>
      </c>
      <c r="AA1753">
        <v>0</v>
      </c>
      <c r="AB1753" t="s">
        <v>195</v>
      </c>
      <c r="AC1753">
        <v>0</v>
      </c>
      <c r="AD1753" t="s">
        <v>195</v>
      </c>
      <c r="AE1753">
        <v>0</v>
      </c>
      <c r="AF1753" t="s">
        <v>195</v>
      </c>
      <c r="AG1753">
        <v>0</v>
      </c>
      <c r="AH1753" t="s">
        <v>195</v>
      </c>
      <c r="AI1753">
        <v>1</v>
      </c>
      <c r="AJ1753" t="s">
        <v>9</v>
      </c>
      <c r="AK1753">
        <v>1500000</v>
      </c>
      <c r="AL1753">
        <v>1500000</v>
      </c>
      <c r="AM1753" t="s">
        <v>195</v>
      </c>
      <c r="AN1753">
        <v>0</v>
      </c>
      <c r="AO1753" t="s">
        <v>5011</v>
      </c>
      <c r="AP1753">
        <v>99392</v>
      </c>
      <c r="AQ1753">
        <v>111478</v>
      </c>
      <c r="AR1753">
        <v>125957</v>
      </c>
      <c r="AS1753">
        <v>103255</v>
      </c>
      <c r="AT1753">
        <v>105545</v>
      </c>
      <c r="AU1753">
        <v>108680</v>
      </c>
      <c r="AV1753">
        <v>76859</v>
      </c>
      <c r="AW1753">
        <v>5603</v>
      </c>
      <c r="AX1753">
        <v>5450</v>
      </c>
      <c r="AY1753">
        <v>5288</v>
      </c>
      <c r="AZ1753">
        <v>3011</v>
      </c>
      <c r="BA1753">
        <v>749482</v>
      </c>
      <c r="BB1753" t="s">
        <v>3796</v>
      </c>
      <c r="BC1753" t="s">
        <v>3797</v>
      </c>
      <c r="BD1753" t="s">
        <v>3843</v>
      </c>
      <c r="BE1753" t="s">
        <v>3844</v>
      </c>
      <c r="BF1753" t="s">
        <v>6591</v>
      </c>
      <c r="BG1753" t="s">
        <v>6937</v>
      </c>
      <c r="BH1753" t="s">
        <v>5764</v>
      </c>
      <c r="BI1753" t="s">
        <v>195</v>
      </c>
      <c r="BJ1753" t="s">
        <v>195</v>
      </c>
      <c r="BK1753" t="s">
        <v>3773</v>
      </c>
      <c r="BL1753" t="s">
        <v>6941</v>
      </c>
      <c r="BM1753" t="s">
        <v>4949</v>
      </c>
      <c r="BN1753" t="s">
        <v>7</v>
      </c>
      <c r="BO1753" t="s">
        <v>4950</v>
      </c>
      <c r="BP1753" s="441" t="str">
        <f t="shared" si="27"/>
        <v>WA.2378.EBD.952.201.C.521211</v>
      </c>
    </row>
    <row r="1754" spans="1:68">
      <c r="A1754" t="s">
        <v>5010</v>
      </c>
      <c r="B1754" t="s">
        <v>4936</v>
      </c>
      <c r="C1754" t="s">
        <v>4937</v>
      </c>
      <c r="D1754" t="s">
        <v>3795</v>
      </c>
      <c r="E1754" t="s">
        <v>197</v>
      </c>
      <c r="F1754" t="s">
        <v>3842</v>
      </c>
      <c r="G1754" t="s">
        <v>2445</v>
      </c>
      <c r="H1754" t="s">
        <v>4938</v>
      </c>
      <c r="I1754">
        <v>5</v>
      </c>
      <c r="J1754" t="s">
        <v>5031</v>
      </c>
      <c r="K1754">
        <v>1</v>
      </c>
      <c r="L1754" t="s">
        <v>1295</v>
      </c>
      <c r="M1754" t="s">
        <v>509</v>
      </c>
      <c r="N1754" t="s">
        <v>127</v>
      </c>
      <c r="O1754" t="s">
        <v>503</v>
      </c>
      <c r="P1754" t="s">
        <v>8</v>
      </c>
      <c r="Q1754" t="s">
        <v>4570</v>
      </c>
      <c r="R1754" t="s">
        <v>4940</v>
      </c>
      <c r="S1754" t="s">
        <v>195</v>
      </c>
      <c r="T1754" t="s">
        <v>4570</v>
      </c>
      <c r="U1754" t="s">
        <v>4570</v>
      </c>
      <c r="V1754" t="s">
        <v>5096</v>
      </c>
      <c r="W1754" t="s">
        <v>5092</v>
      </c>
      <c r="X1754" t="s">
        <v>5931</v>
      </c>
      <c r="Y1754" t="s">
        <v>6942</v>
      </c>
      <c r="Z1754" t="s">
        <v>8</v>
      </c>
      <c r="AA1754">
        <v>0</v>
      </c>
      <c r="AB1754" t="s">
        <v>195</v>
      </c>
      <c r="AC1754">
        <v>0</v>
      </c>
      <c r="AD1754" t="s">
        <v>195</v>
      </c>
      <c r="AE1754">
        <v>0</v>
      </c>
      <c r="AF1754" t="s">
        <v>195</v>
      </c>
      <c r="AG1754">
        <v>0</v>
      </c>
      <c r="AH1754" t="s">
        <v>195</v>
      </c>
      <c r="AI1754">
        <v>51</v>
      </c>
      <c r="AJ1754" t="s">
        <v>25</v>
      </c>
      <c r="AK1754">
        <v>347059</v>
      </c>
      <c r="AL1754">
        <v>17700000</v>
      </c>
      <c r="AM1754" t="s">
        <v>195</v>
      </c>
      <c r="AN1754">
        <v>0</v>
      </c>
      <c r="AO1754" t="s">
        <v>5011</v>
      </c>
      <c r="AP1754">
        <v>1172824</v>
      </c>
      <c r="AQ1754">
        <v>1315446</v>
      </c>
      <c r="AR1754">
        <v>1486296</v>
      </c>
      <c r="AS1754">
        <v>1218412</v>
      </c>
      <c r="AT1754">
        <v>1245430</v>
      </c>
      <c r="AU1754">
        <v>1282422</v>
      </c>
      <c r="AV1754">
        <v>906933</v>
      </c>
      <c r="AW1754">
        <v>66112</v>
      </c>
      <c r="AX1754">
        <v>64306</v>
      </c>
      <c r="AY1754">
        <v>62402</v>
      </c>
      <c r="AZ1754">
        <v>35531</v>
      </c>
      <c r="BA1754">
        <v>8843886</v>
      </c>
      <c r="BB1754" t="s">
        <v>3796</v>
      </c>
      <c r="BC1754" t="s">
        <v>3797</v>
      </c>
      <c r="BD1754" t="s">
        <v>3843</v>
      </c>
      <c r="BE1754" t="s">
        <v>3844</v>
      </c>
      <c r="BF1754" t="s">
        <v>6591</v>
      </c>
      <c r="BG1754" t="s">
        <v>6937</v>
      </c>
      <c r="BH1754" t="s">
        <v>5764</v>
      </c>
      <c r="BI1754" t="s">
        <v>195</v>
      </c>
      <c r="BJ1754" t="s">
        <v>195</v>
      </c>
      <c r="BK1754" t="s">
        <v>3773</v>
      </c>
      <c r="BL1754" t="s">
        <v>6943</v>
      </c>
      <c r="BM1754" t="s">
        <v>4949</v>
      </c>
      <c r="BN1754" t="s">
        <v>7</v>
      </c>
      <c r="BO1754" t="s">
        <v>4950</v>
      </c>
      <c r="BP1754" s="441" t="str">
        <f t="shared" si="27"/>
        <v>WA.2378.EBD.952.201.C.521211</v>
      </c>
    </row>
    <row r="1755" spans="1:68">
      <c r="A1755" t="s">
        <v>5010</v>
      </c>
      <c r="B1755" t="s">
        <v>4936</v>
      </c>
      <c r="C1755" t="s">
        <v>4937</v>
      </c>
      <c r="D1755" t="s">
        <v>3795</v>
      </c>
      <c r="E1755" t="s">
        <v>197</v>
      </c>
      <c r="F1755" t="s">
        <v>3842</v>
      </c>
      <c r="G1755" t="s">
        <v>2445</v>
      </c>
      <c r="H1755" t="s">
        <v>4938</v>
      </c>
      <c r="I1755">
        <v>5</v>
      </c>
      <c r="J1755" t="s">
        <v>5031</v>
      </c>
      <c r="K1755">
        <v>1</v>
      </c>
      <c r="L1755" t="s">
        <v>1295</v>
      </c>
      <c r="M1755" t="s">
        <v>511</v>
      </c>
      <c r="N1755" t="s">
        <v>128</v>
      </c>
      <c r="O1755" t="s">
        <v>503</v>
      </c>
      <c r="P1755" t="s">
        <v>8</v>
      </c>
      <c r="Q1755" t="s">
        <v>4570</v>
      </c>
      <c r="R1755" t="s">
        <v>4940</v>
      </c>
      <c r="S1755" t="s">
        <v>195</v>
      </c>
      <c r="T1755" t="s">
        <v>4570</v>
      </c>
      <c r="U1755" t="s">
        <v>4570</v>
      </c>
      <c r="V1755" t="s">
        <v>4496</v>
      </c>
      <c r="W1755" t="s">
        <v>4570</v>
      </c>
      <c r="X1755" t="s">
        <v>6944</v>
      </c>
      <c r="Y1755" t="s">
        <v>4483</v>
      </c>
      <c r="Z1755" t="s">
        <v>8</v>
      </c>
      <c r="AA1755">
        <v>0</v>
      </c>
      <c r="AB1755" t="s">
        <v>195</v>
      </c>
      <c r="AC1755">
        <v>0</v>
      </c>
      <c r="AD1755" t="s">
        <v>195</v>
      </c>
      <c r="AE1755">
        <v>0</v>
      </c>
      <c r="AF1755" t="s">
        <v>195</v>
      </c>
      <c r="AG1755">
        <v>0</v>
      </c>
      <c r="AH1755" t="s">
        <v>195</v>
      </c>
      <c r="AI1755">
        <v>2</v>
      </c>
      <c r="AJ1755" t="s">
        <v>9</v>
      </c>
      <c r="AK1755">
        <v>1000000</v>
      </c>
      <c r="AL1755">
        <v>2000000</v>
      </c>
      <c r="AM1755" t="s">
        <v>195</v>
      </c>
      <c r="AN1755">
        <v>0</v>
      </c>
      <c r="AO1755" t="s">
        <v>5011</v>
      </c>
      <c r="AP1755">
        <v>132522</v>
      </c>
      <c r="AQ1755">
        <v>148638</v>
      </c>
      <c r="AR1755">
        <v>167943</v>
      </c>
      <c r="AS1755">
        <v>137674</v>
      </c>
      <c r="AT1755">
        <v>140727</v>
      </c>
      <c r="AU1755">
        <v>144906</v>
      </c>
      <c r="AV1755">
        <v>102478</v>
      </c>
      <c r="AW1755">
        <v>7470</v>
      </c>
      <c r="AX1755">
        <v>7266</v>
      </c>
      <c r="AY1755">
        <v>7051</v>
      </c>
      <c r="AZ1755">
        <v>4015</v>
      </c>
      <c r="BA1755">
        <v>999310</v>
      </c>
      <c r="BB1755" t="s">
        <v>3796</v>
      </c>
      <c r="BC1755" t="s">
        <v>3797</v>
      </c>
      <c r="BD1755" t="s">
        <v>3843</v>
      </c>
      <c r="BE1755" t="s">
        <v>3844</v>
      </c>
      <c r="BF1755" t="s">
        <v>6591</v>
      </c>
      <c r="BG1755" t="s">
        <v>6945</v>
      </c>
      <c r="BH1755" t="s">
        <v>5764</v>
      </c>
      <c r="BI1755" t="s">
        <v>195</v>
      </c>
      <c r="BJ1755" t="s">
        <v>195</v>
      </c>
      <c r="BK1755" t="s">
        <v>3773</v>
      </c>
      <c r="BL1755" t="s">
        <v>5049</v>
      </c>
      <c r="BM1755" t="s">
        <v>4949</v>
      </c>
      <c r="BN1755" t="s">
        <v>7</v>
      </c>
      <c r="BO1755" t="s">
        <v>4950</v>
      </c>
      <c r="BP1755" s="441" t="str">
        <f t="shared" si="27"/>
        <v>WA.2378.EBD.952.201.D.521211</v>
      </c>
    </row>
    <row r="1756" spans="1:68">
      <c r="A1756" t="s">
        <v>5010</v>
      </c>
      <c r="B1756" t="s">
        <v>4936</v>
      </c>
      <c r="C1756" t="s">
        <v>4937</v>
      </c>
      <c r="D1756" t="s">
        <v>3795</v>
      </c>
      <c r="E1756" t="s">
        <v>197</v>
      </c>
      <c r="F1756" t="s">
        <v>3842</v>
      </c>
      <c r="G1756" t="s">
        <v>2445</v>
      </c>
      <c r="H1756" t="s">
        <v>4938</v>
      </c>
      <c r="I1756">
        <v>5</v>
      </c>
      <c r="J1756" t="s">
        <v>5031</v>
      </c>
      <c r="K1756">
        <v>1</v>
      </c>
      <c r="L1756" t="s">
        <v>1295</v>
      </c>
      <c r="M1756" t="s">
        <v>511</v>
      </c>
      <c r="N1756" t="s">
        <v>128</v>
      </c>
      <c r="O1756" t="s">
        <v>503</v>
      </c>
      <c r="P1756" t="s">
        <v>8</v>
      </c>
      <c r="Q1756" t="s">
        <v>4570</v>
      </c>
      <c r="R1756" t="s">
        <v>4940</v>
      </c>
      <c r="S1756" t="s">
        <v>195</v>
      </c>
      <c r="T1756" t="s">
        <v>4570</v>
      </c>
      <c r="U1756" t="s">
        <v>4570</v>
      </c>
      <c r="V1756" t="s">
        <v>4951</v>
      </c>
      <c r="W1756" t="s">
        <v>4496</v>
      </c>
      <c r="X1756" t="s">
        <v>6946</v>
      </c>
      <c r="Y1756" t="s">
        <v>4493</v>
      </c>
      <c r="Z1756" t="s">
        <v>8</v>
      </c>
      <c r="AA1756">
        <v>0</v>
      </c>
      <c r="AB1756" t="s">
        <v>195</v>
      </c>
      <c r="AC1756">
        <v>0</v>
      </c>
      <c r="AD1756" t="s">
        <v>195</v>
      </c>
      <c r="AE1756">
        <v>0</v>
      </c>
      <c r="AF1756" t="s">
        <v>195</v>
      </c>
      <c r="AG1756">
        <v>0</v>
      </c>
      <c r="AH1756" t="s">
        <v>195</v>
      </c>
      <c r="AI1756">
        <v>2</v>
      </c>
      <c r="AJ1756" t="s">
        <v>9</v>
      </c>
      <c r="AK1756">
        <v>1000000</v>
      </c>
      <c r="AL1756">
        <v>2000000</v>
      </c>
      <c r="AM1756" t="s">
        <v>195</v>
      </c>
      <c r="AN1756">
        <v>0</v>
      </c>
      <c r="AO1756" t="s">
        <v>5011</v>
      </c>
      <c r="AP1756">
        <v>132522</v>
      </c>
      <c r="AQ1756">
        <v>148638</v>
      </c>
      <c r="AR1756">
        <v>167943</v>
      </c>
      <c r="AS1756">
        <v>137674</v>
      </c>
      <c r="AT1756">
        <v>140727</v>
      </c>
      <c r="AU1756">
        <v>144906</v>
      </c>
      <c r="AV1756">
        <v>102478</v>
      </c>
      <c r="AW1756">
        <v>7470</v>
      </c>
      <c r="AX1756">
        <v>7266</v>
      </c>
      <c r="AY1756">
        <v>7051</v>
      </c>
      <c r="AZ1756">
        <v>4015</v>
      </c>
      <c r="BA1756">
        <v>999310</v>
      </c>
      <c r="BB1756" t="s">
        <v>3796</v>
      </c>
      <c r="BC1756" t="s">
        <v>3797</v>
      </c>
      <c r="BD1756" t="s">
        <v>3843</v>
      </c>
      <c r="BE1756" t="s">
        <v>3844</v>
      </c>
      <c r="BF1756" t="s">
        <v>6591</v>
      </c>
      <c r="BG1756" t="s">
        <v>6945</v>
      </c>
      <c r="BH1756" t="s">
        <v>5764</v>
      </c>
      <c r="BI1756" t="s">
        <v>195</v>
      </c>
      <c r="BJ1756" t="s">
        <v>195</v>
      </c>
      <c r="BK1756" t="s">
        <v>3773</v>
      </c>
      <c r="BL1756" t="s">
        <v>5450</v>
      </c>
      <c r="BM1756" t="s">
        <v>4949</v>
      </c>
      <c r="BN1756" t="s">
        <v>7</v>
      </c>
      <c r="BO1756" t="s">
        <v>4950</v>
      </c>
      <c r="BP1756" s="441" t="str">
        <f t="shared" si="27"/>
        <v>WA.2378.EBD.952.201.D.521211</v>
      </c>
    </row>
    <row r="1757" spans="1:68">
      <c r="A1757" t="s">
        <v>5010</v>
      </c>
      <c r="B1757" t="s">
        <v>4936</v>
      </c>
      <c r="C1757" t="s">
        <v>4937</v>
      </c>
      <c r="D1757" t="s">
        <v>3795</v>
      </c>
      <c r="E1757" t="s">
        <v>197</v>
      </c>
      <c r="F1757" t="s">
        <v>3842</v>
      </c>
      <c r="G1757" t="s">
        <v>2445</v>
      </c>
      <c r="H1757" t="s">
        <v>4938</v>
      </c>
      <c r="I1757">
        <v>5</v>
      </c>
      <c r="J1757" t="s">
        <v>5031</v>
      </c>
      <c r="K1757">
        <v>1</v>
      </c>
      <c r="L1757" t="s">
        <v>1295</v>
      </c>
      <c r="M1757" t="s">
        <v>511</v>
      </c>
      <c r="N1757" t="s">
        <v>128</v>
      </c>
      <c r="O1757" t="s">
        <v>503</v>
      </c>
      <c r="P1757" t="s">
        <v>8</v>
      </c>
      <c r="Q1757" t="s">
        <v>4570</v>
      </c>
      <c r="R1757" t="s">
        <v>4940</v>
      </c>
      <c r="S1757" t="s">
        <v>195</v>
      </c>
      <c r="T1757" t="s">
        <v>4570</v>
      </c>
      <c r="U1757" t="s">
        <v>4570</v>
      </c>
      <c r="V1757" t="s">
        <v>5001</v>
      </c>
      <c r="W1757" t="s">
        <v>4951</v>
      </c>
      <c r="X1757" t="s">
        <v>6947</v>
      </c>
      <c r="Y1757" t="s">
        <v>4495</v>
      </c>
      <c r="Z1757" t="s">
        <v>8</v>
      </c>
      <c r="AA1757">
        <v>0</v>
      </c>
      <c r="AB1757" t="s">
        <v>195</v>
      </c>
      <c r="AC1757">
        <v>0</v>
      </c>
      <c r="AD1757" t="s">
        <v>195</v>
      </c>
      <c r="AE1757">
        <v>0</v>
      </c>
      <c r="AF1757" t="s">
        <v>195</v>
      </c>
      <c r="AG1757">
        <v>0</v>
      </c>
      <c r="AH1757" t="s">
        <v>195</v>
      </c>
      <c r="AI1757">
        <v>1</v>
      </c>
      <c r="AJ1757" t="s">
        <v>9</v>
      </c>
      <c r="AK1757">
        <v>1000000</v>
      </c>
      <c r="AL1757">
        <v>1000000</v>
      </c>
      <c r="AM1757" t="s">
        <v>195</v>
      </c>
      <c r="AN1757">
        <v>0</v>
      </c>
      <c r="AO1757" t="s">
        <v>5011</v>
      </c>
      <c r="AP1757">
        <v>66261</v>
      </c>
      <c r="AQ1757">
        <v>74319</v>
      </c>
      <c r="AR1757">
        <v>83972</v>
      </c>
      <c r="AS1757">
        <v>68837</v>
      </c>
      <c r="AT1757">
        <v>70363</v>
      </c>
      <c r="AU1757">
        <v>72453</v>
      </c>
      <c r="AV1757">
        <v>51239</v>
      </c>
      <c r="AW1757">
        <v>3735</v>
      </c>
      <c r="AX1757">
        <v>3633</v>
      </c>
      <c r="AY1757">
        <v>3526</v>
      </c>
      <c r="AZ1757">
        <v>2007</v>
      </c>
      <c r="BA1757">
        <v>499655</v>
      </c>
      <c r="BB1757" t="s">
        <v>3796</v>
      </c>
      <c r="BC1757" t="s">
        <v>3797</v>
      </c>
      <c r="BD1757" t="s">
        <v>3843</v>
      </c>
      <c r="BE1757" t="s">
        <v>3844</v>
      </c>
      <c r="BF1757" t="s">
        <v>6591</v>
      </c>
      <c r="BG1757" t="s">
        <v>6945</v>
      </c>
      <c r="BH1757" t="s">
        <v>5764</v>
      </c>
      <c r="BI1757" t="s">
        <v>195</v>
      </c>
      <c r="BJ1757" t="s">
        <v>195</v>
      </c>
      <c r="BK1757" t="s">
        <v>3773</v>
      </c>
      <c r="BL1757" t="s">
        <v>5107</v>
      </c>
      <c r="BM1757" t="s">
        <v>4949</v>
      </c>
      <c r="BN1757" t="s">
        <v>7</v>
      </c>
      <c r="BO1757" t="s">
        <v>4950</v>
      </c>
      <c r="BP1757" s="441" t="str">
        <f t="shared" si="27"/>
        <v>WA.2378.EBD.952.201.D.521211</v>
      </c>
    </row>
    <row r="1758" spans="1:68">
      <c r="A1758" t="s">
        <v>5010</v>
      </c>
      <c r="B1758" t="s">
        <v>4936</v>
      </c>
      <c r="C1758" t="s">
        <v>4937</v>
      </c>
      <c r="D1758" t="s">
        <v>3795</v>
      </c>
      <c r="E1758" t="s">
        <v>197</v>
      </c>
      <c r="F1758" t="s">
        <v>3842</v>
      </c>
      <c r="G1758" t="s">
        <v>2445</v>
      </c>
      <c r="H1758" t="s">
        <v>4938</v>
      </c>
      <c r="I1758">
        <v>5</v>
      </c>
      <c r="J1758" t="s">
        <v>5031</v>
      </c>
      <c r="K1758">
        <v>1</v>
      </c>
      <c r="L1758" t="s">
        <v>1295</v>
      </c>
      <c r="M1758" t="s">
        <v>511</v>
      </c>
      <c r="N1758" t="s">
        <v>128</v>
      </c>
      <c r="O1758" t="s">
        <v>503</v>
      </c>
      <c r="P1758" t="s">
        <v>8</v>
      </c>
      <c r="Q1758" t="s">
        <v>4570</v>
      </c>
      <c r="R1758" t="s">
        <v>4940</v>
      </c>
      <c r="S1758" t="s">
        <v>195</v>
      </c>
      <c r="T1758" t="s">
        <v>4570</v>
      </c>
      <c r="U1758" t="s">
        <v>4570</v>
      </c>
      <c r="V1758" t="s">
        <v>5092</v>
      </c>
      <c r="W1758" t="s">
        <v>5001</v>
      </c>
      <c r="X1758" t="s">
        <v>6948</v>
      </c>
      <c r="Y1758" t="s">
        <v>5761</v>
      </c>
      <c r="Z1758" t="s">
        <v>8</v>
      </c>
      <c r="AA1758">
        <v>0</v>
      </c>
      <c r="AB1758" t="s">
        <v>195</v>
      </c>
      <c r="AC1758">
        <v>0</v>
      </c>
      <c r="AD1758" t="s">
        <v>195</v>
      </c>
      <c r="AE1758">
        <v>0</v>
      </c>
      <c r="AF1758" t="s">
        <v>195</v>
      </c>
      <c r="AG1758">
        <v>0</v>
      </c>
      <c r="AH1758" t="s">
        <v>195</v>
      </c>
      <c r="AI1758">
        <v>150</v>
      </c>
      <c r="AJ1758" t="s">
        <v>25</v>
      </c>
      <c r="AK1758">
        <v>65020</v>
      </c>
      <c r="AL1758">
        <v>9753000</v>
      </c>
      <c r="AM1758" t="s">
        <v>195</v>
      </c>
      <c r="AN1758">
        <v>0</v>
      </c>
      <c r="AO1758" t="s">
        <v>5011</v>
      </c>
      <c r="AP1758">
        <v>646246</v>
      </c>
      <c r="AQ1758">
        <v>724833</v>
      </c>
      <c r="AR1758">
        <v>818974</v>
      </c>
      <c r="AS1758">
        <v>671365</v>
      </c>
      <c r="AT1758">
        <v>686253</v>
      </c>
      <c r="AU1758">
        <v>706636</v>
      </c>
      <c r="AV1758">
        <v>499736</v>
      </c>
      <c r="AW1758">
        <v>36429</v>
      </c>
      <c r="AX1758">
        <v>35434</v>
      </c>
      <c r="AY1758">
        <v>34384</v>
      </c>
      <c r="AZ1758">
        <v>19578</v>
      </c>
      <c r="BA1758">
        <v>4873132</v>
      </c>
      <c r="BB1758" t="s">
        <v>3796</v>
      </c>
      <c r="BC1758" t="s">
        <v>3797</v>
      </c>
      <c r="BD1758" t="s">
        <v>3843</v>
      </c>
      <c r="BE1758" t="s">
        <v>3844</v>
      </c>
      <c r="BF1758" t="s">
        <v>6591</v>
      </c>
      <c r="BG1758" t="s">
        <v>6945</v>
      </c>
      <c r="BH1758" t="s">
        <v>5764</v>
      </c>
      <c r="BI1758" t="s">
        <v>195</v>
      </c>
      <c r="BJ1758" t="s">
        <v>195</v>
      </c>
      <c r="BK1758" t="s">
        <v>3773</v>
      </c>
      <c r="BL1758" t="s">
        <v>6455</v>
      </c>
      <c r="BM1758" t="s">
        <v>4949</v>
      </c>
      <c r="BN1758" t="s">
        <v>7</v>
      </c>
      <c r="BO1758" t="s">
        <v>4950</v>
      </c>
      <c r="BP1758" s="441" t="str">
        <f t="shared" si="27"/>
        <v>WA.2378.EBD.952.201.D.521211</v>
      </c>
    </row>
    <row r="1759" spans="1:68">
      <c r="A1759" t="s">
        <v>5010</v>
      </c>
      <c r="B1759" t="s">
        <v>4936</v>
      </c>
      <c r="C1759" t="s">
        <v>4937</v>
      </c>
      <c r="D1759" t="s">
        <v>3795</v>
      </c>
      <c r="E1759" t="s">
        <v>197</v>
      </c>
      <c r="F1759" t="s">
        <v>3842</v>
      </c>
      <c r="G1759" t="s">
        <v>2445</v>
      </c>
      <c r="H1759" t="s">
        <v>4938</v>
      </c>
      <c r="I1759">
        <v>5</v>
      </c>
      <c r="J1759" t="s">
        <v>5031</v>
      </c>
      <c r="K1759">
        <v>1</v>
      </c>
      <c r="L1759" t="s">
        <v>1295</v>
      </c>
      <c r="M1759" t="s">
        <v>511</v>
      </c>
      <c r="N1759" t="s">
        <v>128</v>
      </c>
      <c r="O1759" t="s">
        <v>503</v>
      </c>
      <c r="P1759" t="s">
        <v>8</v>
      </c>
      <c r="Q1759" t="s">
        <v>4570</v>
      </c>
      <c r="R1759" t="s">
        <v>4940</v>
      </c>
      <c r="S1759" t="s">
        <v>195</v>
      </c>
      <c r="T1759" t="s">
        <v>4570</v>
      </c>
      <c r="U1759" t="s">
        <v>4570</v>
      </c>
      <c r="V1759" t="s">
        <v>5096</v>
      </c>
      <c r="W1759" t="s">
        <v>5092</v>
      </c>
      <c r="X1759" t="s">
        <v>6949</v>
      </c>
      <c r="Y1759" t="s">
        <v>6950</v>
      </c>
      <c r="Z1759" t="s">
        <v>8</v>
      </c>
      <c r="AA1759">
        <v>0</v>
      </c>
      <c r="AB1759" t="s">
        <v>195</v>
      </c>
      <c r="AC1759">
        <v>0</v>
      </c>
      <c r="AD1759" t="s">
        <v>195</v>
      </c>
      <c r="AE1759">
        <v>0</v>
      </c>
      <c r="AF1759" t="s">
        <v>195</v>
      </c>
      <c r="AG1759">
        <v>0</v>
      </c>
      <c r="AH1759" t="s">
        <v>195</v>
      </c>
      <c r="AI1759">
        <v>1</v>
      </c>
      <c r="AJ1759" t="s">
        <v>9</v>
      </c>
      <c r="AK1759">
        <v>21500000</v>
      </c>
      <c r="AL1759">
        <v>21500000</v>
      </c>
      <c r="AM1759" t="s">
        <v>195</v>
      </c>
      <c r="AN1759">
        <v>0</v>
      </c>
      <c r="AO1759" t="s">
        <v>5011</v>
      </c>
      <c r="AP1759">
        <v>1424616</v>
      </c>
      <c r="AQ1759">
        <v>1597858</v>
      </c>
      <c r="AR1759">
        <v>1805387</v>
      </c>
      <c r="AS1759">
        <v>1479992</v>
      </c>
      <c r="AT1759">
        <v>1512810</v>
      </c>
      <c r="AU1759">
        <v>1557744</v>
      </c>
      <c r="AV1759">
        <v>1101642</v>
      </c>
      <c r="AW1759">
        <v>80305</v>
      </c>
      <c r="AX1759">
        <v>78112</v>
      </c>
      <c r="AY1759">
        <v>75799</v>
      </c>
      <c r="AZ1759">
        <v>43159</v>
      </c>
      <c r="BA1759">
        <v>10742576</v>
      </c>
      <c r="BB1759" t="s">
        <v>3796</v>
      </c>
      <c r="BC1759" t="s">
        <v>3797</v>
      </c>
      <c r="BD1759" t="s">
        <v>3843</v>
      </c>
      <c r="BE1759" t="s">
        <v>3844</v>
      </c>
      <c r="BF1759" t="s">
        <v>6591</v>
      </c>
      <c r="BG1759" t="s">
        <v>6945</v>
      </c>
      <c r="BH1759" t="s">
        <v>5764</v>
      </c>
      <c r="BI1759" t="s">
        <v>195</v>
      </c>
      <c r="BJ1759" t="s">
        <v>195</v>
      </c>
      <c r="BK1759" t="s">
        <v>3773</v>
      </c>
      <c r="BL1759" t="s">
        <v>6951</v>
      </c>
      <c r="BM1759" t="s">
        <v>4949</v>
      </c>
      <c r="BN1759" t="s">
        <v>7</v>
      </c>
      <c r="BO1759" t="s">
        <v>4950</v>
      </c>
      <c r="BP1759" s="441" t="str">
        <f t="shared" si="27"/>
        <v>WA.2378.EBD.952.201.D.521211</v>
      </c>
    </row>
    <row r="1760" spans="1:68">
      <c r="A1760" t="s">
        <v>4935</v>
      </c>
      <c r="B1760" t="s">
        <v>4936</v>
      </c>
      <c r="C1760" t="s">
        <v>4937</v>
      </c>
      <c r="D1760" t="s">
        <v>3795</v>
      </c>
      <c r="E1760" t="s">
        <v>197</v>
      </c>
      <c r="F1760" t="s">
        <v>3842</v>
      </c>
      <c r="G1760" t="s">
        <v>2445</v>
      </c>
      <c r="H1760" t="s">
        <v>4938</v>
      </c>
      <c r="I1760">
        <v>5</v>
      </c>
      <c r="J1760" t="s">
        <v>5031</v>
      </c>
      <c r="K1760">
        <v>1</v>
      </c>
      <c r="L1760" t="s">
        <v>1295</v>
      </c>
      <c r="M1760" t="s">
        <v>509</v>
      </c>
      <c r="N1760" t="s">
        <v>127</v>
      </c>
      <c r="O1760" t="s">
        <v>513</v>
      </c>
      <c r="P1760" t="s">
        <v>8</v>
      </c>
      <c r="Q1760" t="s">
        <v>4570</v>
      </c>
      <c r="R1760" t="s">
        <v>4940</v>
      </c>
      <c r="S1760" t="s">
        <v>195</v>
      </c>
      <c r="T1760" t="s">
        <v>4570</v>
      </c>
      <c r="U1760" t="s">
        <v>4570</v>
      </c>
      <c r="V1760" t="s">
        <v>4496</v>
      </c>
      <c r="W1760" t="s">
        <v>4570</v>
      </c>
      <c r="X1760" t="s">
        <v>6953</v>
      </c>
      <c r="Y1760" t="s">
        <v>6954</v>
      </c>
      <c r="Z1760" t="s">
        <v>8</v>
      </c>
      <c r="AA1760">
        <v>0</v>
      </c>
      <c r="AB1760" t="s">
        <v>195</v>
      </c>
      <c r="AC1760">
        <v>0</v>
      </c>
      <c r="AD1760" t="s">
        <v>195</v>
      </c>
      <c r="AE1760">
        <v>0</v>
      </c>
      <c r="AF1760" t="s">
        <v>195</v>
      </c>
      <c r="AG1760">
        <v>0</v>
      </c>
      <c r="AH1760" t="s">
        <v>195</v>
      </c>
      <c r="AI1760">
        <v>3</v>
      </c>
      <c r="AJ1760" t="s">
        <v>54</v>
      </c>
      <c r="AK1760">
        <v>1000000</v>
      </c>
      <c r="AL1760">
        <v>3000000</v>
      </c>
      <c r="AM1760" t="s">
        <v>195</v>
      </c>
      <c r="AN1760">
        <v>0</v>
      </c>
      <c r="AO1760" t="s">
        <v>4943</v>
      </c>
      <c r="AP1760">
        <v>198921</v>
      </c>
      <c r="AQ1760">
        <v>223111</v>
      </c>
      <c r="AR1760">
        <v>252089</v>
      </c>
      <c r="AS1760">
        <v>206653</v>
      </c>
      <c r="AT1760">
        <v>211236</v>
      </c>
      <c r="AU1760">
        <v>217510</v>
      </c>
      <c r="AV1760">
        <v>153824</v>
      </c>
      <c r="AW1760">
        <v>11213</v>
      </c>
      <c r="AX1760">
        <v>10907</v>
      </c>
      <c r="AY1760">
        <v>10584</v>
      </c>
      <c r="AZ1760">
        <v>3953</v>
      </c>
      <c r="BA1760">
        <v>1499999</v>
      </c>
      <c r="BB1760" t="s">
        <v>3796</v>
      </c>
      <c r="BC1760" t="s">
        <v>3797</v>
      </c>
      <c r="BD1760" t="s">
        <v>3843</v>
      </c>
      <c r="BE1760" t="s">
        <v>3844</v>
      </c>
      <c r="BF1760" t="s">
        <v>6591</v>
      </c>
      <c r="BG1760" t="s">
        <v>6937</v>
      </c>
      <c r="BH1760" t="s">
        <v>5764</v>
      </c>
      <c r="BI1760" t="s">
        <v>195</v>
      </c>
      <c r="BJ1760" t="s">
        <v>195</v>
      </c>
      <c r="BK1760" t="s">
        <v>3776</v>
      </c>
      <c r="BL1760" t="s">
        <v>6955</v>
      </c>
      <c r="BM1760" t="s">
        <v>4949</v>
      </c>
      <c r="BN1760" t="s">
        <v>5121</v>
      </c>
      <c r="BO1760" t="s">
        <v>4950</v>
      </c>
      <c r="BP1760" s="441" t="str">
        <f t="shared" si="27"/>
        <v>WA.2378.EBD.952.201.C.522151</v>
      </c>
    </row>
    <row r="1761" spans="1:68">
      <c r="A1761" t="s">
        <v>4935</v>
      </c>
      <c r="B1761" t="s">
        <v>4936</v>
      </c>
      <c r="C1761" t="s">
        <v>4937</v>
      </c>
      <c r="D1761" t="s">
        <v>3795</v>
      </c>
      <c r="E1761" t="s">
        <v>197</v>
      </c>
      <c r="F1761" t="s">
        <v>3842</v>
      </c>
      <c r="G1761" t="s">
        <v>2445</v>
      </c>
      <c r="H1761" t="s">
        <v>4938</v>
      </c>
      <c r="I1761">
        <v>5</v>
      </c>
      <c r="J1761" t="s">
        <v>5031</v>
      </c>
      <c r="K1761">
        <v>1</v>
      </c>
      <c r="L1761" t="s">
        <v>1295</v>
      </c>
      <c r="M1761" t="s">
        <v>509</v>
      </c>
      <c r="N1761" t="s">
        <v>127</v>
      </c>
      <c r="O1761" t="s">
        <v>513</v>
      </c>
      <c r="P1761" t="s">
        <v>8</v>
      </c>
      <c r="Q1761" t="s">
        <v>4570</v>
      </c>
      <c r="R1761" t="s">
        <v>4940</v>
      </c>
      <c r="S1761" t="s">
        <v>195</v>
      </c>
      <c r="T1761" t="s">
        <v>4570</v>
      </c>
      <c r="U1761" t="s">
        <v>4570</v>
      </c>
      <c r="V1761" t="s">
        <v>4951</v>
      </c>
      <c r="W1761" t="s">
        <v>4496</v>
      </c>
      <c r="X1761" t="s">
        <v>6956</v>
      </c>
      <c r="Y1761" t="s">
        <v>6957</v>
      </c>
      <c r="Z1761" t="s">
        <v>8</v>
      </c>
      <c r="AA1761">
        <v>0</v>
      </c>
      <c r="AB1761" t="s">
        <v>195</v>
      </c>
      <c r="AC1761">
        <v>0</v>
      </c>
      <c r="AD1761" t="s">
        <v>195</v>
      </c>
      <c r="AE1761">
        <v>0</v>
      </c>
      <c r="AF1761" t="s">
        <v>195</v>
      </c>
      <c r="AG1761">
        <v>0</v>
      </c>
      <c r="AH1761" t="s">
        <v>195</v>
      </c>
      <c r="AI1761">
        <v>8</v>
      </c>
      <c r="AJ1761" t="s">
        <v>54</v>
      </c>
      <c r="AK1761">
        <v>850000</v>
      </c>
      <c r="AL1761">
        <v>6800000</v>
      </c>
      <c r="AM1761" t="s">
        <v>195</v>
      </c>
      <c r="AN1761">
        <v>0</v>
      </c>
      <c r="AO1761" t="s">
        <v>4943</v>
      </c>
      <c r="AP1761">
        <v>450888</v>
      </c>
      <c r="AQ1761">
        <v>505718</v>
      </c>
      <c r="AR1761">
        <v>571401</v>
      </c>
      <c r="AS1761">
        <v>468414</v>
      </c>
      <c r="AT1761">
        <v>478801</v>
      </c>
      <c r="AU1761">
        <v>493022</v>
      </c>
      <c r="AV1761">
        <v>348667</v>
      </c>
      <c r="AW1761">
        <v>25416</v>
      </c>
      <c r="AX1761">
        <v>24722</v>
      </c>
      <c r="AY1761">
        <v>23990</v>
      </c>
      <c r="AZ1761">
        <v>8960</v>
      </c>
      <c r="BA1761">
        <v>3400001</v>
      </c>
      <c r="BB1761" t="s">
        <v>3796</v>
      </c>
      <c r="BC1761" t="s">
        <v>3797</v>
      </c>
      <c r="BD1761" t="s">
        <v>3843</v>
      </c>
      <c r="BE1761" t="s">
        <v>3844</v>
      </c>
      <c r="BF1761" t="s">
        <v>6591</v>
      </c>
      <c r="BG1761" t="s">
        <v>6937</v>
      </c>
      <c r="BH1761" t="s">
        <v>5764</v>
      </c>
      <c r="BI1761" t="s">
        <v>195</v>
      </c>
      <c r="BJ1761" t="s">
        <v>195</v>
      </c>
      <c r="BK1761" t="s">
        <v>3776</v>
      </c>
      <c r="BL1761" t="s">
        <v>6958</v>
      </c>
      <c r="BM1761" t="s">
        <v>4949</v>
      </c>
      <c r="BN1761" t="s">
        <v>5121</v>
      </c>
      <c r="BO1761" t="s">
        <v>4950</v>
      </c>
      <c r="BP1761" s="441" t="str">
        <f t="shared" si="27"/>
        <v>WA.2378.EBD.952.201.C.522151</v>
      </c>
    </row>
    <row r="1762" spans="1:68">
      <c r="A1762" t="s">
        <v>5010</v>
      </c>
      <c r="B1762" t="s">
        <v>4936</v>
      </c>
      <c r="C1762" t="s">
        <v>4937</v>
      </c>
      <c r="D1762" t="s">
        <v>3795</v>
      </c>
      <c r="E1762" t="s">
        <v>197</v>
      </c>
      <c r="F1762" t="s">
        <v>3842</v>
      </c>
      <c r="G1762" t="s">
        <v>2445</v>
      </c>
      <c r="H1762" t="s">
        <v>4938</v>
      </c>
      <c r="I1762">
        <v>5</v>
      </c>
      <c r="J1762" t="s">
        <v>5031</v>
      </c>
      <c r="K1762">
        <v>1</v>
      </c>
      <c r="L1762" t="s">
        <v>1295</v>
      </c>
      <c r="M1762" t="s">
        <v>509</v>
      </c>
      <c r="N1762" t="s">
        <v>127</v>
      </c>
      <c r="O1762" t="s">
        <v>513</v>
      </c>
      <c r="P1762" t="s">
        <v>8</v>
      </c>
      <c r="Q1762" t="s">
        <v>4570</v>
      </c>
      <c r="R1762" t="s">
        <v>4940</v>
      </c>
      <c r="S1762" t="s">
        <v>195</v>
      </c>
      <c r="T1762" t="s">
        <v>4570</v>
      </c>
      <c r="U1762" t="s">
        <v>4570</v>
      </c>
      <c r="V1762" t="s">
        <v>4496</v>
      </c>
      <c r="W1762" t="s">
        <v>4570</v>
      </c>
      <c r="X1762" t="s">
        <v>6953</v>
      </c>
      <c r="Y1762" t="s">
        <v>6954</v>
      </c>
      <c r="Z1762" t="s">
        <v>8</v>
      </c>
      <c r="AA1762">
        <v>0</v>
      </c>
      <c r="AB1762" t="s">
        <v>195</v>
      </c>
      <c r="AC1762">
        <v>0</v>
      </c>
      <c r="AD1762" t="s">
        <v>195</v>
      </c>
      <c r="AE1762">
        <v>0</v>
      </c>
      <c r="AF1762" t="s">
        <v>195</v>
      </c>
      <c r="AG1762">
        <v>0</v>
      </c>
      <c r="AH1762" t="s">
        <v>195</v>
      </c>
      <c r="AI1762">
        <v>3</v>
      </c>
      <c r="AJ1762" t="s">
        <v>54</v>
      </c>
      <c r="AK1762">
        <v>1000000</v>
      </c>
      <c r="AL1762">
        <v>3000000</v>
      </c>
      <c r="AM1762" t="s">
        <v>195</v>
      </c>
      <c r="AN1762">
        <v>0</v>
      </c>
      <c r="AO1762" t="s">
        <v>5011</v>
      </c>
      <c r="AP1762">
        <v>198784</v>
      </c>
      <c r="AQ1762">
        <v>222957</v>
      </c>
      <c r="AR1762">
        <v>251915</v>
      </c>
      <c r="AS1762">
        <v>206510</v>
      </c>
      <c r="AT1762">
        <v>211090</v>
      </c>
      <c r="AU1762">
        <v>217360</v>
      </c>
      <c r="AV1762">
        <v>153717</v>
      </c>
      <c r="AW1762">
        <v>11205</v>
      </c>
      <c r="AX1762">
        <v>10899</v>
      </c>
      <c r="AY1762">
        <v>10577</v>
      </c>
      <c r="AZ1762">
        <v>6022</v>
      </c>
      <c r="BA1762">
        <v>1498964</v>
      </c>
      <c r="BB1762" t="s">
        <v>3796</v>
      </c>
      <c r="BC1762" t="s">
        <v>3797</v>
      </c>
      <c r="BD1762" t="s">
        <v>3843</v>
      </c>
      <c r="BE1762" t="s">
        <v>3844</v>
      </c>
      <c r="BF1762" t="s">
        <v>6591</v>
      </c>
      <c r="BG1762" t="s">
        <v>6937</v>
      </c>
      <c r="BH1762" t="s">
        <v>5764</v>
      </c>
      <c r="BI1762" t="s">
        <v>195</v>
      </c>
      <c r="BJ1762" t="s">
        <v>195</v>
      </c>
      <c r="BK1762" t="s">
        <v>3776</v>
      </c>
      <c r="BL1762" t="s">
        <v>6955</v>
      </c>
      <c r="BM1762" t="s">
        <v>4949</v>
      </c>
      <c r="BN1762" t="s">
        <v>5121</v>
      </c>
      <c r="BO1762" t="s">
        <v>4950</v>
      </c>
      <c r="BP1762" s="441" t="str">
        <f t="shared" si="27"/>
        <v>WA.2378.EBD.952.201.C.522151</v>
      </c>
    </row>
    <row r="1763" spans="1:68">
      <c r="A1763" t="s">
        <v>5010</v>
      </c>
      <c r="B1763" t="s">
        <v>4936</v>
      </c>
      <c r="C1763" t="s">
        <v>4937</v>
      </c>
      <c r="D1763" t="s">
        <v>3795</v>
      </c>
      <c r="E1763" t="s">
        <v>197</v>
      </c>
      <c r="F1763" t="s">
        <v>3842</v>
      </c>
      <c r="G1763" t="s">
        <v>2445</v>
      </c>
      <c r="H1763" t="s">
        <v>4938</v>
      </c>
      <c r="I1763">
        <v>5</v>
      </c>
      <c r="J1763" t="s">
        <v>5031</v>
      </c>
      <c r="K1763">
        <v>1</v>
      </c>
      <c r="L1763" t="s">
        <v>1295</v>
      </c>
      <c r="M1763" t="s">
        <v>509</v>
      </c>
      <c r="N1763" t="s">
        <v>127</v>
      </c>
      <c r="O1763" t="s">
        <v>513</v>
      </c>
      <c r="P1763" t="s">
        <v>8</v>
      </c>
      <c r="Q1763" t="s">
        <v>4570</v>
      </c>
      <c r="R1763" t="s">
        <v>4940</v>
      </c>
      <c r="S1763" t="s">
        <v>195</v>
      </c>
      <c r="T1763" t="s">
        <v>4570</v>
      </c>
      <c r="U1763" t="s">
        <v>4570</v>
      </c>
      <c r="V1763" t="s">
        <v>4951</v>
      </c>
      <c r="W1763" t="s">
        <v>4496</v>
      </c>
      <c r="X1763" t="s">
        <v>6956</v>
      </c>
      <c r="Y1763" t="s">
        <v>6957</v>
      </c>
      <c r="Z1763" t="s">
        <v>8</v>
      </c>
      <c r="AA1763">
        <v>0</v>
      </c>
      <c r="AB1763" t="s">
        <v>195</v>
      </c>
      <c r="AC1763">
        <v>0</v>
      </c>
      <c r="AD1763" t="s">
        <v>195</v>
      </c>
      <c r="AE1763">
        <v>0</v>
      </c>
      <c r="AF1763" t="s">
        <v>195</v>
      </c>
      <c r="AG1763">
        <v>0</v>
      </c>
      <c r="AH1763" t="s">
        <v>195</v>
      </c>
      <c r="AI1763">
        <v>8</v>
      </c>
      <c r="AJ1763" t="s">
        <v>54</v>
      </c>
      <c r="AK1763">
        <v>850000</v>
      </c>
      <c r="AL1763">
        <v>6800000</v>
      </c>
      <c r="AM1763" t="s">
        <v>195</v>
      </c>
      <c r="AN1763">
        <v>0</v>
      </c>
      <c r="AO1763" t="s">
        <v>5011</v>
      </c>
      <c r="AP1763">
        <v>450576</v>
      </c>
      <c r="AQ1763">
        <v>505369</v>
      </c>
      <c r="AR1763">
        <v>571006</v>
      </c>
      <c r="AS1763">
        <v>468090</v>
      </c>
      <c r="AT1763">
        <v>478470</v>
      </c>
      <c r="AU1763">
        <v>492682</v>
      </c>
      <c r="AV1763">
        <v>348426</v>
      </c>
      <c r="AW1763">
        <v>25399</v>
      </c>
      <c r="AX1763">
        <v>24705</v>
      </c>
      <c r="AY1763">
        <v>23974</v>
      </c>
      <c r="AZ1763">
        <v>13650</v>
      </c>
      <c r="BA1763">
        <v>3397653</v>
      </c>
      <c r="BB1763" t="s">
        <v>3796</v>
      </c>
      <c r="BC1763" t="s">
        <v>3797</v>
      </c>
      <c r="BD1763" t="s">
        <v>3843</v>
      </c>
      <c r="BE1763" t="s">
        <v>3844</v>
      </c>
      <c r="BF1763" t="s">
        <v>6591</v>
      </c>
      <c r="BG1763" t="s">
        <v>6937</v>
      </c>
      <c r="BH1763" t="s">
        <v>5764</v>
      </c>
      <c r="BI1763" t="s">
        <v>195</v>
      </c>
      <c r="BJ1763" t="s">
        <v>195</v>
      </c>
      <c r="BK1763" t="s">
        <v>3776</v>
      </c>
      <c r="BL1763" t="s">
        <v>6958</v>
      </c>
      <c r="BM1763" t="s">
        <v>4949</v>
      </c>
      <c r="BN1763" t="s">
        <v>5121</v>
      </c>
      <c r="BO1763" t="s">
        <v>4950</v>
      </c>
      <c r="BP1763" s="441" t="str">
        <f t="shared" si="27"/>
        <v>WA.2378.EBD.952.201.C.522151</v>
      </c>
    </row>
    <row r="1764" spans="1:68">
      <c r="A1764" t="s">
        <v>4935</v>
      </c>
      <c r="B1764" t="s">
        <v>4936</v>
      </c>
      <c r="C1764" t="s">
        <v>4937</v>
      </c>
      <c r="D1764" t="s">
        <v>3795</v>
      </c>
      <c r="E1764" t="s">
        <v>197</v>
      </c>
      <c r="F1764" t="s">
        <v>3842</v>
      </c>
      <c r="G1764" t="s">
        <v>2445</v>
      </c>
      <c r="H1764" t="s">
        <v>4938</v>
      </c>
      <c r="I1764">
        <v>5</v>
      </c>
      <c r="J1764" t="s">
        <v>5031</v>
      </c>
      <c r="K1764">
        <v>1</v>
      </c>
      <c r="L1764" t="s">
        <v>1295</v>
      </c>
      <c r="M1764" t="s">
        <v>509</v>
      </c>
      <c r="N1764" t="s">
        <v>127</v>
      </c>
      <c r="O1764" t="s">
        <v>507</v>
      </c>
      <c r="P1764" t="s">
        <v>8</v>
      </c>
      <c r="Q1764" t="s">
        <v>4570</v>
      </c>
      <c r="R1764" t="s">
        <v>4940</v>
      </c>
      <c r="S1764" t="s">
        <v>195</v>
      </c>
      <c r="T1764" t="s">
        <v>4570</v>
      </c>
      <c r="U1764" t="s">
        <v>4570</v>
      </c>
      <c r="V1764" t="s">
        <v>4496</v>
      </c>
      <c r="W1764" t="s">
        <v>4570</v>
      </c>
      <c r="X1764" t="s">
        <v>6959</v>
      </c>
      <c r="Y1764" t="s">
        <v>6960</v>
      </c>
      <c r="Z1764" t="s">
        <v>8</v>
      </c>
      <c r="AA1764">
        <v>0</v>
      </c>
      <c r="AB1764" t="s">
        <v>195</v>
      </c>
      <c r="AC1764">
        <v>0</v>
      </c>
      <c r="AD1764" t="s">
        <v>195</v>
      </c>
      <c r="AE1764">
        <v>0</v>
      </c>
      <c r="AF1764" t="s">
        <v>195</v>
      </c>
      <c r="AG1764">
        <v>0</v>
      </c>
      <c r="AH1764" t="s">
        <v>195</v>
      </c>
      <c r="AI1764">
        <v>102</v>
      </c>
      <c r="AJ1764" t="s">
        <v>16</v>
      </c>
      <c r="AK1764">
        <v>807353</v>
      </c>
      <c r="AL1764">
        <v>82350000</v>
      </c>
      <c r="AM1764" t="s">
        <v>195</v>
      </c>
      <c r="AN1764">
        <v>0</v>
      </c>
      <c r="AO1764" t="s">
        <v>4943</v>
      </c>
      <c r="AP1764">
        <v>5460383</v>
      </c>
      <c r="AQ1764">
        <v>6124398</v>
      </c>
      <c r="AR1764">
        <v>6919832</v>
      </c>
      <c r="AS1764">
        <v>5672630</v>
      </c>
      <c r="AT1764">
        <v>5798418</v>
      </c>
      <c r="AU1764">
        <v>5970644</v>
      </c>
      <c r="AV1764">
        <v>4222461</v>
      </c>
      <c r="AW1764">
        <v>307800</v>
      </c>
      <c r="AX1764">
        <v>299392</v>
      </c>
      <c r="AY1764">
        <v>290528</v>
      </c>
      <c r="AZ1764">
        <v>108513</v>
      </c>
      <c r="BA1764">
        <v>41175001</v>
      </c>
      <c r="BB1764" t="s">
        <v>3796</v>
      </c>
      <c r="BC1764" t="s">
        <v>3797</v>
      </c>
      <c r="BD1764" t="s">
        <v>3843</v>
      </c>
      <c r="BE1764" t="s">
        <v>3844</v>
      </c>
      <c r="BF1764" t="s">
        <v>6591</v>
      </c>
      <c r="BG1764" t="s">
        <v>6937</v>
      </c>
      <c r="BH1764" t="s">
        <v>5764</v>
      </c>
      <c r="BI1764" t="s">
        <v>195</v>
      </c>
      <c r="BJ1764" t="s">
        <v>195</v>
      </c>
      <c r="BK1764" t="s">
        <v>5184</v>
      </c>
      <c r="BL1764" t="s">
        <v>6961</v>
      </c>
      <c r="BM1764" t="s">
        <v>4949</v>
      </c>
      <c r="BN1764" t="s">
        <v>5186</v>
      </c>
      <c r="BO1764" t="s">
        <v>4950</v>
      </c>
      <c r="BP1764" s="441" t="str">
        <f t="shared" si="27"/>
        <v>WA.2378.EBD.952.201.C.524119</v>
      </c>
    </row>
    <row r="1765" spans="1:68">
      <c r="A1765" t="s">
        <v>4935</v>
      </c>
      <c r="B1765" t="s">
        <v>4936</v>
      </c>
      <c r="C1765" t="s">
        <v>4937</v>
      </c>
      <c r="D1765" t="s">
        <v>3795</v>
      </c>
      <c r="E1765" t="s">
        <v>197</v>
      </c>
      <c r="F1765" t="s">
        <v>3842</v>
      </c>
      <c r="G1765" t="s">
        <v>2445</v>
      </c>
      <c r="H1765" t="s">
        <v>4938</v>
      </c>
      <c r="I1765">
        <v>5</v>
      </c>
      <c r="J1765" t="s">
        <v>5031</v>
      </c>
      <c r="K1765">
        <v>1</v>
      </c>
      <c r="L1765" t="s">
        <v>1295</v>
      </c>
      <c r="M1765" t="s">
        <v>509</v>
      </c>
      <c r="N1765" t="s">
        <v>127</v>
      </c>
      <c r="O1765" t="s">
        <v>507</v>
      </c>
      <c r="P1765" t="s">
        <v>8</v>
      </c>
      <c r="Q1765" t="s">
        <v>4570</v>
      </c>
      <c r="R1765" t="s">
        <v>4940</v>
      </c>
      <c r="S1765" t="s">
        <v>195</v>
      </c>
      <c r="T1765" t="s">
        <v>4570</v>
      </c>
      <c r="U1765" t="s">
        <v>4570</v>
      </c>
      <c r="V1765" t="s">
        <v>4951</v>
      </c>
      <c r="W1765" t="s">
        <v>4496</v>
      </c>
      <c r="X1765" t="s">
        <v>6962</v>
      </c>
      <c r="Y1765" t="s">
        <v>6963</v>
      </c>
      <c r="Z1765" t="s">
        <v>8</v>
      </c>
      <c r="AA1765">
        <v>0</v>
      </c>
      <c r="AB1765" t="s">
        <v>195</v>
      </c>
      <c r="AC1765">
        <v>0</v>
      </c>
      <c r="AD1765" t="s">
        <v>195</v>
      </c>
      <c r="AE1765">
        <v>0</v>
      </c>
      <c r="AF1765" t="s">
        <v>195</v>
      </c>
      <c r="AG1765">
        <v>0</v>
      </c>
      <c r="AH1765" t="s">
        <v>195</v>
      </c>
      <c r="AI1765">
        <v>51</v>
      </c>
      <c r="AJ1765" t="s">
        <v>25</v>
      </c>
      <c r="AK1765">
        <v>2838000</v>
      </c>
      <c r="AL1765">
        <v>144738000</v>
      </c>
      <c r="AM1765" t="s">
        <v>195</v>
      </c>
      <c r="AN1765">
        <v>0</v>
      </c>
      <c r="AO1765" t="s">
        <v>4943</v>
      </c>
      <c r="AP1765">
        <v>9597145</v>
      </c>
      <c r="AQ1765">
        <v>10764215</v>
      </c>
      <c r="AR1765">
        <v>12162267</v>
      </c>
      <c r="AS1765">
        <v>9970189</v>
      </c>
      <c r="AT1765">
        <v>10191275</v>
      </c>
      <c r="AU1765">
        <v>10493977</v>
      </c>
      <c r="AV1765">
        <v>7421379</v>
      </c>
      <c r="AW1765">
        <v>540988</v>
      </c>
      <c r="AX1765">
        <v>526211</v>
      </c>
      <c r="AY1765">
        <v>510631</v>
      </c>
      <c r="AZ1765">
        <v>190722</v>
      </c>
      <c r="BA1765">
        <v>72369001</v>
      </c>
      <c r="BB1765" t="s">
        <v>3796</v>
      </c>
      <c r="BC1765" t="s">
        <v>3797</v>
      </c>
      <c r="BD1765" t="s">
        <v>3843</v>
      </c>
      <c r="BE1765" t="s">
        <v>3844</v>
      </c>
      <c r="BF1765" t="s">
        <v>6591</v>
      </c>
      <c r="BG1765" t="s">
        <v>6937</v>
      </c>
      <c r="BH1765" t="s">
        <v>5764</v>
      </c>
      <c r="BI1765" t="s">
        <v>195</v>
      </c>
      <c r="BJ1765" t="s">
        <v>195</v>
      </c>
      <c r="BK1765" t="s">
        <v>5184</v>
      </c>
      <c r="BL1765" t="s">
        <v>6964</v>
      </c>
      <c r="BM1765" t="s">
        <v>4949</v>
      </c>
      <c r="BN1765" t="s">
        <v>5186</v>
      </c>
      <c r="BO1765" t="s">
        <v>4950</v>
      </c>
      <c r="BP1765" s="441" t="str">
        <f t="shared" si="27"/>
        <v>WA.2378.EBD.952.201.C.524119</v>
      </c>
    </row>
    <row r="1766" spans="1:68">
      <c r="A1766" t="s">
        <v>5010</v>
      </c>
      <c r="B1766" t="s">
        <v>4936</v>
      </c>
      <c r="C1766" t="s">
        <v>4937</v>
      </c>
      <c r="D1766" t="s">
        <v>3795</v>
      </c>
      <c r="E1766" t="s">
        <v>197</v>
      </c>
      <c r="F1766" t="s">
        <v>3842</v>
      </c>
      <c r="G1766" t="s">
        <v>2445</v>
      </c>
      <c r="H1766" t="s">
        <v>4938</v>
      </c>
      <c r="I1766">
        <v>5</v>
      </c>
      <c r="J1766" t="s">
        <v>5031</v>
      </c>
      <c r="K1766">
        <v>1</v>
      </c>
      <c r="L1766" t="s">
        <v>1295</v>
      </c>
      <c r="M1766" t="s">
        <v>509</v>
      </c>
      <c r="N1766" t="s">
        <v>127</v>
      </c>
      <c r="O1766" t="s">
        <v>507</v>
      </c>
      <c r="P1766" t="s">
        <v>8</v>
      </c>
      <c r="Q1766" t="s">
        <v>4570</v>
      </c>
      <c r="R1766" t="s">
        <v>4940</v>
      </c>
      <c r="S1766" t="s">
        <v>195</v>
      </c>
      <c r="T1766" t="s">
        <v>4570</v>
      </c>
      <c r="U1766" t="s">
        <v>4570</v>
      </c>
      <c r="V1766" t="s">
        <v>4496</v>
      </c>
      <c r="W1766" t="s">
        <v>4570</v>
      </c>
      <c r="X1766" t="s">
        <v>6959</v>
      </c>
      <c r="Y1766" t="s">
        <v>6960</v>
      </c>
      <c r="Z1766" t="s">
        <v>8</v>
      </c>
      <c r="AA1766">
        <v>0</v>
      </c>
      <c r="AB1766" t="s">
        <v>195</v>
      </c>
      <c r="AC1766">
        <v>0</v>
      </c>
      <c r="AD1766" t="s">
        <v>195</v>
      </c>
      <c r="AE1766">
        <v>0</v>
      </c>
      <c r="AF1766" t="s">
        <v>195</v>
      </c>
      <c r="AG1766">
        <v>0</v>
      </c>
      <c r="AH1766" t="s">
        <v>195</v>
      </c>
      <c r="AI1766">
        <v>102</v>
      </c>
      <c r="AJ1766" t="s">
        <v>16</v>
      </c>
      <c r="AK1766">
        <v>807353</v>
      </c>
      <c r="AL1766">
        <v>82350000</v>
      </c>
      <c r="AM1766" t="s">
        <v>195</v>
      </c>
      <c r="AN1766">
        <v>0</v>
      </c>
      <c r="AO1766" t="s">
        <v>5011</v>
      </c>
      <c r="AP1766">
        <v>5456612</v>
      </c>
      <c r="AQ1766">
        <v>6120168</v>
      </c>
      <c r="AR1766">
        <v>6915053</v>
      </c>
      <c r="AS1766">
        <v>5668712</v>
      </c>
      <c r="AT1766">
        <v>5794414</v>
      </c>
      <c r="AU1766">
        <v>5966520</v>
      </c>
      <c r="AV1766">
        <v>4219545</v>
      </c>
      <c r="AW1766">
        <v>307588</v>
      </c>
      <c r="AX1766">
        <v>299186</v>
      </c>
      <c r="AY1766">
        <v>290327</v>
      </c>
      <c r="AZ1766">
        <v>165310</v>
      </c>
      <c r="BA1766">
        <v>41146565</v>
      </c>
      <c r="BB1766" t="s">
        <v>3796</v>
      </c>
      <c r="BC1766" t="s">
        <v>3797</v>
      </c>
      <c r="BD1766" t="s">
        <v>3843</v>
      </c>
      <c r="BE1766" t="s">
        <v>3844</v>
      </c>
      <c r="BF1766" t="s">
        <v>6591</v>
      </c>
      <c r="BG1766" t="s">
        <v>6937</v>
      </c>
      <c r="BH1766" t="s">
        <v>5764</v>
      </c>
      <c r="BI1766" t="s">
        <v>195</v>
      </c>
      <c r="BJ1766" t="s">
        <v>195</v>
      </c>
      <c r="BK1766" t="s">
        <v>5184</v>
      </c>
      <c r="BL1766" t="s">
        <v>6961</v>
      </c>
      <c r="BM1766" t="s">
        <v>4949</v>
      </c>
      <c r="BN1766" t="s">
        <v>5186</v>
      </c>
      <c r="BO1766" t="s">
        <v>4950</v>
      </c>
      <c r="BP1766" s="441" t="str">
        <f t="shared" si="27"/>
        <v>WA.2378.EBD.952.201.C.524119</v>
      </c>
    </row>
    <row r="1767" spans="1:68">
      <c r="A1767" t="s">
        <v>5010</v>
      </c>
      <c r="B1767" t="s">
        <v>4936</v>
      </c>
      <c r="C1767" t="s">
        <v>4937</v>
      </c>
      <c r="D1767" t="s">
        <v>3795</v>
      </c>
      <c r="E1767" t="s">
        <v>197</v>
      </c>
      <c r="F1767" t="s">
        <v>3842</v>
      </c>
      <c r="G1767" t="s">
        <v>2445</v>
      </c>
      <c r="H1767" t="s">
        <v>4938</v>
      </c>
      <c r="I1767">
        <v>5</v>
      </c>
      <c r="J1767" t="s">
        <v>5031</v>
      </c>
      <c r="K1767">
        <v>1</v>
      </c>
      <c r="L1767" t="s">
        <v>1295</v>
      </c>
      <c r="M1767" t="s">
        <v>509</v>
      </c>
      <c r="N1767" t="s">
        <v>127</v>
      </c>
      <c r="O1767" t="s">
        <v>507</v>
      </c>
      <c r="P1767" t="s">
        <v>8</v>
      </c>
      <c r="Q1767" t="s">
        <v>4570</v>
      </c>
      <c r="R1767" t="s">
        <v>4940</v>
      </c>
      <c r="S1767" t="s">
        <v>195</v>
      </c>
      <c r="T1767" t="s">
        <v>4570</v>
      </c>
      <c r="U1767" t="s">
        <v>4570</v>
      </c>
      <c r="V1767" t="s">
        <v>4951</v>
      </c>
      <c r="W1767" t="s">
        <v>4496</v>
      </c>
      <c r="X1767" t="s">
        <v>6962</v>
      </c>
      <c r="Y1767" t="s">
        <v>6963</v>
      </c>
      <c r="Z1767" t="s">
        <v>8</v>
      </c>
      <c r="AA1767">
        <v>0</v>
      </c>
      <c r="AB1767" t="s">
        <v>195</v>
      </c>
      <c r="AC1767">
        <v>0</v>
      </c>
      <c r="AD1767" t="s">
        <v>195</v>
      </c>
      <c r="AE1767">
        <v>0</v>
      </c>
      <c r="AF1767" t="s">
        <v>195</v>
      </c>
      <c r="AG1767">
        <v>0</v>
      </c>
      <c r="AH1767" t="s">
        <v>195</v>
      </c>
      <c r="AI1767">
        <v>51</v>
      </c>
      <c r="AJ1767" t="s">
        <v>25</v>
      </c>
      <c r="AK1767">
        <v>2838000</v>
      </c>
      <c r="AL1767">
        <v>144738000</v>
      </c>
      <c r="AM1767" t="s">
        <v>195</v>
      </c>
      <c r="AN1767">
        <v>0</v>
      </c>
      <c r="AO1767" t="s">
        <v>5011</v>
      </c>
      <c r="AP1767">
        <v>9590517</v>
      </c>
      <c r="AQ1767">
        <v>10756781</v>
      </c>
      <c r="AR1767">
        <v>12153868</v>
      </c>
      <c r="AS1767">
        <v>9963304</v>
      </c>
      <c r="AT1767">
        <v>10184236</v>
      </c>
      <c r="AU1767">
        <v>10486730</v>
      </c>
      <c r="AV1767">
        <v>7416254</v>
      </c>
      <c r="AW1767">
        <v>540615</v>
      </c>
      <c r="AX1767">
        <v>525847</v>
      </c>
      <c r="AY1767">
        <v>510278</v>
      </c>
      <c r="AZ1767">
        <v>290548</v>
      </c>
      <c r="BA1767">
        <v>72319022</v>
      </c>
      <c r="BB1767" t="s">
        <v>3796</v>
      </c>
      <c r="BC1767" t="s">
        <v>3797</v>
      </c>
      <c r="BD1767" t="s">
        <v>3843</v>
      </c>
      <c r="BE1767" t="s">
        <v>3844</v>
      </c>
      <c r="BF1767" t="s">
        <v>6591</v>
      </c>
      <c r="BG1767" t="s">
        <v>6937</v>
      </c>
      <c r="BH1767" t="s">
        <v>5764</v>
      </c>
      <c r="BI1767" t="s">
        <v>195</v>
      </c>
      <c r="BJ1767" t="s">
        <v>195</v>
      </c>
      <c r="BK1767" t="s">
        <v>5184</v>
      </c>
      <c r="BL1767" t="s">
        <v>6964</v>
      </c>
      <c r="BM1767" t="s">
        <v>4949</v>
      </c>
      <c r="BN1767" t="s">
        <v>5186</v>
      </c>
      <c r="BO1767" t="s">
        <v>4950</v>
      </c>
      <c r="BP1767" s="441" t="str">
        <f t="shared" si="27"/>
        <v>WA.2378.EBD.952.201.C.524119</v>
      </c>
    </row>
    <row r="1768" spans="1:68">
      <c r="A1768" t="s">
        <v>4935</v>
      </c>
      <c r="B1768" t="s">
        <v>4936</v>
      </c>
      <c r="C1768" t="s">
        <v>4937</v>
      </c>
      <c r="D1768" t="s">
        <v>3795</v>
      </c>
      <c r="E1768" t="s">
        <v>197</v>
      </c>
      <c r="F1768" t="s">
        <v>3842</v>
      </c>
      <c r="G1768" t="s">
        <v>2445</v>
      </c>
      <c r="H1768" t="s">
        <v>4938</v>
      </c>
      <c r="I1768">
        <v>5</v>
      </c>
      <c r="J1768" t="s">
        <v>5031</v>
      </c>
      <c r="K1768">
        <v>1</v>
      </c>
      <c r="L1768" t="s">
        <v>1295</v>
      </c>
      <c r="M1768" t="s">
        <v>8</v>
      </c>
      <c r="N1768" t="s">
        <v>126</v>
      </c>
      <c r="O1768" t="s">
        <v>510</v>
      </c>
      <c r="P1768" t="s">
        <v>8</v>
      </c>
      <c r="Q1768" t="s">
        <v>4570</v>
      </c>
      <c r="R1768" t="s">
        <v>4940</v>
      </c>
      <c r="S1768" t="s">
        <v>195</v>
      </c>
      <c r="T1768" t="s">
        <v>4570</v>
      </c>
      <c r="U1768" t="s">
        <v>4570</v>
      </c>
      <c r="V1768" t="s">
        <v>4496</v>
      </c>
      <c r="W1768" t="s">
        <v>4570</v>
      </c>
      <c r="X1768" t="s">
        <v>6965</v>
      </c>
      <c r="Y1768" t="s">
        <v>6966</v>
      </c>
      <c r="Z1768" t="s">
        <v>8</v>
      </c>
      <c r="AA1768">
        <v>0</v>
      </c>
      <c r="AB1768" t="s">
        <v>195</v>
      </c>
      <c r="AC1768">
        <v>0</v>
      </c>
      <c r="AD1768" t="s">
        <v>195</v>
      </c>
      <c r="AE1768">
        <v>0</v>
      </c>
      <c r="AF1768" t="s">
        <v>195</v>
      </c>
      <c r="AG1768">
        <v>0</v>
      </c>
      <c r="AH1768" t="s">
        <v>195</v>
      </c>
      <c r="AI1768">
        <v>1</v>
      </c>
      <c r="AJ1768" t="s">
        <v>25</v>
      </c>
      <c r="AK1768">
        <v>4439000</v>
      </c>
      <c r="AL1768">
        <v>4439000</v>
      </c>
      <c r="AM1768" t="s">
        <v>195</v>
      </c>
      <c r="AN1768">
        <v>0</v>
      </c>
      <c r="AO1768" t="s">
        <v>4943</v>
      </c>
      <c r="AP1768">
        <v>294337</v>
      </c>
      <c r="AQ1768">
        <v>330130</v>
      </c>
      <c r="AR1768">
        <v>373007</v>
      </c>
      <c r="AS1768">
        <v>305778</v>
      </c>
      <c r="AT1768">
        <v>312558</v>
      </c>
      <c r="AU1768">
        <v>321842</v>
      </c>
      <c r="AV1768">
        <v>227608</v>
      </c>
      <c r="AW1768">
        <v>16592</v>
      </c>
      <c r="AX1768">
        <v>16138</v>
      </c>
      <c r="AY1768">
        <v>15661</v>
      </c>
      <c r="AZ1768">
        <v>5849</v>
      </c>
      <c r="BA1768">
        <v>2219500</v>
      </c>
      <c r="BB1768" t="s">
        <v>3796</v>
      </c>
      <c r="BC1768" t="s">
        <v>3797</v>
      </c>
      <c r="BD1768" t="s">
        <v>3843</v>
      </c>
      <c r="BE1768" t="s">
        <v>3844</v>
      </c>
      <c r="BF1768" t="s">
        <v>6591</v>
      </c>
      <c r="BG1768" t="s">
        <v>6927</v>
      </c>
      <c r="BH1768" t="s">
        <v>5764</v>
      </c>
      <c r="BI1768" t="s">
        <v>195</v>
      </c>
      <c r="BJ1768" t="s">
        <v>195</v>
      </c>
      <c r="BK1768" t="s">
        <v>3777</v>
      </c>
      <c r="BL1768" t="s">
        <v>6967</v>
      </c>
      <c r="BM1768" t="s">
        <v>4949</v>
      </c>
      <c r="BN1768" t="s">
        <v>5186</v>
      </c>
      <c r="BO1768" t="s">
        <v>4950</v>
      </c>
      <c r="BP1768" s="441" t="str">
        <f t="shared" si="27"/>
        <v>WA.2378.EBD.952.201.A.524111</v>
      </c>
    </row>
    <row r="1769" spans="1:68">
      <c r="A1769" t="s">
        <v>4935</v>
      </c>
      <c r="B1769" t="s">
        <v>4936</v>
      </c>
      <c r="C1769" t="s">
        <v>4937</v>
      </c>
      <c r="D1769" t="s">
        <v>3795</v>
      </c>
      <c r="E1769" t="s">
        <v>197</v>
      </c>
      <c r="F1769" t="s">
        <v>3842</v>
      </c>
      <c r="G1769" t="s">
        <v>2445</v>
      </c>
      <c r="H1769" t="s">
        <v>4938</v>
      </c>
      <c r="I1769">
        <v>5</v>
      </c>
      <c r="J1769" t="s">
        <v>5031</v>
      </c>
      <c r="K1769">
        <v>1</v>
      </c>
      <c r="L1769" t="s">
        <v>1295</v>
      </c>
      <c r="M1769" t="s">
        <v>508</v>
      </c>
      <c r="N1769" t="s">
        <v>2641</v>
      </c>
      <c r="O1769" t="s">
        <v>510</v>
      </c>
      <c r="P1769" t="s">
        <v>8</v>
      </c>
      <c r="Q1769" t="s">
        <v>4570</v>
      </c>
      <c r="R1769" t="s">
        <v>4940</v>
      </c>
      <c r="S1769" t="s">
        <v>195</v>
      </c>
      <c r="T1769" t="s">
        <v>4570</v>
      </c>
      <c r="U1769" t="s">
        <v>4570</v>
      </c>
      <c r="V1769" t="s">
        <v>4496</v>
      </c>
      <c r="W1769" t="s">
        <v>4570</v>
      </c>
      <c r="X1769" t="s">
        <v>6968</v>
      </c>
      <c r="Y1769" t="s">
        <v>6966</v>
      </c>
      <c r="Z1769" t="s">
        <v>8</v>
      </c>
      <c r="AA1769">
        <v>0</v>
      </c>
      <c r="AB1769" t="s">
        <v>195</v>
      </c>
      <c r="AC1769">
        <v>0</v>
      </c>
      <c r="AD1769" t="s">
        <v>195</v>
      </c>
      <c r="AE1769">
        <v>0</v>
      </c>
      <c r="AF1769" t="s">
        <v>195</v>
      </c>
      <c r="AG1769">
        <v>0</v>
      </c>
      <c r="AH1769" t="s">
        <v>195</v>
      </c>
      <c r="AI1769">
        <v>1</v>
      </c>
      <c r="AJ1769" t="s">
        <v>25</v>
      </c>
      <c r="AK1769">
        <v>5988000</v>
      </c>
      <c r="AL1769">
        <v>5988000</v>
      </c>
      <c r="AM1769" t="s">
        <v>195</v>
      </c>
      <c r="AN1769">
        <v>0</v>
      </c>
      <c r="AO1769" t="s">
        <v>4943</v>
      </c>
      <c r="AP1769">
        <v>397046</v>
      </c>
      <c r="AQ1769">
        <v>445330</v>
      </c>
      <c r="AR1769">
        <v>503169</v>
      </c>
      <c r="AS1769">
        <v>412480</v>
      </c>
      <c r="AT1769">
        <v>421626</v>
      </c>
      <c r="AU1769">
        <v>434150</v>
      </c>
      <c r="AV1769">
        <v>307032</v>
      </c>
      <c r="AW1769">
        <v>22381</v>
      </c>
      <c r="AX1769">
        <v>21770</v>
      </c>
      <c r="AY1769">
        <v>21125</v>
      </c>
      <c r="AZ1769">
        <v>7890</v>
      </c>
      <c r="BA1769">
        <v>2994001</v>
      </c>
      <c r="BB1769" t="s">
        <v>3796</v>
      </c>
      <c r="BC1769" t="s">
        <v>3797</v>
      </c>
      <c r="BD1769" t="s">
        <v>3843</v>
      </c>
      <c r="BE1769" t="s">
        <v>3844</v>
      </c>
      <c r="BF1769" t="s">
        <v>6591</v>
      </c>
      <c r="BG1769" t="s">
        <v>6931</v>
      </c>
      <c r="BH1769" t="s">
        <v>5764</v>
      </c>
      <c r="BI1769" t="s">
        <v>195</v>
      </c>
      <c r="BJ1769" t="s">
        <v>195</v>
      </c>
      <c r="BK1769" t="s">
        <v>3777</v>
      </c>
      <c r="BL1769" t="s">
        <v>6967</v>
      </c>
      <c r="BM1769" t="s">
        <v>4949</v>
      </c>
      <c r="BN1769" t="s">
        <v>5186</v>
      </c>
      <c r="BO1769" t="s">
        <v>4950</v>
      </c>
      <c r="BP1769" s="441" t="str">
        <f t="shared" si="27"/>
        <v>WA.2378.EBD.952.201.B.524111</v>
      </c>
    </row>
    <row r="1770" spans="1:68">
      <c r="A1770" t="s">
        <v>4935</v>
      </c>
      <c r="B1770" t="s">
        <v>4936</v>
      </c>
      <c r="C1770" t="s">
        <v>4937</v>
      </c>
      <c r="D1770" t="s">
        <v>3795</v>
      </c>
      <c r="E1770" t="s">
        <v>197</v>
      </c>
      <c r="F1770" t="s">
        <v>3842</v>
      </c>
      <c r="G1770" t="s">
        <v>2445</v>
      </c>
      <c r="H1770" t="s">
        <v>4938</v>
      </c>
      <c r="I1770">
        <v>5</v>
      </c>
      <c r="J1770" t="s">
        <v>5031</v>
      </c>
      <c r="K1770">
        <v>1</v>
      </c>
      <c r="L1770" t="s">
        <v>1295</v>
      </c>
      <c r="M1770" t="s">
        <v>509</v>
      </c>
      <c r="N1770" t="s">
        <v>127</v>
      </c>
      <c r="O1770" t="s">
        <v>510</v>
      </c>
      <c r="P1770" t="s">
        <v>8</v>
      </c>
      <c r="Q1770" t="s">
        <v>4570</v>
      </c>
      <c r="R1770" t="s">
        <v>4940</v>
      </c>
      <c r="S1770" t="s">
        <v>195</v>
      </c>
      <c r="T1770" t="s">
        <v>4570</v>
      </c>
      <c r="U1770" t="s">
        <v>4570</v>
      </c>
      <c r="V1770" t="s">
        <v>4496</v>
      </c>
      <c r="W1770" t="s">
        <v>4570</v>
      </c>
      <c r="X1770" t="s">
        <v>6969</v>
      </c>
      <c r="Y1770" t="s">
        <v>6970</v>
      </c>
      <c r="Z1770" t="s">
        <v>8</v>
      </c>
      <c r="AA1770">
        <v>0</v>
      </c>
      <c r="AB1770" t="s">
        <v>195</v>
      </c>
      <c r="AC1770">
        <v>0</v>
      </c>
      <c r="AD1770" t="s">
        <v>195</v>
      </c>
      <c r="AE1770">
        <v>0</v>
      </c>
      <c r="AF1770" t="s">
        <v>195</v>
      </c>
      <c r="AG1770">
        <v>0</v>
      </c>
      <c r="AH1770" t="s">
        <v>195</v>
      </c>
      <c r="AI1770">
        <v>1</v>
      </c>
      <c r="AJ1770" t="s">
        <v>25</v>
      </c>
      <c r="AK1770">
        <v>2028000</v>
      </c>
      <c r="AL1770">
        <v>2028000</v>
      </c>
      <c r="AM1770" t="s">
        <v>195</v>
      </c>
      <c r="AN1770">
        <v>0</v>
      </c>
      <c r="AO1770" t="s">
        <v>4943</v>
      </c>
      <c r="AP1770">
        <v>134471</v>
      </c>
      <c r="AQ1770">
        <v>150823</v>
      </c>
      <c r="AR1770">
        <v>170412</v>
      </c>
      <c r="AS1770">
        <v>139698</v>
      </c>
      <c r="AT1770">
        <v>142795</v>
      </c>
      <c r="AU1770">
        <v>147037</v>
      </c>
      <c r="AV1770">
        <v>103985</v>
      </c>
      <c r="AW1770">
        <v>7580</v>
      </c>
      <c r="AX1770">
        <v>7373</v>
      </c>
      <c r="AY1770">
        <v>7155</v>
      </c>
      <c r="AZ1770">
        <v>2672</v>
      </c>
      <c r="BA1770">
        <v>1013999</v>
      </c>
      <c r="BB1770" t="s">
        <v>3796</v>
      </c>
      <c r="BC1770" t="s">
        <v>3797</v>
      </c>
      <c r="BD1770" t="s">
        <v>3843</v>
      </c>
      <c r="BE1770" t="s">
        <v>3844</v>
      </c>
      <c r="BF1770" t="s">
        <v>6591</v>
      </c>
      <c r="BG1770" t="s">
        <v>6937</v>
      </c>
      <c r="BH1770" t="s">
        <v>5764</v>
      </c>
      <c r="BI1770" t="s">
        <v>195</v>
      </c>
      <c r="BJ1770" t="s">
        <v>195</v>
      </c>
      <c r="BK1770" t="s">
        <v>3777</v>
      </c>
      <c r="BL1770" t="s">
        <v>6971</v>
      </c>
      <c r="BM1770" t="s">
        <v>4949</v>
      </c>
      <c r="BN1770" t="s">
        <v>5186</v>
      </c>
      <c r="BO1770" t="s">
        <v>4950</v>
      </c>
      <c r="BP1770" s="441" t="str">
        <f t="shared" si="27"/>
        <v>WA.2378.EBD.952.201.C.524111</v>
      </c>
    </row>
    <row r="1771" spans="1:68">
      <c r="A1771" t="s">
        <v>4935</v>
      </c>
      <c r="B1771" t="s">
        <v>4936</v>
      </c>
      <c r="C1771" t="s">
        <v>4937</v>
      </c>
      <c r="D1771" t="s">
        <v>3795</v>
      </c>
      <c r="E1771" t="s">
        <v>197</v>
      </c>
      <c r="F1771" t="s">
        <v>3842</v>
      </c>
      <c r="G1771" t="s">
        <v>2445</v>
      </c>
      <c r="H1771" t="s">
        <v>4938</v>
      </c>
      <c r="I1771">
        <v>5</v>
      </c>
      <c r="J1771" t="s">
        <v>5031</v>
      </c>
      <c r="K1771">
        <v>1</v>
      </c>
      <c r="L1771" t="s">
        <v>1295</v>
      </c>
      <c r="M1771" t="s">
        <v>511</v>
      </c>
      <c r="N1771" t="s">
        <v>128</v>
      </c>
      <c r="O1771" t="s">
        <v>510</v>
      </c>
      <c r="P1771" t="s">
        <v>8</v>
      </c>
      <c r="Q1771" t="s">
        <v>4570</v>
      </c>
      <c r="R1771" t="s">
        <v>4940</v>
      </c>
      <c r="S1771" t="s">
        <v>195</v>
      </c>
      <c r="T1771" t="s">
        <v>4570</v>
      </c>
      <c r="U1771" t="s">
        <v>4570</v>
      </c>
      <c r="V1771" t="s">
        <v>4496</v>
      </c>
      <c r="W1771" t="s">
        <v>4570</v>
      </c>
      <c r="X1771" t="s">
        <v>6972</v>
      </c>
      <c r="Y1771" t="s">
        <v>6973</v>
      </c>
      <c r="Z1771" t="s">
        <v>8</v>
      </c>
      <c r="AA1771">
        <v>0</v>
      </c>
      <c r="AB1771" t="s">
        <v>195</v>
      </c>
      <c r="AC1771">
        <v>0</v>
      </c>
      <c r="AD1771" t="s">
        <v>195</v>
      </c>
      <c r="AE1771">
        <v>0</v>
      </c>
      <c r="AF1771" t="s">
        <v>195</v>
      </c>
      <c r="AG1771">
        <v>0</v>
      </c>
      <c r="AH1771" t="s">
        <v>195</v>
      </c>
      <c r="AI1771">
        <v>20</v>
      </c>
      <c r="AJ1771" t="s">
        <v>25</v>
      </c>
      <c r="AK1771">
        <v>4775800</v>
      </c>
      <c r="AL1771">
        <v>95516000</v>
      </c>
      <c r="AM1771" t="s">
        <v>195</v>
      </c>
      <c r="AN1771">
        <v>0</v>
      </c>
      <c r="AO1771" t="s">
        <v>4943</v>
      </c>
      <c r="AP1771">
        <v>6333381</v>
      </c>
      <c r="AQ1771">
        <v>7103558</v>
      </c>
      <c r="AR1771">
        <v>8026165</v>
      </c>
      <c r="AS1771">
        <v>6579562</v>
      </c>
      <c r="AT1771">
        <v>6725461</v>
      </c>
      <c r="AU1771">
        <v>6925222</v>
      </c>
      <c r="AV1771">
        <v>4897542</v>
      </c>
      <c r="AW1771">
        <v>357011</v>
      </c>
      <c r="AX1771">
        <v>347259</v>
      </c>
      <c r="AY1771">
        <v>336977</v>
      </c>
      <c r="AZ1771">
        <v>125862</v>
      </c>
      <c r="BA1771">
        <v>47758000</v>
      </c>
      <c r="BB1771" t="s">
        <v>3796</v>
      </c>
      <c r="BC1771" t="s">
        <v>3797</v>
      </c>
      <c r="BD1771" t="s">
        <v>3843</v>
      </c>
      <c r="BE1771" t="s">
        <v>3844</v>
      </c>
      <c r="BF1771" t="s">
        <v>6591</v>
      </c>
      <c r="BG1771" t="s">
        <v>6945</v>
      </c>
      <c r="BH1771" t="s">
        <v>5764</v>
      </c>
      <c r="BI1771" t="s">
        <v>195</v>
      </c>
      <c r="BJ1771" t="s">
        <v>195</v>
      </c>
      <c r="BK1771" t="s">
        <v>3777</v>
      </c>
      <c r="BL1771" t="s">
        <v>6974</v>
      </c>
      <c r="BM1771" t="s">
        <v>4949</v>
      </c>
      <c r="BN1771" t="s">
        <v>5186</v>
      </c>
      <c r="BO1771" t="s">
        <v>4950</v>
      </c>
      <c r="BP1771" s="441" t="str">
        <f t="shared" si="27"/>
        <v>WA.2378.EBD.952.201.D.524111</v>
      </c>
    </row>
    <row r="1772" spans="1:68">
      <c r="A1772" t="s">
        <v>5010</v>
      </c>
      <c r="B1772" t="s">
        <v>4936</v>
      </c>
      <c r="C1772" t="s">
        <v>4937</v>
      </c>
      <c r="D1772" t="s">
        <v>3795</v>
      </c>
      <c r="E1772" t="s">
        <v>197</v>
      </c>
      <c r="F1772" t="s">
        <v>3842</v>
      </c>
      <c r="G1772" t="s">
        <v>2445</v>
      </c>
      <c r="H1772" t="s">
        <v>4938</v>
      </c>
      <c r="I1772">
        <v>5</v>
      </c>
      <c r="J1772" t="s">
        <v>5031</v>
      </c>
      <c r="K1772">
        <v>1</v>
      </c>
      <c r="L1772" t="s">
        <v>1295</v>
      </c>
      <c r="M1772" t="s">
        <v>8</v>
      </c>
      <c r="N1772" t="s">
        <v>126</v>
      </c>
      <c r="O1772" t="s">
        <v>510</v>
      </c>
      <c r="P1772" t="s">
        <v>8</v>
      </c>
      <c r="Q1772" t="s">
        <v>4570</v>
      </c>
      <c r="R1772" t="s">
        <v>4940</v>
      </c>
      <c r="S1772" t="s">
        <v>195</v>
      </c>
      <c r="T1772" t="s">
        <v>4570</v>
      </c>
      <c r="U1772" t="s">
        <v>4570</v>
      </c>
      <c r="V1772" t="s">
        <v>4496</v>
      </c>
      <c r="W1772" t="s">
        <v>4570</v>
      </c>
      <c r="X1772" t="s">
        <v>6965</v>
      </c>
      <c r="Y1772" t="s">
        <v>6966</v>
      </c>
      <c r="Z1772" t="s">
        <v>8</v>
      </c>
      <c r="AA1772">
        <v>0</v>
      </c>
      <c r="AB1772" t="s">
        <v>195</v>
      </c>
      <c r="AC1772">
        <v>0</v>
      </c>
      <c r="AD1772" t="s">
        <v>195</v>
      </c>
      <c r="AE1772">
        <v>0</v>
      </c>
      <c r="AF1772" t="s">
        <v>195</v>
      </c>
      <c r="AG1772">
        <v>0</v>
      </c>
      <c r="AH1772" t="s">
        <v>195</v>
      </c>
      <c r="AI1772">
        <v>1</v>
      </c>
      <c r="AJ1772" t="s">
        <v>25</v>
      </c>
      <c r="AK1772">
        <v>4439000</v>
      </c>
      <c r="AL1772">
        <v>4439000</v>
      </c>
      <c r="AM1772" t="s">
        <v>195</v>
      </c>
      <c r="AN1772">
        <v>0</v>
      </c>
      <c r="AO1772" t="s">
        <v>5011</v>
      </c>
      <c r="AP1772">
        <v>294134</v>
      </c>
      <c r="AQ1772">
        <v>329902</v>
      </c>
      <c r="AR1772">
        <v>372750</v>
      </c>
      <c r="AS1772">
        <v>305567</v>
      </c>
      <c r="AT1772">
        <v>312342</v>
      </c>
      <c r="AU1772">
        <v>321620</v>
      </c>
      <c r="AV1772">
        <v>227451</v>
      </c>
      <c r="AW1772">
        <v>16580</v>
      </c>
      <c r="AX1772">
        <v>16127</v>
      </c>
      <c r="AY1772">
        <v>15650</v>
      </c>
      <c r="AZ1772">
        <v>8911</v>
      </c>
      <c r="BA1772">
        <v>2217966</v>
      </c>
      <c r="BB1772" t="s">
        <v>3796</v>
      </c>
      <c r="BC1772" t="s">
        <v>3797</v>
      </c>
      <c r="BD1772" t="s">
        <v>3843</v>
      </c>
      <c r="BE1772" t="s">
        <v>3844</v>
      </c>
      <c r="BF1772" t="s">
        <v>6591</v>
      </c>
      <c r="BG1772" t="s">
        <v>6927</v>
      </c>
      <c r="BH1772" t="s">
        <v>5764</v>
      </c>
      <c r="BI1772" t="s">
        <v>195</v>
      </c>
      <c r="BJ1772" t="s">
        <v>195</v>
      </c>
      <c r="BK1772" t="s">
        <v>3777</v>
      </c>
      <c r="BL1772" t="s">
        <v>6967</v>
      </c>
      <c r="BM1772" t="s">
        <v>4949</v>
      </c>
      <c r="BN1772" t="s">
        <v>5186</v>
      </c>
      <c r="BO1772" t="s">
        <v>4950</v>
      </c>
      <c r="BP1772" s="441" t="str">
        <f t="shared" si="27"/>
        <v>WA.2378.EBD.952.201.A.524111</v>
      </c>
    </row>
    <row r="1773" spans="1:68">
      <c r="A1773" t="s">
        <v>5010</v>
      </c>
      <c r="B1773" t="s">
        <v>4936</v>
      </c>
      <c r="C1773" t="s">
        <v>4937</v>
      </c>
      <c r="D1773" t="s">
        <v>3795</v>
      </c>
      <c r="E1773" t="s">
        <v>197</v>
      </c>
      <c r="F1773" t="s">
        <v>3842</v>
      </c>
      <c r="G1773" t="s">
        <v>2445</v>
      </c>
      <c r="H1773" t="s">
        <v>4938</v>
      </c>
      <c r="I1773">
        <v>5</v>
      </c>
      <c r="J1773" t="s">
        <v>5031</v>
      </c>
      <c r="K1773">
        <v>1</v>
      </c>
      <c r="L1773" t="s">
        <v>1295</v>
      </c>
      <c r="M1773" t="s">
        <v>508</v>
      </c>
      <c r="N1773" t="s">
        <v>2641</v>
      </c>
      <c r="O1773" t="s">
        <v>510</v>
      </c>
      <c r="P1773" t="s">
        <v>8</v>
      </c>
      <c r="Q1773" t="s">
        <v>4570</v>
      </c>
      <c r="R1773" t="s">
        <v>4940</v>
      </c>
      <c r="S1773" t="s">
        <v>195</v>
      </c>
      <c r="T1773" t="s">
        <v>4570</v>
      </c>
      <c r="U1773" t="s">
        <v>4570</v>
      </c>
      <c r="V1773" t="s">
        <v>4496</v>
      </c>
      <c r="W1773" t="s">
        <v>4570</v>
      </c>
      <c r="X1773" t="s">
        <v>6968</v>
      </c>
      <c r="Y1773" t="s">
        <v>6966</v>
      </c>
      <c r="Z1773" t="s">
        <v>8</v>
      </c>
      <c r="AA1773">
        <v>0</v>
      </c>
      <c r="AB1773" t="s">
        <v>195</v>
      </c>
      <c r="AC1773">
        <v>0</v>
      </c>
      <c r="AD1773" t="s">
        <v>195</v>
      </c>
      <c r="AE1773">
        <v>0</v>
      </c>
      <c r="AF1773" t="s">
        <v>195</v>
      </c>
      <c r="AG1773">
        <v>0</v>
      </c>
      <c r="AH1773" t="s">
        <v>195</v>
      </c>
      <c r="AI1773">
        <v>1</v>
      </c>
      <c r="AJ1773" t="s">
        <v>25</v>
      </c>
      <c r="AK1773">
        <v>5988000</v>
      </c>
      <c r="AL1773">
        <v>5988000</v>
      </c>
      <c r="AM1773" t="s">
        <v>195</v>
      </c>
      <c r="AN1773">
        <v>0</v>
      </c>
      <c r="AO1773" t="s">
        <v>5011</v>
      </c>
      <c r="AP1773">
        <v>396772</v>
      </c>
      <c r="AQ1773">
        <v>445022</v>
      </c>
      <c r="AR1773">
        <v>502821</v>
      </c>
      <c r="AS1773">
        <v>412195</v>
      </c>
      <c r="AT1773">
        <v>421335</v>
      </c>
      <c r="AU1773">
        <v>433850</v>
      </c>
      <c r="AV1773">
        <v>306820</v>
      </c>
      <c r="AW1773">
        <v>22366</v>
      </c>
      <c r="AX1773">
        <v>21755</v>
      </c>
      <c r="AY1773">
        <v>21111</v>
      </c>
      <c r="AZ1773">
        <v>12020</v>
      </c>
      <c r="BA1773">
        <v>2991933</v>
      </c>
      <c r="BB1773" t="s">
        <v>3796</v>
      </c>
      <c r="BC1773" t="s">
        <v>3797</v>
      </c>
      <c r="BD1773" t="s">
        <v>3843</v>
      </c>
      <c r="BE1773" t="s">
        <v>3844</v>
      </c>
      <c r="BF1773" t="s">
        <v>6591</v>
      </c>
      <c r="BG1773" t="s">
        <v>6931</v>
      </c>
      <c r="BH1773" t="s">
        <v>5764</v>
      </c>
      <c r="BI1773" t="s">
        <v>195</v>
      </c>
      <c r="BJ1773" t="s">
        <v>195</v>
      </c>
      <c r="BK1773" t="s">
        <v>3777</v>
      </c>
      <c r="BL1773" t="s">
        <v>6967</v>
      </c>
      <c r="BM1773" t="s">
        <v>4949</v>
      </c>
      <c r="BN1773" t="s">
        <v>5186</v>
      </c>
      <c r="BO1773" t="s">
        <v>4950</v>
      </c>
      <c r="BP1773" s="441" t="str">
        <f t="shared" si="27"/>
        <v>WA.2378.EBD.952.201.B.524111</v>
      </c>
    </row>
    <row r="1774" spans="1:68">
      <c r="A1774" t="s">
        <v>5010</v>
      </c>
      <c r="B1774" t="s">
        <v>4936</v>
      </c>
      <c r="C1774" t="s">
        <v>4937</v>
      </c>
      <c r="D1774" t="s">
        <v>3795</v>
      </c>
      <c r="E1774" t="s">
        <v>197</v>
      </c>
      <c r="F1774" t="s">
        <v>3842</v>
      </c>
      <c r="G1774" t="s">
        <v>2445</v>
      </c>
      <c r="H1774" t="s">
        <v>4938</v>
      </c>
      <c r="I1774">
        <v>5</v>
      </c>
      <c r="J1774" t="s">
        <v>5031</v>
      </c>
      <c r="K1774">
        <v>1</v>
      </c>
      <c r="L1774" t="s">
        <v>1295</v>
      </c>
      <c r="M1774" t="s">
        <v>509</v>
      </c>
      <c r="N1774" t="s">
        <v>127</v>
      </c>
      <c r="O1774" t="s">
        <v>510</v>
      </c>
      <c r="P1774" t="s">
        <v>8</v>
      </c>
      <c r="Q1774" t="s">
        <v>4570</v>
      </c>
      <c r="R1774" t="s">
        <v>4940</v>
      </c>
      <c r="S1774" t="s">
        <v>195</v>
      </c>
      <c r="T1774" t="s">
        <v>4570</v>
      </c>
      <c r="U1774" t="s">
        <v>4570</v>
      </c>
      <c r="V1774" t="s">
        <v>4496</v>
      </c>
      <c r="W1774" t="s">
        <v>4570</v>
      </c>
      <c r="X1774" t="s">
        <v>6969</v>
      </c>
      <c r="Y1774" t="s">
        <v>6970</v>
      </c>
      <c r="Z1774" t="s">
        <v>8</v>
      </c>
      <c r="AA1774">
        <v>0</v>
      </c>
      <c r="AB1774" t="s">
        <v>195</v>
      </c>
      <c r="AC1774">
        <v>0</v>
      </c>
      <c r="AD1774" t="s">
        <v>195</v>
      </c>
      <c r="AE1774">
        <v>0</v>
      </c>
      <c r="AF1774" t="s">
        <v>195</v>
      </c>
      <c r="AG1774">
        <v>0</v>
      </c>
      <c r="AH1774" t="s">
        <v>195</v>
      </c>
      <c r="AI1774">
        <v>1</v>
      </c>
      <c r="AJ1774" t="s">
        <v>25</v>
      </c>
      <c r="AK1774">
        <v>2028000</v>
      </c>
      <c r="AL1774">
        <v>2028000</v>
      </c>
      <c r="AM1774" t="s">
        <v>195</v>
      </c>
      <c r="AN1774">
        <v>0</v>
      </c>
      <c r="AO1774" t="s">
        <v>5011</v>
      </c>
      <c r="AP1774">
        <v>134378</v>
      </c>
      <c r="AQ1774">
        <v>150719</v>
      </c>
      <c r="AR1774">
        <v>170294</v>
      </c>
      <c r="AS1774">
        <v>139601</v>
      </c>
      <c r="AT1774">
        <v>142697</v>
      </c>
      <c r="AU1774">
        <v>146935</v>
      </c>
      <c r="AV1774">
        <v>103913</v>
      </c>
      <c r="AW1774">
        <v>7575</v>
      </c>
      <c r="AX1774">
        <v>7368</v>
      </c>
      <c r="AY1774">
        <v>7150</v>
      </c>
      <c r="AZ1774">
        <v>4071</v>
      </c>
      <c r="BA1774">
        <v>1013299</v>
      </c>
      <c r="BB1774" t="s">
        <v>3796</v>
      </c>
      <c r="BC1774" t="s">
        <v>3797</v>
      </c>
      <c r="BD1774" t="s">
        <v>3843</v>
      </c>
      <c r="BE1774" t="s">
        <v>3844</v>
      </c>
      <c r="BF1774" t="s">
        <v>6591</v>
      </c>
      <c r="BG1774" t="s">
        <v>6937</v>
      </c>
      <c r="BH1774" t="s">
        <v>5764</v>
      </c>
      <c r="BI1774" t="s">
        <v>195</v>
      </c>
      <c r="BJ1774" t="s">
        <v>195</v>
      </c>
      <c r="BK1774" t="s">
        <v>3777</v>
      </c>
      <c r="BL1774" t="s">
        <v>6971</v>
      </c>
      <c r="BM1774" t="s">
        <v>4949</v>
      </c>
      <c r="BN1774" t="s">
        <v>5186</v>
      </c>
      <c r="BO1774" t="s">
        <v>4950</v>
      </c>
      <c r="BP1774" s="441" t="str">
        <f t="shared" si="27"/>
        <v>WA.2378.EBD.952.201.C.524111</v>
      </c>
    </row>
    <row r="1775" spans="1:68">
      <c r="A1775" t="s">
        <v>5010</v>
      </c>
      <c r="B1775" t="s">
        <v>4936</v>
      </c>
      <c r="C1775" t="s">
        <v>4937</v>
      </c>
      <c r="D1775" t="s">
        <v>3795</v>
      </c>
      <c r="E1775" t="s">
        <v>197</v>
      </c>
      <c r="F1775" t="s">
        <v>3842</v>
      </c>
      <c r="G1775" t="s">
        <v>2445</v>
      </c>
      <c r="H1775" t="s">
        <v>4938</v>
      </c>
      <c r="I1775">
        <v>5</v>
      </c>
      <c r="J1775" t="s">
        <v>5031</v>
      </c>
      <c r="K1775">
        <v>1</v>
      </c>
      <c r="L1775" t="s">
        <v>1295</v>
      </c>
      <c r="M1775" t="s">
        <v>511</v>
      </c>
      <c r="N1775" t="s">
        <v>128</v>
      </c>
      <c r="O1775" t="s">
        <v>510</v>
      </c>
      <c r="P1775" t="s">
        <v>8</v>
      </c>
      <c r="Q1775" t="s">
        <v>4570</v>
      </c>
      <c r="R1775" t="s">
        <v>4940</v>
      </c>
      <c r="S1775" t="s">
        <v>195</v>
      </c>
      <c r="T1775" t="s">
        <v>4570</v>
      </c>
      <c r="U1775" t="s">
        <v>4570</v>
      </c>
      <c r="V1775" t="s">
        <v>4496</v>
      </c>
      <c r="W1775" t="s">
        <v>4570</v>
      </c>
      <c r="X1775" t="s">
        <v>6972</v>
      </c>
      <c r="Y1775" t="s">
        <v>6973</v>
      </c>
      <c r="Z1775" t="s">
        <v>8</v>
      </c>
      <c r="AA1775">
        <v>0</v>
      </c>
      <c r="AB1775" t="s">
        <v>195</v>
      </c>
      <c r="AC1775">
        <v>0</v>
      </c>
      <c r="AD1775" t="s">
        <v>195</v>
      </c>
      <c r="AE1775">
        <v>0</v>
      </c>
      <c r="AF1775" t="s">
        <v>195</v>
      </c>
      <c r="AG1775">
        <v>0</v>
      </c>
      <c r="AH1775" t="s">
        <v>195</v>
      </c>
      <c r="AI1775">
        <v>20</v>
      </c>
      <c r="AJ1775" t="s">
        <v>25</v>
      </c>
      <c r="AK1775">
        <v>4775800</v>
      </c>
      <c r="AL1775">
        <v>95516000</v>
      </c>
      <c r="AM1775" t="s">
        <v>195</v>
      </c>
      <c r="AN1775">
        <v>0</v>
      </c>
      <c r="AO1775" t="s">
        <v>5011</v>
      </c>
      <c r="AP1775">
        <v>6329007</v>
      </c>
      <c r="AQ1775">
        <v>7098652</v>
      </c>
      <c r="AR1775">
        <v>8020622</v>
      </c>
      <c r="AS1775">
        <v>6575018</v>
      </c>
      <c r="AT1775">
        <v>6720816</v>
      </c>
      <c r="AU1775">
        <v>6920439</v>
      </c>
      <c r="AV1775">
        <v>4894160</v>
      </c>
      <c r="AW1775">
        <v>356764</v>
      </c>
      <c r="AX1775">
        <v>347019</v>
      </c>
      <c r="AY1775">
        <v>336744</v>
      </c>
      <c r="AZ1775">
        <v>191739</v>
      </c>
      <c r="BA1775">
        <v>47725020</v>
      </c>
      <c r="BB1775" t="s">
        <v>3796</v>
      </c>
      <c r="BC1775" t="s">
        <v>3797</v>
      </c>
      <c r="BD1775" t="s">
        <v>3843</v>
      </c>
      <c r="BE1775" t="s">
        <v>3844</v>
      </c>
      <c r="BF1775" t="s">
        <v>6591</v>
      </c>
      <c r="BG1775" t="s">
        <v>6945</v>
      </c>
      <c r="BH1775" t="s">
        <v>5764</v>
      </c>
      <c r="BI1775" t="s">
        <v>195</v>
      </c>
      <c r="BJ1775" t="s">
        <v>195</v>
      </c>
      <c r="BK1775" t="s">
        <v>3777</v>
      </c>
      <c r="BL1775" t="s">
        <v>6974</v>
      </c>
      <c r="BM1775" t="s">
        <v>4949</v>
      </c>
      <c r="BN1775" t="s">
        <v>5186</v>
      </c>
      <c r="BO1775" t="s">
        <v>4950</v>
      </c>
      <c r="BP1775" s="441" t="str">
        <f t="shared" si="27"/>
        <v>WA.2378.EBD.952.201.D.524111</v>
      </c>
    </row>
    <row r="1776" spans="1:68">
      <c r="A1776" t="s">
        <v>4935</v>
      </c>
      <c r="B1776" t="s">
        <v>4936</v>
      </c>
      <c r="C1776" t="s">
        <v>4937</v>
      </c>
      <c r="D1776" t="s">
        <v>3795</v>
      </c>
      <c r="E1776" t="s">
        <v>197</v>
      </c>
      <c r="F1776" t="s">
        <v>3842</v>
      </c>
      <c r="G1776" t="s">
        <v>2445</v>
      </c>
      <c r="H1776" t="s">
        <v>4938</v>
      </c>
      <c r="I1776">
        <v>5</v>
      </c>
      <c r="J1776" t="s">
        <v>5031</v>
      </c>
      <c r="K1776">
        <v>1</v>
      </c>
      <c r="L1776" t="s">
        <v>1295</v>
      </c>
      <c r="M1776" t="s">
        <v>511</v>
      </c>
      <c r="N1776" t="s">
        <v>128</v>
      </c>
      <c r="O1776" t="s">
        <v>512</v>
      </c>
      <c r="P1776" t="s">
        <v>8</v>
      </c>
      <c r="Q1776" t="s">
        <v>4570</v>
      </c>
      <c r="R1776" t="s">
        <v>4940</v>
      </c>
      <c r="S1776" t="s">
        <v>195</v>
      </c>
      <c r="T1776" t="s">
        <v>4570</v>
      </c>
      <c r="U1776" t="s">
        <v>4570</v>
      </c>
      <c r="V1776" t="s">
        <v>4496</v>
      </c>
      <c r="W1776" t="s">
        <v>4570</v>
      </c>
      <c r="X1776" t="s">
        <v>6975</v>
      </c>
      <c r="Y1776" t="s">
        <v>6976</v>
      </c>
      <c r="Z1776" t="s">
        <v>8</v>
      </c>
      <c r="AA1776">
        <v>0</v>
      </c>
      <c r="AB1776" t="s">
        <v>195</v>
      </c>
      <c r="AC1776">
        <v>0</v>
      </c>
      <c r="AD1776" t="s">
        <v>195</v>
      </c>
      <c r="AE1776">
        <v>0</v>
      </c>
      <c r="AF1776" t="s">
        <v>195</v>
      </c>
      <c r="AG1776">
        <v>0</v>
      </c>
      <c r="AH1776" t="s">
        <v>195</v>
      </c>
      <c r="AI1776">
        <v>60</v>
      </c>
      <c r="AJ1776" t="s">
        <v>32</v>
      </c>
      <c r="AK1776">
        <v>200000</v>
      </c>
      <c r="AL1776">
        <v>12000000</v>
      </c>
      <c r="AM1776" t="s">
        <v>195</v>
      </c>
      <c r="AN1776">
        <v>0</v>
      </c>
      <c r="AO1776" t="s">
        <v>4943</v>
      </c>
      <c r="AP1776">
        <v>795684</v>
      </c>
      <c r="AQ1776">
        <v>892444</v>
      </c>
      <c r="AR1776">
        <v>1008354</v>
      </c>
      <c r="AS1776">
        <v>826613</v>
      </c>
      <c r="AT1776">
        <v>844943</v>
      </c>
      <c r="AU1776">
        <v>870039</v>
      </c>
      <c r="AV1776">
        <v>615295</v>
      </c>
      <c r="AW1776">
        <v>44852</v>
      </c>
      <c r="AX1776">
        <v>43627</v>
      </c>
      <c r="AY1776">
        <v>42336</v>
      </c>
      <c r="AZ1776">
        <v>15812</v>
      </c>
      <c r="BA1776">
        <v>6000001</v>
      </c>
      <c r="BB1776" t="s">
        <v>3796</v>
      </c>
      <c r="BC1776" t="s">
        <v>3797</v>
      </c>
      <c r="BD1776" t="s">
        <v>3843</v>
      </c>
      <c r="BE1776" t="s">
        <v>3844</v>
      </c>
      <c r="BF1776" t="s">
        <v>6591</v>
      </c>
      <c r="BG1776" t="s">
        <v>6945</v>
      </c>
      <c r="BH1776" t="s">
        <v>5764</v>
      </c>
      <c r="BI1776" t="s">
        <v>195</v>
      </c>
      <c r="BJ1776" t="s">
        <v>195</v>
      </c>
      <c r="BK1776" t="s">
        <v>3821</v>
      </c>
      <c r="BL1776" t="s">
        <v>6977</v>
      </c>
      <c r="BM1776" t="s">
        <v>4949</v>
      </c>
      <c r="BN1776" t="s">
        <v>5439</v>
      </c>
      <c r="BO1776" t="s">
        <v>5620</v>
      </c>
      <c r="BP1776" s="441" t="str">
        <f t="shared" si="27"/>
        <v>WA.2378.EBD.952.201.D.521241</v>
      </c>
    </row>
    <row r="1777" spans="1:68">
      <c r="A1777" t="s">
        <v>5010</v>
      </c>
      <c r="B1777" t="s">
        <v>4936</v>
      </c>
      <c r="C1777" t="s">
        <v>4937</v>
      </c>
      <c r="D1777" t="s">
        <v>3795</v>
      </c>
      <c r="E1777" t="s">
        <v>197</v>
      </c>
      <c r="F1777" t="s">
        <v>3842</v>
      </c>
      <c r="G1777" t="s">
        <v>2445</v>
      </c>
      <c r="H1777" t="s">
        <v>4938</v>
      </c>
      <c r="I1777">
        <v>5</v>
      </c>
      <c r="J1777" t="s">
        <v>5031</v>
      </c>
      <c r="K1777">
        <v>1</v>
      </c>
      <c r="L1777" t="s">
        <v>1295</v>
      </c>
      <c r="M1777" t="s">
        <v>511</v>
      </c>
      <c r="N1777" t="s">
        <v>128</v>
      </c>
      <c r="O1777" t="s">
        <v>512</v>
      </c>
      <c r="P1777" t="s">
        <v>8</v>
      </c>
      <c r="Q1777" t="s">
        <v>4570</v>
      </c>
      <c r="R1777" t="s">
        <v>4940</v>
      </c>
      <c r="S1777" t="s">
        <v>195</v>
      </c>
      <c r="T1777" t="s">
        <v>4570</v>
      </c>
      <c r="U1777" t="s">
        <v>4570</v>
      </c>
      <c r="V1777" t="s">
        <v>4496</v>
      </c>
      <c r="W1777" t="s">
        <v>4570</v>
      </c>
      <c r="X1777" t="s">
        <v>6975</v>
      </c>
      <c r="Y1777" t="s">
        <v>6976</v>
      </c>
      <c r="Z1777" t="s">
        <v>8</v>
      </c>
      <c r="AA1777">
        <v>0</v>
      </c>
      <c r="AB1777" t="s">
        <v>195</v>
      </c>
      <c r="AC1777">
        <v>0</v>
      </c>
      <c r="AD1777" t="s">
        <v>195</v>
      </c>
      <c r="AE1777">
        <v>0</v>
      </c>
      <c r="AF1777" t="s">
        <v>195</v>
      </c>
      <c r="AG1777">
        <v>0</v>
      </c>
      <c r="AH1777" t="s">
        <v>195</v>
      </c>
      <c r="AI1777">
        <v>60</v>
      </c>
      <c r="AJ1777" t="s">
        <v>32</v>
      </c>
      <c r="AK1777">
        <v>200000</v>
      </c>
      <c r="AL1777">
        <v>12000000</v>
      </c>
      <c r="AM1777" t="s">
        <v>195</v>
      </c>
      <c r="AN1777">
        <v>0</v>
      </c>
      <c r="AO1777" t="s">
        <v>5011</v>
      </c>
      <c r="AP1777">
        <v>795135</v>
      </c>
      <c r="AQ1777">
        <v>891828</v>
      </c>
      <c r="AR1777">
        <v>1007658</v>
      </c>
      <c r="AS1777">
        <v>826042</v>
      </c>
      <c r="AT1777">
        <v>844359</v>
      </c>
      <c r="AU1777">
        <v>869438</v>
      </c>
      <c r="AV1777">
        <v>614870</v>
      </c>
      <c r="AW1777">
        <v>44822</v>
      </c>
      <c r="AX1777">
        <v>43597</v>
      </c>
      <c r="AY1777">
        <v>42306</v>
      </c>
      <c r="AZ1777">
        <v>24089</v>
      </c>
      <c r="BA1777">
        <v>5995856</v>
      </c>
      <c r="BB1777" t="s">
        <v>3796</v>
      </c>
      <c r="BC1777" t="s">
        <v>3797</v>
      </c>
      <c r="BD1777" t="s">
        <v>3843</v>
      </c>
      <c r="BE1777" t="s">
        <v>3844</v>
      </c>
      <c r="BF1777" t="s">
        <v>6591</v>
      </c>
      <c r="BG1777" t="s">
        <v>6945</v>
      </c>
      <c r="BH1777" t="s">
        <v>5764</v>
      </c>
      <c r="BI1777" t="s">
        <v>195</v>
      </c>
      <c r="BJ1777" t="s">
        <v>195</v>
      </c>
      <c r="BK1777" t="s">
        <v>3821</v>
      </c>
      <c r="BL1777" t="s">
        <v>6977</v>
      </c>
      <c r="BM1777" t="s">
        <v>4949</v>
      </c>
      <c r="BN1777" t="s">
        <v>5439</v>
      </c>
      <c r="BO1777" t="s">
        <v>5620</v>
      </c>
      <c r="BP1777" s="441" t="str">
        <f t="shared" si="27"/>
        <v>WA.2378.EBD.952.201.D.521241</v>
      </c>
    </row>
    <row r="1778" spans="1:68">
      <c r="A1778" t="s">
        <v>4935</v>
      </c>
      <c r="B1778" t="s">
        <v>4936</v>
      </c>
      <c r="C1778" t="s">
        <v>4937</v>
      </c>
      <c r="D1778" t="s">
        <v>3795</v>
      </c>
      <c r="E1778" t="s">
        <v>197</v>
      </c>
      <c r="F1778" t="s">
        <v>3812</v>
      </c>
      <c r="G1778" t="s">
        <v>820</v>
      </c>
      <c r="H1778" t="s">
        <v>4938</v>
      </c>
      <c r="I1778">
        <v>9</v>
      </c>
      <c r="J1778" t="s">
        <v>5716</v>
      </c>
      <c r="K1778">
        <v>1</v>
      </c>
      <c r="L1778" t="s">
        <v>546</v>
      </c>
      <c r="M1778" t="s">
        <v>2095</v>
      </c>
      <c r="N1778" t="s">
        <v>93</v>
      </c>
      <c r="O1778" t="s">
        <v>514</v>
      </c>
      <c r="P1778" t="s">
        <v>8</v>
      </c>
      <c r="Q1778" t="s">
        <v>4570</v>
      </c>
      <c r="R1778" t="s">
        <v>4940</v>
      </c>
      <c r="S1778" t="s">
        <v>195</v>
      </c>
      <c r="T1778" t="s">
        <v>4570</v>
      </c>
      <c r="U1778" t="s">
        <v>4570</v>
      </c>
      <c r="V1778" t="s">
        <v>4496</v>
      </c>
      <c r="W1778" t="s">
        <v>4570</v>
      </c>
      <c r="X1778" t="s">
        <v>6978</v>
      </c>
      <c r="Y1778" t="s">
        <v>6979</v>
      </c>
      <c r="Z1778" t="s">
        <v>8</v>
      </c>
      <c r="AA1778">
        <v>0</v>
      </c>
      <c r="AB1778" t="s">
        <v>195</v>
      </c>
      <c r="AC1778">
        <v>0</v>
      </c>
      <c r="AD1778" t="s">
        <v>195</v>
      </c>
      <c r="AE1778">
        <v>0</v>
      </c>
      <c r="AF1778" t="s">
        <v>195</v>
      </c>
      <c r="AG1778">
        <v>0</v>
      </c>
      <c r="AH1778" t="s">
        <v>195</v>
      </c>
      <c r="AI1778">
        <v>12</v>
      </c>
      <c r="AJ1778" t="s">
        <v>96</v>
      </c>
      <c r="AK1778">
        <v>1575000</v>
      </c>
      <c r="AL1778">
        <v>18900000</v>
      </c>
      <c r="AM1778" t="s">
        <v>195</v>
      </c>
      <c r="AN1778">
        <v>0</v>
      </c>
      <c r="AO1778" t="s">
        <v>4943</v>
      </c>
      <c r="AP1778">
        <v>106750</v>
      </c>
      <c r="AQ1778">
        <v>492451</v>
      </c>
      <c r="AR1778">
        <v>1404509</v>
      </c>
      <c r="AS1778">
        <v>1466394</v>
      </c>
      <c r="AT1778">
        <v>1599867</v>
      </c>
      <c r="AU1778">
        <v>1810399</v>
      </c>
      <c r="AV1778">
        <v>1792955</v>
      </c>
      <c r="AW1778">
        <v>2921873</v>
      </c>
      <c r="AX1778">
        <v>2820550</v>
      </c>
      <c r="AY1778">
        <v>2416210</v>
      </c>
      <c r="AZ1778">
        <v>1994995</v>
      </c>
      <c r="BA1778">
        <v>73047</v>
      </c>
      <c r="BB1778" t="s">
        <v>3796</v>
      </c>
      <c r="BC1778" t="s">
        <v>3797</v>
      </c>
      <c r="BD1778" t="s">
        <v>3813</v>
      </c>
      <c r="BE1778" t="s">
        <v>4605</v>
      </c>
      <c r="BF1778" t="s">
        <v>3734</v>
      </c>
      <c r="BG1778" t="s">
        <v>6980</v>
      </c>
      <c r="BH1778" t="s">
        <v>5764</v>
      </c>
      <c r="BI1778" t="s">
        <v>195</v>
      </c>
      <c r="BJ1778" t="s">
        <v>195</v>
      </c>
      <c r="BK1778" t="s">
        <v>3866</v>
      </c>
      <c r="BL1778" t="s">
        <v>6981</v>
      </c>
      <c r="BM1778" t="s">
        <v>4949</v>
      </c>
      <c r="BN1778" t="s">
        <v>5121</v>
      </c>
      <c r="BO1778" t="s">
        <v>4950</v>
      </c>
      <c r="BP1778" s="441" t="str">
        <f t="shared" si="27"/>
        <v>WA.2378.EBA.994.002.DB.522191</v>
      </c>
    </row>
    <row r="1779" spans="1:68">
      <c r="A1779" t="s">
        <v>4935</v>
      </c>
      <c r="B1779" t="s">
        <v>4936</v>
      </c>
      <c r="C1779" t="s">
        <v>4937</v>
      </c>
      <c r="D1779" t="s">
        <v>3795</v>
      </c>
      <c r="E1779" t="s">
        <v>197</v>
      </c>
      <c r="F1779" t="s">
        <v>3812</v>
      </c>
      <c r="G1779" t="s">
        <v>820</v>
      </c>
      <c r="H1779" t="s">
        <v>4938</v>
      </c>
      <c r="I1779">
        <v>9</v>
      </c>
      <c r="J1779" t="s">
        <v>5716</v>
      </c>
      <c r="K1779">
        <v>1</v>
      </c>
      <c r="L1779" t="s">
        <v>546</v>
      </c>
      <c r="M1779" t="s">
        <v>2095</v>
      </c>
      <c r="N1779" t="s">
        <v>93</v>
      </c>
      <c r="O1779" t="s">
        <v>514</v>
      </c>
      <c r="P1779" t="s">
        <v>8</v>
      </c>
      <c r="Q1779" t="s">
        <v>4570</v>
      </c>
      <c r="R1779" t="s">
        <v>4940</v>
      </c>
      <c r="S1779" t="s">
        <v>195</v>
      </c>
      <c r="T1779" t="s">
        <v>4570</v>
      </c>
      <c r="U1779" t="s">
        <v>4570</v>
      </c>
      <c r="V1779" t="s">
        <v>4951</v>
      </c>
      <c r="W1779" t="s">
        <v>4496</v>
      </c>
      <c r="X1779" t="s">
        <v>6982</v>
      </c>
      <c r="Y1779" t="s">
        <v>6983</v>
      </c>
      <c r="Z1779" t="s">
        <v>8</v>
      </c>
      <c r="AA1779">
        <v>0</v>
      </c>
      <c r="AB1779" t="s">
        <v>195</v>
      </c>
      <c r="AC1779">
        <v>0</v>
      </c>
      <c r="AD1779" t="s">
        <v>195</v>
      </c>
      <c r="AE1779">
        <v>0</v>
      </c>
      <c r="AF1779" t="s">
        <v>195</v>
      </c>
      <c r="AG1779">
        <v>0</v>
      </c>
      <c r="AH1779" t="s">
        <v>195</v>
      </c>
      <c r="AI1779">
        <v>60</v>
      </c>
      <c r="AJ1779" t="s">
        <v>96</v>
      </c>
      <c r="AK1779">
        <v>250000</v>
      </c>
      <c r="AL1779">
        <v>15000000</v>
      </c>
      <c r="AM1779" t="s">
        <v>195</v>
      </c>
      <c r="AN1779">
        <v>0</v>
      </c>
      <c r="AO1779" t="s">
        <v>4943</v>
      </c>
      <c r="AP1779">
        <v>84722</v>
      </c>
      <c r="AQ1779">
        <v>390834</v>
      </c>
      <c r="AR1779">
        <v>1114690</v>
      </c>
      <c r="AS1779">
        <v>1163805</v>
      </c>
      <c r="AT1779">
        <v>1269736</v>
      </c>
      <c r="AU1779">
        <v>1436825</v>
      </c>
      <c r="AV1779">
        <v>1422980</v>
      </c>
      <c r="AW1779">
        <v>2318947</v>
      </c>
      <c r="AX1779">
        <v>2238532</v>
      </c>
      <c r="AY1779">
        <v>1917627</v>
      </c>
      <c r="AZ1779">
        <v>1583329</v>
      </c>
      <c r="BA1779">
        <v>57973</v>
      </c>
      <c r="BB1779" t="s">
        <v>3796</v>
      </c>
      <c r="BC1779" t="s">
        <v>3797</v>
      </c>
      <c r="BD1779" t="s">
        <v>3813</v>
      </c>
      <c r="BE1779" t="s">
        <v>4605</v>
      </c>
      <c r="BF1779" t="s">
        <v>3734</v>
      </c>
      <c r="BG1779" t="s">
        <v>6980</v>
      </c>
      <c r="BH1779" t="s">
        <v>5764</v>
      </c>
      <c r="BI1779" t="s">
        <v>195</v>
      </c>
      <c r="BJ1779" t="s">
        <v>195</v>
      </c>
      <c r="BK1779" t="s">
        <v>3866</v>
      </c>
      <c r="BL1779" t="s">
        <v>6984</v>
      </c>
      <c r="BM1779" t="s">
        <v>4949</v>
      </c>
      <c r="BN1779" t="s">
        <v>5121</v>
      </c>
      <c r="BO1779" t="s">
        <v>4950</v>
      </c>
      <c r="BP1779" s="441" t="str">
        <f t="shared" si="27"/>
        <v>WA.2378.EBA.994.002.DB.522191</v>
      </c>
    </row>
    <row r="1780" spans="1:68">
      <c r="A1780" t="s">
        <v>4935</v>
      </c>
      <c r="B1780" t="s">
        <v>4936</v>
      </c>
      <c r="C1780" t="s">
        <v>4937</v>
      </c>
      <c r="D1780" t="s">
        <v>3795</v>
      </c>
      <c r="E1780" t="s">
        <v>197</v>
      </c>
      <c r="F1780" t="s">
        <v>3812</v>
      </c>
      <c r="G1780" t="s">
        <v>820</v>
      </c>
      <c r="H1780" t="s">
        <v>4938</v>
      </c>
      <c r="I1780">
        <v>9</v>
      </c>
      <c r="J1780" t="s">
        <v>5716</v>
      </c>
      <c r="K1780">
        <v>1</v>
      </c>
      <c r="L1780" t="s">
        <v>546</v>
      </c>
      <c r="M1780" t="s">
        <v>2095</v>
      </c>
      <c r="N1780" t="s">
        <v>93</v>
      </c>
      <c r="O1780" t="s">
        <v>514</v>
      </c>
      <c r="P1780" t="s">
        <v>8</v>
      </c>
      <c r="Q1780" t="s">
        <v>4570</v>
      </c>
      <c r="R1780" t="s">
        <v>4940</v>
      </c>
      <c r="S1780" t="s">
        <v>195</v>
      </c>
      <c r="T1780" t="s">
        <v>4570</v>
      </c>
      <c r="U1780" t="s">
        <v>4570</v>
      </c>
      <c r="V1780" t="s">
        <v>5001</v>
      </c>
      <c r="W1780" t="s">
        <v>4951</v>
      </c>
      <c r="X1780" t="s">
        <v>6985</v>
      </c>
      <c r="Y1780" t="s">
        <v>6986</v>
      </c>
      <c r="Z1780" t="s">
        <v>8</v>
      </c>
      <c r="AA1780">
        <v>0</v>
      </c>
      <c r="AB1780" t="s">
        <v>195</v>
      </c>
      <c r="AC1780">
        <v>0</v>
      </c>
      <c r="AD1780" t="s">
        <v>195</v>
      </c>
      <c r="AE1780">
        <v>0</v>
      </c>
      <c r="AF1780" t="s">
        <v>195</v>
      </c>
      <c r="AG1780">
        <v>0</v>
      </c>
      <c r="AH1780" t="s">
        <v>195</v>
      </c>
      <c r="AI1780">
        <v>1</v>
      </c>
      <c r="AJ1780" t="s">
        <v>9</v>
      </c>
      <c r="AK1780">
        <v>14447000</v>
      </c>
      <c r="AL1780">
        <v>14447000</v>
      </c>
      <c r="AM1780" t="s">
        <v>195</v>
      </c>
      <c r="AN1780">
        <v>0</v>
      </c>
      <c r="AO1780" t="s">
        <v>4943</v>
      </c>
      <c r="AP1780">
        <v>81599</v>
      </c>
      <c r="AQ1780">
        <v>376426</v>
      </c>
      <c r="AR1780">
        <v>1073595</v>
      </c>
      <c r="AS1780">
        <v>1120899</v>
      </c>
      <c r="AT1780">
        <v>1222925</v>
      </c>
      <c r="AU1780">
        <v>1383854</v>
      </c>
      <c r="AV1780">
        <v>1370520</v>
      </c>
      <c r="AW1780">
        <v>2233455</v>
      </c>
      <c r="AX1780">
        <v>2156005</v>
      </c>
      <c r="AY1780">
        <v>1846930</v>
      </c>
      <c r="AZ1780">
        <v>1524957</v>
      </c>
      <c r="BA1780">
        <v>55835</v>
      </c>
      <c r="BB1780" t="s">
        <v>3796</v>
      </c>
      <c r="BC1780" t="s">
        <v>3797</v>
      </c>
      <c r="BD1780" t="s">
        <v>3813</v>
      </c>
      <c r="BE1780" t="s">
        <v>4605</v>
      </c>
      <c r="BF1780" t="s">
        <v>3734</v>
      </c>
      <c r="BG1780" t="s">
        <v>6980</v>
      </c>
      <c r="BH1780" t="s">
        <v>5764</v>
      </c>
      <c r="BI1780" t="s">
        <v>195</v>
      </c>
      <c r="BJ1780" t="s">
        <v>195</v>
      </c>
      <c r="BK1780" t="s">
        <v>3866</v>
      </c>
      <c r="BL1780" t="s">
        <v>6987</v>
      </c>
      <c r="BM1780" t="s">
        <v>4949</v>
      </c>
      <c r="BN1780" t="s">
        <v>5121</v>
      </c>
      <c r="BO1780" t="s">
        <v>4950</v>
      </c>
      <c r="BP1780" s="441" t="str">
        <f t="shared" si="27"/>
        <v>WA.2378.EBA.994.002.DB.522191</v>
      </c>
    </row>
    <row r="1781" spans="1:68">
      <c r="A1781" t="s">
        <v>5010</v>
      </c>
      <c r="B1781" t="s">
        <v>4936</v>
      </c>
      <c r="C1781" t="s">
        <v>4937</v>
      </c>
      <c r="D1781" t="s">
        <v>3795</v>
      </c>
      <c r="E1781" t="s">
        <v>197</v>
      </c>
      <c r="F1781" t="s">
        <v>3812</v>
      </c>
      <c r="G1781" t="s">
        <v>820</v>
      </c>
      <c r="H1781" t="s">
        <v>4938</v>
      </c>
      <c r="I1781">
        <v>9</v>
      </c>
      <c r="J1781" t="s">
        <v>5716</v>
      </c>
      <c r="K1781">
        <v>1</v>
      </c>
      <c r="L1781" t="s">
        <v>546</v>
      </c>
      <c r="M1781" t="s">
        <v>2095</v>
      </c>
      <c r="N1781" t="s">
        <v>93</v>
      </c>
      <c r="O1781" t="s">
        <v>514</v>
      </c>
      <c r="P1781" t="s">
        <v>8</v>
      </c>
      <c r="Q1781" t="s">
        <v>4570</v>
      </c>
      <c r="R1781" t="s">
        <v>4940</v>
      </c>
      <c r="S1781" t="s">
        <v>195</v>
      </c>
      <c r="T1781" t="s">
        <v>4570</v>
      </c>
      <c r="U1781" t="s">
        <v>4570</v>
      </c>
      <c r="V1781" t="s">
        <v>4496</v>
      </c>
      <c r="W1781" t="s">
        <v>4570</v>
      </c>
      <c r="X1781" t="s">
        <v>6978</v>
      </c>
      <c r="Y1781" t="s">
        <v>6979</v>
      </c>
      <c r="Z1781" t="s">
        <v>8</v>
      </c>
      <c r="AA1781">
        <v>0</v>
      </c>
      <c r="AB1781" t="s">
        <v>195</v>
      </c>
      <c r="AC1781">
        <v>0</v>
      </c>
      <c r="AD1781" t="s">
        <v>195</v>
      </c>
      <c r="AE1781">
        <v>0</v>
      </c>
      <c r="AF1781" t="s">
        <v>195</v>
      </c>
      <c r="AG1781">
        <v>0</v>
      </c>
      <c r="AH1781" t="s">
        <v>195</v>
      </c>
      <c r="AI1781">
        <v>12</v>
      </c>
      <c r="AJ1781" t="s">
        <v>96</v>
      </c>
      <c r="AK1781">
        <v>1575000</v>
      </c>
      <c r="AL1781">
        <v>18900000</v>
      </c>
      <c r="AM1781" t="s">
        <v>195</v>
      </c>
      <c r="AN1781">
        <v>0</v>
      </c>
      <c r="AO1781" t="s">
        <v>5011</v>
      </c>
      <c r="AP1781">
        <v>106338</v>
      </c>
      <c r="AQ1781">
        <v>490548</v>
      </c>
      <c r="AR1781">
        <v>1399081</v>
      </c>
      <c r="AS1781">
        <v>1443302</v>
      </c>
      <c r="AT1781">
        <v>777659</v>
      </c>
      <c r="AU1781">
        <v>961479</v>
      </c>
      <c r="AV1781">
        <v>1744590</v>
      </c>
      <c r="AW1781">
        <v>2644117</v>
      </c>
      <c r="AX1781">
        <v>2562052</v>
      </c>
      <c r="AY1781">
        <v>2214151</v>
      </c>
      <c r="AZ1781">
        <v>2643437</v>
      </c>
      <c r="BA1781">
        <v>1913246</v>
      </c>
      <c r="BB1781" t="s">
        <v>3796</v>
      </c>
      <c r="BC1781" t="s">
        <v>3797</v>
      </c>
      <c r="BD1781" t="s">
        <v>3813</v>
      </c>
      <c r="BE1781" t="s">
        <v>4605</v>
      </c>
      <c r="BF1781" t="s">
        <v>3734</v>
      </c>
      <c r="BG1781" t="s">
        <v>6980</v>
      </c>
      <c r="BH1781" t="s">
        <v>5764</v>
      </c>
      <c r="BI1781" t="s">
        <v>195</v>
      </c>
      <c r="BJ1781" t="s">
        <v>195</v>
      </c>
      <c r="BK1781" t="s">
        <v>3866</v>
      </c>
      <c r="BL1781" t="s">
        <v>6981</v>
      </c>
      <c r="BM1781" t="s">
        <v>4949</v>
      </c>
      <c r="BN1781" t="s">
        <v>5121</v>
      </c>
      <c r="BO1781" t="s">
        <v>4950</v>
      </c>
      <c r="BP1781" s="441" t="str">
        <f t="shared" si="27"/>
        <v>WA.2378.EBA.994.002.DB.522191</v>
      </c>
    </row>
    <row r="1782" spans="1:68">
      <c r="A1782" t="s">
        <v>5010</v>
      </c>
      <c r="B1782" t="s">
        <v>4936</v>
      </c>
      <c r="C1782" t="s">
        <v>4937</v>
      </c>
      <c r="D1782" t="s">
        <v>3795</v>
      </c>
      <c r="E1782" t="s">
        <v>197</v>
      </c>
      <c r="F1782" t="s">
        <v>3812</v>
      </c>
      <c r="G1782" t="s">
        <v>820</v>
      </c>
      <c r="H1782" t="s">
        <v>4938</v>
      </c>
      <c r="I1782">
        <v>9</v>
      </c>
      <c r="J1782" t="s">
        <v>5716</v>
      </c>
      <c r="K1782">
        <v>1</v>
      </c>
      <c r="L1782" t="s">
        <v>546</v>
      </c>
      <c r="M1782" t="s">
        <v>2095</v>
      </c>
      <c r="N1782" t="s">
        <v>93</v>
      </c>
      <c r="O1782" t="s">
        <v>514</v>
      </c>
      <c r="P1782" t="s">
        <v>8</v>
      </c>
      <c r="Q1782" t="s">
        <v>4570</v>
      </c>
      <c r="R1782" t="s">
        <v>4940</v>
      </c>
      <c r="S1782" t="s">
        <v>195</v>
      </c>
      <c r="T1782" t="s">
        <v>4570</v>
      </c>
      <c r="U1782" t="s">
        <v>4570</v>
      </c>
      <c r="V1782" t="s">
        <v>4951</v>
      </c>
      <c r="W1782" t="s">
        <v>4496</v>
      </c>
      <c r="X1782" t="s">
        <v>6982</v>
      </c>
      <c r="Y1782" t="s">
        <v>6983</v>
      </c>
      <c r="Z1782" t="s">
        <v>8</v>
      </c>
      <c r="AA1782">
        <v>0</v>
      </c>
      <c r="AB1782" t="s">
        <v>195</v>
      </c>
      <c r="AC1782">
        <v>0</v>
      </c>
      <c r="AD1782" t="s">
        <v>195</v>
      </c>
      <c r="AE1782">
        <v>0</v>
      </c>
      <c r="AF1782" t="s">
        <v>195</v>
      </c>
      <c r="AG1782">
        <v>0</v>
      </c>
      <c r="AH1782" t="s">
        <v>195</v>
      </c>
      <c r="AI1782">
        <v>60</v>
      </c>
      <c r="AJ1782" t="s">
        <v>96</v>
      </c>
      <c r="AK1782">
        <v>250000</v>
      </c>
      <c r="AL1782">
        <v>15000000</v>
      </c>
      <c r="AM1782" t="s">
        <v>195</v>
      </c>
      <c r="AN1782">
        <v>0</v>
      </c>
      <c r="AO1782" t="s">
        <v>5011</v>
      </c>
      <c r="AP1782">
        <v>84395</v>
      </c>
      <c r="AQ1782">
        <v>389324</v>
      </c>
      <c r="AR1782">
        <v>1110382</v>
      </c>
      <c r="AS1782">
        <v>1145478</v>
      </c>
      <c r="AT1782">
        <v>617190</v>
      </c>
      <c r="AU1782">
        <v>763079</v>
      </c>
      <c r="AV1782">
        <v>1384596</v>
      </c>
      <c r="AW1782">
        <v>2098505</v>
      </c>
      <c r="AX1782">
        <v>2033374</v>
      </c>
      <c r="AY1782">
        <v>1757263</v>
      </c>
      <c r="AZ1782">
        <v>2097966</v>
      </c>
      <c r="BA1782">
        <v>1518448</v>
      </c>
      <c r="BB1782" t="s">
        <v>3796</v>
      </c>
      <c r="BC1782" t="s">
        <v>3797</v>
      </c>
      <c r="BD1782" t="s">
        <v>3813</v>
      </c>
      <c r="BE1782" t="s">
        <v>4605</v>
      </c>
      <c r="BF1782" t="s">
        <v>3734</v>
      </c>
      <c r="BG1782" t="s">
        <v>6980</v>
      </c>
      <c r="BH1782" t="s">
        <v>5764</v>
      </c>
      <c r="BI1782" t="s">
        <v>195</v>
      </c>
      <c r="BJ1782" t="s">
        <v>195</v>
      </c>
      <c r="BK1782" t="s">
        <v>3866</v>
      </c>
      <c r="BL1782" t="s">
        <v>6984</v>
      </c>
      <c r="BM1782" t="s">
        <v>4949</v>
      </c>
      <c r="BN1782" t="s">
        <v>5121</v>
      </c>
      <c r="BO1782" t="s">
        <v>4950</v>
      </c>
      <c r="BP1782" s="441" t="str">
        <f t="shared" si="27"/>
        <v>WA.2378.EBA.994.002.DB.522191</v>
      </c>
    </row>
    <row r="1783" spans="1:68">
      <c r="A1783" t="s">
        <v>5010</v>
      </c>
      <c r="B1783" t="s">
        <v>4936</v>
      </c>
      <c r="C1783" t="s">
        <v>4937</v>
      </c>
      <c r="D1783" t="s">
        <v>3795</v>
      </c>
      <c r="E1783" t="s">
        <v>197</v>
      </c>
      <c r="F1783" t="s">
        <v>3812</v>
      </c>
      <c r="G1783" t="s">
        <v>820</v>
      </c>
      <c r="H1783" t="s">
        <v>4938</v>
      </c>
      <c r="I1783">
        <v>9</v>
      </c>
      <c r="J1783" t="s">
        <v>5716</v>
      </c>
      <c r="K1783">
        <v>1</v>
      </c>
      <c r="L1783" t="s">
        <v>546</v>
      </c>
      <c r="M1783" t="s">
        <v>2095</v>
      </c>
      <c r="N1783" t="s">
        <v>93</v>
      </c>
      <c r="O1783" t="s">
        <v>514</v>
      </c>
      <c r="P1783" t="s">
        <v>8</v>
      </c>
      <c r="Q1783" t="s">
        <v>4570</v>
      </c>
      <c r="R1783" t="s">
        <v>4940</v>
      </c>
      <c r="S1783" t="s">
        <v>195</v>
      </c>
      <c r="T1783" t="s">
        <v>4570</v>
      </c>
      <c r="U1783" t="s">
        <v>4570</v>
      </c>
      <c r="V1783" t="s">
        <v>5001</v>
      </c>
      <c r="W1783" t="s">
        <v>4951</v>
      </c>
      <c r="X1783" t="s">
        <v>6985</v>
      </c>
      <c r="Y1783" t="s">
        <v>6986</v>
      </c>
      <c r="Z1783" t="s">
        <v>8</v>
      </c>
      <c r="AA1783">
        <v>0</v>
      </c>
      <c r="AB1783" t="s">
        <v>195</v>
      </c>
      <c r="AC1783">
        <v>0</v>
      </c>
      <c r="AD1783" t="s">
        <v>195</v>
      </c>
      <c r="AE1783">
        <v>0</v>
      </c>
      <c r="AF1783" t="s">
        <v>195</v>
      </c>
      <c r="AG1783">
        <v>0</v>
      </c>
      <c r="AH1783" t="s">
        <v>195</v>
      </c>
      <c r="AI1783">
        <v>1</v>
      </c>
      <c r="AJ1783" t="s">
        <v>9</v>
      </c>
      <c r="AK1783">
        <v>14447000</v>
      </c>
      <c r="AL1783">
        <v>14447000</v>
      </c>
      <c r="AM1783" t="s">
        <v>195</v>
      </c>
      <c r="AN1783">
        <v>0</v>
      </c>
      <c r="AO1783" t="s">
        <v>5011</v>
      </c>
      <c r="AP1783">
        <v>81284</v>
      </c>
      <c r="AQ1783">
        <v>374971</v>
      </c>
      <c r="AR1783">
        <v>1069446</v>
      </c>
      <c r="AS1783">
        <v>1103248</v>
      </c>
      <c r="AT1783">
        <v>594436</v>
      </c>
      <c r="AU1783">
        <v>734947</v>
      </c>
      <c r="AV1783">
        <v>1333550</v>
      </c>
      <c r="AW1783">
        <v>2021141</v>
      </c>
      <c r="AX1783">
        <v>1958411</v>
      </c>
      <c r="AY1783">
        <v>1692478</v>
      </c>
      <c r="AZ1783">
        <v>2020621</v>
      </c>
      <c r="BA1783">
        <v>1462467</v>
      </c>
      <c r="BB1783" t="s">
        <v>3796</v>
      </c>
      <c r="BC1783" t="s">
        <v>3797</v>
      </c>
      <c r="BD1783" t="s">
        <v>3813</v>
      </c>
      <c r="BE1783" t="s">
        <v>4605</v>
      </c>
      <c r="BF1783" t="s">
        <v>3734</v>
      </c>
      <c r="BG1783" t="s">
        <v>6980</v>
      </c>
      <c r="BH1783" t="s">
        <v>5764</v>
      </c>
      <c r="BI1783" t="s">
        <v>195</v>
      </c>
      <c r="BJ1783" t="s">
        <v>195</v>
      </c>
      <c r="BK1783" t="s">
        <v>3866</v>
      </c>
      <c r="BL1783" t="s">
        <v>6987</v>
      </c>
      <c r="BM1783" t="s">
        <v>4949</v>
      </c>
      <c r="BN1783" t="s">
        <v>5121</v>
      </c>
      <c r="BO1783" t="s">
        <v>4950</v>
      </c>
      <c r="BP1783" s="441" t="str">
        <f t="shared" si="27"/>
        <v>WA.2378.EBA.994.002.DB.522191</v>
      </c>
    </row>
    <row r="1784" spans="1:68">
      <c r="A1784" t="s">
        <v>4935</v>
      </c>
      <c r="B1784" t="s">
        <v>4936</v>
      </c>
      <c r="C1784" t="s">
        <v>4937</v>
      </c>
      <c r="D1784" t="s">
        <v>3795</v>
      </c>
      <c r="E1784" t="s">
        <v>197</v>
      </c>
      <c r="F1784" t="s">
        <v>3842</v>
      </c>
      <c r="G1784" t="s">
        <v>2445</v>
      </c>
      <c r="H1784" t="s">
        <v>4938</v>
      </c>
      <c r="I1784">
        <v>5</v>
      </c>
      <c r="J1784" t="s">
        <v>5031</v>
      </c>
      <c r="K1784">
        <v>1</v>
      </c>
      <c r="L1784" t="s">
        <v>1295</v>
      </c>
      <c r="M1784" t="s">
        <v>511</v>
      </c>
      <c r="N1784" t="s">
        <v>128</v>
      </c>
      <c r="O1784" t="s">
        <v>514</v>
      </c>
      <c r="P1784" t="s">
        <v>8</v>
      </c>
      <c r="Q1784" t="s">
        <v>4570</v>
      </c>
      <c r="R1784" t="s">
        <v>4940</v>
      </c>
      <c r="S1784" t="s">
        <v>195</v>
      </c>
      <c r="T1784" t="s">
        <v>4570</v>
      </c>
      <c r="U1784" t="s">
        <v>4570</v>
      </c>
      <c r="V1784" t="s">
        <v>4496</v>
      </c>
      <c r="W1784" t="s">
        <v>4570</v>
      </c>
      <c r="X1784" t="s">
        <v>6988</v>
      </c>
      <c r="Y1784" t="s">
        <v>6989</v>
      </c>
      <c r="Z1784" t="s">
        <v>8</v>
      </c>
      <c r="AA1784">
        <v>0</v>
      </c>
      <c r="AB1784" t="s">
        <v>195</v>
      </c>
      <c r="AC1784">
        <v>0</v>
      </c>
      <c r="AD1784" t="s">
        <v>195</v>
      </c>
      <c r="AE1784">
        <v>0</v>
      </c>
      <c r="AF1784" t="s">
        <v>195</v>
      </c>
      <c r="AG1784">
        <v>0</v>
      </c>
      <c r="AH1784" t="s">
        <v>195</v>
      </c>
      <c r="AI1784">
        <v>1</v>
      </c>
      <c r="AJ1784" t="s">
        <v>9</v>
      </c>
      <c r="AK1784">
        <v>25000000</v>
      </c>
      <c r="AL1784">
        <v>25000000</v>
      </c>
      <c r="AM1784" t="s">
        <v>195</v>
      </c>
      <c r="AN1784">
        <v>0</v>
      </c>
      <c r="AO1784" t="s">
        <v>4943</v>
      </c>
      <c r="AP1784">
        <v>1657675</v>
      </c>
      <c r="AQ1784">
        <v>1859259</v>
      </c>
      <c r="AR1784">
        <v>2100738</v>
      </c>
      <c r="AS1784">
        <v>1722110</v>
      </c>
      <c r="AT1784">
        <v>1760297</v>
      </c>
      <c r="AU1784">
        <v>1812582</v>
      </c>
      <c r="AV1784">
        <v>1281864</v>
      </c>
      <c r="AW1784">
        <v>93443</v>
      </c>
      <c r="AX1784">
        <v>90890</v>
      </c>
      <c r="AY1784">
        <v>88199</v>
      </c>
      <c r="AZ1784">
        <v>32943</v>
      </c>
      <c r="BA1784">
        <v>12500000</v>
      </c>
      <c r="BB1784" t="s">
        <v>3796</v>
      </c>
      <c r="BC1784" t="s">
        <v>3797</v>
      </c>
      <c r="BD1784" t="s">
        <v>3843</v>
      </c>
      <c r="BE1784" t="s">
        <v>3844</v>
      </c>
      <c r="BF1784" t="s">
        <v>6591</v>
      </c>
      <c r="BG1784" t="s">
        <v>6945</v>
      </c>
      <c r="BH1784" t="s">
        <v>5764</v>
      </c>
      <c r="BI1784" t="s">
        <v>195</v>
      </c>
      <c r="BJ1784" t="s">
        <v>195</v>
      </c>
      <c r="BK1784" t="s">
        <v>3866</v>
      </c>
      <c r="BL1784" t="s">
        <v>6990</v>
      </c>
      <c r="BM1784" t="s">
        <v>4949</v>
      </c>
      <c r="BN1784" t="s">
        <v>5121</v>
      </c>
      <c r="BO1784" t="s">
        <v>4950</v>
      </c>
      <c r="BP1784" s="441" t="str">
        <f t="shared" si="27"/>
        <v>WA.2378.EBD.952.201.D.522191</v>
      </c>
    </row>
    <row r="1785" spans="1:68">
      <c r="A1785" t="s">
        <v>4935</v>
      </c>
      <c r="B1785" t="s">
        <v>4936</v>
      </c>
      <c r="C1785" t="s">
        <v>4937</v>
      </c>
      <c r="D1785" t="s">
        <v>3795</v>
      </c>
      <c r="E1785" t="s">
        <v>197</v>
      </c>
      <c r="F1785" t="s">
        <v>3842</v>
      </c>
      <c r="G1785" t="s">
        <v>2445</v>
      </c>
      <c r="H1785" t="s">
        <v>4938</v>
      </c>
      <c r="I1785">
        <v>5</v>
      </c>
      <c r="J1785" t="s">
        <v>5031</v>
      </c>
      <c r="K1785">
        <v>1</v>
      </c>
      <c r="L1785" t="s">
        <v>1295</v>
      </c>
      <c r="M1785" t="s">
        <v>511</v>
      </c>
      <c r="N1785" t="s">
        <v>128</v>
      </c>
      <c r="O1785" t="s">
        <v>514</v>
      </c>
      <c r="P1785" t="s">
        <v>8</v>
      </c>
      <c r="Q1785" t="s">
        <v>4570</v>
      </c>
      <c r="R1785" t="s">
        <v>4940</v>
      </c>
      <c r="S1785" t="s">
        <v>195</v>
      </c>
      <c r="T1785" t="s">
        <v>4570</v>
      </c>
      <c r="U1785" t="s">
        <v>4570</v>
      </c>
      <c r="V1785" t="s">
        <v>4951</v>
      </c>
      <c r="W1785" t="s">
        <v>4496</v>
      </c>
      <c r="X1785" t="s">
        <v>6991</v>
      </c>
      <c r="Y1785" t="s">
        <v>6992</v>
      </c>
      <c r="Z1785" t="s">
        <v>8</v>
      </c>
      <c r="AA1785">
        <v>0</v>
      </c>
      <c r="AB1785" t="s">
        <v>195</v>
      </c>
      <c r="AC1785">
        <v>0</v>
      </c>
      <c r="AD1785" t="s">
        <v>195</v>
      </c>
      <c r="AE1785">
        <v>0</v>
      </c>
      <c r="AF1785" t="s">
        <v>195</v>
      </c>
      <c r="AG1785">
        <v>0</v>
      </c>
      <c r="AH1785" t="s">
        <v>195</v>
      </c>
      <c r="AI1785">
        <v>5</v>
      </c>
      <c r="AJ1785" t="s">
        <v>9</v>
      </c>
      <c r="AK1785">
        <v>27000000</v>
      </c>
      <c r="AL1785">
        <v>135000000</v>
      </c>
      <c r="AM1785" t="s">
        <v>195</v>
      </c>
      <c r="AN1785">
        <v>0</v>
      </c>
      <c r="AO1785" t="s">
        <v>4943</v>
      </c>
      <c r="AP1785">
        <v>8951448</v>
      </c>
      <c r="AQ1785">
        <v>10039997</v>
      </c>
      <c r="AR1785">
        <v>11343988</v>
      </c>
      <c r="AS1785">
        <v>9299393</v>
      </c>
      <c r="AT1785">
        <v>9505604</v>
      </c>
      <c r="AU1785">
        <v>9787941</v>
      </c>
      <c r="AV1785">
        <v>6922067</v>
      </c>
      <c r="AW1785">
        <v>504590</v>
      </c>
      <c r="AX1785">
        <v>490807</v>
      </c>
      <c r="AY1785">
        <v>476275</v>
      </c>
      <c r="AZ1785">
        <v>177891</v>
      </c>
      <c r="BA1785">
        <v>67499999</v>
      </c>
      <c r="BB1785" t="s">
        <v>3796</v>
      </c>
      <c r="BC1785" t="s">
        <v>3797</v>
      </c>
      <c r="BD1785" t="s">
        <v>3843</v>
      </c>
      <c r="BE1785" t="s">
        <v>3844</v>
      </c>
      <c r="BF1785" t="s">
        <v>6591</v>
      </c>
      <c r="BG1785" t="s">
        <v>6945</v>
      </c>
      <c r="BH1785" t="s">
        <v>5764</v>
      </c>
      <c r="BI1785" t="s">
        <v>195</v>
      </c>
      <c r="BJ1785" t="s">
        <v>195</v>
      </c>
      <c r="BK1785" t="s">
        <v>3866</v>
      </c>
      <c r="BL1785" t="s">
        <v>6993</v>
      </c>
      <c r="BM1785" t="s">
        <v>4949</v>
      </c>
      <c r="BN1785" t="s">
        <v>5121</v>
      </c>
      <c r="BO1785" t="s">
        <v>4950</v>
      </c>
      <c r="BP1785" s="441" t="str">
        <f t="shared" si="27"/>
        <v>WA.2378.EBD.952.201.D.522191</v>
      </c>
    </row>
    <row r="1786" spans="1:68">
      <c r="A1786" t="s">
        <v>4935</v>
      </c>
      <c r="B1786" t="s">
        <v>4936</v>
      </c>
      <c r="C1786" t="s">
        <v>4937</v>
      </c>
      <c r="D1786" t="s">
        <v>3795</v>
      </c>
      <c r="E1786" t="s">
        <v>197</v>
      </c>
      <c r="F1786" t="s">
        <v>3842</v>
      </c>
      <c r="G1786" t="s">
        <v>2445</v>
      </c>
      <c r="H1786" t="s">
        <v>4938</v>
      </c>
      <c r="I1786">
        <v>5</v>
      </c>
      <c r="J1786" t="s">
        <v>5031</v>
      </c>
      <c r="K1786">
        <v>1</v>
      </c>
      <c r="L1786" t="s">
        <v>1295</v>
      </c>
      <c r="M1786" t="s">
        <v>511</v>
      </c>
      <c r="N1786" t="s">
        <v>128</v>
      </c>
      <c r="O1786" t="s">
        <v>514</v>
      </c>
      <c r="P1786" t="s">
        <v>8</v>
      </c>
      <c r="Q1786" t="s">
        <v>4570</v>
      </c>
      <c r="R1786" t="s">
        <v>4940</v>
      </c>
      <c r="S1786" t="s">
        <v>195</v>
      </c>
      <c r="T1786" t="s">
        <v>4570</v>
      </c>
      <c r="U1786" t="s">
        <v>4570</v>
      </c>
      <c r="V1786" t="s">
        <v>5001</v>
      </c>
      <c r="W1786" t="s">
        <v>4951</v>
      </c>
      <c r="X1786" t="s">
        <v>6994</v>
      </c>
      <c r="Y1786" t="s">
        <v>6995</v>
      </c>
      <c r="Z1786" t="s">
        <v>8</v>
      </c>
      <c r="AA1786">
        <v>0</v>
      </c>
      <c r="AB1786" t="s">
        <v>195</v>
      </c>
      <c r="AC1786">
        <v>0</v>
      </c>
      <c r="AD1786" t="s">
        <v>195</v>
      </c>
      <c r="AE1786">
        <v>0</v>
      </c>
      <c r="AF1786" t="s">
        <v>195</v>
      </c>
      <c r="AG1786">
        <v>0</v>
      </c>
      <c r="AH1786" t="s">
        <v>195</v>
      </c>
      <c r="AI1786">
        <v>5</v>
      </c>
      <c r="AJ1786" t="s">
        <v>9</v>
      </c>
      <c r="AK1786">
        <v>27000000</v>
      </c>
      <c r="AL1786">
        <v>135000000</v>
      </c>
      <c r="AM1786" t="s">
        <v>195</v>
      </c>
      <c r="AN1786">
        <v>0</v>
      </c>
      <c r="AO1786" t="s">
        <v>4943</v>
      </c>
      <c r="AP1786">
        <v>8951448</v>
      </c>
      <c r="AQ1786">
        <v>10039997</v>
      </c>
      <c r="AR1786">
        <v>11343988</v>
      </c>
      <c r="AS1786">
        <v>9299393</v>
      </c>
      <c r="AT1786">
        <v>9505604</v>
      </c>
      <c r="AU1786">
        <v>9787941</v>
      </c>
      <c r="AV1786">
        <v>6922067</v>
      </c>
      <c r="AW1786">
        <v>504590</v>
      </c>
      <c r="AX1786">
        <v>490807</v>
      </c>
      <c r="AY1786">
        <v>476275</v>
      </c>
      <c r="AZ1786">
        <v>177891</v>
      </c>
      <c r="BA1786">
        <v>67499999</v>
      </c>
      <c r="BB1786" t="s">
        <v>3796</v>
      </c>
      <c r="BC1786" t="s">
        <v>3797</v>
      </c>
      <c r="BD1786" t="s">
        <v>3843</v>
      </c>
      <c r="BE1786" t="s">
        <v>3844</v>
      </c>
      <c r="BF1786" t="s">
        <v>6591</v>
      </c>
      <c r="BG1786" t="s">
        <v>6945</v>
      </c>
      <c r="BH1786" t="s">
        <v>5764</v>
      </c>
      <c r="BI1786" t="s">
        <v>195</v>
      </c>
      <c r="BJ1786" t="s">
        <v>195</v>
      </c>
      <c r="BK1786" t="s">
        <v>3866</v>
      </c>
      <c r="BL1786" t="s">
        <v>6996</v>
      </c>
      <c r="BM1786" t="s">
        <v>4949</v>
      </c>
      <c r="BN1786" t="s">
        <v>5121</v>
      </c>
      <c r="BO1786" t="s">
        <v>4950</v>
      </c>
      <c r="BP1786" s="441" t="str">
        <f t="shared" si="27"/>
        <v>WA.2378.EBD.952.201.D.522191</v>
      </c>
    </row>
    <row r="1787" spans="1:68">
      <c r="A1787" t="s">
        <v>5010</v>
      </c>
      <c r="B1787" t="s">
        <v>4936</v>
      </c>
      <c r="C1787" t="s">
        <v>4937</v>
      </c>
      <c r="D1787" t="s">
        <v>3795</v>
      </c>
      <c r="E1787" t="s">
        <v>197</v>
      </c>
      <c r="F1787" t="s">
        <v>3842</v>
      </c>
      <c r="G1787" t="s">
        <v>2445</v>
      </c>
      <c r="H1787" t="s">
        <v>4938</v>
      </c>
      <c r="I1787">
        <v>5</v>
      </c>
      <c r="J1787" t="s">
        <v>5031</v>
      </c>
      <c r="K1787">
        <v>1</v>
      </c>
      <c r="L1787" t="s">
        <v>1295</v>
      </c>
      <c r="M1787" t="s">
        <v>511</v>
      </c>
      <c r="N1787" t="s">
        <v>128</v>
      </c>
      <c r="O1787" t="s">
        <v>514</v>
      </c>
      <c r="P1787" t="s">
        <v>8</v>
      </c>
      <c r="Q1787" t="s">
        <v>4570</v>
      </c>
      <c r="R1787" t="s">
        <v>4940</v>
      </c>
      <c r="S1787" t="s">
        <v>195</v>
      </c>
      <c r="T1787" t="s">
        <v>4570</v>
      </c>
      <c r="U1787" t="s">
        <v>4570</v>
      </c>
      <c r="V1787" t="s">
        <v>4496</v>
      </c>
      <c r="W1787" t="s">
        <v>4570</v>
      </c>
      <c r="X1787" t="s">
        <v>6988</v>
      </c>
      <c r="Y1787" t="s">
        <v>6989</v>
      </c>
      <c r="Z1787" t="s">
        <v>8</v>
      </c>
      <c r="AA1787">
        <v>0</v>
      </c>
      <c r="AB1787" t="s">
        <v>195</v>
      </c>
      <c r="AC1787">
        <v>0</v>
      </c>
      <c r="AD1787" t="s">
        <v>195</v>
      </c>
      <c r="AE1787">
        <v>0</v>
      </c>
      <c r="AF1787" t="s">
        <v>195</v>
      </c>
      <c r="AG1787">
        <v>0</v>
      </c>
      <c r="AH1787" t="s">
        <v>195</v>
      </c>
      <c r="AI1787">
        <v>1</v>
      </c>
      <c r="AJ1787" t="s">
        <v>9</v>
      </c>
      <c r="AK1787">
        <v>25000000</v>
      </c>
      <c r="AL1787">
        <v>25000000</v>
      </c>
      <c r="AM1787" t="s">
        <v>195</v>
      </c>
      <c r="AN1787">
        <v>0</v>
      </c>
      <c r="AO1787" t="s">
        <v>5011</v>
      </c>
      <c r="AP1787">
        <v>1656531</v>
      </c>
      <c r="AQ1787">
        <v>1857975</v>
      </c>
      <c r="AR1787">
        <v>2099288</v>
      </c>
      <c r="AS1787">
        <v>1720920</v>
      </c>
      <c r="AT1787">
        <v>1759081</v>
      </c>
      <c r="AU1787">
        <v>1811330</v>
      </c>
      <c r="AV1787">
        <v>1280979</v>
      </c>
      <c r="AW1787">
        <v>93378</v>
      </c>
      <c r="AX1787">
        <v>90827</v>
      </c>
      <c r="AY1787">
        <v>88138</v>
      </c>
      <c r="AZ1787">
        <v>50185</v>
      </c>
      <c r="BA1787">
        <v>12491368</v>
      </c>
      <c r="BB1787" t="s">
        <v>3796</v>
      </c>
      <c r="BC1787" t="s">
        <v>3797</v>
      </c>
      <c r="BD1787" t="s">
        <v>3843</v>
      </c>
      <c r="BE1787" t="s">
        <v>3844</v>
      </c>
      <c r="BF1787" t="s">
        <v>6591</v>
      </c>
      <c r="BG1787" t="s">
        <v>6945</v>
      </c>
      <c r="BH1787" t="s">
        <v>5764</v>
      </c>
      <c r="BI1787" t="s">
        <v>195</v>
      </c>
      <c r="BJ1787" t="s">
        <v>195</v>
      </c>
      <c r="BK1787" t="s">
        <v>3866</v>
      </c>
      <c r="BL1787" t="s">
        <v>6990</v>
      </c>
      <c r="BM1787" t="s">
        <v>4949</v>
      </c>
      <c r="BN1787" t="s">
        <v>5121</v>
      </c>
      <c r="BO1787" t="s">
        <v>4950</v>
      </c>
      <c r="BP1787" s="441" t="str">
        <f t="shared" si="27"/>
        <v>WA.2378.EBD.952.201.D.522191</v>
      </c>
    </row>
    <row r="1788" spans="1:68">
      <c r="A1788" t="s">
        <v>5010</v>
      </c>
      <c r="B1788" t="s">
        <v>4936</v>
      </c>
      <c r="C1788" t="s">
        <v>4937</v>
      </c>
      <c r="D1788" t="s">
        <v>3795</v>
      </c>
      <c r="E1788" t="s">
        <v>197</v>
      </c>
      <c r="F1788" t="s">
        <v>3842</v>
      </c>
      <c r="G1788" t="s">
        <v>2445</v>
      </c>
      <c r="H1788" t="s">
        <v>4938</v>
      </c>
      <c r="I1788">
        <v>5</v>
      </c>
      <c r="J1788" t="s">
        <v>5031</v>
      </c>
      <c r="K1788">
        <v>1</v>
      </c>
      <c r="L1788" t="s">
        <v>1295</v>
      </c>
      <c r="M1788" t="s">
        <v>511</v>
      </c>
      <c r="N1788" t="s">
        <v>128</v>
      </c>
      <c r="O1788" t="s">
        <v>514</v>
      </c>
      <c r="P1788" t="s">
        <v>8</v>
      </c>
      <c r="Q1788" t="s">
        <v>4570</v>
      </c>
      <c r="R1788" t="s">
        <v>4940</v>
      </c>
      <c r="S1788" t="s">
        <v>195</v>
      </c>
      <c r="T1788" t="s">
        <v>4570</v>
      </c>
      <c r="U1788" t="s">
        <v>4570</v>
      </c>
      <c r="V1788" t="s">
        <v>4951</v>
      </c>
      <c r="W1788" t="s">
        <v>4496</v>
      </c>
      <c r="X1788" t="s">
        <v>6991</v>
      </c>
      <c r="Y1788" t="s">
        <v>6992</v>
      </c>
      <c r="Z1788" t="s">
        <v>8</v>
      </c>
      <c r="AA1788">
        <v>0</v>
      </c>
      <c r="AB1788" t="s">
        <v>195</v>
      </c>
      <c r="AC1788">
        <v>0</v>
      </c>
      <c r="AD1788" t="s">
        <v>195</v>
      </c>
      <c r="AE1788">
        <v>0</v>
      </c>
      <c r="AF1788" t="s">
        <v>195</v>
      </c>
      <c r="AG1788">
        <v>0</v>
      </c>
      <c r="AH1788" t="s">
        <v>195</v>
      </c>
      <c r="AI1788">
        <v>5</v>
      </c>
      <c r="AJ1788" t="s">
        <v>9</v>
      </c>
      <c r="AK1788">
        <v>27000000</v>
      </c>
      <c r="AL1788">
        <v>135000000</v>
      </c>
      <c r="AM1788" t="s">
        <v>195</v>
      </c>
      <c r="AN1788">
        <v>0</v>
      </c>
      <c r="AO1788" t="s">
        <v>5011</v>
      </c>
      <c r="AP1788">
        <v>8945266</v>
      </c>
      <c r="AQ1788">
        <v>10033063</v>
      </c>
      <c r="AR1788">
        <v>11336153</v>
      </c>
      <c r="AS1788">
        <v>9292971</v>
      </c>
      <c r="AT1788">
        <v>9499039</v>
      </c>
      <c r="AU1788">
        <v>9781181</v>
      </c>
      <c r="AV1788">
        <v>6917287</v>
      </c>
      <c r="AW1788">
        <v>504242</v>
      </c>
      <c r="AX1788">
        <v>490468</v>
      </c>
      <c r="AY1788">
        <v>475947</v>
      </c>
      <c r="AZ1788">
        <v>271000</v>
      </c>
      <c r="BA1788">
        <v>67453383</v>
      </c>
      <c r="BB1788" t="s">
        <v>3796</v>
      </c>
      <c r="BC1788" t="s">
        <v>3797</v>
      </c>
      <c r="BD1788" t="s">
        <v>3843</v>
      </c>
      <c r="BE1788" t="s">
        <v>3844</v>
      </c>
      <c r="BF1788" t="s">
        <v>6591</v>
      </c>
      <c r="BG1788" t="s">
        <v>6945</v>
      </c>
      <c r="BH1788" t="s">
        <v>5764</v>
      </c>
      <c r="BI1788" t="s">
        <v>195</v>
      </c>
      <c r="BJ1788" t="s">
        <v>195</v>
      </c>
      <c r="BK1788" t="s">
        <v>3866</v>
      </c>
      <c r="BL1788" t="s">
        <v>6993</v>
      </c>
      <c r="BM1788" t="s">
        <v>4949</v>
      </c>
      <c r="BN1788" t="s">
        <v>5121</v>
      </c>
      <c r="BO1788" t="s">
        <v>4950</v>
      </c>
      <c r="BP1788" s="441" t="str">
        <f t="shared" si="27"/>
        <v>WA.2378.EBD.952.201.D.522191</v>
      </c>
    </row>
    <row r="1789" spans="1:68">
      <c r="A1789" t="s">
        <v>5010</v>
      </c>
      <c r="B1789" t="s">
        <v>4936</v>
      </c>
      <c r="C1789" t="s">
        <v>4937</v>
      </c>
      <c r="D1789" t="s">
        <v>3795</v>
      </c>
      <c r="E1789" t="s">
        <v>197</v>
      </c>
      <c r="F1789" t="s">
        <v>3842</v>
      </c>
      <c r="G1789" t="s">
        <v>2445</v>
      </c>
      <c r="H1789" t="s">
        <v>4938</v>
      </c>
      <c r="I1789">
        <v>5</v>
      </c>
      <c r="J1789" t="s">
        <v>5031</v>
      </c>
      <c r="K1789">
        <v>1</v>
      </c>
      <c r="L1789" t="s">
        <v>1295</v>
      </c>
      <c r="M1789" t="s">
        <v>511</v>
      </c>
      <c r="N1789" t="s">
        <v>128</v>
      </c>
      <c r="O1789" t="s">
        <v>514</v>
      </c>
      <c r="P1789" t="s">
        <v>8</v>
      </c>
      <c r="Q1789" t="s">
        <v>4570</v>
      </c>
      <c r="R1789" t="s">
        <v>4940</v>
      </c>
      <c r="S1789" t="s">
        <v>195</v>
      </c>
      <c r="T1789" t="s">
        <v>4570</v>
      </c>
      <c r="U1789" t="s">
        <v>4570</v>
      </c>
      <c r="V1789" t="s">
        <v>5001</v>
      </c>
      <c r="W1789" t="s">
        <v>4951</v>
      </c>
      <c r="X1789" t="s">
        <v>6994</v>
      </c>
      <c r="Y1789" t="s">
        <v>6995</v>
      </c>
      <c r="Z1789" t="s">
        <v>8</v>
      </c>
      <c r="AA1789">
        <v>0</v>
      </c>
      <c r="AB1789" t="s">
        <v>195</v>
      </c>
      <c r="AC1789">
        <v>0</v>
      </c>
      <c r="AD1789" t="s">
        <v>195</v>
      </c>
      <c r="AE1789">
        <v>0</v>
      </c>
      <c r="AF1789" t="s">
        <v>195</v>
      </c>
      <c r="AG1789">
        <v>0</v>
      </c>
      <c r="AH1789" t="s">
        <v>195</v>
      </c>
      <c r="AI1789">
        <v>5</v>
      </c>
      <c r="AJ1789" t="s">
        <v>9</v>
      </c>
      <c r="AK1789">
        <v>27000000</v>
      </c>
      <c r="AL1789">
        <v>135000000</v>
      </c>
      <c r="AM1789" t="s">
        <v>195</v>
      </c>
      <c r="AN1789">
        <v>0</v>
      </c>
      <c r="AO1789" t="s">
        <v>5011</v>
      </c>
      <c r="AP1789">
        <v>8945266</v>
      </c>
      <c r="AQ1789">
        <v>10033063</v>
      </c>
      <c r="AR1789">
        <v>11336153</v>
      </c>
      <c r="AS1789">
        <v>9292971</v>
      </c>
      <c r="AT1789">
        <v>9499039</v>
      </c>
      <c r="AU1789">
        <v>9781181</v>
      </c>
      <c r="AV1789">
        <v>6917287</v>
      </c>
      <c r="AW1789">
        <v>504242</v>
      </c>
      <c r="AX1789">
        <v>490468</v>
      </c>
      <c r="AY1789">
        <v>475947</v>
      </c>
      <c r="AZ1789">
        <v>271000</v>
      </c>
      <c r="BA1789">
        <v>67453383</v>
      </c>
      <c r="BB1789" t="s">
        <v>3796</v>
      </c>
      <c r="BC1789" t="s">
        <v>3797</v>
      </c>
      <c r="BD1789" t="s">
        <v>3843</v>
      </c>
      <c r="BE1789" t="s">
        <v>3844</v>
      </c>
      <c r="BF1789" t="s">
        <v>6591</v>
      </c>
      <c r="BG1789" t="s">
        <v>6945</v>
      </c>
      <c r="BH1789" t="s">
        <v>5764</v>
      </c>
      <c r="BI1789" t="s">
        <v>195</v>
      </c>
      <c r="BJ1789" t="s">
        <v>195</v>
      </c>
      <c r="BK1789" t="s">
        <v>3866</v>
      </c>
      <c r="BL1789" t="s">
        <v>6996</v>
      </c>
      <c r="BM1789" t="s">
        <v>4949</v>
      </c>
      <c r="BN1789" t="s">
        <v>5121</v>
      </c>
      <c r="BO1789" t="s">
        <v>4950</v>
      </c>
      <c r="BP1789" s="441" t="str">
        <f t="shared" si="27"/>
        <v>WA.2378.EBD.952.201.D.522191</v>
      </c>
    </row>
    <row r="1790" spans="1:68">
      <c r="A1790" t="s">
        <v>4935</v>
      </c>
      <c r="B1790" t="s">
        <v>4936</v>
      </c>
      <c r="C1790" t="s">
        <v>4937</v>
      </c>
      <c r="D1790" t="s">
        <v>3795</v>
      </c>
      <c r="E1790" t="s">
        <v>197</v>
      </c>
      <c r="F1790" t="s">
        <v>3842</v>
      </c>
      <c r="G1790" t="s">
        <v>2445</v>
      </c>
      <c r="H1790" t="s">
        <v>4938</v>
      </c>
      <c r="I1790">
        <v>5</v>
      </c>
      <c r="J1790" t="s">
        <v>5031</v>
      </c>
      <c r="K1790">
        <v>1</v>
      </c>
      <c r="L1790" t="s">
        <v>1295</v>
      </c>
      <c r="M1790" t="s">
        <v>509</v>
      </c>
      <c r="N1790" t="s">
        <v>127</v>
      </c>
      <c r="O1790" t="s">
        <v>515</v>
      </c>
      <c r="P1790" t="s">
        <v>8</v>
      </c>
      <c r="Q1790" t="s">
        <v>4570</v>
      </c>
      <c r="R1790" t="s">
        <v>4940</v>
      </c>
      <c r="S1790" t="s">
        <v>195</v>
      </c>
      <c r="T1790" t="s">
        <v>4570</v>
      </c>
      <c r="U1790" t="s">
        <v>4570</v>
      </c>
      <c r="V1790" t="s">
        <v>4496</v>
      </c>
      <c r="W1790" t="s">
        <v>4570</v>
      </c>
      <c r="X1790" t="s">
        <v>6997</v>
      </c>
      <c r="Y1790" t="s">
        <v>6998</v>
      </c>
      <c r="Z1790" t="s">
        <v>8</v>
      </c>
      <c r="AA1790">
        <v>0</v>
      </c>
      <c r="AB1790" t="s">
        <v>195</v>
      </c>
      <c r="AC1790">
        <v>0</v>
      </c>
      <c r="AD1790" t="s">
        <v>195</v>
      </c>
      <c r="AE1790">
        <v>0</v>
      </c>
      <c r="AF1790" t="s">
        <v>195</v>
      </c>
      <c r="AG1790">
        <v>0</v>
      </c>
      <c r="AH1790" t="s">
        <v>195</v>
      </c>
      <c r="AI1790">
        <v>10</v>
      </c>
      <c r="AJ1790" t="s">
        <v>25</v>
      </c>
      <c r="AK1790">
        <v>216800</v>
      </c>
      <c r="AL1790">
        <v>2168000</v>
      </c>
      <c r="AM1790" t="s">
        <v>195</v>
      </c>
      <c r="AN1790">
        <v>0</v>
      </c>
      <c r="AO1790" t="s">
        <v>4943</v>
      </c>
      <c r="AP1790">
        <v>143754</v>
      </c>
      <c r="AQ1790">
        <v>161235</v>
      </c>
      <c r="AR1790">
        <v>182176</v>
      </c>
      <c r="AS1790">
        <v>149341</v>
      </c>
      <c r="AT1790">
        <v>152653</v>
      </c>
      <c r="AU1790">
        <v>157187</v>
      </c>
      <c r="AV1790">
        <v>111163</v>
      </c>
      <c r="AW1790">
        <v>8103</v>
      </c>
      <c r="AX1790">
        <v>7882</v>
      </c>
      <c r="AY1790">
        <v>7649</v>
      </c>
      <c r="AZ1790">
        <v>2857</v>
      </c>
      <c r="BA1790">
        <v>1084000</v>
      </c>
      <c r="BB1790" t="s">
        <v>3796</v>
      </c>
      <c r="BC1790" t="s">
        <v>3797</v>
      </c>
      <c r="BD1790" t="s">
        <v>3843</v>
      </c>
      <c r="BE1790" t="s">
        <v>3844</v>
      </c>
      <c r="BF1790" t="s">
        <v>6591</v>
      </c>
      <c r="BG1790" t="s">
        <v>6937</v>
      </c>
      <c r="BH1790" t="s">
        <v>5764</v>
      </c>
      <c r="BI1790" t="s">
        <v>195</v>
      </c>
      <c r="BJ1790" t="s">
        <v>195</v>
      </c>
      <c r="BK1790" t="s">
        <v>3778</v>
      </c>
      <c r="BL1790" t="s">
        <v>6999</v>
      </c>
      <c r="BM1790" t="s">
        <v>4949</v>
      </c>
      <c r="BN1790" t="s">
        <v>5121</v>
      </c>
      <c r="BO1790" t="s">
        <v>5620</v>
      </c>
      <c r="BP1790" s="441" t="str">
        <f t="shared" si="27"/>
        <v>WA.2378.EBD.952.201.C.522192</v>
      </c>
    </row>
    <row r="1791" spans="1:68">
      <c r="A1791" t="s">
        <v>5010</v>
      </c>
      <c r="B1791" t="s">
        <v>4936</v>
      </c>
      <c r="C1791" t="s">
        <v>4937</v>
      </c>
      <c r="D1791" t="s">
        <v>3795</v>
      </c>
      <c r="E1791" t="s">
        <v>197</v>
      </c>
      <c r="F1791" t="s">
        <v>3842</v>
      </c>
      <c r="G1791" t="s">
        <v>2445</v>
      </c>
      <c r="H1791" t="s">
        <v>4938</v>
      </c>
      <c r="I1791">
        <v>5</v>
      </c>
      <c r="J1791" t="s">
        <v>5031</v>
      </c>
      <c r="K1791">
        <v>1</v>
      </c>
      <c r="L1791" t="s">
        <v>1295</v>
      </c>
      <c r="M1791" t="s">
        <v>509</v>
      </c>
      <c r="N1791" t="s">
        <v>127</v>
      </c>
      <c r="O1791" t="s">
        <v>515</v>
      </c>
      <c r="P1791" t="s">
        <v>8</v>
      </c>
      <c r="Q1791" t="s">
        <v>4570</v>
      </c>
      <c r="R1791" t="s">
        <v>4940</v>
      </c>
      <c r="S1791" t="s">
        <v>195</v>
      </c>
      <c r="T1791" t="s">
        <v>4570</v>
      </c>
      <c r="U1791" t="s">
        <v>4570</v>
      </c>
      <c r="V1791" t="s">
        <v>4496</v>
      </c>
      <c r="W1791" t="s">
        <v>4570</v>
      </c>
      <c r="X1791" t="s">
        <v>6997</v>
      </c>
      <c r="Y1791" t="s">
        <v>6998</v>
      </c>
      <c r="Z1791" t="s">
        <v>8</v>
      </c>
      <c r="AA1791">
        <v>0</v>
      </c>
      <c r="AB1791" t="s">
        <v>195</v>
      </c>
      <c r="AC1791">
        <v>0</v>
      </c>
      <c r="AD1791" t="s">
        <v>195</v>
      </c>
      <c r="AE1791">
        <v>0</v>
      </c>
      <c r="AF1791" t="s">
        <v>195</v>
      </c>
      <c r="AG1791">
        <v>0</v>
      </c>
      <c r="AH1791" t="s">
        <v>195</v>
      </c>
      <c r="AI1791">
        <v>10</v>
      </c>
      <c r="AJ1791" t="s">
        <v>25</v>
      </c>
      <c r="AK1791">
        <v>216800</v>
      </c>
      <c r="AL1791">
        <v>2168000</v>
      </c>
      <c r="AM1791" t="s">
        <v>195</v>
      </c>
      <c r="AN1791">
        <v>0</v>
      </c>
      <c r="AO1791" t="s">
        <v>5011</v>
      </c>
      <c r="AP1791">
        <v>143654</v>
      </c>
      <c r="AQ1791">
        <v>161124</v>
      </c>
      <c r="AR1791">
        <v>182050</v>
      </c>
      <c r="AS1791">
        <v>149238</v>
      </c>
      <c r="AT1791">
        <v>152548</v>
      </c>
      <c r="AU1791">
        <v>157079</v>
      </c>
      <c r="AV1791">
        <v>111087</v>
      </c>
      <c r="AW1791">
        <v>8098</v>
      </c>
      <c r="AX1791">
        <v>7877</v>
      </c>
      <c r="AY1791">
        <v>7643</v>
      </c>
      <c r="AZ1791">
        <v>4352</v>
      </c>
      <c r="BA1791">
        <v>1083250</v>
      </c>
      <c r="BB1791" t="s">
        <v>3796</v>
      </c>
      <c r="BC1791" t="s">
        <v>3797</v>
      </c>
      <c r="BD1791" t="s">
        <v>3843</v>
      </c>
      <c r="BE1791" t="s">
        <v>3844</v>
      </c>
      <c r="BF1791" t="s">
        <v>6591</v>
      </c>
      <c r="BG1791" t="s">
        <v>6937</v>
      </c>
      <c r="BH1791" t="s">
        <v>5764</v>
      </c>
      <c r="BI1791" t="s">
        <v>195</v>
      </c>
      <c r="BJ1791" t="s">
        <v>195</v>
      </c>
      <c r="BK1791" t="s">
        <v>3778</v>
      </c>
      <c r="BL1791" t="s">
        <v>6999</v>
      </c>
      <c r="BM1791" t="s">
        <v>4949</v>
      </c>
      <c r="BN1791" t="s">
        <v>5121</v>
      </c>
      <c r="BO1791" t="s">
        <v>5620</v>
      </c>
      <c r="BP1791" s="441" t="str">
        <f t="shared" si="27"/>
        <v>WA.2378.EBD.952.201.C.522192</v>
      </c>
    </row>
    <row r="1792" spans="1:68">
      <c r="A1792" t="s">
        <v>4935</v>
      </c>
      <c r="B1792" t="s">
        <v>4936</v>
      </c>
      <c r="C1792" t="s">
        <v>4937</v>
      </c>
      <c r="D1792" t="s">
        <v>3795</v>
      </c>
      <c r="E1792" t="s">
        <v>197</v>
      </c>
      <c r="F1792" t="s">
        <v>3812</v>
      </c>
      <c r="G1792" t="s">
        <v>820</v>
      </c>
      <c r="H1792" t="s">
        <v>4938</v>
      </c>
      <c r="I1792">
        <v>9</v>
      </c>
      <c r="J1792" t="s">
        <v>5716</v>
      </c>
      <c r="K1792">
        <v>1</v>
      </c>
      <c r="L1792" t="s">
        <v>546</v>
      </c>
      <c r="M1792" t="s">
        <v>1750</v>
      </c>
      <c r="N1792" t="s">
        <v>2072</v>
      </c>
      <c r="O1792" t="s">
        <v>530</v>
      </c>
      <c r="P1792" t="s">
        <v>8</v>
      </c>
      <c r="Q1792" t="s">
        <v>4570</v>
      </c>
      <c r="R1792" t="s">
        <v>4940</v>
      </c>
      <c r="S1792" t="s">
        <v>195</v>
      </c>
      <c r="T1792" t="s">
        <v>4570</v>
      </c>
      <c r="U1792" t="s">
        <v>4570</v>
      </c>
      <c r="V1792" t="s">
        <v>4496</v>
      </c>
      <c r="W1792" t="s">
        <v>4570</v>
      </c>
      <c r="X1792" t="s">
        <v>7000</v>
      </c>
      <c r="Y1792" t="s">
        <v>7001</v>
      </c>
      <c r="Z1792" t="s">
        <v>8</v>
      </c>
      <c r="AA1792">
        <v>0</v>
      </c>
      <c r="AB1792" t="s">
        <v>195</v>
      </c>
      <c r="AC1792">
        <v>0</v>
      </c>
      <c r="AD1792" t="s">
        <v>195</v>
      </c>
      <c r="AE1792">
        <v>0</v>
      </c>
      <c r="AF1792" t="s">
        <v>195</v>
      </c>
      <c r="AG1792">
        <v>0</v>
      </c>
      <c r="AH1792" t="s">
        <v>195</v>
      </c>
      <c r="AI1792">
        <v>12</v>
      </c>
      <c r="AJ1792" t="s">
        <v>32</v>
      </c>
      <c r="AK1792">
        <v>947417</v>
      </c>
      <c r="AL1792">
        <v>11369000</v>
      </c>
      <c r="AM1792" t="s">
        <v>195</v>
      </c>
      <c r="AN1792">
        <v>0</v>
      </c>
      <c r="AO1792" t="s">
        <v>4943</v>
      </c>
      <c r="AP1792">
        <v>64214</v>
      </c>
      <c r="AQ1792">
        <v>296226</v>
      </c>
      <c r="AR1792">
        <v>844861</v>
      </c>
      <c r="AS1792">
        <v>882086</v>
      </c>
      <c r="AT1792">
        <v>962375</v>
      </c>
      <c r="AU1792">
        <v>1089017</v>
      </c>
      <c r="AV1792">
        <v>1078524</v>
      </c>
      <c r="AW1792">
        <v>1757607</v>
      </c>
      <c r="AX1792">
        <v>1696658</v>
      </c>
      <c r="AY1792">
        <v>1453433</v>
      </c>
      <c r="AZ1792">
        <v>1200058</v>
      </c>
      <c r="BA1792">
        <v>43941</v>
      </c>
      <c r="BB1792" t="s">
        <v>3796</v>
      </c>
      <c r="BC1792" t="s">
        <v>3797</v>
      </c>
      <c r="BD1792" t="s">
        <v>3813</v>
      </c>
      <c r="BE1792" t="s">
        <v>4605</v>
      </c>
      <c r="BF1792" t="s">
        <v>3734</v>
      </c>
      <c r="BG1792" t="s">
        <v>7002</v>
      </c>
      <c r="BH1792" t="s">
        <v>5764</v>
      </c>
      <c r="BI1792" t="s">
        <v>195</v>
      </c>
      <c r="BJ1792" t="s">
        <v>195</v>
      </c>
      <c r="BK1792" t="s">
        <v>3791</v>
      </c>
      <c r="BL1792" t="s">
        <v>7003</v>
      </c>
      <c r="BM1792" t="s">
        <v>4949</v>
      </c>
      <c r="BN1792" t="s">
        <v>5444</v>
      </c>
      <c r="BO1792" t="s">
        <v>4950</v>
      </c>
      <c r="BP1792" s="441" t="str">
        <f t="shared" si="27"/>
        <v>WA.2378.EBA.994.002.DA.521811</v>
      </c>
    </row>
    <row r="1793" spans="1:68">
      <c r="A1793" t="s">
        <v>4935</v>
      </c>
      <c r="B1793" t="s">
        <v>4936</v>
      </c>
      <c r="C1793" t="s">
        <v>4937</v>
      </c>
      <c r="D1793" t="s">
        <v>3795</v>
      </c>
      <c r="E1793" t="s">
        <v>197</v>
      </c>
      <c r="F1793" t="s">
        <v>3812</v>
      </c>
      <c r="G1793" t="s">
        <v>820</v>
      </c>
      <c r="H1793" t="s">
        <v>4938</v>
      </c>
      <c r="I1793">
        <v>9</v>
      </c>
      <c r="J1793" t="s">
        <v>5716</v>
      </c>
      <c r="K1793">
        <v>1</v>
      </c>
      <c r="L1793" t="s">
        <v>546</v>
      </c>
      <c r="M1793" t="s">
        <v>1750</v>
      </c>
      <c r="N1793" t="s">
        <v>2072</v>
      </c>
      <c r="O1793" t="s">
        <v>530</v>
      </c>
      <c r="P1793" t="s">
        <v>8</v>
      </c>
      <c r="Q1793" t="s">
        <v>4570</v>
      </c>
      <c r="R1793" t="s">
        <v>4940</v>
      </c>
      <c r="S1793" t="s">
        <v>195</v>
      </c>
      <c r="T1793" t="s">
        <v>4570</v>
      </c>
      <c r="U1793" t="s">
        <v>4570</v>
      </c>
      <c r="V1793" t="s">
        <v>4951</v>
      </c>
      <c r="W1793" t="s">
        <v>4496</v>
      </c>
      <c r="X1793" t="s">
        <v>7004</v>
      </c>
      <c r="Y1793" t="s">
        <v>5775</v>
      </c>
      <c r="Z1793" t="s">
        <v>8</v>
      </c>
      <c r="AA1793">
        <v>0</v>
      </c>
      <c r="AB1793" t="s">
        <v>195</v>
      </c>
      <c r="AC1793">
        <v>0</v>
      </c>
      <c r="AD1793" t="s">
        <v>195</v>
      </c>
      <c r="AE1793">
        <v>0</v>
      </c>
      <c r="AF1793" t="s">
        <v>195</v>
      </c>
      <c r="AG1793">
        <v>0</v>
      </c>
      <c r="AH1793" t="s">
        <v>195</v>
      </c>
      <c r="AI1793">
        <v>3</v>
      </c>
      <c r="AJ1793" t="s">
        <v>9</v>
      </c>
      <c r="AK1793">
        <v>15000000</v>
      </c>
      <c r="AL1793">
        <v>45000000</v>
      </c>
      <c r="AM1793" t="s">
        <v>195</v>
      </c>
      <c r="AN1793">
        <v>0</v>
      </c>
      <c r="AO1793" t="s">
        <v>4943</v>
      </c>
      <c r="AP1793">
        <v>254167</v>
      </c>
      <c r="AQ1793">
        <v>1172503</v>
      </c>
      <c r="AR1793">
        <v>3344070</v>
      </c>
      <c r="AS1793">
        <v>3491414</v>
      </c>
      <c r="AT1793">
        <v>3809207</v>
      </c>
      <c r="AU1793">
        <v>4310474</v>
      </c>
      <c r="AV1793">
        <v>4268941</v>
      </c>
      <c r="AW1793">
        <v>6956841</v>
      </c>
      <c r="AX1793">
        <v>6715596</v>
      </c>
      <c r="AY1793">
        <v>5752880</v>
      </c>
      <c r="AZ1793">
        <v>4749987</v>
      </c>
      <c r="BA1793">
        <v>173920</v>
      </c>
      <c r="BB1793" t="s">
        <v>3796</v>
      </c>
      <c r="BC1793" t="s">
        <v>3797</v>
      </c>
      <c r="BD1793" t="s">
        <v>3813</v>
      </c>
      <c r="BE1793" t="s">
        <v>4605</v>
      </c>
      <c r="BF1793" t="s">
        <v>3734</v>
      </c>
      <c r="BG1793" t="s">
        <v>7002</v>
      </c>
      <c r="BH1793" t="s">
        <v>5764</v>
      </c>
      <c r="BI1793" t="s">
        <v>195</v>
      </c>
      <c r="BJ1793" t="s">
        <v>195</v>
      </c>
      <c r="BK1793" t="s">
        <v>3791</v>
      </c>
      <c r="BL1793" t="s">
        <v>5776</v>
      </c>
      <c r="BM1793" t="s">
        <v>4949</v>
      </c>
      <c r="BN1793" t="s">
        <v>5444</v>
      </c>
      <c r="BO1793" t="s">
        <v>4950</v>
      </c>
      <c r="BP1793" s="441" t="str">
        <f t="shared" si="27"/>
        <v>WA.2378.EBA.994.002.DA.521811</v>
      </c>
    </row>
    <row r="1794" spans="1:68">
      <c r="A1794" t="s">
        <v>5010</v>
      </c>
      <c r="B1794" t="s">
        <v>4936</v>
      </c>
      <c r="C1794" t="s">
        <v>4937</v>
      </c>
      <c r="D1794" t="s">
        <v>3795</v>
      </c>
      <c r="E1794" t="s">
        <v>197</v>
      </c>
      <c r="F1794" t="s">
        <v>3812</v>
      </c>
      <c r="G1794" t="s">
        <v>820</v>
      </c>
      <c r="H1794" t="s">
        <v>4938</v>
      </c>
      <c r="I1794">
        <v>9</v>
      </c>
      <c r="J1794" t="s">
        <v>5716</v>
      </c>
      <c r="K1794">
        <v>1</v>
      </c>
      <c r="L1794" t="s">
        <v>546</v>
      </c>
      <c r="M1794" t="s">
        <v>1750</v>
      </c>
      <c r="N1794" t="s">
        <v>2072</v>
      </c>
      <c r="O1794" t="s">
        <v>530</v>
      </c>
      <c r="P1794" t="s">
        <v>8</v>
      </c>
      <c r="Q1794" t="s">
        <v>4570</v>
      </c>
      <c r="R1794" t="s">
        <v>4940</v>
      </c>
      <c r="S1794" t="s">
        <v>195</v>
      </c>
      <c r="T1794" t="s">
        <v>4570</v>
      </c>
      <c r="U1794" t="s">
        <v>4570</v>
      </c>
      <c r="V1794" t="s">
        <v>4496</v>
      </c>
      <c r="W1794" t="s">
        <v>4570</v>
      </c>
      <c r="X1794" t="s">
        <v>7000</v>
      </c>
      <c r="Y1794" t="s">
        <v>7001</v>
      </c>
      <c r="Z1794" t="s">
        <v>8</v>
      </c>
      <c r="AA1794">
        <v>0</v>
      </c>
      <c r="AB1794" t="s">
        <v>195</v>
      </c>
      <c r="AC1794">
        <v>0</v>
      </c>
      <c r="AD1794" t="s">
        <v>195</v>
      </c>
      <c r="AE1794">
        <v>0</v>
      </c>
      <c r="AF1794" t="s">
        <v>195</v>
      </c>
      <c r="AG1794">
        <v>0</v>
      </c>
      <c r="AH1794" t="s">
        <v>195</v>
      </c>
      <c r="AI1794">
        <v>12</v>
      </c>
      <c r="AJ1794" t="s">
        <v>32</v>
      </c>
      <c r="AK1794">
        <v>947417</v>
      </c>
      <c r="AL1794">
        <v>11369000</v>
      </c>
      <c r="AM1794" t="s">
        <v>195</v>
      </c>
      <c r="AN1794">
        <v>0</v>
      </c>
      <c r="AO1794" t="s">
        <v>5011</v>
      </c>
      <c r="AP1794">
        <v>63966</v>
      </c>
      <c r="AQ1794">
        <v>295082</v>
      </c>
      <c r="AR1794">
        <v>841595</v>
      </c>
      <c r="AS1794">
        <v>868196</v>
      </c>
      <c r="AT1794">
        <v>467789</v>
      </c>
      <c r="AU1794">
        <v>578363</v>
      </c>
      <c r="AV1794">
        <v>1049431</v>
      </c>
      <c r="AW1794">
        <v>1590527</v>
      </c>
      <c r="AX1794">
        <v>1541162</v>
      </c>
      <c r="AY1794">
        <v>1331888</v>
      </c>
      <c r="AZ1794">
        <v>1590118</v>
      </c>
      <c r="BA1794">
        <v>1150883</v>
      </c>
      <c r="BB1794" t="s">
        <v>3796</v>
      </c>
      <c r="BC1794" t="s">
        <v>3797</v>
      </c>
      <c r="BD1794" t="s">
        <v>3813</v>
      </c>
      <c r="BE1794" t="s">
        <v>4605</v>
      </c>
      <c r="BF1794" t="s">
        <v>3734</v>
      </c>
      <c r="BG1794" t="s">
        <v>7002</v>
      </c>
      <c r="BH1794" t="s">
        <v>5764</v>
      </c>
      <c r="BI1794" t="s">
        <v>195</v>
      </c>
      <c r="BJ1794" t="s">
        <v>195</v>
      </c>
      <c r="BK1794" t="s">
        <v>3791</v>
      </c>
      <c r="BL1794" t="s">
        <v>7003</v>
      </c>
      <c r="BM1794" t="s">
        <v>4949</v>
      </c>
      <c r="BN1794" t="s">
        <v>5444</v>
      </c>
      <c r="BO1794" t="s">
        <v>4950</v>
      </c>
      <c r="BP1794" s="441" t="str">
        <f t="shared" ref="BP1794:BP1857" si="28">_xlfn.TEXTJOIN(".",TRUE,D1794,E1794,F1794,J1794,L1794,M1794,O1794)</f>
        <v>WA.2378.EBA.994.002.DA.521811</v>
      </c>
    </row>
    <row r="1795" spans="1:68">
      <c r="A1795" t="s">
        <v>5010</v>
      </c>
      <c r="B1795" t="s">
        <v>4936</v>
      </c>
      <c r="C1795" t="s">
        <v>4937</v>
      </c>
      <c r="D1795" t="s">
        <v>3795</v>
      </c>
      <c r="E1795" t="s">
        <v>197</v>
      </c>
      <c r="F1795" t="s">
        <v>3812</v>
      </c>
      <c r="G1795" t="s">
        <v>820</v>
      </c>
      <c r="H1795" t="s">
        <v>4938</v>
      </c>
      <c r="I1795">
        <v>9</v>
      </c>
      <c r="J1795" t="s">
        <v>5716</v>
      </c>
      <c r="K1795">
        <v>1</v>
      </c>
      <c r="L1795" t="s">
        <v>546</v>
      </c>
      <c r="M1795" t="s">
        <v>1750</v>
      </c>
      <c r="N1795" t="s">
        <v>2072</v>
      </c>
      <c r="O1795" t="s">
        <v>530</v>
      </c>
      <c r="P1795" t="s">
        <v>8</v>
      </c>
      <c r="Q1795" t="s">
        <v>4570</v>
      </c>
      <c r="R1795" t="s">
        <v>4940</v>
      </c>
      <c r="S1795" t="s">
        <v>195</v>
      </c>
      <c r="T1795" t="s">
        <v>4570</v>
      </c>
      <c r="U1795" t="s">
        <v>4570</v>
      </c>
      <c r="V1795" t="s">
        <v>4951</v>
      </c>
      <c r="W1795" t="s">
        <v>4496</v>
      </c>
      <c r="X1795" t="s">
        <v>7004</v>
      </c>
      <c r="Y1795" t="s">
        <v>5775</v>
      </c>
      <c r="Z1795" t="s">
        <v>8</v>
      </c>
      <c r="AA1795">
        <v>0</v>
      </c>
      <c r="AB1795" t="s">
        <v>195</v>
      </c>
      <c r="AC1795">
        <v>0</v>
      </c>
      <c r="AD1795" t="s">
        <v>195</v>
      </c>
      <c r="AE1795">
        <v>0</v>
      </c>
      <c r="AF1795" t="s">
        <v>195</v>
      </c>
      <c r="AG1795">
        <v>0</v>
      </c>
      <c r="AH1795" t="s">
        <v>195</v>
      </c>
      <c r="AI1795">
        <v>3</v>
      </c>
      <c r="AJ1795" t="s">
        <v>9</v>
      </c>
      <c r="AK1795">
        <v>15000000</v>
      </c>
      <c r="AL1795">
        <v>45000000</v>
      </c>
      <c r="AM1795" t="s">
        <v>195</v>
      </c>
      <c r="AN1795">
        <v>0</v>
      </c>
      <c r="AO1795" t="s">
        <v>5011</v>
      </c>
      <c r="AP1795">
        <v>253185</v>
      </c>
      <c r="AQ1795">
        <v>1167972</v>
      </c>
      <c r="AR1795">
        <v>3331145</v>
      </c>
      <c r="AS1795">
        <v>3436433</v>
      </c>
      <c r="AT1795">
        <v>1851570</v>
      </c>
      <c r="AU1795">
        <v>2289237</v>
      </c>
      <c r="AV1795">
        <v>4153787</v>
      </c>
      <c r="AW1795">
        <v>6295516</v>
      </c>
      <c r="AX1795">
        <v>6100123</v>
      </c>
      <c r="AY1795">
        <v>5271788</v>
      </c>
      <c r="AZ1795">
        <v>6293898</v>
      </c>
      <c r="BA1795">
        <v>4555346</v>
      </c>
      <c r="BB1795" t="s">
        <v>3796</v>
      </c>
      <c r="BC1795" t="s">
        <v>3797</v>
      </c>
      <c r="BD1795" t="s">
        <v>3813</v>
      </c>
      <c r="BE1795" t="s">
        <v>4605</v>
      </c>
      <c r="BF1795" t="s">
        <v>3734</v>
      </c>
      <c r="BG1795" t="s">
        <v>7002</v>
      </c>
      <c r="BH1795" t="s">
        <v>5764</v>
      </c>
      <c r="BI1795" t="s">
        <v>195</v>
      </c>
      <c r="BJ1795" t="s">
        <v>195</v>
      </c>
      <c r="BK1795" t="s">
        <v>3791</v>
      </c>
      <c r="BL1795" t="s">
        <v>5776</v>
      </c>
      <c r="BM1795" t="s">
        <v>4949</v>
      </c>
      <c r="BN1795" t="s">
        <v>5444</v>
      </c>
      <c r="BO1795" t="s">
        <v>4950</v>
      </c>
      <c r="BP1795" s="441" t="str">
        <f t="shared" si="28"/>
        <v>WA.2378.EBA.994.002.DA.521811</v>
      </c>
    </row>
    <row r="1796" spans="1:68">
      <c r="A1796" t="s">
        <v>4935</v>
      </c>
      <c r="B1796" t="s">
        <v>4936</v>
      </c>
      <c r="C1796" t="s">
        <v>4937</v>
      </c>
      <c r="D1796" t="s">
        <v>3795</v>
      </c>
      <c r="E1796" t="s">
        <v>197</v>
      </c>
      <c r="F1796" t="s">
        <v>3842</v>
      </c>
      <c r="G1796" t="s">
        <v>2445</v>
      </c>
      <c r="H1796" t="s">
        <v>4938</v>
      </c>
      <c r="I1796">
        <v>5</v>
      </c>
      <c r="J1796" t="s">
        <v>5031</v>
      </c>
      <c r="K1796">
        <v>1</v>
      </c>
      <c r="L1796" t="s">
        <v>1295</v>
      </c>
      <c r="M1796" t="s">
        <v>508</v>
      </c>
      <c r="N1796" t="s">
        <v>2641</v>
      </c>
      <c r="O1796" t="s">
        <v>504</v>
      </c>
      <c r="P1796" t="s">
        <v>8</v>
      </c>
      <c r="Q1796" t="s">
        <v>4570</v>
      </c>
      <c r="R1796" t="s">
        <v>4940</v>
      </c>
      <c r="S1796" t="s">
        <v>195</v>
      </c>
      <c r="T1796" t="s">
        <v>4570</v>
      </c>
      <c r="U1796" t="s">
        <v>4570</v>
      </c>
      <c r="V1796" t="s">
        <v>4496</v>
      </c>
      <c r="W1796" t="s">
        <v>4570</v>
      </c>
      <c r="X1796" t="s">
        <v>7005</v>
      </c>
      <c r="Y1796" t="s">
        <v>7006</v>
      </c>
      <c r="Z1796" t="s">
        <v>8</v>
      </c>
      <c r="AA1796">
        <v>0</v>
      </c>
      <c r="AB1796" t="s">
        <v>195</v>
      </c>
      <c r="AC1796">
        <v>0</v>
      </c>
      <c r="AD1796" t="s">
        <v>195</v>
      </c>
      <c r="AE1796">
        <v>0</v>
      </c>
      <c r="AF1796" t="s">
        <v>195</v>
      </c>
      <c r="AG1796">
        <v>0</v>
      </c>
      <c r="AH1796" t="s">
        <v>195</v>
      </c>
      <c r="AI1796">
        <v>7</v>
      </c>
      <c r="AJ1796" t="s">
        <v>25</v>
      </c>
      <c r="AK1796">
        <v>280000</v>
      </c>
      <c r="AL1796">
        <v>1960000</v>
      </c>
      <c r="AM1796" t="s">
        <v>195</v>
      </c>
      <c r="AN1796">
        <v>0</v>
      </c>
      <c r="AO1796" t="s">
        <v>4943</v>
      </c>
      <c r="AP1796">
        <v>129962</v>
      </c>
      <c r="AQ1796">
        <v>145766</v>
      </c>
      <c r="AR1796">
        <v>164698</v>
      </c>
      <c r="AS1796">
        <v>135013</v>
      </c>
      <c r="AT1796">
        <v>138007</v>
      </c>
      <c r="AU1796">
        <v>142106</v>
      </c>
      <c r="AV1796">
        <v>100498</v>
      </c>
      <c r="AW1796">
        <v>7326</v>
      </c>
      <c r="AX1796">
        <v>7126</v>
      </c>
      <c r="AY1796">
        <v>6915</v>
      </c>
      <c r="AZ1796">
        <v>2583</v>
      </c>
      <c r="BA1796">
        <v>980000</v>
      </c>
      <c r="BB1796" t="s">
        <v>3796</v>
      </c>
      <c r="BC1796" t="s">
        <v>3797</v>
      </c>
      <c r="BD1796" t="s">
        <v>3843</v>
      </c>
      <c r="BE1796" t="s">
        <v>3844</v>
      </c>
      <c r="BF1796" t="s">
        <v>6591</v>
      </c>
      <c r="BG1796" t="s">
        <v>6931</v>
      </c>
      <c r="BH1796" t="s">
        <v>5764</v>
      </c>
      <c r="BI1796" t="s">
        <v>195</v>
      </c>
      <c r="BJ1796" t="s">
        <v>195</v>
      </c>
      <c r="BK1796" t="s">
        <v>505</v>
      </c>
      <c r="BL1796" t="s">
        <v>7007</v>
      </c>
      <c r="BM1796" t="s">
        <v>4949</v>
      </c>
      <c r="BN1796" t="s">
        <v>5509</v>
      </c>
      <c r="BO1796" t="s">
        <v>4950</v>
      </c>
      <c r="BP1796" s="441" t="str">
        <f t="shared" si="28"/>
        <v>WA.2378.EBD.952.201.B.524113</v>
      </c>
    </row>
    <row r="1797" spans="1:68">
      <c r="A1797" t="s">
        <v>4935</v>
      </c>
      <c r="B1797" t="s">
        <v>4936</v>
      </c>
      <c r="C1797" t="s">
        <v>4937</v>
      </c>
      <c r="D1797" t="s">
        <v>3795</v>
      </c>
      <c r="E1797" t="s">
        <v>197</v>
      </c>
      <c r="F1797" t="s">
        <v>3842</v>
      </c>
      <c r="G1797" t="s">
        <v>2445</v>
      </c>
      <c r="H1797" t="s">
        <v>4938</v>
      </c>
      <c r="I1797">
        <v>5</v>
      </c>
      <c r="J1797" t="s">
        <v>5031</v>
      </c>
      <c r="K1797">
        <v>1</v>
      </c>
      <c r="L1797" t="s">
        <v>1295</v>
      </c>
      <c r="M1797" t="s">
        <v>511</v>
      </c>
      <c r="N1797" t="s">
        <v>128</v>
      </c>
      <c r="O1797" t="s">
        <v>504</v>
      </c>
      <c r="P1797" t="s">
        <v>8</v>
      </c>
      <c r="Q1797" t="s">
        <v>4570</v>
      </c>
      <c r="R1797" t="s">
        <v>4940</v>
      </c>
      <c r="S1797" t="s">
        <v>195</v>
      </c>
      <c r="T1797" t="s">
        <v>4570</v>
      </c>
      <c r="U1797" t="s">
        <v>4570</v>
      </c>
      <c r="V1797" t="s">
        <v>4496</v>
      </c>
      <c r="W1797" t="s">
        <v>4570</v>
      </c>
      <c r="X1797" t="s">
        <v>7008</v>
      </c>
      <c r="Y1797" t="s">
        <v>7009</v>
      </c>
      <c r="Z1797" t="s">
        <v>8</v>
      </c>
      <c r="AA1797">
        <v>0</v>
      </c>
      <c r="AB1797" t="s">
        <v>195</v>
      </c>
      <c r="AC1797">
        <v>0</v>
      </c>
      <c r="AD1797" t="s">
        <v>195</v>
      </c>
      <c r="AE1797">
        <v>0</v>
      </c>
      <c r="AF1797" t="s">
        <v>195</v>
      </c>
      <c r="AG1797">
        <v>0</v>
      </c>
      <c r="AH1797" t="s">
        <v>195</v>
      </c>
      <c r="AI1797">
        <v>2</v>
      </c>
      <c r="AJ1797" t="s">
        <v>25</v>
      </c>
      <c r="AK1797">
        <v>280000</v>
      </c>
      <c r="AL1797">
        <v>560000</v>
      </c>
      <c r="AM1797" t="s">
        <v>195</v>
      </c>
      <c r="AN1797">
        <v>0</v>
      </c>
      <c r="AO1797" t="s">
        <v>4943</v>
      </c>
      <c r="AP1797">
        <v>37132</v>
      </c>
      <c r="AQ1797">
        <v>41647</v>
      </c>
      <c r="AR1797">
        <v>47057</v>
      </c>
      <c r="AS1797">
        <v>38575</v>
      </c>
      <c r="AT1797">
        <v>39431</v>
      </c>
      <c r="AU1797">
        <v>40602</v>
      </c>
      <c r="AV1797">
        <v>28714</v>
      </c>
      <c r="AW1797">
        <v>2093</v>
      </c>
      <c r="AX1797">
        <v>2036</v>
      </c>
      <c r="AY1797">
        <v>1976</v>
      </c>
      <c r="AZ1797">
        <v>738</v>
      </c>
      <c r="BA1797">
        <v>279999</v>
      </c>
      <c r="BB1797" t="s">
        <v>3796</v>
      </c>
      <c r="BC1797" t="s">
        <v>3797</v>
      </c>
      <c r="BD1797" t="s">
        <v>3843</v>
      </c>
      <c r="BE1797" t="s">
        <v>3844</v>
      </c>
      <c r="BF1797" t="s">
        <v>6591</v>
      </c>
      <c r="BG1797" t="s">
        <v>6945</v>
      </c>
      <c r="BH1797" t="s">
        <v>5764</v>
      </c>
      <c r="BI1797" t="s">
        <v>195</v>
      </c>
      <c r="BJ1797" t="s">
        <v>195</v>
      </c>
      <c r="BK1797" t="s">
        <v>505</v>
      </c>
      <c r="BL1797" t="s">
        <v>7010</v>
      </c>
      <c r="BM1797" t="s">
        <v>4949</v>
      </c>
      <c r="BN1797" t="s">
        <v>5509</v>
      </c>
      <c r="BO1797" t="s">
        <v>4950</v>
      </c>
      <c r="BP1797" s="441" t="str">
        <f t="shared" si="28"/>
        <v>WA.2378.EBD.952.201.D.524113</v>
      </c>
    </row>
    <row r="1798" spans="1:68">
      <c r="A1798" t="s">
        <v>5010</v>
      </c>
      <c r="B1798" t="s">
        <v>4936</v>
      </c>
      <c r="C1798" t="s">
        <v>4937</v>
      </c>
      <c r="D1798" t="s">
        <v>3795</v>
      </c>
      <c r="E1798" t="s">
        <v>197</v>
      </c>
      <c r="F1798" t="s">
        <v>3842</v>
      </c>
      <c r="G1798" t="s">
        <v>2445</v>
      </c>
      <c r="H1798" t="s">
        <v>4938</v>
      </c>
      <c r="I1798">
        <v>5</v>
      </c>
      <c r="J1798" t="s">
        <v>5031</v>
      </c>
      <c r="K1798">
        <v>1</v>
      </c>
      <c r="L1798" t="s">
        <v>1295</v>
      </c>
      <c r="M1798" t="s">
        <v>508</v>
      </c>
      <c r="N1798" t="s">
        <v>2641</v>
      </c>
      <c r="O1798" t="s">
        <v>504</v>
      </c>
      <c r="P1798" t="s">
        <v>8</v>
      </c>
      <c r="Q1798" t="s">
        <v>4570</v>
      </c>
      <c r="R1798" t="s">
        <v>4940</v>
      </c>
      <c r="S1798" t="s">
        <v>195</v>
      </c>
      <c r="T1798" t="s">
        <v>4570</v>
      </c>
      <c r="U1798" t="s">
        <v>4570</v>
      </c>
      <c r="V1798" t="s">
        <v>4496</v>
      </c>
      <c r="W1798" t="s">
        <v>4570</v>
      </c>
      <c r="X1798" t="s">
        <v>7005</v>
      </c>
      <c r="Y1798" t="s">
        <v>7006</v>
      </c>
      <c r="Z1798" t="s">
        <v>8</v>
      </c>
      <c r="AA1798">
        <v>0</v>
      </c>
      <c r="AB1798" t="s">
        <v>195</v>
      </c>
      <c r="AC1798">
        <v>0</v>
      </c>
      <c r="AD1798" t="s">
        <v>195</v>
      </c>
      <c r="AE1798">
        <v>0</v>
      </c>
      <c r="AF1798" t="s">
        <v>195</v>
      </c>
      <c r="AG1798">
        <v>0</v>
      </c>
      <c r="AH1798" t="s">
        <v>195</v>
      </c>
      <c r="AI1798">
        <v>7</v>
      </c>
      <c r="AJ1798" t="s">
        <v>25</v>
      </c>
      <c r="AK1798">
        <v>280000</v>
      </c>
      <c r="AL1798">
        <v>1960000</v>
      </c>
      <c r="AM1798" t="s">
        <v>195</v>
      </c>
      <c r="AN1798">
        <v>0</v>
      </c>
      <c r="AO1798" t="s">
        <v>5011</v>
      </c>
      <c r="AP1798">
        <v>129872</v>
      </c>
      <c r="AQ1798">
        <v>145665</v>
      </c>
      <c r="AR1798">
        <v>164584</v>
      </c>
      <c r="AS1798">
        <v>134920</v>
      </c>
      <c r="AT1798">
        <v>137912</v>
      </c>
      <c r="AU1798">
        <v>142008</v>
      </c>
      <c r="AV1798">
        <v>100429</v>
      </c>
      <c r="AW1798">
        <v>7321</v>
      </c>
      <c r="AX1798">
        <v>7121</v>
      </c>
      <c r="AY1798">
        <v>6910</v>
      </c>
      <c r="AZ1798">
        <v>3935</v>
      </c>
      <c r="BA1798">
        <v>979323</v>
      </c>
      <c r="BB1798" t="s">
        <v>3796</v>
      </c>
      <c r="BC1798" t="s">
        <v>3797</v>
      </c>
      <c r="BD1798" t="s">
        <v>3843</v>
      </c>
      <c r="BE1798" t="s">
        <v>3844</v>
      </c>
      <c r="BF1798" t="s">
        <v>6591</v>
      </c>
      <c r="BG1798" t="s">
        <v>6931</v>
      </c>
      <c r="BH1798" t="s">
        <v>5764</v>
      </c>
      <c r="BI1798" t="s">
        <v>195</v>
      </c>
      <c r="BJ1798" t="s">
        <v>195</v>
      </c>
      <c r="BK1798" t="s">
        <v>505</v>
      </c>
      <c r="BL1798" t="s">
        <v>7007</v>
      </c>
      <c r="BM1798" t="s">
        <v>4949</v>
      </c>
      <c r="BN1798" t="s">
        <v>5509</v>
      </c>
      <c r="BO1798" t="s">
        <v>4950</v>
      </c>
      <c r="BP1798" s="441" t="str">
        <f t="shared" si="28"/>
        <v>WA.2378.EBD.952.201.B.524113</v>
      </c>
    </row>
    <row r="1799" spans="1:68">
      <c r="A1799" t="s">
        <v>5010</v>
      </c>
      <c r="B1799" t="s">
        <v>4936</v>
      </c>
      <c r="C1799" t="s">
        <v>4937</v>
      </c>
      <c r="D1799" t="s">
        <v>3795</v>
      </c>
      <c r="E1799" t="s">
        <v>197</v>
      </c>
      <c r="F1799" t="s">
        <v>3842</v>
      </c>
      <c r="G1799" t="s">
        <v>2445</v>
      </c>
      <c r="H1799" t="s">
        <v>4938</v>
      </c>
      <c r="I1799">
        <v>5</v>
      </c>
      <c r="J1799" t="s">
        <v>5031</v>
      </c>
      <c r="K1799">
        <v>1</v>
      </c>
      <c r="L1799" t="s">
        <v>1295</v>
      </c>
      <c r="M1799" t="s">
        <v>511</v>
      </c>
      <c r="N1799" t="s">
        <v>128</v>
      </c>
      <c r="O1799" t="s">
        <v>504</v>
      </c>
      <c r="P1799" t="s">
        <v>8</v>
      </c>
      <c r="Q1799" t="s">
        <v>4570</v>
      </c>
      <c r="R1799" t="s">
        <v>4940</v>
      </c>
      <c r="S1799" t="s">
        <v>195</v>
      </c>
      <c r="T1799" t="s">
        <v>4570</v>
      </c>
      <c r="U1799" t="s">
        <v>4570</v>
      </c>
      <c r="V1799" t="s">
        <v>4496</v>
      </c>
      <c r="W1799" t="s">
        <v>4570</v>
      </c>
      <c r="X1799" t="s">
        <v>7008</v>
      </c>
      <c r="Y1799" t="s">
        <v>7009</v>
      </c>
      <c r="Z1799" t="s">
        <v>8</v>
      </c>
      <c r="AA1799">
        <v>0</v>
      </c>
      <c r="AB1799" t="s">
        <v>195</v>
      </c>
      <c r="AC1799">
        <v>0</v>
      </c>
      <c r="AD1799" t="s">
        <v>195</v>
      </c>
      <c r="AE1799">
        <v>0</v>
      </c>
      <c r="AF1799" t="s">
        <v>195</v>
      </c>
      <c r="AG1799">
        <v>0</v>
      </c>
      <c r="AH1799" t="s">
        <v>195</v>
      </c>
      <c r="AI1799">
        <v>2</v>
      </c>
      <c r="AJ1799" t="s">
        <v>25</v>
      </c>
      <c r="AK1799">
        <v>280000</v>
      </c>
      <c r="AL1799">
        <v>560000</v>
      </c>
      <c r="AM1799" t="s">
        <v>195</v>
      </c>
      <c r="AN1799">
        <v>0</v>
      </c>
      <c r="AO1799" t="s">
        <v>5011</v>
      </c>
      <c r="AP1799">
        <v>37106</v>
      </c>
      <c r="AQ1799">
        <v>41619</v>
      </c>
      <c r="AR1799">
        <v>47024</v>
      </c>
      <c r="AS1799">
        <v>38549</v>
      </c>
      <c r="AT1799">
        <v>39403</v>
      </c>
      <c r="AU1799">
        <v>40574</v>
      </c>
      <c r="AV1799">
        <v>28694</v>
      </c>
      <c r="AW1799">
        <v>2092</v>
      </c>
      <c r="AX1799">
        <v>2035</v>
      </c>
      <c r="AY1799">
        <v>1974</v>
      </c>
      <c r="AZ1799">
        <v>1124</v>
      </c>
      <c r="BA1799">
        <v>279806</v>
      </c>
      <c r="BB1799" t="s">
        <v>3796</v>
      </c>
      <c r="BC1799" t="s">
        <v>3797</v>
      </c>
      <c r="BD1799" t="s">
        <v>3843</v>
      </c>
      <c r="BE1799" t="s">
        <v>3844</v>
      </c>
      <c r="BF1799" t="s">
        <v>6591</v>
      </c>
      <c r="BG1799" t="s">
        <v>6945</v>
      </c>
      <c r="BH1799" t="s">
        <v>5764</v>
      </c>
      <c r="BI1799" t="s">
        <v>195</v>
      </c>
      <c r="BJ1799" t="s">
        <v>195</v>
      </c>
      <c r="BK1799" t="s">
        <v>505</v>
      </c>
      <c r="BL1799" t="s">
        <v>7010</v>
      </c>
      <c r="BM1799" t="s">
        <v>4949</v>
      </c>
      <c r="BN1799" t="s">
        <v>5509</v>
      </c>
      <c r="BO1799" t="s">
        <v>4950</v>
      </c>
      <c r="BP1799" s="441" t="str">
        <f t="shared" si="28"/>
        <v>WA.2378.EBD.952.201.D.524113</v>
      </c>
    </row>
    <row r="1800" spans="1:68">
      <c r="A1800" t="s">
        <v>4935</v>
      </c>
      <c r="B1800" t="s">
        <v>4936</v>
      </c>
      <c r="C1800" t="s">
        <v>4937</v>
      </c>
      <c r="D1800" t="s">
        <v>3795</v>
      </c>
      <c r="E1800" t="s">
        <v>197</v>
      </c>
      <c r="F1800" t="s">
        <v>3812</v>
      </c>
      <c r="G1800" t="s">
        <v>820</v>
      </c>
      <c r="H1800" t="s">
        <v>4938</v>
      </c>
      <c r="I1800">
        <v>9</v>
      </c>
      <c r="J1800" t="s">
        <v>5716</v>
      </c>
      <c r="K1800">
        <v>1</v>
      </c>
      <c r="L1800" t="s">
        <v>546</v>
      </c>
      <c r="M1800" t="s">
        <v>2095</v>
      </c>
      <c r="N1800" t="s">
        <v>93</v>
      </c>
      <c r="O1800" t="s">
        <v>553</v>
      </c>
      <c r="P1800" t="s">
        <v>8</v>
      </c>
      <c r="Q1800" t="s">
        <v>4570</v>
      </c>
      <c r="R1800" t="s">
        <v>4940</v>
      </c>
      <c r="S1800" t="s">
        <v>195</v>
      </c>
      <c r="T1800" t="s">
        <v>4570</v>
      </c>
      <c r="U1800" t="s">
        <v>4570</v>
      </c>
      <c r="V1800" t="s">
        <v>4496</v>
      </c>
      <c r="W1800" t="s">
        <v>4570</v>
      </c>
      <c r="X1800" t="s">
        <v>7011</v>
      </c>
      <c r="Y1800" t="s">
        <v>7012</v>
      </c>
      <c r="Z1800" t="s">
        <v>8</v>
      </c>
      <c r="AA1800">
        <v>0</v>
      </c>
      <c r="AB1800" t="s">
        <v>195</v>
      </c>
      <c r="AC1800">
        <v>0</v>
      </c>
      <c r="AD1800" t="s">
        <v>195</v>
      </c>
      <c r="AE1800">
        <v>0</v>
      </c>
      <c r="AF1800" t="s">
        <v>195</v>
      </c>
      <c r="AG1800">
        <v>0</v>
      </c>
      <c r="AH1800" t="s">
        <v>195</v>
      </c>
      <c r="AI1800">
        <v>12</v>
      </c>
      <c r="AJ1800" t="s">
        <v>96</v>
      </c>
      <c r="AK1800">
        <v>4100000</v>
      </c>
      <c r="AL1800">
        <v>49200000</v>
      </c>
      <c r="AM1800" t="s">
        <v>195</v>
      </c>
      <c r="AN1800">
        <v>0</v>
      </c>
      <c r="AO1800" t="s">
        <v>4943</v>
      </c>
      <c r="AP1800">
        <v>277889</v>
      </c>
      <c r="AQ1800">
        <v>1281937</v>
      </c>
      <c r="AR1800">
        <v>3656183</v>
      </c>
      <c r="AS1800">
        <v>3817279</v>
      </c>
      <c r="AT1800">
        <v>4164733</v>
      </c>
      <c r="AU1800">
        <v>4712784</v>
      </c>
      <c r="AV1800">
        <v>4667375</v>
      </c>
      <c r="AW1800">
        <v>7606147</v>
      </c>
      <c r="AX1800">
        <v>7342385</v>
      </c>
      <c r="AY1800">
        <v>6289815</v>
      </c>
      <c r="AZ1800">
        <v>5193319</v>
      </c>
      <c r="BA1800">
        <v>190154</v>
      </c>
      <c r="BB1800" t="s">
        <v>3796</v>
      </c>
      <c r="BC1800" t="s">
        <v>3797</v>
      </c>
      <c r="BD1800" t="s">
        <v>3813</v>
      </c>
      <c r="BE1800" t="s">
        <v>4605</v>
      </c>
      <c r="BF1800" t="s">
        <v>3734</v>
      </c>
      <c r="BG1800" t="s">
        <v>6980</v>
      </c>
      <c r="BH1800" t="s">
        <v>5764</v>
      </c>
      <c r="BI1800" t="s">
        <v>195</v>
      </c>
      <c r="BJ1800" t="s">
        <v>195</v>
      </c>
      <c r="BK1800" t="s">
        <v>3779</v>
      </c>
      <c r="BL1800" t="s">
        <v>7013</v>
      </c>
      <c r="BM1800" t="s">
        <v>4949</v>
      </c>
      <c r="BN1800" t="s">
        <v>95</v>
      </c>
      <c r="BO1800" t="s">
        <v>4950</v>
      </c>
      <c r="BP1800" s="441" t="str">
        <f t="shared" si="28"/>
        <v>WA.2378.EBA.994.002.DB.522141</v>
      </c>
    </row>
    <row r="1801" spans="1:68">
      <c r="A1801" t="s">
        <v>4935</v>
      </c>
      <c r="B1801" t="s">
        <v>4936</v>
      </c>
      <c r="C1801" t="s">
        <v>4937</v>
      </c>
      <c r="D1801" t="s">
        <v>3795</v>
      </c>
      <c r="E1801" t="s">
        <v>197</v>
      </c>
      <c r="F1801" t="s">
        <v>3812</v>
      </c>
      <c r="G1801" t="s">
        <v>820</v>
      </c>
      <c r="H1801" t="s">
        <v>4938</v>
      </c>
      <c r="I1801">
        <v>9</v>
      </c>
      <c r="J1801" t="s">
        <v>5716</v>
      </c>
      <c r="K1801">
        <v>1</v>
      </c>
      <c r="L1801" t="s">
        <v>546</v>
      </c>
      <c r="M1801" t="s">
        <v>2095</v>
      </c>
      <c r="N1801" t="s">
        <v>93</v>
      </c>
      <c r="O1801" t="s">
        <v>553</v>
      </c>
      <c r="P1801" t="s">
        <v>8</v>
      </c>
      <c r="Q1801" t="s">
        <v>4570</v>
      </c>
      <c r="R1801" t="s">
        <v>4940</v>
      </c>
      <c r="S1801" t="s">
        <v>195</v>
      </c>
      <c r="T1801" t="s">
        <v>4570</v>
      </c>
      <c r="U1801" t="s">
        <v>4570</v>
      </c>
      <c r="V1801" t="s">
        <v>4951</v>
      </c>
      <c r="W1801" t="s">
        <v>4496</v>
      </c>
      <c r="X1801" t="s">
        <v>7014</v>
      </c>
      <c r="Y1801" t="s">
        <v>7015</v>
      </c>
      <c r="Z1801" t="s">
        <v>8</v>
      </c>
      <c r="AA1801">
        <v>0</v>
      </c>
      <c r="AB1801" t="s">
        <v>195</v>
      </c>
      <c r="AC1801">
        <v>0</v>
      </c>
      <c r="AD1801" t="s">
        <v>195</v>
      </c>
      <c r="AE1801">
        <v>0</v>
      </c>
      <c r="AF1801" t="s">
        <v>195</v>
      </c>
      <c r="AG1801">
        <v>0</v>
      </c>
      <c r="AH1801" t="s">
        <v>195</v>
      </c>
      <c r="AI1801">
        <v>12</v>
      </c>
      <c r="AJ1801" t="s">
        <v>96</v>
      </c>
      <c r="AK1801">
        <v>3000000</v>
      </c>
      <c r="AL1801">
        <v>36000000</v>
      </c>
      <c r="AM1801" t="s">
        <v>195</v>
      </c>
      <c r="AN1801">
        <v>0</v>
      </c>
      <c r="AO1801" t="s">
        <v>4943</v>
      </c>
      <c r="AP1801">
        <v>203334</v>
      </c>
      <c r="AQ1801">
        <v>938003</v>
      </c>
      <c r="AR1801">
        <v>2675256</v>
      </c>
      <c r="AS1801">
        <v>2793131</v>
      </c>
      <c r="AT1801">
        <v>3047365</v>
      </c>
      <c r="AU1801">
        <v>3448379</v>
      </c>
      <c r="AV1801">
        <v>3415153</v>
      </c>
      <c r="AW1801">
        <v>5565473</v>
      </c>
      <c r="AX1801">
        <v>5372477</v>
      </c>
      <c r="AY1801">
        <v>4602304</v>
      </c>
      <c r="AZ1801">
        <v>3799990</v>
      </c>
      <c r="BA1801">
        <v>139135</v>
      </c>
      <c r="BB1801" t="s">
        <v>3796</v>
      </c>
      <c r="BC1801" t="s">
        <v>3797</v>
      </c>
      <c r="BD1801" t="s">
        <v>3813</v>
      </c>
      <c r="BE1801" t="s">
        <v>4605</v>
      </c>
      <c r="BF1801" t="s">
        <v>3734</v>
      </c>
      <c r="BG1801" t="s">
        <v>6980</v>
      </c>
      <c r="BH1801" t="s">
        <v>5764</v>
      </c>
      <c r="BI1801" t="s">
        <v>195</v>
      </c>
      <c r="BJ1801" t="s">
        <v>195</v>
      </c>
      <c r="BK1801" t="s">
        <v>3779</v>
      </c>
      <c r="BL1801" t="s">
        <v>7016</v>
      </c>
      <c r="BM1801" t="s">
        <v>4949</v>
      </c>
      <c r="BN1801" t="s">
        <v>95</v>
      </c>
      <c r="BO1801" t="s">
        <v>4950</v>
      </c>
      <c r="BP1801" s="441" t="str">
        <f t="shared" si="28"/>
        <v>WA.2378.EBA.994.002.DB.522141</v>
      </c>
    </row>
    <row r="1802" spans="1:68">
      <c r="A1802" t="s">
        <v>4935</v>
      </c>
      <c r="B1802" t="s">
        <v>4936</v>
      </c>
      <c r="C1802" t="s">
        <v>4937</v>
      </c>
      <c r="D1802" t="s">
        <v>3795</v>
      </c>
      <c r="E1802" t="s">
        <v>197</v>
      </c>
      <c r="F1802" t="s">
        <v>3812</v>
      </c>
      <c r="G1802" t="s">
        <v>820</v>
      </c>
      <c r="H1802" t="s">
        <v>4938</v>
      </c>
      <c r="I1802">
        <v>9</v>
      </c>
      <c r="J1802" t="s">
        <v>5716</v>
      </c>
      <c r="K1802">
        <v>1</v>
      </c>
      <c r="L1802" t="s">
        <v>546</v>
      </c>
      <c r="M1802" t="s">
        <v>2095</v>
      </c>
      <c r="N1802" t="s">
        <v>93</v>
      </c>
      <c r="O1802" t="s">
        <v>553</v>
      </c>
      <c r="P1802" t="s">
        <v>8</v>
      </c>
      <c r="Q1802" t="s">
        <v>4570</v>
      </c>
      <c r="R1802" t="s">
        <v>4940</v>
      </c>
      <c r="S1802" t="s">
        <v>195</v>
      </c>
      <c r="T1802" t="s">
        <v>4570</v>
      </c>
      <c r="U1802" t="s">
        <v>4570</v>
      </c>
      <c r="V1802" t="s">
        <v>5001</v>
      </c>
      <c r="W1802" t="s">
        <v>4951</v>
      </c>
      <c r="X1802" t="s">
        <v>7017</v>
      </c>
      <c r="Y1802" t="s">
        <v>7018</v>
      </c>
      <c r="Z1802" t="s">
        <v>8</v>
      </c>
      <c r="AA1802">
        <v>0</v>
      </c>
      <c r="AB1802" t="s">
        <v>195</v>
      </c>
      <c r="AC1802">
        <v>0</v>
      </c>
      <c r="AD1802" t="s">
        <v>195</v>
      </c>
      <c r="AE1802">
        <v>0</v>
      </c>
      <c r="AF1802" t="s">
        <v>195</v>
      </c>
      <c r="AG1802">
        <v>0</v>
      </c>
      <c r="AH1802" t="s">
        <v>195</v>
      </c>
      <c r="AI1802">
        <v>1</v>
      </c>
      <c r="AJ1802" t="s">
        <v>9</v>
      </c>
      <c r="AK1802">
        <v>50000000</v>
      </c>
      <c r="AL1802">
        <v>50000000</v>
      </c>
      <c r="AM1802" t="s">
        <v>195</v>
      </c>
      <c r="AN1802">
        <v>0</v>
      </c>
      <c r="AO1802" t="s">
        <v>4943</v>
      </c>
      <c r="AP1802">
        <v>282408</v>
      </c>
      <c r="AQ1802">
        <v>1302781</v>
      </c>
      <c r="AR1802">
        <v>3715633</v>
      </c>
      <c r="AS1802">
        <v>3879349</v>
      </c>
      <c r="AT1802">
        <v>4232452</v>
      </c>
      <c r="AU1802">
        <v>4789415</v>
      </c>
      <c r="AV1802">
        <v>4743267</v>
      </c>
      <c r="AW1802">
        <v>7729824</v>
      </c>
      <c r="AX1802">
        <v>7461773</v>
      </c>
      <c r="AY1802">
        <v>6392089</v>
      </c>
      <c r="AZ1802">
        <v>5277764</v>
      </c>
      <c r="BA1802">
        <v>193245</v>
      </c>
      <c r="BB1802" t="s">
        <v>3796</v>
      </c>
      <c r="BC1802" t="s">
        <v>3797</v>
      </c>
      <c r="BD1802" t="s">
        <v>3813</v>
      </c>
      <c r="BE1802" t="s">
        <v>4605</v>
      </c>
      <c r="BF1802" t="s">
        <v>3734</v>
      </c>
      <c r="BG1802" t="s">
        <v>6980</v>
      </c>
      <c r="BH1802" t="s">
        <v>5764</v>
      </c>
      <c r="BI1802" t="s">
        <v>195</v>
      </c>
      <c r="BJ1802" t="s">
        <v>195</v>
      </c>
      <c r="BK1802" t="s">
        <v>3779</v>
      </c>
      <c r="BL1802" t="s">
        <v>7019</v>
      </c>
      <c r="BM1802" t="s">
        <v>4949</v>
      </c>
      <c r="BN1802" t="s">
        <v>95</v>
      </c>
      <c r="BO1802" t="s">
        <v>4950</v>
      </c>
      <c r="BP1802" s="441" t="str">
        <f t="shared" si="28"/>
        <v>WA.2378.EBA.994.002.DB.522141</v>
      </c>
    </row>
    <row r="1803" spans="1:68">
      <c r="A1803" t="s">
        <v>4935</v>
      </c>
      <c r="B1803" t="s">
        <v>4936</v>
      </c>
      <c r="C1803" t="s">
        <v>4937</v>
      </c>
      <c r="D1803" t="s">
        <v>3795</v>
      </c>
      <c r="E1803" t="s">
        <v>197</v>
      </c>
      <c r="F1803" t="s">
        <v>3812</v>
      </c>
      <c r="G1803" t="s">
        <v>820</v>
      </c>
      <c r="H1803" t="s">
        <v>4938</v>
      </c>
      <c r="I1803">
        <v>9</v>
      </c>
      <c r="J1803" t="s">
        <v>5716</v>
      </c>
      <c r="K1803">
        <v>1</v>
      </c>
      <c r="L1803" t="s">
        <v>546</v>
      </c>
      <c r="M1803" t="s">
        <v>2095</v>
      </c>
      <c r="N1803" t="s">
        <v>93</v>
      </c>
      <c r="O1803" t="s">
        <v>553</v>
      </c>
      <c r="P1803" t="s">
        <v>8</v>
      </c>
      <c r="Q1803" t="s">
        <v>4570</v>
      </c>
      <c r="R1803" t="s">
        <v>4940</v>
      </c>
      <c r="S1803" t="s">
        <v>195</v>
      </c>
      <c r="T1803" t="s">
        <v>4570</v>
      </c>
      <c r="U1803" t="s">
        <v>4570</v>
      </c>
      <c r="V1803" t="s">
        <v>5092</v>
      </c>
      <c r="W1803" t="s">
        <v>5001</v>
      </c>
      <c r="X1803" t="s">
        <v>7020</v>
      </c>
      <c r="Y1803" t="s">
        <v>7021</v>
      </c>
      <c r="Z1803" t="s">
        <v>8</v>
      </c>
      <c r="AA1803">
        <v>0</v>
      </c>
      <c r="AB1803" t="s">
        <v>195</v>
      </c>
      <c r="AC1803">
        <v>0</v>
      </c>
      <c r="AD1803" t="s">
        <v>195</v>
      </c>
      <c r="AE1803">
        <v>0</v>
      </c>
      <c r="AF1803" t="s">
        <v>195</v>
      </c>
      <c r="AG1803">
        <v>0</v>
      </c>
      <c r="AH1803" t="s">
        <v>195</v>
      </c>
      <c r="AI1803">
        <v>12</v>
      </c>
      <c r="AJ1803" t="s">
        <v>96</v>
      </c>
      <c r="AK1803">
        <v>13100000</v>
      </c>
      <c r="AL1803">
        <v>157200000</v>
      </c>
      <c r="AM1803" t="s">
        <v>195</v>
      </c>
      <c r="AN1803">
        <v>0</v>
      </c>
      <c r="AO1803" t="s">
        <v>4943</v>
      </c>
      <c r="AP1803">
        <v>887890</v>
      </c>
      <c r="AQ1803">
        <v>4095944</v>
      </c>
      <c r="AR1803">
        <v>11681951</v>
      </c>
      <c r="AS1803">
        <v>12196673</v>
      </c>
      <c r="AT1803">
        <v>13306829</v>
      </c>
      <c r="AU1803">
        <v>15057921</v>
      </c>
      <c r="AV1803">
        <v>14912833</v>
      </c>
      <c r="AW1803">
        <v>24302566</v>
      </c>
      <c r="AX1803">
        <v>23459814</v>
      </c>
      <c r="AY1803">
        <v>20096727</v>
      </c>
      <c r="AZ1803">
        <v>16593289</v>
      </c>
      <c r="BA1803">
        <v>607563</v>
      </c>
      <c r="BB1803" t="s">
        <v>3796</v>
      </c>
      <c r="BC1803" t="s">
        <v>3797</v>
      </c>
      <c r="BD1803" t="s">
        <v>3813</v>
      </c>
      <c r="BE1803" t="s">
        <v>4605</v>
      </c>
      <c r="BF1803" t="s">
        <v>3734</v>
      </c>
      <c r="BG1803" t="s">
        <v>6980</v>
      </c>
      <c r="BH1803" t="s">
        <v>5764</v>
      </c>
      <c r="BI1803" t="s">
        <v>195</v>
      </c>
      <c r="BJ1803" t="s">
        <v>195</v>
      </c>
      <c r="BK1803" t="s">
        <v>3779</v>
      </c>
      <c r="BL1803" t="s">
        <v>7022</v>
      </c>
      <c r="BM1803" t="s">
        <v>4949</v>
      </c>
      <c r="BN1803" t="s">
        <v>95</v>
      </c>
      <c r="BO1803" t="s">
        <v>4950</v>
      </c>
      <c r="BP1803" s="441" t="str">
        <f t="shared" si="28"/>
        <v>WA.2378.EBA.994.002.DB.522141</v>
      </c>
    </row>
    <row r="1804" spans="1:68">
      <c r="A1804" t="s">
        <v>5010</v>
      </c>
      <c r="B1804" t="s">
        <v>4936</v>
      </c>
      <c r="C1804" t="s">
        <v>4937</v>
      </c>
      <c r="D1804" t="s">
        <v>3795</v>
      </c>
      <c r="E1804" t="s">
        <v>197</v>
      </c>
      <c r="F1804" t="s">
        <v>3812</v>
      </c>
      <c r="G1804" t="s">
        <v>820</v>
      </c>
      <c r="H1804" t="s">
        <v>4938</v>
      </c>
      <c r="I1804">
        <v>9</v>
      </c>
      <c r="J1804" t="s">
        <v>5716</v>
      </c>
      <c r="K1804">
        <v>1</v>
      </c>
      <c r="L1804" t="s">
        <v>546</v>
      </c>
      <c r="M1804" t="s">
        <v>2095</v>
      </c>
      <c r="N1804" t="s">
        <v>93</v>
      </c>
      <c r="O1804" t="s">
        <v>553</v>
      </c>
      <c r="P1804" t="s">
        <v>8</v>
      </c>
      <c r="Q1804" t="s">
        <v>4570</v>
      </c>
      <c r="R1804" t="s">
        <v>4940</v>
      </c>
      <c r="S1804" t="s">
        <v>195</v>
      </c>
      <c r="T1804" t="s">
        <v>4570</v>
      </c>
      <c r="U1804" t="s">
        <v>4570</v>
      </c>
      <c r="V1804" t="s">
        <v>4496</v>
      </c>
      <c r="W1804" t="s">
        <v>4570</v>
      </c>
      <c r="X1804" t="s">
        <v>7011</v>
      </c>
      <c r="Y1804" t="s">
        <v>7012</v>
      </c>
      <c r="Z1804" t="s">
        <v>8</v>
      </c>
      <c r="AA1804">
        <v>0</v>
      </c>
      <c r="AB1804" t="s">
        <v>195</v>
      </c>
      <c r="AC1804">
        <v>0</v>
      </c>
      <c r="AD1804" t="s">
        <v>195</v>
      </c>
      <c r="AE1804">
        <v>0</v>
      </c>
      <c r="AF1804" t="s">
        <v>195</v>
      </c>
      <c r="AG1804">
        <v>0</v>
      </c>
      <c r="AH1804" t="s">
        <v>195</v>
      </c>
      <c r="AI1804">
        <v>12</v>
      </c>
      <c r="AJ1804" t="s">
        <v>96</v>
      </c>
      <c r="AK1804">
        <v>4100000</v>
      </c>
      <c r="AL1804">
        <v>49200000</v>
      </c>
      <c r="AM1804" t="s">
        <v>195</v>
      </c>
      <c r="AN1804">
        <v>0</v>
      </c>
      <c r="AO1804" t="s">
        <v>5011</v>
      </c>
      <c r="AP1804">
        <v>276815</v>
      </c>
      <c r="AQ1804">
        <v>1276982</v>
      </c>
      <c r="AR1804">
        <v>3642052</v>
      </c>
      <c r="AS1804">
        <v>3757167</v>
      </c>
      <c r="AT1804">
        <v>2024383</v>
      </c>
      <c r="AU1804">
        <v>2502899</v>
      </c>
      <c r="AV1804">
        <v>4541473</v>
      </c>
      <c r="AW1804">
        <v>6883098</v>
      </c>
      <c r="AX1804">
        <v>6669468</v>
      </c>
      <c r="AY1804">
        <v>5763822</v>
      </c>
      <c r="AZ1804">
        <v>6881328</v>
      </c>
      <c r="BA1804">
        <v>4980513</v>
      </c>
      <c r="BB1804" t="s">
        <v>3796</v>
      </c>
      <c r="BC1804" t="s">
        <v>3797</v>
      </c>
      <c r="BD1804" t="s">
        <v>3813</v>
      </c>
      <c r="BE1804" t="s">
        <v>4605</v>
      </c>
      <c r="BF1804" t="s">
        <v>3734</v>
      </c>
      <c r="BG1804" t="s">
        <v>6980</v>
      </c>
      <c r="BH1804" t="s">
        <v>5764</v>
      </c>
      <c r="BI1804" t="s">
        <v>195</v>
      </c>
      <c r="BJ1804" t="s">
        <v>195</v>
      </c>
      <c r="BK1804" t="s">
        <v>3779</v>
      </c>
      <c r="BL1804" t="s">
        <v>7013</v>
      </c>
      <c r="BM1804" t="s">
        <v>4949</v>
      </c>
      <c r="BN1804" t="s">
        <v>95</v>
      </c>
      <c r="BO1804" t="s">
        <v>4950</v>
      </c>
      <c r="BP1804" s="441" t="str">
        <f t="shared" si="28"/>
        <v>WA.2378.EBA.994.002.DB.522141</v>
      </c>
    </row>
    <row r="1805" spans="1:68">
      <c r="A1805" t="s">
        <v>5010</v>
      </c>
      <c r="B1805" t="s">
        <v>4936</v>
      </c>
      <c r="C1805" t="s">
        <v>4937</v>
      </c>
      <c r="D1805" t="s">
        <v>3795</v>
      </c>
      <c r="E1805" t="s">
        <v>197</v>
      </c>
      <c r="F1805" t="s">
        <v>3812</v>
      </c>
      <c r="G1805" t="s">
        <v>820</v>
      </c>
      <c r="H1805" t="s">
        <v>4938</v>
      </c>
      <c r="I1805">
        <v>9</v>
      </c>
      <c r="J1805" t="s">
        <v>5716</v>
      </c>
      <c r="K1805">
        <v>1</v>
      </c>
      <c r="L1805" t="s">
        <v>546</v>
      </c>
      <c r="M1805" t="s">
        <v>2095</v>
      </c>
      <c r="N1805" t="s">
        <v>93</v>
      </c>
      <c r="O1805" t="s">
        <v>553</v>
      </c>
      <c r="P1805" t="s">
        <v>8</v>
      </c>
      <c r="Q1805" t="s">
        <v>4570</v>
      </c>
      <c r="R1805" t="s">
        <v>4940</v>
      </c>
      <c r="S1805" t="s">
        <v>195</v>
      </c>
      <c r="T1805" t="s">
        <v>4570</v>
      </c>
      <c r="U1805" t="s">
        <v>4570</v>
      </c>
      <c r="V1805" t="s">
        <v>4951</v>
      </c>
      <c r="W1805" t="s">
        <v>4496</v>
      </c>
      <c r="X1805" t="s">
        <v>7014</v>
      </c>
      <c r="Y1805" t="s">
        <v>7015</v>
      </c>
      <c r="Z1805" t="s">
        <v>8</v>
      </c>
      <c r="AA1805">
        <v>0</v>
      </c>
      <c r="AB1805" t="s">
        <v>195</v>
      </c>
      <c r="AC1805">
        <v>0</v>
      </c>
      <c r="AD1805" t="s">
        <v>195</v>
      </c>
      <c r="AE1805">
        <v>0</v>
      </c>
      <c r="AF1805" t="s">
        <v>195</v>
      </c>
      <c r="AG1805">
        <v>0</v>
      </c>
      <c r="AH1805" t="s">
        <v>195</v>
      </c>
      <c r="AI1805">
        <v>12</v>
      </c>
      <c r="AJ1805" t="s">
        <v>96</v>
      </c>
      <c r="AK1805">
        <v>3000000</v>
      </c>
      <c r="AL1805">
        <v>36000000</v>
      </c>
      <c r="AM1805" t="s">
        <v>195</v>
      </c>
      <c r="AN1805">
        <v>0</v>
      </c>
      <c r="AO1805" t="s">
        <v>5011</v>
      </c>
      <c r="AP1805">
        <v>202548</v>
      </c>
      <c r="AQ1805">
        <v>934377</v>
      </c>
      <c r="AR1805">
        <v>2664916</v>
      </c>
      <c r="AS1805">
        <v>2749146</v>
      </c>
      <c r="AT1805">
        <v>1481256</v>
      </c>
      <c r="AU1805">
        <v>1831389</v>
      </c>
      <c r="AV1805">
        <v>3323029</v>
      </c>
      <c r="AW1805">
        <v>5036413</v>
      </c>
      <c r="AX1805">
        <v>4880099</v>
      </c>
      <c r="AY1805">
        <v>4217431</v>
      </c>
      <c r="AZ1805">
        <v>5035118</v>
      </c>
      <c r="BA1805">
        <v>3644278</v>
      </c>
      <c r="BB1805" t="s">
        <v>3796</v>
      </c>
      <c r="BC1805" t="s">
        <v>3797</v>
      </c>
      <c r="BD1805" t="s">
        <v>3813</v>
      </c>
      <c r="BE1805" t="s">
        <v>4605</v>
      </c>
      <c r="BF1805" t="s">
        <v>3734</v>
      </c>
      <c r="BG1805" t="s">
        <v>6980</v>
      </c>
      <c r="BH1805" t="s">
        <v>5764</v>
      </c>
      <c r="BI1805" t="s">
        <v>195</v>
      </c>
      <c r="BJ1805" t="s">
        <v>195</v>
      </c>
      <c r="BK1805" t="s">
        <v>3779</v>
      </c>
      <c r="BL1805" t="s">
        <v>7016</v>
      </c>
      <c r="BM1805" t="s">
        <v>4949</v>
      </c>
      <c r="BN1805" t="s">
        <v>95</v>
      </c>
      <c r="BO1805" t="s">
        <v>4950</v>
      </c>
      <c r="BP1805" s="441" t="str">
        <f t="shared" si="28"/>
        <v>WA.2378.EBA.994.002.DB.522141</v>
      </c>
    </row>
    <row r="1806" spans="1:68">
      <c r="A1806" t="s">
        <v>5010</v>
      </c>
      <c r="B1806" t="s">
        <v>4936</v>
      </c>
      <c r="C1806" t="s">
        <v>4937</v>
      </c>
      <c r="D1806" t="s">
        <v>3795</v>
      </c>
      <c r="E1806" t="s">
        <v>197</v>
      </c>
      <c r="F1806" t="s">
        <v>3812</v>
      </c>
      <c r="G1806" t="s">
        <v>820</v>
      </c>
      <c r="H1806" t="s">
        <v>4938</v>
      </c>
      <c r="I1806">
        <v>9</v>
      </c>
      <c r="J1806" t="s">
        <v>5716</v>
      </c>
      <c r="K1806">
        <v>1</v>
      </c>
      <c r="L1806" t="s">
        <v>546</v>
      </c>
      <c r="M1806" t="s">
        <v>2095</v>
      </c>
      <c r="N1806" t="s">
        <v>93</v>
      </c>
      <c r="O1806" t="s">
        <v>553</v>
      </c>
      <c r="P1806" t="s">
        <v>8</v>
      </c>
      <c r="Q1806" t="s">
        <v>4570</v>
      </c>
      <c r="R1806" t="s">
        <v>4940</v>
      </c>
      <c r="S1806" t="s">
        <v>195</v>
      </c>
      <c r="T1806" t="s">
        <v>4570</v>
      </c>
      <c r="U1806" t="s">
        <v>4570</v>
      </c>
      <c r="V1806" t="s">
        <v>5001</v>
      </c>
      <c r="W1806" t="s">
        <v>4951</v>
      </c>
      <c r="X1806" t="s">
        <v>7017</v>
      </c>
      <c r="Y1806" t="s">
        <v>7018</v>
      </c>
      <c r="Z1806" t="s">
        <v>8</v>
      </c>
      <c r="AA1806">
        <v>0</v>
      </c>
      <c r="AB1806" t="s">
        <v>195</v>
      </c>
      <c r="AC1806">
        <v>0</v>
      </c>
      <c r="AD1806" t="s">
        <v>195</v>
      </c>
      <c r="AE1806">
        <v>0</v>
      </c>
      <c r="AF1806" t="s">
        <v>195</v>
      </c>
      <c r="AG1806">
        <v>0</v>
      </c>
      <c r="AH1806" t="s">
        <v>195</v>
      </c>
      <c r="AI1806">
        <v>1</v>
      </c>
      <c r="AJ1806" t="s">
        <v>9</v>
      </c>
      <c r="AK1806">
        <v>50000000</v>
      </c>
      <c r="AL1806">
        <v>50000000</v>
      </c>
      <c r="AM1806" t="s">
        <v>195</v>
      </c>
      <c r="AN1806">
        <v>0</v>
      </c>
      <c r="AO1806" t="s">
        <v>5011</v>
      </c>
      <c r="AP1806">
        <v>281316</v>
      </c>
      <c r="AQ1806">
        <v>1297746</v>
      </c>
      <c r="AR1806">
        <v>3701273</v>
      </c>
      <c r="AS1806">
        <v>3818259</v>
      </c>
      <c r="AT1806">
        <v>2057300</v>
      </c>
      <c r="AU1806">
        <v>2543596</v>
      </c>
      <c r="AV1806">
        <v>4615318</v>
      </c>
      <c r="AW1806">
        <v>6995018</v>
      </c>
      <c r="AX1806">
        <v>6777915</v>
      </c>
      <c r="AY1806">
        <v>5857542</v>
      </c>
      <c r="AZ1806">
        <v>6993220</v>
      </c>
      <c r="BA1806">
        <v>5061497</v>
      </c>
      <c r="BB1806" t="s">
        <v>3796</v>
      </c>
      <c r="BC1806" t="s">
        <v>3797</v>
      </c>
      <c r="BD1806" t="s">
        <v>3813</v>
      </c>
      <c r="BE1806" t="s">
        <v>4605</v>
      </c>
      <c r="BF1806" t="s">
        <v>3734</v>
      </c>
      <c r="BG1806" t="s">
        <v>6980</v>
      </c>
      <c r="BH1806" t="s">
        <v>5764</v>
      </c>
      <c r="BI1806" t="s">
        <v>195</v>
      </c>
      <c r="BJ1806" t="s">
        <v>195</v>
      </c>
      <c r="BK1806" t="s">
        <v>3779</v>
      </c>
      <c r="BL1806" t="s">
        <v>7019</v>
      </c>
      <c r="BM1806" t="s">
        <v>4949</v>
      </c>
      <c r="BN1806" t="s">
        <v>95</v>
      </c>
      <c r="BO1806" t="s">
        <v>4950</v>
      </c>
      <c r="BP1806" s="441" t="str">
        <f t="shared" si="28"/>
        <v>WA.2378.EBA.994.002.DB.522141</v>
      </c>
    </row>
    <row r="1807" spans="1:68">
      <c r="A1807" t="s">
        <v>5010</v>
      </c>
      <c r="B1807" t="s">
        <v>4936</v>
      </c>
      <c r="C1807" t="s">
        <v>4937</v>
      </c>
      <c r="D1807" t="s">
        <v>3795</v>
      </c>
      <c r="E1807" t="s">
        <v>197</v>
      </c>
      <c r="F1807" t="s">
        <v>3812</v>
      </c>
      <c r="G1807" t="s">
        <v>820</v>
      </c>
      <c r="H1807" t="s">
        <v>4938</v>
      </c>
      <c r="I1807">
        <v>9</v>
      </c>
      <c r="J1807" t="s">
        <v>5716</v>
      </c>
      <c r="K1807">
        <v>1</v>
      </c>
      <c r="L1807" t="s">
        <v>546</v>
      </c>
      <c r="M1807" t="s">
        <v>2095</v>
      </c>
      <c r="N1807" t="s">
        <v>93</v>
      </c>
      <c r="O1807" t="s">
        <v>553</v>
      </c>
      <c r="P1807" t="s">
        <v>8</v>
      </c>
      <c r="Q1807" t="s">
        <v>4570</v>
      </c>
      <c r="R1807" t="s">
        <v>4940</v>
      </c>
      <c r="S1807" t="s">
        <v>195</v>
      </c>
      <c r="T1807" t="s">
        <v>4570</v>
      </c>
      <c r="U1807" t="s">
        <v>4570</v>
      </c>
      <c r="V1807" t="s">
        <v>5092</v>
      </c>
      <c r="W1807" t="s">
        <v>5001</v>
      </c>
      <c r="X1807" t="s">
        <v>7020</v>
      </c>
      <c r="Y1807" t="s">
        <v>7021</v>
      </c>
      <c r="Z1807" t="s">
        <v>8</v>
      </c>
      <c r="AA1807">
        <v>0</v>
      </c>
      <c r="AB1807" t="s">
        <v>195</v>
      </c>
      <c r="AC1807">
        <v>0</v>
      </c>
      <c r="AD1807" t="s">
        <v>195</v>
      </c>
      <c r="AE1807">
        <v>0</v>
      </c>
      <c r="AF1807" t="s">
        <v>195</v>
      </c>
      <c r="AG1807">
        <v>0</v>
      </c>
      <c r="AH1807" t="s">
        <v>195</v>
      </c>
      <c r="AI1807">
        <v>12</v>
      </c>
      <c r="AJ1807" t="s">
        <v>96</v>
      </c>
      <c r="AK1807">
        <v>13100000</v>
      </c>
      <c r="AL1807">
        <v>157200000</v>
      </c>
      <c r="AM1807" t="s">
        <v>195</v>
      </c>
      <c r="AN1807">
        <v>0</v>
      </c>
      <c r="AO1807" t="s">
        <v>5011</v>
      </c>
      <c r="AP1807">
        <v>884458</v>
      </c>
      <c r="AQ1807">
        <v>4080114</v>
      </c>
      <c r="AR1807">
        <v>11636801</v>
      </c>
      <c r="AS1807">
        <v>12004606</v>
      </c>
      <c r="AT1807">
        <v>6468152</v>
      </c>
      <c r="AU1807">
        <v>7997066</v>
      </c>
      <c r="AV1807">
        <v>14510561</v>
      </c>
      <c r="AW1807">
        <v>21992337</v>
      </c>
      <c r="AX1807">
        <v>21309764</v>
      </c>
      <c r="AY1807">
        <v>18416113</v>
      </c>
      <c r="AZ1807">
        <v>21986683</v>
      </c>
      <c r="BA1807">
        <v>15913345</v>
      </c>
      <c r="BB1807" t="s">
        <v>3796</v>
      </c>
      <c r="BC1807" t="s">
        <v>3797</v>
      </c>
      <c r="BD1807" t="s">
        <v>3813</v>
      </c>
      <c r="BE1807" t="s">
        <v>4605</v>
      </c>
      <c r="BF1807" t="s">
        <v>3734</v>
      </c>
      <c r="BG1807" t="s">
        <v>6980</v>
      </c>
      <c r="BH1807" t="s">
        <v>5764</v>
      </c>
      <c r="BI1807" t="s">
        <v>195</v>
      </c>
      <c r="BJ1807" t="s">
        <v>195</v>
      </c>
      <c r="BK1807" t="s">
        <v>3779</v>
      </c>
      <c r="BL1807" t="s">
        <v>7022</v>
      </c>
      <c r="BM1807" t="s">
        <v>4949</v>
      </c>
      <c r="BN1807" t="s">
        <v>95</v>
      </c>
      <c r="BO1807" t="s">
        <v>4950</v>
      </c>
      <c r="BP1807" s="441" t="str">
        <f t="shared" si="28"/>
        <v>WA.2378.EBA.994.002.DB.522141</v>
      </c>
    </row>
    <row r="1808" spans="1:68">
      <c r="A1808" t="s">
        <v>4935</v>
      </c>
      <c r="B1808" t="s">
        <v>4936</v>
      </c>
      <c r="C1808" t="s">
        <v>4937</v>
      </c>
      <c r="D1808" t="s">
        <v>3795</v>
      </c>
      <c r="E1808" t="s">
        <v>197</v>
      </c>
      <c r="F1808" t="s">
        <v>3812</v>
      </c>
      <c r="G1808" t="s">
        <v>820</v>
      </c>
      <c r="H1808" t="s">
        <v>4938</v>
      </c>
      <c r="I1808">
        <v>9</v>
      </c>
      <c r="J1808" t="s">
        <v>5716</v>
      </c>
      <c r="K1808">
        <v>1</v>
      </c>
      <c r="L1808" t="s">
        <v>546</v>
      </c>
      <c r="M1808" t="s">
        <v>1750</v>
      </c>
      <c r="N1808" t="s">
        <v>2072</v>
      </c>
      <c r="O1808" t="s">
        <v>548</v>
      </c>
      <c r="P1808" t="s">
        <v>8</v>
      </c>
      <c r="Q1808" t="s">
        <v>4570</v>
      </c>
      <c r="R1808" t="s">
        <v>4940</v>
      </c>
      <c r="S1808" t="s">
        <v>195</v>
      </c>
      <c r="T1808" t="s">
        <v>4570</v>
      </c>
      <c r="U1808" t="s">
        <v>4570</v>
      </c>
      <c r="V1808" t="s">
        <v>4496</v>
      </c>
      <c r="W1808" t="s">
        <v>4570</v>
      </c>
      <c r="X1808" t="s">
        <v>7023</v>
      </c>
      <c r="Y1808" t="s">
        <v>4536</v>
      </c>
      <c r="Z1808" t="s">
        <v>8</v>
      </c>
      <c r="AA1808">
        <v>0</v>
      </c>
      <c r="AB1808" t="s">
        <v>195</v>
      </c>
      <c r="AC1808">
        <v>0</v>
      </c>
      <c r="AD1808" t="s">
        <v>195</v>
      </c>
      <c r="AE1808">
        <v>0</v>
      </c>
      <c r="AF1808" t="s">
        <v>195</v>
      </c>
      <c r="AG1808">
        <v>0</v>
      </c>
      <c r="AH1808" t="s">
        <v>195</v>
      </c>
      <c r="AI1808">
        <v>52</v>
      </c>
      <c r="AJ1808" t="s">
        <v>91</v>
      </c>
      <c r="AK1808">
        <v>1520000</v>
      </c>
      <c r="AL1808">
        <v>79040000</v>
      </c>
      <c r="AM1808" t="s">
        <v>195</v>
      </c>
      <c r="AN1808">
        <v>0</v>
      </c>
      <c r="AO1808" t="s">
        <v>4943</v>
      </c>
      <c r="AP1808">
        <v>446430</v>
      </c>
      <c r="AQ1808">
        <v>2059437</v>
      </c>
      <c r="AR1808">
        <v>5873673</v>
      </c>
      <c r="AS1808">
        <v>6132475</v>
      </c>
      <c r="AT1808">
        <v>6690660</v>
      </c>
      <c r="AU1808">
        <v>7571107</v>
      </c>
      <c r="AV1808">
        <v>7498157</v>
      </c>
      <c r="AW1808">
        <v>12219305</v>
      </c>
      <c r="AX1808">
        <v>11795571</v>
      </c>
      <c r="AY1808">
        <v>10104614</v>
      </c>
      <c r="AZ1808">
        <v>8343089</v>
      </c>
      <c r="BA1808">
        <v>305482</v>
      </c>
      <c r="BB1808" t="s">
        <v>3796</v>
      </c>
      <c r="BC1808" t="s">
        <v>3797</v>
      </c>
      <c r="BD1808" t="s">
        <v>3813</v>
      </c>
      <c r="BE1808" t="s">
        <v>4605</v>
      </c>
      <c r="BF1808" t="s">
        <v>3734</v>
      </c>
      <c r="BG1808" t="s">
        <v>7002</v>
      </c>
      <c r="BH1808" t="s">
        <v>5764</v>
      </c>
      <c r="BI1808" t="s">
        <v>195</v>
      </c>
      <c r="BJ1808" t="s">
        <v>195</v>
      </c>
      <c r="BK1808" t="s">
        <v>3828</v>
      </c>
      <c r="BL1808" t="s">
        <v>6731</v>
      </c>
      <c r="BM1808" t="s">
        <v>4949</v>
      </c>
      <c r="BN1808" t="s">
        <v>6153</v>
      </c>
      <c r="BO1808" t="s">
        <v>4950</v>
      </c>
      <c r="BP1808" s="441" t="str">
        <f t="shared" si="28"/>
        <v>WA.2378.EBA.994.002.DA.521111</v>
      </c>
    </row>
    <row r="1809" spans="1:68">
      <c r="A1809" t="s">
        <v>4935</v>
      </c>
      <c r="B1809" t="s">
        <v>4936</v>
      </c>
      <c r="C1809" t="s">
        <v>4937</v>
      </c>
      <c r="D1809" t="s">
        <v>3795</v>
      </c>
      <c r="E1809" t="s">
        <v>197</v>
      </c>
      <c r="F1809" t="s">
        <v>3812</v>
      </c>
      <c r="G1809" t="s">
        <v>820</v>
      </c>
      <c r="H1809" t="s">
        <v>4938</v>
      </c>
      <c r="I1809">
        <v>9</v>
      </c>
      <c r="J1809" t="s">
        <v>5716</v>
      </c>
      <c r="K1809">
        <v>1</v>
      </c>
      <c r="L1809" t="s">
        <v>546</v>
      </c>
      <c r="M1809" t="s">
        <v>1750</v>
      </c>
      <c r="N1809" t="s">
        <v>2072</v>
      </c>
      <c r="O1809" t="s">
        <v>548</v>
      </c>
      <c r="P1809" t="s">
        <v>8</v>
      </c>
      <c r="Q1809" t="s">
        <v>4570</v>
      </c>
      <c r="R1809" t="s">
        <v>4940</v>
      </c>
      <c r="S1809" t="s">
        <v>195</v>
      </c>
      <c r="T1809" t="s">
        <v>4570</v>
      </c>
      <c r="U1809" t="s">
        <v>4570</v>
      </c>
      <c r="V1809" t="s">
        <v>4951</v>
      </c>
      <c r="W1809" t="s">
        <v>4496</v>
      </c>
      <c r="X1809" t="s">
        <v>7024</v>
      </c>
      <c r="Y1809" t="s">
        <v>7025</v>
      </c>
      <c r="Z1809" t="s">
        <v>8</v>
      </c>
      <c r="AA1809">
        <v>0</v>
      </c>
      <c r="AB1809" t="s">
        <v>195</v>
      </c>
      <c r="AC1809">
        <v>0</v>
      </c>
      <c r="AD1809" t="s">
        <v>195</v>
      </c>
      <c r="AE1809">
        <v>0</v>
      </c>
      <c r="AF1809" t="s">
        <v>195</v>
      </c>
      <c r="AG1809">
        <v>0</v>
      </c>
      <c r="AH1809" t="s">
        <v>195</v>
      </c>
      <c r="AI1809">
        <v>195</v>
      </c>
      <c r="AJ1809" t="s">
        <v>32</v>
      </c>
      <c r="AK1809">
        <v>4858000</v>
      </c>
      <c r="AL1809">
        <v>947310000</v>
      </c>
      <c r="AM1809" t="s">
        <v>195</v>
      </c>
      <c r="AN1809">
        <v>0</v>
      </c>
      <c r="AO1809" t="s">
        <v>4943</v>
      </c>
      <c r="AP1809">
        <v>5350552</v>
      </c>
      <c r="AQ1809">
        <v>24682754</v>
      </c>
      <c r="AR1809">
        <v>70397128</v>
      </c>
      <c r="AS1809">
        <v>73498920</v>
      </c>
      <c r="AT1809">
        <v>80188879</v>
      </c>
      <c r="AU1809">
        <v>90741217</v>
      </c>
      <c r="AV1809">
        <v>89866892</v>
      </c>
      <c r="AW1809">
        <v>146450788</v>
      </c>
      <c r="AX1809">
        <v>141372243</v>
      </c>
      <c r="AY1809">
        <v>121105793</v>
      </c>
      <c r="AZ1809">
        <v>99993563</v>
      </c>
      <c r="BA1809">
        <v>3661271</v>
      </c>
      <c r="BB1809" t="s">
        <v>3796</v>
      </c>
      <c r="BC1809" t="s">
        <v>3797</v>
      </c>
      <c r="BD1809" t="s">
        <v>3813</v>
      </c>
      <c r="BE1809" t="s">
        <v>4605</v>
      </c>
      <c r="BF1809" t="s">
        <v>3734</v>
      </c>
      <c r="BG1809" t="s">
        <v>7002</v>
      </c>
      <c r="BH1809" t="s">
        <v>5764</v>
      </c>
      <c r="BI1809" t="s">
        <v>195</v>
      </c>
      <c r="BJ1809" t="s">
        <v>195</v>
      </c>
      <c r="BK1809" t="s">
        <v>3828</v>
      </c>
      <c r="BL1809" t="s">
        <v>7026</v>
      </c>
      <c r="BM1809" t="s">
        <v>4949</v>
      </c>
      <c r="BN1809" t="s">
        <v>6153</v>
      </c>
      <c r="BO1809" t="s">
        <v>4950</v>
      </c>
      <c r="BP1809" s="441" t="str">
        <f t="shared" si="28"/>
        <v>WA.2378.EBA.994.002.DA.521111</v>
      </c>
    </row>
    <row r="1810" spans="1:68">
      <c r="A1810" t="s">
        <v>4935</v>
      </c>
      <c r="B1810" t="s">
        <v>4936</v>
      </c>
      <c r="C1810" t="s">
        <v>4937</v>
      </c>
      <c r="D1810" t="s">
        <v>3795</v>
      </c>
      <c r="E1810" t="s">
        <v>197</v>
      </c>
      <c r="F1810" t="s">
        <v>3812</v>
      </c>
      <c r="G1810" t="s">
        <v>820</v>
      </c>
      <c r="H1810" t="s">
        <v>4938</v>
      </c>
      <c r="I1810">
        <v>9</v>
      </c>
      <c r="J1810" t="s">
        <v>5716</v>
      </c>
      <c r="K1810">
        <v>1</v>
      </c>
      <c r="L1810" t="s">
        <v>546</v>
      </c>
      <c r="M1810" t="s">
        <v>1750</v>
      </c>
      <c r="N1810" t="s">
        <v>2072</v>
      </c>
      <c r="O1810" t="s">
        <v>548</v>
      </c>
      <c r="P1810" t="s">
        <v>8</v>
      </c>
      <c r="Q1810" t="s">
        <v>4570</v>
      </c>
      <c r="R1810" t="s">
        <v>4940</v>
      </c>
      <c r="S1810" t="s">
        <v>195</v>
      </c>
      <c r="T1810" t="s">
        <v>4570</v>
      </c>
      <c r="U1810" t="s">
        <v>4570</v>
      </c>
      <c r="V1810" t="s">
        <v>5001</v>
      </c>
      <c r="W1810" t="s">
        <v>4951</v>
      </c>
      <c r="X1810" t="s">
        <v>7027</v>
      </c>
      <c r="Y1810" t="s">
        <v>4533</v>
      </c>
      <c r="Z1810" t="s">
        <v>8</v>
      </c>
      <c r="AA1810">
        <v>0</v>
      </c>
      <c r="AB1810" t="s">
        <v>195</v>
      </c>
      <c r="AC1810">
        <v>0</v>
      </c>
      <c r="AD1810" t="s">
        <v>195</v>
      </c>
      <c r="AE1810">
        <v>0</v>
      </c>
      <c r="AF1810" t="s">
        <v>195</v>
      </c>
      <c r="AG1810">
        <v>0</v>
      </c>
      <c r="AH1810" t="s">
        <v>195</v>
      </c>
      <c r="AI1810">
        <v>13</v>
      </c>
      <c r="AJ1810" t="s">
        <v>32</v>
      </c>
      <c r="AK1810">
        <v>5344000</v>
      </c>
      <c r="AL1810">
        <v>69472000</v>
      </c>
      <c r="AM1810" t="s">
        <v>195</v>
      </c>
      <c r="AN1810">
        <v>0</v>
      </c>
      <c r="AO1810" t="s">
        <v>4943</v>
      </c>
      <c r="AP1810">
        <v>392389</v>
      </c>
      <c r="AQ1810">
        <v>1810136</v>
      </c>
      <c r="AR1810">
        <v>5162649</v>
      </c>
      <c r="AS1810">
        <v>5390123</v>
      </c>
      <c r="AT1810">
        <v>5880738</v>
      </c>
      <c r="AU1810">
        <v>6654605</v>
      </c>
      <c r="AV1810">
        <v>6590485</v>
      </c>
      <c r="AW1810">
        <v>10740126</v>
      </c>
      <c r="AX1810">
        <v>10367686</v>
      </c>
      <c r="AY1810">
        <v>8881424</v>
      </c>
      <c r="AZ1810">
        <v>7333136</v>
      </c>
      <c r="BA1810">
        <v>268503</v>
      </c>
      <c r="BB1810" t="s">
        <v>3796</v>
      </c>
      <c r="BC1810" t="s">
        <v>3797</v>
      </c>
      <c r="BD1810" t="s">
        <v>3813</v>
      </c>
      <c r="BE1810" t="s">
        <v>4605</v>
      </c>
      <c r="BF1810" t="s">
        <v>3734</v>
      </c>
      <c r="BG1810" t="s">
        <v>7002</v>
      </c>
      <c r="BH1810" t="s">
        <v>5764</v>
      </c>
      <c r="BI1810" t="s">
        <v>195</v>
      </c>
      <c r="BJ1810" t="s">
        <v>195</v>
      </c>
      <c r="BK1810" t="s">
        <v>3828</v>
      </c>
      <c r="BL1810" t="s">
        <v>7028</v>
      </c>
      <c r="BM1810" t="s">
        <v>4949</v>
      </c>
      <c r="BN1810" t="s">
        <v>6153</v>
      </c>
      <c r="BO1810" t="s">
        <v>4950</v>
      </c>
      <c r="BP1810" s="441" t="str">
        <f t="shared" si="28"/>
        <v>WA.2378.EBA.994.002.DA.521111</v>
      </c>
    </row>
    <row r="1811" spans="1:68">
      <c r="A1811" t="s">
        <v>4935</v>
      </c>
      <c r="B1811" t="s">
        <v>4936</v>
      </c>
      <c r="C1811" t="s">
        <v>4937</v>
      </c>
      <c r="D1811" t="s">
        <v>3795</v>
      </c>
      <c r="E1811" t="s">
        <v>197</v>
      </c>
      <c r="F1811" t="s">
        <v>3812</v>
      </c>
      <c r="G1811" t="s">
        <v>820</v>
      </c>
      <c r="H1811" t="s">
        <v>4938</v>
      </c>
      <c r="I1811">
        <v>9</v>
      </c>
      <c r="J1811" t="s">
        <v>5716</v>
      </c>
      <c r="K1811">
        <v>1</v>
      </c>
      <c r="L1811" t="s">
        <v>546</v>
      </c>
      <c r="M1811" t="s">
        <v>1750</v>
      </c>
      <c r="N1811" t="s">
        <v>2072</v>
      </c>
      <c r="O1811" t="s">
        <v>548</v>
      </c>
      <c r="P1811" t="s">
        <v>8</v>
      </c>
      <c r="Q1811" t="s">
        <v>4570</v>
      </c>
      <c r="R1811" t="s">
        <v>4940</v>
      </c>
      <c r="S1811" t="s">
        <v>195</v>
      </c>
      <c r="T1811" t="s">
        <v>4570</v>
      </c>
      <c r="U1811" t="s">
        <v>4570</v>
      </c>
      <c r="V1811" t="s">
        <v>5092</v>
      </c>
      <c r="W1811" t="s">
        <v>5001</v>
      </c>
      <c r="X1811" t="s">
        <v>7029</v>
      </c>
      <c r="Y1811" t="s">
        <v>7030</v>
      </c>
      <c r="Z1811" t="s">
        <v>8</v>
      </c>
      <c r="AA1811">
        <v>0</v>
      </c>
      <c r="AB1811" t="s">
        <v>195</v>
      </c>
      <c r="AC1811">
        <v>0</v>
      </c>
      <c r="AD1811" t="s">
        <v>195</v>
      </c>
      <c r="AE1811">
        <v>0</v>
      </c>
      <c r="AF1811" t="s">
        <v>195</v>
      </c>
      <c r="AG1811">
        <v>0</v>
      </c>
      <c r="AH1811" t="s">
        <v>195</v>
      </c>
      <c r="AI1811">
        <v>180</v>
      </c>
      <c r="AJ1811" t="s">
        <v>32</v>
      </c>
      <c r="AK1811">
        <v>26500</v>
      </c>
      <c r="AL1811">
        <v>4770000</v>
      </c>
      <c r="AM1811" t="s">
        <v>195</v>
      </c>
      <c r="AN1811">
        <v>0</v>
      </c>
      <c r="AO1811" t="s">
        <v>4943</v>
      </c>
      <c r="AP1811">
        <v>26942</v>
      </c>
      <c r="AQ1811">
        <v>124285</v>
      </c>
      <c r="AR1811">
        <v>354471</v>
      </c>
      <c r="AS1811">
        <v>370090</v>
      </c>
      <c r="AT1811">
        <v>403776</v>
      </c>
      <c r="AU1811">
        <v>456910</v>
      </c>
      <c r="AV1811">
        <v>452508</v>
      </c>
      <c r="AW1811">
        <v>737425</v>
      </c>
      <c r="AX1811">
        <v>711853</v>
      </c>
      <c r="AY1811">
        <v>609805</v>
      </c>
      <c r="AZ1811">
        <v>503499</v>
      </c>
      <c r="BA1811">
        <v>18436</v>
      </c>
      <c r="BB1811" t="s">
        <v>3796</v>
      </c>
      <c r="BC1811" t="s">
        <v>3797</v>
      </c>
      <c r="BD1811" t="s">
        <v>3813</v>
      </c>
      <c r="BE1811" t="s">
        <v>4605</v>
      </c>
      <c r="BF1811" t="s">
        <v>3734</v>
      </c>
      <c r="BG1811" t="s">
        <v>7002</v>
      </c>
      <c r="BH1811" t="s">
        <v>5764</v>
      </c>
      <c r="BI1811" t="s">
        <v>195</v>
      </c>
      <c r="BJ1811" t="s">
        <v>195</v>
      </c>
      <c r="BK1811" t="s">
        <v>3828</v>
      </c>
      <c r="BL1811" t="s">
        <v>7031</v>
      </c>
      <c r="BM1811" t="s">
        <v>4949</v>
      </c>
      <c r="BN1811" t="s">
        <v>6153</v>
      </c>
      <c r="BO1811" t="s">
        <v>4950</v>
      </c>
      <c r="BP1811" s="441" t="str">
        <f t="shared" si="28"/>
        <v>WA.2378.EBA.994.002.DA.521111</v>
      </c>
    </row>
    <row r="1812" spans="1:68">
      <c r="A1812" t="s">
        <v>4935</v>
      </c>
      <c r="B1812" t="s">
        <v>4936</v>
      </c>
      <c r="C1812" t="s">
        <v>4937</v>
      </c>
      <c r="D1812" t="s">
        <v>3795</v>
      </c>
      <c r="E1812" t="s">
        <v>197</v>
      </c>
      <c r="F1812" t="s">
        <v>3812</v>
      </c>
      <c r="G1812" t="s">
        <v>820</v>
      </c>
      <c r="H1812" t="s">
        <v>4938</v>
      </c>
      <c r="I1812">
        <v>9</v>
      </c>
      <c r="J1812" t="s">
        <v>5716</v>
      </c>
      <c r="K1812">
        <v>1</v>
      </c>
      <c r="L1812" t="s">
        <v>546</v>
      </c>
      <c r="M1812" t="s">
        <v>1750</v>
      </c>
      <c r="N1812" t="s">
        <v>2072</v>
      </c>
      <c r="O1812" t="s">
        <v>548</v>
      </c>
      <c r="P1812" t="s">
        <v>8</v>
      </c>
      <c r="Q1812" t="s">
        <v>4570</v>
      </c>
      <c r="R1812" t="s">
        <v>4940</v>
      </c>
      <c r="S1812" t="s">
        <v>195</v>
      </c>
      <c r="T1812" t="s">
        <v>4570</v>
      </c>
      <c r="U1812" t="s">
        <v>4570</v>
      </c>
      <c r="V1812" t="s">
        <v>5096</v>
      </c>
      <c r="W1812" t="s">
        <v>5092</v>
      </c>
      <c r="X1812" t="s">
        <v>7032</v>
      </c>
      <c r="Y1812" t="s">
        <v>7033</v>
      </c>
      <c r="Z1812" t="s">
        <v>8</v>
      </c>
      <c r="AA1812">
        <v>0</v>
      </c>
      <c r="AB1812" t="s">
        <v>195</v>
      </c>
      <c r="AC1812">
        <v>0</v>
      </c>
      <c r="AD1812" t="s">
        <v>195</v>
      </c>
      <c r="AE1812">
        <v>0</v>
      </c>
      <c r="AF1812" t="s">
        <v>195</v>
      </c>
      <c r="AG1812">
        <v>0</v>
      </c>
      <c r="AH1812" t="s">
        <v>195</v>
      </c>
      <c r="AI1812">
        <v>12</v>
      </c>
      <c r="AJ1812" t="s">
        <v>32</v>
      </c>
      <c r="AK1812">
        <v>29000</v>
      </c>
      <c r="AL1812">
        <v>348000</v>
      </c>
      <c r="AM1812" t="s">
        <v>195</v>
      </c>
      <c r="AN1812">
        <v>0</v>
      </c>
      <c r="AO1812" t="s">
        <v>4943</v>
      </c>
      <c r="AP1812">
        <v>1966</v>
      </c>
      <c r="AQ1812">
        <v>9067</v>
      </c>
      <c r="AR1812">
        <v>25861</v>
      </c>
      <c r="AS1812">
        <v>27000</v>
      </c>
      <c r="AT1812">
        <v>29458</v>
      </c>
      <c r="AU1812">
        <v>33334</v>
      </c>
      <c r="AV1812">
        <v>33013</v>
      </c>
      <c r="AW1812">
        <v>53800</v>
      </c>
      <c r="AX1812">
        <v>51934</v>
      </c>
      <c r="AY1812">
        <v>44489</v>
      </c>
      <c r="AZ1812">
        <v>36733</v>
      </c>
      <c r="BA1812">
        <v>1345</v>
      </c>
      <c r="BB1812" t="s">
        <v>3796</v>
      </c>
      <c r="BC1812" t="s">
        <v>3797</v>
      </c>
      <c r="BD1812" t="s">
        <v>3813</v>
      </c>
      <c r="BE1812" t="s">
        <v>4605</v>
      </c>
      <c r="BF1812" t="s">
        <v>3734</v>
      </c>
      <c r="BG1812" t="s">
        <v>7002</v>
      </c>
      <c r="BH1812" t="s">
        <v>5764</v>
      </c>
      <c r="BI1812" t="s">
        <v>195</v>
      </c>
      <c r="BJ1812" t="s">
        <v>195</v>
      </c>
      <c r="BK1812" t="s">
        <v>3828</v>
      </c>
      <c r="BL1812" t="s">
        <v>7034</v>
      </c>
      <c r="BM1812" t="s">
        <v>4949</v>
      </c>
      <c r="BN1812" t="s">
        <v>6153</v>
      </c>
      <c r="BO1812" t="s">
        <v>4950</v>
      </c>
      <c r="BP1812" s="441" t="str">
        <f t="shared" si="28"/>
        <v>WA.2378.EBA.994.002.DA.521111</v>
      </c>
    </row>
    <row r="1813" spans="1:68">
      <c r="A1813" t="s">
        <v>4935</v>
      </c>
      <c r="B1813" t="s">
        <v>4936</v>
      </c>
      <c r="C1813" t="s">
        <v>4937</v>
      </c>
      <c r="D1813" t="s">
        <v>3795</v>
      </c>
      <c r="E1813" t="s">
        <v>197</v>
      </c>
      <c r="F1813" t="s">
        <v>3812</v>
      </c>
      <c r="G1813" t="s">
        <v>820</v>
      </c>
      <c r="H1813" t="s">
        <v>4938</v>
      </c>
      <c r="I1813">
        <v>9</v>
      </c>
      <c r="J1813" t="s">
        <v>5716</v>
      </c>
      <c r="K1813">
        <v>1</v>
      </c>
      <c r="L1813" t="s">
        <v>546</v>
      </c>
      <c r="M1813" t="s">
        <v>1750</v>
      </c>
      <c r="N1813" t="s">
        <v>2072</v>
      </c>
      <c r="O1813" t="s">
        <v>548</v>
      </c>
      <c r="P1813" t="s">
        <v>8</v>
      </c>
      <c r="Q1813" t="s">
        <v>4570</v>
      </c>
      <c r="R1813" t="s">
        <v>4940</v>
      </c>
      <c r="S1813" t="s">
        <v>195</v>
      </c>
      <c r="T1813" t="s">
        <v>4570</v>
      </c>
      <c r="U1813" t="s">
        <v>4570</v>
      </c>
      <c r="V1813" t="s">
        <v>5265</v>
      </c>
      <c r="W1813" t="s">
        <v>5096</v>
      </c>
      <c r="X1813" t="s">
        <v>7035</v>
      </c>
      <c r="Y1813" t="s">
        <v>7036</v>
      </c>
      <c r="Z1813" t="s">
        <v>8</v>
      </c>
      <c r="AA1813">
        <v>0</v>
      </c>
      <c r="AB1813" t="s">
        <v>195</v>
      </c>
      <c r="AC1813">
        <v>0</v>
      </c>
      <c r="AD1813" t="s">
        <v>195</v>
      </c>
      <c r="AE1813">
        <v>0</v>
      </c>
      <c r="AF1813" t="s">
        <v>195</v>
      </c>
      <c r="AG1813">
        <v>0</v>
      </c>
      <c r="AH1813" t="s">
        <v>195</v>
      </c>
      <c r="AI1813">
        <v>3</v>
      </c>
      <c r="AJ1813" t="s">
        <v>9</v>
      </c>
      <c r="AK1813">
        <v>155165000</v>
      </c>
      <c r="AL1813">
        <v>465495000</v>
      </c>
      <c r="AM1813" t="s">
        <v>195</v>
      </c>
      <c r="AN1813">
        <v>0</v>
      </c>
      <c r="AO1813" t="s">
        <v>4943</v>
      </c>
      <c r="AP1813">
        <v>2629187</v>
      </c>
      <c r="AQ1813">
        <v>12128763</v>
      </c>
      <c r="AR1813">
        <v>34592173</v>
      </c>
      <c r="AS1813">
        <v>36116350</v>
      </c>
      <c r="AT1813">
        <v>39403703</v>
      </c>
      <c r="AU1813">
        <v>44588976</v>
      </c>
      <c r="AV1813">
        <v>44159345</v>
      </c>
      <c r="AW1813">
        <v>71963887</v>
      </c>
      <c r="AX1813">
        <v>69468360</v>
      </c>
      <c r="AY1813">
        <v>59509708</v>
      </c>
      <c r="AZ1813">
        <v>49135451</v>
      </c>
      <c r="BA1813">
        <v>1799097</v>
      </c>
      <c r="BB1813" t="s">
        <v>3796</v>
      </c>
      <c r="BC1813" t="s">
        <v>3797</v>
      </c>
      <c r="BD1813" t="s">
        <v>3813</v>
      </c>
      <c r="BE1813" t="s">
        <v>4605</v>
      </c>
      <c r="BF1813" t="s">
        <v>3734</v>
      </c>
      <c r="BG1813" t="s">
        <v>7002</v>
      </c>
      <c r="BH1813" t="s">
        <v>5764</v>
      </c>
      <c r="BI1813" t="s">
        <v>195</v>
      </c>
      <c r="BJ1813" t="s">
        <v>195</v>
      </c>
      <c r="BK1813" t="s">
        <v>3828</v>
      </c>
      <c r="BL1813" t="s">
        <v>7037</v>
      </c>
      <c r="BM1813" t="s">
        <v>4949</v>
      </c>
      <c r="BN1813" t="s">
        <v>6153</v>
      </c>
      <c r="BO1813" t="s">
        <v>4950</v>
      </c>
      <c r="BP1813" s="441" t="str">
        <f t="shared" si="28"/>
        <v>WA.2378.EBA.994.002.DA.521111</v>
      </c>
    </row>
    <row r="1814" spans="1:68">
      <c r="A1814" t="s">
        <v>4935</v>
      </c>
      <c r="B1814" t="s">
        <v>4936</v>
      </c>
      <c r="C1814" t="s">
        <v>4937</v>
      </c>
      <c r="D1814" t="s">
        <v>3795</v>
      </c>
      <c r="E1814" t="s">
        <v>197</v>
      </c>
      <c r="F1814" t="s">
        <v>3812</v>
      </c>
      <c r="G1814" t="s">
        <v>820</v>
      </c>
      <c r="H1814" t="s">
        <v>4938</v>
      </c>
      <c r="I1814">
        <v>9</v>
      </c>
      <c r="J1814" t="s">
        <v>5716</v>
      </c>
      <c r="K1814">
        <v>1</v>
      </c>
      <c r="L1814" t="s">
        <v>546</v>
      </c>
      <c r="M1814" t="s">
        <v>2132</v>
      </c>
      <c r="N1814" t="s">
        <v>119</v>
      </c>
      <c r="O1814" t="s">
        <v>548</v>
      </c>
      <c r="P1814" t="s">
        <v>8</v>
      </c>
      <c r="Q1814" t="s">
        <v>4570</v>
      </c>
      <c r="R1814" t="s">
        <v>4940</v>
      </c>
      <c r="S1814" t="s">
        <v>195</v>
      </c>
      <c r="T1814" t="s">
        <v>4570</v>
      </c>
      <c r="U1814" t="s">
        <v>4570</v>
      </c>
      <c r="V1814" t="s">
        <v>4496</v>
      </c>
      <c r="W1814" t="s">
        <v>4570</v>
      </c>
      <c r="X1814" t="s">
        <v>7038</v>
      </c>
      <c r="Y1814" t="s">
        <v>7039</v>
      </c>
      <c r="Z1814" t="s">
        <v>8</v>
      </c>
      <c r="AA1814">
        <v>0</v>
      </c>
      <c r="AB1814" t="s">
        <v>195</v>
      </c>
      <c r="AC1814">
        <v>0</v>
      </c>
      <c r="AD1814" t="s">
        <v>195</v>
      </c>
      <c r="AE1814">
        <v>0</v>
      </c>
      <c r="AF1814" t="s">
        <v>195</v>
      </c>
      <c r="AG1814">
        <v>0</v>
      </c>
      <c r="AH1814" t="s">
        <v>195</v>
      </c>
      <c r="AI1814">
        <v>800</v>
      </c>
      <c r="AJ1814" t="s">
        <v>25</v>
      </c>
      <c r="AK1814">
        <v>24000</v>
      </c>
      <c r="AL1814">
        <v>19200000</v>
      </c>
      <c r="AM1814" t="s">
        <v>195</v>
      </c>
      <c r="AN1814">
        <v>0</v>
      </c>
      <c r="AO1814" t="s">
        <v>4943</v>
      </c>
      <c r="AP1814">
        <v>108445</v>
      </c>
      <c r="AQ1814">
        <v>500268</v>
      </c>
      <c r="AR1814">
        <v>1426803</v>
      </c>
      <c r="AS1814">
        <v>1489670</v>
      </c>
      <c r="AT1814">
        <v>1625262</v>
      </c>
      <c r="AU1814">
        <v>1839135</v>
      </c>
      <c r="AV1814">
        <v>1821415</v>
      </c>
      <c r="AW1814">
        <v>2968252</v>
      </c>
      <c r="AX1814">
        <v>2865321</v>
      </c>
      <c r="AY1814">
        <v>2454562</v>
      </c>
      <c r="AZ1814">
        <v>2026661</v>
      </c>
      <c r="BA1814">
        <v>74206</v>
      </c>
      <c r="BB1814" t="s">
        <v>3796</v>
      </c>
      <c r="BC1814" t="s">
        <v>3797</v>
      </c>
      <c r="BD1814" t="s">
        <v>3813</v>
      </c>
      <c r="BE1814" t="s">
        <v>4605</v>
      </c>
      <c r="BF1814" t="s">
        <v>3734</v>
      </c>
      <c r="BG1814" t="s">
        <v>7040</v>
      </c>
      <c r="BH1814" t="s">
        <v>5764</v>
      </c>
      <c r="BI1814" t="s">
        <v>195</v>
      </c>
      <c r="BJ1814" t="s">
        <v>195</v>
      </c>
      <c r="BK1814" t="s">
        <v>3828</v>
      </c>
      <c r="BL1814" t="s">
        <v>7041</v>
      </c>
      <c r="BM1814" t="s">
        <v>4949</v>
      </c>
      <c r="BN1814" t="s">
        <v>6153</v>
      </c>
      <c r="BO1814" t="s">
        <v>4950</v>
      </c>
      <c r="BP1814" s="441" t="str">
        <f t="shared" si="28"/>
        <v>WA.2378.EBA.994.002.DD.521111</v>
      </c>
    </row>
    <row r="1815" spans="1:68">
      <c r="A1815" t="s">
        <v>5010</v>
      </c>
      <c r="B1815" t="s">
        <v>4936</v>
      </c>
      <c r="C1815" t="s">
        <v>4937</v>
      </c>
      <c r="D1815" t="s">
        <v>3795</v>
      </c>
      <c r="E1815" t="s">
        <v>197</v>
      </c>
      <c r="F1815" t="s">
        <v>3812</v>
      </c>
      <c r="G1815" t="s">
        <v>820</v>
      </c>
      <c r="H1815" t="s">
        <v>4938</v>
      </c>
      <c r="I1815">
        <v>9</v>
      </c>
      <c r="J1815" t="s">
        <v>5716</v>
      </c>
      <c r="K1815">
        <v>1</v>
      </c>
      <c r="L1815" t="s">
        <v>546</v>
      </c>
      <c r="M1815" t="s">
        <v>1750</v>
      </c>
      <c r="N1815" t="s">
        <v>2072</v>
      </c>
      <c r="O1815" t="s">
        <v>548</v>
      </c>
      <c r="P1815" t="s">
        <v>8</v>
      </c>
      <c r="Q1815" t="s">
        <v>4570</v>
      </c>
      <c r="R1815" t="s">
        <v>4940</v>
      </c>
      <c r="S1815" t="s">
        <v>195</v>
      </c>
      <c r="T1815" t="s">
        <v>4570</v>
      </c>
      <c r="U1815" t="s">
        <v>4570</v>
      </c>
      <c r="V1815" t="s">
        <v>4496</v>
      </c>
      <c r="W1815" t="s">
        <v>4570</v>
      </c>
      <c r="X1815" t="s">
        <v>7023</v>
      </c>
      <c r="Y1815" t="s">
        <v>4536</v>
      </c>
      <c r="Z1815" t="s">
        <v>8</v>
      </c>
      <c r="AA1815">
        <v>0</v>
      </c>
      <c r="AB1815" t="s">
        <v>195</v>
      </c>
      <c r="AC1815">
        <v>0</v>
      </c>
      <c r="AD1815" t="s">
        <v>195</v>
      </c>
      <c r="AE1815">
        <v>0</v>
      </c>
      <c r="AF1815" t="s">
        <v>195</v>
      </c>
      <c r="AG1815">
        <v>0</v>
      </c>
      <c r="AH1815" t="s">
        <v>195</v>
      </c>
      <c r="AI1815">
        <v>52</v>
      </c>
      <c r="AJ1815" t="s">
        <v>91</v>
      </c>
      <c r="AK1815">
        <v>1520000</v>
      </c>
      <c r="AL1815">
        <v>79040000</v>
      </c>
      <c r="AM1815" t="s">
        <v>195</v>
      </c>
      <c r="AN1815">
        <v>0</v>
      </c>
      <c r="AO1815" t="s">
        <v>5011</v>
      </c>
      <c r="AP1815">
        <v>444705</v>
      </c>
      <c r="AQ1815">
        <v>2051477</v>
      </c>
      <c r="AR1815">
        <v>5850972</v>
      </c>
      <c r="AS1815">
        <v>6035904</v>
      </c>
      <c r="AT1815">
        <v>3252180</v>
      </c>
      <c r="AU1815">
        <v>4020917</v>
      </c>
      <c r="AV1815">
        <v>7295895</v>
      </c>
      <c r="AW1815">
        <v>11057725</v>
      </c>
      <c r="AX1815">
        <v>10714528</v>
      </c>
      <c r="AY1815">
        <v>9259603</v>
      </c>
      <c r="AZ1815">
        <v>11054882</v>
      </c>
      <c r="BA1815">
        <v>8001212</v>
      </c>
      <c r="BB1815" t="s">
        <v>3796</v>
      </c>
      <c r="BC1815" t="s">
        <v>3797</v>
      </c>
      <c r="BD1815" t="s">
        <v>3813</v>
      </c>
      <c r="BE1815" t="s">
        <v>4605</v>
      </c>
      <c r="BF1815" t="s">
        <v>3734</v>
      </c>
      <c r="BG1815" t="s">
        <v>7002</v>
      </c>
      <c r="BH1815" t="s">
        <v>5764</v>
      </c>
      <c r="BI1815" t="s">
        <v>195</v>
      </c>
      <c r="BJ1815" t="s">
        <v>195</v>
      </c>
      <c r="BK1815" t="s">
        <v>3828</v>
      </c>
      <c r="BL1815" t="s">
        <v>6731</v>
      </c>
      <c r="BM1815" t="s">
        <v>4949</v>
      </c>
      <c r="BN1815" t="s">
        <v>6153</v>
      </c>
      <c r="BO1815" t="s">
        <v>4950</v>
      </c>
      <c r="BP1815" s="441" t="str">
        <f t="shared" si="28"/>
        <v>WA.2378.EBA.994.002.DA.521111</v>
      </c>
    </row>
    <row r="1816" spans="1:68">
      <c r="A1816" t="s">
        <v>5010</v>
      </c>
      <c r="B1816" t="s">
        <v>4936</v>
      </c>
      <c r="C1816" t="s">
        <v>4937</v>
      </c>
      <c r="D1816" t="s">
        <v>3795</v>
      </c>
      <c r="E1816" t="s">
        <v>197</v>
      </c>
      <c r="F1816" t="s">
        <v>3812</v>
      </c>
      <c r="G1816" t="s">
        <v>820</v>
      </c>
      <c r="H1816" t="s">
        <v>4938</v>
      </c>
      <c r="I1816">
        <v>9</v>
      </c>
      <c r="J1816" t="s">
        <v>5716</v>
      </c>
      <c r="K1816">
        <v>1</v>
      </c>
      <c r="L1816" t="s">
        <v>546</v>
      </c>
      <c r="M1816" t="s">
        <v>1750</v>
      </c>
      <c r="N1816" t="s">
        <v>2072</v>
      </c>
      <c r="O1816" t="s">
        <v>548</v>
      </c>
      <c r="P1816" t="s">
        <v>8</v>
      </c>
      <c r="Q1816" t="s">
        <v>4570</v>
      </c>
      <c r="R1816" t="s">
        <v>4940</v>
      </c>
      <c r="S1816" t="s">
        <v>195</v>
      </c>
      <c r="T1816" t="s">
        <v>4570</v>
      </c>
      <c r="U1816" t="s">
        <v>4570</v>
      </c>
      <c r="V1816" t="s">
        <v>4951</v>
      </c>
      <c r="W1816" t="s">
        <v>4496</v>
      </c>
      <c r="X1816" t="s">
        <v>7024</v>
      </c>
      <c r="Y1816" t="s">
        <v>7025</v>
      </c>
      <c r="Z1816" t="s">
        <v>8</v>
      </c>
      <c r="AA1816">
        <v>0</v>
      </c>
      <c r="AB1816" t="s">
        <v>195</v>
      </c>
      <c r="AC1816">
        <v>0</v>
      </c>
      <c r="AD1816" t="s">
        <v>195</v>
      </c>
      <c r="AE1816">
        <v>0</v>
      </c>
      <c r="AF1816" t="s">
        <v>195</v>
      </c>
      <c r="AG1816">
        <v>0</v>
      </c>
      <c r="AH1816" t="s">
        <v>195</v>
      </c>
      <c r="AI1816">
        <v>195</v>
      </c>
      <c r="AJ1816" t="s">
        <v>32</v>
      </c>
      <c r="AK1816">
        <v>4858000</v>
      </c>
      <c r="AL1816">
        <v>947310000</v>
      </c>
      <c r="AM1816" t="s">
        <v>195</v>
      </c>
      <c r="AN1816">
        <v>0</v>
      </c>
      <c r="AO1816" t="s">
        <v>5011</v>
      </c>
      <c r="AP1816">
        <v>5329873</v>
      </c>
      <c r="AQ1816">
        <v>24587358</v>
      </c>
      <c r="AR1816">
        <v>70125049</v>
      </c>
      <c r="AS1816">
        <v>72341496</v>
      </c>
      <c r="AT1816">
        <v>38978021</v>
      </c>
      <c r="AU1816">
        <v>48191481</v>
      </c>
      <c r="AV1816">
        <v>87442746</v>
      </c>
      <c r="AW1816">
        <v>132529013</v>
      </c>
      <c r="AX1816">
        <v>128415731</v>
      </c>
      <c r="AY1816">
        <v>110978171</v>
      </c>
      <c r="AZ1816">
        <v>132494943</v>
      </c>
      <c r="BA1816">
        <v>95896118</v>
      </c>
      <c r="BB1816" t="s">
        <v>3796</v>
      </c>
      <c r="BC1816" t="s">
        <v>3797</v>
      </c>
      <c r="BD1816" t="s">
        <v>3813</v>
      </c>
      <c r="BE1816" t="s">
        <v>4605</v>
      </c>
      <c r="BF1816" t="s">
        <v>3734</v>
      </c>
      <c r="BG1816" t="s">
        <v>7002</v>
      </c>
      <c r="BH1816" t="s">
        <v>5764</v>
      </c>
      <c r="BI1816" t="s">
        <v>195</v>
      </c>
      <c r="BJ1816" t="s">
        <v>195</v>
      </c>
      <c r="BK1816" t="s">
        <v>3828</v>
      </c>
      <c r="BL1816" t="s">
        <v>7026</v>
      </c>
      <c r="BM1816" t="s">
        <v>4949</v>
      </c>
      <c r="BN1816" t="s">
        <v>6153</v>
      </c>
      <c r="BO1816" t="s">
        <v>4950</v>
      </c>
      <c r="BP1816" s="441" t="str">
        <f t="shared" si="28"/>
        <v>WA.2378.EBA.994.002.DA.521111</v>
      </c>
    </row>
    <row r="1817" spans="1:68">
      <c r="A1817" t="s">
        <v>5010</v>
      </c>
      <c r="B1817" t="s">
        <v>4936</v>
      </c>
      <c r="C1817" t="s">
        <v>4937</v>
      </c>
      <c r="D1817" t="s">
        <v>3795</v>
      </c>
      <c r="E1817" t="s">
        <v>197</v>
      </c>
      <c r="F1817" t="s">
        <v>3812</v>
      </c>
      <c r="G1817" t="s">
        <v>820</v>
      </c>
      <c r="H1817" t="s">
        <v>4938</v>
      </c>
      <c r="I1817">
        <v>9</v>
      </c>
      <c r="J1817" t="s">
        <v>5716</v>
      </c>
      <c r="K1817">
        <v>1</v>
      </c>
      <c r="L1817" t="s">
        <v>546</v>
      </c>
      <c r="M1817" t="s">
        <v>1750</v>
      </c>
      <c r="N1817" t="s">
        <v>2072</v>
      </c>
      <c r="O1817" t="s">
        <v>548</v>
      </c>
      <c r="P1817" t="s">
        <v>8</v>
      </c>
      <c r="Q1817" t="s">
        <v>4570</v>
      </c>
      <c r="R1817" t="s">
        <v>4940</v>
      </c>
      <c r="S1817" t="s">
        <v>195</v>
      </c>
      <c r="T1817" t="s">
        <v>4570</v>
      </c>
      <c r="U1817" t="s">
        <v>4570</v>
      </c>
      <c r="V1817" t="s">
        <v>5001</v>
      </c>
      <c r="W1817" t="s">
        <v>4951</v>
      </c>
      <c r="X1817" t="s">
        <v>7027</v>
      </c>
      <c r="Y1817" t="s">
        <v>4533</v>
      </c>
      <c r="Z1817" t="s">
        <v>8</v>
      </c>
      <c r="AA1817">
        <v>0</v>
      </c>
      <c r="AB1817" t="s">
        <v>195</v>
      </c>
      <c r="AC1817">
        <v>0</v>
      </c>
      <c r="AD1817" t="s">
        <v>195</v>
      </c>
      <c r="AE1817">
        <v>0</v>
      </c>
      <c r="AF1817" t="s">
        <v>195</v>
      </c>
      <c r="AG1817">
        <v>0</v>
      </c>
      <c r="AH1817" t="s">
        <v>195</v>
      </c>
      <c r="AI1817">
        <v>13</v>
      </c>
      <c r="AJ1817" t="s">
        <v>32</v>
      </c>
      <c r="AK1817">
        <v>5344000</v>
      </c>
      <c r="AL1817">
        <v>69472000</v>
      </c>
      <c r="AM1817" t="s">
        <v>195</v>
      </c>
      <c r="AN1817">
        <v>0</v>
      </c>
      <c r="AO1817" t="s">
        <v>5011</v>
      </c>
      <c r="AP1817">
        <v>390872</v>
      </c>
      <c r="AQ1817">
        <v>1803140</v>
      </c>
      <c r="AR1817">
        <v>5142696</v>
      </c>
      <c r="AS1817">
        <v>5305242</v>
      </c>
      <c r="AT1817">
        <v>2858495</v>
      </c>
      <c r="AU1817">
        <v>3534174</v>
      </c>
      <c r="AV1817">
        <v>6412708</v>
      </c>
      <c r="AW1817">
        <v>9719158</v>
      </c>
      <c r="AX1817">
        <v>9417506</v>
      </c>
      <c r="AY1817">
        <v>8138704</v>
      </c>
      <c r="AZ1817">
        <v>9716659</v>
      </c>
      <c r="BA1817">
        <v>7032646</v>
      </c>
      <c r="BB1817" t="s">
        <v>3796</v>
      </c>
      <c r="BC1817" t="s">
        <v>3797</v>
      </c>
      <c r="BD1817" t="s">
        <v>3813</v>
      </c>
      <c r="BE1817" t="s">
        <v>4605</v>
      </c>
      <c r="BF1817" t="s">
        <v>3734</v>
      </c>
      <c r="BG1817" t="s">
        <v>7002</v>
      </c>
      <c r="BH1817" t="s">
        <v>5764</v>
      </c>
      <c r="BI1817" t="s">
        <v>195</v>
      </c>
      <c r="BJ1817" t="s">
        <v>195</v>
      </c>
      <c r="BK1817" t="s">
        <v>3828</v>
      </c>
      <c r="BL1817" t="s">
        <v>7028</v>
      </c>
      <c r="BM1817" t="s">
        <v>4949</v>
      </c>
      <c r="BN1817" t="s">
        <v>6153</v>
      </c>
      <c r="BO1817" t="s">
        <v>4950</v>
      </c>
      <c r="BP1817" s="441" t="str">
        <f t="shared" si="28"/>
        <v>WA.2378.EBA.994.002.DA.521111</v>
      </c>
    </row>
    <row r="1818" spans="1:68">
      <c r="A1818" t="s">
        <v>5010</v>
      </c>
      <c r="B1818" t="s">
        <v>4936</v>
      </c>
      <c r="C1818" t="s">
        <v>4937</v>
      </c>
      <c r="D1818" t="s">
        <v>3795</v>
      </c>
      <c r="E1818" t="s">
        <v>197</v>
      </c>
      <c r="F1818" t="s">
        <v>3812</v>
      </c>
      <c r="G1818" t="s">
        <v>820</v>
      </c>
      <c r="H1818" t="s">
        <v>4938</v>
      </c>
      <c r="I1818">
        <v>9</v>
      </c>
      <c r="J1818" t="s">
        <v>5716</v>
      </c>
      <c r="K1818">
        <v>1</v>
      </c>
      <c r="L1818" t="s">
        <v>546</v>
      </c>
      <c r="M1818" t="s">
        <v>1750</v>
      </c>
      <c r="N1818" t="s">
        <v>2072</v>
      </c>
      <c r="O1818" t="s">
        <v>548</v>
      </c>
      <c r="P1818" t="s">
        <v>8</v>
      </c>
      <c r="Q1818" t="s">
        <v>4570</v>
      </c>
      <c r="R1818" t="s">
        <v>4940</v>
      </c>
      <c r="S1818" t="s">
        <v>195</v>
      </c>
      <c r="T1818" t="s">
        <v>4570</v>
      </c>
      <c r="U1818" t="s">
        <v>4570</v>
      </c>
      <c r="V1818" t="s">
        <v>5092</v>
      </c>
      <c r="W1818" t="s">
        <v>5001</v>
      </c>
      <c r="X1818" t="s">
        <v>7029</v>
      </c>
      <c r="Y1818" t="s">
        <v>7030</v>
      </c>
      <c r="Z1818" t="s">
        <v>8</v>
      </c>
      <c r="AA1818">
        <v>0</v>
      </c>
      <c r="AB1818" t="s">
        <v>195</v>
      </c>
      <c r="AC1818">
        <v>0</v>
      </c>
      <c r="AD1818" t="s">
        <v>195</v>
      </c>
      <c r="AE1818">
        <v>0</v>
      </c>
      <c r="AF1818" t="s">
        <v>195</v>
      </c>
      <c r="AG1818">
        <v>0</v>
      </c>
      <c r="AH1818" t="s">
        <v>195</v>
      </c>
      <c r="AI1818">
        <v>180</v>
      </c>
      <c r="AJ1818" t="s">
        <v>32</v>
      </c>
      <c r="AK1818">
        <v>26500</v>
      </c>
      <c r="AL1818">
        <v>4770000</v>
      </c>
      <c r="AM1818" t="s">
        <v>195</v>
      </c>
      <c r="AN1818">
        <v>0</v>
      </c>
      <c r="AO1818" t="s">
        <v>5011</v>
      </c>
      <c r="AP1818">
        <v>26838</v>
      </c>
      <c r="AQ1818">
        <v>123805</v>
      </c>
      <c r="AR1818">
        <v>353101</v>
      </c>
      <c r="AS1818">
        <v>364262</v>
      </c>
      <c r="AT1818">
        <v>196266</v>
      </c>
      <c r="AU1818">
        <v>242659</v>
      </c>
      <c r="AV1818">
        <v>440301</v>
      </c>
      <c r="AW1818">
        <v>667325</v>
      </c>
      <c r="AX1818">
        <v>646613</v>
      </c>
      <c r="AY1818">
        <v>558810</v>
      </c>
      <c r="AZ1818">
        <v>667153</v>
      </c>
      <c r="BA1818">
        <v>482867</v>
      </c>
      <c r="BB1818" t="s">
        <v>3796</v>
      </c>
      <c r="BC1818" t="s">
        <v>3797</v>
      </c>
      <c r="BD1818" t="s">
        <v>3813</v>
      </c>
      <c r="BE1818" t="s">
        <v>4605</v>
      </c>
      <c r="BF1818" t="s">
        <v>3734</v>
      </c>
      <c r="BG1818" t="s">
        <v>7002</v>
      </c>
      <c r="BH1818" t="s">
        <v>5764</v>
      </c>
      <c r="BI1818" t="s">
        <v>195</v>
      </c>
      <c r="BJ1818" t="s">
        <v>195</v>
      </c>
      <c r="BK1818" t="s">
        <v>3828</v>
      </c>
      <c r="BL1818" t="s">
        <v>7031</v>
      </c>
      <c r="BM1818" t="s">
        <v>4949</v>
      </c>
      <c r="BN1818" t="s">
        <v>6153</v>
      </c>
      <c r="BO1818" t="s">
        <v>4950</v>
      </c>
      <c r="BP1818" s="441" t="str">
        <f t="shared" si="28"/>
        <v>WA.2378.EBA.994.002.DA.521111</v>
      </c>
    </row>
    <row r="1819" spans="1:68">
      <c r="A1819" t="s">
        <v>5010</v>
      </c>
      <c r="B1819" t="s">
        <v>4936</v>
      </c>
      <c r="C1819" t="s">
        <v>4937</v>
      </c>
      <c r="D1819" t="s">
        <v>3795</v>
      </c>
      <c r="E1819" t="s">
        <v>197</v>
      </c>
      <c r="F1819" t="s">
        <v>3812</v>
      </c>
      <c r="G1819" t="s">
        <v>820</v>
      </c>
      <c r="H1819" t="s">
        <v>4938</v>
      </c>
      <c r="I1819">
        <v>9</v>
      </c>
      <c r="J1819" t="s">
        <v>5716</v>
      </c>
      <c r="K1819">
        <v>1</v>
      </c>
      <c r="L1819" t="s">
        <v>546</v>
      </c>
      <c r="M1819" t="s">
        <v>1750</v>
      </c>
      <c r="N1819" t="s">
        <v>2072</v>
      </c>
      <c r="O1819" t="s">
        <v>548</v>
      </c>
      <c r="P1819" t="s">
        <v>8</v>
      </c>
      <c r="Q1819" t="s">
        <v>4570</v>
      </c>
      <c r="R1819" t="s">
        <v>4940</v>
      </c>
      <c r="S1819" t="s">
        <v>195</v>
      </c>
      <c r="T1819" t="s">
        <v>4570</v>
      </c>
      <c r="U1819" t="s">
        <v>4570</v>
      </c>
      <c r="V1819" t="s">
        <v>5096</v>
      </c>
      <c r="W1819" t="s">
        <v>5092</v>
      </c>
      <c r="X1819" t="s">
        <v>7032</v>
      </c>
      <c r="Y1819" t="s">
        <v>7033</v>
      </c>
      <c r="Z1819" t="s">
        <v>8</v>
      </c>
      <c r="AA1819">
        <v>0</v>
      </c>
      <c r="AB1819" t="s">
        <v>195</v>
      </c>
      <c r="AC1819">
        <v>0</v>
      </c>
      <c r="AD1819" t="s">
        <v>195</v>
      </c>
      <c r="AE1819">
        <v>0</v>
      </c>
      <c r="AF1819" t="s">
        <v>195</v>
      </c>
      <c r="AG1819">
        <v>0</v>
      </c>
      <c r="AH1819" t="s">
        <v>195</v>
      </c>
      <c r="AI1819">
        <v>12</v>
      </c>
      <c r="AJ1819" t="s">
        <v>32</v>
      </c>
      <c r="AK1819">
        <v>29000</v>
      </c>
      <c r="AL1819">
        <v>348000</v>
      </c>
      <c r="AM1819" t="s">
        <v>195</v>
      </c>
      <c r="AN1819">
        <v>0</v>
      </c>
      <c r="AO1819" t="s">
        <v>5011</v>
      </c>
      <c r="AP1819">
        <v>1958</v>
      </c>
      <c r="AQ1819">
        <v>9032</v>
      </c>
      <c r="AR1819">
        <v>25761</v>
      </c>
      <c r="AS1819">
        <v>26575</v>
      </c>
      <c r="AT1819">
        <v>14319</v>
      </c>
      <c r="AU1819">
        <v>17703</v>
      </c>
      <c r="AV1819">
        <v>32123</v>
      </c>
      <c r="AW1819">
        <v>48685</v>
      </c>
      <c r="AX1819">
        <v>47174</v>
      </c>
      <c r="AY1819">
        <v>40768</v>
      </c>
      <c r="AZ1819">
        <v>48673</v>
      </c>
      <c r="BA1819">
        <v>35229</v>
      </c>
      <c r="BB1819" t="s">
        <v>3796</v>
      </c>
      <c r="BC1819" t="s">
        <v>3797</v>
      </c>
      <c r="BD1819" t="s">
        <v>3813</v>
      </c>
      <c r="BE1819" t="s">
        <v>4605</v>
      </c>
      <c r="BF1819" t="s">
        <v>3734</v>
      </c>
      <c r="BG1819" t="s">
        <v>7002</v>
      </c>
      <c r="BH1819" t="s">
        <v>5764</v>
      </c>
      <c r="BI1819" t="s">
        <v>195</v>
      </c>
      <c r="BJ1819" t="s">
        <v>195</v>
      </c>
      <c r="BK1819" t="s">
        <v>3828</v>
      </c>
      <c r="BL1819" t="s">
        <v>7034</v>
      </c>
      <c r="BM1819" t="s">
        <v>4949</v>
      </c>
      <c r="BN1819" t="s">
        <v>6153</v>
      </c>
      <c r="BO1819" t="s">
        <v>4950</v>
      </c>
      <c r="BP1819" s="441" t="str">
        <f t="shared" si="28"/>
        <v>WA.2378.EBA.994.002.DA.521111</v>
      </c>
    </row>
    <row r="1820" spans="1:68">
      <c r="A1820" t="s">
        <v>5010</v>
      </c>
      <c r="B1820" t="s">
        <v>4936</v>
      </c>
      <c r="C1820" t="s">
        <v>4937</v>
      </c>
      <c r="D1820" t="s">
        <v>3795</v>
      </c>
      <c r="E1820" t="s">
        <v>197</v>
      </c>
      <c r="F1820" t="s">
        <v>3812</v>
      </c>
      <c r="G1820" t="s">
        <v>820</v>
      </c>
      <c r="H1820" t="s">
        <v>4938</v>
      </c>
      <c r="I1820">
        <v>9</v>
      </c>
      <c r="J1820" t="s">
        <v>5716</v>
      </c>
      <c r="K1820">
        <v>1</v>
      </c>
      <c r="L1820" t="s">
        <v>546</v>
      </c>
      <c r="M1820" t="s">
        <v>1750</v>
      </c>
      <c r="N1820" t="s">
        <v>2072</v>
      </c>
      <c r="O1820" t="s">
        <v>548</v>
      </c>
      <c r="P1820" t="s">
        <v>8</v>
      </c>
      <c r="Q1820" t="s">
        <v>4570</v>
      </c>
      <c r="R1820" t="s">
        <v>4940</v>
      </c>
      <c r="S1820" t="s">
        <v>195</v>
      </c>
      <c r="T1820" t="s">
        <v>4570</v>
      </c>
      <c r="U1820" t="s">
        <v>4570</v>
      </c>
      <c r="V1820" t="s">
        <v>5265</v>
      </c>
      <c r="W1820" t="s">
        <v>5096</v>
      </c>
      <c r="X1820" t="s">
        <v>7035</v>
      </c>
      <c r="Y1820" t="s">
        <v>7036</v>
      </c>
      <c r="Z1820" t="s">
        <v>8</v>
      </c>
      <c r="AA1820">
        <v>0</v>
      </c>
      <c r="AB1820" t="s">
        <v>195</v>
      </c>
      <c r="AC1820">
        <v>0</v>
      </c>
      <c r="AD1820" t="s">
        <v>195</v>
      </c>
      <c r="AE1820">
        <v>0</v>
      </c>
      <c r="AF1820" t="s">
        <v>195</v>
      </c>
      <c r="AG1820">
        <v>0</v>
      </c>
      <c r="AH1820" t="s">
        <v>195</v>
      </c>
      <c r="AI1820">
        <v>3</v>
      </c>
      <c r="AJ1820" t="s">
        <v>9</v>
      </c>
      <c r="AK1820">
        <v>155165000</v>
      </c>
      <c r="AL1820">
        <v>465495000</v>
      </c>
      <c r="AM1820" t="s">
        <v>195</v>
      </c>
      <c r="AN1820">
        <v>0</v>
      </c>
      <c r="AO1820" t="s">
        <v>5011</v>
      </c>
      <c r="AP1820">
        <v>2619026</v>
      </c>
      <c r="AQ1820">
        <v>12081887</v>
      </c>
      <c r="AR1820">
        <v>34458477</v>
      </c>
      <c r="AS1820">
        <v>35547608</v>
      </c>
      <c r="AT1820">
        <v>19153259</v>
      </c>
      <c r="AU1820">
        <v>23680626</v>
      </c>
      <c r="AV1820">
        <v>42968153</v>
      </c>
      <c r="AW1820">
        <v>65122919</v>
      </c>
      <c r="AX1820">
        <v>63101710</v>
      </c>
      <c r="AY1820">
        <v>54533134</v>
      </c>
      <c r="AZ1820">
        <v>65106178</v>
      </c>
      <c r="BA1820">
        <v>47122023</v>
      </c>
      <c r="BB1820" t="s">
        <v>3796</v>
      </c>
      <c r="BC1820" t="s">
        <v>3797</v>
      </c>
      <c r="BD1820" t="s">
        <v>3813</v>
      </c>
      <c r="BE1820" t="s">
        <v>4605</v>
      </c>
      <c r="BF1820" t="s">
        <v>3734</v>
      </c>
      <c r="BG1820" t="s">
        <v>7002</v>
      </c>
      <c r="BH1820" t="s">
        <v>5764</v>
      </c>
      <c r="BI1820" t="s">
        <v>195</v>
      </c>
      <c r="BJ1820" t="s">
        <v>195</v>
      </c>
      <c r="BK1820" t="s">
        <v>3828</v>
      </c>
      <c r="BL1820" t="s">
        <v>7037</v>
      </c>
      <c r="BM1820" t="s">
        <v>4949</v>
      </c>
      <c r="BN1820" t="s">
        <v>6153</v>
      </c>
      <c r="BO1820" t="s">
        <v>4950</v>
      </c>
      <c r="BP1820" s="441" t="str">
        <f t="shared" si="28"/>
        <v>WA.2378.EBA.994.002.DA.521111</v>
      </c>
    </row>
    <row r="1821" spans="1:68">
      <c r="A1821" t="s">
        <v>5010</v>
      </c>
      <c r="B1821" t="s">
        <v>4936</v>
      </c>
      <c r="C1821" t="s">
        <v>4937</v>
      </c>
      <c r="D1821" t="s">
        <v>3795</v>
      </c>
      <c r="E1821" t="s">
        <v>197</v>
      </c>
      <c r="F1821" t="s">
        <v>3812</v>
      </c>
      <c r="G1821" t="s">
        <v>820</v>
      </c>
      <c r="H1821" t="s">
        <v>4938</v>
      </c>
      <c r="I1821">
        <v>9</v>
      </c>
      <c r="J1821" t="s">
        <v>5716</v>
      </c>
      <c r="K1821">
        <v>1</v>
      </c>
      <c r="L1821" t="s">
        <v>546</v>
      </c>
      <c r="M1821" t="s">
        <v>2132</v>
      </c>
      <c r="N1821" t="s">
        <v>119</v>
      </c>
      <c r="O1821" t="s">
        <v>548</v>
      </c>
      <c r="P1821" t="s">
        <v>8</v>
      </c>
      <c r="Q1821" t="s">
        <v>4570</v>
      </c>
      <c r="R1821" t="s">
        <v>4940</v>
      </c>
      <c r="S1821" t="s">
        <v>195</v>
      </c>
      <c r="T1821" t="s">
        <v>4570</v>
      </c>
      <c r="U1821" t="s">
        <v>4570</v>
      </c>
      <c r="V1821" t="s">
        <v>4496</v>
      </c>
      <c r="W1821" t="s">
        <v>4570</v>
      </c>
      <c r="X1821" t="s">
        <v>7038</v>
      </c>
      <c r="Y1821" t="s">
        <v>7039</v>
      </c>
      <c r="Z1821" t="s">
        <v>8</v>
      </c>
      <c r="AA1821">
        <v>0</v>
      </c>
      <c r="AB1821" t="s">
        <v>195</v>
      </c>
      <c r="AC1821">
        <v>0</v>
      </c>
      <c r="AD1821" t="s">
        <v>195</v>
      </c>
      <c r="AE1821">
        <v>0</v>
      </c>
      <c r="AF1821" t="s">
        <v>195</v>
      </c>
      <c r="AG1821">
        <v>0</v>
      </c>
      <c r="AH1821" t="s">
        <v>195</v>
      </c>
      <c r="AI1821">
        <v>800</v>
      </c>
      <c r="AJ1821" t="s">
        <v>25</v>
      </c>
      <c r="AK1821">
        <v>24000</v>
      </c>
      <c r="AL1821">
        <v>19200000</v>
      </c>
      <c r="AM1821" t="s">
        <v>195</v>
      </c>
      <c r="AN1821">
        <v>0</v>
      </c>
      <c r="AO1821" t="s">
        <v>5011</v>
      </c>
      <c r="AP1821">
        <v>108025</v>
      </c>
      <c r="AQ1821">
        <v>498335</v>
      </c>
      <c r="AR1821">
        <v>1421289</v>
      </c>
      <c r="AS1821">
        <v>1466211</v>
      </c>
      <c r="AT1821">
        <v>790003</v>
      </c>
      <c r="AU1821">
        <v>976741</v>
      </c>
      <c r="AV1821">
        <v>1772282</v>
      </c>
      <c r="AW1821">
        <v>2686087</v>
      </c>
      <c r="AX1821">
        <v>2602719</v>
      </c>
      <c r="AY1821">
        <v>2249296</v>
      </c>
      <c r="AZ1821">
        <v>2685396</v>
      </c>
      <c r="BA1821">
        <v>1943616</v>
      </c>
      <c r="BB1821" t="s">
        <v>3796</v>
      </c>
      <c r="BC1821" t="s">
        <v>3797</v>
      </c>
      <c r="BD1821" t="s">
        <v>3813</v>
      </c>
      <c r="BE1821" t="s">
        <v>4605</v>
      </c>
      <c r="BF1821" t="s">
        <v>3734</v>
      </c>
      <c r="BG1821" t="s">
        <v>7040</v>
      </c>
      <c r="BH1821" t="s">
        <v>5764</v>
      </c>
      <c r="BI1821" t="s">
        <v>195</v>
      </c>
      <c r="BJ1821" t="s">
        <v>195</v>
      </c>
      <c r="BK1821" t="s">
        <v>3828</v>
      </c>
      <c r="BL1821" t="s">
        <v>7041</v>
      </c>
      <c r="BM1821" t="s">
        <v>4949</v>
      </c>
      <c r="BN1821" t="s">
        <v>6153</v>
      </c>
      <c r="BO1821" t="s">
        <v>4950</v>
      </c>
      <c r="BP1821" s="441" t="str">
        <f t="shared" si="28"/>
        <v>WA.2378.EBA.994.002.DD.521111</v>
      </c>
    </row>
    <row r="1822" spans="1:68">
      <c r="A1822" t="s">
        <v>4935</v>
      </c>
      <c r="B1822" t="s">
        <v>4936</v>
      </c>
      <c r="C1822" t="s">
        <v>4937</v>
      </c>
      <c r="D1822" t="s">
        <v>3795</v>
      </c>
      <c r="E1822" t="s">
        <v>197</v>
      </c>
      <c r="F1822" t="s">
        <v>3812</v>
      </c>
      <c r="G1822" t="s">
        <v>820</v>
      </c>
      <c r="H1822" t="s">
        <v>4938</v>
      </c>
      <c r="I1822">
        <v>9</v>
      </c>
      <c r="J1822" t="s">
        <v>5716</v>
      </c>
      <c r="K1822">
        <v>1</v>
      </c>
      <c r="L1822" t="s">
        <v>546</v>
      </c>
      <c r="M1822" t="s">
        <v>2095</v>
      </c>
      <c r="N1822" t="s">
        <v>93</v>
      </c>
      <c r="O1822" t="s">
        <v>552</v>
      </c>
      <c r="P1822" t="s">
        <v>8</v>
      </c>
      <c r="Q1822" t="s">
        <v>4570</v>
      </c>
      <c r="R1822" t="s">
        <v>4940</v>
      </c>
      <c r="S1822" t="s">
        <v>195</v>
      </c>
      <c r="T1822" t="s">
        <v>4570</v>
      </c>
      <c r="U1822" t="s">
        <v>4570</v>
      </c>
      <c r="V1822" t="s">
        <v>4496</v>
      </c>
      <c r="W1822" t="s">
        <v>4570</v>
      </c>
      <c r="X1822" t="s">
        <v>7042</v>
      </c>
      <c r="Y1822" t="s">
        <v>7043</v>
      </c>
      <c r="Z1822" t="s">
        <v>8</v>
      </c>
      <c r="AA1822">
        <v>0</v>
      </c>
      <c r="AB1822" t="s">
        <v>195</v>
      </c>
      <c r="AC1822">
        <v>0</v>
      </c>
      <c r="AD1822" t="s">
        <v>195</v>
      </c>
      <c r="AE1822">
        <v>0</v>
      </c>
      <c r="AF1822" t="s">
        <v>195</v>
      </c>
      <c r="AG1822">
        <v>0</v>
      </c>
      <c r="AH1822" t="s">
        <v>195</v>
      </c>
      <c r="AI1822">
        <v>12</v>
      </c>
      <c r="AJ1822" t="s">
        <v>97</v>
      </c>
      <c r="AK1822">
        <v>1000000</v>
      </c>
      <c r="AL1822">
        <v>12000000</v>
      </c>
      <c r="AM1822" t="s">
        <v>195</v>
      </c>
      <c r="AN1822">
        <v>0</v>
      </c>
      <c r="AO1822" t="s">
        <v>4943</v>
      </c>
      <c r="AP1822">
        <v>67778</v>
      </c>
      <c r="AQ1822">
        <v>312668</v>
      </c>
      <c r="AR1822">
        <v>891752</v>
      </c>
      <c r="AS1822">
        <v>931044</v>
      </c>
      <c r="AT1822">
        <v>1015788</v>
      </c>
      <c r="AU1822">
        <v>1149460</v>
      </c>
      <c r="AV1822">
        <v>1138384</v>
      </c>
      <c r="AW1822">
        <v>1855158</v>
      </c>
      <c r="AX1822">
        <v>1790826</v>
      </c>
      <c r="AY1822">
        <v>1534101</v>
      </c>
      <c r="AZ1822">
        <v>1266663</v>
      </c>
      <c r="BA1822">
        <v>46378</v>
      </c>
      <c r="BB1822" t="s">
        <v>3796</v>
      </c>
      <c r="BC1822" t="s">
        <v>3797</v>
      </c>
      <c r="BD1822" t="s">
        <v>3813</v>
      </c>
      <c r="BE1822" t="s">
        <v>4605</v>
      </c>
      <c r="BF1822" t="s">
        <v>3734</v>
      </c>
      <c r="BG1822" t="s">
        <v>6980</v>
      </c>
      <c r="BH1822" t="s">
        <v>5764</v>
      </c>
      <c r="BI1822" t="s">
        <v>195</v>
      </c>
      <c r="BJ1822" t="s">
        <v>195</v>
      </c>
      <c r="BK1822" t="s">
        <v>3830</v>
      </c>
      <c r="BL1822" t="s">
        <v>7044</v>
      </c>
      <c r="BM1822" t="s">
        <v>4949</v>
      </c>
      <c r="BN1822" t="s">
        <v>6754</v>
      </c>
      <c r="BO1822" t="s">
        <v>4950</v>
      </c>
      <c r="BP1822" s="441" t="str">
        <f t="shared" si="28"/>
        <v>WA.2378.EBA.994.002.DB.521114</v>
      </c>
    </row>
    <row r="1823" spans="1:68">
      <c r="A1823" t="s">
        <v>5010</v>
      </c>
      <c r="B1823" t="s">
        <v>4936</v>
      </c>
      <c r="C1823" t="s">
        <v>4937</v>
      </c>
      <c r="D1823" t="s">
        <v>3795</v>
      </c>
      <c r="E1823" t="s">
        <v>197</v>
      </c>
      <c r="F1823" t="s">
        <v>3812</v>
      </c>
      <c r="G1823" t="s">
        <v>820</v>
      </c>
      <c r="H1823" t="s">
        <v>4938</v>
      </c>
      <c r="I1823">
        <v>9</v>
      </c>
      <c r="J1823" t="s">
        <v>5716</v>
      </c>
      <c r="K1823">
        <v>1</v>
      </c>
      <c r="L1823" t="s">
        <v>546</v>
      </c>
      <c r="M1823" t="s">
        <v>2095</v>
      </c>
      <c r="N1823" t="s">
        <v>93</v>
      </c>
      <c r="O1823" t="s">
        <v>552</v>
      </c>
      <c r="P1823" t="s">
        <v>8</v>
      </c>
      <c r="Q1823" t="s">
        <v>4570</v>
      </c>
      <c r="R1823" t="s">
        <v>4940</v>
      </c>
      <c r="S1823" t="s">
        <v>195</v>
      </c>
      <c r="T1823" t="s">
        <v>4570</v>
      </c>
      <c r="U1823" t="s">
        <v>4570</v>
      </c>
      <c r="V1823" t="s">
        <v>4496</v>
      </c>
      <c r="W1823" t="s">
        <v>4570</v>
      </c>
      <c r="X1823" t="s">
        <v>7042</v>
      </c>
      <c r="Y1823" t="s">
        <v>7043</v>
      </c>
      <c r="Z1823" t="s">
        <v>8</v>
      </c>
      <c r="AA1823">
        <v>0</v>
      </c>
      <c r="AB1823" t="s">
        <v>195</v>
      </c>
      <c r="AC1823">
        <v>0</v>
      </c>
      <c r="AD1823" t="s">
        <v>195</v>
      </c>
      <c r="AE1823">
        <v>0</v>
      </c>
      <c r="AF1823" t="s">
        <v>195</v>
      </c>
      <c r="AG1823">
        <v>0</v>
      </c>
      <c r="AH1823" t="s">
        <v>195</v>
      </c>
      <c r="AI1823">
        <v>12</v>
      </c>
      <c r="AJ1823" t="s">
        <v>97</v>
      </c>
      <c r="AK1823">
        <v>1000000</v>
      </c>
      <c r="AL1823">
        <v>12000000</v>
      </c>
      <c r="AM1823" t="s">
        <v>195</v>
      </c>
      <c r="AN1823">
        <v>0</v>
      </c>
      <c r="AO1823" t="s">
        <v>5011</v>
      </c>
      <c r="AP1823">
        <v>67516</v>
      </c>
      <c r="AQ1823">
        <v>311459</v>
      </c>
      <c r="AR1823">
        <v>888305</v>
      </c>
      <c r="AS1823">
        <v>916382</v>
      </c>
      <c r="AT1823">
        <v>493752</v>
      </c>
      <c r="AU1823">
        <v>610463</v>
      </c>
      <c r="AV1823">
        <v>1107676</v>
      </c>
      <c r="AW1823">
        <v>1678804</v>
      </c>
      <c r="AX1823">
        <v>1626700</v>
      </c>
      <c r="AY1823">
        <v>1405810</v>
      </c>
      <c r="AZ1823">
        <v>1678373</v>
      </c>
      <c r="BA1823">
        <v>1214760</v>
      </c>
      <c r="BB1823" t="s">
        <v>3796</v>
      </c>
      <c r="BC1823" t="s">
        <v>3797</v>
      </c>
      <c r="BD1823" t="s">
        <v>3813</v>
      </c>
      <c r="BE1823" t="s">
        <v>4605</v>
      </c>
      <c r="BF1823" t="s">
        <v>3734</v>
      </c>
      <c r="BG1823" t="s">
        <v>6980</v>
      </c>
      <c r="BH1823" t="s">
        <v>5764</v>
      </c>
      <c r="BI1823" t="s">
        <v>195</v>
      </c>
      <c r="BJ1823" t="s">
        <v>195</v>
      </c>
      <c r="BK1823" t="s">
        <v>3830</v>
      </c>
      <c r="BL1823" t="s">
        <v>7044</v>
      </c>
      <c r="BM1823" t="s">
        <v>4949</v>
      </c>
      <c r="BN1823" t="s">
        <v>6754</v>
      </c>
      <c r="BO1823" t="s">
        <v>4950</v>
      </c>
      <c r="BP1823" s="441" t="str">
        <f t="shared" si="28"/>
        <v>WA.2378.EBA.994.002.DB.521114</v>
      </c>
    </row>
    <row r="1824" spans="1:68">
      <c r="A1824" t="s">
        <v>4935</v>
      </c>
      <c r="B1824" t="s">
        <v>4936</v>
      </c>
      <c r="C1824" t="s">
        <v>4937</v>
      </c>
      <c r="D1824" t="s">
        <v>3795</v>
      </c>
      <c r="E1824" t="s">
        <v>197</v>
      </c>
      <c r="F1824" t="s">
        <v>3812</v>
      </c>
      <c r="G1824" t="s">
        <v>820</v>
      </c>
      <c r="H1824" t="s">
        <v>4938</v>
      </c>
      <c r="I1824">
        <v>9</v>
      </c>
      <c r="J1824" t="s">
        <v>5716</v>
      </c>
      <c r="K1824">
        <v>1</v>
      </c>
      <c r="L1824" t="s">
        <v>546</v>
      </c>
      <c r="M1824" t="s">
        <v>2132</v>
      </c>
      <c r="N1824" t="s">
        <v>119</v>
      </c>
      <c r="O1824" t="s">
        <v>559</v>
      </c>
      <c r="P1824" t="s">
        <v>8</v>
      </c>
      <c r="Q1824" t="s">
        <v>4570</v>
      </c>
      <c r="R1824" t="s">
        <v>4940</v>
      </c>
      <c r="S1824" t="s">
        <v>195</v>
      </c>
      <c r="T1824" t="s">
        <v>4570</v>
      </c>
      <c r="U1824" t="s">
        <v>4570</v>
      </c>
      <c r="V1824" t="s">
        <v>4496</v>
      </c>
      <c r="W1824" t="s">
        <v>4570</v>
      </c>
      <c r="X1824" t="s">
        <v>7045</v>
      </c>
      <c r="Y1824" t="s">
        <v>7046</v>
      </c>
      <c r="Z1824" t="s">
        <v>8</v>
      </c>
      <c r="AA1824">
        <v>0</v>
      </c>
      <c r="AB1824" t="s">
        <v>195</v>
      </c>
      <c r="AC1824">
        <v>0</v>
      </c>
      <c r="AD1824" t="s">
        <v>195</v>
      </c>
      <c r="AE1824">
        <v>0</v>
      </c>
      <c r="AF1824" t="s">
        <v>195</v>
      </c>
      <c r="AG1824">
        <v>0</v>
      </c>
      <c r="AH1824" t="s">
        <v>195</v>
      </c>
      <c r="AI1824">
        <v>12</v>
      </c>
      <c r="AJ1824" t="s">
        <v>32</v>
      </c>
      <c r="AK1824">
        <v>2920000</v>
      </c>
      <c r="AL1824">
        <v>35040000</v>
      </c>
      <c r="AM1824" t="s">
        <v>195</v>
      </c>
      <c r="AN1824">
        <v>0</v>
      </c>
      <c r="AO1824" t="s">
        <v>4943</v>
      </c>
      <c r="AP1824">
        <v>197911</v>
      </c>
      <c r="AQ1824">
        <v>912989</v>
      </c>
      <c r="AR1824">
        <v>2603916</v>
      </c>
      <c r="AS1824">
        <v>2718648</v>
      </c>
      <c r="AT1824">
        <v>2966102</v>
      </c>
      <c r="AU1824">
        <v>3356422</v>
      </c>
      <c r="AV1824">
        <v>3324082</v>
      </c>
      <c r="AW1824">
        <v>5417061</v>
      </c>
      <c r="AX1824">
        <v>5229211</v>
      </c>
      <c r="AY1824">
        <v>4479576</v>
      </c>
      <c r="AZ1824">
        <v>3698657</v>
      </c>
      <c r="BA1824">
        <v>135425</v>
      </c>
      <c r="BB1824" t="s">
        <v>3796</v>
      </c>
      <c r="BC1824" t="s">
        <v>3797</v>
      </c>
      <c r="BD1824" t="s">
        <v>3813</v>
      </c>
      <c r="BE1824" t="s">
        <v>4605</v>
      </c>
      <c r="BF1824" t="s">
        <v>3734</v>
      </c>
      <c r="BG1824" t="s">
        <v>7040</v>
      </c>
      <c r="BH1824" t="s">
        <v>5764</v>
      </c>
      <c r="BI1824" t="s">
        <v>195</v>
      </c>
      <c r="BJ1824" t="s">
        <v>195</v>
      </c>
      <c r="BK1824" t="s">
        <v>3835</v>
      </c>
      <c r="BL1824" t="s">
        <v>7047</v>
      </c>
      <c r="BM1824" t="s">
        <v>4949</v>
      </c>
      <c r="BN1824" t="s">
        <v>5721</v>
      </c>
      <c r="BO1824" t="s">
        <v>4950</v>
      </c>
      <c r="BP1824" s="441" t="str">
        <f t="shared" si="28"/>
        <v>WA.2378.EBA.994.002.DD.521115</v>
      </c>
    </row>
    <row r="1825" spans="1:68">
      <c r="A1825" t="s">
        <v>4935</v>
      </c>
      <c r="B1825" t="s">
        <v>4936</v>
      </c>
      <c r="C1825" t="s">
        <v>4937</v>
      </c>
      <c r="D1825" t="s">
        <v>3795</v>
      </c>
      <c r="E1825" t="s">
        <v>197</v>
      </c>
      <c r="F1825" t="s">
        <v>3812</v>
      </c>
      <c r="G1825" t="s">
        <v>820</v>
      </c>
      <c r="H1825" t="s">
        <v>4938</v>
      </c>
      <c r="I1825">
        <v>9</v>
      </c>
      <c r="J1825" t="s">
        <v>5716</v>
      </c>
      <c r="K1825">
        <v>1</v>
      </c>
      <c r="L1825" t="s">
        <v>546</v>
      </c>
      <c r="M1825" t="s">
        <v>2132</v>
      </c>
      <c r="N1825" t="s">
        <v>119</v>
      </c>
      <c r="O1825" t="s">
        <v>559</v>
      </c>
      <c r="P1825" t="s">
        <v>8</v>
      </c>
      <c r="Q1825" t="s">
        <v>4570</v>
      </c>
      <c r="R1825" t="s">
        <v>4940</v>
      </c>
      <c r="S1825" t="s">
        <v>195</v>
      </c>
      <c r="T1825" t="s">
        <v>4570</v>
      </c>
      <c r="U1825" t="s">
        <v>4570</v>
      </c>
      <c r="V1825" t="s">
        <v>4951</v>
      </c>
      <c r="W1825" t="s">
        <v>4496</v>
      </c>
      <c r="X1825" t="s">
        <v>7048</v>
      </c>
      <c r="Y1825" t="s">
        <v>7049</v>
      </c>
      <c r="Z1825" t="s">
        <v>8</v>
      </c>
      <c r="AA1825">
        <v>0</v>
      </c>
      <c r="AB1825" t="s">
        <v>195</v>
      </c>
      <c r="AC1825">
        <v>0</v>
      </c>
      <c r="AD1825" t="s">
        <v>195</v>
      </c>
      <c r="AE1825">
        <v>0</v>
      </c>
      <c r="AF1825" t="s">
        <v>195</v>
      </c>
      <c r="AG1825">
        <v>0</v>
      </c>
      <c r="AH1825" t="s">
        <v>195</v>
      </c>
      <c r="AI1825">
        <v>24</v>
      </c>
      <c r="AJ1825" t="s">
        <v>32</v>
      </c>
      <c r="AK1825">
        <v>324000</v>
      </c>
      <c r="AL1825">
        <v>7776000</v>
      </c>
      <c r="AM1825" t="s">
        <v>195</v>
      </c>
      <c r="AN1825">
        <v>0</v>
      </c>
      <c r="AO1825" t="s">
        <v>4943</v>
      </c>
      <c r="AP1825">
        <v>43920</v>
      </c>
      <c r="AQ1825">
        <v>202609</v>
      </c>
      <c r="AR1825">
        <v>577855</v>
      </c>
      <c r="AS1825">
        <v>603316</v>
      </c>
      <c r="AT1825">
        <v>658231</v>
      </c>
      <c r="AU1825">
        <v>744850</v>
      </c>
      <c r="AV1825">
        <v>737673</v>
      </c>
      <c r="AW1825">
        <v>1202142</v>
      </c>
      <c r="AX1825">
        <v>1160455</v>
      </c>
      <c r="AY1825">
        <v>994098</v>
      </c>
      <c r="AZ1825">
        <v>820798</v>
      </c>
      <c r="BA1825">
        <v>30053</v>
      </c>
      <c r="BB1825" t="s">
        <v>3796</v>
      </c>
      <c r="BC1825" t="s">
        <v>3797</v>
      </c>
      <c r="BD1825" t="s">
        <v>3813</v>
      </c>
      <c r="BE1825" t="s">
        <v>4605</v>
      </c>
      <c r="BF1825" t="s">
        <v>3734</v>
      </c>
      <c r="BG1825" t="s">
        <v>7040</v>
      </c>
      <c r="BH1825" t="s">
        <v>5764</v>
      </c>
      <c r="BI1825" t="s">
        <v>195</v>
      </c>
      <c r="BJ1825" t="s">
        <v>195</v>
      </c>
      <c r="BK1825" t="s">
        <v>3835</v>
      </c>
      <c r="BL1825" t="s">
        <v>7050</v>
      </c>
      <c r="BM1825" t="s">
        <v>4949</v>
      </c>
      <c r="BN1825" t="s">
        <v>5721</v>
      </c>
      <c r="BO1825" t="s">
        <v>4950</v>
      </c>
      <c r="BP1825" s="441" t="str">
        <f t="shared" si="28"/>
        <v>WA.2378.EBA.994.002.DD.521115</v>
      </c>
    </row>
    <row r="1826" spans="1:68">
      <c r="A1826" t="s">
        <v>4935</v>
      </c>
      <c r="B1826" t="s">
        <v>4936</v>
      </c>
      <c r="C1826" t="s">
        <v>4937</v>
      </c>
      <c r="D1826" t="s">
        <v>3795</v>
      </c>
      <c r="E1826" t="s">
        <v>197</v>
      </c>
      <c r="F1826" t="s">
        <v>3812</v>
      </c>
      <c r="G1826" t="s">
        <v>820</v>
      </c>
      <c r="H1826" t="s">
        <v>4938</v>
      </c>
      <c r="I1826">
        <v>9</v>
      </c>
      <c r="J1826" t="s">
        <v>5716</v>
      </c>
      <c r="K1826">
        <v>1</v>
      </c>
      <c r="L1826" t="s">
        <v>546</v>
      </c>
      <c r="M1826" t="s">
        <v>2132</v>
      </c>
      <c r="N1826" t="s">
        <v>119</v>
      </c>
      <c r="O1826" t="s">
        <v>559</v>
      </c>
      <c r="P1826" t="s">
        <v>8</v>
      </c>
      <c r="Q1826" t="s">
        <v>4570</v>
      </c>
      <c r="R1826" t="s">
        <v>4940</v>
      </c>
      <c r="S1826" t="s">
        <v>195</v>
      </c>
      <c r="T1826" t="s">
        <v>4570</v>
      </c>
      <c r="U1826" t="s">
        <v>4570</v>
      </c>
      <c r="V1826" t="s">
        <v>5001</v>
      </c>
      <c r="W1826" t="s">
        <v>4951</v>
      </c>
      <c r="X1826" t="s">
        <v>7051</v>
      </c>
      <c r="Y1826" t="s">
        <v>7052</v>
      </c>
      <c r="Z1826" t="s">
        <v>8</v>
      </c>
      <c r="AA1826">
        <v>0</v>
      </c>
      <c r="AB1826" t="s">
        <v>195</v>
      </c>
      <c r="AC1826">
        <v>0</v>
      </c>
      <c r="AD1826" t="s">
        <v>195</v>
      </c>
      <c r="AE1826">
        <v>0</v>
      </c>
      <c r="AF1826" t="s">
        <v>195</v>
      </c>
      <c r="AG1826">
        <v>0</v>
      </c>
      <c r="AH1826" t="s">
        <v>195</v>
      </c>
      <c r="AI1826">
        <v>12</v>
      </c>
      <c r="AJ1826" t="s">
        <v>32</v>
      </c>
      <c r="AK1826">
        <v>810000</v>
      </c>
      <c r="AL1826">
        <v>9720000</v>
      </c>
      <c r="AM1826" t="s">
        <v>195</v>
      </c>
      <c r="AN1826">
        <v>0</v>
      </c>
      <c r="AO1826" t="s">
        <v>4943</v>
      </c>
      <c r="AP1826">
        <v>54900</v>
      </c>
      <c r="AQ1826">
        <v>253261</v>
      </c>
      <c r="AR1826">
        <v>722319</v>
      </c>
      <c r="AS1826">
        <v>754145</v>
      </c>
      <c r="AT1826">
        <v>822789</v>
      </c>
      <c r="AU1826">
        <v>931062</v>
      </c>
      <c r="AV1826">
        <v>922091</v>
      </c>
      <c r="AW1826">
        <v>1502678</v>
      </c>
      <c r="AX1826">
        <v>1450569</v>
      </c>
      <c r="AY1826">
        <v>1242622</v>
      </c>
      <c r="AZ1826">
        <v>1025997</v>
      </c>
      <c r="BA1826">
        <v>37567</v>
      </c>
      <c r="BB1826" t="s">
        <v>3796</v>
      </c>
      <c r="BC1826" t="s">
        <v>3797</v>
      </c>
      <c r="BD1826" t="s">
        <v>3813</v>
      </c>
      <c r="BE1826" t="s">
        <v>4605</v>
      </c>
      <c r="BF1826" t="s">
        <v>3734</v>
      </c>
      <c r="BG1826" t="s">
        <v>7040</v>
      </c>
      <c r="BH1826" t="s">
        <v>5764</v>
      </c>
      <c r="BI1826" t="s">
        <v>195</v>
      </c>
      <c r="BJ1826" t="s">
        <v>195</v>
      </c>
      <c r="BK1826" t="s">
        <v>3835</v>
      </c>
      <c r="BL1826" t="s">
        <v>7053</v>
      </c>
      <c r="BM1826" t="s">
        <v>4949</v>
      </c>
      <c r="BN1826" t="s">
        <v>5721</v>
      </c>
      <c r="BO1826" t="s">
        <v>4950</v>
      </c>
      <c r="BP1826" s="441" t="str">
        <f t="shared" si="28"/>
        <v>WA.2378.EBA.994.002.DD.521115</v>
      </c>
    </row>
    <row r="1827" spans="1:68">
      <c r="A1827" t="s">
        <v>4935</v>
      </c>
      <c r="B1827" t="s">
        <v>4936</v>
      </c>
      <c r="C1827" t="s">
        <v>4937</v>
      </c>
      <c r="D1827" t="s">
        <v>3795</v>
      </c>
      <c r="E1827" t="s">
        <v>197</v>
      </c>
      <c r="F1827" t="s">
        <v>3812</v>
      </c>
      <c r="G1827" t="s">
        <v>820</v>
      </c>
      <c r="H1827" t="s">
        <v>4938</v>
      </c>
      <c r="I1827">
        <v>9</v>
      </c>
      <c r="J1827" t="s">
        <v>5716</v>
      </c>
      <c r="K1827">
        <v>1</v>
      </c>
      <c r="L1827" t="s">
        <v>546</v>
      </c>
      <c r="M1827" t="s">
        <v>2132</v>
      </c>
      <c r="N1827" t="s">
        <v>119</v>
      </c>
      <c r="O1827" t="s">
        <v>559</v>
      </c>
      <c r="P1827" t="s">
        <v>8</v>
      </c>
      <c r="Q1827" t="s">
        <v>4570</v>
      </c>
      <c r="R1827" t="s">
        <v>4940</v>
      </c>
      <c r="S1827" t="s">
        <v>195</v>
      </c>
      <c r="T1827" t="s">
        <v>4570</v>
      </c>
      <c r="U1827" t="s">
        <v>4570</v>
      </c>
      <c r="V1827" t="s">
        <v>5092</v>
      </c>
      <c r="W1827" t="s">
        <v>5001</v>
      </c>
      <c r="X1827" t="s">
        <v>7054</v>
      </c>
      <c r="Y1827" t="s">
        <v>7055</v>
      </c>
      <c r="Z1827" t="s">
        <v>8</v>
      </c>
      <c r="AA1827">
        <v>0</v>
      </c>
      <c r="AB1827" t="s">
        <v>195</v>
      </c>
      <c r="AC1827">
        <v>0</v>
      </c>
      <c r="AD1827" t="s">
        <v>195</v>
      </c>
      <c r="AE1827">
        <v>0</v>
      </c>
      <c r="AF1827" t="s">
        <v>195</v>
      </c>
      <c r="AG1827">
        <v>0</v>
      </c>
      <c r="AH1827" t="s">
        <v>195</v>
      </c>
      <c r="AI1827">
        <v>12</v>
      </c>
      <c r="AJ1827" t="s">
        <v>32</v>
      </c>
      <c r="AK1827">
        <v>680000</v>
      </c>
      <c r="AL1827">
        <v>8160000</v>
      </c>
      <c r="AM1827" t="s">
        <v>195</v>
      </c>
      <c r="AN1827">
        <v>0</v>
      </c>
      <c r="AO1827" t="s">
        <v>4943</v>
      </c>
      <c r="AP1827">
        <v>46089</v>
      </c>
      <c r="AQ1827">
        <v>212614</v>
      </c>
      <c r="AR1827">
        <v>606391</v>
      </c>
      <c r="AS1827">
        <v>633110</v>
      </c>
      <c r="AT1827">
        <v>690736</v>
      </c>
      <c r="AU1827">
        <v>781633</v>
      </c>
      <c r="AV1827">
        <v>774101</v>
      </c>
      <c r="AW1827">
        <v>1261507</v>
      </c>
      <c r="AX1827">
        <v>1217761</v>
      </c>
      <c r="AY1827">
        <v>1043189</v>
      </c>
      <c r="AZ1827">
        <v>861331</v>
      </c>
      <c r="BA1827">
        <v>31538</v>
      </c>
      <c r="BB1827" t="s">
        <v>3796</v>
      </c>
      <c r="BC1827" t="s">
        <v>3797</v>
      </c>
      <c r="BD1827" t="s">
        <v>3813</v>
      </c>
      <c r="BE1827" t="s">
        <v>4605</v>
      </c>
      <c r="BF1827" t="s">
        <v>3734</v>
      </c>
      <c r="BG1827" t="s">
        <v>7040</v>
      </c>
      <c r="BH1827" t="s">
        <v>5764</v>
      </c>
      <c r="BI1827" t="s">
        <v>195</v>
      </c>
      <c r="BJ1827" t="s">
        <v>195</v>
      </c>
      <c r="BK1827" t="s">
        <v>3835</v>
      </c>
      <c r="BL1827" t="s">
        <v>7056</v>
      </c>
      <c r="BM1827" t="s">
        <v>4949</v>
      </c>
      <c r="BN1827" t="s">
        <v>5721</v>
      </c>
      <c r="BO1827" t="s">
        <v>4950</v>
      </c>
      <c r="BP1827" s="441" t="str">
        <f t="shared" si="28"/>
        <v>WA.2378.EBA.994.002.DD.521115</v>
      </c>
    </row>
    <row r="1828" spans="1:68">
      <c r="A1828" t="s">
        <v>5010</v>
      </c>
      <c r="B1828" t="s">
        <v>4936</v>
      </c>
      <c r="C1828" t="s">
        <v>4937</v>
      </c>
      <c r="D1828" t="s">
        <v>3795</v>
      </c>
      <c r="E1828" t="s">
        <v>197</v>
      </c>
      <c r="F1828" t="s">
        <v>3812</v>
      </c>
      <c r="G1828" t="s">
        <v>820</v>
      </c>
      <c r="H1828" t="s">
        <v>4938</v>
      </c>
      <c r="I1828">
        <v>9</v>
      </c>
      <c r="J1828" t="s">
        <v>5716</v>
      </c>
      <c r="K1828">
        <v>1</v>
      </c>
      <c r="L1828" t="s">
        <v>546</v>
      </c>
      <c r="M1828" t="s">
        <v>2132</v>
      </c>
      <c r="N1828" t="s">
        <v>119</v>
      </c>
      <c r="O1828" t="s">
        <v>559</v>
      </c>
      <c r="P1828" t="s">
        <v>8</v>
      </c>
      <c r="Q1828" t="s">
        <v>4570</v>
      </c>
      <c r="R1828" t="s">
        <v>4940</v>
      </c>
      <c r="S1828" t="s">
        <v>195</v>
      </c>
      <c r="T1828" t="s">
        <v>4570</v>
      </c>
      <c r="U1828" t="s">
        <v>4570</v>
      </c>
      <c r="V1828" t="s">
        <v>4496</v>
      </c>
      <c r="W1828" t="s">
        <v>4570</v>
      </c>
      <c r="X1828" t="s">
        <v>7045</v>
      </c>
      <c r="Y1828" t="s">
        <v>7046</v>
      </c>
      <c r="Z1828" t="s">
        <v>8</v>
      </c>
      <c r="AA1828">
        <v>0</v>
      </c>
      <c r="AB1828" t="s">
        <v>195</v>
      </c>
      <c r="AC1828">
        <v>0</v>
      </c>
      <c r="AD1828" t="s">
        <v>195</v>
      </c>
      <c r="AE1828">
        <v>0</v>
      </c>
      <c r="AF1828" t="s">
        <v>195</v>
      </c>
      <c r="AG1828">
        <v>0</v>
      </c>
      <c r="AH1828" t="s">
        <v>195</v>
      </c>
      <c r="AI1828">
        <v>12</v>
      </c>
      <c r="AJ1828" t="s">
        <v>32</v>
      </c>
      <c r="AK1828">
        <v>2920000</v>
      </c>
      <c r="AL1828">
        <v>35040000</v>
      </c>
      <c r="AM1828" t="s">
        <v>195</v>
      </c>
      <c r="AN1828">
        <v>0</v>
      </c>
      <c r="AO1828" t="s">
        <v>5011</v>
      </c>
      <c r="AP1828">
        <v>197146</v>
      </c>
      <c r="AQ1828">
        <v>909460</v>
      </c>
      <c r="AR1828">
        <v>2593852</v>
      </c>
      <c r="AS1828">
        <v>2675836</v>
      </c>
      <c r="AT1828">
        <v>1441756</v>
      </c>
      <c r="AU1828">
        <v>1782552</v>
      </c>
      <c r="AV1828">
        <v>3234415</v>
      </c>
      <c r="AW1828">
        <v>4902109</v>
      </c>
      <c r="AX1828">
        <v>4749963</v>
      </c>
      <c r="AY1828">
        <v>4104966</v>
      </c>
      <c r="AZ1828">
        <v>4900849</v>
      </c>
      <c r="BA1828">
        <v>3547096</v>
      </c>
      <c r="BB1828" t="s">
        <v>3796</v>
      </c>
      <c r="BC1828" t="s">
        <v>3797</v>
      </c>
      <c r="BD1828" t="s">
        <v>3813</v>
      </c>
      <c r="BE1828" t="s">
        <v>4605</v>
      </c>
      <c r="BF1828" t="s">
        <v>3734</v>
      </c>
      <c r="BG1828" t="s">
        <v>7040</v>
      </c>
      <c r="BH1828" t="s">
        <v>5764</v>
      </c>
      <c r="BI1828" t="s">
        <v>195</v>
      </c>
      <c r="BJ1828" t="s">
        <v>195</v>
      </c>
      <c r="BK1828" t="s">
        <v>3835</v>
      </c>
      <c r="BL1828" t="s">
        <v>7047</v>
      </c>
      <c r="BM1828" t="s">
        <v>4949</v>
      </c>
      <c r="BN1828" t="s">
        <v>5721</v>
      </c>
      <c r="BO1828" t="s">
        <v>4950</v>
      </c>
      <c r="BP1828" s="441" t="str">
        <f t="shared" si="28"/>
        <v>WA.2378.EBA.994.002.DD.521115</v>
      </c>
    </row>
    <row r="1829" spans="1:68">
      <c r="A1829" t="s">
        <v>5010</v>
      </c>
      <c r="B1829" t="s">
        <v>4936</v>
      </c>
      <c r="C1829" t="s">
        <v>4937</v>
      </c>
      <c r="D1829" t="s">
        <v>3795</v>
      </c>
      <c r="E1829" t="s">
        <v>197</v>
      </c>
      <c r="F1829" t="s">
        <v>3812</v>
      </c>
      <c r="G1829" t="s">
        <v>820</v>
      </c>
      <c r="H1829" t="s">
        <v>4938</v>
      </c>
      <c r="I1829">
        <v>9</v>
      </c>
      <c r="J1829" t="s">
        <v>5716</v>
      </c>
      <c r="K1829">
        <v>1</v>
      </c>
      <c r="L1829" t="s">
        <v>546</v>
      </c>
      <c r="M1829" t="s">
        <v>2132</v>
      </c>
      <c r="N1829" t="s">
        <v>119</v>
      </c>
      <c r="O1829" t="s">
        <v>559</v>
      </c>
      <c r="P1829" t="s">
        <v>8</v>
      </c>
      <c r="Q1829" t="s">
        <v>4570</v>
      </c>
      <c r="R1829" t="s">
        <v>4940</v>
      </c>
      <c r="S1829" t="s">
        <v>195</v>
      </c>
      <c r="T1829" t="s">
        <v>4570</v>
      </c>
      <c r="U1829" t="s">
        <v>4570</v>
      </c>
      <c r="V1829" t="s">
        <v>4951</v>
      </c>
      <c r="W1829" t="s">
        <v>4496</v>
      </c>
      <c r="X1829" t="s">
        <v>7048</v>
      </c>
      <c r="Y1829" t="s">
        <v>7049</v>
      </c>
      <c r="Z1829" t="s">
        <v>8</v>
      </c>
      <c r="AA1829">
        <v>0</v>
      </c>
      <c r="AB1829" t="s">
        <v>195</v>
      </c>
      <c r="AC1829">
        <v>0</v>
      </c>
      <c r="AD1829" t="s">
        <v>195</v>
      </c>
      <c r="AE1829">
        <v>0</v>
      </c>
      <c r="AF1829" t="s">
        <v>195</v>
      </c>
      <c r="AG1829">
        <v>0</v>
      </c>
      <c r="AH1829" t="s">
        <v>195</v>
      </c>
      <c r="AI1829">
        <v>24</v>
      </c>
      <c r="AJ1829" t="s">
        <v>32</v>
      </c>
      <c r="AK1829">
        <v>324000</v>
      </c>
      <c r="AL1829">
        <v>7776000</v>
      </c>
      <c r="AM1829" t="s">
        <v>195</v>
      </c>
      <c r="AN1829">
        <v>0</v>
      </c>
      <c r="AO1829" t="s">
        <v>5011</v>
      </c>
      <c r="AP1829">
        <v>43750</v>
      </c>
      <c r="AQ1829">
        <v>201825</v>
      </c>
      <c r="AR1829">
        <v>575622</v>
      </c>
      <c r="AS1829">
        <v>593816</v>
      </c>
      <c r="AT1829">
        <v>319951</v>
      </c>
      <c r="AU1829">
        <v>395580</v>
      </c>
      <c r="AV1829">
        <v>717774</v>
      </c>
      <c r="AW1829">
        <v>1087865</v>
      </c>
      <c r="AX1829">
        <v>1054101</v>
      </c>
      <c r="AY1829">
        <v>910965</v>
      </c>
      <c r="AZ1829">
        <v>1087586</v>
      </c>
      <c r="BA1829">
        <v>787165</v>
      </c>
      <c r="BB1829" t="s">
        <v>3796</v>
      </c>
      <c r="BC1829" t="s">
        <v>3797</v>
      </c>
      <c r="BD1829" t="s">
        <v>3813</v>
      </c>
      <c r="BE1829" t="s">
        <v>4605</v>
      </c>
      <c r="BF1829" t="s">
        <v>3734</v>
      </c>
      <c r="BG1829" t="s">
        <v>7040</v>
      </c>
      <c r="BH1829" t="s">
        <v>5764</v>
      </c>
      <c r="BI1829" t="s">
        <v>195</v>
      </c>
      <c r="BJ1829" t="s">
        <v>195</v>
      </c>
      <c r="BK1829" t="s">
        <v>3835</v>
      </c>
      <c r="BL1829" t="s">
        <v>7050</v>
      </c>
      <c r="BM1829" t="s">
        <v>4949</v>
      </c>
      <c r="BN1829" t="s">
        <v>5721</v>
      </c>
      <c r="BO1829" t="s">
        <v>4950</v>
      </c>
      <c r="BP1829" s="441" t="str">
        <f t="shared" si="28"/>
        <v>WA.2378.EBA.994.002.DD.521115</v>
      </c>
    </row>
    <row r="1830" spans="1:68">
      <c r="A1830" t="s">
        <v>5010</v>
      </c>
      <c r="B1830" t="s">
        <v>4936</v>
      </c>
      <c r="C1830" t="s">
        <v>4937</v>
      </c>
      <c r="D1830" t="s">
        <v>3795</v>
      </c>
      <c r="E1830" t="s">
        <v>197</v>
      </c>
      <c r="F1830" t="s">
        <v>3812</v>
      </c>
      <c r="G1830" t="s">
        <v>820</v>
      </c>
      <c r="H1830" t="s">
        <v>4938</v>
      </c>
      <c r="I1830">
        <v>9</v>
      </c>
      <c r="J1830" t="s">
        <v>5716</v>
      </c>
      <c r="K1830">
        <v>1</v>
      </c>
      <c r="L1830" t="s">
        <v>546</v>
      </c>
      <c r="M1830" t="s">
        <v>2132</v>
      </c>
      <c r="N1830" t="s">
        <v>119</v>
      </c>
      <c r="O1830" t="s">
        <v>559</v>
      </c>
      <c r="P1830" t="s">
        <v>8</v>
      </c>
      <c r="Q1830" t="s">
        <v>4570</v>
      </c>
      <c r="R1830" t="s">
        <v>4940</v>
      </c>
      <c r="S1830" t="s">
        <v>195</v>
      </c>
      <c r="T1830" t="s">
        <v>4570</v>
      </c>
      <c r="U1830" t="s">
        <v>4570</v>
      </c>
      <c r="V1830" t="s">
        <v>5001</v>
      </c>
      <c r="W1830" t="s">
        <v>4951</v>
      </c>
      <c r="X1830" t="s">
        <v>7051</v>
      </c>
      <c r="Y1830" t="s">
        <v>7052</v>
      </c>
      <c r="Z1830" t="s">
        <v>8</v>
      </c>
      <c r="AA1830">
        <v>0</v>
      </c>
      <c r="AB1830" t="s">
        <v>195</v>
      </c>
      <c r="AC1830">
        <v>0</v>
      </c>
      <c r="AD1830" t="s">
        <v>195</v>
      </c>
      <c r="AE1830">
        <v>0</v>
      </c>
      <c r="AF1830" t="s">
        <v>195</v>
      </c>
      <c r="AG1830">
        <v>0</v>
      </c>
      <c r="AH1830" t="s">
        <v>195</v>
      </c>
      <c r="AI1830">
        <v>12</v>
      </c>
      <c r="AJ1830" t="s">
        <v>32</v>
      </c>
      <c r="AK1830">
        <v>810000</v>
      </c>
      <c r="AL1830">
        <v>9720000</v>
      </c>
      <c r="AM1830" t="s">
        <v>195</v>
      </c>
      <c r="AN1830">
        <v>0</v>
      </c>
      <c r="AO1830" t="s">
        <v>5011</v>
      </c>
      <c r="AP1830">
        <v>54688</v>
      </c>
      <c r="AQ1830">
        <v>252282</v>
      </c>
      <c r="AR1830">
        <v>719527</v>
      </c>
      <c r="AS1830">
        <v>742270</v>
      </c>
      <c r="AT1830">
        <v>399939</v>
      </c>
      <c r="AU1830">
        <v>494475</v>
      </c>
      <c r="AV1830">
        <v>897218</v>
      </c>
      <c r="AW1830">
        <v>1359832</v>
      </c>
      <c r="AX1830">
        <v>1317627</v>
      </c>
      <c r="AY1830">
        <v>1138706</v>
      </c>
      <c r="AZ1830">
        <v>1359482</v>
      </c>
      <c r="BA1830">
        <v>983954</v>
      </c>
      <c r="BB1830" t="s">
        <v>3796</v>
      </c>
      <c r="BC1830" t="s">
        <v>3797</v>
      </c>
      <c r="BD1830" t="s">
        <v>3813</v>
      </c>
      <c r="BE1830" t="s">
        <v>4605</v>
      </c>
      <c r="BF1830" t="s">
        <v>3734</v>
      </c>
      <c r="BG1830" t="s">
        <v>7040</v>
      </c>
      <c r="BH1830" t="s">
        <v>5764</v>
      </c>
      <c r="BI1830" t="s">
        <v>195</v>
      </c>
      <c r="BJ1830" t="s">
        <v>195</v>
      </c>
      <c r="BK1830" t="s">
        <v>3835</v>
      </c>
      <c r="BL1830" t="s">
        <v>7053</v>
      </c>
      <c r="BM1830" t="s">
        <v>4949</v>
      </c>
      <c r="BN1830" t="s">
        <v>5721</v>
      </c>
      <c r="BO1830" t="s">
        <v>4950</v>
      </c>
      <c r="BP1830" s="441" t="str">
        <f t="shared" si="28"/>
        <v>WA.2378.EBA.994.002.DD.521115</v>
      </c>
    </row>
    <row r="1831" spans="1:68">
      <c r="A1831" t="s">
        <v>5010</v>
      </c>
      <c r="B1831" t="s">
        <v>4936</v>
      </c>
      <c r="C1831" t="s">
        <v>4937</v>
      </c>
      <c r="D1831" t="s">
        <v>3795</v>
      </c>
      <c r="E1831" t="s">
        <v>197</v>
      </c>
      <c r="F1831" t="s">
        <v>3812</v>
      </c>
      <c r="G1831" t="s">
        <v>820</v>
      </c>
      <c r="H1831" t="s">
        <v>4938</v>
      </c>
      <c r="I1831">
        <v>9</v>
      </c>
      <c r="J1831" t="s">
        <v>5716</v>
      </c>
      <c r="K1831">
        <v>1</v>
      </c>
      <c r="L1831" t="s">
        <v>546</v>
      </c>
      <c r="M1831" t="s">
        <v>2132</v>
      </c>
      <c r="N1831" t="s">
        <v>119</v>
      </c>
      <c r="O1831" t="s">
        <v>559</v>
      </c>
      <c r="P1831" t="s">
        <v>8</v>
      </c>
      <c r="Q1831" t="s">
        <v>4570</v>
      </c>
      <c r="R1831" t="s">
        <v>4940</v>
      </c>
      <c r="S1831" t="s">
        <v>195</v>
      </c>
      <c r="T1831" t="s">
        <v>4570</v>
      </c>
      <c r="U1831" t="s">
        <v>4570</v>
      </c>
      <c r="V1831" t="s">
        <v>5092</v>
      </c>
      <c r="W1831" t="s">
        <v>5001</v>
      </c>
      <c r="X1831" t="s">
        <v>7054</v>
      </c>
      <c r="Y1831" t="s">
        <v>7055</v>
      </c>
      <c r="Z1831" t="s">
        <v>8</v>
      </c>
      <c r="AA1831">
        <v>0</v>
      </c>
      <c r="AB1831" t="s">
        <v>195</v>
      </c>
      <c r="AC1831">
        <v>0</v>
      </c>
      <c r="AD1831" t="s">
        <v>195</v>
      </c>
      <c r="AE1831">
        <v>0</v>
      </c>
      <c r="AF1831" t="s">
        <v>195</v>
      </c>
      <c r="AG1831">
        <v>0</v>
      </c>
      <c r="AH1831" t="s">
        <v>195</v>
      </c>
      <c r="AI1831">
        <v>12</v>
      </c>
      <c r="AJ1831" t="s">
        <v>32</v>
      </c>
      <c r="AK1831">
        <v>680000</v>
      </c>
      <c r="AL1831">
        <v>8160000</v>
      </c>
      <c r="AM1831" t="s">
        <v>195</v>
      </c>
      <c r="AN1831">
        <v>0</v>
      </c>
      <c r="AO1831" t="s">
        <v>5011</v>
      </c>
      <c r="AP1831">
        <v>45911</v>
      </c>
      <c r="AQ1831">
        <v>211792</v>
      </c>
      <c r="AR1831">
        <v>604048</v>
      </c>
      <c r="AS1831">
        <v>623140</v>
      </c>
      <c r="AT1831">
        <v>335751</v>
      </c>
      <c r="AU1831">
        <v>415115</v>
      </c>
      <c r="AV1831">
        <v>753220</v>
      </c>
      <c r="AW1831">
        <v>1141587</v>
      </c>
      <c r="AX1831">
        <v>1106156</v>
      </c>
      <c r="AY1831">
        <v>955951</v>
      </c>
      <c r="AZ1831">
        <v>1141293</v>
      </c>
      <c r="BA1831">
        <v>826036</v>
      </c>
      <c r="BB1831" t="s">
        <v>3796</v>
      </c>
      <c r="BC1831" t="s">
        <v>3797</v>
      </c>
      <c r="BD1831" t="s">
        <v>3813</v>
      </c>
      <c r="BE1831" t="s">
        <v>4605</v>
      </c>
      <c r="BF1831" t="s">
        <v>3734</v>
      </c>
      <c r="BG1831" t="s">
        <v>7040</v>
      </c>
      <c r="BH1831" t="s">
        <v>5764</v>
      </c>
      <c r="BI1831" t="s">
        <v>195</v>
      </c>
      <c r="BJ1831" t="s">
        <v>195</v>
      </c>
      <c r="BK1831" t="s">
        <v>3835</v>
      </c>
      <c r="BL1831" t="s">
        <v>7056</v>
      </c>
      <c r="BM1831" t="s">
        <v>4949</v>
      </c>
      <c r="BN1831" t="s">
        <v>5721</v>
      </c>
      <c r="BO1831" t="s">
        <v>4950</v>
      </c>
      <c r="BP1831" s="441" t="str">
        <f t="shared" si="28"/>
        <v>WA.2378.EBA.994.002.DD.521115</v>
      </c>
    </row>
    <row r="1832" spans="1:68">
      <c r="A1832" t="s">
        <v>4935</v>
      </c>
      <c r="B1832" t="s">
        <v>4936</v>
      </c>
      <c r="C1832" t="s">
        <v>4937</v>
      </c>
      <c r="D1832" t="s">
        <v>3795</v>
      </c>
      <c r="E1832" t="s">
        <v>197</v>
      </c>
      <c r="F1832" t="s">
        <v>3812</v>
      </c>
      <c r="G1832" t="s">
        <v>820</v>
      </c>
      <c r="H1832" t="s">
        <v>4938</v>
      </c>
      <c r="I1832">
        <v>9</v>
      </c>
      <c r="J1832" t="s">
        <v>5716</v>
      </c>
      <c r="K1832">
        <v>1</v>
      </c>
      <c r="L1832" t="s">
        <v>546</v>
      </c>
      <c r="M1832" t="s">
        <v>2132</v>
      </c>
      <c r="N1832" t="s">
        <v>119</v>
      </c>
      <c r="O1832" t="s">
        <v>550</v>
      </c>
      <c r="P1832" t="s">
        <v>8</v>
      </c>
      <c r="Q1832" t="s">
        <v>4570</v>
      </c>
      <c r="R1832" t="s">
        <v>4940</v>
      </c>
      <c r="S1832" t="s">
        <v>195</v>
      </c>
      <c r="T1832" t="s">
        <v>4570</v>
      </c>
      <c r="U1832" t="s">
        <v>4570</v>
      </c>
      <c r="V1832" t="s">
        <v>4496</v>
      </c>
      <c r="W1832" t="s">
        <v>4570</v>
      </c>
      <c r="X1832" t="s">
        <v>7057</v>
      </c>
      <c r="Y1832" t="s">
        <v>7058</v>
      </c>
      <c r="Z1832" t="s">
        <v>8</v>
      </c>
      <c r="AA1832">
        <v>0</v>
      </c>
      <c r="AB1832" t="s">
        <v>195</v>
      </c>
      <c r="AC1832">
        <v>0</v>
      </c>
      <c r="AD1832" t="s">
        <v>195</v>
      </c>
      <c r="AE1832">
        <v>0</v>
      </c>
      <c r="AF1832" t="s">
        <v>195</v>
      </c>
      <c r="AG1832">
        <v>0</v>
      </c>
      <c r="AH1832" t="s">
        <v>195</v>
      </c>
      <c r="AI1832">
        <v>70</v>
      </c>
      <c r="AJ1832" t="s">
        <v>1853</v>
      </c>
      <c r="AK1832">
        <v>700000</v>
      </c>
      <c r="AL1832">
        <v>49000000</v>
      </c>
      <c r="AM1832" t="s">
        <v>195</v>
      </c>
      <c r="AN1832">
        <v>0</v>
      </c>
      <c r="AO1832" t="s">
        <v>4943</v>
      </c>
      <c r="AP1832">
        <v>276760</v>
      </c>
      <c r="AQ1832">
        <v>1276726</v>
      </c>
      <c r="AR1832">
        <v>3641320</v>
      </c>
      <c r="AS1832">
        <v>3801762</v>
      </c>
      <c r="AT1832">
        <v>4147803</v>
      </c>
      <c r="AU1832">
        <v>4693627</v>
      </c>
      <c r="AV1832">
        <v>4648402</v>
      </c>
      <c r="AW1832">
        <v>7575227</v>
      </c>
      <c r="AX1832">
        <v>7312538</v>
      </c>
      <c r="AY1832">
        <v>6264247</v>
      </c>
      <c r="AZ1832">
        <v>5172208</v>
      </c>
      <c r="BA1832">
        <v>189380</v>
      </c>
      <c r="BB1832" t="s">
        <v>3796</v>
      </c>
      <c r="BC1832" t="s">
        <v>3797</v>
      </c>
      <c r="BD1832" t="s">
        <v>3813</v>
      </c>
      <c r="BE1832" t="s">
        <v>4605</v>
      </c>
      <c r="BF1832" t="s">
        <v>3734</v>
      </c>
      <c r="BG1832" t="s">
        <v>7040</v>
      </c>
      <c r="BH1832" t="s">
        <v>5764</v>
      </c>
      <c r="BI1832" t="s">
        <v>195</v>
      </c>
      <c r="BJ1832" t="s">
        <v>195</v>
      </c>
      <c r="BK1832" t="s">
        <v>7059</v>
      </c>
      <c r="BL1832" t="s">
        <v>7060</v>
      </c>
      <c r="BM1832" t="s">
        <v>4949</v>
      </c>
      <c r="BN1832" t="s">
        <v>7061</v>
      </c>
      <c r="BO1832" t="s">
        <v>4950</v>
      </c>
      <c r="BP1832" s="441" t="str">
        <f t="shared" si="28"/>
        <v>WA.2378.EBA.994.002.DD.521119</v>
      </c>
    </row>
    <row r="1833" spans="1:68">
      <c r="A1833" t="s">
        <v>4935</v>
      </c>
      <c r="B1833" t="s">
        <v>4936</v>
      </c>
      <c r="C1833" t="s">
        <v>4937</v>
      </c>
      <c r="D1833" t="s">
        <v>3795</v>
      </c>
      <c r="E1833" t="s">
        <v>197</v>
      </c>
      <c r="F1833" t="s">
        <v>3812</v>
      </c>
      <c r="G1833" t="s">
        <v>820</v>
      </c>
      <c r="H1833" t="s">
        <v>4938</v>
      </c>
      <c r="I1833">
        <v>9</v>
      </c>
      <c r="J1833" t="s">
        <v>5716</v>
      </c>
      <c r="K1833">
        <v>1</v>
      </c>
      <c r="L1833" t="s">
        <v>546</v>
      </c>
      <c r="M1833" t="s">
        <v>2132</v>
      </c>
      <c r="N1833" t="s">
        <v>119</v>
      </c>
      <c r="O1833" t="s">
        <v>550</v>
      </c>
      <c r="P1833" t="s">
        <v>8</v>
      </c>
      <c r="Q1833" t="s">
        <v>4570</v>
      </c>
      <c r="R1833" t="s">
        <v>4940</v>
      </c>
      <c r="S1833" t="s">
        <v>195</v>
      </c>
      <c r="T1833" t="s">
        <v>4570</v>
      </c>
      <c r="U1833" t="s">
        <v>4570</v>
      </c>
      <c r="V1833" t="s">
        <v>4951</v>
      </c>
      <c r="W1833" t="s">
        <v>4496</v>
      </c>
      <c r="X1833" t="s">
        <v>7062</v>
      </c>
      <c r="Y1833" t="s">
        <v>7063</v>
      </c>
      <c r="Z1833" t="s">
        <v>8</v>
      </c>
      <c r="AA1833">
        <v>0</v>
      </c>
      <c r="AB1833" t="s">
        <v>195</v>
      </c>
      <c r="AC1833">
        <v>0</v>
      </c>
      <c r="AD1833" t="s">
        <v>195</v>
      </c>
      <c r="AE1833">
        <v>0</v>
      </c>
      <c r="AF1833" t="s">
        <v>195</v>
      </c>
      <c r="AG1833">
        <v>0</v>
      </c>
      <c r="AH1833" t="s">
        <v>195</v>
      </c>
      <c r="AI1833">
        <v>32</v>
      </c>
      <c r="AJ1833" t="s">
        <v>1853</v>
      </c>
      <c r="AK1833">
        <v>590000</v>
      </c>
      <c r="AL1833">
        <v>18880000</v>
      </c>
      <c r="AM1833" t="s">
        <v>195</v>
      </c>
      <c r="AN1833">
        <v>0</v>
      </c>
      <c r="AO1833" t="s">
        <v>4943</v>
      </c>
      <c r="AP1833">
        <v>106637</v>
      </c>
      <c r="AQ1833">
        <v>491930</v>
      </c>
      <c r="AR1833">
        <v>1403023</v>
      </c>
      <c r="AS1833">
        <v>1464842</v>
      </c>
      <c r="AT1833">
        <v>1598174</v>
      </c>
      <c r="AU1833">
        <v>1808483</v>
      </c>
      <c r="AV1833">
        <v>1791058</v>
      </c>
      <c r="AW1833">
        <v>2918781</v>
      </c>
      <c r="AX1833">
        <v>2817565</v>
      </c>
      <c r="AY1833">
        <v>2413653</v>
      </c>
      <c r="AZ1833">
        <v>1992884</v>
      </c>
      <c r="BA1833">
        <v>72970</v>
      </c>
      <c r="BB1833" t="s">
        <v>3796</v>
      </c>
      <c r="BC1833" t="s">
        <v>3797</v>
      </c>
      <c r="BD1833" t="s">
        <v>3813</v>
      </c>
      <c r="BE1833" t="s">
        <v>4605</v>
      </c>
      <c r="BF1833" t="s">
        <v>3734</v>
      </c>
      <c r="BG1833" t="s">
        <v>7040</v>
      </c>
      <c r="BH1833" t="s">
        <v>5764</v>
      </c>
      <c r="BI1833" t="s">
        <v>195</v>
      </c>
      <c r="BJ1833" t="s">
        <v>195</v>
      </c>
      <c r="BK1833" t="s">
        <v>7059</v>
      </c>
      <c r="BL1833" t="s">
        <v>7064</v>
      </c>
      <c r="BM1833" t="s">
        <v>4949</v>
      </c>
      <c r="BN1833" t="s">
        <v>7061</v>
      </c>
      <c r="BO1833" t="s">
        <v>4950</v>
      </c>
      <c r="BP1833" s="441" t="str">
        <f t="shared" si="28"/>
        <v>WA.2378.EBA.994.002.DD.521119</v>
      </c>
    </row>
    <row r="1834" spans="1:68">
      <c r="A1834" t="s">
        <v>5010</v>
      </c>
      <c r="B1834" t="s">
        <v>4936</v>
      </c>
      <c r="C1834" t="s">
        <v>4937</v>
      </c>
      <c r="D1834" t="s">
        <v>3795</v>
      </c>
      <c r="E1834" t="s">
        <v>197</v>
      </c>
      <c r="F1834" t="s">
        <v>3812</v>
      </c>
      <c r="G1834" t="s">
        <v>820</v>
      </c>
      <c r="H1834" t="s">
        <v>4938</v>
      </c>
      <c r="I1834">
        <v>9</v>
      </c>
      <c r="J1834" t="s">
        <v>5716</v>
      </c>
      <c r="K1834">
        <v>1</v>
      </c>
      <c r="L1834" t="s">
        <v>546</v>
      </c>
      <c r="M1834" t="s">
        <v>2132</v>
      </c>
      <c r="N1834" t="s">
        <v>119</v>
      </c>
      <c r="O1834" t="s">
        <v>550</v>
      </c>
      <c r="P1834" t="s">
        <v>8</v>
      </c>
      <c r="Q1834" t="s">
        <v>4570</v>
      </c>
      <c r="R1834" t="s">
        <v>4940</v>
      </c>
      <c r="S1834" t="s">
        <v>195</v>
      </c>
      <c r="T1834" t="s">
        <v>4570</v>
      </c>
      <c r="U1834" t="s">
        <v>4570</v>
      </c>
      <c r="V1834" t="s">
        <v>4496</v>
      </c>
      <c r="W1834" t="s">
        <v>4570</v>
      </c>
      <c r="X1834" t="s">
        <v>7057</v>
      </c>
      <c r="Y1834" t="s">
        <v>7058</v>
      </c>
      <c r="Z1834" t="s">
        <v>8</v>
      </c>
      <c r="AA1834">
        <v>0</v>
      </c>
      <c r="AB1834" t="s">
        <v>195</v>
      </c>
      <c r="AC1834">
        <v>0</v>
      </c>
      <c r="AD1834" t="s">
        <v>195</v>
      </c>
      <c r="AE1834">
        <v>0</v>
      </c>
      <c r="AF1834" t="s">
        <v>195</v>
      </c>
      <c r="AG1834">
        <v>0</v>
      </c>
      <c r="AH1834" t="s">
        <v>195</v>
      </c>
      <c r="AI1834">
        <v>70</v>
      </c>
      <c r="AJ1834" t="s">
        <v>1853</v>
      </c>
      <c r="AK1834">
        <v>700000</v>
      </c>
      <c r="AL1834">
        <v>49000000</v>
      </c>
      <c r="AM1834" t="s">
        <v>195</v>
      </c>
      <c r="AN1834">
        <v>0</v>
      </c>
      <c r="AO1834" t="s">
        <v>5011</v>
      </c>
      <c r="AP1834">
        <v>275690</v>
      </c>
      <c r="AQ1834">
        <v>1271791</v>
      </c>
      <c r="AR1834">
        <v>3627247</v>
      </c>
      <c r="AS1834">
        <v>3741894</v>
      </c>
      <c r="AT1834">
        <v>2016154</v>
      </c>
      <c r="AU1834">
        <v>2492724</v>
      </c>
      <c r="AV1834">
        <v>4523012</v>
      </c>
      <c r="AW1834">
        <v>6855118</v>
      </c>
      <c r="AX1834">
        <v>6642357</v>
      </c>
      <c r="AY1834">
        <v>5740392</v>
      </c>
      <c r="AZ1834">
        <v>6853356</v>
      </c>
      <c r="BA1834">
        <v>4960265</v>
      </c>
      <c r="BB1834" t="s">
        <v>3796</v>
      </c>
      <c r="BC1834" t="s">
        <v>3797</v>
      </c>
      <c r="BD1834" t="s">
        <v>3813</v>
      </c>
      <c r="BE1834" t="s">
        <v>4605</v>
      </c>
      <c r="BF1834" t="s">
        <v>3734</v>
      </c>
      <c r="BG1834" t="s">
        <v>7040</v>
      </c>
      <c r="BH1834" t="s">
        <v>5764</v>
      </c>
      <c r="BI1834" t="s">
        <v>195</v>
      </c>
      <c r="BJ1834" t="s">
        <v>195</v>
      </c>
      <c r="BK1834" t="s">
        <v>7059</v>
      </c>
      <c r="BL1834" t="s">
        <v>7060</v>
      </c>
      <c r="BM1834" t="s">
        <v>4949</v>
      </c>
      <c r="BN1834" t="s">
        <v>7061</v>
      </c>
      <c r="BO1834" t="s">
        <v>4950</v>
      </c>
      <c r="BP1834" s="441" t="str">
        <f t="shared" si="28"/>
        <v>WA.2378.EBA.994.002.DD.521119</v>
      </c>
    </row>
    <row r="1835" spans="1:68">
      <c r="A1835" t="s">
        <v>5010</v>
      </c>
      <c r="B1835" t="s">
        <v>4936</v>
      </c>
      <c r="C1835" t="s">
        <v>4937</v>
      </c>
      <c r="D1835" t="s">
        <v>3795</v>
      </c>
      <c r="E1835" t="s">
        <v>197</v>
      </c>
      <c r="F1835" t="s">
        <v>3812</v>
      </c>
      <c r="G1835" t="s">
        <v>820</v>
      </c>
      <c r="H1835" t="s">
        <v>4938</v>
      </c>
      <c r="I1835">
        <v>9</v>
      </c>
      <c r="J1835" t="s">
        <v>5716</v>
      </c>
      <c r="K1835">
        <v>1</v>
      </c>
      <c r="L1835" t="s">
        <v>546</v>
      </c>
      <c r="M1835" t="s">
        <v>2132</v>
      </c>
      <c r="N1835" t="s">
        <v>119</v>
      </c>
      <c r="O1835" t="s">
        <v>550</v>
      </c>
      <c r="P1835" t="s">
        <v>8</v>
      </c>
      <c r="Q1835" t="s">
        <v>4570</v>
      </c>
      <c r="R1835" t="s">
        <v>4940</v>
      </c>
      <c r="S1835" t="s">
        <v>195</v>
      </c>
      <c r="T1835" t="s">
        <v>4570</v>
      </c>
      <c r="U1835" t="s">
        <v>4570</v>
      </c>
      <c r="V1835" t="s">
        <v>4951</v>
      </c>
      <c r="W1835" t="s">
        <v>4496</v>
      </c>
      <c r="X1835" t="s">
        <v>7062</v>
      </c>
      <c r="Y1835" t="s">
        <v>7063</v>
      </c>
      <c r="Z1835" t="s">
        <v>8</v>
      </c>
      <c r="AA1835">
        <v>0</v>
      </c>
      <c r="AB1835" t="s">
        <v>195</v>
      </c>
      <c r="AC1835">
        <v>0</v>
      </c>
      <c r="AD1835" t="s">
        <v>195</v>
      </c>
      <c r="AE1835">
        <v>0</v>
      </c>
      <c r="AF1835" t="s">
        <v>195</v>
      </c>
      <c r="AG1835">
        <v>0</v>
      </c>
      <c r="AH1835" t="s">
        <v>195</v>
      </c>
      <c r="AI1835">
        <v>32</v>
      </c>
      <c r="AJ1835" t="s">
        <v>1853</v>
      </c>
      <c r="AK1835">
        <v>590000</v>
      </c>
      <c r="AL1835">
        <v>18880000</v>
      </c>
      <c r="AM1835" t="s">
        <v>195</v>
      </c>
      <c r="AN1835">
        <v>0</v>
      </c>
      <c r="AO1835" t="s">
        <v>5011</v>
      </c>
      <c r="AP1835">
        <v>106225</v>
      </c>
      <c r="AQ1835">
        <v>490029</v>
      </c>
      <c r="AR1835">
        <v>1397601</v>
      </c>
      <c r="AS1835">
        <v>1441775</v>
      </c>
      <c r="AT1835">
        <v>776837</v>
      </c>
      <c r="AU1835">
        <v>960462</v>
      </c>
      <c r="AV1835">
        <v>1742744</v>
      </c>
      <c r="AW1835">
        <v>2641319</v>
      </c>
      <c r="AX1835">
        <v>2559341</v>
      </c>
      <c r="AY1835">
        <v>2211808</v>
      </c>
      <c r="AZ1835">
        <v>2640640</v>
      </c>
      <c r="BA1835">
        <v>1911219</v>
      </c>
      <c r="BB1835" t="s">
        <v>3796</v>
      </c>
      <c r="BC1835" t="s">
        <v>3797</v>
      </c>
      <c r="BD1835" t="s">
        <v>3813</v>
      </c>
      <c r="BE1835" t="s">
        <v>4605</v>
      </c>
      <c r="BF1835" t="s">
        <v>3734</v>
      </c>
      <c r="BG1835" t="s">
        <v>7040</v>
      </c>
      <c r="BH1835" t="s">
        <v>5764</v>
      </c>
      <c r="BI1835" t="s">
        <v>195</v>
      </c>
      <c r="BJ1835" t="s">
        <v>195</v>
      </c>
      <c r="BK1835" t="s">
        <v>7059</v>
      </c>
      <c r="BL1835" t="s">
        <v>7064</v>
      </c>
      <c r="BM1835" t="s">
        <v>4949</v>
      </c>
      <c r="BN1835" t="s">
        <v>7061</v>
      </c>
      <c r="BO1835" t="s">
        <v>4950</v>
      </c>
      <c r="BP1835" s="441" t="str">
        <f t="shared" si="28"/>
        <v>WA.2378.EBA.994.002.DD.521119</v>
      </c>
    </row>
    <row r="1836" spans="1:68">
      <c r="A1836" t="s">
        <v>4935</v>
      </c>
      <c r="B1836" t="s">
        <v>4936</v>
      </c>
      <c r="C1836" t="s">
        <v>4937</v>
      </c>
      <c r="D1836" t="s">
        <v>3795</v>
      </c>
      <c r="E1836" t="s">
        <v>197</v>
      </c>
      <c r="F1836" t="s">
        <v>3812</v>
      </c>
      <c r="G1836" t="s">
        <v>820</v>
      </c>
      <c r="H1836" t="s">
        <v>4938</v>
      </c>
      <c r="I1836">
        <v>9</v>
      </c>
      <c r="J1836" t="s">
        <v>5716</v>
      </c>
      <c r="K1836">
        <v>1</v>
      </c>
      <c r="L1836" t="s">
        <v>546</v>
      </c>
      <c r="M1836" t="s">
        <v>1750</v>
      </c>
      <c r="N1836" t="s">
        <v>2072</v>
      </c>
      <c r="O1836" t="s">
        <v>555</v>
      </c>
      <c r="P1836" t="s">
        <v>8</v>
      </c>
      <c r="Q1836" t="s">
        <v>4570</v>
      </c>
      <c r="R1836" t="s">
        <v>4940</v>
      </c>
      <c r="S1836" t="s">
        <v>195</v>
      </c>
      <c r="T1836" t="s">
        <v>4570</v>
      </c>
      <c r="U1836" t="s">
        <v>4570</v>
      </c>
      <c r="V1836" t="s">
        <v>4496</v>
      </c>
      <c r="W1836" t="s">
        <v>4570</v>
      </c>
      <c r="X1836" t="s">
        <v>7065</v>
      </c>
      <c r="Y1836" t="s">
        <v>7066</v>
      </c>
      <c r="Z1836" t="s">
        <v>8</v>
      </c>
      <c r="AA1836">
        <v>0</v>
      </c>
      <c r="AB1836" t="s">
        <v>195</v>
      </c>
      <c r="AC1836">
        <v>0</v>
      </c>
      <c r="AD1836" t="s">
        <v>195</v>
      </c>
      <c r="AE1836">
        <v>0</v>
      </c>
      <c r="AF1836" t="s">
        <v>195</v>
      </c>
      <c r="AG1836">
        <v>0</v>
      </c>
      <c r="AH1836" t="s">
        <v>195</v>
      </c>
      <c r="AI1836">
        <v>52</v>
      </c>
      <c r="AJ1836" t="s">
        <v>9</v>
      </c>
      <c r="AK1836">
        <v>399240</v>
      </c>
      <c r="AL1836">
        <v>20760000</v>
      </c>
      <c r="AM1836" t="s">
        <v>195</v>
      </c>
      <c r="AN1836">
        <v>0</v>
      </c>
      <c r="AO1836" t="s">
        <v>4943</v>
      </c>
      <c r="AP1836">
        <v>117256</v>
      </c>
      <c r="AQ1836">
        <v>540915</v>
      </c>
      <c r="AR1836">
        <v>1542731</v>
      </c>
      <c r="AS1836">
        <v>1610706</v>
      </c>
      <c r="AT1836">
        <v>1757314</v>
      </c>
      <c r="AU1836">
        <v>1988565</v>
      </c>
      <c r="AV1836">
        <v>1969405</v>
      </c>
      <c r="AW1836">
        <v>3209423</v>
      </c>
      <c r="AX1836">
        <v>3098128</v>
      </c>
      <c r="AY1836">
        <v>2653995</v>
      </c>
      <c r="AZ1836">
        <v>2191327</v>
      </c>
      <c r="BA1836">
        <v>80235</v>
      </c>
      <c r="BB1836" t="s">
        <v>3796</v>
      </c>
      <c r="BC1836" t="s">
        <v>3797</v>
      </c>
      <c r="BD1836" t="s">
        <v>3813</v>
      </c>
      <c r="BE1836" t="s">
        <v>4605</v>
      </c>
      <c r="BF1836" t="s">
        <v>3734</v>
      </c>
      <c r="BG1836" t="s">
        <v>7002</v>
      </c>
      <c r="BH1836" t="s">
        <v>5764</v>
      </c>
      <c r="BI1836" t="s">
        <v>195</v>
      </c>
      <c r="BJ1836" t="s">
        <v>195</v>
      </c>
      <c r="BK1836" t="s">
        <v>7067</v>
      </c>
      <c r="BL1836" t="s">
        <v>7068</v>
      </c>
      <c r="BM1836" t="s">
        <v>4949</v>
      </c>
      <c r="BN1836" t="s">
        <v>7061</v>
      </c>
      <c r="BO1836" t="s">
        <v>5620</v>
      </c>
      <c r="BP1836" s="441" t="str">
        <f t="shared" si="28"/>
        <v>WA.2378.EBA.994.002.DA.521131</v>
      </c>
    </row>
    <row r="1837" spans="1:68">
      <c r="A1837" t="s">
        <v>5010</v>
      </c>
      <c r="B1837" t="s">
        <v>4936</v>
      </c>
      <c r="C1837" t="s">
        <v>4937</v>
      </c>
      <c r="D1837" t="s">
        <v>3795</v>
      </c>
      <c r="E1837" t="s">
        <v>197</v>
      </c>
      <c r="F1837" t="s">
        <v>3812</v>
      </c>
      <c r="G1837" t="s">
        <v>820</v>
      </c>
      <c r="H1837" t="s">
        <v>4938</v>
      </c>
      <c r="I1837">
        <v>9</v>
      </c>
      <c r="J1837" t="s">
        <v>5716</v>
      </c>
      <c r="K1837">
        <v>1</v>
      </c>
      <c r="L1837" t="s">
        <v>546</v>
      </c>
      <c r="M1837" t="s">
        <v>1750</v>
      </c>
      <c r="N1837" t="s">
        <v>2072</v>
      </c>
      <c r="O1837" t="s">
        <v>555</v>
      </c>
      <c r="P1837" t="s">
        <v>8</v>
      </c>
      <c r="Q1837" t="s">
        <v>4570</v>
      </c>
      <c r="R1837" t="s">
        <v>4940</v>
      </c>
      <c r="S1837" t="s">
        <v>195</v>
      </c>
      <c r="T1837" t="s">
        <v>4570</v>
      </c>
      <c r="U1837" t="s">
        <v>4570</v>
      </c>
      <c r="V1837" t="s">
        <v>4496</v>
      </c>
      <c r="W1837" t="s">
        <v>4570</v>
      </c>
      <c r="X1837" t="s">
        <v>7065</v>
      </c>
      <c r="Y1837" t="s">
        <v>7066</v>
      </c>
      <c r="Z1837" t="s">
        <v>8</v>
      </c>
      <c r="AA1837">
        <v>0</v>
      </c>
      <c r="AB1837" t="s">
        <v>195</v>
      </c>
      <c r="AC1837">
        <v>0</v>
      </c>
      <c r="AD1837" t="s">
        <v>195</v>
      </c>
      <c r="AE1837">
        <v>0</v>
      </c>
      <c r="AF1837" t="s">
        <v>195</v>
      </c>
      <c r="AG1837">
        <v>0</v>
      </c>
      <c r="AH1837" t="s">
        <v>195</v>
      </c>
      <c r="AI1837">
        <v>52</v>
      </c>
      <c r="AJ1837" t="s">
        <v>9</v>
      </c>
      <c r="AK1837">
        <v>399240</v>
      </c>
      <c r="AL1837">
        <v>20760000</v>
      </c>
      <c r="AM1837" t="s">
        <v>195</v>
      </c>
      <c r="AN1837">
        <v>0</v>
      </c>
      <c r="AO1837" t="s">
        <v>5011</v>
      </c>
      <c r="AP1837">
        <v>116802</v>
      </c>
      <c r="AQ1837">
        <v>538824</v>
      </c>
      <c r="AR1837">
        <v>1536768</v>
      </c>
      <c r="AS1837">
        <v>1585341</v>
      </c>
      <c r="AT1837">
        <v>854191</v>
      </c>
      <c r="AU1837">
        <v>1056101</v>
      </c>
      <c r="AV1837">
        <v>1916280</v>
      </c>
      <c r="AW1837">
        <v>2904332</v>
      </c>
      <c r="AX1837">
        <v>2814190</v>
      </c>
      <c r="AY1837">
        <v>2432052</v>
      </c>
      <c r="AZ1837">
        <v>2903585</v>
      </c>
      <c r="BA1837">
        <v>2101534</v>
      </c>
      <c r="BB1837" t="s">
        <v>3796</v>
      </c>
      <c r="BC1837" t="s">
        <v>3797</v>
      </c>
      <c r="BD1837" t="s">
        <v>3813</v>
      </c>
      <c r="BE1837" t="s">
        <v>4605</v>
      </c>
      <c r="BF1837" t="s">
        <v>3734</v>
      </c>
      <c r="BG1837" t="s">
        <v>7002</v>
      </c>
      <c r="BH1837" t="s">
        <v>5764</v>
      </c>
      <c r="BI1837" t="s">
        <v>195</v>
      </c>
      <c r="BJ1837" t="s">
        <v>195</v>
      </c>
      <c r="BK1837" t="s">
        <v>7067</v>
      </c>
      <c r="BL1837" t="s">
        <v>7068</v>
      </c>
      <c r="BM1837" t="s">
        <v>4949</v>
      </c>
      <c r="BN1837" t="s">
        <v>7061</v>
      </c>
      <c r="BO1837" t="s">
        <v>5620</v>
      </c>
      <c r="BP1837" s="441" t="str">
        <f t="shared" si="28"/>
        <v>WA.2378.EBA.994.002.DA.521131</v>
      </c>
    </row>
    <row r="1838" spans="1:68">
      <c r="A1838" t="s">
        <v>4935</v>
      </c>
      <c r="B1838" t="s">
        <v>4936</v>
      </c>
      <c r="C1838" t="s">
        <v>4937</v>
      </c>
      <c r="D1838" t="s">
        <v>3795</v>
      </c>
      <c r="E1838" t="s">
        <v>197</v>
      </c>
      <c r="F1838" t="s">
        <v>3812</v>
      </c>
      <c r="G1838" t="s">
        <v>820</v>
      </c>
      <c r="H1838" t="s">
        <v>4938</v>
      </c>
      <c r="I1838">
        <v>9</v>
      </c>
      <c r="J1838" t="s">
        <v>5716</v>
      </c>
      <c r="K1838">
        <v>1</v>
      </c>
      <c r="L1838" t="s">
        <v>546</v>
      </c>
      <c r="M1838" t="s">
        <v>2095</v>
      </c>
      <c r="N1838" t="s">
        <v>93</v>
      </c>
      <c r="O1838" t="s">
        <v>556</v>
      </c>
      <c r="P1838" t="s">
        <v>8</v>
      </c>
      <c r="Q1838" t="s">
        <v>4570</v>
      </c>
      <c r="R1838" t="s">
        <v>4940</v>
      </c>
      <c r="S1838" t="s">
        <v>195</v>
      </c>
      <c r="T1838" t="s">
        <v>4570</v>
      </c>
      <c r="U1838" t="s">
        <v>4570</v>
      </c>
      <c r="V1838" t="s">
        <v>4496</v>
      </c>
      <c r="W1838" t="s">
        <v>4570</v>
      </c>
      <c r="X1838" t="s">
        <v>7069</v>
      </c>
      <c r="Y1838" t="s">
        <v>7070</v>
      </c>
      <c r="Z1838" t="s">
        <v>8</v>
      </c>
      <c r="AA1838">
        <v>0</v>
      </c>
      <c r="AB1838" t="s">
        <v>195</v>
      </c>
      <c r="AC1838">
        <v>0</v>
      </c>
      <c r="AD1838" t="s">
        <v>195</v>
      </c>
      <c r="AE1838">
        <v>0</v>
      </c>
      <c r="AF1838" t="s">
        <v>195</v>
      </c>
      <c r="AG1838">
        <v>0</v>
      </c>
      <c r="AH1838" t="s">
        <v>195</v>
      </c>
      <c r="AI1838">
        <v>12</v>
      </c>
      <c r="AJ1838" t="s">
        <v>96</v>
      </c>
      <c r="AK1838">
        <v>800000</v>
      </c>
      <c r="AL1838">
        <v>9600000</v>
      </c>
      <c r="AM1838" t="s">
        <v>195</v>
      </c>
      <c r="AN1838">
        <v>0</v>
      </c>
      <c r="AO1838" t="s">
        <v>4943</v>
      </c>
      <c r="AP1838">
        <v>54222</v>
      </c>
      <c r="AQ1838">
        <v>250134</v>
      </c>
      <c r="AR1838">
        <v>713402</v>
      </c>
      <c r="AS1838">
        <v>744835</v>
      </c>
      <c r="AT1838">
        <v>812631</v>
      </c>
      <c r="AU1838">
        <v>919568</v>
      </c>
      <c r="AV1838">
        <v>910707</v>
      </c>
      <c r="AW1838">
        <v>1484126</v>
      </c>
      <c r="AX1838">
        <v>1432660</v>
      </c>
      <c r="AY1838">
        <v>1227281</v>
      </c>
      <c r="AZ1838">
        <v>1013331</v>
      </c>
      <c r="BA1838">
        <v>37103</v>
      </c>
      <c r="BB1838" t="s">
        <v>3796</v>
      </c>
      <c r="BC1838" t="s">
        <v>3797</v>
      </c>
      <c r="BD1838" t="s">
        <v>3813</v>
      </c>
      <c r="BE1838" t="s">
        <v>4605</v>
      </c>
      <c r="BF1838" t="s">
        <v>3734</v>
      </c>
      <c r="BG1838" t="s">
        <v>6980</v>
      </c>
      <c r="BH1838" t="s">
        <v>5764</v>
      </c>
      <c r="BI1838" t="s">
        <v>195</v>
      </c>
      <c r="BJ1838" t="s">
        <v>195</v>
      </c>
      <c r="BK1838" t="s">
        <v>3832</v>
      </c>
      <c r="BL1838" t="s">
        <v>7071</v>
      </c>
      <c r="BM1838" t="s">
        <v>4949</v>
      </c>
      <c r="BN1838" t="s">
        <v>5740</v>
      </c>
      <c r="BO1838" t="s">
        <v>4950</v>
      </c>
      <c r="BP1838" s="441" t="str">
        <f t="shared" si="28"/>
        <v>WA.2378.EBA.994.002.DB.523121</v>
      </c>
    </row>
    <row r="1839" spans="1:68">
      <c r="A1839" t="s">
        <v>4935</v>
      </c>
      <c r="B1839" t="s">
        <v>4936</v>
      </c>
      <c r="C1839" t="s">
        <v>4937</v>
      </c>
      <c r="D1839" t="s">
        <v>3795</v>
      </c>
      <c r="E1839" t="s">
        <v>197</v>
      </c>
      <c r="F1839" t="s">
        <v>3812</v>
      </c>
      <c r="G1839" t="s">
        <v>820</v>
      </c>
      <c r="H1839" t="s">
        <v>4938</v>
      </c>
      <c r="I1839">
        <v>9</v>
      </c>
      <c r="J1839" t="s">
        <v>5716</v>
      </c>
      <c r="K1839">
        <v>1</v>
      </c>
      <c r="L1839" t="s">
        <v>546</v>
      </c>
      <c r="M1839" t="s">
        <v>2120</v>
      </c>
      <c r="N1839" t="s">
        <v>98</v>
      </c>
      <c r="O1839" t="s">
        <v>556</v>
      </c>
      <c r="P1839" t="s">
        <v>8</v>
      </c>
      <c r="Q1839" t="s">
        <v>4570</v>
      </c>
      <c r="R1839" t="s">
        <v>4940</v>
      </c>
      <c r="S1839" t="s">
        <v>195</v>
      </c>
      <c r="T1839" t="s">
        <v>4570</v>
      </c>
      <c r="U1839" t="s">
        <v>4570</v>
      </c>
      <c r="V1839" t="s">
        <v>4496</v>
      </c>
      <c r="W1839" t="s">
        <v>4570</v>
      </c>
      <c r="X1839" t="s">
        <v>7072</v>
      </c>
      <c r="Y1839" t="s">
        <v>4586</v>
      </c>
      <c r="Z1839" t="s">
        <v>8</v>
      </c>
      <c r="AA1839">
        <v>0</v>
      </c>
      <c r="AB1839" t="s">
        <v>195</v>
      </c>
      <c r="AC1839">
        <v>0</v>
      </c>
      <c r="AD1839" t="s">
        <v>195</v>
      </c>
      <c r="AE1839">
        <v>0</v>
      </c>
      <c r="AF1839" t="s">
        <v>195</v>
      </c>
      <c r="AG1839">
        <v>0</v>
      </c>
      <c r="AH1839" t="s">
        <v>195</v>
      </c>
      <c r="AI1839">
        <v>20</v>
      </c>
      <c r="AJ1839" t="s">
        <v>42</v>
      </c>
      <c r="AK1839">
        <v>660000</v>
      </c>
      <c r="AL1839">
        <v>13200000</v>
      </c>
      <c r="AM1839" t="s">
        <v>195</v>
      </c>
      <c r="AN1839">
        <v>0</v>
      </c>
      <c r="AO1839" t="s">
        <v>4943</v>
      </c>
      <c r="AP1839">
        <v>74556</v>
      </c>
      <c r="AQ1839">
        <v>343934</v>
      </c>
      <c r="AR1839">
        <v>980927</v>
      </c>
      <c r="AS1839">
        <v>1024148</v>
      </c>
      <c r="AT1839">
        <v>1117367</v>
      </c>
      <c r="AU1839">
        <v>1264406</v>
      </c>
      <c r="AV1839">
        <v>1252223</v>
      </c>
      <c r="AW1839">
        <v>2040673</v>
      </c>
      <c r="AX1839">
        <v>1969908</v>
      </c>
      <c r="AY1839">
        <v>1687511</v>
      </c>
      <c r="AZ1839">
        <v>1393330</v>
      </c>
      <c r="BA1839">
        <v>51017</v>
      </c>
      <c r="BB1839" t="s">
        <v>3796</v>
      </c>
      <c r="BC1839" t="s">
        <v>3797</v>
      </c>
      <c r="BD1839" t="s">
        <v>3813</v>
      </c>
      <c r="BE1839" t="s">
        <v>4605</v>
      </c>
      <c r="BF1839" t="s">
        <v>3734</v>
      </c>
      <c r="BG1839" t="s">
        <v>7073</v>
      </c>
      <c r="BH1839" t="s">
        <v>5764</v>
      </c>
      <c r="BI1839" t="s">
        <v>195</v>
      </c>
      <c r="BJ1839" t="s">
        <v>195</v>
      </c>
      <c r="BK1839" t="s">
        <v>3832</v>
      </c>
      <c r="BL1839" t="s">
        <v>7074</v>
      </c>
      <c r="BM1839" t="s">
        <v>4949</v>
      </c>
      <c r="BN1839" t="s">
        <v>5740</v>
      </c>
      <c r="BO1839" t="s">
        <v>4950</v>
      </c>
      <c r="BP1839" s="441" t="str">
        <f t="shared" si="28"/>
        <v>WA.2378.EBA.994.002.DC.523121</v>
      </c>
    </row>
    <row r="1840" spans="1:68">
      <c r="A1840" t="s">
        <v>4935</v>
      </c>
      <c r="B1840" t="s">
        <v>4936</v>
      </c>
      <c r="C1840" t="s">
        <v>4937</v>
      </c>
      <c r="D1840" t="s">
        <v>3795</v>
      </c>
      <c r="E1840" t="s">
        <v>197</v>
      </c>
      <c r="F1840" t="s">
        <v>3812</v>
      </c>
      <c r="G1840" t="s">
        <v>820</v>
      </c>
      <c r="H1840" t="s">
        <v>4938</v>
      </c>
      <c r="I1840">
        <v>9</v>
      </c>
      <c r="J1840" t="s">
        <v>5716</v>
      </c>
      <c r="K1840">
        <v>1</v>
      </c>
      <c r="L1840" t="s">
        <v>546</v>
      </c>
      <c r="M1840" t="s">
        <v>2120</v>
      </c>
      <c r="N1840" t="s">
        <v>98</v>
      </c>
      <c r="O1840" t="s">
        <v>556</v>
      </c>
      <c r="P1840" t="s">
        <v>8</v>
      </c>
      <c r="Q1840" t="s">
        <v>4570</v>
      </c>
      <c r="R1840" t="s">
        <v>4940</v>
      </c>
      <c r="S1840" t="s">
        <v>195</v>
      </c>
      <c r="T1840" t="s">
        <v>4570</v>
      </c>
      <c r="U1840" t="s">
        <v>4570</v>
      </c>
      <c r="V1840" t="s">
        <v>4951</v>
      </c>
      <c r="W1840" t="s">
        <v>4496</v>
      </c>
      <c r="X1840" t="s">
        <v>7075</v>
      </c>
      <c r="Y1840" t="s">
        <v>7076</v>
      </c>
      <c r="Z1840" t="s">
        <v>8</v>
      </c>
      <c r="AA1840">
        <v>0</v>
      </c>
      <c r="AB1840" t="s">
        <v>195</v>
      </c>
      <c r="AC1840">
        <v>0</v>
      </c>
      <c r="AD1840" t="s">
        <v>195</v>
      </c>
      <c r="AE1840">
        <v>0</v>
      </c>
      <c r="AF1840" t="s">
        <v>195</v>
      </c>
      <c r="AG1840">
        <v>0</v>
      </c>
      <c r="AH1840" t="s">
        <v>195</v>
      </c>
      <c r="AI1840">
        <v>20</v>
      </c>
      <c r="AJ1840" t="s">
        <v>42</v>
      </c>
      <c r="AK1840">
        <v>660000</v>
      </c>
      <c r="AL1840">
        <v>13200000</v>
      </c>
      <c r="AM1840" t="s">
        <v>195</v>
      </c>
      <c r="AN1840">
        <v>0</v>
      </c>
      <c r="AO1840" t="s">
        <v>4943</v>
      </c>
      <c r="AP1840">
        <v>74556</v>
      </c>
      <c r="AQ1840">
        <v>343934</v>
      </c>
      <c r="AR1840">
        <v>980927</v>
      </c>
      <c r="AS1840">
        <v>1024148</v>
      </c>
      <c r="AT1840">
        <v>1117367</v>
      </c>
      <c r="AU1840">
        <v>1264406</v>
      </c>
      <c r="AV1840">
        <v>1252223</v>
      </c>
      <c r="AW1840">
        <v>2040673</v>
      </c>
      <c r="AX1840">
        <v>1969908</v>
      </c>
      <c r="AY1840">
        <v>1687511</v>
      </c>
      <c r="AZ1840">
        <v>1393330</v>
      </c>
      <c r="BA1840">
        <v>51017</v>
      </c>
      <c r="BB1840" t="s">
        <v>3796</v>
      </c>
      <c r="BC1840" t="s">
        <v>3797</v>
      </c>
      <c r="BD1840" t="s">
        <v>3813</v>
      </c>
      <c r="BE1840" t="s">
        <v>4605</v>
      </c>
      <c r="BF1840" t="s">
        <v>3734</v>
      </c>
      <c r="BG1840" t="s">
        <v>7073</v>
      </c>
      <c r="BH1840" t="s">
        <v>5764</v>
      </c>
      <c r="BI1840" t="s">
        <v>195</v>
      </c>
      <c r="BJ1840" t="s">
        <v>195</v>
      </c>
      <c r="BK1840" t="s">
        <v>3832</v>
      </c>
      <c r="BL1840" t="s">
        <v>7077</v>
      </c>
      <c r="BM1840" t="s">
        <v>4949</v>
      </c>
      <c r="BN1840" t="s">
        <v>5740</v>
      </c>
      <c r="BO1840" t="s">
        <v>4950</v>
      </c>
      <c r="BP1840" s="441" t="str">
        <f t="shared" si="28"/>
        <v>WA.2378.EBA.994.002.DC.523121</v>
      </c>
    </row>
    <row r="1841" spans="1:68">
      <c r="A1841" t="s">
        <v>4935</v>
      </c>
      <c r="B1841" t="s">
        <v>4936</v>
      </c>
      <c r="C1841" t="s">
        <v>4937</v>
      </c>
      <c r="D1841" t="s">
        <v>3795</v>
      </c>
      <c r="E1841" t="s">
        <v>197</v>
      </c>
      <c r="F1841" t="s">
        <v>3812</v>
      </c>
      <c r="G1841" t="s">
        <v>820</v>
      </c>
      <c r="H1841" t="s">
        <v>4938</v>
      </c>
      <c r="I1841">
        <v>9</v>
      </c>
      <c r="J1841" t="s">
        <v>5716</v>
      </c>
      <c r="K1841">
        <v>1</v>
      </c>
      <c r="L1841" t="s">
        <v>546</v>
      </c>
      <c r="M1841" t="s">
        <v>2120</v>
      </c>
      <c r="N1841" t="s">
        <v>98</v>
      </c>
      <c r="O1841" t="s">
        <v>556</v>
      </c>
      <c r="P1841" t="s">
        <v>8</v>
      </c>
      <c r="Q1841" t="s">
        <v>4570</v>
      </c>
      <c r="R1841" t="s">
        <v>4940</v>
      </c>
      <c r="S1841" t="s">
        <v>195</v>
      </c>
      <c r="T1841" t="s">
        <v>4570</v>
      </c>
      <c r="U1841" t="s">
        <v>4570</v>
      </c>
      <c r="V1841" t="s">
        <v>5001</v>
      </c>
      <c r="W1841" t="s">
        <v>4951</v>
      </c>
      <c r="X1841" t="s">
        <v>7078</v>
      </c>
      <c r="Y1841" t="s">
        <v>4522</v>
      </c>
      <c r="Z1841" t="s">
        <v>8</v>
      </c>
      <c r="AA1841">
        <v>0</v>
      </c>
      <c r="AB1841" t="s">
        <v>195</v>
      </c>
      <c r="AC1841">
        <v>0</v>
      </c>
      <c r="AD1841" t="s">
        <v>195</v>
      </c>
      <c r="AE1841">
        <v>0</v>
      </c>
      <c r="AF1841" t="s">
        <v>195</v>
      </c>
      <c r="AG1841">
        <v>0</v>
      </c>
      <c r="AH1841" t="s">
        <v>195</v>
      </c>
      <c r="AI1841">
        <v>20</v>
      </c>
      <c r="AJ1841" t="s">
        <v>42</v>
      </c>
      <c r="AK1841">
        <v>580000</v>
      </c>
      <c r="AL1841">
        <v>11600000</v>
      </c>
      <c r="AM1841" t="s">
        <v>195</v>
      </c>
      <c r="AN1841">
        <v>0</v>
      </c>
      <c r="AO1841" t="s">
        <v>4943</v>
      </c>
      <c r="AP1841">
        <v>65519</v>
      </c>
      <c r="AQ1841">
        <v>302245</v>
      </c>
      <c r="AR1841">
        <v>862027</v>
      </c>
      <c r="AS1841">
        <v>900009</v>
      </c>
      <c r="AT1841">
        <v>981929</v>
      </c>
      <c r="AU1841">
        <v>1111144</v>
      </c>
      <c r="AV1841">
        <v>1100438</v>
      </c>
      <c r="AW1841">
        <v>1793319</v>
      </c>
      <c r="AX1841">
        <v>1731131</v>
      </c>
      <c r="AY1841">
        <v>1482965</v>
      </c>
      <c r="AZ1841">
        <v>1224441</v>
      </c>
      <c r="BA1841">
        <v>44833</v>
      </c>
      <c r="BB1841" t="s">
        <v>3796</v>
      </c>
      <c r="BC1841" t="s">
        <v>3797</v>
      </c>
      <c r="BD1841" t="s">
        <v>3813</v>
      </c>
      <c r="BE1841" t="s">
        <v>4605</v>
      </c>
      <c r="BF1841" t="s">
        <v>3734</v>
      </c>
      <c r="BG1841" t="s">
        <v>7073</v>
      </c>
      <c r="BH1841" t="s">
        <v>5764</v>
      </c>
      <c r="BI1841" t="s">
        <v>195</v>
      </c>
      <c r="BJ1841" t="s">
        <v>195</v>
      </c>
      <c r="BK1841" t="s">
        <v>3832</v>
      </c>
      <c r="BL1841" t="s">
        <v>7079</v>
      </c>
      <c r="BM1841" t="s">
        <v>4949</v>
      </c>
      <c r="BN1841" t="s">
        <v>5740</v>
      </c>
      <c r="BO1841" t="s">
        <v>4950</v>
      </c>
      <c r="BP1841" s="441" t="str">
        <f t="shared" si="28"/>
        <v>WA.2378.EBA.994.002.DC.523121</v>
      </c>
    </row>
    <row r="1842" spans="1:68">
      <c r="A1842" t="s">
        <v>4935</v>
      </c>
      <c r="B1842" t="s">
        <v>4936</v>
      </c>
      <c r="C1842" t="s">
        <v>4937</v>
      </c>
      <c r="D1842" t="s">
        <v>3795</v>
      </c>
      <c r="E1842" t="s">
        <v>197</v>
      </c>
      <c r="F1842" t="s">
        <v>3812</v>
      </c>
      <c r="G1842" t="s">
        <v>820</v>
      </c>
      <c r="H1842" t="s">
        <v>4938</v>
      </c>
      <c r="I1842">
        <v>9</v>
      </c>
      <c r="J1842" t="s">
        <v>5716</v>
      </c>
      <c r="K1842">
        <v>1</v>
      </c>
      <c r="L1842" t="s">
        <v>546</v>
      </c>
      <c r="M1842" t="s">
        <v>2120</v>
      </c>
      <c r="N1842" t="s">
        <v>98</v>
      </c>
      <c r="O1842" t="s">
        <v>556</v>
      </c>
      <c r="P1842" t="s">
        <v>8</v>
      </c>
      <c r="Q1842" t="s">
        <v>4570</v>
      </c>
      <c r="R1842" t="s">
        <v>4940</v>
      </c>
      <c r="S1842" t="s">
        <v>195</v>
      </c>
      <c r="T1842" t="s">
        <v>4570</v>
      </c>
      <c r="U1842" t="s">
        <v>4570</v>
      </c>
      <c r="V1842" t="s">
        <v>5092</v>
      </c>
      <c r="W1842" t="s">
        <v>5001</v>
      </c>
      <c r="X1842" t="s">
        <v>7080</v>
      </c>
      <c r="Y1842" t="s">
        <v>7081</v>
      </c>
      <c r="Z1842" t="s">
        <v>8</v>
      </c>
      <c r="AA1842">
        <v>0</v>
      </c>
      <c r="AB1842" t="s">
        <v>195</v>
      </c>
      <c r="AC1842">
        <v>0</v>
      </c>
      <c r="AD1842" t="s">
        <v>195</v>
      </c>
      <c r="AE1842">
        <v>0</v>
      </c>
      <c r="AF1842" t="s">
        <v>195</v>
      </c>
      <c r="AG1842">
        <v>0</v>
      </c>
      <c r="AH1842" t="s">
        <v>195</v>
      </c>
      <c r="AI1842">
        <v>1</v>
      </c>
      <c r="AJ1842" t="s">
        <v>42</v>
      </c>
      <c r="AK1842">
        <v>27000000</v>
      </c>
      <c r="AL1842">
        <v>27000000</v>
      </c>
      <c r="AM1842" t="s">
        <v>195</v>
      </c>
      <c r="AN1842">
        <v>0</v>
      </c>
      <c r="AO1842" t="s">
        <v>4943</v>
      </c>
      <c r="AP1842">
        <v>152500</v>
      </c>
      <c r="AQ1842">
        <v>703502</v>
      </c>
      <c r="AR1842">
        <v>2006442</v>
      </c>
      <c r="AS1842">
        <v>2094848</v>
      </c>
      <c r="AT1842">
        <v>2285524</v>
      </c>
      <c r="AU1842">
        <v>2586284</v>
      </c>
      <c r="AV1842">
        <v>2561364</v>
      </c>
      <c r="AW1842">
        <v>4174105</v>
      </c>
      <c r="AX1842">
        <v>4029357</v>
      </c>
      <c r="AY1842">
        <v>3451728</v>
      </c>
      <c r="AZ1842">
        <v>2849992</v>
      </c>
      <c r="BA1842">
        <v>104354</v>
      </c>
      <c r="BB1842" t="s">
        <v>3796</v>
      </c>
      <c r="BC1842" t="s">
        <v>3797</v>
      </c>
      <c r="BD1842" t="s">
        <v>3813</v>
      </c>
      <c r="BE1842" t="s">
        <v>4605</v>
      </c>
      <c r="BF1842" t="s">
        <v>3734</v>
      </c>
      <c r="BG1842" t="s">
        <v>7073</v>
      </c>
      <c r="BH1842" t="s">
        <v>5764</v>
      </c>
      <c r="BI1842" t="s">
        <v>195</v>
      </c>
      <c r="BJ1842" t="s">
        <v>195</v>
      </c>
      <c r="BK1842" t="s">
        <v>3832</v>
      </c>
      <c r="BL1842" t="s">
        <v>7082</v>
      </c>
      <c r="BM1842" t="s">
        <v>4949</v>
      </c>
      <c r="BN1842" t="s">
        <v>5740</v>
      </c>
      <c r="BO1842" t="s">
        <v>4950</v>
      </c>
      <c r="BP1842" s="441" t="str">
        <f t="shared" si="28"/>
        <v>WA.2378.EBA.994.002.DC.523121</v>
      </c>
    </row>
    <row r="1843" spans="1:68">
      <c r="A1843" t="s">
        <v>4935</v>
      </c>
      <c r="B1843" t="s">
        <v>4936</v>
      </c>
      <c r="C1843" t="s">
        <v>4937</v>
      </c>
      <c r="D1843" t="s">
        <v>3795</v>
      </c>
      <c r="E1843" t="s">
        <v>197</v>
      </c>
      <c r="F1843" t="s">
        <v>3812</v>
      </c>
      <c r="G1843" t="s">
        <v>820</v>
      </c>
      <c r="H1843" t="s">
        <v>4938</v>
      </c>
      <c r="I1843">
        <v>9</v>
      </c>
      <c r="J1843" t="s">
        <v>5716</v>
      </c>
      <c r="K1843">
        <v>1</v>
      </c>
      <c r="L1843" t="s">
        <v>546</v>
      </c>
      <c r="M1843" t="s">
        <v>2120</v>
      </c>
      <c r="N1843" t="s">
        <v>98</v>
      </c>
      <c r="O1843" t="s">
        <v>556</v>
      </c>
      <c r="P1843" t="s">
        <v>8</v>
      </c>
      <c r="Q1843" t="s">
        <v>4570</v>
      </c>
      <c r="R1843" t="s">
        <v>4940</v>
      </c>
      <c r="S1843" t="s">
        <v>195</v>
      </c>
      <c r="T1843" t="s">
        <v>4570</v>
      </c>
      <c r="U1843" t="s">
        <v>4570</v>
      </c>
      <c r="V1843" t="s">
        <v>5096</v>
      </c>
      <c r="W1843" t="s">
        <v>5092</v>
      </c>
      <c r="X1843" t="s">
        <v>7083</v>
      </c>
      <c r="Y1843" t="s">
        <v>7084</v>
      </c>
      <c r="Z1843" t="s">
        <v>8</v>
      </c>
      <c r="AA1843">
        <v>0</v>
      </c>
      <c r="AB1843" t="s">
        <v>195</v>
      </c>
      <c r="AC1843">
        <v>0</v>
      </c>
      <c r="AD1843" t="s">
        <v>195</v>
      </c>
      <c r="AE1843">
        <v>0</v>
      </c>
      <c r="AF1843" t="s">
        <v>195</v>
      </c>
      <c r="AG1843">
        <v>0</v>
      </c>
      <c r="AH1843" t="s">
        <v>195</v>
      </c>
      <c r="AI1843">
        <v>6</v>
      </c>
      <c r="AJ1843" t="s">
        <v>42</v>
      </c>
      <c r="AK1843">
        <v>26500000</v>
      </c>
      <c r="AL1843">
        <v>159000000</v>
      </c>
      <c r="AM1843" t="s">
        <v>195</v>
      </c>
      <c r="AN1843">
        <v>0</v>
      </c>
      <c r="AO1843" t="s">
        <v>4943</v>
      </c>
      <c r="AP1843">
        <v>898056</v>
      </c>
      <c r="AQ1843">
        <v>4142844</v>
      </c>
      <c r="AR1843">
        <v>11815713</v>
      </c>
      <c r="AS1843">
        <v>12336330</v>
      </c>
      <c r="AT1843">
        <v>13459197</v>
      </c>
      <c r="AU1843">
        <v>15230340</v>
      </c>
      <c r="AV1843">
        <v>15083590</v>
      </c>
      <c r="AW1843">
        <v>24580840</v>
      </c>
      <c r="AX1843">
        <v>23728438</v>
      </c>
      <c r="AY1843">
        <v>20326842</v>
      </c>
      <c r="AZ1843">
        <v>16783288</v>
      </c>
      <c r="BA1843">
        <v>614522</v>
      </c>
      <c r="BB1843" t="s">
        <v>3796</v>
      </c>
      <c r="BC1843" t="s">
        <v>3797</v>
      </c>
      <c r="BD1843" t="s">
        <v>3813</v>
      </c>
      <c r="BE1843" t="s">
        <v>4605</v>
      </c>
      <c r="BF1843" t="s">
        <v>3734</v>
      </c>
      <c r="BG1843" t="s">
        <v>7073</v>
      </c>
      <c r="BH1843" t="s">
        <v>5764</v>
      </c>
      <c r="BI1843" t="s">
        <v>195</v>
      </c>
      <c r="BJ1843" t="s">
        <v>195</v>
      </c>
      <c r="BK1843" t="s">
        <v>3832</v>
      </c>
      <c r="BL1843" t="s">
        <v>7085</v>
      </c>
      <c r="BM1843" t="s">
        <v>4949</v>
      </c>
      <c r="BN1843" t="s">
        <v>5740</v>
      </c>
      <c r="BO1843" t="s">
        <v>4950</v>
      </c>
      <c r="BP1843" s="441" t="str">
        <f t="shared" si="28"/>
        <v>WA.2378.EBA.994.002.DC.523121</v>
      </c>
    </row>
    <row r="1844" spans="1:68">
      <c r="A1844" t="s">
        <v>4935</v>
      </c>
      <c r="B1844" t="s">
        <v>4936</v>
      </c>
      <c r="C1844" t="s">
        <v>4937</v>
      </c>
      <c r="D1844" t="s">
        <v>3795</v>
      </c>
      <c r="E1844" t="s">
        <v>197</v>
      </c>
      <c r="F1844" t="s">
        <v>3812</v>
      </c>
      <c r="G1844" t="s">
        <v>820</v>
      </c>
      <c r="H1844" t="s">
        <v>4938</v>
      </c>
      <c r="I1844">
        <v>9</v>
      </c>
      <c r="J1844" t="s">
        <v>5716</v>
      </c>
      <c r="K1844">
        <v>1</v>
      </c>
      <c r="L1844" t="s">
        <v>546</v>
      </c>
      <c r="M1844" t="s">
        <v>2120</v>
      </c>
      <c r="N1844" t="s">
        <v>98</v>
      </c>
      <c r="O1844" t="s">
        <v>556</v>
      </c>
      <c r="P1844" t="s">
        <v>8</v>
      </c>
      <c r="Q1844" t="s">
        <v>4570</v>
      </c>
      <c r="R1844" t="s">
        <v>4940</v>
      </c>
      <c r="S1844" t="s">
        <v>195</v>
      </c>
      <c r="T1844" t="s">
        <v>4570</v>
      </c>
      <c r="U1844" t="s">
        <v>4570</v>
      </c>
      <c r="V1844" t="s">
        <v>5265</v>
      </c>
      <c r="W1844" t="s">
        <v>5096</v>
      </c>
      <c r="X1844" t="s">
        <v>7086</v>
      </c>
      <c r="Y1844" t="s">
        <v>7087</v>
      </c>
      <c r="Z1844" t="s">
        <v>8</v>
      </c>
      <c r="AA1844">
        <v>0</v>
      </c>
      <c r="AB1844" t="s">
        <v>195</v>
      </c>
      <c r="AC1844">
        <v>0</v>
      </c>
      <c r="AD1844" t="s">
        <v>195</v>
      </c>
      <c r="AE1844">
        <v>0</v>
      </c>
      <c r="AF1844" t="s">
        <v>195</v>
      </c>
      <c r="AG1844">
        <v>0</v>
      </c>
      <c r="AH1844" t="s">
        <v>195</v>
      </c>
      <c r="AI1844">
        <v>15</v>
      </c>
      <c r="AJ1844" t="s">
        <v>42</v>
      </c>
      <c r="AK1844">
        <v>3364400</v>
      </c>
      <c r="AL1844">
        <v>50466000</v>
      </c>
      <c r="AM1844" t="s">
        <v>195</v>
      </c>
      <c r="AN1844">
        <v>0</v>
      </c>
      <c r="AO1844" t="s">
        <v>4943</v>
      </c>
      <c r="AP1844">
        <v>285040</v>
      </c>
      <c r="AQ1844">
        <v>1314923</v>
      </c>
      <c r="AR1844">
        <v>3750263</v>
      </c>
      <c r="AS1844">
        <v>3915504</v>
      </c>
      <c r="AT1844">
        <v>4271898</v>
      </c>
      <c r="AU1844">
        <v>4834052</v>
      </c>
      <c r="AV1844">
        <v>4787475</v>
      </c>
      <c r="AW1844">
        <v>7801866</v>
      </c>
      <c r="AX1844">
        <v>7531317</v>
      </c>
      <c r="AY1844">
        <v>6451663</v>
      </c>
      <c r="AZ1844">
        <v>5326952</v>
      </c>
      <c r="BA1844">
        <v>195047</v>
      </c>
      <c r="BB1844" t="s">
        <v>3796</v>
      </c>
      <c r="BC1844" t="s">
        <v>3797</v>
      </c>
      <c r="BD1844" t="s">
        <v>3813</v>
      </c>
      <c r="BE1844" t="s">
        <v>4605</v>
      </c>
      <c r="BF1844" t="s">
        <v>3734</v>
      </c>
      <c r="BG1844" t="s">
        <v>7073</v>
      </c>
      <c r="BH1844" t="s">
        <v>5764</v>
      </c>
      <c r="BI1844" t="s">
        <v>195</v>
      </c>
      <c r="BJ1844" t="s">
        <v>195</v>
      </c>
      <c r="BK1844" t="s">
        <v>3832</v>
      </c>
      <c r="BL1844" t="s">
        <v>7088</v>
      </c>
      <c r="BM1844" t="s">
        <v>4949</v>
      </c>
      <c r="BN1844" t="s">
        <v>5740</v>
      </c>
      <c r="BO1844" t="s">
        <v>4950</v>
      </c>
      <c r="BP1844" s="441" t="str">
        <f t="shared" si="28"/>
        <v>WA.2378.EBA.994.002.DC.523121</v>
      </c>
    </row>
    <row r="1845" spans="1:68">
      <c r="A1845" t="s">
        <v>5010</v>
      </c>
      <c r="B1845" t="s">
        <v>4936</v>
      </c>
      <c r="C1845" t="s">
        <v>4937</v>
      </c>
      <c r="D1845" t="s">
        <v>3795</v>
      </c>
      <c r="E1845" t="s">
        <v>197</v>
      </c>
      <c r="F1845" t="s">
        <v>3812</v>
      </c>
      <c r="G1845" t="s">
        <v>820</v>
      </c>
      <c r="H1845" t="s">
        <v>4938</v>
      </c>
      <c r="I1845">
        <v>9</v>
      </c>
      <c r="J1845" t="s">
        <v>5716</v>
      </c>
      <c r="K1845">
        <v>1</v>
      </c>
      <c r="L1845" t="s">
        <v>546</v>
      </c>
      <c r="M1845" t="s">
        <v>2095</v>
      </c>
      <c r="N1845" t="s">
        <v>93</v>
      </c>
      <c r="O1845" t="s">
        <v>556</v>
      </c>
      <c r="P1845" t="s">
        <v>8</v>
      </c>
      <c r="Q1845" t="s">
        <v>4570</v>
      </c>
      <c r="R1845" t="s">
        <v>4940</v>
      </c>
      <c r="S1845" t="s">
        <v>195</v>
      </c>
      <c r="T1845" t="s">
        <v>4570</v>
      </c>
      <c r="U1845" t="s">
        <v>4570</v>
      </c>
      <c r="V1845" t="s">
        <v>4496</v>
      </c>
      <c r="W1845" t="s">
        <v>4570</v>
      </c>
      <c r="X1845" t="s">
        <v>7069</v>
      </c>
      <c r="Y1845" t="s">
        <v>7070</v>
      </c>
      <c r="Z1845" t="s">
        <v>8</v>
      </c>
      <c r="AA1845">
        <v>0</v>
      </c>
      <c r="AB1845" t="s">
        <v>195</v>
      </c>
      <c r="AC1845">
        <v>0</v>
      </c>
      <c r="AD1845" t="s">
        <v>195</v>
      </c>
      <c r="AE1845">
        <v>0</v>
      </c>
      <c r="AF1845" t="s">
        <v>195</v>
      </c>
      <c r="AG1845">
        <v>0</v>
      </c>
      <c r="AH1845" t="s">
        <v>195</v>
      </c>
      <c r="AI1845">
        <v>12</v>
      </c>
      <c r="AJ1845" t="s">
        <v>96</v>
      </c>
      <c r="AK1845">
        <v>800000</v>
      </c>
      <c r="AL1845">
        <v>9600000</v>
      </c>
      <c r="AM1845" t="s">
        <v>195</v>
      </c>
      <c r="AN1845">
        <v>0</v>
      </c>
      <c r="AO1845" t="s">
        <v>5011</v>
      </c>
      <c r="AP1845">
        <v>54013</v>
      </c>
      <c r="AQ1845">
        <v>249167</v>
      </c>
      <c r="AR1845">
        <v>710644</v>
      </c>
      <c r="AS1845">
        <v>733106</v>
      </c>
      <c r="AT1845">
        <v>395002</v>
      </c>
      <c r="AU1845">
        <v>488370</v>
      </c>
      <c r="AV1845">
        <v>886141</v>
      </c>
      <c r="AW1845">
        <v>1343043</v>
      </c>
      <c r="AX1845">
        <v>1301360</v>
      </c>
      <c r="AY1845">
        <v>1124648</v>
      </c>
      <c r="AZ1845">
        <v>1342698</v>
      </c>
      <c r="BA1845">
        <v>971808</v>
      </c>
      <c r="BB1845" t="s">
        <v>3796</v>
      </c>
      <c r="BC1845" t="s">
        <v>3797</v>
      </c>
      <c r="BD1845" t="s">
        <v>3813</v>
      </c>
      <c r="BE1845" t="s">
        <v>4605</v>
      </c>
      <c r="BF1845" t="s">
        <v>3734</v>
      </c>
      <c r="BG1845" t="s">
        <v>6980</v>
      </c>
      <c r="BH1845" t="s">
        <v>5764</v>
      </c>
      <c r="BI1845" t="s">
        <v>195</v>
      </c>
      <c r="BJ1845" t="s">
        <v>195</v>
      </c>
      <c r="BK1845" t="s">
        <v>3832</v>
      </c>
      <c r="BL1845" t="s">
        <v>7071</v>
      </c>
      <c r="BM1845" t="s">
        <v>4949</v>
      </c>
      <c r="BN1845" t="s">
        <v>5740</v>
      </c>
      <c r="BO1845" t="s">
        <v>4950</v>
      </c>
      <c r="BP1845" s="441" t="str">
        <f t="shared" si="28"/>
        <v>WA.2378.EBA.994.002.DB.523121</v>
      </c>
    </row>
    <row r="1846" spans="1:68">
      <c r="A1846" t="s">
        <v>5010</v>
      </c>
      <c r="B1846" t="s">
        <v>4936</v>
      </c>
      <c r="C1846" t="s">
        <v>4937</v>
      </c>
      <c r="D1846" t="s">
        <v>3795</v>
      </c>
      <c r="E1846" t="s">
        <v>197</v>
      </c>
      <c r="F1846" t="s">
        <v>3812</v>
      </c>
      <c r="G1846" t="s">
        <v>820</v>
      </c>
      <c r="H1846" t="s">
        <v>4938</v>
      </c>
      <c r="I1846">
        <v>9</v>
      </c>
      <c r="J1846" t="s">
        <v>5716</v>
      </c>
      <c r="K1846">
        <v>1</v>
      </c>
      <c r="L1846" t="s">
        <v>546</v>
      </c>
      <c r="M1846" t="s">
        <v>2120</v>
      </c>
      <c r="N1846" t="s">
        <v>98</v>
      </c>
      <c r="O1846" t="s">
        <v>556</v>
      </c>
      <c r="P1846" t="s">
        <v>8</v>
      </c>
      <c r="Q1846" t="s">
        <v>4570</v>
      </c>
      <c r="R1846" t="s">
        <v>4940</v>
      </c>
      <c r="S1846" t="s">
        <v>195</v>
      </c>
      <c r="T1846" t="s">
        <v>4570</v>
      </c>
      <c r="U1846" t="s">
        <v>4570</v>
      </c>
      <c r="V1846" t="s">
        <v>4496</v>
      </c>
      <c r="W1846" t="s">
        <v>4570</v>
      </c>
      <c r="X1846" t="s">
        <v>7072</v>
      </c>
      <c r="Y1846" t="s">
        <v>4586</v>
      </c>
      <c r="Z1846" t="s">
        <v>8</v>
      </c>
      <c r="AA1846">
        <v>0</v>
      </c>
      <c r="AB1846" t="s">
        <v>195</v>
      </c>
      <c r="AC1846">
        <v>0</v>
      </c>
      <c r="AD1846" t="s">
        <v>195</v>
      </c>
      <c r="AE1846">
        <v>0</v>
      </c>
      <c r="AF1846" t="s">
        <v>195</v>
      </c>
      <c r="AG1846">
        <v>0</v>
      </c>
      <c r="AH1846" t="s">
        <v>195</v>
      </c>
      <c r="AI1846">
        <v>20</v>
      </c>
      <c r="AJ1846" t="s">
        <v>42</v>
      </c>
      <c r="AK1846">
        <v>660000</v>
      </c>
      <c r="AL1846">
        <v>13200000</v>
      </c>
      <c r="AM1846" t="s">
        <v>195</v>
      </c>
      <c r="AN1846">
        <v>0</v>
      </c>
      <c r="AO1846" t="s">
        <v>5011</v>
      </c>
      <c r="AP1846">
        <v>74267</v>
      </c>
      <c r="AQ1846">
        <v>342605</v>
      </c>
      <c r="AR1846">
        <v>977136</v>
      </c>
      <c r="AS1846">
        <v>1008020</v>
      </c>
      <c r="AT1846">
        <v>543127</v>
      </c>
      <c r="AU1846">
        <v>671509</v>
      </c>
      <c r="AV1846">
        <v>1218444</v>
      </c>
      <c r="AW1846">
        <v>1846685</v>
      </c>
      <c r="AX1846">
        <v>1789370</v>
      </c>
      <c r="AY1846">
        <v>1546391</v>
      </c>
      <c r="AZ1846">
        <v>1846210</v>
      </c>
      <c r="BA1846">
        <v>1336236</v>
      </c>
      <c r="BB1846" t="s">
        <v>3796</v>
      </c>
      <c r="BC1846" t="s">
        <v>3797</v>
      </c>
      <c r="BD1846" t="s">
        <v>3813</v>
      </c>
      <c r="BE1846" t="s">
        <v>4605</v>
      </c>
      <c r="BF1846" t="s">
        <v>3734</v>
      </c>
      <c r="BG1846" t="s">
        <v>7073</v>
      </c>
      <c r="BH1846" t="s">
        <v>5764</v>
      </c>
      <c r="BI1846" t="s">
        <v>195</v>
      </c>
      <c r="BJ1846" t="s">
        <v>195</v>
      </c>
      <c r="BK1846" t="s">
        <v>3832</v>
      </c>
      <c r="BL1846" t="s">
        <v>7074</v>
      </c>
      <c r="BM1846" t="s">
        <v>4949</v>
      </c>
      <c r="BN1846" t="s">
        <v>5740</v>
      </c>
      <c r="BO1846" t="s">
        <v>4950</v>
      </c>
      <c r="BP1846" s="441" t="str">
        <f t="shared" si="28"/>
        <v>WA.2378.EBA.994.002.DC.523121</v>
      </c>
    </row>
    <row r="1847" spans="1:68">
      <c r="A1847" t="s">
        <v>5010</v>
      </c>
      <c r="B1847" t="s">
        <v>4936</v>
      </c>
      <c r="C1847" t="s">
        <v>4937</v>
      </c>
      <c r="D1847" t="s">
        <v>3795</v>
      </c>
      <c r="E1847" t="s">
        <v>197</v>
      </c>
      <c r="F1847" t="s">
        <v>3812</v>
      </c>
      <c r="G1847" t="s">
        <v>820</v>
      </c>
      <c r="H1847" t="s">
        <v>4938</v>
      </c>
      <c r="I1847">
        <v>9</v>
      </c>
      <c r="J1847" t="s">
        <v>5716</v>
      </c>
      <c r="K1847">
        <v>1</v>
      </c>
      <c r="L1847" t="s">
        <v>546</v>
      </c>
      <c r="M1847" t="s">
        <v>2120</v>
      </c>
      <c r="N1847" t="s">
        <v>98</v>
      </c>
      <c r="O1847" t="s">
        <v>556</v>
      </c>
      <c r="P1847" t="s">
        <v>8</v>
      </c>
      <c r="Q1847" t="s">
        <v>4570</v>
      </c>
      <c r="R1847" t="s">
        <v>4940</v>
      </c>
      <c r="S1847" t="s">
        <v>195</v>
      </c>
      <c r="T1847" t="s">
        <v>4570</v>
      </c>
      <c r="U1847" t="s">
        <v>4570</v>
      </c>
      <c r="V1847" t="s">
        <v>4951</v>
      </c>
      <c r="W1847" t="s">
        <v>4496</v>
      </c>
      <c r="X1847" t="s">
        <v>7075</v>
      </c>
      <c r="Y1847" t="s">
        <v>7076</v>
      </c>
      <c r="Z1847" t="s">
        <v>8</v>
      </c>
      <c r="AA1847">
        <v>0</v>
      </c>
      <c r="AB1847" t="s">
        <v>195</v>
      </c>
      <c r="AC1847">
        <v>0</v>
      </c>
      <c r="AD1847" t="s">
        <v>195</v>
      </c>
      <c r="AE1847">
        <v>0</v>
      </c>
      <c r="AF1847" t="s">
        <v>195</v>
      </c>
      <c r="AG1847">
        <v>0</v>
      </c>
      <c r="AH1847" t="s">
        <v>195</v>
      </c>
      <c r="AI1847">
        <v>20</v>
      </c>
      <c r="AJ1847" t="s">
        <v>42</v>
      </c>
      <c r="AK1847">
        <v>660000</v>
      </c>
      <c r="AL1847">
        <v>13200000</v>
      </c>
      <c r="AM1847" t="s">
        <v>195</v>
      </c>
      <c r="AN1847">
        <v>0</v>
      </c>
      <c r="AO1847" t="s">
        <v>5011</v>
      </c>
      <c r="AP1847">
        <v>74267</v>
      </c>
      <c r="AQ1847">
        <v>342605</v>
      </c>
      <c r="AR1847">
        <v>977136</v>
      </c>
      <c r="AS1847">
        <v>1008020</v>
      </c>
      <c r="AT1847">
        <v>543127</v>
      </c>
      <c r="AU1847">
        <v>671509</v>
      </c>
      <c r="AV1847">
        <v>1218444</v>
      </c>
      <c r="AW1847">
        <v>1846685</v>
      </c>
      <c r="AX1847">
        <v>1789370</v>
      </c>
      <c r="AY1847">
        <v>1546391</v>
      </c>
      <c r="AZ1847">
        <v>1846210</v>
      </c>
      <c r="BA1847">
        <v>1336236</v>
      </c>
      <c r="BB1847" t="s">
        <v>3796</v>
      </c>
      <c r="BC1847" t="s">
        <v>3797</v>
      </c>
      <c r="BD1847" t="s">
        <v>3813</v>
      </c>
      <c r="BE1847" t="s">
        <v>4605</v>
      </c>
      <c r="BF1847" t="s">
        <v>3734</v>
      </c>
      <c r="BG1847" t="s">
        <v>7073</v>
      </c>
      <c r="BH1847" t="s">
        <v>5764</v>
      </c>
      <c r="BI1847" t="s">
        <v>195</v>
      </c>
      <c r="BJ1847" t="s">
        <v>195</v>
      </c>
      <c r="BK1847" t="s">
        <v>3832</v>
      </c>
      <c r="BL1847" t="s">
        <v>7077</v>
      </c>
      <c r="BM1847" t="s">
        <v>4949</v>
      </c>
      <c r="BN1847" t="s">
        <v>5740</v>
      </c>
      <c r="BO1847" t="s">
        <v>4950</v>
      </c>
      <c r="BP1847" s="441" t="str">
        <f t="shared" si="28"/>
        <v>WA.2378.EBA.994.002.DC.523121</v>
      </c>
    </row>
    <row r="1848" spans="1:68">
      <c r="A1848" t="s">
        <v>5010</v>
      </c>
      <c r="B1848" t="s">
        <v>4936</v>
      </c>
      <c r="C1848" t="s">
        <v>4937</v>
      </c>
      <c r="D1848" t="s">
        <v>3795</v>
      </c>
      <c r="E1848" t="s">
        <v>197</v>
      </c>
      <c r="F1848" t="s">
        <v>3812</v>
      </c>
      <c r="G1848" t="s">
        <v>820</v>
      </c>
      <c r="H1848" t="s">
        <v>4938</v>
      </c>
      <c r="I1848">
        <v>9</v>
      </c>
      <c r="J1848" t="s">
        <v>5716</v>
      </c>
      <c r="K1848">
        <v>1</v>
      </c>
      <c r="L1848" t="s">
        <v>546</v>
      </c>
      <c r="M1848" t="s">
        <v>2120</v>
      </c>
      <c r="N1848" t="s">
        <v>98</v>
      </c>
      <c r="O1848" t="s">
        <v>556</v>
      </c>
      <c r="P1848" t="s">
        <v>8</v>
      </c>
      <c r="Q1848" t="s">
        <v>4570</v>
      </c>
      <c r="R1848" t="s">
        <v>4940</v>
      </c>
      <c r="S1848" t="s">
        <v>195</v>
      </c>
      <c r="T1848" t="s">
        <v>4570</v>
      </c>
      <c r="U1848" t="s">
        <v>4570</v>
      </c>
      <c r="V1848" t="s">
        <v>5001</v>
      </c>
      <c r="W1848" t="s">
        <v>4951</v>
      </c>
      <c r="X1848" t="s">
        <v>7078</v>
      </c>
      <c r="Y1848" t="s">
        <v>4522</v>
      </c>
      <c r="Z1848" t="s">
        <v>8</v>
      </c>
      <c r="AA1848">
        <v>0</v>
      </c>
      <c r="AB1848" t="s">
        <v>195</v>
      </c>
      <c r="AC1848">
        <v>0</v>
      </c>
      <c r="AD1848" t="s">
        <v>195</v>
      </c>
      <c r="AE1848">
        <v>0</v>
      </c>
      <c r="AF1848" t="s">
        <v>195</v>
      </c>
      <c r="AG1848">
        <v>0</v>
      </c>
      <c r="AH1848" t="s">
        <v>195</v>
      </c>
      <c r="AI1848">
        <v>20</v>
      </c>
      <c r="AJ1848" t="s">
        <v>42</v>
      </c>
      <c r="AK1848">
        <v>580000</v>
      </c>
      <c r="AL1848">
        <v>11600000</v>
      </c>
      <c r="AM1848" t="s">
        <v>195</v>
      </c>
      <c r="AN1848">
        <v>0</v>
      </c>
      <c r="AO1848" t="s">
        <v>5011</v>
      </c>
      <c r="AP1848">
        <v>65265</v>
      </c>
      <c r="AQ1848">
        <v>301077</v>
      </c>
      <c r="AR1848">
        <v>858695</v>
      </c>
      <c r="AS1848">
        <v>885836</v>
      </c>
      <c r="AT1848">
        <v>477294</v>
      </c>
      <c r="AU1848">
        <v>590114</v>
      </c>
      <c r="AV1848">
        <v>1070754</v>
      </c>
      <c r="AW1848">
        <v>1622844</v>
      </c>
      <c r="AX1848">
        <v>1572476</v>
      </c>
      <c r="AY1848">
        <v>1358950</v>
      </c>
      <c r="AZ1848">
        <v>1622427</v>
      </c>
      <c r="BA1848">
        <v>1174268</v>
      </c>
      <c r="BB1848" t="s">
        <v>3796</v>
      </c>
      <c r="BC1848" t="s">
        <v>3797</v>
      </c>
      <c r="BD1848" t="s">
        <v>3813</v>
      </c>
      <c r="BE1848" t="s">
        <v>4605</v>
      </c>
      <c r="BF1848" t="s">
        <v>3734</v>
      </c>
      <c r="BG1848" t="s">
        <v>7073</v>
      </c>
      <c r="BH1848" t="s">
        <v>5764</v>
      </c>
      <c r="BI1848" t="s">
        <v>195</v>
      </c>
      <c r="BJ1848" t="s">
        <v>195</v>
      </c>
      <c r="BK1848" t="s">
        <v>3832</v>
      </c>
      <c r="BL1848" t="s">
        <v>7079</v>
      </c>
      <c r="BM1848" t="s">
        <v>4949</v>
      </c>
      <c r="BN1848" t="s">
        <v>5740</v>
      </c>
      <c r="BO1848" t="s">
        <v>4950</v>
      </c>
      <c r="BP1848" s="441" t="str">
        <f t="shared" si="28"/>
        <v>WA.2378.EBA.994.002.DC.523121</v>
      </c>
    </row>
    <row r="1849" spans="1:68">
      <c r="A1849" t="s">
        <v>5010</v>
      </c>
      <c r="B1849" t="s">
        <v>4936</v>
      </c>
      <c r="C1849" t="s">
        <v>4937</v>
      </c>
      <c r="D1849" t="s">
        <v>3795</v>
      </c>
      <c r="E1849" t="s">
        <v>197</v>
      </c>
      <c r="F1849" t="s">
        <v>3812</v>
      </c>
      <c r="G1849" t="s">
        <v>820</v>
      </c>
      <c r="H1849" t="s">
        <v>4938</v>
      </c>
      <c r="I1849">
        <v>9</v>
      </c>
      <c r="J1849" t="s">
        <v>5716</v>
      </c>
      <c r="K1849">
        <v>1</v>
      </c>
      <c r="L1849" t="s">
        <v>546</v>
      </c>
      <c r="M1849" t="s">
        <v>2120</v>
      </c>
      <c r="N1849" t="s">
        <v>98</v>
      </c>
      <c r="O1849" t="s">
        <v>556</v>
      </c>
      <c r="P1849" t="s">
        <v>8</v>
      </c>
      <c r="Q1849" t="s">
        <v>4570</v>
      </c>
      <c r="R1849" t="s">
        <v>4940</v>
      </c>
      <c r="S1849" t="s">
        <v>195</v>
      </c>
      <c r="T1849" t="s">
        <v>4570</v>
      </c>
      <c r="U1849" t="s">
        <v>4570</v>
      </c>
      <c r="V1849" t="s">
        <v>5092</v>
      </c>
      <c r="W1849" t="s">
        <v>5001</v>
      </c>
      <c r="X1849" t="s">
        <v>7080</v>
      </c>
      <c r="Y1849" t="s">
        <v>7081</v>
      </c>
      <c r="Z1849" t="s">
        <v>8</v>
      </c>
      <c r="AA1849">
        <v>0</v>
      </c>
      <c r="AB1849" t="s">
        <v>195</v>
      </c>
      <c r="AC1849">
        <v>0</v>
      </c>
      <c r="AD1849" t="s">
        <v>195</v>
      </c>
      <c r="AE1849">
        <v>0</v>
      </c>
      <c r="AF1849" t="s">
        <v>195</v>
      </c>
      <c r="AG1849">
        <v>0</v>
      </c>
      <c r="AH1849" t="s">
        <v>195</v>
      </c>
      <c r="AI1849">
        <v>1</v>
      </c>
      <c r="AJ1849" t="s">
        <v>42</v>
      </c>
      <c r="AK1849">
        <v>27000000</v>
      </c>
      <c r="AL1849">
        <v>27000000</v>
      </c>
      <c r="AM1849" t="s">
        <v>195</v>
      </c>
      <c r="AN1849">
        <v>0</v>
      </c>
      <c r="AO1849" t="s">
        <v>5011</v>
      </c>
      <c r="AP1849">
        <v>151911</v>
      </c>
      <c r="AQ1849">
        <v>700783</v>
      </c>
      <c r="AR1849">
        <v>1998687</v>
      </c>
      <c r="AS1849">
        <v>2061860</v>
      </c>
      <c r="AT1849">
        <v>1110942</v>
      </c>
      <c r="AU1849">
        <v>1373542</v>
      </c>
      <c r="AV1849">
        <v>2492272</v>
      </c>
      <c r="AW1849">
        <v>3777310</v>
      </c>
      <c r="AX1849">
        <v>3660074</v>
      </c>
      <c r="AY1849">
        <v>3163073</v>
      </c>
      <c r="AZ1849">
        <v>3776339</v>
      </c>
      <c r="BA1849">
        <v>2733207</v>
      </c>
      <c r="BB1849" t="s">
        <v>3796</v>
      </c>
      <c r="BC1849" t="s">
        <v>3797</v>
      </c>
      <c r="BD1849" t="s">
        <v>3813</v>
      </c>
      <c r="BE1849" t="s">
        <v>4605</v>
      </c>
      <c r="BF1849" t="s">
        <v>3734</v>
      </c>
      <c r="BG1849" t="s">
        <v>7073</v>
      </c>
      <c r="BH1849" t="s">
        <v>5764</v>
      </c>
      <c r="BI1849" t="s">
        <v>195</v>
      </c>
      <c r="BJ1849" t="s">
        <v>195</v>
      </c>
      <c r="BK1849" t="s">
        <v>3832</v>
      </c>
      <c r="BL1849" t="s">
        <v>7082</v>
      </c>
      <c r="BM1849" t="s">
        <v>4949</v>
      </c>
      <c r="BN1849" t="s">
        <v>5740</v>
      </c>
      <c r="BO1849" t="s">
        <v>4950</v>
      </c>
      <c r="BP1849" s="441" t="str">
        <f t="shared" si="28"/>
        <v>WA.2378.EBA.994.002.DC.523121</v>
      </c>
    </row>
    <row r="1850" spans="1:68">
      <c r="A1850" t="s">
        <v>5010</v>
      </c>
      <c r="B1850" t="s">
        <v>4936</v>
      </c>
      <c r="C1850" t="s">
        <v>4937</v>
      </c>
      <c r="D1850" t="s">
        <v>3795</v>
      </c>
      <c r="E1850" t="s">
        <v>197</v>
      </c>
      <c r="F1850" t="s">
        <v>3812</v>
      </c>
      <c r="G1850" t="s">
        <v>820</v>
      </c>
      <c r="H1850" t="s">
        <v>4938</v>
      </c>
      <c r="I1850">
        <v>9</v>
      </c>
      <c r="J1850" t="s">
        <v>5716</v>
      </c>
      <c r="K1850">
        <v>1</v>
      </c>
      <c r="L1850" t="s">
        <v>546</v>
      </c>
      <c r="M1850" t="s">
        <v>2120</v>
      </c>
      <c r="N1850" t="s">
        <v>98</v>
      </c>
      <c r="O1850" t="s">
        <v>556</v>
      </c>
      <c r="P1850" t="s">
        <v>8</v>
      </c>
      <c r="Q1850" t="s">
        <v>4570</v>
      </c>
      <c r="R1850" t="s">
        <v>4940</v>
      </c>
      <c r="S1850" t="s">
        <v>195</v>
      </c>
      <c r="T1850" t="s">
        <v>4570</v>
      </c>
      <c r="U1850" t="s">
        <v>4570</v>
      </c>
      <c r="V1850" t="s">
        <v>5096</v>
      </c>
      <c r="W1850" t="s">
        <v>5092</v>
      </c>
      <c r="X1850" t="s">
        <v>7083</v>
      </c>
      <c r="Y1850" t="s">
        <v>7084</v>
      </c>
      <c r="Z1850" t="s">
        <v>8</v>
      </c>
      <c r="AA1850">
        <v>0</v>
      </c>
      <c r="AB1850" t="s">
        <v>195</v>
      </c>
      <c r="AC1850">
        <v>0</v>
      </c>
      <c r="AD1850" t="s">
        <v>195</v>
      </c>
      <c r="AE1850">
        <v>0</v>
      </c>
      <c r="AF1850" t="s">
        <v>195</v>
      </c>
      <c r="AG1850">
        <v>0</v>
      </c>
      <c r="AH1850" t="s">
        <v>195</v>
      </c>
      <c r="AI1850">
        <v>6</v>
      </c>
      <c r="AJ1850" t="s">
        <v>42</v>
      </c>
      <c r="AK1850">
        <v>26500000</v>
      </c>
      <c r="AL1850">
        <v>159000000</v>
      </c>
      <c r="AM1850" t="s">
        <v>195</v>
      </c>
      <c r="AN1850">
        <v>0</v>
      </c>
      <c r="AO1850" t="s">
        <v>5011</v>
      </c>
      <c r="AP1850">
        <v>894586</v>
      </c>
      <c r="AQ1850">
        <v>4126833</v>
      </c>
      <c r="AR1850">
        <v>11770047</v>
      </c>
      <c r="AS1850">
        <v>12142063</v>
      </c>
      <c r="AT1850">
        <v>6542215</v>
      </c>
      <c r="AU1850">
        <v>8088636</v>
      </c>
      <c r="AV1850">
        <v>14676713</v>
      </c>
      <c r="AW1850">
        <v>22244158</v>
      </c>
      <c r="AX1850">
        <v>21553769</v>
      </c>
      <c r="AY1850">
        <v>18626985</v>
      </c>
      <c r="AZ1850">
        <v>22238439</v>
      </c>
      <c r="BA1850">
        <v>16095556</v>
      </c>
      <c r="BB1850" t="s">
        <v>3796</v>
      </c>
      <c r="BC1850" t="s">
        <v>3797</v>
      </c>
      <c r="BD1850" t="s">
        <v>3813</v>
      </c>
      <c r="BE1850" t="s">
        <v>4605</v>
      </c>
      <c r="BF1850" t="s">
        <v>3734</v>
      </c>
      <c r="BG1850" t="s">
        <v>7073</v>
      </c>
      <c r="BH1850" t="s">
        <v>5764</v>
      </c>
      <c r="BI1850" t="s">
        <v>195</v>
      </c>
      <c r="BJ1850" t="s">
        <v>195</v>
      </c>
      <c r="BK1850" t="s">
        <v>3832</v>
      </c>
      <c r="BL1850" t="s">
        <v>7085</v>
      </c>
      <c r="BM1850" t="s">
        <v>4949</v>
      </c>
      <c r="BN1850" t="s">
        <v>5740</v>
      </c>
      <c r="BO1850" t="s">
        <v>4950</v>
      </c>
      <c r="BP1850" s="441" t="str">
        <f t="shared" si="28"/>
        <v>WA.2378.EBA.994.002.DC.523121</v>
      </c>
    </row>
    <row r="1851" spans="1:68">
      <c r="A1851" t="s">
        <v>5010</v>
      </c>
      <c r="B1851" t="s">
        <v>4936</v>
      </c>
      <c r="C1851" t="s">
        <v>4937</v>
      </c>
      <c r="D1851" t="s">
        <v>3795</v>
      </c>
      <c r="E1851" t="s">
        <v>197</v>
      </c>
      <c r="F1851" t="s">
        <v>3812</v>
      </c>
      <c r="G1851" t="s">
        <v>820</v>
      </c>
      <c r="H1851" t="s">
        <v>4938</v>
      </c>
      <c r="I1851">
        <v>9</v>
      </c>
      <c r="J1851" t="s">
        <v>5716</v>
      </c>
      <c r="K1851">
        <v>1</v>
      </c>
      <c r="L1851" t="s">
        <v>546</v>
      </c>
      <c r="M1851" t="s">
        <v>2120</v>
      </c>
      <c r="N1851" t="s">
        <v>98</v>
      </c>
      <c r="O1851" t="s">
        <v>556</v>
      </c>
      <c r="P1851" t="s">
        <v>8</v>
      </c>
      <c r="Q1851" t="s">
        <v>4570</v>
      </c>
      <c r="R1851" t="s">
        <v>4940</v>
      </c>
      <c r="S1851" t="s">
        <v>195</v>
      </c>
      <c r="T1851" t="s">
        <v>4570</v>
      </c>
      <c r="U1851" t="s">
        <v>4570</v>
      </c>
      <c r="V1851" t="s">
        <v>5265</v>
      </c>
      <c r="W1851" t="s">
        <v>5096</v>
      </c>
      <c r="X1851" t="s">
        <v>7086</v>
      </c>
      <c r="Y1851" t="s">
        <v>7087</v>
      </c>
      <c r="Z1851" t="s">
        <v>8</v>
      </c>
      <c r="AA1851">
        <v>0</v>
      </c>
      <c r="AB1851" t="s">
        <v>195</v>
      </c>
      <c r="AC1851">
        <v>0</v>
      </c>
      <c r="AD1851" t="s">
        <v>195</v>
      </c>
      <c r="AE1851">
        <v>0</v>
      </c>
      <c r="AF1851" t="s">
        <v>195</v>
      </c>
      <c r="AG1851">
        <v>0</v>
      </c>
      <c r="AH1851" t="s">
        <v>195</v>
      </c>
      <c r="AI1851">
        <v>15</v>
      </c>
      <c r="AJ1851" t="s">
        <v>42</v>
      </c>
      <c r="AK1851">
        <v>3364400</v>
      </c>
      <c r="AL1851">
        <v>50466000</v>
      </c>
      <c r="AM1851" t="s">
        <v>195</v>
      </c>
      <c r="AN1851">
        <v>0</v>
      </c>
      <c r="AO1851" t="s">
        <v>5011</v>
      </c>
      <c r="AP1851">
        <v>283938</v>
      </c>
      <c r="AQ1851">
        <v>1309841</v>
      </c>
      <c r="AR1851">
        <v>3735768</v>
      </c>
      <c r="AS1851">
        <v>3853845</v>
      </c>
      <c r="AT1851">
        <v>2076474</v>
      </c>
      <c r="AU1851">
        <v>2567302</v>
      </c>
      <c r="AV1851">
        <v>4658333</v>
      </c>
      <c r="AW1851">
        <v>7060212</v>
      </c>
      <c r="AX1851">
        <v>6841085</v>
      </c>
      <c r="AY1851">
        <v>5912135</v>
      </c>
      <c r="AZ1851">
        <v>7058397</v>
      </c>
      <c r="BA1851">
        <v>5108670</v>
      </c>
      <c r="BB1851" t="s">
        <v>3796</v>
      </c>
      <c r="BC1851" t="s">
        <v>3797</v>
      </c>
      <c r="BD1851" t="s">
        <v>3813</v>
      </c>
      <c r="BE1851" t="s">
        <v>4605</v>
      </c>
      <c r="BF1851" t="s">
        <v>3734</v>
      </c>
      <c r="BG1851" t="s">
        <v>7073</v>
      </c>
      <c r="BH1851" t="s">
        <v>5764</v>
      </c>
      <c r="BI1851" t="s">
        <v>195</v>
      </c>
      <c r="BJ1851" t="s">
        <v>195</v>
      </c>
      <c r="BK1851" t="s">
        <v>3832</v>
      </c>
      <c r="BL1851" t="s">
        <v>7088</v>
      </c>
      <c r="BM1851" t="s">
        <v>4949</v>
      </c>
      <c r="BN1851" t="s">
        <v>5740</v>
      </c>
      <c r="BO1851" t="s">
        <v>4950</v>
      </c>
      <c r="BP1851" s="441" t="str">
        <f t="shared" si="28"/>
        <v>WA.2378.EBA.994.002.DC.523121</v>
      </c>
    </row>
    <row r="1852" spans="1:68">
      <c r="A1852" t="s">
        <v>4935</v>
      </c>
      <c r="B1852" t="s">
        <v>4936</v>
      </c>
      <c r="C1852" t="s">
        <v>4937</v>
      </c>
      <c r="D1852" t="s">
        <v>3795</v>
      </c>
      <c r="E1852" t="s">
        <v>197</v>
      </c>
      <c r="F1852" t="s">
        <v>3812</v>
      </c>
      <c r="G1852" t="s">
        <v>820</v>
      </c>
      <c r="H1852" t="s">
        <v>4938</v>
      </c>
      <c r="I1852">
        <v>9</v>
      </c>
      <c r="J1852" t="s">
        <v>5050</v>
      </c>
      <c r="K1852">
        <v>1</v>
      </c>
      <c r="L1852" t="s">
        <v>805</v>
      </c>
      <c r="M1852" t="s">
        <v>8</v>
      </c>
      <c r="N1852" t="s">
        <v>828</v>
      </c>
      <c r="O1852" t="s">
        <v>503</v>
      </c>
      <c r="P1852" t="s">
        <v>8</v>
      </c>
      <c r="Q1852" t="s">
        <v>4570</v>
      </c>
      <c r="R1852" t="s">
        <v>4940</v>
      </c>
      <c r="S1852" t="s">
        <v>195</v>
      </c>
      <c r="T1852" t="s">
        <v>4570</v>
      </c>
      <c r="U1852" t="s">
        <v>4570</v>
      </c>
      <c r="V1852" t="s">
        <v>4496</v>
      </c>
      <c r="W1852" t="s">
        <v>4570</v>
      </c>
      <c r="X1852" t="s">
        <v>7089</v>
      </c>
      <c r="Y1852" t="s">
        <v>7090</v>
      </c>
      <c r="Z1852" t="s">
        <v>8</v>
      </c>
      <c r="AA1852">
        <v>0</v>
      </c>
      <c r="AB1852" t="s">
        <v>195</v>
      </c>
      <c r="AC1852">
        <v>0</v>
      </c>
      <c r="AD1852" t="s">
        <v>195</v>
      </c>
      <c r="AE1852">
        <v>0</v>
      </c>
      <c r="AF1852" t="s">
        <v>195</v>
      </c>
      <c r="AG1852">
        <v>0</v>
      </c>
      <c r="AH1852" t="s">
        <v>195</v>
      </c>
      <c r="AI1852">
        <v>9</v>
      </c>
      <c r="AJ1852" t="s">
        <v>832</v>
      </c>
      <c r="AK1852">
        <v>250000</v>
      </c>
      <c r="AL1852">
        <v>2250000</v>
      </c>
      <c r="AM1852" t="s">
        <v>195</v>
      </c>
      <c r="AN1852">
        <v>0</v>
      </c>
      <c r="AO1852" t="s">
        <v>4943</v>
      </c>
      <c r="AP1852">
        <v>25876</v>
      </c>
      <c r="AQ1852">
        <v>54061</v>
      </c>
      <c r="AR1852">
        <v>149096</v>
      </c>
      <c r="AS1852">
        <v>55521</v>
      </c>
      <c r="AT1852">
        <v>89720</v>
      </c>
      <c r="AU1852">
        <v>125000</v>
      </c>
      <c r="AV1852">
        <v>115131</v>
      </c>
      <c r="AW1852">
        <v>101560</v>
      </c>
      <c r="AX1852">
        <v>125000</v>
      </c>
      <c r="AY1852">
        <v>131028</v>
      </c>
      <c r="AZ1852">
        <v>153007</v>
      </c>
      <c r="BA1852">
        <v>1125000</v>
      </c>
      <c r="BB1852" t="s">
        <v>3796</v>
      </c>
      <c r="BC1852" t="s">
        <v>3797</v>
      </c>
      <c r="BD1852" t="s">
        <v>3813</v>
      </c>
      <c r="BE1852" t="s">
        <v>6045</v>
      </c>
      <c r="BF1852" t="s">
        <v>6046</v>
      </c>
      <c r="BG1852" t="s">
        <v>7091</v>
      </c>
      <c r="BH1852" t="s">
        <v>4947</v>
      </c>
      <c r="BI1852" t="s">
        <v>195</v>
      </c>
      <c r="BJ1852" t="s">
        <v>195</v>
      </c>
      <c r="BK1852" t="s">
        <v>3773</v>
      </c>
      <c r="BL1852" t="s">
        <v>7092</v>
      </c>
      <c r="BM1852" t="s">
        <v>4949</v>
      </c>
      <c r="BN1852" t="s">
        <v>7</v>
      </c>
      <c r="BO1852" t="s">
        <v>4950</v>
      </c>
      <c r="BP1852" s="441" t="str">
        <f t="shared" si="28"/>
        <v>WA.2378.EBA.956.101.A.521211</v>
      </c>
    </row>
    <row r="1853" spans="1:68">
      <c r="A1853" t="s">
        <v>4935</v>
      </c>
      <c r="B1853" t="s">
        <v>4936</v>
      </c>
      <c r="C1853" t="s">
        <v>4937</v>
      </c>
      <c r="D1853" t="s">
        <v>3795</v>
      </c>
      <c r="E1853" t="s">
        <v>197</v>
      </c>
      <c r="F1853" t="s">
        <v>3812</v>
      </c>
      <c r="G1853" t="s">
        <v>820</v>
      </c>
      <c r="H1853" t="s">
        <v>4938</v>
      </c>
      <c r="I1853">
        <v>9</v>
      </c>
      <c r="J1853" t="s">
        <v>5050</v>
      </c>
      <c r="K1853">
        <v>1</v>
      </c>
      <c r="L1853" t="s">
        <v>805</v>
      </c>
      <c r="M1853" t="s">
        <v>8</v>
      </c>
      <c r="N1853" t="s">
        <v>828</v>
      </c>
      <c r="O1853" t="s">
        <v>503</v>
      </c>
      <c r="P1853" t="s">
        <v>8</v>
      </c>
      <c r="Q1853" t="s">
        <v>4570</v>
      </c>
      <c r="R1853" t="s">
        <v>4940</v>
      </c>
      <c r="S1853" t="s">
        <v>195</v>
      </c>
      <c r="T1853" t="s">
        <v>4570</v>
      </c>
      <c r="U1853" t="s">
        <v>4570</v>
      </c>
      <c r="V1853" t="s">
        <v>4951</v>
      </c>
      <c r="W1853" t="s">
        <v>4496</v>
      </c>
      <c r="X1853" t="s">
        <v>7093</v>
      </c>
      <c r="Y1853" t="s">
        <v>7094</v>
      </c>
      <c r="Z1853" t="s">
        <v>8</v>
      </c>
      <c r="AA1853">
        <v>0</v>
      </c>
      <c r="AB1853" t="s">
        <v>195</v>
      </c>
      <c r="AC1853">
        <v>0</v>
      </c>
      <c r="AD1853" t="s">
        <v>195</v>
      </c>
      <c r="AE1853">
        <v>0</v>
      </c>
      <c r="AF1853" t="s">
        <v>195</v>
      </c>
      <c r="AG1853">
        <v>0</v>
      </c>
      <c r="AH1853" t="s">
        <v>195</v>
      </c>
      <c r="AI1853">
        <v>9</v>
      </c>
      <c r="AJ1853" t="s">
        <v>832</v>
      </c>
      <c r="AK1853">
        <v>250000</v>
      </c>
      <c r="AL1853">
        <v>2250000</v>
      </c>
      <c r="AM1853" t="s">
        <v>195</v>
      </c>
      <c r="AN1853">
        <v>0</v>
      </c>
      <c r="AO1853" t="s">
        <v>4943</v>
      </c>
      <c r="AP1853">
        <v>25876</v>
      </c>
      <c r="AQ1853">
        <v>54061</v>
      </c>
      <c r="AR1853">
        <v>149096</v>
      </c>
      <c r="AS1853">
        <v>55521</v>
      </c>
      <c r="AT1853">
        <v>89720</v>
      </c>
      <c r="AU1853">
        <v>125000</v>
      </c>
      <c r="AV1853">
        <v>115131</v>
      </c>
      <c r="AW1853">
        <v>101560</v>
      </c>
      <c r="AX1853">
        <v>125000</v>
      </c>
      <c r="AY1853">
        <v>131028</v>
      </c>
      <c r="AZ1853">
        <v>153007</v>
      </c>
      <c r="BA1853">
        <v>1125000</v>
      </c>
      <c r="BB1853" t="s">
        <v>3796</v>
      </c>
      <c r="BC1853" t="s">
        <v>3797</v>
      </c>
      <c r="BD1853" t="s">
        <v>3813</v>
      </c>
      <c r="BE1853" t="s">
        <v>6045</v>
      </c>
      <c r="BF1853" t="s">
        <v>6046</v>
      </c>
      <c r="BG1853" t="s">
        <v>7091</v>
      </c>
      <c r="BH1853" t="s">
        <v>4947</v>
      </c>
      <c r="BI1853" t="s">
        <v>195</v>
      </c>
      <c r="BJ1853" t="s">
        <v>195</v>
      </c>
      <c r="BK1853" t="s">
        <v>3773</v>
      </c>
      <c r="BL1853" t="s">
        <v>7095</v>
      </c>
      <c r="BM1853" t="s">
        <v>4949</v>
      </c>
      <c r="BN1853" t="s">
        <v>7</v>
      </c>
      <c r="BO1853" t="s">
        <v>4950</v>
      </c>
      <c r="BP1853" s="441" t="str">
        <f t="shared" si="28"/>
        <v>WA.2378.EBA.956.101.A.521211</v>
      </c>
    </row>
    <row r="1854" spans="1:68">
      <c r="A1854" t="s">
        <v>4935</v>
      </c>
      <c r="B1854" t="s">
        <v>4936</v>
      </c>
      <c r="C1854" t="s">
        <v>4937</v>
      </c>
      <c r="D1854" t="s">
        <v>3795</v>
      </c>
      <c r="E1854" t="s">
        <v>197</v>
      </c>
      <c r="F1854" t="s">
        <v>3812</v>
      </c>
      <c r="G1854" t="s">
        <v>820</v>
      </c>
      <c r="H1854" t="s">
        <v>4938</v>
      </c>
      <c r="I1854">
        <v>9</v>
      </c>
      <c r="J1854" t="s">
        <v>5050</v>
      </c>
      <c r="K1854">
        <v>1</v>
      </c>
      <c r="L1854" t="s">
        <v>805</v>
      </c>
      <c r="M1854" t="s">
        <v>508</v>
      </c>
      <c r="N1854" t="s">
        <v>184</v>
      </c>
      <c r="O1854" t="s">
        <v>503</v>
      </c>
      <c r="P1854" t="s">
        <v>8</v>
      </c>
      <c r="Q1854" t="s">
        <v>4570</v>
      </c>
      <c r="R1854" t="s">
        <v>4940</v>
      </c>
      <c r="S1854" t="s">
        <v>195</v>
      </c>
      <c r="T1854" t="s">
        <v>4570</v>
      </c>
      <c r="U1854" t="s">
        <v>4570</v>
      </c>
      <c r="V1854" t="s">
        <v>4496</v>
      </c>
      <c r="W1854" t="s">
        <v>4570</v>
      </c>
      <c r="X1854" t="s">
        <v>7096</v>
      </c>
      <c r="Y1854" t="s">
        <v>4495</v>
      </c>
      <c r="Z1854" t="s">
        <v>8</v>
      </c>
      <c r="AA1854">
        <v>0</v>
      </c>
      <c r="AB1854" t="s">
        <v>195</v>
      </c>
      <c r="AC1854">
        <v>0</v>
      </c>
      <c r="AD1854" t="s">
        <v>195</v>
      </c>
      <c r="AE1854">
        <v>0</v>
      </c>
      <c r="AF1854" t="s">
        <v>195</v>
      </c>
      <c r="AG1854">
        <v>0</v>
      </c>
      <c r="AH1854" t="s">
        <v>195</v>
      </c>
      <c r="AI1854">
        <v>5</v>
      </c>
      <c r="AJ1854" t="s">
        <v>832</v>
      </c>
      <c r="AK1854">
        <v>222000</v>
      </c>
      <c r="AL1854">
        <v>1110000</v>
      </c>
      <c r="AM1854" t="s">
        <v>195</v>
      </c>
      <c r="AN1854">
        <v>0</v>
      </c>
      <c r="AO1854" t="s">
        <v>4943</v>
      </c>
      <c r="AP1854">
        <v>12765</v>
      </c>
      <c r="AQ1854">
        <v>26670</v>
      </c>
      <c r="AR1854">
        <v>73554</v>
      </c>
      <c r="AS1854">
        <v>27390</v>
      </c>
      <c r="AT1854">
        <v>44262</v>
      </c>
      <c r="AU1854">
        <v>61667</v>
      </c>
      <c r="AV1854">
        <v>56798</v>
      </c>
      <c r="AW1854">
        <v>50103</v>
      </c>
      <c r="AX1854">
        <v>61667</v>
      </c>
      <c r="AY1854">
        <v>64641</v>
      </c>
      <c r="AZ1854">
        <v>75483</v>
      </c>
      <c r="BA1854">
        <v>555000</v>
      </c>
      <c r="BB1854" t="s">
        <v>3796</v>
      </c>
      <c r="BC1854" t="s">
        <v>3797</v>
      </c>
      <c r="BD1854" t="s">
        <v>3813</v>
      </c>
      <c r="BE1854" t="s">
        <v>6045</v>
      </c>
      <c r="BF1854" t="s">
        <v>6046</v>
      </c>
      <c r="BG1854" t="s">
        <v>7097</v>
      </c>
      <c r="BH1854" t="s">
        <v>4947</v>
      </c>
      <c r="BI1854" t="s">
        <v>195</v>
      </c>
      <c r="BJ1854" t="s">
        <v>195</v>
      </c>
      <c r="BK1854" t="s">
        <v>3773</v>
      </c>
      <c r="BL1854" t="s">
        <v>5068</v>
      </c>
      <c r="BM1854" t="s">
        <v>4949</v>
      </c>
      <c r="BN1854" t="s">
        <v>7</v>
      </c>
      <c r="BO1854" t="s">
        <v>4950</v>
      </c>
      <c r="BP1854" s="441" t="str">
        <f t="shared" si="28"/>
        <v>WA.2378.EBA.956.101.B.521211</v>
      </c>
    </row>
    <row r="1855" spans="1:68">
      <c r="A1855" t="s">
        <v>4935</v>
      </c>
      <c r="B1855" t="s">
        <v>4936</v>
      </c>
      <c r="C1855" t="s">
        <v>4937</v>
      </c>
      <c r="D1855" t="s">
        <v>3795</v>
      </c>
      <c r="E1855" t="s">
        <v>197</v>
      </c>
      <c r="F1855" t="s">
        <v>3812</v>
      </c>
      <c r="G1855" t="s">
        <v>820</v>
      </c>
      <c r="H1855" t="s">
        <v>4938</v>
      </c>
      <c r="I1855">
        <v>9</v>
      </c>
      <c r="J1855" t="s">
        <v>5050</v>
      </c>
      <c r="K1855">
        <v>1</v>
      </c>
      <c r="L1855" t="s">
        <v>805</v>
      </c>
      <c r="M1855" t="s">
        <v>509</v>
      </c>
      <c r="N1855" t="s">
        <v>185</v>
      </c>
      <c r="O1855" t="s">
        <v>503</v>
      </c>
      <c r="P1855" t="s">
        <v>8</v>
      </c>
      <c r="Q1855" t="s">
        <v>4570</v>
      </c>
      <c r="R1855" t="s">
        <v>4940</v>
      </c>
      <c r="S1855" t="s">
        <v>195</v>
      </c>
      <c r="T1855" t="s">
        <v>4570</v>
      </c>
      <c r="U1855" t="s">
        <v>4570</v>
      </c>
      <c r="V1855" t="s">
        <v>4496</v>
      </c>
      <c r="W1855" t="s">
        <v>4570</v>
      </c>
      <c r="X1855" t="s">
        <v>7098</v>
      </c>
      <c r="Y1855" t="s">
        <v>4495</v>
      </c>
      <c r="Z1855" t="s">
        <v>8</v>
      </c>
      <c r="AA1855">
        <v>0</v>
      </c>
      <c r="AB1855" t="s">
        <v>195</v>
      </c>
      <c r="AC1855">
        <v>0</v>
      </c>
      <c r="AD1855" t="s">
        <v>195</v>
      </c>
      <c r="AE1855">
        <v>0</v>
      </c>
      <c r="AF1855" t="s">
        <v>195</v>
      </c>
      <c r="AG1855">
        <v>0</v>
      </c>
      <c r="AH1855" t="s">
        <v>195</v>
      </c>
      <c r="AI1855">
        <v>10</v>
      </c>
      <c r="AJ1855" t="s">
        <v>832</v>
      </c>
      <c r="AK1855">
        <v>250000</v>
      </c>
      <c r="AL1855">
        <v>2500000</v>
      </c>
      <c r="AM1855" t="s">
        <v>195</v>
      </c>
      <c r="AN1855">
        <v>0</v>
      </c>
      <c r="AO1855" t="s">
        <v>4943</v>
      </c>
      <c r="AP1855">
        <v>28751</v>
      </c>
      <c r="AQ1855">
        <v>60068</v>
      </c>
      <c r="AR1855">
        <v>165662</v>
      </c>
      <c r="AS1855">
        <v>61690</v>
      </c>
      <c r="AT1855">
        <v>99689</v>
      </c>
      <c r="AU1855">
        <v>138889</v>
      </c>
      <c r="AV1855">
        <v>127923</v>
      </c>
      <c r="AW1855">
        <v>112845</v>
      </c>
      <c r="AX1855">
        <v>138889</v>
      </c>
      <c r="AY1855">
        <v>145587</v>
      </c>
      <c r="AZ1855">
        <v>170007</v>
      </c>
      <c r="BA1855">
        <v>1250000</v>
      </c>
      <c r="BB1855" t="s">
        <v>3796</v>
      </c>
      <c r="BC1855" t="s">
        <v>3797</v>
      </c>
      <c r="BD1855" t="s">
        <v>3813</v>
      </c>
      <c r="BE1855" t="s">
        <v>6045</v>
      </c>
      <c r="BF1855" t="s">
        <v>6046</v>
      </c>
      <c r="BG1855" t="s">
        <v>7099</v>
      </c>
      <c r="BH1855" t="s">
        <v>4947</v>
      </c>
      <c r="BI1855" t="s">
        <v>195</v>
      </c>
      <c r="BJ1855" t="s">
        <v>195</v>
      </c>
      <c r="BK1855" t="s">
        <v>3773</v>
      </c>
      <c r="BL1855" t="s">
        <v>5068</v>
      </c>
      <c r="BM1855" t="s">
        <v>4949</v>
      </c>
      <c r="BN1855" t="s">
        <v>7</v>
      </c>
      <c r="BO1855" t="s">
        <v>4950</v>
      </c>
      <c r="BP1855" s="441" t="str">
        <f t="shared" si="28"/>
        <v>WA.2378.EBA.956.101.C.521211</v>
      </c>
    </row>
    <row r="1856" spans="1:68">
      <c r="A1856" t="s">
        <v>4935</v>
      </c>
      <c r="B1856" t="s">
        <v>4936</v>
      </c>
      <c r="C1856" t="s">
        <v>4937</v>
      </c>
      <c r="D1856" t="s">
        <v>3795</v>
      </c>
      <c r="E1856" t="s">
        <v>197</v>
      </c>
      <c r="F1856" t="s">
        <v>3812</v>
      </c>
      <c r="G1856" t="s">
        <v>820</v>
      </c>
      <c r="H1856" t="s">
        <v>4938</v>
      </c>
      <c r="I1856">
        <v>9</v>
      </c>
      <c r="J1856" t="s">
        <v>5050</v>
      </c>
      <c r="K1856">
        <v>1</v>
      </c>
      <c r="L1856" t="s">
        <v>805</v>
      </c>
      <c r="M1856" t="s">
        <v>511</v>
      </c>
      <c r="N1856" t="s">
        <v>893</v>
      </c>
      <c r="O1856" t="s">
        <v>503</v>
      </c>
      <c r="P1856" t="s">
        <v>8</v>
      </c>
      <c r="Q1856" t="s">
        <v>4570</v>
      </c>
      <c r="R1856" t="s">
        <v>4940</v>
      </c>
      <c r="S1856" t="s">
        <v>195</v>
      </c>
      <c r="T1856" t="s">
        <v>4570</v>
      </c>
      <c r="U1856" t="s">
        <v>4570</v>
      </c>
      <c r="V1856" t="s">
        <v>4496</v>
      </c>
      <c r="W1856" t="s">
        <v>4570</v>
      </c>
      <c r="X1856" t="s">
        <v>7100</v>
      </c>
      <c r="Y1856" t="s">
        <v>4483</v>
      </c>
      <c r="Z1856" t="s">
        <v>8</v>
      </c>
      <c r="AA1856">
        <v>0</v>
      </c>
      <c r="AB1856" t="s">
        <v>195</v>
      </c>
      <c r="AC1856">
        <v>0</v>
      </c>
      <c r="AD1856" t="s">
        <v>195</v>
      </c>
      <c r="AE1856">
        <v>0</v>
      </c>
      <c r="AF1856" t="s">
        <v>195</v>
      </c>
      <c r="AG1856">
        <v>0</v>
      </c>
      <c r="AH1856" t="s">
        <v>195</v>
      </c>
      <c r="AI1856">
        <v>1</v>
      </c>
      <c r="AJ1856" t="s">
        <v>106</v>
      </c>
      <c r="AK1856">
        <v>1000000</v>
      </c>
      <c r="AL1856">
        <v>1000000</v>
      </c>
      <c r="AM1856" t="s">
        <v>195</v>
      </c>
      <c r="AN1856">
        <v>0</v>
      </c>
      <c r="AO1856" t="s">
        <v>4943</v>
      </c>
      <c r="AP1856">
        <v>11500</v>
      </c>
      <c r="AQ1856">
        <v>24027</v>
      </c>
      <c r="AR1856">
        <v>66265</v>
      </c>
      <c r="AS1856">
        <v>24676</v>
      </c>
      <c r="AT1856">
        <v>39876</v>
      </c>
      <c r="AU1856">
        <v>55556</v>
      </c>
      <c r="AV1856">
        <v>51169</v>
      </c>
      <c r="AW1856">
        <v>45138</v>
      </c>
      <c r="AX1856">
        <v>55556</v>
      </c>
      <c r="AY1856">
        <v>58235</v>
      </c>
      <c r="AZ1856">
        <v>68003</v>
      </c>
      <c r="BA1856">
        <v>499999</v>
      </c>
      <c r="BB1856" t="s">
        <v>3796</v>
      </c>
      <c r="BC1856" t="s">
        <v>3797</v>
      </c>
      <c r="BD1856" t="s">
        <v>3813</v>
      </c>
      <c r="BE1856" t="s">
        <v>6045</v>
      </c>
      <c r="BF1856" t="s">
        <v>6046</v>
      </c>
      <c r="BG1856" t="s">
        <v>7101</v>
      </c>
      <c r="BH1856" t="s">
        <v>4947</v>
      </c>
      <c r="BI1856" t="s">
        <v>195</v>
      </c>
      <c r="BJ1856" t="s">
        <v>195</v>
      </c>
      <c r="BK1856" t="s">
        <v>3773</v>
      </c>
      <c r="BL1856" t="s">
        <v>5049</v>
      </c>
      <c r="BM1856" t="s">
        <v>4949</v>
      </c>
      <c r="BN1856" t="s">
        <v>7</v>
      </c>
      <c r="BO1856" t="s">
        <v>4950</v>
      </c>
      <c r="BP1856" s="441" t="str">
        <f t="shared" si="28"/>
        <v>WA.2378.EBA.956.101.D.521211</v>
      </c>
    </row>
    <row r="1857" spans="1:68">
      <c r="A1857" t="s">
        <v>4935</v>
      </c>
      <c r="B1857" t="s">
        <v>4936</v>
      </c>
      <c r="C1857" t="s">
        <v>4937</v>
      </c>
      <c r="D1857" t="s">
        <v>3795</v>
      </c>
      <c r="E1857" t="s">
        <v>197</v>
      </c>
      <c r="F1857" t="s">
        <v>3812</v>
      </c>
      <c r="G1857" t="s">
        <v>820</v>
      </c>
      <c r="H1857" t="s">
        <v>4938</v>
      </c>
      <c r="I1857">
        <v>9</v>
      </c>
      <c r="J1857" t="s">
        <v>5050</v>
      </c>
      <c r="K1857">
        <v>1</v>
      </c>
      <c r="L1857" t="s">
        <v>805</v>
      </c>
      <c r="M1857" t="s">
        <v>511</v>
      </c>
      <c r="N1857" t="s">
        <v>893</v>
      </c>
      <c r="O1857" t="s">
        <v>503</v>
      </c>
      <c r="P1857" t="s">
        <v>8</v>
      </c>
      <c r="Q1857" t="s">
        <v>4570</v>
      </c>
      <c r="R1857" t="s">
        <v>4940</v>
      </c>
      <c r="S1857" t="s">
        <v>195</v>
      </c>
      <c r="T1857" t="s">
        <v>4570</v>
      </c>
      <c r="U1857" t="s">
        <v>4570</v>
      </c>
      <c r="V1857" t="s">
        <v>4951</v>
      </c>
      <c r="W1857" t="s">
        <v>4496</v>
      </c>
      <c r="X1857" t="s">
        <v>7102</v>
      </c>
      <c r="Y1857" t="s">
        <v>4493</v>
      </c>
      <c r="Z1857" t="s">
        <v>8</v>
      </c>
      <c r="AA1857">
        <v>0</v>
      </c>
      <c r="AB1857" t="s">
        <v>195</v>
      </c>
      <c r="AC1857">
        <v>0</v>
      </c>
      <c r="AD1857" t="s">
        <v>195</v>
      </c>
      <c r="AE1857">
        <v>0</v>
      </c>
      <c r="AF1857" t="s">
        <v>195</v>
      </c>
      <c r="AG1857">
        <v>0</v>
      </c>
      <c r="AH1857" t="s">
        <v>195</v>
      </c>
      <c r="AI1857">
        <v>1</v>
      </c>
      <c r="AJ1857" t="s">
        <v>106</v>
      </c>
      <c r="AK1857">
        <v>1000000</v>
      </c>
      <c r="AL1857">
        <v>1000000</v>
      </c>
      <c r="AM1857" t="s">
        <v>195</v>
      </c>
      <c r="AN1857">
        <v>0</v>
      </c>
      <c r="AO1857" t="s">
        <v>4943</v>
      </c>
      <c r="AP1857">
        <v>11500</v>
      </c>
      <c r="AQ1857">
        <v>24027</v>
      </c>
      <c r="AR1857">
        <v>66265</v>
      </c>
      <c r="AS1857">
        <v>24676</v>
      </c>
      <c r="AT1857">
        <v>39876</v>
      </c>
      <c r="AU1857">
        <v>55556</v>
      </c>
      <c r="AV1857">
        <v>51169</v>
      </c>
      <c r="AW1857">
        <v>45138</v>
      </c>
      <c r="AX1857">
        <v>55556</v>
      </c>
      <c r="AY1857">
        <v>58235</v>
      </c>
      <c r="AZ1857">
        <v>68003</v>
      </c>
      <c r="BA1857">
        <v>499999</v>
      </c>
      <c r="BB1857" t="s">
        <v>3796</v>
      </c>
      <c r="BC1857" t="s">
        <v>3797</v>
      </c>
      <c r="BD1857" t="s">
        <v>3813</v>
      </c>
      <c r="BE1857" t="s">
        <v>6045</v>
      </c>
      <c r="BF1857" t="s">
        <v>6046</v>
      </c>
      <c r="BG1857" t="s">
        <v>7101</v>
      </c>
      <c r="BH1857" t="s">
        <v>4947</v>
      </c>
      <c r="BI1857" t="s">
        <v>195</v>
      </c>
      <c r="BJ1857" t="s">
        <v>195</v>
      </c>
      <c r="BK1857" t="s">
        <v>3773</v>
      </c>
      <c r="BL1857" t="s">
        <v>5450</v>
      </c>
      <c r="BM1857" t="s">
        <v>4949</v>
      </c>
      <c r="BN1857" t="s">
        <v>7</v>
      </c>
      <c r="BO1857" t="s">
        <v>4950</v>
      </c>
      <c r="BP1857" s="441" t="str">
        <f t="shared" si="28"/>
        <v>WA.2378.EBA.956.101.D.521211</v>
      </c>
    </row>
    <row r="1858" spans="1:68">
      <c r="A1858" t="s">
        <v>4935</v>
      </c>
      <c r="B1858" t="s">
        <v>4936</v>
      </c>
      <c r="C1858" t="s">
        <v>4937</v>
      </c>
      <c r="D1858" t="s">
        <v>3795</v>
      </c>
      <c r="E1858" t="s">
        <v>197</v>
      </c>
      <c r="F1858" t="s">
        <v>3812</v>
      </c>
      <c r="G1858" t="s">
        <v>820</v>
      </c>
      <c r="H1858" t="s">
        <v>4938</v>
      </c>
      <c r="I1858">
        <v>9</v>
      </c>
      <c r="J1858" t="s">
        <v>5050</v>
      </c>
      <c r="K1858">
        <v>1</v>
      </c>
      <c r="L1858" t="s">
        <v>805</v>
      </c>
      <c r="M1858" t="s">
        <v>511</v>
      </c>
      <c r="N1858" t="s">
        <v>893</v>
      </c>
      <c r="O1858" t="s">
        <v>503</v>
      </c>
      <c r="P1858" t="s">
        <v>8</v>
      </c>
      <c r="Q1858" t="s">
        <v>4570</v>
      </c>
      <c r="R1858" t="s">
        <v>4940</v>
      </c>
      <c r="S1858" t="s">
        <v>195</v>
      </c>
      <c r="T1858" t="s">
        <v>4570</v>
      </c>
      <c r="U1858" t="s">
        <v>4570</v>
      </c>
      <c r="V1858" t="s">
        <v>5001</v>
      </c>
      <c r="W1858" t="s">
        <v>4951</v>
      </c>
      <c r="X1858" t="s">
        <v>7103</v>
      </c>
      <c r="Y1858" t="s">
        <v>4495</v>
      </c>
      <c r="Z1858" t="s">
        <v>8</v>
      </c>
      <c r="AA1858">
        <v>0</v>
      </c>
      <c r="AB1858" t="s">
        <v>195</v>
      </c>
      <c r="AC1858">
        <v>0</v>
      </c>
      <c r="AD1858" t="s">
        <v>195</v>
      </c>
      <c r="AE1858">
        <v>0</v>
      </c>
      <c r="AF1858" t="s">
        <v>195</v>
      </c>
      <c r="AG1858">
        <v>0</v>
      </c>
      <c r="AH1858" t="s">
        <v>195</v>
      </c>
      <c r="AI1858">
        <v>1</v>
      </c>
      <c r="AJ1858" t="s">
        <v>106</v>
      </c>
      <c r="AK1858">
        <v>480000</v>
      </c>
      <c r="AL1858">
        <v>480000</v>
      </c>
      <c r="AM1858" t="s">
        <v>195</v>
      </c>
      <c r="AN1858">
        <v>0</v>
      </c>
      <c r="AO1858" t="s">
        <v>4943</v>
      </c>
      <c r="AP1858">
        <v>5520</v>
      </c>
      <c r="AQ1858">
        <v>11533</v>
      </c>
      <c r="AR1858">
        <v>31807</v>
      </c>
      <c r="AS1858">
        <v>11844</v>
      </c>
      <c r="AT1858">
        <v>19140</v>
      </c>
      <c r="AU1858">
        <v>26667</v>
      </c>
      <c r="AV1858">
        <v>24561</v>
      </c>
      <c r="AW1858">
        <v>21666</v>
      </c>
      <c r="AX1858">
        <v>26667</v>
      </c>
      <c r="AY1858">
        <v>27953</v>
      </c>
      <c r="AZ1858">
        <v>32641</v>
      </c>
      <c r="BA1858">
        <v>240001</v>
      </c>
      <c r="BB1858" t="s">
        <v>3796</v>
      </c>
      <c r="BC1858" t="s">
        <v>3797</v>
      </c>
      <c r="BD1858" t="s">
        <v>3813</v>
      </c>
      <c r="BE1858" t="s">
        <v>6045</v>
      </c>
      <c r="BF1858" t="s">
        <v>6046</v>
      </c>
      <c r="BG1858" t="s">
        <v>7101</v>
      </c>
      <c r="BH1858" t="s">
        <v>4947</v>
      </c>
      <c r="BI1858" t="s">
        <v>195</v>
      </c>
      <c r="BJ1858" t="s">
        <v>195</v>
      </c>
      <c r="BK1858" t="s">
        <v>3773</v>
      </c>
      <c r="BL1858" t="s">
        <v>5107</v>
      </c>
      <c r="BM1858" t="s">
        <v>4949</v>
      </c>
      <c r="BN1858" t="s">
        <v>7</v>
      </c>
      <c r="BO1858" t="s">
        <v>4950</v>
      </c>
      <c r="BP1858" s="441" t="str">
        <f t="shared" ref="BP1858:BP1921" si="29">_xlfn.TEXTJOIN(".",TRUE,D1858,E1858,F1858,J1858,L1858,M1858,O1858)</f>
        <v>WA.2378.EBA.956.101.D.521211</v>
      </c>
    </row>
    <row r="1859" spans="1:68">
      <c r="A1859" t="s">
        <v>4935</v>
      </c>
      <c r="B1859" t="s">
        <v>4936</v>
      </c>
      <c r="C1859" t="s">
        <v>4937</v>
      </c>
      <c r="D1859" t="s">
        <v>3795</v>
      </c>
      <c r="E1859" t="s">
        <v>197</v>
      </c>
      <c r="F1859" t="s">
        <v>3812</v>
      </c>
      <c r="G1859" t="s">
        <v>820</v>
      </c>
      <c r="H1859" t="s">
        <v>4938</v>
      </c>
      <c r="I1859">
        <v>9</v>
      </c>
      <c r="J1859" t="s">
        <v>5050</v>
      </c>
      <c r="K1859">
        <v>1</v>
      </c>
      <c r="L1859" t="s">
        <v>805</v>
      </c>
      <c r="M1859" t="s">
        <v>516</v>
      </c>
      <c r="N1859" t="s">
        <v>186</v>
      </c>
      <c r="O1859" t="s">
        <v>503</v>
      </c>
      <c r="P1859" t="s">
        <v>8</v>
      </c>
      <c r="Q1859" t="s">
        <v>4570</v>
      </c>
      <c r="R1859" t="s">
        <v>4940</v>
      </c>
      <c r="S1859" t="s">
        <v>195</v>
      </c>
      <c r="T1859" t="s">
        <v>4570</v>
      </c>
      <c r="U1859" t="s">
        <v>4570</v>
      </c>
      <c r="V1859" t="s">
        <v>4496</v>
      </c>
      <c r="W1859" t="s">
        <v>4570</v>
      </c>
      <c r="X1859" t="s">
        <v>7104</v>
      </c>
      <c r="Y1859" t="s">
        <v>4495</v>
      </c>
      <c r="Z1859" t="s">
        <v>8</v>
      </c>
      <c r="AA1859">
        <v>0</v>
      </c>
      <c r="AB1859" t="s">
        <v>195</v>
      </c>
      <c r="AC1859">
        <v>0</v>
      </c>
      <c r="AD1859" t="s">
        <v>195</v>
      </c>
      <c r="AE1859">
        <v>0</v>
      </c>
      <c r="AF1859" t="s">
        <v>195</v>
      </c>
      <c r="AG1859">
        <v>0</v>
      </c>
      <c r="AH1859" t="s">
        <v>195</v>
      </c>
      <c r="AI1859">
        <v>10</v>
      </c>
      <c r="AJ1859" t="s">
        <v>106</v>
      </c>
      <c r="AK1859">
        <v>250000</v>
      </c>
      <c r="AL1859">
        <v>2500000</v>
      </c>
      <c r="AM1859" t="s">
        <v>195</v>
      </c>
      <c r="AN1859">
        <v>0</v>
      </c>
      <c r="AO1859" t="s">
        <v>4943</v>
      </c>
      <c r="AP1859">
        <v>28751</v>
      </c>
      <c r="AQ1859">
        <v>60068</v>
      </c>
      <c r="AR1859">
        <v>165662</v>
      </c>
      <c r="AS1859">
        <v>61690</v>
      </c>
      <c r="AT1859">
        <v>99689</v>
      </c>
      <c r="AU1859">
        <v>138889</v>
      </c>
      <c r="AV1859">
        <v>127923</v>
      </c>
      <c r="AW1859">
        <v>112845</v>
      </c>
      <c r="AX1859">
        <v>138889</v>
      </c>
      <c r="AY1859">
        <v>145587</v>
      </c>
      <c r="AZ1859">
        <v>170007</v>
      </c>
      <c r="BA1859">
        <v>1250000</v>
      </c>
      <c r="BB1859" t="s">
        <v>3796</v>
      </c>
      <c r="BC1859" t="s">
        <v>3797</v>
      </c>
      <c r="BD1859" t="s">
        <v>3813</v>
      </c>
      <c r="BE1859" t="s">
        <v>6045</v>
      </c>
      <c r="BF1859" t="s">
        <v>6046</v>
      </c>
      <c r="BG1859" t="s">
        <v>7105</v>
      </c>
      <c r="BH1859" t="s">
        <v>4947</v>
      </c>
      <c r="BI1859" t="s">
        <v>195</v>
      </c>
      <c r="BJ1859" t="s">
        <v>195</v>
      </c>
      <c r="BK1859" t="s">
        <v>3773</v>
      </c>
      <c r="BL1859" t="s">
        <v>5068</v>
      </c>
      <c r="BM1859" t="s">
        <v>4949</v>
      </c>
      <c r="BN1859" t="s">
        <v>7</v>
      </c>
      <c r="BO1859" t="s">
        <v>4950</v>
      </c>
      <c r="BP1859" s="441" t="str">
        <f t="shared" si="29"/>
        <v>WA.2378.EBA.956.101.E.521211</v>
      </c>
    </row>
    <row r="1860" spans="1:68">
      <c r="A1860" t="s">
        <v>4935</v>
      </c>
      <c r="B1860" t="s">
        <v>4936</v>
      </c>
      <c r="C1860" t="s">
        <v>4937</v>
      </c>
      <c r="D1860" t="s">
        <v>3795</v>
      </c>
      <c r="E1860" t="s">
        <v>197</v>
      </c>
      <c r="F1860" t="s">
        <v>3812</v>
      </c>
      <c r="G1860" t="s">
        <v>820</v>
      </c>
      <c r="H1860" t="s">
        <v>4938</v>
      </c>
      <c r="I1860">
        <v>9</v>
      </c>
      <c r="J1860" t="s">
        <v>5050</v>
      </c>
      <c r="K1860">
        <v>1</v>
      </c>
      <c r="L1860" t="s">
        <v>805</v>
      </c>
      <c r="M1860" t="s">
        <v>567</v>
      </c>
      <c r="N1860" t="s">
        <v>187</v>
      </c>
      <c r="O1860" t="s">
        <v>503</v>
      </c>
      <c r="P1860" t="s">
        <v>8</v>
      </c>
      <c r="Q1860" t="s">
        <v>4570</v>
      </c>
      <c r="R1860" t="s">
        <v>4940</v>
      </c>
      <c r="S1860" t="s">
        <v>195</v>
      </c>
      <c r="T1860" t="s">
        <v>4570</v>
      </c>
      <c r="U1860" t="s">
        <v>4570</v>
      </c>
      <c r="V1860" t="s">
        <v>4496</v>
      </c>
      <c r="W1860" t="s">
        <v>4570</v>
      </c>
      <c r="X1860" t="s">
        <v>7106</v>
      </c>
      <c r="Y1860" t="s">
        <v>4495</v>
      </c>
      <c r="Z1860" t="s">
        <v>8</v>
      </c>
      <c r="AA1860">
        <v>0</v>
      </c>
      <c r="AB1860" t="s">
        <v>195</v>
      </c>
      <c r="AC1860">
        <v>0</v>
      </c>
      <c r="AD1860" t="s">
        <v>195</v>
      </c>
      <c r="AE1860">
        <v>0</v>
      </c>
      <c r="AF1860" t="s">
        <v>195</v>
      </c>
      <c r="AG1860">
        <v>0</v>
      </c>
      <c r="AH1860" t="s">
        <v>195</v>
      </c>
      <c r="AI1860">
        <v>5</v>
      </c>
      <c r="AJ1860" t="s">
        <v>832</v>
      </c>
      <c r="AK1860">
        <v>200000</v>
      </c>
      <c r="AL1860">
        <v>1000000</v>
      </c>
      <c r="AM1860" t="s">
        <v>195</v>
      </c>
      <c r="AN1860">
        <v>0</v>
      </c>
      <c r="AO1860" t="s">
        <v>4943</v>
      </c>
      <c r="AP1860">
        <v>11500</v>
      </c>
      <c r="AQ1860">
        <v>24027</v>
      </c>
      <c r="AR1860">
        <v>66265</v>
      </c>
      <c r="AS1860">
        <v>24676</v>
      </c>
      <c r="AT1860">
        <v>39876</v>
      </c>
      <c r="AU1860">
        <v>55556</v>
      </c>
      <c r="AV1860">
        <v>51169</v>
      </c>
      <c r="AW1860">
        <v>45138</v>
      </c>
      <c r="AX1860">
        <v>55556</v>
      </c>
      <c r="AY1860">
        <v>58235</v>
      </c>
      <c r="AZ1860">
        <v>68003</v>
      </c>
      <c r="BA1860">
        <v>499999</v>
      </c>
      <c r="BB1860" t="s">
        <v>3796</v>
      </c>
      <c r="BC1860" t="s">
        <v>3797</v>
      </c>
      <c r="BD1860" t="s">
        <v>3813</v>
      </c>
      <c r="BE1860" t="s">
        <v>6045</v>
      </c>
      <c r="BF1860" t="s">
        <v>6046</v>
      </c>
      <c r="BG1860" t="s">
        <v>7107</v>
      </c>
      <c r="BH1860" t="s">
        <v>4947</v>
      </c>
      <c r="BI1860" t="s">
        <v>195</v>
      </c>
      <c r="BJ1860" t="s">
        <v>195</v>
      </c>
      <c r="BK1860" t="s">
        <v>3773</v>
      </c>
      <c r="BL1860" t="s">
        <v>5068</v>
      </c>
      <c r="BM1860" t="s">
        <v>4949</v>
      </c>
      <c r="BN1860" t="s">
        <v>7</v>
      </c>
      <c r="BO1860" t="s">
        <v>4950</v>
      </c>
      <c r="BP1860" s="441" t="str">
        <f t="shared" si="29"/>
        <v>WA.2378.EBA.956.101.G.521211</v>
      </c>
    </row>
    <row r="1861" spans="1:68">
      <c r="A1861" t="s">
        <v>4935</v>
      </c>
      <c r="B1861" t="s">
        <v>4936</v>
      </c>
      <c r="C1861" t="s">
        <v>4937</v>
      </c>
      <c r="D1861" t="s">
        <v>3795</v>
      </c>
      <c r="E1861" t="s">
        <v>197</v>
      </c>
      <c r="F1861" t="s">
        <v>3812</v>
      </c>
      <c r="G1861" t="s">
        <v>820</v>
      </c>
      <c r="H1861" t="s">
        <v>4938</v>
      </c>
      <c r="I1861">
        <v>9</v>
      </c>
      <c r="J1861" t="s">
        <v>5716</v>
      </c>
      <c r="K1861">
        <v>1</v>
      </c>
      <c r="L1861" t="s">
        <v>546</v>
      </c>
      <c r="M1861" t="s">
        <v>558</v>
      </c>
      <c r="N1861" t="s">
        <v>103</v>
      </c>
      <c r="O1861" t="s">
        <v>503</v>
      </c>
      <c r="P1861" t="s">
        <v>8</v>
      </c>
      <c r="Q1861" t="s">
        <v>4570</v>
      </c>
      <c r="R1861" t="s">
        <v>4940</v>
      </c>
      <c r="S1861" t="s">
        <v>195</v>
      </c>
      <c r="T1861" t="s">
        <v>4570</v>
      </c>
      <c r="U1861" t="s">
        <v>4570</v>
      </c>
      <c r="V1861" t="s">
        <v>4496</v>
      </c>
      <c r="W1861" t="s">
        <v>4570</v>
      </c>
      <c r="X1861" t="s">
        <v>7108</v>
      </c>
      <c r="Y1861" t="s">
        <v>7109</v>
      </c>
      <c r="Z1861" t="s">
        <v>8</v>
      </c>
      <c r="AA1861">
        <v>0</v>
      </c>
      <c r="AB1861" t="s">
        <v>195</v>
      </c>
      <c r="AC1861">
        <v>0</v>
      </c>
      <c r="AD1861" t="s">
        <v>195</v>
      </c>
      <c r="AE1861">
        <v>0</v>
      </c>
      <c r="AF1861" t="s">
        <v>195</v>
      </c>
      <c r="AG1861">
        <v>0</v>
      </c>
      <c r="AH1861" t="s">
        <v>195</v>
      </c>
      <c r="AI1861">
        <v>12</v>
      </c>
      <c r="AJ1861" t="s">
        <v>106</v>
      </c>
      <c r="AK1861">
        <v>5000000</v>
      </c>
      <c r="AL1861">
        <v>60000000</v>
      </c>
      <c r="AM1861" t="s">
        <v>195</v>
      </c>
      <c r="AN1861">
        <v>0</v>
      </c>
      <c r="AO1861" t="s">
        <v>4943</v>
      </c>
      <c r="AP1861">
        <v>338889</v>
      </c>
      <c r="AQ1861">
        <v>1563338</v>
      </c>
      <c r="AR1861">
        <v>4458760</v>
      </c>
      <c r="AS1861">
        <v>4655219</v>
      </c>
      <c r="AT1861">
        <v>5078942</v>
      </c>
      <c r="AU1861">
        <v>5747298</v>
      </c>
      <c r="AV1861">
        <v>5691921</v>
      </c>
      <c r="AW1861">
        <v>9275789</v>
      </c>
      <c r="AX1861">
        <v>8954128</v>
      </c>
      <c r="AY1861">
        <v>7670507</v>
      </c>
      <c r="AZ1861">
        <v>6333316</v>
      </c>
      <c r="BA1861">
        <v>231893</v>
      </c>
      <c r="BB1861" t="s">
        <v>3796</v>
      </c>
      <c r="BC1861" t="s">
        <v>3797</v>
      </c>
      <c r="BD1861" t="s">
        <v>3813</v>
      </c>
      <c r="BE1861" t="s">
        <v>4605</v>
      </c>
      <c r="BF1861" t="s">
        <v>3734</v>
      </c>
      <c r="BG1861" t="s">
        <v>5719</v>
      </c>
      <c r="BH1861" t="s">
        <v>4947</v>
      </c>
      <c r="BI1861" t="s">
        <v>195</v>
      </c>
      <c r="BJ1861" t="s">
        <v>195</v>
      </c>
      <c r="BK1861" t="s">
        <v>3773</v>
      </c>
      <c r="BL1861" t="s">
        <v>7110</v>
      </c>
      <c r="BM1861" t="s">
        <v>4949</v>
      </c>
      <c r="BN1861" t="s">
        <v>7</v>
      </c>
      <c r="BO1861" t="s">
        <v>4950</v>
      </c>
      <c r="BP1861" s="441" t="str">
        <f t="shared" si="29"/>
        <v>WA.2378.EBA.994.002.AD.521211</v>
      </c>
    </row>
    <row r="1862" spans="1:68">
      <c r="A1862" t="s">
        <v>4935</v>
      </c>
      <c r="B1862" t="s">
        <v>4936</v>
      </c>
      <c r="C1862" t="s">
        <v>4937</v>
      </c>
      <c r="D1862" t="s">
        <v>3795</v>
      </c>
      <c r="E1862" t="s">
        <v>197</v>
      </c>
      <c r="F1862" t="s">
        <v>3812</v>
      </c>
      <c r="G1862" t="s">
        <v>820</v>
      </c>
      <c r="H1862" t="s">
        <v>4938</v>
      </c>
      <c r="I1862">
        <v>9</v>
      </c>
      <c r="J1862" t="s">
        <v>5716</v>
      </c>
      <c r="K1862">
        <v>1</v>
      </c>
      <c r="L1862" t="s">
        <v>546</v>
      </c>
      <c r="M1862" t="s">
        <v>558</v>
      </c>
      <c r="N1862" t="s">
        <v>103</v>
      </c>
      <c r="O1862" t="s">
        <v>503</v>
      </c>
      <c r="P1862" t="s">
        <v>8</v>
      </c>
      <c r="Q1862" t="s">
        <v>4570</v>
      </c>
      <c r="R1862" t="s">
        <v>4940</v>
      </c>
      <c r="S1862" t="s">
        <v>195</v>
      </c>
      <c r="T1862" t="s">
        <v>4570</v>
      </c>
      <c r="U1862" t="s">
        <v>4570</v>
      </c>
      <c r="V1862" t="s">
        <v>4951</v>
      </c>
      <c r="W1862" t="s">
        <v>4496</v>
      </c>
      <c r="X1862" t="s">
        <v>7111</v>
      </c>
      <c r="Y1862" t="s">
        <v>7112</v>
      </c>
      <c r="Z1862" t="s">
        <v>8</v>
      </c>
      <c r="AA1862">
        <v>0</v>
      </c>
      <c r="AB1862" t="s">
        <v>195</v>
      </c>
      <c r="AC1862">
        <v>0</v>
      </c>
      <c r="AD1862" t="s">
        <v>195</v>
      </c>
      <c r="AE1862">
        <v>0</v>
      </c>
      <c r="AF1862" t="s">
        <v>195</v>
      </c>
      <c r="AG1862">
        <v>0</v>
      </c>
      <c r="AH1862" t="s">
        <v>195</v>
      </c>
      <c r="AI1862">
        <v>1</v>
      </c>
      <c r="AJ1862" t="s">
        <v>106</v>
      </c>
      <c r="AK1862">
        <v>3000000</v>
      </c>
      <c r="AL1862">
        <v>3000000</v>
      </c>
      <c r="AM1862" t="s">
        <v>195</v>
      </c>
      <c r="AN1862">
        <v>0</v>
      </c>
      <c r="AO1862" t="s">
        <v>4943</v>
      </c>
      <c r="AP1862">
        <v>16944</v>
      </c>
      <c r="AQ1862">
        <v>78167</v>
      </c>
      <c r="AR1862">
        <v>222938</v>
      </c>
      <c r="AS1862">
        <v>232761</v>
      </c>
      <c r="AT1862">
        <v>253947</v>
      </c>
      <c r="AU1862">
        <v>287365</v>
      </c>
      <c r="AV1862">
        <v>284596</v>
      </c>
      <c r="AW1862">
        <v>463789</v>
      </c>
      <c r="AX1862">
        <v>447706</v>
      </c>
      <c r="AY1862">
        <v>383525</v>
      </c>
      <c r="AZ1862">
        <v>316666</v>
      </c>
      <c r="BA1862">
        <v>11596</v>
      </c>
      <c r="BB1862" t="s">
        <v>3796</v>
      </c>
      <c r="BC1862" t="s">
        <v>3797</v>
      </c>
      <c r="BD1862" t="s">
        <v>3813</v>
      </c>
      <c r="BE1862" t="s">
        <v>4605</v>
      </c>
      <c r="BF1862" t="s">
        <v>3734</v>
      </c>
      <c r="BG1862" t="s">
        <v>5719</v>
      </c>
      <c r="BH1862" t="s">
        <v>4947</v>
      </c>
      <c r="BI1862" t="s">
        <v>195</v>
      </c>
      <c r="BJ1862" t="s">
        <v>195</v>
      </c>
      <c r="BK1862" t="s">
        <v>3773</v>
      </c>
      <c r="BL1862" t="s">
        <v>7113</v>
      </c>
      <c r="BM1862" t="s">
        <v>4949</v>
      </c>
      <c r="BN1862" t="s">
        <v>7</v>
      </c>
      <c r="BO1862" t="s">
        <v>4950</v>
      </c>
      <c r="BP1862" s="441" t="str">
        <f t="shared" si="29"/>
        <v>WA.2378.EBA.994.002.AD.521211</v>
      </c>
    </row>
    <row r="1863" spans="1:68">
      <c r="A1863" t="s">
        <v>5010</v>
      </c>
      <c r="B1863" t="s">
        <v>4936</v>
      </c>
      <c r="C1863" t="s">
        <v>4937</v>
      </c>
      <c r="D1863" t="s">
        <v>3795</v>
      </c>
      <c r="E1863" t="s">
        <v>197</v>
      </c>
      <c r="F1863" t="s">
        <v>3812</v>
      </c>
      <c r="G1863" t="s">
        <v>820</v>
      </c>
      <c r="H1863" t="s">
        <v>4938</v>
      </c>
      <c r="I1863">
        <v>9</v>
      </c>
      <c r="J1863" t="s">
        <v>5050</v>
      </c>
      <c r="K1863">
        <v>1</v>
      </c>
      <c r="L1863" t="s">
        <v>805</v>
      </c>
      <c r="M1863" t="s">
        <v>8</v>
      </c>
      <c r="N1863" t="s">
        <v>828</v>
      </c>
      <c r="O1863" t="s">
        <v>503</v>
      </c>
      <c r="P1863" t="s">
        <v>8</v>
      </c>
      <c r="Q1863" t="s">
        <v>4570</v>
      </c>
      <c r="R1863" t="s">
        <v>4940</v>
      </c>
      <c r="S1863" t="s">
        <v>195</v>
      </c>
      <c r="T1863" t="s">
        <v>4570</v>
      </c>
      <c r="U1863" t="s">
        <v>4570</v>
      </c>
      <c r="V1863" t="s">
        <v>4496</v>
      </c>
      <c r="W1863" t="s">
        <v>4570</v>
      </c>
      <c r="X1863" t="s">
        <v>7089</v>
      </c>
      <c r="Y1863" t="s">
        <v>7090</v>
      </c>
      <c r="Z1863" t="s">
        <v>8</v>
      </c>
      <c r="AA1863">
        <v>0</v>
      </c>
      <c r="AB1863" t="s">
        <v>195</v>
      </c>
      <c r="AC1863">
        <v>0</v>
      </c>
      <c r="AD1863" t="s">
        <v>195</v>
      </c>
      <c r="AE1863">
        <v>0</v>
      </c>
      <c r="AF1863" t="s">
        <v>195</v>
      </c>
      <c r="AG1863">
        <v>0</v>
      </c>
      <c r="AH1863" t="s">
        <v>195</v>
      </c>
      <c r="AI1863">
        <v>9</v>
      </c>
      <c r="AJ1863" t="s">
        <v>832</v>
      </c>
      <c r="AK1863">
        <v>250000</v>
      </c>
      <c r="AL1863">
        <v>2250000</v>
      </c>
      <c r="AM1863" t="s">
        <v>195</v>
      </c>
      <c r="AN1863">
        <v>0</v>
      </c>
      <c r="AO1863" t="s">
        <v>5011</v>
      </c>
      <c r="AP1863">
        <v>12938</v>
      </c>
      <c r="AQ1863">
        <v>27031</v>
      </c>
      <c r="AR1863">
        <v>74548</v>
      </c>
      <c r="AS1863">
        <v>56659</v>
      </c>
      <c r="AT1863">
        <v>14019</v>
      </c>
      <c r="AU1863">
        <v>61995</v>
      </c>
      <c r="AV1863">
        <v>57565</v>
      </c>
      <c r="AW1863">
        <v>50780</v>
      </c>
      <c r="AX1863">
        <v>62500</v>
      </c>
      <c r="AY1863">
        <v>65514</v>
      </c>
      <c r="AZ1863">
        <v>78951</v>
      </c>
      <c r="BA1863">
        <v>1687500</v>
      </c>
      <c r="BB1863" t="s">
        <v>3796</v>
      </c>
      <c r="BC1863" t="s">
        <v>3797</v>
      </c>
      <c r="BD1863" t="s">
        <v>3813</v>
      </c>
      <c r="BE1863" t="s">
        <v>6045</v>
      </c>
      <c r="BF1863" t="s">
        <v>6046</v>
      </c>
      <c r="BG1863" t="s">
        <v>7091</v>
      </c>
      <c r="BH1863" t="s">
        <v>4947</v>
      </c>
      <c r="BI1863" t="s">
        <v>195</v>
      </c>
      <c r="BJ1863" t="s">
        <v>195</v>
      </c>
      <c r="BK1863" t="s">
        <v>3773</v>
      </c>
      <c r="BL1863" t="s">
        <v>7092</v>
      </c>
      <c r="BM1863" t="s">
        <v>4949</v>
      </c>
      <c r="BN1863" t="s">
        <v>7</v>
      </c>
      <c r="BO1863" t="s">
        <v>4950</v>
      </c>
      <c r="BP1863" s="441" t="str">
        <f t="shared" si="29"/>
        <v>WA.2378.EBA.956.101.A.521211</v>
      </c>
    </row>
    <row r="1864" spans="1:68">
      <c r="A1864" t="s">
        <v>5010</v>
      </c>
      <c r="B1864" t="s">
        <v>4936</v>
      </c>
      <c r="C1864" t="s">
        <v>4937</v>
      </c>
      <c r="D1864" t="s">
        <v>3795</v>
      </c>
      <c r="E1864" t="s">
        <v>197</v>
      </c>
      <c r="F1864" t="s">
        <v>3812</v>
      </c>
      <c r="G1864" t="s">
        <v>820</v>
      </c>
      <c r="H1864" t="s">
        <v>4938</v>
      </c>
      <c r="I1864">
        <v>9</v>
      </c>
      <c r="J1864" t="s">
        <v>5050</v>
      </c>
      <c r="K1864">
        <v>1</v>
      </c>
      <c r="L1864" t="s">
        <v>805</v>
      </c>
      <c r="M1864" t="s">
        <v>8</v>
      </c>
      <c r="N1864" t="s">
        <v>828</v>
      </c>
      <c r="O1864" t="s">
        <v>503</v>
      </c>
      <c r="P1864" t="s">
        <v>8</v>
      </c>
      <c r="Q1864" t="s">
        <v>4570</v>
      </c>
      <c r="R1864" t="s">
        <v>4940</v>
      </c>
      <c r="S1864" t="s">
        <v>195</v>
      </c>
      <c r="T1864" t="s">
        <v>4570</v>
      </c>
      <c r="U1864" t="s">
        <v>4570</v>
      </c>
      <c r="V1864" t="s">
        <v>4951</v>
      </c>
      <c r="W1864" t="s">
        <v>4496</v>
      </c>
      <c r="X1864" t="s">
        <v>7093</v>
      </c>
      <c r="Y1864" t="s">
        <v>7094</v>
      </c>
      <c r="Z1864" t="s">
        <v>8</v>
      </c>
      <c r="AA1864">
        <v>0</v>
      </c>
      <c r="AB1864" t="s">
        <v>195</v>
      </c>
      <c r="AC1864">
        <v>0</v>
      </c>
      <c r="AD1864" t="s">
        <v>195</v>
      </c>
      <c r="AE1864">
        <v>0</v>
      </c>
      <c r="AF1864" t="s">
        <v>195</v>
      </c>
      <c r="AG1864">
        <v>0</v>
      </c>
      <c r="AH1864" t="s">
        <v>195</v>
      </c>
      <c r="AI1864">
        <v>9</v>
      </c>
      <c r="AJ1864" t="s">
        <v>832</v>
      </c>
      <c r="AK1864">
        <v>250000</v>
      </c>
      <c r="AL1864">
        <v>2250000</v>
      </c>
      <c r="AM1864" t="s">
        <v>195</v>
      </c>
      <c r="AN1864">
        <v>0</v>
      </c>
      <c r="AO1864" t="s">
        <v>5011</v>
      </c>
      <c r="AP1864">
        <v>12938</v>
      </c>
      <c r="AQ1864">
        <v>27031</v>
      </c>
      <c r="AR1864">
        <v>74548</v>
      </c>
      <c r="AS1864">
        <v>56659</v>
      </c>
      <c r="AT1864">
        <v>14019</v>
      </c>
      <c r="AU1864">
        <v>61995</v>
      </c>
      <c r="AV1864">
        <v>57565</v>
      </c>
      <c r="AW1864">
        <v>50780</v>
      </c>
      <c r="AX1864">
        <v>62500</v>
      </c>
      <c r="AY1864">
        <v>65514</v>
      </c>
      <c r="AZ1864">
        <v>78951</v>
      </c>
      <c r="BA1864">
        <v>1687500</v>
      </c>
      <c r="BB1864" t="s">
        <v>3796</v>
      </c>
      <c r="BC1864" t="s">
        <v>3797</v>
      </c>
      <c r="BD1864" t="s">
        <v>3813</v>
      </c>
      <c r="BE1864" t="s">
        <v>6045</v>
      </c>
      <c r="BF1864" t="s">
        <v>6046</v>
      </c>
      <c r="BG1864" t="s">
        <v>7091</v>
      </c>
      <c r="BH1864" t="s">
        <v>4947</v>
      </c>
      <c r="BI1864" t="s">
        <v>195</v>
      </c>
      <c r="BJ1864" t="s">
        <v>195</v>
      </c>
      <c r="BK1864" t="s">
        <v>3773</v>
      </c>
      <c r="BL1864" t="s">
        <v>7095</v>
      </c>
      <c r="BM1864" t="s">
        <v>4949</v>
      </c>
      <c r="BN1864" t="s">
        <v>7</v>
      </c>
      <c r="BO1864" t="s">
        <v>4950</v>
      </c>
      <c r="BP1864" s="441" t="str">
        <f t="shared" si="29"/>
        <v>WA.2378.EBA.956.101.A.521211</v>
      </c>
    </row>
    <row r="1865" spans="1:68">
      <c r="A1865" t="s">
        <v>5010</v>
      </c>
      <c r="B1865" t="s">
        <v>4936</v>
      </c>
      <c r="C1865" t="s">
        <v>4937</v>
      </c>
      <c r="D1865" t="s">
        <v>3795</v>
      </c>
      <c r="E1865" t="s">
        <v>197</v>
      </c>
      <c r="F1865" t="s">
        <v>3812</v>
      </c>
      <c r="G1865" t="s">
        <v>820</v>
      </c>
      <c r="H1865" t="s">
        <v>4938</v>
      </c>
      <c r="I1865">
        <v>9</v>
      </c>
      <c r="J1865" t="s">
        <v>5050</v>
      </c>
      <c r="K1865">
        <v>1</v>
      </c>
      <c r="L1865" t="s">
        <v>805</v>
      </c>
      <c r="M1865" t="s">
        <v>508</v>
      </c>
      <c r="N1865" t="s">
        <v>184</v>
      </c>
      <c r="O1865" t="s">
        <v>503</v>
      </c>
      <c r="P1865" t="s">
        <v>8</v>
      </c>
      <c r="Q1865" t="s">
        <v>4570</v>
      </c>
      <c r="R1865" t="s">
        <v>4940</v>
      </c>
      <c r="S1865" t="s">
        <v>195</v>
      </c>
      <c r="T1865" t="s">
        <v>4570</v>
      </c>
      <c r="U1865" t="s">
        <v>4570</v>
      </c>
      <c r="V1865" t="s">
        <v>4496</v>
      </c>
      <c r="W1865" t="s">
        <v>4570</v>
      </c>
      <c r="X1865" t="s">
        <v>7096</v>
      </c>
      <c r="Y1865" t="s">
        <v>4495</v>
      </c>
      <c r="Z1865" t="s">
        <v>8</v>
      </c>
      <c r="AA1865">
        <v>0</v>
      </c>
      <c r="AB1865" t="s">
        <v>195</v>
      </c>
      <c r="AC1865">
        <v>0</v>
      </c>
      <c r="AD1865" t="s">
        <v>195</v>
      </c>
      <c r="AE1865">
        <v>0</v>
      </c>
      <c r="AF1865" t="s">
        <v>195</v>
      </c>
      <c r="AG1865">
        <v>0</v>
      </c>
      <c r="AH1865" t="s">
        <v>195</v>
      </c>
      <c r="AI1865">
        <v>5</v>
      </c>
      <c r="AJ1865" t="s">
        <v>832</v>
      </c>
      <c r="AK1865">
        <v>222000</v>
      </c>
      <c r="AL1865">
        <v>1110000</v>
      </c>
      <c r="AM1865" t="s">
        <v>195</v>
      </c>
      <c r="AN1865">
        <v>0</v>
      </c>
      <c r="AO1865" t="s">
        <v>5011</v>
      </c>
      <c r="AP1865">
        <v>6383</v>
      </c>
      <c r="AQ1865">
        <v>13335</v>
      </c>
      <c r="AR1865">
        <v>36777</v>
      </c>
      <c r="AS1865">
        <v>27952</v>
      </c>
      <c r="AT1865">
        <v>6916</v>
      </c>
      <c r="AU1865">
        <v>30584</v>
      </c>
      <c r="AV1865">
        <v>28399</v>
      </c>
      <c r="AW1865">
        <v>25051</v>
      </c>
      <c r="AX1865">
        <v>30833</v>
      </c>
      <c r="AY1865">
        <v>32320</v>
      </c>
      <c r="AZ1865">
        <v>38949</v>
      </c>
      <c r="BA1865">
        <v>832501</v>
      </c>
      <c r="BB1865" t="s">
        <v>3796</v>
      </c>
      <c r="BC1865" t="s">
        <v>3797</v>
      </c>
      <c r="BD1865" t="s">
        <v>3813</v>
      </c>
      <c r="BE1865" t="s">
        <v>6045</v>
      </c>
      <c r="BF1865" t="s">
        <v>6046</v>
      </c>
      <c r="BG1865" t="s">
        <v>7097</v>
      </c>
      <c r="BH1865" t="s">
        <v>4947</v>
      </c>
      <c r="BI1865" t="s">
        <v>195</v>
      </c>
      <c r="BJ1865" t="s">
        <v>195</v>
      </c>
      <c r="BK1865" t="s">
        <v>3773</v>
      </c>
      <c r="BL1865" t="s">
        <v>5068</v>
      </c>
      <c r="BM1865" t="s">
        <v>4949</v>
      </c>
      <c r="BN1865" t="s">
        <v>7</v>
      </c>
      <c r="BO1865" t="s">
        <v>4950</v>
      </c>
      <c r="BP1865" s="441" t="str">
        <f t="shared" si="29"/>
        <v>WA.2378.EBA.956.101.B.521211</v>
      </c>
    </row>
    <row r="1866" spans="1:68">
      <c r="A1866" t="s">
        <v>5010</v>
      </c>
      <c r="B1866" t="s">
        <v>4936</v>
      </c>
      <c r="C1866" t="s">
        <v>4937</v>
      </c>
      <c r="D1866" t="s">
        <v>3795</v>
      </c>
      <c r="E1866" t="s">
        <v>197</v>
      </c>
      <c r="F1866" t="s">
        <v>3812</v>
      </c>
      <c r="G1866" t="s">
        <v>820</v>
      </c>
      <c r="H1866" t="s">
        <v>4938</v>
      </c>
      <c r="I1866">
        <v>9</v>
      </c>
      <c r="J1866" t="s">
        <v>5050</v>
      </c>
      <c r="K1866">
        <v>1</v>
      </c>
      <c r="L1866" t="s">
        <v>805</v>
      </c>
      <c r="M1866" t="s">
        <v>509</v>
      </c>
      <c r="N1866" t="s">
        <v>185</v>
      </c>
      <c r="O1866" t="s">
        <v>503</v>
      </c>
      <c r="P1866" t="s">
        <v>8</v>
      </c>
      <c r="Q1866" t="s">
        <v>4570</v>
      </c>
      <c r="R1866" t="s">
        <v>4940</v>
      </c>
      <c r="S1866" t="s">
        <v>195</v>
      </c>
      <c r="T1866" t="s">
        <v>4570</v>
      </c>
      <c r="U1866" t="s">
        <v>4570</v>
      </c>
      <c r="V1866" t="s">
        <v>4496</v>
      </c>
      <c r="W1866" t="s">
        <v>4570</v>
      </c>
      <c r="X1866" t="s">
        <v>7098</v>
      </c>
      <c r="Y1866" t="s">
        <v>4495</v>
      </c>
      <c r="Z1866" t="s">
        <v>8</v>
      </c>
      <c r="AA1866">
        <v>0</v>
      </c>
      <c r="AB1866" t="s">
        <v>195</v>
      </c>
      <c r="AC1866">
        <v>0</v>
      </c>
      <c r="AD1866" t="s">
        <v>195</v>
      </c>
      <c r="AE1866">
        <v>0</v>
      </c>
      <c r="AF1866" t="s">
        <v>195</v>
      </c>
      <c r="AG1866">
        <v>0</v>
      </c>
      <c r="AH1866" t="s">
        <v>195</v>
      </c>
      <c r="AI1866">
        <v>10</v>
      </c>
      <c r="AJ1866" t="s">
        <v>832</v>
      </c>
      <c r="AK1866">
        <v>250000</v>
      </c>
      <c r="AL1866">
        <v>2500000</v>
      </c>
      <c r="AM1866" t="s">
        <v>195</v>
      </c>
      <c r="AN1866">
        <v>0</v>
      </c>
      <c r="AO1866" t="s">
        <v>5011</v>
      </c>
      <c r="AP1866">
        <v>14376</v>
      </c>
      <c r="AQ1866">
        <v>30034</v>
      </c>
      <c r="AR1866">
        <v>82831</v>
      </c>
      <c r="AS1866">
        <v>62955</v>
      </c>
      <c r="AT1866">
        <v>15576</v>
      </c>
      <c r="AU1866">
        <v>68883</v>
      </c>
      <c r="AV1866">
        <v>63962</v>
      </c>
      <c r="AW1866">
        <v>56422</v>
      </c>
      <c r="AX1866">
        <v>69444</v>
      </c>
      <c r="AY1866">
        <v>72794</v>
      </c>
      <c r="AZ1866">
        <v>87723</v>
      </c>
      <c r="BA1866">
        <v>1875000</v>
      </c>
      <c r="BB1866" t="s">
        <v>3796</v>
      </c>
      <c r="BC1866" t="s">
        <v>3797</v>
      </c>
      <c r="BD1866" t="s">
        <v>3813</v>
      </c>
      <c r="BE1866" t="s">
        <v>6045</v>
      </c>
      <c r="BF1866" t="s">
        <v>6046</v>
      </c>
      <c r="BG1866" t="s">
        <v>7099</v>
      </c>
      <c r="BH1866" t="s">
        <v>4947</v>
      </c>
      <c r="BI1866" t="s">
        <v>195</v>
      </c>
      <c r="BJ1866" t="s">
        <v>195</v>
      </c>
      <c r="BK1866" t="s">
        <v>3773</v>
      </c>
      <c r="BL1866" t="s">
        <v>5068</v>
      </c>
      <c r="BM1866" t="s">
        <v>4949</v>
      </c>
      <c r="BN1866" t="s">
        <v>7</v>
      </c>
      <c r="BO1866" t="s">
        <v>4950</v>
      </c>
      <c r="BP1866" s="441" t="str">
        <f t="shared" si="29"/>
        <v>WA.2378.EBA.956.101.C.521211</v>
      </c>
    </row>
    <row r="1867" spans="1:68">
      <c r="A1867" t="s">
        <v>5010</v>
      </c>
      <c r="B1867" t="s">
        <v>4936</v>
      </c>
      <c r="C1867" t="s">
        <v>4937</v>
      </c>
      <c r="D1867" t="s">
        <v>3795</v>
      </c>
      <c r="E1867" t="s">
        <v>197</v>
      </c>
      <c r="F1867" t="s">
        <v>3812</v>
      </c>
      <c r="G1867" t="s">
        <v>820</v>
      </c>
      <c r="H1867" t="s">
        <v>4938</v>
      </c>
      <c r="I1867">
        <v>9</v>
      </c>
      <c r="J1867" t="s">
        <v>5050</v>
      </c>
      <c r="K1867">
        <v>1</v>
      </c>
      <c r="L1867" t="s">
        <v>805</v>
      </c>
      <c r="M1867" t="s">
        <v>511</v>
      </c>
      <c r="N1867" t="s">
        <v>893</v>
      </c>
      <c r="O1867" t="s">
        <v>503</v>
      </c>
      <c r="P1867" t="s">
        <v>8</v>
      </c>
      <c r="Q1867" t="s">
        <v>4570</v>
      </c>
      <c r="R1867" t="s">
        <v>4940</v>
      </c>
      <c r="S1867" t="s">
        <v>195</v>
      </c>
      <c r="T1867" t="s">
        <v>4570</v>
      </c>
      <c r="U1867" t="s">
        <v>4570</v>
      </c>
      <c r="V1867" t="s">
        <v>4496</v>
      </c>
      <c r="W1867" t="s">
        <v>4570</v>
      </c>
      <c r="X1867" t="s">
        <v>7100</v>
      </c>
      <c r="Y1867" t="s">
        <v>4483</v>
      </c>
      <c r="Z1867" t="s">
        <v>8</v>
      </c>
      <c r="AA1867">
        <v>0</v>
      </c>
      <c r="AB1867" t="s">
        <v>195</v>
      </c>
      <c r="AC1867">
        <v>0</v>
      </c>
      <c r="AD1867" t="s">
        <v>195</v>
      </c>
      <c r="AE1867">
        <v>0</v>
      </c>
      <c r="AF1867" t="s">
        <v>195</v>
      </c>
      <c r="AG1867">
        <v>0</v>
      </c>
      <c r="AH1867" t="s">
        <v>195</v>
      </c>
      <c r="AI1867">
        <v>1</v>
      </c>
      <c r="AJ1867" t="s">
        <v>106</v>
      </c>
      <c r="AK1867">
        <v>1000000</v>
      </c>
      <c r="AL1867">
        <v>1000000</v>
      </c>
      <c r="AM1867" t="s">
        <v>195</v>
      </c>
      <c r="AN1867">
        <v>0</v>
      </c>
      <c r="AO1867" t="s">
        <v>5011</v>
      </c>
      <c r="AP1867">
        <v>5750</v>
      </c>
      <c r="AQ1867">
        <v>12014</v>
      </c>
      <c r="AR1867">
        <v>33132</v>
      </c>
      <c r="AS1867">
        <v>25182</v>
      </c>
      <c r="AT1867">
        <v>6231</v>
      </c>
      <c r="AU1867">
        <v>27553</v>
      </c>
      <c r="AV1867">
        <v>25585</v>
      </c>
      <c r="AW1867">
        <v>22569</v>
      </c>
      <c r="AX1867">
        <v>27778</v>
      </c>
      <c r="AY1867">
        <v>29117</v>
      </c>
      <c r="AZ1867">
        <v>35089</v>
      </c>
      <c r="BA1867">
        <v>750000</v>
      </c>
      <c r="BB1867" t="s">
        <v>3796</v>
      </c>
      <c r="BC1867" t="s">
        <v>3797</v>
      </c>
      <c r="BD1867" t="s">
        <v>3813</v>
      </c>
      <c r="BE1867" t="s">
        <v>6045</v>
      </c>
      <c r="BF1867" t="s">
        <v>6046</v>
      </c>
      <c r="BG1867" t="s">
        <v>7101</v>
      </c>
      <c r="BH1867" t="s">
        <v>4947</v>
      </c>
      <c r="BI1867" t="s">
        <v>195</v>
      </c>
      <c r="BJ1867" t="s">
        <v>195</v>
      </c>
      <c r="BK1867" t="s">
        <v>3773</v>
      </c>
      <c r="BL1867" t="s">
        <v>5049</v>
      </c>
      <c r="BM1867" t="s">
        <v>4949</v>
      </c>
      <c r="BN1867" t="s">
        <v>7</v>
      </c>
      <c r="BO1867" t="s">
        <v>4950</v>
      </c>
      <c r="BP1867" s="441" t="str">
        <f t="shared" si="29"/>
        <v>WA.2378.EBA.956.101.D.521211</v>
      </c>
    </row>
    <row r="1868" spans="1:68">
      <c r="A1868" t="s">
        <v>5010</v>
      </c>
      <c r="B1868" t="s">
        <v>4936</v>
      </c>
      <c r="C1868" t="s">
        <v>4937</v>
      </c>
      <c r="D1868" t="s">
        <v>3795</v>
      </c>
      <c r="E1868" t="s">
        <v>197</v>
      </c>
      <c r="F1868" t="s">
        <v>3812</v>
      </c>
      <c r="G1868" t="s">
        <v>820</v>
      </c>
      <c r="H1868" t="s">
        <v>4938</v>
      </c>
      <c r="I1868">
        <v>9</v>
      </c>
      <c r="J1868" t="s">
        <v>5050</v>
      </c>
      <c r="K1868">
        <v>1</v>
      </c>
      <c r="L1868" t="s">
        <v>805</v>
      </c>
      <c r="M1868" t="s">
        <v>511</v>
      </c>
      <c r="N1868" t="s">
        <v>893</v>
      </c>
      <c r="O1868" t="s">
        <v>503</v>
      </c>
      <c r="P1868" t="s">
        <v>8</v>
      </c>
      <c r="Q1868" t="s">
        <v>4570</v>
      </c>
      <c r="R1868" t="s">
        <v>4940</v>
      </c>
      <c r="S1868" t="s">
        <v>195</v>
      </c>
      <c r="T1868" t="s">
        <v>4570</v>
      </c>
      <c r="U1868" t="s">
        <v>4570</v>
      </c>
      <c r="V1868" t="s">
        <v>4951</v>
      </c>
      <c r="W1868" t="s">
        <v>4496</v>
      </c>
      <c r="X1868" t="s">
        <v>7102</v>
      </c>
      <c r="Y1868" t="s">
        <v>4493</v>
      </c>
      <c r="Z1868" t="s">
        <v>8</v>
      </c>
      <c r="AA1868">
        <v>0</v>
      </c>
      <c r="AB1868" t="s">
        <v>195</v>
      </c>
      <c r="AC1868">
        <v>0</v>
      </c>
      <c r="AD1868" t="s">
        <v>195</v>
      </c>
      <c r="AE1868">
        <v>0</v>
      </c>
      <c r="AF1868" t="s">
        <v>195</v>
      </c>
      <c r="AG1868">
        <v>0</v>
      </c>
      <c r="AH1868" t="s">
        <v>195</v>
      </c>
      <c r="AI1868">
        <v>1</v>
      </c>
      <c r="AJ1868" t="s">
        <v>106</v>
      </c>
      <c r="AK1868">
        <v>1000000</v>
      </c>
      <c r="AL1868">
        <v>1000000</v>
      </c>
      <c r="AM1868" t="s">
        <v>195</v>
      </c>
      <c r="AN1868">
        <v>0</v>
      </c>
      <c r="AO1868" t="s">
        <v>5011</v>
      </c>
      <c r="AP1868">
        <v>5750</v>
      </c>
      <c r="AQ1868">
        <v>12014</v>
      </c>
      <c r="AR1868">
        <v>33132</v>
      </c>
      <c r="AS1868">
        <v>25182</v>
      </c>
      <c r="AT1868">
        <v>6231</v>
      </c>
      <c r="AU1868">
        <v>27553</v>
      </c>
      <c r="AV1868">
        <v>25585</v>
      </c>
      <c r="AW1868">
        <v>22569</v>
      </c>
      <c r="AX1868">
        <v>27778</v>
      </c>
      <c r="AY1868">
        <v>29117</v>
      </c>
      <c r="AZ1868">
        <v>35089</v>
      </c>
      <c r="BA1868">
        <v>750000</v>
      </c>
      <c r="BB1868" t="s">
        <v>3796</v>
      </c>
      <c r="BC1868" t="s">
        <v>3797</v>
      </c>
      <c r="BD1868" t="s">
        <v>3813</v>
      </c>
      <c r="BE1868" t="s">
        <v>6045</v>
      </c>
      <c r="BF1868" t="s">
        <v>6046</v>
      </c>
      <c r="BG1868" t="s">
        <v>7101</v>
      </c>
      <c r="BH1868" t="s">
        <v>4947</v>
      </c>
      <c r="BI1868" t="s">
        <v>195</v>
      </c>
      <c r="BJ1868" t="s">
        <v>195</v>
      </c>
      <c r="BK1868" t="s">
        <v>3773</v>
      </c>
      <c r="BL1868" t="s">
        <v>5450</v>
      </c>
      <c r="BM1868" t="s">
        <v>4949</v>
      </c>
      <c r="BN1868" t="s">
        <v>7</v>
      </c>
      <c r="BO1868" t="s">
        <v>4950</v>
      </c>
      <c r="BP1868" s="441" t="str">
        <f t="shared" si="29"/>
        <v>WA.2378.EBA.956.101.D.521211</v>
      </c>
    </row>
    <row r="1869" spans="1:68">
      <c r="A1869" t="s">
        <v>5010</v>
      </c>
      <c r="B1869" t="s">
        <v>4936</v>
      </c>
      <c r="C1869" t="s">
        <v>4937</v>
      </c>
      <c r="D1869" t="s">
        <v>3795</v>
      </c>
      <c r="E1869" t="s">
        <v>197</v>
      </c>
      <c r="F1869" t="s">
        <v>3812</v>
      </c>
      <c r="G1869" t="s">
        <v>820</v>
      </c>
      <c r="H1869" t="s">
        <v>4938</v>
      </c>
      <c r="I1869">
        <v>9</v>
      </c>
      <c r="J1869" t="s">
        <v>5050</v>
      </c>
      <c r="K1869">
        <v>1</v>
      </c>
      <c r="L1869" t="s">
        <v>805</v>
      </c>
      <c r="M1869" t="s">
        <v>511</v>
      </c>
      <c r="N1869" t="s">
        <v>893</v>
      </c>
      <c r="O1869" t="s">
        <v>503</v>
      </c>
      <c r="P1869" t="s">
        <v>8</v>
      </c>
      <c r="Q1869" t="s">
        <v>4570</v>
      </c>
      <c r="R1869" t="s">
        <v>4940</v>
      </c>
      <c r="S1869" t="s">
        <v>195</v>
      </c>
      <c r="T1869" t="s">
        <v>4570</v>
      </c>
      <c r="U1869" t="s">
        <v>4570</v>
      </c>
      <c r="V1869" t="s">
        <v>5001</v>
      </c>
      <c r="W1869" t="s">
        <v>4951</v>
      </c>
      <c r="X1869" t="s">
        <v>7103</v>
      </c>
      <c r="Y1869" t="s">
        <v>4495</v>
      </c>
      <c r="Z1869" t="s">
        <v>8</v>
      </c>
      <c r="AA1869">
        <v>0</v>
      </c>
      <c r="AB1869" t="s">
        <v>195</v>
      </c>
      <c r="AC1869">
        <v>0</v>
      </c>
      <c r="AD1869" t="s">
        <v>195</v>
      </c>
      <c r="AE1869">
        <v>0</v>
      </c>
      <c r="AF1869" t="s">
        <v>195</v>
      </c>
      <c r="AG1869">
        <v>0</v>
      </c>
      <c r="AH1869" t="s">
        <v>195</v>
      </c>
      <c r="AI1869">
        <v>1</v>
      </c>
      <c r="AJ1869" t="s">
        <v>106</v>
      </c>
      <c r="AK1869">
        <v>480000</v>
      </c>
      <c r="AL1869">
        <v>480000</v>
      </c>
      <c r="AM1869" t="s">
        <v>195</v>
      </c>
      <c r="AN1869">
        <v>0</v>
      </c>
      <c r="AO1869" t="s">
        <v>5011</v>
      </c>
      <c r="AP1869">
        <v>2760</v>
      </c>
      <c r="AQ1869">
        <v>5767</v>
      </c>
      <c r="AR1869">
        <v>15904</v>
      </c>
      <c r="AS1869">
        <v>12087</v>
      </c>
      <c r="AT1869">
        <v>2991</v>
      </c>
      <c r="AU1869">
        <v>13226</v>
      </c>
      <c r="AV1869">
        <v>12281</v>
      </c>
      <c r="AW1869">
        <v>10833</v>
      </c>
      <c r="AX1869">
        <v>13333</v>
      </c>
      <c r="AY1869">
        <v>13976</v>
      </c>
      <c r="AZ1869">
        <v>16843</v>
      </c>
      <c r="BA1869">
        <v>359999</v>
      </c>
      <c r="BB1869" t="s">
        <v>3796</v>
      </c>
      <c r="BC1869" t="s">
        <v>3797</v>
      </c>
      <c r="BD1869" t="s">
        <v>3813</v>
      </c>
      <c r="BE1869" t="s">
        <v>6045</v>
      </c>
      <c r="BF1869" t="s">
        <v>6046</v>
      </c>
      <c r="BG1869" t="s">
        <v>7101</v>
      </c>
      <c r="BH1869" t="s">
        <v>4947</v>
      </c>
      <c r="BI1869" t="s">
        <v>195</v>
      </c>
      <c r="BJ1869" t="s">
        <v>195</v>
      </c>
      <c r="BK1869" t="s">
        <v>3773</v>
      </c>
      <c r="BL1869" t="s">
        <v>5107</v>
      </c>
      <c r="BM1869" t="s">
        <v>4949</v>
      </c>
      <c r="BN1869" t="s">
        <v>7</v>
      </c>
      <c r="BO1869" t="s">
        <v>4950</v>
      </c>
      <c r="BP1869" s="441" t="str">
        <f t="shared" si="29"/>
        <v>WA.2378.EBA.956.101.D.521211</v>
      </c>
    </row>
    <row r="1870" spans="1:68">
      <c r="A1870" t="s">
        <v>5010</v>
      </c>
      <c r="B1870" t="s">
        <v>4936</v>
      </c>
      <c r="C1870" t="s">
        <v>4937</v>
      </c>
      <c r="D1870" t="s">
        <v>3795</v>
      </c>
      <c r="E1870" t="s">
        <v>197</v>
      </c>
      <c r="F1870" t="s">
        <v>3812</v>
      </c>
      <c r="G1870" t="s">
        <v>820</v>
      </c>
      <c r="H1870" t="s">
        <v>4938</v>
      </c>
      <c r="I1870">
        <v>9</v>
      </c>
      <c r="J1870" t="s">
        <v>5050</v>
      </c>
      <c r="K1870">
        <v>1</v>
      </c>
      <c r="L1870" t="s">
        <v>805</v>
      </c>
      <c r="M1870" t="s">
        <v>516</v>
      </c>
      <c r="N1870" t="s">
        <v>186</v>
      </c>
      <c r="O1870" t="s">
        <v>503</v>
      </c>
      <c r="P1870" t="s">
        <v>8</v>
      </c>
      <c r="Q1870" t="s">
        <v>4570</v>
      </c>
      <c r="R1870" t="s">
        <v>4940</v>
      </c>
      <c r="S1870" t="s">
        <v>195</v>
      </c>
      <c r="T1870" t="s">
        <v>4570</v>
      </c>
      <c r="U1870" t="s">
        <v>4570</v>
      </c>
      <c r="V1870" t="s">
        <v>4496</v>
      </c>
      <c r="W1870" t="s">
        <v>4570</v>
      </c>
      <c r="X1870" t="s">
        <v>7104</v>
      </c>
      <c r="Y1870" t="s">
        <v>4495</v>
      </c>
      <c r="Z1870" t="s">
        <v>8</v>
      </c>
      <c r="AA1870">
        <v>0</v>
      </c>
      <c r="AB1870" t="s">
        <v>195</v>
      </c>
      <c r="AC1870">
        <v>0</v>
      </c>
      <c r="AD1870" t="s">
        <v>195</v>
      </c>
      <c r="AE1870">
        <v>0</v>
      </c>
      <c r="AF1870" t="s">
        <v>195</v>
      </c>
      <c r="AG1870">
        <v>0</v>
      </c>
      <c r="AH1870" t="s">
        <v>195</v>
      </c>
      <c r="AI1870">
        <v>10</v>
      </c>
      <c r="AJ1870" t="s">
        <v>106</v>
      </c>
      <c r="AK1870">
        <v>250000</v>
      </c>
      <c r="AL1870">
        <v>2500000</v>
      </c>
      <c r="AM1870" t="s">
        <v>195</v>
      </c>
      <c r="AN1870">
        <v>0</v>
      </c>
      <c r="AO1870" t="s">
        <v>5011</v>
      </c>
      <c r="AP1870">
        <v>14376</v>
      </c>
      <c r="AQ1870">
        <v>30034</v>
      </c>
      <c r="AR1870">
        <v>82831</v>
      </c>
      <c r="AS1870">
        <v>62955</v>
      </c>
      <c r="AT1870">
        <v>15576</v>
      </c>
      <c r="AU1870">
        <v>68883</v>
      </c>
      <c r="AV1870">
        <v>63962</v>
      </c>
      <c r="AW1870">
        <v>56422</v>
      </c>
      <c r="AX1870">
        <v>69444</v>
      </c>
      <c r="AY1870">
        <v>72794</v>
      </c>
      <c r="AZ1870">
        <v>87723</v>
      </c>
      <c r="BA1870">
        <v>1875000</v>
      </c>
      <c r="BB1870" t="s">
        <v>3796</v>
      </c>
      <c r="BC1870" t="s">
        <v>3797</v>
      </c>
      <c r="BD1870" t="s">
        <v>3813</v>
      </c>
      <c r="BE1870" t="s">
        <v>6045</v>
      </c>
      <c r="BF1870" t="s">
        <v>6046</v>
      </c>
      <c r="BG1870" t="s">
        <v>7105</v>
      </c>
      <c r="BH1870" t="s">
        <v>4947</v>
      </c>
      <c r="BI1870" t="s">
        <v>195</v>
      </c>
      <c r="BJ1870" t="s">
        <v>195</v>
      </c>
      <c r="BK1870" t="s">
        <v>3773</v>
      </c>
      <c r="BL1870" t="s">
        <v>5068</v>
      </c>
      <c r="BM1870" t="s">
        <v>4949</v>
      </c>
      <c r="BN1870" t="s">
        <v>7</v>
      </c>
      <c r="BO1870" t="s">
        <v>4950</v>
      </c>
      <c r="BP1870" s="441" t="str">
        <f t="shared" si="29"/>
        <v>WA.2378.EBA.956.101.E.521211</v>
      </c>
    </row>
    <row r="1871" spans="1:68">
      <c r="A1871" t="s">
        <v>5010</v>
      </c>
      <c r="B1871" t="s">
        <v>4936</v>
      </c>
      <c r="C1871" t="s">
        <v>4937</v>
      </c>
      <c r="D1871" t="s">
        <v>3795</v>
      </c>
      <c r="E1871" t="s">
        <v>197</v>
      </c>
      <c r="F1871" t="s">
        <v>3812</v>
      </c>
      <c r="G1871" t="s">
        <v>820</v>
      </c>
      <c r="H1871" t="s">
        <v>4938</v>
      </c>
      <c r="I1871">
        <v>9</v>
      </c>
      <c r="J1871" t="s">
        <v>5050</v>
      </c>
      <c r="K1871">
        <v>1</v>
      </c>
      <c r="L1871" t="s">
        <v>805</v>
      </c>
      <c r="M1871" t="s">
        <v>567</v>
      </c>
      <c r="N1871" t="s">
        <v>187</v>
      </c>
      <c r="O1871" t="s">
        <v>503</v>
      </c>
      <c r="P1871" t="s">
        <v>8</v>
      </c>
      <c r="Q1871" t="s">
        <v>4570</v>
      </c>
      <c r="R1871" t="s">
        <v>4940</v>
      </c>
      <c r="S1871" t="s">
        <v>195</v>
      </c>
      <c r="T1871" t="s">
        <v>4570</v>
      </c>
      <c r="U1871" t="s">
        <v>4570</v>
      </c>
      <c r="V1871" t="s">
        <v>4496</v>
      </c>
      <c r="W1871" t="s">
        <v>4570</v>
      </c>
      <c r="X1871" t="s">
        <v>7106</v>
      </c>
      <c r="Y1871" t="s">
        <v>4495</v>
      </c>
      <c r="Z1871" t="s">
        <v>8</v>
      </c>
      <c r="AA1871">
        <v>0</v>
      </c>
      <c r="AB1871" t="s">
        <v>195</v>
      </c>
      <c r="AC1871">
        <v>0</v>
      </c>
      <c r="AD1871" t="s">
        <v>195</v>
      </c>
      <c r="AE1871">
        <v>0</v>
      </c>
      <c r="AF1871" t="s">
        <v>195</v>
      </c>
      <c r="AG1871">
        <v>0</v>
      </c>
      <c r="AH1871" t="s">
        <v>195</v>
      </c>
      <c r="AI1871">
        <v>5</v>
      </c>
      <c r="AJ1871" t="s">
        <v>832</v>
      </c>
      <c r="AK1871">
        <v>200000</v>
      </c>
      <c r="AL1871">
        <v>1000000</v>
      </c>
      <c r="AM1871" t="s">
        <v>195</v>
      </c>
      <c r="AN1871">
        <v>0</v>
      </c>
      <c r="AO1871" t="s">
        <v>5011</v>
      </c>
      <c r="AP1871">
        <v>5750</v>
      </c>
      <c r="AQ1871">
        <v>12014</v>
      </c>
      <c r="AR1871">
        <v>33132</v>
      </c>
      <c r="AS1871">
        <v>25182</v>
      </c>
      <c r="AT1871">
        <v>6231</v>
      </c>
      <c r="AU1871">
        <v>27553</v>
      </c>
      <c r="AV1871">
        <v>25585</v>
      </c>
      <c r="AW1871">
        <v>22569</v>
      </c>
      <c r="AX1871">
        <v>27778</v>
      </c>
      <c r="AY1871">
        <v>29117</v>
      </c>
      <c r="AZ1871">
        <v>35089</v>
      </c>
      <c r="BA1871">
        <v>750000</v>
      </c>
      <c r="BB1871" t="s">
        <v>3796</v>
      </c>
      <c r="BC1871" t="s">
        <v>3797</v>
      </c>
      <c r="BD1871" t="s">
        <v>3813</v>
      </c>
      <c r="BE1871" t="s">
        <v>6045</v>
      </c>
      <c r="BF1871" t="s">
        <v>6046</v>
      </c>
      <c r="BG1871" t="s">
        <v>7107</v>
      </c>
      <c r="BH1871" t="s">
        <v>4947</v>
      </c>
      <c r="BI1871" t="s">
        <v>195</v>
      </c>
      <c r="BJ1871" t="s">
        <v>195</v>
      </c>
      <c r="BK1871" t="s">
        <v>3773</v>
      </c>
      <c r="BL1871" t="s">
        <v>5068</v>
      </c>
      <c r="BM1871" t="s">
        <v>4949</v>
      </c>
      <c r="BN1871" t="s">
        <v>7</v>
      </c>
      <c r="BO1871" t="s">
        <v>4950</v>
      </c>
      <c r="BP1871" s="441" t="str">
        <f t="shared" si="29"/>
        <v>WA.2378.EBA.956.101.G.521211</v>
      </c>
    </row>
    <row r="1872" spans="1:68">
      <c r="A1872" t="s">
        <v>5010</v>
      </c>
      <c r="B1872" t="s">
        <v>4936</v>
      </c>
      <c r="C1872" t="s">
        <v>4937</v>
      </c>
      <c r="D1872" t="s">
        <v>3795</v>
      </c>
      <c r="E1872" t="s">
        <v>197</v>
      </c>
      <c r="F1872" t="s">
        <v>3812</v>
      </c>
      <c r="G1872" t="s">
        <v>820</v>
      </c>
      <c r="H1872" t="s">
        <v>4938</v>
      </c>
      <c r="I1872">
        <v>9</v>
      </c>
      <c r="J1872" t="s">
        <v>5716</v>
      </c>
      <c r="K1872">
        <v>1</v>
      </c>
      <c r="L1872" t="s">
        <v>546</v>
      </c>
      <c r="M1872" t="s">
        <v>558</v>
      </c>
      <c r="N1872" t="s">
        <v>103</v>
      </c>
      <c r="O1872" t="s">
        <v>503</v>
      </c>
      <c r="P1872" t="s">
        <v>8</v>
      </c>
      <c r="Q1872" t="s">
        <v>4570</v>
      </c>
      <c r="R1872" t="s">
        <v>4940</v>
      </c>
      <c r="S1872" t="s">
        <v>195</v>
      </c>
      <c r="T1872" t="s">
        <v>4570</v>
      </c>
      <c r="U1872" t="s">
        <v>4570</v>
      </c>
      <c r="V1872" t="s">
        <v>4496</v>
      </c>
      <c r="W1872" t="s">
        <v>4570</v>
      </c>
      <c r="X1872" t="s">
        <v>7108</v>
      </c>
      <c r="Y1872" t="s">
        <v>7109</v>
      </c>
      <c r="Z1872" t="s">
        <v>8</v>
      </c>
      <c r="AA1872">
        <v>0</v>
      </c>
      <c r="AB1872" t="s">
        <v>195</v>
      </c>
      <c r="AC1872">
        <v>0</v>
      </c>
      <c r="AD1872" t="s">
        <v>195</v>
      </c>
      <c r="AE1872">
        <v>0</v>
      </c>
      <c r="AF1872" t="s">
        <v>195</v>
      </c>
      <c r="AG1872">
        <v>0</v>
      </c>
      <c r="AH1872" t="s">
        <v>195</v>
      </c>
      <c r="AI1872">
        <v>12</v>
      </c>
      <c r="AJ1872" t="s">
        <v>106</v>
      </c>
      <c r="AK1872">
        <v>5000000</v>
      </c>
      <c r="AL1872">
        <v>60000000</v>
      </c>
      <c r="AM1872" t="s">
        <v>195</v>
      </c>
      <c r="AN1872">
        <v>0</v>
      </c>
      <c r="AO1872" t="s">
        <v>5011</v>
      </c>
      <c r="AP1872">
        <v>337579</v>
      </c>
      <c r="AQ1872">
        <v>1557295</v>
      </c>
      <c r="AR1872">
        <v>4441527</v>
      </c>
      <c r="AS1872">
        <v>4581911</v>
      </c>
      <c r="AT1872">
        <v>2468760</v>
      </c>
      <c r="AU1872">
        <v>3052315</v>
      </c>
      <c r="AV1872">
        <v>5538382</v>
      </c>
      <c r="AW1872">
        <v>8394022</v>
      </c>
      <c r="AX1872">
        <v>8133498</v>
      </c>
      <c r="AY1872">
        <v>7029051</v>
      </c>
      <c r="AZ1872">
        <v>8391864</v>
      </c>
      <c r="BA1872">
        <v>6073796</v>
      </c>
      <c r="BB1872" t="s">
        <v>3796</v>
      </c>
      <c r="BC1872" t="s">
        <v>3797</v>
      </c>
      <c r="BD1872" t="s">
        <v>3813</v>
      </c>
      <c r="BE1872" t="s">
        <v>4605</v>
      </c>
      <c r="BF1872" t="s">
        <v>3734</v>
      </c>
      <c r="BG1872" t="s">
        <v>5719</v>
      </c>
      <c r="BH1872" t="s">
        <v>4947</v>
      </c>
      <c r="BI1872" t="s">
        <v>195</v>
      </c>
      <c r="BJ1872" t="s">
        <v>195</v>
      </c>
      <c r="BK1872" t="s">
        <v>3773</v>
      </c>
      <c r="BL1872" t="s">
        <v>7110</v>
      </c>
      <c r="BM1872" t="s">
        <v>4949</v>
      </c>
      <c r="BN1872" t="s">
        <v>7</v>
      </c>
      <c r="BO1872" t="s">
        <v>4950</v>
      </c>
      <c r="BP1872" s="441" t="str">
        <f t="shared" si="29"/>
        <v>WA.2378.EBA.994.002.AD.521211</v>
      </c>
    </row>
    <row r="1873" spans="1:68">
      <c r="A1873" t="s">
        <v>5010</v>
      </c>
      <c r="B1873" t="s">
        <v>4936</v>
      </c>
      <c r="C1873" t="s">
        <v>4937</v>
      </c>
      <c r="D1873" t="s">
        <v>3795</v>
      </c>
      <c r="E1873" t="s">
        <v>197</v>
      </c>
      <c r="F1873" t="s">
        <v>3812</v>
      </c>
      <c r="G1873" t="s">
        <v>820</v>
      </c>
      <c r="H1873" t="s">
        <v>4938</v>
      </c>
      <c r="I1873">
        <v>9</v>
      </c>
      <c r="J1873" t="s">
        <v>5716</v>
      </c>
      <c r="K1873">
        <v>1</v>
      </c>
      <c r="L1873" t="s">
        <v>546</v>
      </c>
      <c r="M1873" t="s">
        <v>558</v>
      </c>
      <c r="N1873" t="s">
        <v>103</v>
      </c>
      <c r="O1873" t="s">
        <v>503</v>
      </c>
      <c r="P1873" t="s">
        <v>8</v>
      </c>
      <c r="Q1873" t="s">
        <v>4570</v>
      </c>
      <c r="R1873" t="s">
        <v>4940</v>
      </c>
      <c r="S1873" t="s">
        <v>195</v>
      </c>
      <c r="T1873" t="s">
        <v>4570</v>
      </c>
      <c r="U1873" t="s">
        <v>4570</v>
      </c>
      <c r="V1873" t="s">
        <v>4951</v>
      </c>
      <c r="W1873" t="s">
        <v>4496</v>
      </c>
      <c r="X1873" t="s">
        <v>7111</v>
      </c>
      <c r="Y1873" t="s">
        <v>7112</v>
      </c>
      <c r="Z1873" t="s">
        <v>8</v>
      </c>
      <c r="AA1873">
        <v>0</v>
      </c>
      <c r="AB1873" t="s">
        <v>195</v>
      </c>
      <c r="AC1873">
        <v>0</v>
      </c>
      <c r="AD1873" t="s">
        <v>195</v>
      </c>
      <c r="AE1873">
        <v>0</v>
      </c>
      <c r="AF1873" t="s">
        <v>195</v>
      </c>
      <c r="AG1873">
        <v>0</v>
      </c>
      <c r="AH1873" t="s">
        <v>195</v>
      </c>
      <c r="AI1873">
        <v>1</v>
      </c>
      <c r="AJ1873" t="s">
        <v>106</v>
      </c>
      <c r="AK1873">
        <v>3000000</v>
      </c>
      <c r="AL1873">
        <v>3000000</v>
      </c>
      <c r="AM1873" t="s">
        <v>195</v>
      </c>
      <c r="AN1873">
        <v>0</v>
      </c>
      <c r="AO1873" t="s">
        <v>5011</v>
      </c>
      <c r="AP1873">
        <v>16879</v>
      </c>
      <c r="AQ1873">
        <v>77865</v>
      </c>
      <c r="AR1873">
        <v>222076</v>
      </c>
      <c r="AS1873">
        <v>229096</v>
      </c>
      <c r="AT1873">
        <v>123438</v>
      </c>
      <c r="AU1873">
        <v>152616</v>
      </c>
      <c r="AV1873">
        <v>276919</v>
      </c>
      <c r="AW1873">
        <v>419701</v>
      </c>
      <c r="AX1873">
        <v>406675</v>
      </c>
      <c r="AY1873">
        <v>351453</v>
      </c>
      <c r="AZ1873">
        <v>419593</v>
      </c>
      <c r="BA1873">
        <v>303689</v>
      </c>
      <c r="BB1873" t="s">
        <v>3796</v>
      </c>
      <c r="BC1873" t="s">
        <v>3797</v>
      </c>
      <c r="BD1873" t="s">
        <v>3813</v>
      </c>
      <c r="BE1873" t="s">
        <v>4605</v>
      </c>
      <c r="BF1873" t="s">
        <v>3734</v>
      </c>
      <c r="BG1873" t="s">
        <v>5719</v>
      </c>
      <c r="BH1873" t="s">
        <v>4947</v>
      </c>
      <c r="BI1873" t="s">
        <v>195</v>
      </c>
      <c r="BJ1873" t="s">
        <v>195</v>
      </c>
      <c r="BK1873" t="s">
        <v>3773</v>
      </c>
      <c r="BL1873" t="s">
        <v>7113</v>
      </c>
      <c r="BM1873" t="s">
        <v>4949</v>
      </c>
      <c r="BN1873" t="s">
        <v>7</v>
      </c>
      <c r="BO1873" t="s">
        <v>4950</v>
      </c>
      <c r="BP1873" s="441" t="str">
        <f t="shared" si="29"/>
        <v>WA.2378.EBA.994.002.AD.521211</v>
      </c>
    </row>
    <row r="1874" spans="1:68">
      <c r="A1874" t="s">
        <v>4935</v>
      </c>
      <c r="B1874" t="s">
        <v>4936</v>
      </c>
      <c r="C1874" t="s">
        <v>4937</v>
      </c>
      <c r="D1874" t="s">
        <v>3795</v>
      </c>
      <c r="E1874" t="s">
        <v>197</v>
      </c>
      <c r="F1874" t="s">
        <v>3842</v>
      </c>
      <c r="G1874" t="s">
        <v>2445</v>
      </c>
      <c r="H1874" t="s">
        <v>4938</v>
      </c>
      <c r="I1874">
        <v>5</v>
      </c>
      <c r="J1874" t="s">
        <v>5047</v>
      </c>
      <c r="K1874">
        <v>1</v>
      </c>
      <c r="L1874" t="s">
        <v>805</v>
      </c>
      <c r="M1874" t="s">
        <v>8</v>
      </c>
      <c r="N1874" t="s">
        <v>179</v>
      </c>
      <c r="O1874" t="s">
        <v>503</v>
      </c>
      <c r="P1874" t="s">
        <v>8</v>
      </c>
      <c r="Q1874" t="s">
        <v>4570</v>
      </c>
      <c r="R1874" t="s">
        <v>4940</v>
      </c>
      <c r="S1874" t="s">
        <v>195</v>
      </c>
      <c r="T1874" t="s">
        <v>4570</v>
      </c>
      <c r="U1874" t="s">
        <v>4570</v>
      </c>
      <c r="V1874" t="s">
        <v>4496</v>
      </c>
      <c r="W1874" t="s">
        <v>4570</v>
      </c>
      <c r="X1874" t="s">
        <v>7114</v>
      </c>
      <c r="Y1874" t="s">
        <v>7115</v>
      </c>
      <c r="Z1874" t="s">
        <v>8</v>
      </c>
      <c r="AA1874">
        <v>0</v>
      </c>
      <c r="AB1874" t="s">
        <v>195</v>
      </c>
      <c r="AC1874">
        <v>0</v>
      </c>
      <c r="AD1874" t="s">
        <v>195</v>
      </c>
      <c r="AE1874">
        <v>0</v>
      </c>
      <c r="AF1874" t="s">
        <v>195</v>
      </c>
      <c r="AG1874">
        <v>0</v>
      </c>
      <c r="AH1874" t="s">
        <v>195</v>
      </c>
      <c r="AI1874">
        <v>3</v>
      </c>
      <c r="AJ1874" t="s">
        <v>832</v>
      </c>
      <c r="AK1874">
        <v>1000000</v>
      </c>
      <c r="AL1874">
        <v>3000000</v>
      </c>
      <c r="AM1874" t="s">
        <v>195</v>
      </c>
      <c r="AN1874">
        <v>0</v>
      </c>
      <c r="AO1874" t="s">
        <v>4943</v>
      </c>
      <c r="AP1874">
        <v>254153</v>
      </c>
      <c r="AQ1874">
        <v>10210</v>
      </c>
      <c r="AR1874">
        <v>52754</v>
      </c>
      <c r="AS1874">
        <v>54111</v>
      </c>
      <c r="AT1874">
        <v>201026</v>
      </c>
      <c r="AU1874">
        <v>120000</v>
      </c>
      <c r="AV1874">
        <v>180000</v>
      </c>
      <c r="AW1874">
        <v>180000</v>
      </c>
      <c r="AX1874">
        <v>180000</v>
      </c>
      <c r="AY1874">
        <v>144000</v>
      </c>
      <c r="AZ1874">
        <v>123746</v>
      </c>
      <c r="BA1874">
        <v>1500000</v>
      </c>
      <c r="BB1874" t="s">
        <v>3796</v>
      </c>
      <c r="BC1874" t="s">
        <v>3797</v>
      </c>
      <c r="BD1874" t="s">
        <v>3843</v>
      </c>
      <c r="BE1874" t="s">
        <v>3853</v>
      </c>
      <c r="BF1874" t="s">
        <v>6084</v>
      </c>
      <c r="BG1874" t="s">
        <v>7116</v>
      </c>
      <c r="BH1874" t="s">
        <v>4947</v>
      </c>
      <c r="BI1874" t="s">
        <v>195</v>
      </c>
      <c r="BJ1874" t="s">
        <v>195</v>
      </c>
      <c r="BK1874" t="s">
        <v>3773</v>
      </c>
      <c r="BL1874" t="s">
        <v>7117</v>
      </c>
      <c r="BM1874" t="s">
        <v>4949</v>
      </c>
      <c r="BN1874" t="s">
        <v>7</v>
      </c>
      <c r="BO1874" t="s">
        <v>4950</v>
      </c>
      <c r="BP1874" s="441" t="str">
        <f t="shared" si="29"/>
        <v>WA.2378.EBD.955.101.A.521211</v>
      </c>
    </row>
    <row r="1875" spans="1:68">
      <c r="A1875" t="s">
        <v>4935</v>
      </c>
      <c r="B1875" t="s">
        <v>4936</v>
      </c>
      <c r="C1875" t="s">
        <v>4937</v>
      </c>
      <c r="D1875" t="s">
        <v>3795</v>
      </c>
      <c r="E1875" t="s">
        <v>197</v>
      </c>
      <c r="F1875" t="s">
        <v>3842</v>
      </c>
      <c r="G1875" t="s">
        <v>2445</v>
      </c>
      <c r="H1875" t="s">
        <v>4938</v>
      </c>
      <c r="I1875">
        <v>5</v>
      </c>
      <c r="J1875" t="s">
        <v>5047</v>
      </c>
      <c r="K1875">
        <v>1</v>
      </c>
      <c r="L1875" t="s">
        <v>805</v>
      </c>
      <c r="M1875" t="s">
        <v>8</v>
      </c>
      <c r="N1875" t="s">
        <v>179</v>
      </c>
      <c r="O1875" t="s">
        <v>503</v>
      </c>
      <c r="P1875" t="s">
        <v>8</v>
      </c>
      <c r="Q1875" t="s">
        <v>4570</v>
      </c>
      <c r="R1875" t="s">
        <v>4940</v>
      </c>
      <c r="S1875" t="s">
        <v>195</v>
      </c>
      <c r="T1875" t="s">
        <v>4570</v>
      </c>
      <c r="U1875" t="s">
        <v>4570</v>
      </c>
      <c r="V1875" t="s">
        <v>4951</v>
      </c>
      <c r="W1875" t="s">
        <v>4496</v>
      </c>
      <c r="X1875" t="s">
        <v>7118</v>
      </c>
      <c r="Y1875" t="s">
        <v>7119</v>
      </c>
      <c r="Z1875" t="s">
        <v>8</v>
      </c>
      <c r="AA1875">
        <v>0</v>
      </c>
      <c r="AB1875" t="s">
        <v>195</v>
      </c>
      <c r="AC1875">
        <v>0</v>
      </c>
      <c r="AD1875" t="s">
        <v>195</v>
      </c>
      <c r="AE1875">
        <v>0</v>
      </c>
      <c r="AF1875" t="s">
        <v>195</v>
      </c>
      <c r="AG1875">
        <v>0</v>
      </c>
      <c r="AH1875" t="s">
        <v>195</v>
      </c>
      <c r="AI1875">
        <v>8</v>
      </c>
      <c r="AJ1875" t="s">
        <v>832</v>
      </c>
      <c r="AK1875">
        <v>1250000</v>
      </c>
      <c r="AL1875">
        <v>10000000</v>
      </c>
      <c r="AM1875" t="s">
        <v>195</v>
      </c>
      <c r="AN1875">
        <v>0</v>
      </c>
      <c r="AO1875" t="s">
        <v>4943</v>
      </c>
      <c r="AP1875">
        <v>847176</v>
      </c>
      <c r="AQ1875">
        <v>34033</v>
      </c>
      <c r="AR1875">
        <v>175846</v>
      </c>
      <c r="AS1875">
        <v>180371</v>
      </c>
      <c r="AT1875">
        <v>670086</v>
      </c>
      <c r="AU1875">
        <v>400000</v>
      </c>
      <c r="AV1875">
        <v>600000</v>
      </c>
      <c r="AW1875">
        <v>600000</v>
      </c>
      <c r="AX1875">
        <v>600000</v>
      </c>
      <c r="AY1875">
        <v>480000</v>
      </c>
      <c r="AZ1875">
        <v>412487</v>
      </c>
      <c r="BA1875">
        <v>5000001</v>
      </c>
      <c r="BB1875" t="s">
        <v>3796</v>
      </c>
      <c r="BC1875" t="s">
        <v>3797</v>
      </c>
      <c r="BD1875" t="s">
        <v>3843</v>
      </c>
      <c r="BE1875" t="s">
        <v>3853</v>
      </c>
      <c r="BF1875" t="s">
        <v>6084</v>
      </c>
      <c r="BG1875" t="s">
        <v>7116</v>
      </c>
      <c r="BH1875" t="s">
        <v>4947</v>
      </c>
      <c r="BI1875" t="s">
        <v>195</v>
      </c>
      <c r="BJ1875" t="s">
        <v>195</v>
      </c>
      <c r="BK1875" t="s">
        <v>3773</v>
      </c>
      <c r="BL1875" t="s">
        <v>7120</v>
      </c>
      <c r="BM1875" t="s">
        <v>4949</v>
      </c>
      <c r="BN1875" t="s">
        <v>7</v>
      </c>
      <c r="BO1875" t="s">
        <v>4950</v>
      </c>
      <c r="BP1875" s="441" t="str">
        <f t="shared" si="29"/>
        <v>WA.2378.EBD.955.101.A.521211</v>
      </c>
    </row>
    <row r="1876" spans="1:68">
      <c r="A1876" t="s">
        <v>4935</v>
      </c>
      <c r="B1876" t="s">
        <v>4936</v>
      </c>
      <c r="C1876" t="s">
        <v>4937</v>
      </c>
      <c r="D1876" t="s">
        <v>3795</v>
      </c>
      <c r="E1876" t="s">
        <v>197</v>
      </c>
      <c r="F1876" t="s">
        <v>3842</v>
      </c>
      <c r="G1876" t="s">
        <v>2445</v>
      </c>
      <c r="H1876" t="s">
        <v>4938</v>
      </c>
      <c r="I1876">
        <v>5</v>
      </c>
      <c r="J1876" t="s">
        <v>5047</v>
      </c>
      <c r="K1876">
        <v>1</v>
      </c>
      <c r="L1876" t="s">
        <v>805</v>
      </c>
      <c r="M1876" t="s">
        <v>8</v>
      </c>
      <c r="N1876" t="s">
        <v>179</v>
      </c>
      <c r="O1876" t="s">
        <v>503</v>
      </c>
      <c r="P1876" t="s">
        <v>8</v>
      </c>
      <c r="Q1876" t="s">
        <v>4570</v>
      </c>
      <c r="R1876" t="s">
        <v>4940</v>
      </c>
      <c r="S1876" t="s">
        <v>195</v>
      </c>
      <c r="T1876" t="s">
        <v>4570</v>
      </c>
      <c r="U1876" t="s">
        <v>4570</v>
      </c>
      <c r="V1876" t="s">
        <v>5001</v>
      </c>
      <c r="W1876" t="s">
        <v>4951</v>
      </c>
      <c r="X1876" t="s">
        <v>7121</v>
      </c>
      <c r="Y1876" t="s">
        <v>7122</v>
      </c>
      <c r="Z1876" t="s">
        <v>8</v>
      </c>
      <c r="AA1876">
        <v>0</v>
      </c>
      <c r="AB1876" t="s">
        <v>195</v>
      </c>
      <c r="AC1876">
        <v>0</v>
      </c>
      <c r="AD1876" t="s">
        <v>195</v>
      </c>
      <c r="AE1876">
        <v>0</v>
      </c>
      <c r="AF1876" t="s">
        <v>195</v>
      </c>
      <c r="AG1876">
        <v>0</v>
      </c>
      <c r="AH1876" t="s">
        <v>195</v>
      </c>
      <c r="AI1876">
        <v>105</v>
      </c>
      <c r="AJ1876" t="s">
        <v>106</v>
      </c>
      <c r="AK1876">
        <v>262000</v>
      </c>
      <c r="AL1876">
        <v>27510000</v>
      </c>
      <c r="AM1876" t="s">
        <v>195</v>
      </c>
      <c r="AN1876">
        <v>0</v>
      </c>
      <c r="AO1876" t="s">
        <v>4943</v>
      </c>
      <c r="AP1876">
        <v>2330581</v>
      </c>
      <c r="AQ1876">
        <v>93625</v>
      </c>
      <c r="AR1876">
        <v>483753</v>
      </c>
      <c r="AS1876">
        <v>496201</v>
      </c>
      <c r="AT1876">
        <v>1843406</v>
      </c>
      <c r="AU1876">
        <v>1100400</v>
      </c>
      <c r="AV1876">
        <v>1650600</v>
      </c>
      <c r="AW1876">
        <v>1650600</v>
      </c>
      <c r="AX1876">
        <v>1650600</v>
      </c>
      <c r="AY1876">
        <v>1320480</v>
      </c>
      <c r="AZ1876">
        <v>1134753</v>
      </c>
      <c r="BA1876">
        <v>13755001</v>
      </c>
      <c r="BB1876" t="s">
        <v>3796</v>
      </c>
      <c r="BC1876" t="s">
        <v>3797</v>
      </c>
      <c r="BD1876" t="s">
        <v>3843</v>
      </c>
      <c r="BE1876" t="s">
        <v>3853</v>
      </c>
      <c r="BF1876" t="s">
        <v>6084</v>
      </c>
      <c r="BG1876" t="s">
        <v>7116</v>
      </c>
      <c r="BH1876" t="s">
        <v>4947</v>
      </c>
      <c r="BI1876" t="s">
        <v>195</v>
      </c>
      <c r="BJ1876" t="s">
        <v>195</v>
      </c>
      <c r="BK1876" t="s">
        <v>3773</v>
      </c>
      <c r="BL1876" t="s">
        <v>7123</v>
      </c>
      <c r="BM1876" t="s">
        <v>4949</v>
      </c>
      <c r="BN1876" t="s">
        <v>7</v>
      </c>
      <c r="BO1876" t="s">
        <v>4950</v>
      </c>
      <c r="BP1876" s="441" t="str">
        <f t="shared" si="29"/>
        <v>WA.2378.EBD.955.101.A.521211</v>
      </c>
    </row>
    <row r="1877" spans="1:68">
      <c r="A1877" t="s">
        <v>4935</v>
      </c>
      <c r="B1877" t="s">
        <v>4936</v>
      </c>
      <c r="C1877" t="s">
        <v>4937</v>
      </c>
      <c r="D1877" t="s">
        <v>3795</v>
      </c>
      <c r="E1877" t="s">
        <v>197</v>
      </c>
      <c r="F1877" t="s">
        <v>3842</v>
      </c>
      <c r="G1877" t="s">
        <v>2445</v>
      </c>
      <c r="H1877" t="s">
        <v>4938</v>
      </c>
      <c r="I1877">
        <v>5</v>
      </c>
      <c r="J1877" t="s">
        <v>5047</v>
      </c>
      <c r="K1877">
        <v>1</v>
      </c>
      <c r="L1877" t="s">
        <v>805</v>
      </c>
      <c r="M1877" t="s">
        <v>8</v>
      </c>
      <c r="N1877" t="s">
        <v>179</v>
      </c>
      <c r="O1877" t="s">
        <v>503</v>
      </c>
      <c r="P1877" t="s">
        <v>8</v>
      </c>
      <c r="Q1877" t="s">
        <v>4570</v>
      </c>
      <c r="R1877" t="s">
        <v>4940</v>
      </c>
      <c r="S1877" t="s">
        <v>195</v>
      </c>
      <c r="T1877" t="s">
        <v>4570</v>
      </c>
      <c r="U1877" t="s">
        <v>4570</v>
      </c>
      <c r="V1877" t="s">
        <v>5092</v>
      </c>
      <c r="W1877" t="s">
        <v>5001</v>
      </c>
      <c r="X1877" t="s">
        <v>7124</v>
      </c>
      <c r="Y1877" t="s">
        <v>7125</v>
      </c>
      <c r="Z1877" t="s">
        <v>8</v>
      </c>
      <c r="AA1877">
        <v>0</v>
      </c>
      <c r="AB1877" t="s">
        <v>195</v>
      </c>
      <c r="AC1877">
        <v>0</v>
      </c>
      <c r="AD1877" t="s">
        <v>195</v>
      </c>
      <c r="AE1877">
        <v>0</v>
      </c>
      <c r="AF1877" t="s">
        <v>195</v>
      </c>
      <c r="AG1877">
        <v>0</v>
      </c>
      <c r="AH1877" t="s">
        <v>195</v>
      </c>
      <c r="AI1877">
        <v>12</v>
      </c>
      <c r="AJ1877" t="s">
        <v>832</v>
      </c>
      <c r="AK1877">
        <v>1000000</v>
      </c>
      <c r="AL1877">
        <v>12000000</v>
      </c>
      <c r="AM1877" t="s">
        <v>195</v>
      </c>
      <c r="AN1877">
        <v>0</v>
      </c>
      <c r="AO1877" t="s">
        <v>4943</v>
      </c>
      <c r="AP1877">
        <v>1016611</v>
      </c>
      <c r="AQ1877">
        <v>40840</v>
      </c>
      <c r="AR1877">
        <v>211016</v>
      </c>
      <c r="AS1877">
        <v>216446</v>
      </c>
      <c r="AT1877">
        <v>804103</v>
      </c>
      <c r="AU1877">
        <v>480000</v>
      </c>
      <c r="AV1877">
        <v>720000</v>
      </c>
      <c r="AW1877">
        <v>720000</v>
      </c>
      <c r="AX1877">
        <v>720000</v>
      </c>
      <c r="AY1877">
        <v>576000</v>
      </c>
      <c r="AZ1877">
        <v>494985</v>
      </c>
      <c r="BA1877">
        <v>5999999</v>
      </c>
      <c r="BB1877" t="s">
        <v>3796</v>
      </c>
      <c r="BC1877" t="s">
        <v>3797</v>
      </c>
      <c r="BD1877" t="s">
        <v>3843</v>
      </c>
      <c r="BE1877" t="s">
        <v>3853</v>
      </c>
      <c r="BF1877" t="s">
        <v>6084</v>
      </c>
      <c r="BG1877" t="s">
        <v>7116</v>
      </c>
      <c r="BH1877" t="s">
        <v>4947</v>
      </c>
      <c r="BI1877" t="s">
        <v>195</v>
      </c>
      <c r="BJ1877" t="s">
        <v>195</v>
      </c>
      <c r="BK1877" t="s">
        <v>3773</v>
      </c>
      <c r="BL1877" t="s">
        <v>7126</v>
      </c>
      <c r="BM1877" t="s">
        <v>4949</v>
      </c>
      <c r="BN1877" t="s">
        <v>7</v>
      </c>
      <c r="BO1877" t="s">
        <v>4950</v>
      </c>
      <c r="BP1877" s="441" t="str">
        <f t="shared" si="29"/>
        <v>WA.2378.EBD.955.101.A.521211</v>
      </c>
    </row>
    <row r="1878" spans="1:68">
      <c r="A1878" t="s">
        <v>4935</v>
      </c>
      <c r="B1878" t="s">
        <v>4936</v>
      </c>
      <c r="C1878" t="s">
        <v>4937</v>
      </c>
      <c r="D1878" t="s">
        <v>3795</v>
      </c>
      <c r="E1878" t="s">
        <v>197</v>
      </c>
      <c r="F1878" t="s">
        <v>3842</v>
      </c>
      <c r="G1878" t="s">
        <v>2445</v>
      </c>
      <c r="H1878" t="s">
        <v>4938</v>
      </c>
      <c r="I1878">
        <v>5</v>
      </c>
      <c r="J1878" t="s">
        <v>5047</v>
      </c>
      <c r="K1878">
        <v>1</v>
      </c>
      <c r="L1878" t="s">
        <v>805</v>
      </c>
      <c r="M1878" t="s">
        <v>8</v>
      </c>
      <c r="N1878" t="s">
        <v>179</v>
      </c>
      <c r="O1878" t="s">
        <v>503</v>
      </c>
      <c r="P1878" t="s">
        <v>8</v>
      </c>
      <c r="Q1878" t="s">
        <v>4570</v>
      </c>
      <c r="R1878" t="s">
        <v>4940</v>
      </c>
      <c r="S1878" t="s">
        <v>195</v>
      </c>
      <c r="T1878" t="s">
        <v>4570</v>
      </c>
      <c r="U1878" t="s">
        <v>4570</v>
      </c>
      <c r="V1878" t="s">
        <v>5096</v>
      </c>
      <c r="W1878" t="s">
        <v>5092</v>
      </c>
      <c r="X1878" t="s">
        <v>7127</v>
      </c>
      <c r="Y1878" t="s">
        <v>4483</v>
      </c>
      <c r="Z1878" t="s">
        <v>8</v>
      </c>
      <c r="AA1878">
        <v>0</v>
      </c>
      <c r="AB1878" t="s">
        <v>195</v>
      </c>
      <c r="AC1878">
        <v>0</v>
      </c>
      <c r="AD1878" t="s">
        <v>195</v>
      </c>
      <c r="AE1878">
        <v>0</v>
      </c>
      <c r="AF1878" t="s">
        <v>195</v>
      </c>
      <c r="AG1878">
        <v>0</v>
      </c>
      <c r="AH1878" t="s">
        <v>195</v>
      </c>
      <c r="AI1878">
        <v>3</v>
      </c>
      <c r="AJ1878" t="s">
        <v>106</v>
      </c>
      <c r="AK1878">
        <v>1000000</v>
      </c>
      <c r="AL1878">
        <v>3000000</v>
      </c>
      <c r="AM1878" t="s">
        <v>195</v>
      </c>
      <c r="AN1878">
        <v>0</v>
      </c>
      <c r="AO1878" t="s">
        <v>4943</v>
      </c>
      <c r="AP1878">
        <v>254153</v>
      </c>
      <c r="AQ1878">
        <v>10210</v>
      </c>
      <c r="AR1878">
        <v>52754</v>
      </c>
      <c r="AS1878">
        <v>54111</v>
      </c>
      <c r="AT1878">
        <v>201026</v>
      </c>
      <c r="AU1878">
        <v>120000</v>
      </c>
      <c r="AV1878">
        <v>180000</v>
      </c>
      <c r="AW1878">
        <v>180000</v>
      </c>
      <c r="AX1878">
        <v>180000</v>
      </c>
      <c r="AY1878">
        <v>144000</v>
      </c>
      <c r="AZ1878">
        <v>123746</v>
      </c>
      <c r="BA1878">
        <v>1500000</v>
      </c>
      <c r="BB1878" t="s">
        <v>3796</v>
      </c>
      <c r="BC1878" t="s">
        <v>3797</v>
      </c>
      <c r="BD1878" t="s">
        <v>3843</v>
      </c>
      <c r="BE1878" t="s">
        <v>3853</v>
      </c>
      <c r="BF1878" t="s">
        <v>6084</v>
      </c>
      <c r="BG1878" t="s">
        <v>7116</v>
      </c>
      <c r="BH1878" t="s">
        <v>4947</v>
      </c>
      <c r="BI1878" t="s">
        <v>195</v>
      </c>
      <c r="BJ1878" t="s">
        <v>195</v>
      </c>
      <c r="BK1878" t="s">
        <v>3773</v>
      </c>
      <c r="BL1878" t="s">
        <v>7128</v>
      </c>
      <c r="BM1878" t="s">
        <v>4949</v>
      </c>
      <c r="BN1878" t="s">
        <v>7</v>
      </c>
      <c r="BO1878" t="s">
        <v>4950</v>
      </c>
      <c r="BP1878" s="441" t="str">
        <f t="shared" si="29"/>
        <v>WA.2378.EBD.955.101.A.521211</v>
      </c>
    </row>
    <row r="1879" spans="1:68">
      <c r="A1879" t="s">
        <v>4935</v>
      </c>
      <c r="B1879" t="s">
        <v>4936</v>
      </c>
      <c r="C1879" t="s">
        <v>4937</v>
      </c>
      <c r="D1879" t="s">
        <v>3795</v>
      </c>
      <c r="E1879" t="s">
        <v>197</v>
      </c>
      <c r="F1879" t="s">
        <v>3842</v>
      </c>
      <c r="G1879" t="s">
        <v>2445</v>
      </c>
      <c r="H1879" t="s">
        <v>4938</v>
      </c>
      <c r="I1879">
        <v>5</v>
      </c>
      <c r="J1879" t="s">
        <v>5047</v>
      </c>
      <c r="K1879">
        <v>1</v>
      </c>
      <c r="L1879" t="s">
        <v>805</v>
      </c>
      <c r="M1879" t="s">
        <v>8</v>
      </c>
      <c r="N1879" t="s">
        <v>179</v>
      </c>
      <c r="O1879" t="s">
        <v>503</v>
      </c>
      <c r="P1879" t="s">
        <v>8</v>
      </c>
      <c r="Q1879" t="s">
        <v>4570</v>
      </c>
      <c r="R1879" t="s">
        <v>4940</v>
      </c>
      <c r="S1879" t="s">
        <v>195</v>
      </c>
      <c r="T1879" t="s">
        <v>4570</v>
      </c>
      <c r="U1879" t="s">
        <v>4570</v>
      </c>
      <c r="V1879" t="s">
        <v>5265</v>
      </c>
      <c r="W1879" t="s">
        <v>5096</v>
      </c>
      <c r="X1879" t="s">
        <v>7129</v>
      </c>
      <c r="Y1879" t="s">
        <v>4493</v>
      </c>
      <c r="Z1879" t="s">
        <v>8</v>
      </c>
      <c r="AA1879">
        <v>0</v>
      </c>
      <c r="AB1879" t="s">
        <v>195</v>
      </c>
      <c r="AC1879">
        <v>0</v>
      </c>
      <c r="AD1879" t="s">
        <v>195</v>
      </c>
      <c r="AE1879">
        <v>0</v>
      </c>
      <c r="AF1879" t="s">
        <v>195</v>
      </c>
      <c r="AG1879">
        <v>0</v>
      </c>
      <c r="AH1879" t="s">
        <v>195</v>
      </c>
      <c r="AI1879">
        <v>3</v>
      </c>
      <c r="AJ1879" t="s">
        <v>106</v>
      </c>
      <c r="AK1879">
        <v>1000000</v>
      </c>
      <c r="AL1879">
        <v>3000000</v>
      </c>
      <c r="AM1879" t="s">
        <v>195</v>
      </c>
      <c r="AN1879">
        <v>0</v>
      </c>
      <c r="AO1879" t="s">
        <v>4943</v>
      </c>
      <c r="AP1879">
        <v>254153</v>
      </c>
      <c r="AQ1879">
        <v>10210</v>
      </c>
      <c r="AR1879">
        <v>52754</v>
      </c>
      <c r="AS1879">
        <v>54111</v>
      </c>
      <c r="AT1879">
        <v>201026</v>
      </c>
      <c r="AU1879">
        <v>120000</v>
      </c>
      <c r="AV1879">
        <v>180000</v>
      </c>
      <c r="AW1879">
        <v>180000</v>
      </c>
      <c r="AX1879">
        <v>180000</v>
      </c>
      <c r="AY1879">
        <v>144000</v>
      </c>
      <c r="AZ1879">
        <v>123746</v>
      </c>
      <c r="BA1879">
        <v>1500000</v>
      </c>
      <c r="BB1879" t="s">
        <v>3796</v>
      </c>
      <c r="BC1879" t="s">
        <v>3797</v>
      </c>
      <c r="BD1879" t="s">
        <v>3843</v>
      </c>
      <c r="BE1879" t="s">
        <v>3853</v>
      </c>
      <c r="BF1879" t="s">
        <v>6084</v>
      </c>
      <c r="BG1879" t="s">
        <v>7116</v>
      </c>
      <c r="BH1879" t="s">
        <v>4947</v>
      </c>
      <c r="BI1879" t="s">
        <v>195</v>
      </c>
      <c r="BJ1879" t="s">
        <v>195</v>
      </c>
      <c r="BK1879" t="s">
        <v>3773</v>
      </c>
      <c r="BL1879" t="s">
        <v>7130</v>
      </c>
      <c r="BM1879" t="s">
        <v>4949</v>
      </c>
      <c r="BN1879" t="s">
        <v>7</v>
      </c>
      <c r="BO1879" t="s">
        <v>4950</v>
      </c>
      <c r="BP1879" s="441" t="str">
        <f t="shared" si="29"/>
        <v>WA.2378.EBD.955.101.A.521211</v>
      </c>
    </row>
    <row r="1880" spans="1:68">
      <c r="A1880" t="s">
        <v>4935</v>
      </c>
      <c r="B1880" t="s">
        <v>4936</v>
      </c>
      <c r="C1880" t="s">
        <v>4937</v>
      </c>
      <c r="D1880" t="s">
        <v>3795</v>
      </c>
      <c r="E1880" t="s">
        <v>197</v>
      </c>
      <c r="F1880" t="s">
        <v>3842</v>
      </c>
      <c r="G1880" t="s">
        <v>2445</v>
      </c>
      <c r="H1880" t="s">
        <v>4938</v>
      </c>
      <c r="I1880">
        <v>5</v>
      </c>
      <c r="J1880" t="s">
        <v>5047</v>
      </c>
      <c r="K1880">
        <v>1</v>
      </c>
      <c r="L1880" t="s">
        <v>805</v>
      </c>
      <c r="M1880" t="s">
        <v>508</v>
      </c>
      <c r="N1880" t="s">
        <v>3124</v>
      </c>
      <c r="O1880" t="s">
        <v>503</v>
      </c>
      <c r="P1880" t="s">
        <v>8</v>
      </c>
      <c r="Q1880" t="s">
        <v>4570</v>
      </c>
      <c r="R1880" t="s">
        <v>4940</v>
      </c>
      <c r="S1880" t="s">
        <v>195</v>
      </c>
      <c r="T1880" t="s">
        <v>4570</v>
      </c>
      <c r="U1880" t="s">
        <v>4570</v>
      </c>
      <c r="V1880" t="s">
        <v>4496</v>
      </c>
      <c r="W1880" t="s">
        <v>4570</v>
      </c>
      <c r="X1880" t="s">
        <v>7131</v>
      </c>
      <c r="Y1880" t="s">
        <v>7132</v>
      </c>
      <c r="Z1880" t="s">
        <v>8</v>
      </c>
      <c r="AA1880">
        <v>0</v>
      </c>
      <c r="AB1880" t="s">
        <v>195</v>
      </c>
      <c r="AC1880">
        <v>0</v>
      </c>
      <c r="AD1880" t="s">
        <v>195</v>
      </c>
      <c r="AE1880">
        <v>0</v>
      </c>
      <c r="AF1880" t="s">
        <v>195</v>
      </c>
      <c r="AG1880">
        <v>0</v>
      </c>
      <c r="AH1880" t="s">
        <v>195</v>
      </c>
      <c r="AI1880">
        <v>60</v>
      </c>
      <c r="AJ1880" t="s">
        <v>832</v>
      </c>
      <c r="AK1880">
        <v>350000</v>
      </c>
      <c r="AL1880">
        <v>21000000</v>
      </c>
      <c r="AM1880" t="s">
        <v>195</v>
      </c>
      <c r="AN1880">
        <v>0</v>
      </c>
      <c r="AO1880" t="s">
        <v>4943</v>
      </c>
      <c r="AP1880">
        <v>1779070</v>
      </c>
      <c r="AQ1880">
        <v>71470</v>
      </c>
      <c r="AR1880">
        <v>369277</v>
      </c>
      <c r="AS1880">
        <v>378780</v>
      </c>
      <c r="AT1880">
        <v>1407180</v>
      </c>
      <c r="AU1880">
        <v>840000</v>
      </c>
      <c r="AV1880">
        <v>1260000</v>
      </c>
      <c r="AW1880">
        <v>1260000</v>
      </c>
      <c r="AX1880">
        <v>1260000</v>
      </c>
      <c r="AY1880">
        <v>1008000</v>
      </c>
      <c r="AZ1880">
        <v>866224</v>
      </c>
      <c r="BA1880">
        <v>10499999</v>
      </c>
      <c r="BB1880" t="s">
        <v>3796</v>
      </c>
      <c r="BC1880" t="s">
        <v>3797</v>
      </c>
      <c r="BD1880" t="s">
        <v>3843</v>
      </c>
      <c r="BE1880" t="s">
        <v>3853</v>
      </c>
      <c r="BF1880" t="s">
        <v>6084</v>
      </c>
      <c r="BG1880" t="s">
        <v>7133</v>
      </c>
      <c r="BH1880" t="s">
        <v>4947</v>
      </c>
      <c r="BI1880" t="s">
        <v>195</v>
      </c>
      <c r="BJ1880" t="s">
        <v>195</v>
      </c>
      <c r="BK1880" t="s">
        <v>3773</v>
      </c>
      <c r="BL1880" t="s">
        <v>7134</v>
      </c>
      <c r="BM1880" t="s">
        <v>4949</v>
      </c>
      <c r="BN1880" t="s">
        <v>7</v>
      </c>
      <c r="BO1880" t="s">
        <v>4950</v>
      </c>
      <c r="BP1880" s="441" t="str">
        <f t="shared" si="29"/>
        <v>WA.2378.EBD.955.101.B.521211</v>
      </c>
    </row>
    <row r="1881" spans="1:68">
      <c r="A1881" t="s">
        <v>4935</v>
      </c>
      <c r="B1881" t="s">
        <v>4936</v>
      </c>
      <c r="C1881" t="s">
        <v>4937</v>
      </c>
      <c r="D1881" t="s">
        <v>3795</v>
      </c>
      <c r="E1881" t="s">
        <v>197</v>
      </c>
      <c r="F1881" t="s">
        <v>3842</v>
      </c>
      <c r="G1881" t="s">
        <v>2445</v>
      </c>
      <c r="H1881" t="s">
        <v>4938</v>
      </c>
      <c r="I1881">
        <v>5</v>
      </c>
      <c r="J1881" t="s">
        <v>5047</v>
      </c>
      <c r="K1881">
        <v>1</v>
      </c>
      <c r="L1881" t="s">
        <v>805</v>
      </c>
      <c r="M1881" t="s">
        <v>508</v>
      </c>
      <c r="N1881" t="s">
        <v>3124</v>
      </c>
      <c r="O1881" t="s">
        <v>503</v>
      </c>
      <c r="P1881" t="s">
        <v>8</v>
      </c>
      <c r="Q1881" t="s">
        <v>4570</v>
      </c>
      <c r="R1881" t="s">
        <v>4940</v>
      </c>
      <c r="S1881" t="s">
        <v>195</v>
      </c>
      <c r="T1881" t="s">
        <v>4570</v>
      </c>
      <c r="U1881" t="s">
        <v>4570</v>
      </c>
      <c r="V1881" t="s">
        <v>4951</v>
      </c>
      <c r="W1881" t="s">
        <v>4496</v>
      </c>
      <c r="X1881" t="s">
        <v>7135</v>
      </c>
      <c r="Y1881" t="s">
        <v>7115</v>
      </c>
      <c r="Z1881" t="s">
        <v>8</v>
      </c>
      <c r="AA1881">
        <v>0</v>
      </c>
      <c r="AB1881" t="s">
        <v>195</v>
      </c>
      <c r="AC1881">
        <v>0</v>
      </c>
      <c r="AD1881" t="s">
        <v>195</v>
      </c>
      <c r="AE1881">
        <v>0</v>
      </c>
      <c r="AF1881" t="s">
        <v>195</v>
      </c>
      <c r="AG1881">
        <v>0</v>
      </c>
      <c r="AH1881" t="s">
        <v>195</v>
      </c>
      <c r="AI1881">
        <v>4</v>
      </c>
      <c r="AJ1881" t="s">
        <v>832</v>
      </c>
      <c r="AK1881">
        <v>1000000</v>
      </c>
      <c r="AL1881">
        <v>4000000</v>
      </c>
      <c r="AM1881" t="s">
        <v>195</v>
      </c>
      <c r="AN1881">
        <v>0</v>
      </c>
      <c r="AO1881" t="s">
        <v>4943</v>
      </c>
      <c r="AP1881">
        <v>338870</v>
      </c>
      <c r="AQ1881">
        <v>13613</v>
      </c>
      <c r="AR1881">
        <v>70339</v>
      </c>
      <c r="AS1881">
        <v>72149</v>
      </c>
      <c r="AT1881">
        <v>268034</v>
      </c>
      <c r="AU1881">
        <v>160000</v>
      </c>
      <c r="AV1881">
        <v>240000</v>
      </c>
      <c r="AW1881">
        <v>240000</v>
      </c>
      <c r="AX1881">
        <v>240000</v>
      </c>
      <c r="AY1881">
        <v>192000</v>
      </c>
      <c r="AZ1881">
        <v>164995</v>
      </c>
      <c r="BA1881">
        <v>2000000</v>
      </c>
      <c r="BB1881" t="s">
        <v>3796</v>
      </c>
      <c r="BC1881" t="s">
        <v>3797</v>
      </c>
      <c r="BD1881" t="s">
        <v>3843</v>
      </c>
      <c r="BE1881" t="s">
        <v>3853</v>
      </c>
      <c r="BF1881" t="s">
        <v>6084</v>
      </c>
      <c r="BG1881" t="s">
        <v>7133</v>
      </c>
      <c r="BH1881" t="s">
        <v>4947</v>
      </c>
      <c r="BI1881" t="s">
        <v>195</v>
      </c>
      <c r="BJ1881" t="s">
        <v>195</v>
      </c>
      <c r="BK1881" t="s">
        <v>3773</v>
      </c>
      <c r="BL1881" t="s">
        <v>7136</v>
      </c>
      <c r="BM1881" t="s">
        <v>4949</v>
      </c>
      <c r="BN1881" t="s">
        <v>7</v>
      </c>
      <c r="BO1881" t="s">
        <v>4950</v>
      </c>
      <c r="BP1881" s="441" t="str">
        <f t="shared" si="29"/>
        <v>WA.2378.EBD.955.101.B.521211</v>
      </c>
    </row>
    <row r="1882" spans="1:68">
      <c r="A1882" t="s">
        <v>4935</v>
      </c>
      <c r="B1882" t="s">
        <v>4936</v>
      </c>
      <c r="C1882" t="s">
        <v>4937</v>
      </c>
      <c r="D1882" t="s">
        <v>3795</v>
      </c>
      <c r="E1882" t="s">
        <v>197</v>
      </c>
      <c r="F1882" t="s">
        <v>3842</v>
      </c>
      <c r="G1882" t="s">
        <v>2445</v>
      </c>
      <c r="H1882" t="s">
        <v>4938</v>
      </c>
      <c r="I1882">
        <v>5</v>
      </c>
      <c r="J1882" t="s">
        <v>5047</v>
      </c>
      <c r="K1882">
        <v>1</v>
      </c>
      <c r="L1882" t="s">
        <v>805</v>
      </c>
      <c r="M1882" t="s">
        <v>508</v>
      </c>
      <c r="N1882" t="s">
        <v>3124</v>
      </c>
      <c r="O1882" t="s">
        <v>503</v>
      </c>
      <c r="P1882" t="s">
        <v>8</v>
      </c>
      <c r="Q1882" t="s">
        <v>4570</v>
      </c>
      <c r="R1882" t="s">
        <v>4940</v>
      </c>
      <c r="S1882" t="s">
        <v>195</v>
      </c>
      <c r="T1882" t="s">
        <v>4570</v>
      </c>
      <c r="U1882" t="s">
        <v>4570</v>
      </c>
      <c r="V1882" t="s">
        <v>5001</v>
      </c>
      <c r="W1882" t="s">
        <v>4951</v>
      </c>
      <c r="X1882" t="s">
        <v>7137</v>
      </c>
      <c r="Y1882" t="s">
        <v>7138</v>
      </c>
      <c r="Z1882" t="s">
        <v>8</v>
      </c>
      <c r="AA1882">
        <v>0</v>
      </c>
      <c r="AB1882" t="s">
        <v>195</v>
      </c>
      <c r="AC1882">
        <v>0</v>
      </c>
      <c r="AD1882" t="s">
        <v>195</v>
      </c>
      <c r="AE1882">
        <v>0</v>
      </c>
      <c r="AF1882" t="s">
        <v>195</v>
      </c>
      <c r="AG1882">
        <v>0</v>
      </c>
      <c r="AH1882" t="s">
        <v>195</v>
      </c>
      <c r="AI1882">
        <v>12</v>
      </c>
      <c r="AJ1882" t="s">
        <v>832</v>
      </c>
      <c r="AK1882">
        <v>100000</v>
      </c>
      <c r="AL1882">
        <v>1200000</v>
      </c>
      <c r="AM1882" t="s">
        <v>195</v>
      </c>
      <c r="AN1882">
        <v>0</v>
      </c>
      <c r="AO1882" t="s">
        <v>4943</v>
      </c>
      <c r="AP1882">
        <v>101661</v>
      </c>
      <c r="AQ1882">
        <v>4084</v>
      </c>
      <c r="AR1882">
        <v>21102</v>
      </c>
      <c r="AS1882">
        <v>21645</v>
      </c>
      <c r="AT1882">
        <v>80410</v>
      </c>
      <c r="AU1882">
        <v>48000</v>
      </c>
      <c r="AV1882">
        <v>72000</v>
      </c>
      <c r="AW1882">
        <v>72000</v>
      </c>
      <c r="AX1882">
        <v>72000</v>
      </c>
      <c r="AY1882">
        <v>57600</v>
      </c>
      <c r="AZ1882">
        <v>49498</v>
      </c>
      <c r="BA1882">
        <v>600000</v>
      </c>
      <c r="BB1882" t="s">
        <v>3796</v>
      </c>
      <c r="BC1882" t="s">
        <v>3797</v>
      </c>
      <c r="BD1882" t="s">
        <v>3843</v>
      </c>
      <c r="BE1882" t="s">
        <v>3853</v>
      </c>
      <c r="BF1882" t="s">
        <v>6084</v>
      </c>
      <c r="BG1882" t="s">
        <v>7133</v>
      </c>
      <c r="BH1882" t="s">
        <v>4947</v>
      </c>
      <c r="BI1882" t="s">
        <v>195</v>
      </c>
      <c r="BJ1882" t="s">
        <v>195</v>
      </c>
      <c r="BK1882" t="s">
        <v>3773</v>
      </c>
      <c r="BL1882" t="s">
        <v>7139</v>
      </c>
      <c r="BM1882" t="s">
        <v>4949</v>
      </c>
      <c r="BN1882" t="s">
        <v>7</v>
      </c>
      <c r="BO1882" t="s">
        <v>4950</v>
      </c>
      <c r="BP1882" s="441" t="str">
        <f t="shared" si="29"/>
        <v>WA.2378.EBD.955.101.B.521211</v>
      </c>
    </row>
    <row r="1883" spans="1:68">
      <c r="A1883" t="s">
        <v>4935</v>
      </c>
      <c r="B1883" t="s">
        <v>4936</v>
      </c>
      <c r="C1883" t="s">
        <v>4937</v>
      </c>
      <c r="D1883" t="s">
        <v>3795</v>
      </c>
      <c r="E1883" t="s">
        <v>197</v>
      </c>
      <c r="F1883" t="s">
        <v>3842</v>
      </c>
      <c r="G1883" t="s">
        <v>2445</v>
      </c>
      <c r="H1883" t="s">
        <v>4938</v>
      </c>
      <c r="I1883">
        <v>5</v>
      </c>
      <c r="J1883" t="s">
        <v>5047</v>
      </c>
      <c r="K1883">
        <v>1</v>
      </c>
      <c r="L1883" t="s">
        <v>805</v>
      </c>
      <c r="M1883" t="s">
        <v>508</v>
      </c>
      <c r="N1883" t="s">
        <v>3124</v>
      </c>
      <c r="O1883" t="s">
        <v>503</v>
      </c>
      <c r="P1883" t="s">
        <v>8</v>
      </c>
      <c r="Q1883" t="s">
        <v>4570</v>
      </c>
      <c r="R1883" t="s">
        <v>4940</v>
      </c>
      <c r="S1883" t="s">
        <v>195</v>
      </c>
      <c r="T1883" t="s">
        <v>4570</v>
      </c>
      <c r="U1883" t="s">
        <v>4570</v>
      </c>
      <c r="V1883" t="s">
        <v>5092</v>
      </c>
      <c r="W1883" t="s">
        <v>5001</v>
      </c>
      <c r="X1883" t="s">
        <v>7140</v>
      </c>
      <c r="Y1883" t="s">
        <v>7141</v>
      </c>
      <c r="Z1883" t="s">
        <v>8</v>
      </c>
      <c r="AA1883">
        <v>0</v>
      </c>
      <c r="AB1883" t="s">
        <v>195</v>
      </c>
      <c r="AC1883">
        <v>0</v>
      </c>
      <c r="AD1883" t="s">
        <v>195</v>
      </c>
      <c r="AE1883">
        <v>0</v>
      </c>
      <c r="AF1883" t="s">
        <v>195</v>
      </c>
      <c r="AG1883">
        <v>0</v>
      </c>
      <c r="AH1883" t="s">
        <v>195</v>
      </c>
      <c r="AI1883">
        <v>5</v>
      </c>
      <c r="AJ1883" t="s">
        <v>832</v>
      </c>
      <c r="AK1883">
        <v>1000000</v>
      </c>
      <c r="AL1883">
        <v>5000000</v>
      </c>
      <c r="AM1883" t="s">
        <v>195</v>
      </c>
      <c r="AN1883">
        <v>0</v>
      </c>
      <c r="AO1883" t="s">
        <v>4943</v>
      </c>
      <c r="AP1883">
        <v>423588</v>
      </c>
      <c r="AQ1883">
        <v>17017</v>
      </c>
      <c r="AR1883">
        <v>87923</v>
      </c>
      <c r="AS1883">
        <v>90186</v>
      </c>
      <c r="AT1883">
        <v>335043</v>
      </c>
      <c r="AU1883">
        <v>200000</v>
      </c>
      <c r="AV1883">
        <v>300000</v>
      </c>
      <c r="AW1883">
        <v>300000</v>
      </c>
      <c r="AX1883">
        <v>300000</v>
      </c>
      <c r="AY1883">
        <v>240000</v>
      </c>
      <c r="AZ1883">
        <v>206244</v>
      </c>
      <c r="BA1883">
        <v>2499999</v>
      </c>
      <c r="BB1883" t="s">
        <v>3796</v>
      </c>
      <c r="BC1883" t="s">
        <v>3797</v>
      </c>
      <c r="BD1883" t="s">
        <v>3843</v>
      </c>
      <c r="BE1883" t="s">
        <v>3853</v>
      </c>
      <c r="BF1883" t="s">
        <v>6084</v>
      </c>
      <c r="BG1883" t="s">
        <v>7133</v>
      </c>
      <c r="BH1883" t="s">
        <v>4947</v>
      </c>
      <c r="BI1883" t="s">
        <v>195</v>
      </c>
      <c r="BJ1883" t="s">
        <v>195</v>
      </c>
      <c r="BK1883" t="s">
        <v>3773</v>
      </c>
      <c r="BL1883" t="s">
        <v>7142</v>
      </c>
      <c r="BM1883" t="s">
        <v>4949</v>
      </c>
      <c r="BN1883" t="s">
        <v>7</v>
      </c>
      <c r="BO1883" t="s">
        <v>4950</v>
      </c>
      <c r="BP1883" s="441" t="str">
        <f t="shared" si="29"/>
        <v>WA.2378.EBD.955.101.B.521211</v>
      </c>
    </row>
    <row r="1884" spans="1:68">
      <c r="A1884" t="s">
        <v>4935</v>
      </c>
      <c r="B1884" t="s">
        <v>4936</v>
      </c>
      <c r="C1884" t="s">
        <v>4937</v>
      </c>
      <c r="D1884" t="s">
        <v>3795</v>
      </c>
      <c r="E1884" t="s">
        <v>197</v>
      </c>
      <c r="F1884" t="s">
        <v>3842</v>
      </c>
      <c r="G1884" t="s">
        <v>2445</v>
      </c>
      <c r="H1884" t="s">
        <v>4938</v>
      </c>
      <c r="I1884">
        <v>5</v>
      </c>
      <c r="J1884" t="s">
        <v>5047</v>
      </c>
      <c r="K1884">
        <v>1</v>
      </c>
      <c r="L1884" t="s">
        <v>805</v>
      </c>
      <c r="M1884" t="s">
        <v>508</v>
      </c>
      <c r="N1884" t="s">
        <v>3124</v>
      </c>
      <c r="O1884" t="s">
        <v>503</v>
      </c>
      <c r="P1884" t="s">
        <v>8</v>
      </c>
      <c r="Q1884" t="s">
        <v>4570</v>
      </c>
      <c r="R1884" t="s">
        <v>4940</v>
      </c>
      <c r="S1884" t="s">
        <v>195</v>
      </c>
      <c r="T1884" t="s">
        <v>4570</v>
      </c>
      <c r="U1884" t="s">
        <v>4570</v>
      </c>
      <c r="V1884" t="s">
        <v>5096</v>
      </c>
      <c r="W1884" t="s">
        <v>5092</v>
      </c>
      <c r="X1884" t="s">
        <v>7143</v>
      </c>
      <c r="Y1884" t="s">
        <v>4483</v>
      </c>
      <c r="Z1884" t="s">
        <v>8</v>
      </c>
      <c r="AA1884">
        <v>0</v>
      </c>
      <c r="AB1884" t="s">
        <v>195</v>
      </c>
      <c r="AC1884">
        <v>0</v>
      </c>
      <c r="AD1884" t="s">
        <v>195</v>
      </c>
      <c r="AE1884">
        <v>0</v>
      </c>
      <c r="AF1884" t="s">
        <v>195</v>
      </c>
      <c r="AG1884">
        <v>0</v>
      </c>
      <c r="AH1884" t="s">
        <v>195</v>
      </c>
      <c r="AI1884">
        <v>1</v>
      </c>
      <c r="AJ1884" t="s">
        <v>106</v>
      </c>
      <c r="AK1884">
        <v>1000000</v>
      </c>
      <c r="AL1884">
        <v>1000000</v>
      </c>
      <c r="AM1884" t="s">
        <v>195</v>
      </c>
      <c r="AN1884">
        <v>0</v>
      </c>
      <c r="AO1884" t="s">
        <v>4943</v>
      </c>
      <c r="AP1884">
        <v>84718</v>
      </c>
      <c r="AQ1884">
        <v>3403</v>
      </c>
      <c r="AR1884">
        <v>17585</v>
      </c>
      <c r="AS1884">
        <v>18037</v>
      </c>
      <c r="AT1884">
        <v>67009</v>
      </c>
      <c r="AU1884">
        <v>40000</v>
      </c>
      <c r="AV1884">
        <v>60000</v>
      </c>
      <c r="AW1884">
        <v>60000</v>
      </c>
      <c r="AX1884">
        <v>60000</v>
      </c>
      <c r="AY1884">
        <v>48000</v>
      </c>
      <c r="AZ1884">
        <v>41249</v>
      </c>
      <c r="BA1884">
        <v>499999</v>
      </c>
      <c r="BB1884" t="s">
        <v>3796</v>
      </c>
      <c r="BC1884" t="s">
        <v>3797</v>
      </c>
      <c r="BD1884" t="s">
        <v>3843</v>
      </c>
      <c r="BE1884" t="s">
        <v>3853</v>
      </c>
      <c r="BF1884" t="s">
        <v>6084</v>
      </c>
      <c r="BG1884" t="s">
        <v>7133</v>
      </c>
      <c r="BH1884" t="s">
        <v>4947</v>
      </c>
      <c r="BI1884" t="s">
        <v>195</v>
      </c>
      <c r="BJ1884" t="s">
        <v>195</v>
      </c>
      <c r="BK1884" t="s">
        <v>3773</v>
      </c>
      <c r="BL1884" t="s">
        <v>7128</v>
      </c>
      <c r="BM1884" t="s">
        <v>4949</v>
      </c>
      <c r="BN1884" t="s">
        <v>7</v>
      </c>
      <c r="BO1884" t="s">
        <v>4950</v>
      </c>
      <c r="BP1884" s="441" t="str">
        <f t="shared" si="29"/>
        <v>WA.2378.EBD.955.101.B.521211</v>
      </c>
    </row>
    <row r="1885" spans="1:68">
      <c r="A1885" t="s">
        <v>4935</v>
      </c>
      <c r="B1885" t="s">
        <v>4936</v>
      </c>
      <c r="C1885" t="s">
        <v>4937</v>
      </c>
      <c r="D1885" t="s">
        <v>3795</v>
      </c>
      <c r="E1885" t="s">
        <v>197</v>
      </c>
      <c r="F1885" t="s">
        <v>3842</v>
      </c>
      <c r="G1885" t="s">
        <v>2445</v>
      </c>
      <c r="H1885" t="s">
        <v>4938</v>
      </c>
      <c r="I1885">
        <v>5</v>
      </c>
      <c r="J1885" t="s">
        <v>5047</v>
      </c>
      <c r="K1885">
        <v>1</v>
      </c>
      <c r="L1885" t="s">
        <v>805</v>
      </c>
      <c r="M1885" t="s">
        <v>508</v>
      </c>
      <c r="N1885" t="s">
        <v>3124</v>
      </c>
      <c r="O1885" t="s">
        <v>503</v>
      </c>
      <c r="P1885" t="s">
        <v>8</v>
      </c>
      <c r="Q1885" t="s">
        <v>4570</v>
      </c>
      <c r="R1885" t="s">
        <v>4940</v>
      </c>
      <c r="S1885" t="s">
        <v>195</v>
      </c>
      <c r="T1885" t="s">
        <v>4570</v>
      </c>
      <c r="U1885" t="s">
        <v>4570</v>
      </c>
      <c r="V1885" t="s">
        <v>5265</v>
      </c>
      <c r="W1885" t="s">
        <v>5096</v>
      </c>
      <c r="X1885" t="s">
        <v>7144</v>
      </c>
      <c r="Y1885" t="s">
        <v>4493</v>
      </c>
      <c r="Z1885" t="s">
        <v>8</v>
      </c>
      <c r="AA1885">
        <v>0</v>
      </c>
      <c r="AB1885" t="s">
        <v>195</v>
      </c>
      <c r="AC1885">
        <v>0</v>
      </c>
      <c r="AD1885" t="s">
        <v>195</v>
      </c>
      <c r="AE1885">
        <v>0</v>
      </c>
      <c r="AF1885" t="s">
        <v>195</v>
      </c>
      <c r="AG1885">
        <v>0</v>
      </c>
      <c r="AH1885" t="s">
        <v>195</v>
      </c>
      <c r="AI1885">
        <v>1</v>
      </c>
      <c r="AJ1885" t="s">
        <v>106</v>
      </c>
      <c r="AK1885">
        <v>1000000</v>
      </c>
      <c r="AL1885">
        <v>1000000</v>
      </c>
      <c r="AM1885" t="s">
        <v>195</v>
      </c>
      <c r="AN1885">
        <v>0</v>
      </c>
      <c r="AO1885" t="s">
        <v>4943</v>
      </c>
      <c r="AP1885">
        <v>84718</v>
      </c>
      <c r="AQ1885">
        <v>3403</v>
      </c>
      <c r="AR1885">
        <v>17585</v>
      </c>
      <c r="AS1885">
        <v>18037</v>
      </c>
      <c r="AT1885">
        <v>67009</v>
      </c>
      <c r="AU1885">
        <v>40000</v>
      </c>
      <c r="AV1885">
        <v>60000</v>
      </c>
      <c r="AW1885">
        <v>60000</v>
      </c>
      <c r="AX1885">
        <v>60000</v>
      </c>
      <c r="AY1885">
        <v>48000</v>
      </c>
      <c r="AZ1885">
        <v>41249</v>
      </c>
      <c r="BA1885">
        <v>499999</v>
      </c>
      <c r="BB1885" t="s">
        <v>3796</v>
      </c>
      <c r="BC1885" t="s">
        <v>3797</v>
      </c>
      <c r="BD1885" t="s">
        <v>3843</v>
      </c>
      <c r="BE1885" t="s">
        <v>3853</v>
      </c>
      <c r="BF1885" t="s">
        <v>6084</v>
      </c>
      <c r="BG1885" t="s">
        <v>7133</v>
      </c>
      <c r="BH1885" t="s">
        <v>4947</v>
      </c>
      <c r="BI1885" t="s">
        <v>195</v>
      </c>
      <c r="BJ1885" t="s">
        <v>195</v>
      </c>
      <c r="BK1885" t="s">
        <v>3773</v>
      </c>
      <c r="BL1885" t="s">
        <v>7130</v>
      </c>
      <c r="BM1885" t="s">
        <v>4949</v>
      </c>
      <c r="BN1885" t="s">
        <v>7</v>
      </c>
      <c r="BO1885" t="s">
        <v>4950</v>
      </c>
      <c r="BP1885" s="441" t="str">
        <f t="shared" si="29"/>
        <v>WA.2378.EBD.955.101.B.521211</v>
      </c>
    </row>
    <row r="1886" spans="1:68">
      <c r="A1886" t="s">
        <v>4935</v>
      </c>
      <c r="B1886" t="s">
        <v>4936</v>
      </c>
      <c r="C1886" t="s">
        <v>4937</v>
      </c>
      <c r="D1886" t="s">
        <v>3795</v>
      </c>
      <c r="E1886" t="s">
        <v>197</v>
      </c>
      <c r="F1886" t="s">
        <v>3842</v>
      </c>
      <c r="G1886" t="s">
        <v>2445</v>
      </c>
      <c r="H1886" t="s">
        <v>4938</v>
      </c>
      <c r="I1886">
        <v>5</v>
      </c>
      <c r="J1886" t="s">
        <v>5047</v>
      </c>
      <c r="K1886">
        <v>1</v>
      </c>
      <c r="L1886" t="s">
        <v>805</v>
      </c>
      <c r="M1886" t="s">
        <v>509</v>
      </c>
      <c r="N1886" t="s">
        <v>3156</v>
      </c>
      <c r="O1886" t="s">
        <v>503</v>
      </c>
      <c r="P1886" t="s">
        <v>8</v>
      </c>
      <c r="Q1886" t="s">
        <v>4570</v>
      </c>
      <c r="R1886" t="s">
        <v>4940</v>
      </c>
      <c r="S1886" t="s">
        <v>195</v>
      </c>
      <c r="T1886" t="s">
        <v>4570</v>
      </c>
      <c r="U1886" t="s">
        <v>4570</v>
      </c>
      <c r="V1886" t="s">
        <v>4496</v>
      </c>
      <c r="W1886" t="s">
        <v>4570</v>
      </c>
      <c r="X1886" t="s">
        <v>7145</v>
      </c>
      <c r="Y1886" t="s">
        <v>4483</v>
      </c>
      <c r="Z1886" t="s">
        <v>8</v>
      </c>
      <c r="AA1886">
        <v>0</v>
      </c>
      <c r="AB1886" t="s">
        <v>195</v>
      </c>
      <c r="AC1886">
        <v>0</v>
      </c>
      <c r="AD1886" t="s">
        <v>195</v>
      </c>
      <c r="AE1886">
        <v>0</v>
      </c>
      <c r="AF1886" t="s">
        <v>195</v>
      </c>
      <c r="AG1886">
        <v>0</v>
      </c>
      <c r="AH1886" t="s">
        <v>195</v>
      </c>
      <c r="AI1886">
        <v>1</v>
      </c>
      <c r="AJ1886" t="s">
        <v>106</v>
      </c>
      <c r="AK1886">
        <v>500000</v>
      </c>
      <c r="AL1886">
        <v>500000</v>
      </c>
      <c r="AM1886" t="s">
        <v>195</v>
      </c>
      <c r="AN1886">
        <v>0</v>
      </c>
      <c r="AO1886" t="s">
        <v>4943</v>
      </c>
      <c r="AP1886">
        <v>42359</v>
      </c>
      <c r="AQ1886">
        <v>1702</v>
      </c>
      <c r="AR1886">
        <v>8792</v>
      </c>
      <c r="AS1886">
        <v>9019</v>
      </c>
      <c r="AT1886">
        <v>33504</v>
      </c>
      <c r="AU1886">
        <v>20000</v>
      </c>
      <c r="AV1886">
        <v>30000</v>
      </c>
      <c r="AW1886">
        <v>30000</v>
      </c>
      <c r="AX1886">
        <v>30000</v>
      </c>
      <c r="AY1886">
        <v>24000</v>
      </c>
      <c r="AZ1886">
        <v>20624</v>
      </c>
      <c r="BA1886">
        <v>250000</v>
      </c>
      <c r="BB1886" t="s">
        <v>3796</v>
      </c>
      <c r="BC1886" t="s">
        <v>3797</v>
      </c>
      <c r="BD1886" t="s">
        <v>3843</v>
      </c>
      <c r="BE1886" t="s">
        <v>3853</v>
      </c>
      <c r="BF1886" t="s">
        <v>6084</v>
      </c>
      <c r="BG1886" t="s">
        <v>7146</v>
      </c>
      <c r="BH1886" t="s">
        <v>4947</v>
      </c>
      <c r="BI1886" t="s">
        <v>195</v>
      </c>
      <c r="BJ1886" t="s">
        <v>195</v>
      </c>
      <c r="BK1886" t="s">
        <v>3773</v>
      </c>
      <c r="BL1886" t="s">
        <v>5049</v>
      </c>
      <c r="BM1886" t="s">
        <v>4949</v>
      </c>
      <c r="BN1886" t="s">
        <v>7</v>
      </c>
      <c r="BO1886" t="s">
        <v>4950</v>
      </c>
      <c r="BP1886" s="441" t="str">
        <f t="shared" si="29"/>
        <v>WA.2378.EBD.955.101.C.521211</v>
      </c>
    </row>
    <row r="1887" spans="1:68">
      <c r="A1887" t="s">
        <v>4935</v>
      </c>
      <c r="B1887" t="s">
        <v>4936</v>
      </c>
      <c r="C1887" t="s">
        <v>4937</v>
      </c>
      <c r="D1887" t="s">
        <v>3795</v>
      </c>
      <c r="E1887" t="s">
        <v>197</v>
      </c>
      <c r="F1887" t="s">
        <v>3842</v>
      </c>
      <c r="G1887" t="s">
        <v>2445</v>
      </c>
      <c r="H1887" t="s">
        <v>4938</v>
      </c>
      <c r="I1887">
        <v>5</v>
      </c>
      <c r="J1887" t="s">
        <v>5047</v>
      </c>
      <c r="K1887">
        <v>1</v>
      </c>
      <c r="L1887" t="s">
        <v>805</v>
      </c>
      <c r="M1887" t="s">
        <v>509</v>
      </c>
      <c r="N1887" t="s">
        <v>3156</v>
      </c>
      <c r="O1887" t="s">
        <v>503</v>
      </c>
      <c r="P1887" t="s">
        <v>8</v>
      </c>
      <c r="Q1887" t="s">
        <v>4570</v>
      </c>
      <c r="R1887" t="s">
        <v>4940</v>
      </c>
      <c r="S1887" t="s">
        <v>195</v>
      </c>
      <c r="T1887" t="s">
        <v>4570</v>
      </c>
      <c r="U1887" t="s">
        <v>4570</v>
      </c>
      <c r="V1887" t="s">
        <v>4951</v>
      </c>
      <c r="W1887" t="s">
        <v>4496</v>
      </c>
      <c r="X1887" t="s">
        <v>7147</v>
      </c>
      <c r="Y1887" t="s">
        <v>4493</v>
      </c>
      <c r="Z1887" t="s">
        <v>8</v>
      </c>
      <c r="AA1887">
        <v>0</v>
      </c>
      <c r="AB1887" t="s">
        <v>195</v>
      </c>
      <c r="AC1887">
        <v>0</v>
      </c>
      <c r="AD1887" t="s">
        <v>195</v>
      </c>
      <c r="AE1887">
        <v>0</v>
      </c>
      <c r="AF1887" t="s">
        <v>195</v>
      </c>
      <c r="AG1887">
        <v>0</v>
      </c>
      <c r="AH1887" t="s">
        <v>195</v>
      </c>
      <c r="AI1887">
        <v>1</v>
      </c>
      <c r="AJ1887" t="s">
        <v>106</v>
      </c>
      <c r="AK1887">
        <v>500000</v>
      </c>
      <c r="AL1887">
        <v>500000</v>
      </c>
      <c r="AM1887" t="s">
        <v>195</v>
      </c>
      <c r="AN1887">
        <v>0</v>
      </c>
      <c r="AO1887" t="s">
        <v>4943</v>
      </c>
      <c r="AP1887">
        <v>42359</v>
      </c>
      <c r="AQ1887">
        <v>1702</v>
      </c>
      <c r="AR1887">
        <v>8792</v>
      </c>
      <c r="AS1887">
        <v>9019</v>
      </c>
      <c r="AT1887">
        <v>33504</v>
      </c>
      <c r="AU1887">
        <v>20000</v>
      </c>
      <c r="AV1887">
        <v>30000</v>
      </c>
      <c r="AW1887">
        <v>30000</v>
      </c>
      <c r="AX1887">
        <v>30000</v>
      </c>
      <c r="AY1887">
        <v>24000</v>
      </c>
      <c r="AZ1887">
        <v>20624</v>
      </c>
      <c r="BA1887">
        <v>250000</v>
      </c>
      <c r="BB1887" t="s">
        <v>3796</v>
      </c>
      <c r="BC1887" t="s">
        <v>3797</v>
      </c>
      <c r="BD1887" t="s">
        <v>3843</v>
      </c>
      <c r="BE1887" t="s">
        <v>3853</v>
      </c>
      <c r="BF1887" t="s">
        <v>6084</v>
      </c>
      <c r="BG1887" t="s">
        <v>7146</v>
      </c>
      <c r="BH1887" t="s">
        <v>4947</v>
      </c>
      <c r="BI1887" t="s">
        <v>195</v>
      </c>
      <c r="BJ1887" t="s">
        <v>195</v>
      </c>
      <c r="BK1887" t="s">
        <v>3773</v>
      </c>
      <c r="BL1887" t="s">
        <v>5450</v>
      </c>
      <c r="BM1887" t="s">
        <v>4949</v>
      </c>
      <c r="BN1887" t="s">
        <v>7</v>
      </c>
      <c r="BO1887" t="s">
        <v>4950</v>
      </c>
      <c r="BP1887" s="441" t="str">
        <f t="shared" si="29"/>
        <v>WA.2378.EBD.955.101.C.521211</v>
      </c>
    </row>
    <row r="1888" spans="1:68">
      <c r="A1888" t="s">
        <v>4935</v>
      </c>
      <c r="B1888" t="s">
        <v>4936</v>
      </c>
      <c r="C1888" t="s">
        <v>4937</v>
      </c>
      <c r="D1888" t="s">
        <v>3795</v>
      </c>
      <c r="E1888" t="s">
        <v>197</v>
      </c>
      <c r="F1888" t="s">
        <v>3842</v>
      </c>
      <c r="G1888" t="s">
        <v>2445</v>
      </c>
      <c r="H1888" t="s">
        <v>4938</v>
      </c>
      <c r="I1888">
        <v>5</v>
      </c>
      <c r="J1888" t="s">
        <v>5047</v>
      </c>
      <c r="K1888">
        <v>1</v>
      </c>
      <c r="L1888" t="s">
        <v>805</v>
      </c>
      <c r="M1888" t="s">
        <v>509</v>
      </c>
      <c r="N1888" t="s">
        <v>3156</v>
      </c>
      <c r="O1888" t="s">
        <v>503</v>
      </c>
      <c r="P1888" t="s">
        <v>8</v>
      </c>
      <c r="Q1888" t="s">
        <v>4570</v>
      </c>
      <c r="R1888" t="s">
        <v>4940</v>
      </c>
      <c r="S1888" t="s">
        <v>195</v>
      </c>
      <c r="T1888" t="s">
        <v>4570</v>
      </c>
      <c r="U1888" t="s">
        <v>4570</v>
      </c>
      <c r="V1888" t="s">
        <v>5001</v>
      </c>
      <c r="W1888" t="s">
        <v>4951</v>
      </c>
      <c r="X1888" t="s">
        <v>7148</v>
      </c>
      <c r="Y1888" t="s">
        <v>7149</v>
      </c>
      <c r="Z1888" t="s">
        <v>8</v>
      </c>
      <c r="AA1888">
        <v>0</v>
      </c>
      <c r="AB1888" t="s">
        <v>195</v>
      </c>
      <c r="AC1888">
        <v>0</v>
      </c>
      <c r="AD1888" t="s">
        <v>195</v>
      </c>
      <c r="AE1888">
        <v>0</v>
      </c>
      <c r="AF1888" t="s">
        <v>195</v>
      </c>
      <c r="AG1888">
        <v>0</v>
      </c>
      <c r="AH1888" t="s">
        <v>195</v>
      </c>
      <c r="AI1888">
        <v>1</v>
      </c>
      <c r="AJ1888" t="s">
        <v>832</v>
      </c>
      <c r="AK1888">
        <v>1000000</v>
      </c>
      <c r="AL1888">
        <v>1000000</v>
      </c>
      <c r="AM1888" t="s">
        <v>195</v>
      </c>
      <c r="AN1888">
        <v>0</v>
      </c>
      <c r="AO1888" t="s">
        <v>4943</v>
      </c>
      <c r="AP1888">
        <v>84718</v>
      </c>
      <c r="AQ1888">
        <v>3403</v>
      </c>
      <c r="AR1888">
        <v>17585</v>
      </c>
      <c r="AS1888">
        <v>18037</v>
      </c>
      <c r="AT1888">
        <v>67009</v>
      </c>
      <c r="AU1888">
        <v>40000</v>
      </c>
      <c r="AV1888">
        <v>60000</v>
      </c>
      <c r="AW1888">
        <v>60000</v>
      </c>
      <c r="AX1888">
        <v>60000</v>
      </c>
      <c r="AY1888">
        <v>48000</v>
      </c>
      <c r="AZ1888">
        <v>41249</v>
      </c>
      <c r="BA1888">
        <v>499999</v>
      </c>
      <c r="BB1888" t="s">
        <v>3796</v>
      </c>
      <c r="BC1888" t="s">
        <v>3797</v>
      </c>
      <c r="BD1888" t="s">
        <v>3843</v>
      </c>
      <c r="BE1888" t="s">
        <v>3853</v>
      </c>
      <c r="BF1888" t="s">
        <v>6084</v>
      </c>
      <c r="BG1888" t="s">
        <v>7146</v>
      </c>
      <c r="BH1888" t="s">
        <v>4947</v>
      </c>
      <c r="BI1888" t="s">
        <v>195</v>
      </c>
      <c r="BJ1888" t="s">
        <v>195</v>
      </c>
      <c r="BK1888" t="s">
        <v>3773</v>
      </c>
      <c r="BL1888" t="s">
        <v>7150</v>
      </c>
      <c r="BM1888" t="s">
        <v>4949</v>
      </c>
      <c r="BN1888" t="s">
        <v>7</v>
      </c>
      <c r="BO1888" t="s">
        <v>4950</v>
      </c>
      <c r="BP1888" s="441" t="str">
        <f t="shared" si="29"/>
        <v>WA.2378.EBD.955.101.C.521211</v>
      </c>
    </row>
    <row r="1889" spans="1:68">
      <c r="A1889" t="s">
        <v>4935</v>
      </c>
      <c r="B1889" t="s">
        <v>4936</v>
      </c>
      <c r="C1889" t="s">
        <v>4937</v>
      </c>
      <c r="D1889" t="s">
        <v>3795</v>
      </c>
      <c r="E1889" t="s">
        <v>197</v>
      </c>
      <c r="F1889" t="s">
        <v>3842</v>
      </c>
      <c r="G1889" t="s">
        <v>2445</v>
      </c>
      <c r="H1889" t="s">
        <v>4938</v>
      </c>
      <c r="I1889">
        <v>5</v>
      </c>
      <c r="J1889" t="s">
        <v>5047</v>
      </c>
      <c r="K1889">
        <v>1</v>
      </c>
      <c r="L1889" t="s">
        <v>805</v>
      </c>
      <c r="M1889" t="s">
        <v>509</v>
      </c>
      <c r="N1889" t="s">
        <v>3156</v>
      </c>
      <c r="O1889" t="s">
        <v>503</v>
      </c>
      <c r="P1889" t="s">
        <v>8</v>
      </c>
      <c r="Q1889" t="s">
        <v>4570</v>
      </c>
      <c r="R1889" t="s">
        <v>4940</v>
      </c>
      <c r="S1889" t="s">
        <v>195</v>
      </c>
      <c r="T1889" t="s">
        <v>4570</v>
      </c>
      <c r="U1889" t="s">
        <v>4570</v>
      </c>
      <c r="V1889" t="s">
        <v>5092</v>
      </c>
      <c r="W1889" t="s">
        <v>5001</v>
      </c>
      <c r="X1889" t="s">
        <v>7151</v>
      </c>
      <c r="Y1889" t="s">
        <v>7152</v>
      </c>
      <c r="Z1889" t="s">
        <v>8</v>
      </c>
      <c r="AA1889">
        <v>0</v>
      </c>
      <c r="AB1889" t="s">
        <v>195</v>
      </c>
      <c r="AC1889">
        <v>0</v>
      </c>
      <c r="AD1889" t="s">
        <v>195</v>
      </c>
      <c r="AE1889">
        <v>0</v>
      </c>
      <c r="AF1889" t="s">
        <v>195</v>
      </c>
      <c r="AG1889">
        <v>0</v>
      </c>
      <c r="AH1889" t="s">
        <v>195</v>
      </c>
      <c r="AI1889">
        <v>60</v>
      </c>
      <c r="AJ1889" t="s">
        <v>832</v>
      </c>
      <c r="AK1889">
        <v>350000</v>
      </c>
      <c r="AL1889">
        <v>21000000</v>
      </c>
      <c r="AM1889" t="s">
        <v>195</v>
      </c>
      <c r="AN1889">
        <v>0</v>
      </c>
      <c r="AO1889" t="s">
        <v>4943</v>
      </c>
      <c r="AP1889">
        <v>1779070</v>
      </c>
      <c r="AQ1889">
        <v>71470</v>
      </c>
      <c r="AR1889">
        <v>369277</v>
      </c>
      <c r="AS1889">
        <v>378780</v>
      </c>
      <c r="AT1889">
        <v>1407180</v>
      </c>
      <c r="AU1889">
        <v>840000</v>
      </c>
      <c r="AV1889">
        <v>1260000</v>
      </c>
      <c r="AW1889">
        <v>1260000</v>
      </c>
      <c r="AX1889">
        <v>1260000</v>
      </c>
      <c r="AY1889">
        <v>1008000</v>
      </c>
      <c r="AZ1889">
        <v>866224</v>
      </c>
      <c r="BA1889">
        <v>10499999</v>
      </c>
      <c r="BB1889" t="s">
        <v>3796</v>
      </c>
      <c r="BC1889" t="s">
        <v>3797</v>
      </c>
      <c r="BD1889" t="s">
        <v>3843</v>
      </c>
      <c r="BE1889" t="s">
        <v>3853</v>
      </c>
      <c r="BF1889" t="s">
        <v>6084</v>
      </c>
      <c r="BG1889" t="s">
        <v>7146</v>
      </c>
      <c r="BH1889" t="s">
        <v>4947</v>
      </c>
      <c r="BI1889" t="s">
        <v>195</v>
      </c>
      <c r="BJ1889" t="s">
        <v>195</v>
      </c>
      <c r="BK1889" t="s">
        <v>3773</v>
      </c>
      <c r="BL1889" t="s">
        <v>7153</v>
      </c>
      <c r="BM1889" t="s">
        <v>4949</v>
      </c>
      <c r="BN1889" t="s">
        <v>7</v>
      </c>
      <c r="BO1889" t="s">
        <v>4950</v>
      </c>
      <c r="BP1889" s="441" t="str">
        <f t="shared" si="29"/>
        <v>WA.2378.EBD.955.101.C.521211</v>
      </c>
    </row>
    <row r="1890" spans="1:68">
      <c r="A1890" t="s">
        <v>4935</v>
      </c>
      <c r="B1890" t="s">
        <v>4936</v>
      </c>
      <c r="C1890" t="s">
        <v>4937</v>
      </c>
      <c r="D1890" t="s">
        <v>3795</v>
      </c>
      <c r="E1890" t="s">
        <v>197</v>
      </c>
      <c r="F1890" t="s">
        <v>3842</v>
      </c>
      <c r="G1890" t="s">
        <v>2445</v>
      </c>
      <c r="H1890" t="s">
        <v>4938</v>
      </c>
      <c r="I1890">
        <v>5</v>
      </c>
      <c r="J1890" t="s">
        <v>5047</v>
      </c>
      <c r="K1890">
        <v>1</v>
      </c>
      <c r="L1890" t="s">
        <v>805</v>
      </c>
      <c r="M1890" t="s">
        <v>511</v>
      </c>
      <c r="N1890" t="s">
        <v>181</v>
      </c>
      <c r="O1890" t="s">
        <v>503</v>
      </c>
      <c r="P1890" t="s">
        <v>8</v>
      </c>
      <c r="Q1890" t="s">
        <v>4570</v>
      </c>
      <c r="R1890" t="s">
        <v>4940</v>
      </c>
      <c r="S1890" t="s">
        <v>195</v>
      </c>
      <c r="T1890" t="s">
        <v>4570</v>
      </c>
      <c r="U1890" t="s">
        <v>4570</v>
      </c>
      <c r="V1890" t="s">
        <v>4496</v>
      </c>
      <c r="W1890" t="s">
        <v>4570</v>
      </c>
      <c r="X1890" t="s">
        <v>7154</v>
      </c>
      <c r="Y1890" t="s">
        <v>4579</v>
      </c>
      <c r="Z1890" t="s">
        <v>8</v>
      </c>
      <c r="AA1890">
        <v>0</v>
      </c>
      <c r="AB1890" t="s">
        <v>195</v>
      </c>
      <c r="AC1890">
        <v>0</v>
      </c>
      <c r="AD1890" t="s">
        <v>195</v>
      </c>
      <c r="AE1890">
        <v>0</v>
      </c>
      <c r="AF1890" t="s">
        <v>195</v>
      </c>
      <c r="AG1890">
        <v>0</v>
      </c>
      <c r="AH1890" t="s">
        <v>195</v>
      </c>
      <c r="AI1890">
        <v>12</v>
      </c>
      <c r="AJ1890" t="s">
        <v>832</v>
      </c>
      <c r="AK1890">
        <v>100000</v>
      </c>
      <c r="AL1890">
        <v>1200000</v>
      </c>
      <c r="AM1890" t="s">
        <v>195</v>
      </c>
      <c r="AN1890">
        <v>0</v>
      </c>
      <c r="AO1890" t="s">
        <v>4943</v>
      </c>
      <c r="AP1890">
        <v>101661</v>
      </c>
      <c r="AQ1890">
        <v>4084</v>
      </c>
      <c r="AR1890">
        <v>21102</v>
      </c>
      <c r="AS1890">
        <v>21645</v>
      </c>
      <c r="AT1890">
        <v>80410</v>
      </c>
      <c r="AU1890">
        <v>48000</v>
      </c>
      <c r="AV1890">
        <v>72000</v>
      </c>
      <c r="AW1890">
        <v>72000</v>
      </c>
      <c r="AX1890">
        <v>72000</v>
      </c>
      <c r="AY1890">
        <v>57600</v>
      </c>
      <c r="AZ1890">
        <v>49498</v>
      </c>
      <c r="BA1890">
        <v>600000</v>
      </c>
      <c r="BB1890" t="s">
        <v>3796</v>
      </c>
      <c r="BC1890" t="s">
        <v>3797</v>
      </c>
      <c r="BD1890" t="s">
        <v>3843</v>
      </c>
      <c r="BE1890" t="s">
        <v>3853</v>
      </c>
      <c r="BF1890" t="s">
        <v>6084</v>
      </c>
      <c r="BG1890" t="s">
        <v>7155</v>
      </c>
      <c r="BH1890" t="s">
        <v>4947</v>
      </c>
      <c r="BI1890" t="s">
        <v>195</v>
      </c>
      <c r="BJ1890" t="s">
        <v>195</v>
      </c>
      <c r="BK1890" t="s">
        <v>3773</v>
      </c>
      <c r="BL1890" t="s">
        <v>6626</v>
      </c>
      <c r="BM1890" t="s">
        <v>4949</v>
      </c>
      <c r="BN1890" t="s">
        <v>7</v>
      </c>
      <c r="BO1890" t="s">
        <v>4950</v>
      </c>
      <c r="BP1890" s="441" t="str">
        <f t="shared" si="29"/>
        <v>WA.2378.EBD.955.101.D.521211</v>
      </c>
    </row>
    <row r="1891" spans="1:68">
      <c r="A1891" t="s">
        <v>4935</v>
      </c>
      <c r="B1891" t="s">
        <v>4936</v>
      </c>
      <c r="C1891" t="s">
        <v>4937</v>
      </c>
      <c r="D1891" t="s">
        <v>3795</v>
      </c>
      <c r="E1891" t="s">
        <v>197</v>
      </c>
      <c r="F1891" t="s">
        <v>3842</v>
      </c>
      <c r="G1891" t="s">
        <v>2445</v>
      </c>
      <c r="H1891" t="s">
        <v>4938</v>
      </c>
      <c r="I1891">
        <v>5</v>
      </c>
      <c r="J1891" t="s">
        <v>5047</v>
      </c>
      <c r="K1891">
        <v>1</v>
      </c>
      <c r="L1891" t="s">
        <v>805</v>
      </c>
      <c r="M1891" t="s">
        <v>511</v>
      </c>
      <c r="N1891" t="s">
        <v>181</v>
      </c>
      <c r="O1891" t="s">
        <v>503</v>
      </c>
      <c r="P1891" t="s">
        <v>8</v>
      </c>
      <c r="Q1891" t="s">
        <v>4570</v>
      </c>
      <c r="R1891" t="s">
        <v>4940</v>
      </c>
      <c r="S1891" t="s">
        <v>195</v>
      </c>
      <c r="T1891" t="s">
        <v>4570</v>
      </c>
      <c r="U1891" t="s">
        <v>4570</v>
      </c>
      <c r="V1891" t="s">
        <v>4951</v>
      </c>
      <c r="W1891" t="s">
        <v>4496</v>
      </c>
      <c r="X1891" t="s">
        <v>7156</v>
      </c>
      <c r="Y1891" t="s">
        <v>7157</v>
      </c>
      <c r="Z1891" t="s">
        <v>8</v>
      </c>
      <c r="AA1891">
        <v>0</v>
      </c>
      <c r="AB1891" t="s">
        <v>195</v>
      </c>
      <c r="AC1891">
        <v>0</v>
      </c>
      <c r="AD1891" t="s">
        <v>195</v>
      </c>
      <c r="AE1891">
        <v>0</v>
      </c>
      <c r="AF1891" t="s">
        <v>195</v>
      </c>
      <c r="AG1891">
        <v>0</v>
      </c>
      <c r="AH1891" t="s">
        <v>195</v>
      </c>
      <c r="AI1891">
        <v>4</v>
      </c>
      <c r="AJ1891" t="s">
        <v>832</v>
      </c>
      <c r="AK1891">
        <v>100000</v>
      </c>
      <c r="AL1891">
        <v>400000</v>
      </c>
      <c r="AM1891" t="s">
        <v>195</v>
      </c>
      <c r="AN1891">
        <v>0</v>
      </c>
      <c r="AO1891" t="s">
        <v>4943</v>
      </c>
      <c r="AP1891">
        <v>33887</v>
      </c>
      <c r="AQ1891">
        <v>1361</v>
      </c>
      <c r="AR1891">
        <v>7034</v>
      </c>
      <c r="AS1891">
        <v>7215</v>
      </c>
      <c r="AT1891">
        <v>26803</v>
      </c>
      <c r="AU1891">
        <v>16000</v>
      </c>
      <c r="AV1891">
        <v>24000</v>
      </c>
      <c r="AW1891">
        <v>24000</v>
      </c>
      <c r="AX1891">
        <v>24000</v>
      </c>
      <c r="AY1891">
        <v>19200</v>
      </c>
      <c r="AZ1891">
        <v>16499</v>
      </c>
      <c r="BA1891">
        <v>200001</v>
      </c>
      <c r="BB1891" t="s">
        <v>3796</v>
      </c>
      <c r="BC1891" t="s">
        <v>3797</v>
      </c>
      <c r="BD1891" t="s">
        <v>3843</v>
      </c>
      <c r="BE1891" t="s">
        <v>3853</v>
      </c>
      <c r="BF1891" t="s">
        <v>6084</v>
      </c>
      <c r="BG1891" t="s">
        <v>7155</v>
      </c>
      <c r="BH1891" t="s">
        <v>4947</v>
      </c>
      <c r="BI1891" t="s">
        <v>195</v>
      </c>
      <c r="BJ1891" t="s">
        <v>195</v>
      </c>
      <c r="BK1891" t="s">
        <v>3773</v>
      </c>
      <c r="BL1891" t="s">
        <v>7158</v>
      </c>
      <c r="BM1891" t="s">
        <v>4949</v>
      </c>
      <c r="BN1891" t="s">
        <v>7</v>
      </c>
      <c r="BO1891" t="s">
        <v>4950</v>
      </c>
      <c r="BP1891" s="441" t="str">
        <f t="shared" si="29"/>
        <v>WA.2378.EBD.955.101.D.521211</v>
      </c>
    </row>
    <row r="1892" spans="1:68">
      <c r="A1892" t="s">
        <v>4935</v>
      </c>
      <c r="B1892" t="s">
        <v>4936</v>
      </c>
      <c r="C1892" t="s">
        <v>4937</v>
      </c>
      <c r="D1892" t="s">
        <v>3795</v>
      </c>
      <c r="E1892" t="s">
        <v>197</v>
      </c>
      <c r="F1892" t="s">
        <v>3842</v>
      </c>
      <c r="G1892" t="s">
        <v>2445</v>
      </c>
      <c r="H1892" t="s">
        <v>4938</v>
      </c>
      <c r="I1892">
        <v>5</v>
      </c>
      <c r="J1892" t="s">
        <v>5047</v>
      </c>
      <c r="K1892">
        <v>1</v>
      </c>
      <c r="L1892" t="s">
        <v>805</v>
      </c>
      <c r="M1892" t="s">
        <v>516</v>
      </c>
      <c r="N1892" t="s">
        <v>182</v>
      </c>
      <c r="O1892" t="s">
        <v>503</v>
      </c>
      <c r="P1892" t="s">
        <v>8</v>
      </c>
      <c r="Q1892" t="s">
        <v>4570</v>
      </c>
      <c r="R1892" t="s">
        <v>4940</v>
      </c>
      <c r="S1892" t="s">
        <v>195</v>
      </c>
      <c r="T1892" t="s">
        <v>4570</v>
      </c>
      <c r="U1892" t="s">
        <v>4570</v>
      </c>
      <c r="V1892" t="s">
        <v>4496</v>
      </c>
      <c r="W1892" t="s">
        <v>4570</v>
      </c>
      <c r="X1892" t="s">
        <v>7159</v>
      </c>
      <c r="Y1892" t="s">
        <v>7160</v>
      </c>
      <c r="Z1892" t="s">
        <v>8</v>
      </c>
      <c r="AA1892">
        <v>0</v>
      </c>
      <c r="AB1892" t="s">
        <v>195</v>
      </c>
      <c r="AC1892">
        <v>0</v>
      </c>
      <c r="AD1892" t="s">
        <v>195</v>
      </c>
      <c r="AE1892">
        <v>0</v>
      </c>
      <c r="AF1892" t="s">
        <v>195</v>
      </c>
      <c r="AG1892">
        <v>0</v>
      </c>
      <c r="AH1892" t="s">
        <v>195</v>
      </c>
      <c r="AI1892">
        <v>28</v>
      </c>
      <c r="AJ1892" t="s">
        <v>832</v>
      </c>
      <c r="AK1892">
        <v>500000</v>
      </c>
      <c r="AL1892">
        <v>14000000</v>
      </c>
      <c r="AM1892" t="s">
        <v>195</v>
      </c>
      <c r="AN1892">
        <v>0</v>
      </c>
      <c r="AO1892" t="s">
        <v>4943</v>
      </c>
      <c r="AP1892">
        <v>1186046</v>
      </c>
      <c r="AQ1892">
        <v>47647</v>
      </c>
      <c r="AR1892">
        <v>246185</v>
      </c>
      <c r="AS1892">
        <v>252520</v>
      </c>
      <c r="AT1892">
        <v>938120</v>
      </c>
      <c r="AU1892">
        <v>560000</v>
      </c>
      <c r="AV1892">
        <v>840000</v>
      </c>
      <c r="AW1892">
        <v>840000</v>
      </c>
      <c r="AX1892">
        <v>840000</v>
      </c>
      <c r="AY1892">
        <v>672000</v>
      </c>
      <c r="AZ1892">
        <v>577482</v>
      </c>
      <c r="BA1892">
        <v>7000000</v>
      </c>
      <c r="BB1892" t="s">
        <v>3796</v>
      </c>
      <c r="BC1892" t="s">
        <v>3797</v>
      </c>
      <c r="BD1892" t="s">
        <v>3843</v>
      </c>
      <c r="BE1892" t="s">
        <v>3853</v>
      </c>
      <c r="BF1892" t="s">
        <v>6084</v>
      </c>
      <c r="BG1892" t="s">
        <v>7161</v>
      </c>
      <c r="BH1892" t="s">
        <v>4947</v>
      </c>
      <c r="BI1892" t="s">
        <v>195</v>
      </c>
      <c r="BJ1892" t="s">
        <v>195</v>
      </c>
      <c r="BK1892" t="s">
        <v>3773</v>
      </c>
      <c r="BL1892" t="s">
        <v>7162</v>
      </c>
      <c r="BM1892" t="s">
        <v>4949</v>
      </c>
      <c r="BN1892" t="s">
        <v>7</v>
      </c>
      <c r="BO1892" t="s">
        <v>4950</v>
      </c>
      <c r="BP1892" s="441" t="str">
        <f t="shared" si="29"/>
        <v>WA.2378.EBD.955.101.E.521211</v>
      </c>
    </row>
    <row r="1893" spans="1:68">
      <c r="A1893" t="s">
        <v>4935</v>
      </c>
      <c r="B1893" t="s">
        <v>4936</v>
      </c>
      <c r="C1893" t="s">
        <v>4937</v>
      </c>
      <c r="D1893" t="s">
        <v>3795</v>
      </c>
      <c r="E1893" t="s">
        <v>197</v>
      </c>
      <c r="F1893" t="s">
        <v>3842</v>
      </c>
      <c r="G1893" t="s">
        <v>2445</v>
      </c>
      <c r="H1893" t="s">
        <v>4938</v>
      </c>
      <c r="I1893">
        <v>5</v>
      </c>
      <c r="J1893" t="s">
        <v>5047</v>
      </c>
      <c r="K1893">
        <v>1</v>
      </c>
      <c r="L1893" t="s">
        <v>805</v>
      </c>
      <c r="M1893" t="s">
        <v>516</v>
      </c>
      <c r="N1893" t="s">
        <v>182</v>
      </c>
      <c r="O1893" t="s">
        <v>503</v>
      </c>
      <c r="P1893" t="s">
        <v>8</v>
      </c>
      <c r="Q1893" t="s">
        <v>4570</v>
      </c>
      <c r="R1893" t="s">
        <v>4940</v>
      </c>
      <c r="S1893" t="s">
        <v>195</v>
      </c>
      <c r="T1893" t="s">
        <v>4570</v>
      </c>
      <c r="U1893" t="s">
        <v>4570</v>
      </c>
      <c r="V1893" t="s">
        <v>4951</v>
      </c>
      <c r="W1893" t="s">
        <v>4496</v>
      </c>
      <c r="X1893" t="s">
        <v>7163</v>
      </c>
      <c r="Y1893" t="s">
        <v>7164</v>
      </c>
      <c r="Z1893" t="s">
        <v>8</v>
      </c>
      <c r="AA1893">
        <v>0</v>
      </c>
      <c r="AB1893" t="s">
        <v>195</v>
      </c>
      <c r="AC1893">
        <v>0</v>
      </c>
      <c r="AD1893" t="s">
        <v>195</v>
      </c>
      <c r="AE1893">
        <v>0</v>
      </c>
      <c r="AF1893" t="s">
        <v>195</v>
      </c>
      <c r="AG1893">
        <v>0</v>
      </c>
      <c r="AH1893" t="s">
        <v>195</v>
      </c>
      <c r="AI1893">
        <v>1</v>
      </c>
      <c r="AJ1893" t="s">
        <v>832</v>
      </c>
      <c r="AK1893">
        <v>1000000</v>
      </c>
      <c r="AL1893">
        <v>1000000</v>
      </c>
      <c r="AM1893" t="s">
        <v>195</v>
      </c>
      <c r="AN1893">
        <v>0</v>
      </c>
      <c r="AO1893" t="s">
        <v>4943</v>
      </c>
      <c r="AP1893">
        <v>84718</v>
      </c>
      <c r="AQ1893">
        <v>3403</v>
      </c>
      <c r="AR1893">
        <v>17585</v>
      </c>
      <c r="AS1893">
        <v>18037</v>
      </c>
      <c r="AT1893">
        <v>67009</v>
      </c>
      <c r="AU1893">
        <v>40000</v>
      </c>
      <c r="AV1893">
        <v>60000</v>
      </c>
      <c r="AW1893">
        <v>60000</v>
      </c>
      <c r="AX1893">
        <v>60000</v>
      </c>
      <c r="AY1893">
        <v>48000</v>
      </c>
      <c r="AZ1893">
        <v>41249</v>
      </c>
      <c r="BA1893">
        <v>499999</v>
      </c>
      <c r="BB1893" t="s">
        <v>3796</v>
      </c>
      <c r="BC1893" t="s">
        <v>3797</v>
      </c>
      <c r="BD1893" t="s">
        <v>3843</v>
      </c>
      <c r="BE1893" t="s">
        <v>3853</v>
      </c>
      <c r="BF1893" t="s">
        <v>6084</v>
      </c>
      <c r="BG1893" t="s">
        <v>7161</v>
      </c>
      <c r="BH1893" t="s">
        <v>4947</v>
      </c>
      <c r="BI1893" t="s">
        <v>195</v>
      </c>
      <c r="BJ1893" t="s">
        <v>195</v>
      </c>
      <c r="BK1893" t="s">
        <v>3773</v>
      </c>
      <c r="BL1893" t="s">
        <v>7165</v>
      </c>
      <c r="BM1893" t="s">
        <v>4949</v>
      </c>
      <c r="BN1893" t="s">
        <v>7</v>
      </c>
      <c r="BO1893" t="s">
        <v>4950</v>
      </c>
      <c r="BP1893" s="441" t="str">
        <f t="shared" si="29"/>
        <v>WA.2378.EBD.955.101.E.521211</v>
      </c>
    </row>
    <row r="1894" spans="1:68">
      <c r="A1894" t="s">
        <v>4935</v>
      </c>
      <c r="B1894" t="s">
        <v>4936</v>
      </c>
      <c r="C1894" t="s">
        <v>4937</v>
      </c>
      <c r="D1894" t="s">
        <v>3795</v>
      </c>
      <c r="E1894" t="s">
        <v>197</v>
      </c>
      <c r="F1894" t="s">
        <v>3842</v>
      </c>
      <c r="G1894" t="s">
        <v>2445</v>
      </c>
      <c r="H1894" t="s">
        <v>4938</v>
      </c>
      <c r="I1894">
        <v>5</v>
      </c>
      <c r="J1894" t="s">
        <v>5047</v>
      </c>
      <c r="K1894">
        <v>1</v>
      </c>
      <c r="L1894" t="s">
        <v>805</v>
      </c>
      <c r="M1894" t="s">
        <v>516</v>
      </c>
      <c r="N1894" t="s">
        <v>182</v>
      </c>
      <c r="O1894" t="s">
        <v>503</v>
      </c>
      <c r="P1894" t="s">
        <v>8</v>
      </c>
      <c r="Q1894" t="s">
        <v>4570</v>
      </c>
      <c r="R1894" t="s">
        <v>4940</v>
      </c>
      <c r="S1894" t="s">
        <v>195</v>
      </c>
      <c r="T1894" t="s">
        <v>4570</v>
      </c>
      <c r="U1894" t="s">
        <v>4570</v>
      </c>
      <c r="V1894" t="s">
        <v>5001</v>
      </c>
      <c r="W1894" t="s">
        <v>4951</v>
      </c>
      <c r="X1894" t="s">
        <v>7166</v>
      </c>
      <c r="Y1894" t="s">
        <v>7167</v>
      </c>
      <c r="Z1894" t="s">
        <v>8</v>
      </c>
      <c r="AA1894">
        <v>0</v>
      </c>
      <c r="AB1894" t="s">
        <v>195</v>
      </c>
      <c r="AC1894">
        <v>0</v>
      </c>
      <c r="AD1894" t="s">
        <v>195</v>
      </c>
      <c r="AE1894">
        <v>0</v>
      </c>
      <c r="AF1894" t="s">
        <v>195</v>
      </c>
      <c r="AG1894">
        <v>0</v>
      </c>
      <c r="AH1894" t="s">
        <v>195</v>
      </c>
      <c r="AI1894">
        <v>2</v>
      </c>
      <c r="AJ1894" t="s">
        <v>106</v>
      </c>
      <c r="AK1894">
        <v>1000000</v>
      </c>
      <c r="AL1894">
        <v>2000000</v>
      </c>
      <c r="AM1894" t="s">
        <v>195</v>
      </c>
      <c r="AN1894">
        <v>0</v>
      </c>
      <c r="AO1894" t="s">
        <v>4943</v>
      </c>
      <c r="AP1894">
        <v>169435</v>
      </c>
      <c r="AQ1894">
        <v>6807</v>
      </c>
      <c r="AR1894">
        <v>35169</v>
      </c>
      <c r="AS1894">
        <v>36074</v>
      </c>
      <c r="AT1894">
        <v>134017</v>
      </c>
      <c r="AU1894">
        <v>80000</v>
      </c>
      <c r="AV1894">
        <v>120000</v>
      </c>
      <c r="AW1894">
        <v>120000</v>
      </c>
      <c r="AX1894">
        <v>120000</v>
      </c>
      <c r="AY1894">
        <v>96000</v>
      </c>
      <c r="AZ1894">
        <v>82497</v>
      </c>
      <c r="BA1894">
        <v>1000001</v>
      </c>
      <c r="BB1894" t="s">
        <v>3796</v>
      </c>
      <c r="BC1894" t="s">
        <v>3797</v>
      </c>
      <c r="BD1894" t="s">
        <v>3843</v>
      </c>
      <c r="BE1894" t="s">
        <v>3853</v>
      </c>
      <c r="BF1894" t="s">
        <v>6084</v>
      </c>
      <c r="BG1894" t="s">
        <v>7161</v>
      </c>
      <c r="BH1894" t="s">
        <v>4947</v>
      </c>
      <c r="BI1894" t="s">
        <v>195</v>
      </c>
      <c r="BJ1894" t="s">
        <v>195</v>
      </c>
      <c r="BK1894" t="s">
        <v>3773</v>
      </c>
      <c r="BL1894" t="s">
        <v>7168</v>
      </c>
      <c r="BM1894" t="s">
        <v>4949</v>
      </c>
      <c r="BN1894" t="s">
        <v>7</v>
      </c>
      <c r="BO1894" t="s">
        <v>4950</v>
      </c>
      <c r="BP1894" s="441" t="str">
        <f t="shared" si="29"/>
        <v>WA.2378.EBD.955.101.E.521211</v>
      </c>
    </row>
    <row r="1895" spans="1:68">
      <c r="A1895" t="s">
        <v>4935</v>
      </c>
      <c r="B1895" t="s">
        <v>4936</v>
      </c>
      <c r="C1895" t="s">
        <v>4937</v>
      </c>
      <c r="D1895" t="s">
        <v>3795</v>
      </c>
      <c r="E1895" t="s">
        <v>197</v>
      </c>
      <c r="F1895" t="s">
        <v>3842</v>
      </c>
      <c r="G1895" t="s">
        <v>2445</v>
      </c>
      <c r="H1895" t="s">
        <v>4938</v>
      </c>
      <c r="I1895">
        <v>5</v>
      </c>
      <c r="J1895" t="s">
        <v>5047</v>
      </c>
      <c r="K1895">
        <v>1</v>
      </c>
      <c r="L1895" t="s">
        <v>805</v>
      </c>
      <c r="M1895" t="s">
        <v>516</v>
      </c>
      <c r="N1895" t="s">
        <v>182</v>
      </c>
      <c r="O1895" t="s">
        <v>503</v>
      </c>
      <c r="P1895" t="s">
        <v>8</v>
      </c>
      <c r="Q1895" t="s">
        <v>4570</v>
      </c>
      <c r="R1895" t="s">
        <v>4940</v>
      </c>
      <c r="S1895" t="s">
        <v>195</v>
      </c>
      <c r="T1895" t="s">
        <v>4570</v>
      </c>
      <c r="U1895" t="s">
        <v>4570</v>
      </c>
      <c r="V1895" t="s">
        <v>5092</v>
      </c>
      <c r="W1895" t="s">
        <v>5001</v>
      </c>
      <c r="X1895" t="s">
        <v>7169</v>
      </c>
      <c r="Y1895" t="s">
        <v>7170</v>
      </c>
      <c r="Z1895" t="s">
        <v>8</v>
      </c>
      <c r="AA1895">
        <v>0</v>
      </c>
      <c r="AB1895" t="s">
        <v>195</v>
      </c>
      <c r="AC1895">
        <v>0</v>
      </c>
      <c r="AD1895" t="s">
        <v>195</v>
      </c>
      <c r="AE1895">
        <v>0</v>
      </c>
      <c r="AF1895" t="s">
        <v>195</v>
      </c>
      <c r="AG1895">
        <v>0</v>
      </c>
      <c r="AH1895" t="s">
        <v>195</v>
      </c>
      <c r="AI1895">
        <v>2</v>
      </c>
      <c r="AJ1895" t="s">
        <v>832</v>
      </c>
      <c r="AK1895">
        <v>1000000</v>
      </c>
      <c r="AL1895">
        <v>2000000</v>
      </c>
      <c r="AM1895" t="s">
        <v>195</v>
      </c>
      <c r="AN1895">
        <v>0</v>
      </c>
      <c r="AO1895" t="s">
        <v>4943</v>
      </c>
      <c r="AP1895">
        <v>169435</v>
      </c>
      <c r="AQ1895">
        <v>6807</v>
      </c>
      <c r="AR1895">
        <v>35169</v>
      </c>
      <c r="AS1895">
        <v>36074</v>
      </c>
      <c r="AT1895">
        <v>134017</v>
      </c>
      <c r="AU1895">
        <v>80000</v>
      </c>
      <c r="AV1895">
        <v>120000</v>
      </c>
      <c r="AW1895">
        <v>120000</v>
      </c>
      <c r="AX1895">
        <v>120000</v>
      </c>
      <c r="AY1895">
        <v>96000</v>
      </c>
      <c r="AZ1895">
        <v>82497</v>
      </c>
      <c r="BA1895">
        <v>1000001</v>
      </c>
      <c r="BB1895" t="s">
        <v>3796</v>
      </c>
      <c r="BC1895" t="s">
        <v>3797</v>
      </c>
      <c r="BD1895" t="s">
        <v>3843</v>
      </c>
      <c r="BE1895" t="s">
        <v>3853</v>
      </c>
      <c r="BF1895" t="s">
        <v>6084</v>
      </c>
      <c r="BG1895" t="s">
        <v>7161</v>
      </c>
      <c r="BH1895" t="s">
        <v>4947</v>
      </c>
      <c r="BI1895" t="s">
        <v>195</v>
      </c>
      <c r="BJ1895" t="s">
        <v>195</v>
      </c>
      <c r="BK1895" t="s">
        <v>3773</v>
      </c>
      <c r="BL1895" t="s">
        <v>7171</v>
      </c>
      <c r="BM1895" t="s">
        <v>4949</v>
      </c>
      <c r="BN1895" t="s">
        <v>7</v>
      </c>
      <c r="BO1895" t="s">
        <v>4950</v>
      </c>
      <c r="BP1895" s="441" t="str">
        <f t="shared" si="29"/>
        <v>WA.2378.EBD.955.101.E.521211</v>
      </c>
    </row>
    <row r="1896" spans="1:68">
      <c r="A1896" t="s">
        <v>4935</v>
      </c>
      <c r="B1896" t="s">
        <v>4936</v>
      </c>
      <c r="C1896" t="s">
        <v>4937</v>
      </c>
      <c r="D1896" t="s">
        <v>3795</v>
      </c>
      <c r="E1896" t="s">
        <v>197</v>
      </c>
      <c r="F1896" t="s">
        <v>3842</v>
      </c>
      <c r="G1896" t="s">
        <v>2445</v>
      </c>
      <c r="H1896" t="s">
        <v>4938</v>
      </c>
      <c r="I1896">
        <v>5</v>
      </c>
      <c r="J1896" t="s">
        <v>5047</v>
      </c>
      <c r="K1896">
        <v>1</v>
      </c>
      <c r="L1896" t="s">
        <v>805</v>
      </c>
      <c r="M1896" t="s">
        <v>566</v>
      </c>
      <c r="N1896" t="s">
        <v>183</v>
      </c>
      <c r="O1896" t="s">
        <v>503</v>
      </c>
      <c r="P1896" t="s">
        <v>8</v>
      </c>
      <c r="Q1896" t="s">
        <v>4570</v>
      </c>
      <c r="R1896" t="s">
        <v>4940</v>
      </c>
      <c r="S1896" t="s">
        <v>195</v>
      </c>
      <c r="T1896" t="s">
        <v>4570</v>
      </c>
      <c r="U1896" t="s">
        <v>4570</v>
      </c>
      <c r="V1896" t="s">
        <v>4496</v>
      </c>
      <c r="W1896" t="s">
        <v>4570</v>
      </c>
      <c r="X1896" t="s">
        <v>7172</v>
      </c>
      <c r="Y1896" t="s">
        <v>4483</v>
      </c>
      <c r="Z1896" t="s">
        <v>8</v>
      </c>
      <c r="AA1896">
        <v>0</v>
      </c>
      <c r="AB1896" t="s">
        <v>195</v>
      </c>
      <c r="AC1896">
        <v>0</v>
      </c>
      <c r="AD1896" t="s">
        <v>195</v>
      </c>
      <c r="AE1896">
        <v>0</v>
      </c>
      <c r="AF1896" t="s">
        <v>195</v>
      </c>
      <c r="AG1896">
        <v>0</v>
      </c>
      <c r="AH1896" t="s">
        <v>195</v>
      </c>
      <c r="AI1896">
        <v>1</v>
      </c>
      <c r="AJ1896" t="s">
        <v>106</v>
      </c>
      <c r="AK1896">
        <v>1000000</v>
      </c>
      <c r="AL1896">
        <v>1000000</v>
      </c>
      <c r="AM1896" t="s">
        <v>195</v>
      </c>
      <c r="AN1896">
        <v>0</v>
      </c>
      <c r="AO1896" t="s">
        <v>4943</v>
      </c>
      <c r="AP1896">
        <v>84718</v>
      </c>
      <c r="AQ1896">
        <v>3403</v>
      </c>
      <c r="AR1896">
        <v>17585</v>
      </c>
      <c r="AS1896">
        <v>18037</v>
      </c>
      <c r="AT1896">
        <v>67009</v>
      </c>
      <c r="AU1896">
        <v>40000</v>
      </c>
      <c r="AV1896">
        <v>60000</v>
      </c>
      <c r="AW1896">
        <v>60000</v>
      </c>
      <c r="AX1896">
        <v>60000</v>
      </c>
      <c r="AY1896">
        <v>48000</v>
      </c>
      <c r="AZ1896">
        <v>41249</v>
      </c>
      <c r="BA1896">
        <v>499999</v>
      </c>
      <c r="BB1896" t="s">
        <v>3796</v>
      </c>
      <c r="BC1896" t="s">
        <v>3797</v>
      </c>
      <c r="BD1896" t="s">
        <v>3843</v>
      </c>
      <c r="BE1896" t="s">
        <v>3853</v>
      </c>
      <c r="BF1896" t="s">
        <v>6084</v>
      </c>
      <c r="BG1896" t="s">
        <v>7173</v>
      </c>
      <c r="BH1896" t="s">
        <v>4947</v>
      </c>
      <c r="BI1896" t="s">
        <v>195</v>
      </c>
      <c r="BJ1896" t="s">
        <v>195</v>
      </c>
      <c r="BK1896" t="s">
        <v>3773</v>
      </c>
      <c r="BL1896" t="s">
        <v>5049</v>
      </c>
      <c r="BM1896" t="s">
        <v>4949</v>
      </c>
      <c r="BN1896" t="s">
        <v>7</v>
      </c>
      <c r="BO1896" t="s">
        <v>4950</v>
      </c>
      <c r="BP1896" s="441" t="str">
        <f t="shared" si="29"/>
        <v>WA.2378.EBD.955.101.F.521211</v>
      </c>
    </row>
    <row r="1897" spans="1:68">
      <c r="A1897" t="s">
        <v>4935</v>
      </c>
      <c r="B1897" t="s">
        <v>4936</v>
      </c>
      <c r="C1897" t="s">
        <v>4937</v>
      </c>
      <c r="D1897" t="s">
        <v>3795</v>
      </c>
      <c r="E1897" t="s">
        <v>197</v>
      </c>
      <c r="F1897" t="s">
        <v>3842</v>
      </c>
      <c r="G1897" t="s">
        <v>2445</v>
      </c>
      <c r="H1897" t="s">
        <v>4938</v>
      </c>
      <c r="I1897">
        <v>5</v>
      </c>
      <c r="J1897" t="s">
        <v>5047</v>
      </c>
      <c r="K1897">
        <v>1</v>
      </c>
      <c r="L1897" t="s">
        <v>805</v>
      </c>
      <c r="M1897" t="s">
        <v>566</v>
      </c>
      <c r="N1897" t="s">
        <v>183</v>
      </c>
      <c r="O1897" t="s">
        <v>503</v>
      </c>
      <c r="P1897" t="s">
        <v>8</v>
      </c>
      <c r="Q1897" t="s">
        <v>4570</v>
      </c>
      <c r="R1897" t="s">
        <v>4940</v>
      </c>
      <c r="S1897" t="s">
        <v>195</v>
      </c>
      <c r="T1897" t="s">
        <v>4570</v>
      </c>
      <c r="U1897" t="s">
        <v>4570</v>
      </c>
      <c r="V1897" t="s">
        <v>4951</v>
      </c>
      <c r="W1897" t="s">
        <v>4496</v>
      </c>
      <c r="X1897" t="s">
        <v>7174</v>
      </c>
      <c r="Y1897" t="s">
        <v>4493</v>
      </c>
      <c r="Z1897" t="s">
        <v>8</v>
      </c>
      <c r="AA1897">
        <v>0</v>
      </c>
      <c r="AB1897" t="s">
        <v>195</v>
      </c>
      <c r="AC1897">
        <v>0</v>
      </c>
      <c r="AD1897" t="s">
        <v>195</v>
      </c>
      <c r="AE1897">
        <v>0</v>
      </c>
      <c r="AF1897" t="s">
        <v>195</v>
      </c>
      <c r="AG1897">
        <v>0</v>
      </c>
      <c r="AH1897" t="s">
        <v>195</v>
      </c>
      <c r="AI1897">
        <v>1</v>
      </c>
      <c r="AJ1897" t="s">
        <v>106</v>
      </c>
      <c r="AK1897">
        <v>1000000</v>
      </c>
      <c r="AL1897">
        <v>1000000</v>
      </c>
      <c r="AM1897" t="s">
        <v>195</v>
      </c>
      <c r="AN1897">
        <v>0</v>
      </c>
      <c r="AO1897" t="s">
        <v>4943</v>
      </c>
      <c r="AP1897">
        <v>84718</v>
      </c>
      <c r="AQ1897">
        <v>3403</v>
      </c>
      <c r="AR1897">
        <v>17585</v>
      </c>
      <c r="AS1897">
        <v>18037</v>
      </c>
      <c r="AT1897">
        <v>67009</v>
      </c>
      <c r="AU1897">
        <v>40000</v>
      </c>
      <c r="AV1897">
        <v>60000</v>
      </c>
      <c r="AW1897">
        <v>60000</v>
      </c>
      <c r="AX1897">
        <v>60000</v>
      </c>
      <c r="AY1897">
        <v>48000</v>
      </c>
      <c r="AZ1897">
        <v>41249</v>
      </c>
      <c r="BA1897">
        <v>499999</v>
      </c>
      <c r="BB1897" t="s">
        <v>3796</v>
      </c>
      <c r="BC1897" t="s">
        <v>3797</v>
      </c>
      <c r="BD1897" t="s">
        <v>3843</v>
      </c>
      <c r="BE1897" t="s">
        <v>3853</v>
      </c>
      <c r="BF1897" t="s">
        <v>6084</v>
      </c>
      <c r="BG1897" t="s">
        <v>7173</v>
      </c>
      <c r="BH1897" t="s">
        <v>4947</v>
      </c>
      <c r="BI1897" t="s">
        <v>195</v>
      </c>
      <c r="BJ1897" t="s">
        <v>195</v>
      </c>
      <c r="BK1897" t="s">
        <v>3773</v>
      </c>
      <c r="BL1897" t="s">
        <v>5450</v>
      </c>
      <c r="BM1897" t="s">
        <v>4949</v>
      </c>
      <c r="BN1897" t="s">
        <v>7</v>
      </c>
      <c r="BO1897" t="s">
        <v>4950</v>
      </c>
      <c r="BP1897" s="441" t="str">
        <f t="shared" si="29"/>
        <v>WA.2378.EBD.955.101.F.521211</v>
      </c>
    </row>
    <row r="1898" spans="1:68">
      <c r="A1898" t="s">
        <v>4935</v>
      </c>
      <c r="B1898" t="s">
        <v>4936</v>
      </c>
      <c r="C1898" t="s">
        <v>4937</v>
      </c>
      <c r="D1898" t="s">
        <v>3795</v>
      </c>
      <c r="E1898" t="s">
        <v>197</v>
      </c>
      <c r="F1898" t="s">
        <v>3842</v>
      </c>
      <c r="G1898" t="s">
        <v>2445</v>
      </c>
      <c r="H1898" t="s">
        <v>4938</v>
      </c>
      <c r="I1898">
        <v>5</v>
      </c>
      <c r="J1898" t="s">
        <v>5047</v>
      </c>
      <c r="K1898">
        <v>1</v>
      </c>
      <c r="L1898" t="s">
        <v>805</v>
      </c>
      <c r="M1898" t="s">
        <v>566</v>
      </c>
      <c r="N1898" t="s">
        <v>183</v>
      </c>
      <c r="O1898" t="s">
        <v>503</v>
      </c>
      <c r="P1898" t="s">
        <v>8</v>
      </c>
      <c r="Q1898" t="s">
        <v>4570</v>
      </c>
      <c r="R1898" t="s">
        <v>4940</v>
      </c>
      <c r="S1898" t="s">
        <v>195</v>
      </c>
      <c r="T1898" t="s">
        <v>4570</v>
      </c>
      <c r="U1898" t="s">
        <v>4570</v>
      </c>
      <c r="V1898" t="s">
        <v>5092</v>
      </c>
      <c r="W1898" t="s">
        <v>4951</v>
      </c>
      <c r="X1898" t="s">
        <v>7175</v>
      </c>
      <c r="Y1898" t="s">
        <v>7176</v>
      </c>
      <c r="Z1898" t="s">
        <v>8</v>
      </c>
      <c r="AA1898">
        <v>0</v>
      </c>
      <c r="AB1898" t="s">
        <v>195</v>
      </c>
      <c r="AC1898">
        <v>0</v>
      </c>
      <c r="AD1898" t="s">
        <v>195</v>
      </c>
      <c r="AE1898">
        <v>0</v>
      </c>
      <c r="AF1898" t="s">
        <v>195</v>
      </c>
      <c r="AG1898">
        <v>0</v>
      </c>
      <c r="AH1898" t="s">
        <v>195</v>
      </c>
      <c r="AI1898">
        <v>2</v>
      </c>
      <c r="AJ1898" t="s">
        <v>832</v>
      </c>
      <c r="AK1898">
        <v>1000000</v>
      </c>
      <c r="AL1898">
        <v>2000000</v>
      </c>
      <c r="AM1898" t="s">
        <v>195</v>
      </c>
      <c r="AN1898">
        <v>0</v>
      </c>
      <c r="AO1898" t="s">
        <v>4943</v>
      </c>
      <c r="AP1898">
        <v>169435</v>
      </c>
      <c r="AQ1898">
        <v>6807</v>
      </c>
      <c r="AR1898">
        <v>35169</v>
      </c>
      <c r="AS1898">
        <v>36074</v>
      </c>
      <c r="AT1898">
        <v>134017</v>
      </c>
      <c r="AU1898">
        <v>80000</v>
      </c>
      <c r="AV1898">
        <v>120000</v>
      </c>
      <c r="AW1898">
        <v>120000</v>
      </c>
      <c r="AX1898">
        <v>120000</v>
      </c>
      <c r="AY1898">
        <v>96000</v>
      </c>
      <c r="AZ1898">
        <v>82497</v>
      </c>
      <c r="BA1898">
        <v>1000001</v>
      </c>
      <c r="BB1898" t="s">
        <v>3796</v>
      </c>
      <c r="BC1898" t="s">
        <v>3797</v>
      </c>
      <c r="BD1898" t="s">
        <v>3843</v>
      </c>
      <c r="BE1898" t="s">
        <v>3853</v>
      </c>
      <c r="BF1898" t="s">
        <v>6084</v>
      </c>
      <c r="BG1898" t="s">
        <v>7173</v>
      </c>
      <c r="BH1898" t="s">
        <v>4947</v>
      </c>
      <c r="BI1898" t="s">
        <v>195</v>
      </c>
      <c r="BJ1898" t="s">
        <v>195</v>
      </c>
      <c r="BK1898" t="s">
        <v>3773</v>
      </c>
      <c r="BL1898" t="s">
        <v>7177</v>
      </c>
      <c r="BM1898" t="s">
        <v>4949</v>
      </c>
      <c r="BN1898" t="s">
        <v>7</v>
      </c>
      <c r="BO1898" t="s">
        <v>4950</v>
      </c>
      <c r="BP1898" s="441" t="str">
        <f t="shared" si="29"/>
        <v>WA.2378.EBD.955.101.F.521211</v>
      </c>
    </row>
    <row r="1899" spans="1:68">
      <c r="A1899" t="s">
        <v>4935</v>
      </c>
      <c r="B1899" t="s">
        <v>4936</v>
      </c>
      <c r="C1899" t="s">
        <v>4937</v>
      </c>
      <c r="D1899" t="s">
        <v>3795</v>
      </c>
      <c r="E1899" t="s">
        <v>197</v>
      </c>
      <c r="F1899" t="s">
        <v>3842</v>
      </c>
      <c r="G1899" t="s">
        <v>2445</v>
      </c>
      <c r="H1899" t="s">
        <v>4938</v>
      </c>
      <c r="I1899">
        <v>5</v>
      </c>
      <c r="J1899" t="s">
        <v>6085</v>
      </c>
      <c r="K1899">
        <v>1</v>
      </c>
      <c r="L1899" t="s">
        <v>805</v>
      </c>
      <c r="M1899" t="s">
        <v>8</v>
      </c>
      <c r="N1899" t="s">
        <v>133</v>
      </c>
      <c r="O1899" t="s">
        <v>503</v>
      </c>
      <c r="P1899" t="s">
        <v>8</v>
      </c>
      <c r="Q1899" t="s">
        <v>4570</v>
      </c>
      <c r="R1899" t="s">
        <v>4940</v>
      </c>
      <c r="S1899" t="s">
        <v>195</v>
      </c>
      <c r="T1899" t="s">
        <v>4570</v>
      </c>
      <c r="U1899" t="s">
        <v>4570</v>
      </c>
      <c r="V1899" t="s">
        <v>4496</v>
      </c>
      <c r="W1899" t="s">
        <v>4570</v>
      </c>
      <c r="X1899" t="s">
        <v>7178</v>
      </c>
      <c r="Y1899" t="s">
        <v>5064</v>
      </c>
      <c r="Z1899" t="s">
        <v>8</v>
      </c>
      <c r="AA1899">
        <v>0</v>
      </c>
      <c r="AB1899" t="s">
        <v>195</v>
      </c>
      <c r="AC1899">
        <v>0</v>
      </c>
      <c r="AD1899" t="s">
        <v>195</v>
      </c>
      <c r="AE1899">
        <v>0</v>
      </c>
      <c r="AF1899" t="s">
        <v>195</v>
      </c>
      <c r="AG1899">
        <v>0</v>
      </c>
      <c r="AH1899" t="s">
        <v>195</v>
      </c>
      <c r="AI1899">
        <v>2</v>
      </c>
      <c r="AJ1899" t="s">
        <v>106</v>
      </c>
      <c r="AK1899">
        <v>1100000</v>
      </c>
      <c r="AL1899">
        <v>2200000</v>
      </c>
      <c r="AM1899" t="s">
        <v>195</v>
      </c>
      <c r="AN1899">
        <v>0</v>
      </c>
      <c r="AO1899" t="s">
        <v>4943</v>
      </c>
      <c r="AP1899">
        <v>16764</v>
      </c>
      <c r="AQ1899">
        <v>0</v>
      </c>
      <c r="AR1899">
        <v>77018</v>
      </c>
      <c r="AS1899">
        <v>7128</v>
      </c>
      <c r="AT1899">
        <v>84813</v>
      </c>
      <c r="AU1899">
        <v>96111</v>
      </c>
      <c r="AV1899">
        <v>171751</v>
      </c>
      <c r="AW1899">
        <v>130721</v>
      </c>
      <c r="AX1899">
        <v>170431</v>
      </c>
      <c r="AY1899">
        <v>172631</v>
      </c>
      <c r="AZ1899">
        <v>172631</v>
      </c>
      <c r="BA1899">
        <v>1100001</v>
      </c>
      <c r="BB1899" t="s">
        <v>3796</v>
      </c>
      <c r="BC1899" t="s">
        <v>3797</v>
      </c>
      <c r="BD1899" t="s">
        <v>3843</v>
      </c>
      <c r="BE1899" t="s">
        <v>6087</v>
      </c>
      <c r="BF1899" t="s">
        <v>6088</v>
      </c>
      <c r="BG1899" t="s">
        <v>7179</v>
      </c>
      <c r="BH1899" t="s">
        <v>4947</v>
      </c>
      <c r="BI1899" t="s">
        <v>195</v>
      </c>
      <c r="BJ1899" t="s">
        <v>195</v>
      </c>
      <c r="BK1899" t="s">
        <v>3773</v>
      </c>
      <c r="BL1899" t="s">
        <v>7180</v>
      </c>
      <c r="BM1899" t="s">
        <v>4949</v>
      </c>
      <c r="BN1899" t="s">
        <v>7</v>
      </c>
      <c r="BO1899" t="s">
        <v>4950</v>
      </c>
      <c r="BP1899" s="441" t="str">
        <f t="shared" si="29"/>
        <v>WA.2378.EBD.974.101.A.521211</v>
      </c>
    </row>
    <row r="1900" spans="1:68">
      <c r="A1900" t="s">
        <v>4935</v>
      </c>
      <c r="B1900" t="s">
        <v>4936</v>
      </c>
      <c r="C1900" t="s">
        <v>4937</v>
      </c>
      <c r="D1900" t="s">
        <v>3795</v>
      </c>
      <c r="E1900" t="s">
        <v>197</v>
      </c>
      <c r="F1900" t="s">
        <v>3842</v>
      </c>
      <c r="G1900" t="s">
        <v>2445</v>
      </c>
      <c r="H1900" t="s">
        <v>4938</v>
      </c>
      <c r="I1900">
        <v>5</v>
      </c>
      <c r="J1900" t="s">
        <v>6085</v>
      </c>
      <c r="K1900">
        <v>1</v>
      </c>
      <c r="L1900" t="s">
        <v>805</v>
      </c>
      <c r="M1900" t="s">
        <v>508</v>
      </c>
      <c r="N1900" t="s">
        <v>3383</v>
      </c>
      <c r="O1900" t="s">
        <v>503</v>
      </c>
      <c r="P1900" t="s">
        <v>8</v>
      </c>
      <c r="Q1900" t="s">
        <v>4570</v>
      </c>
      <c r="R1900" t="s">
        <v>4940</v>
      </c>
      <c r="S1900" t="s">
        <v>195</v>
      </c>
      <c r="T1900" t="s">
        <v>4570</v>
      </c>
      <c r="U1900" t="s">
        <v>4570</v>
      </c>
      <c r="V1900" t="s">
        <v>4496</v>
      </c>
      <c r="W1900" t="s">
        <v>4570</v>
      </c>
      <c r="X1900" t="s">
        <v>7181</v>
      </c>
      <c r="Y1900" t="s">
        <v>7182</v>
      </c>
      <c r="Z1900" t="s">
        <v>8</v>
      </c>
      <c r="AA1900">
        <v>0</v>
      </c>
      <c r="AB1900" t="s">
        <v>195</v>
      </c>
      <c r="AC1900">
        <v>0</v>
      </c>
      <c r="AD1900" t="s">
        <v>195</v>
      </c>
      <c r="AE1900">
        <v>0</v>
      </c>
      <c r="AF1900" t="s">
        <v>195</v>
      </c>
      <c r="AG1900">
        <v>0</v>
      </c>
      <c r="AH1900" t="s">
        <v>195</v>
      </c>
      <c r="AI1900">
        <v>12</v>
      </c>
      <c r="AJ1900" t="s">
        <v>832</v>
      </c>
      <c r="AK1900">
        <v>1000000</v>
      </c>
      <c r="AL1900">
        <v>12000000</v>
      </c>
      <c r="AM1900" t="s">
        <v>195</v>
      </c>
      <c r="AN1900">
        <v>0</v>
      </c>
      <c r="AO1900" t="s">
        <v>4943</v>
      </c>
      <c r="AP1900">
        <v>91440</v>
      </c>
      <c r="AQ1900">
        <v>0</v>
      </c>
      <c r="AR1900">
        <v>420096</v>
      </c>
      <c r="AS1900">
        <v>38880</v>
      </c>
      <c r="AT1900">
        <v>462617</v>
      </c>
      <c r="AU1900">
        <v>524242</v>
      </c>
      <c r="AV1900">
        <v>936825</v>
      </c>
      <c r="AW1900">
        <v>713025</v>
      </c>
      <c r="AX1900">
        <v>929625</v>
      </c>
      <c r="AY1900">
        <v>941625</v>
      </c>
      <c r="AZ1900">
        <v>941625</v>
      </c>
      <c r="BA1900">
        <v>6000000</v>
      </c>
      <c r="BB1900" t="s">
        <v>3796</v>
      </c>
      <c r="BC1900" t="s">
        <v>3797</v>
      </c>
      <c r="BD1900" t="s">
        <v>3843</v>
      </c>
      <c r="BE1900" t="s">
        <v>6087</v>
      </c>
      <c r="BF1900" t="s">
        <v>6088</v>
      </c>
      <c r="BG1900" t="s">
        <v>7183</v>
      </c>
      <c r="BH1900" t="s">
        <v>4947</v>
      </c>
      <c r="BI1900" t="s">
        <v>195</v>
      </c>
      <c r="BJ1900" t="s">
        <v>195</v>
      </c>
      <c r="BK1900" t="s">
        <v>3773</v>
      </c>
      <c r="BL1900" t="s">
        <v>7184</v>
      </c>
      <c r="BM1900" t="s">
        <v>4949</v>
      </c>
      <c r="BN1900" t="s">
        <v>7</v>
      </c>
      <c r="BO1900" t="s">
        <v>4950</v>
      </c>
      <c r="BP1900" s="441" t="str">
        <f t="shared" si="29"/>
        <v>WA.2378.EBD.974.101.B.521211</v>
      </c>
    </row>
    <row r="1901" spans="1:68">
      <c r="A1901" t="s">
        <v>4935</v>
      </c>
      <c r="B1901" t="s">
        <v>4936</v>
      </c>
      <c r="C1901" t="s">
        <v>4937</v>
      </c>
      <c r="D1901" t="s">
        <v>3795</v>
      </c>
      <c r="E1901" t="s">
        <v>197</v>
      </c>
      <c r="F1901" t="s">
        <v>3842</v>
      </c>
      <c r="G1901" t="s">
        <v>2445</v>
      </c>
      <c r="H1901" t="s">
        <v>4938</v>
      </c>
      <c r="I1901">
        <v>5</v>
      </c>
      <c r="J1901" t="s">
        <v>6085</v>
      </c>
      <c r="K1901">
        <v>1</v>
      </c>
      <c r="L1901" t="s">
        <v>805</v>
      </c>
      <c r="M1901" t="s">
        <v>509</v>
      </c>
      <c r="N1901" t="s">
        <v>3406</v>
      </c>
      <c r="O1901" t="s">
        <v>503</v>
      </c>
      <c r="P1901" t="s">
        <v>8</v>
      </c>
      <c r="Q1901" t="s">
        <v>4570</v>
      </c>
      <c r="R1901" t="s">
        <v>4940</v>
      </c>
      <c r="S1901" t="s">
        <v>195</v>
      </c>
      <c r="T1901" t="s">
        <v>4570</v>
      </c>
      <c r="U1901" t="s">
        <v>4570</v>
      </c>
      <c r="V1901" t="s">
        <v>4496</v>
      </c>
      <c r="W1901" t="s">
        <v>4570</v>
      </c>
      <c r="X1901" t="s">
        <v>7185</v>
      </c>
      <c r="Y1901" t="s">
        <v>5064</v>
      </c>
      <c r="Z1901" t="s">
        <v>8</v>
      </c>
      <c r="AA1901">
        <v>0</v>
      </c>
      <c r="AB1901" t="s">
        <v>195</v>
      </c>
      <c r="AC1901">
        <v>0</v>
      </c>
      <c r="AD1901" t="s">
        <v>195</v>
      </c>
      <c r="AE1901">
        <v>0</v>
      </c>
      <c r="AF1901" t="s">
        <v>195</v>
      </c>
      <c r="AG1901">
        <v>0</v>
      </c>
      <c r="AH1901" t="s">
        <v>195</v>
      </c>
      <c r="AI1901">
        <v>2</v>
      </c>
      <c r="AJ1901" t="s">
        <v>106</v>
      </c>
      <c r="AK1901">
        <v>1000000</v>
      </c>
      <c r="AL1901">
        <v>2000000</v>
      </c>
      <c r="AM1901" t="s">
        <v>195</v>
      </c>
      <c r="AN1901">
        <v>0</v>
      </c>
      <c r="AO1901" t="s">
        <v>4943</v>
      </c>
      <c r="AP1901">
        <v>15240</v>
      </c>
      <c r="AQ1901">
        <v>0</v>
      </c>
      <c r="AR1901">
        <v>70016</v>
      </c>
      <c r="AS1901">
        <v>6480</v>
      </c>
      <c r="AT1901">
        <v>77103</v>
      </c>
      <c r="AU1901">
        <v>87374</v>
      </c>
      <c r="AV1901">
        <v>156138</v>
      </c>
      <c r="AW1901">
        <v>118838</v>
      </c>
      <c r="AX1901">
        <v>154938</v>
      </c>
      <c r="AY1901">
        <v>156938</v>
      </c>
      <c r="AZ1901">
        <v>156938</v>
      </c>
      <c r="BA1901">
        <v>999997</v>
      </c>
      <c r="BB1901" t="s">
        <v>3796</v>
      </c>
      <c r="BC1901" t="s">
        <v>3797</v>
      </c>
      <c r="BD1901" t="s">
        <v>3843</v>
      </c>
      <c r="BE1901" t="s">
        <v>6087</v>
      </c>
      <c r="BF1901" t="s">
        <v>6088</v>
      </c>
      <c r="BG1901" t="s">
        <v>7186</v>
      </c>
      <c r="BH1901" t="s">
        <v>4947</v>
      </c>
      <c r="BI1901" t="s">
        <v>195</v>
      </c>
      <c r="BJ1901" t="s">
        <v>195</v>
      </c>
      <c r="BK1901" t="s">
        <v>3773</v>
      </c>
      <c r="BL1901" t="s">
        <v>7180</v>
      </c>
      <c r="BM1901" t="s">
        <v>4949</v>
      </c>
      <c r="BN1901" t="s">
        <v>7</v>
      </c>
      <c r="BO1901" t="s">
        <v>4950</v>
      </c>
      <c r="BP1901" s="441" t="str">
        <f t="shared" si="29"/>
        <v>WA.2378.EBD.974.101.C.521211</v>
      </c>
    </row>
    <row r="1902" spans="1:68">
      <c r="A1902" t="s">
        <v>4935</v>
      </c>
      <c r="B1902" t="s">
        <v>4936</v>
      </c>
      <c r="C1902" t="s">
        <v>4937</v>
      </c>
      <c r="D1902" t="s">
        <v>3795</v>
      </c>
      <c r="E1902" t="s">
        <v>197</v>
      </c>
      <c r="F1902" t="s">
        <v>3842</v>
      </c>
      <c r="G1902" t="s">
        <v>2445</v>
      </c>
      <c r="H1902" t="s">
        <v>4938</v>
      </c>
      <c r="I1902">
        <v>5</v>
      </c>
      <c r="J1902" t="s">
        <v>6085</v>
      </c>
      <c r="K1902">
        <v>1</v>
      </c>
      <c r="L1902" t="s">
        <v>805</v>
      </c>
      <c r="M1902" t="s">
        <v>511</v>
      </c>
      <c r="N1902" t="s">
        <v>3416</v>
      </c>
      <c r="O1902" t="s">
        <v>503</v>
      </c>
      <c r="P1902" t="s">
        <v>8</v>
      </c>
      <c r="Q1902" t="s">
        <v>4570</v>
      </c>
      <c r="R1902" t="s">
        <v>4940</v>
      </c>
      <c r="S1902" t="s">
        <v>195</v>
      </c>
      <c r="T1902" t="s">
        <v>4570</v>
      </c>
      <c r="U1902" t="s">
        <v>4570</v>
      </c>
      <c r="V1902" t="s">
        <v>4496</v>
      </c>
      <c r="W1902" t="s">
        <v>4570</v>
      </c>
      <c r="X1902" t="s">
        <v>7187</v>
      </c>
      <c r="Y1902" t="s">
        <v>5064</v>
      </c>
      <c r="Z1902" t="s">
        <v>8</v>
      </c>
      <c r="AA1902">
        <v>0</v>
      </c>
      <c r="AB1902" t="s">
        <v>195</v>
      </c>
      <c r="AC1902">
        <v>0</v>
      </c>
      <c r="AD1902" t="s">
        <v>195</v>
      </c>
      <c r="AE1902">
        <v>0</v>
      </c>
      <c r="AF1902" t="s">
        <v>195</v>
      </c>
      <c r="AG1902">
        <v>0</v>
      </c>
      <c r="AH1902" t="s">
        <v>195</v>
      </c>
      <c r="AI1902">
        <v>2</v>
      </c>
      <c r="AJ1902" t="s">
        <v>106</v>
      </c>
      <c r="AK1902">
        <v>1500000</v>
      </c>
      <c r="AL1902">
        <v>3000000</v>
      </c>
      <c r="AM1902" t="s">
        <v>195</v>
      </c>
      <c r="AN1902">
        <v>0</v>
      </c>
      <c r="AO1902" t="s">
        <v>4943</v>
      </c>
      <c r="AP1902">
        <v>22860</v>
      </c>
      <c r="AQ1902">
        <v>0</v>
      </c>
      <c r="AR1902">
        <v>105024</v>
      </c>
      <c r="AS1902">
        <v>9720</v>
      </c>
      <c r="AT1902">
        <v>115654</v>
      </c>
      <c r="AU1902">
        <v>131060</v>
      </c>
      <c r="AV1902">
        <v>234206</v>
      </c>
      <c r="AW1902">
        <v>178256</v>
      </c>
      <c r="AX1902">
        <v>232406</v>
      </c>
      <c r="AY1902">
        <v>235406</v>
      </c>
      <c r="AZ1902">
        <v>235406</v>
      </c>
      <c r="BA1902">
        <v>1500002</v>
      </c>
      <c r="BB1902" t="s">
        <v>3796</v>
      </c>
      <c r="BC1902" t="s">
        <v>3797</v>
      </c>
      <c r="BD1902" t="s">
        <v>3843</v>
      </c>
      <c r="BE1902" t="s">
        <v>6087</v>
      </c>
      <c r="BF1902" t="s">
        <v>6088</v>
      </c>
      <c r="BG1902" t="s">
        <v>7188</v>
      </c>
      <c r="BH1902" t="s">
        <v>4947</v>
      </c>
      <c r="BI1902" t="s">
        <v>195</v>
      </c>
      <c r="BJ1902" t="s">
        <v>195</v>
      </c>
      <c r="BK1902" t="s">
        <v>3773</v>
      </c>
      <c r="BL1902" t="s">
        <v>7180</v>
      </c>
      <c r="BM1902" t="s">
        <v>4949</v>
      </c>
      <c r="BN1902" t="s">
        <v>7</v>
      </c>
      <c r="BO1902" t="s">
        <v>4950</v>
      </c>
      <c r="BP1902" s="441" t="str">
        <f t="shared" si="29"/>
        <v>WA.2378.EBD.974.101.D.521211</v>
      </c>
    </row>
    <row r="1903" spans="1:68">
      <c r="A1903" t="s">
        <v>5010</v>
      </c>
      <c r="B1903" t="s">
        <v>4936</v>
      </c>
      <c r="C1903" t="s">
        <v>4937</v>
      </c>
      <c r="D1903" t="s">
        <v>3795</v>
      </c>
      <c r="E1903" t="s">
        <v>197</v>
      </c>
      <c r="F1903" t="s">
        <v>3842</v>
      </c>
      <c r="G1903" t="s">
        <v>2445</v>
      </c>
      <c r="H1903" t="s">
        <v>4938</v>
      </c>
      <c r="I1903">
        <v>5</v>
      </c>
      <c r="J1903" t="s">
        <v>5047</v>
      </c>
      <c r="K1903">
        <v>1</v>
      </c>
      <c r="L1903" t="s">
        <v>805</v>
      </c>
      <c r="M1903" t="s">
        <v>8</v>
      </c>
      <c r="N1903" t="s">
        <v>179</v>
      </c>
      <c r="O1903" t="s">
        <v>503</v>
      </c>
      <c r="P1903" t="s">
        <v>8</v>
      </c>
      <c r="Q1903" t="s">
        <v>4570</v>
      </c>
      <c r="R1903" t="s">
        <v>4940</v>
      </c>
      <c r="S1903" t="s">
        <v>195</v>
      </c>
      <c r="T1903" t="s">
        <v>4570</v>
      </c>
      <c r="U1903" t="s">
        <v>4570</v>
      </c>
      <c r="V1903" t="s">
        <v>4496</v>
      </c>
      <c r="W1903" t="s">
        <v>4570</v>
      </c>
      <c r="X1903" t="s">
        <v>7114</v>
      </c>
      <c r="Y1903" t="s">
        <v>7115</v>
      </c>
      <c r="Z1903" t="s">
        <v>8</v>
      </c>
      <c r="AA1903">
        <v>0</v>
      </c>
      <c r="AB1903" t="s">
        <v>195</v>
      </c>
      <c r="AC1903">
        <v>0</v>
      </c>
      <c r="AD1903" t="s">
        <v>195</v>
      </c>
      <c r="AE1903">
        <v>0</v>
      </c>
      <c r="AF1903" t="s">
        <v>195</v>
      </c>
      <c r="AG1903">
        <v>0</v>
      </c>
      <c r="AH1903" t="s">
        <v>195</v>
      </c>
      <c r="AI1903">
        <v>3</v>
      </c>
      <c r="AJ1903" t="s">
        <v>832</v>
      </c>
      <c r="AK1903">
        <v>1000000</v>
      </c>
      <c r="AL1903">
        <v>3000000</v>
      </c>
      <c r="AM1903" t="s">
        <v>195</v>
      </c>
      <c r="AN1903">
        <v>0</v>
      </c>
      <c r="AO1903" t="s">
        <v>5011</v>
      </c>
      <c r="AP1903">
        <v>127076</v>
      </c>
      <c r="AQ1903">
        <v>5105</v>
      </c>
      <c r="AR1903">
        <v>26377</v>
      </c>
      <c r="AS1903">
        <v>58061</v>
      </c>
      <c r="AT1903">
        <v>14400</v>
      </c>
      <c r="AU1903">
        <v>29462</v>
      </c>
      <c r="AV1903">
        <v>90000</v>
      </c>
      <c r="AW1903">
        <v>90000</v>
      </c>
      <c r="AX1903">
        <v>90000</v>
      </c>
      <c r="AY1903">
        <v>72000</v>
      </c>
      <c r="AZ1903">
        <v>61873</v>
      </c>
      <c r="BA1903">
        <v>2335646</v>
      </c>
      <c r="BB1903" t="s">
        <v>3796</v>
      </c>
      <c r="BC1903" t="s">
        <v>3797</v>
      </c>
      <c r="BD1903" t="s">
        <v>3843</v>
      </c>
      <c r="BE1903" t="s">
        <v>3853</v>
      </c>
      <c r="BF1903" t="s">
        <v>6084</v>
      </c>
      <c r="BG1903" t="s">
        <v>7116</v>
      </c>
      <c r="BH1903" t="s">
        <v>4947</v>
      </c>
      <c r="BI1903" t="s">
        <v>195</v>
      </c>
      <c r="BJ1903" t="s">
        <v>195</v>
      </c>
      <c r="BK1903" t="s">
        <v>3773</v>
      </c>
      <c r="BL1903" t="s">
        <v>7117</v>
      </c>
      <c r="BM1903" t="s">
        <v>4949</v>
      </c>
      <c r="BN1903" t="s">
        <v>7</v>
      </c>
      <c r="BO1903" t="s">
        <v>4950</v>
      </c>
      <c r="BP1903" s="441" t="str">
        <f t="shared" si="29"/>
        <v>WA.2378.EBD.955.101.A.521211</v>
      </c>
    </row>
    <row r="1904" spans="1:68">
      <c r="A1904" t="s">
        <v>5010</v>
      </c>
      <c r="B1904" t="s">
        <v>4936</v>
      </c>
      <c r="C1904" t="s">
        <v>4937</v>
      </c>
      <c r="D1904" t="s">
        <v>3795</v>
      </c>
      <c r="E1904" t="s">
        <v>197</v>
      </c>
      <c r="F1904" t="s">
        <v>3842</v>
      </c>
      <c r="G1904" t="s">
        <v>2445</v>
      </c>
      <c r="H1904" t="s">
        <v>4938</v>
      </c>
      <c r="I1904">
        <v>5</v>
      </c>
      <c r="J1904" t="s">
        <v>5047</v>
      </c>
      <c r="K1904">
        <v>1</v>
      </c>
      <c r="L1904" t="s">
        <v>805</v>
      </c>
      <c r="M1904" t="s">
        <v>8</v>
      </c>
      <c r="N1904" t="s">
        <v>179</v>
      </c>
      <c r="O1904" t="s">
        <v>503</v>
      </c>
      <c r="P1904" t="s">
        <v>8</v>
      </c>
      <c r="Q1904" t="s">
        <v>4570</v>
      </c>
      <c r="R1904" t="s">
        <v>4940</v>
      </c>
      <c r="S1904" t="s">
        <v>195</v>
      </c>
      <c r="T1904" t="s">
        <v>4570</v>
      </c>
      <c r="U1904" t="s">
        <v>4570</v>
      </c>
      <c r="V1904" t="s">
        <v>4951</v>
      </c>
      <c r="W1904" t="s">
        <v>4496</v>
      </c>
      <c r="X1904" t="s">
        <v>7118</v>
      </c>
      <c r="Y1904" t="s">
        <v>7119</v>
      </c>
      <c r="Z1904" t="s">
        <v>8</v>
      </c>
      <c r="AA1904">
        <v>0</v>
      </c>
      <c r="AB1904" t="s">
        <v>195</v>
      </c>
      <c r="AC1904">
        <v>0</v>
      </c>
      <c r="AD1904" t="s">
        <v>195</v>
      </c>
      <c r="AE1904">
        <v>0</v>
      </c>
      <c r="AF1904" t="s">
        <v>195</v>
      </c>
      <c r="AG1904">
        <v>0</v>
      </c>
      <c r="AH1904" t="s">
        <v>195</v>
      </c>
      <c r="AI1904">
        <v>8</v>
      </c>
      <c r="AJ1904" t="s">
        <v>832</v>
      </c>
      <c r="AK1904">
        <v>1250000</v>
      </c>
      <c r="AL1904">
        <v>10000000</v>
      </c>
      <c r="AM1904" t="s">
        <v>195</v>
      </c>
      <c r="AN1904">
        <v>0</v>
      </c>
      <c r="AO1904" t="s">
        <v>5011</v>
      </c>
      <c r="AP1904">
        <v>423588</v>
      </c>
      <c r="AQ1904">
        <v>17017</v>
      </c>
      <c r="AR1904">
        <v>87923</v>
      </c>
      <c r="AS1904">
        <v>193538</v>
      </c>
      <c r="AT1904">
        <v>48000</v>
      </c>
      <c r="AU1904">
        <v>98208</v>
      </c>
      <c r="AV1904">
        <v>300000</v>
      </c>
      <c r="AW1904">
        <v>300000</v>
      </c>
      <c r="AX1904">
        <v>300000</v>
      </c>
      <c r="AY1904">
        <v>240000</v>
      </c>
      <c r="AZ1904">
        <v>206244</v>
      </c>
      <c r="BA1904">
        <v>7785482</v>
      </c>
      <c r="BB1904" t="s">
        <v>3796</v>
      </c>
      <c r="BC1904" t="s">
        <v>3797</v>
      </c>
      <c r="BD1904" t="s">
        <v>3843</v>
      </c>
      <c r="BE1904" t="s">
        <v>3853</v>
      </c>
      <c r="BF1904" t="s">
        <v>6084</v>
      </c>
      <c r="BG1904" t="s">
        <v>7116</v>
      </c>
      <c r="BH1904" t="s">
        <v>4947</v>
      </c>
      <c r="BI1904" t="s">
        <v>195</v>
      </c>
      <c r="BJ1904" t="s">
        <v>195</v>
      </c>
      <c r="BK1904" t="s">
        <v>3773</v>
      </c>
      <c r="BL1904" t="s">
        <v>7120</v>
      </c>
      <c r="BM1904" t="s">
        <v>4949</v>
      </c>
      <c r="BN1904" t="s">
        <v>7</v>
      </c>
      <c r="BO1904" t="s">
        <v>4950</v>
      </c>
      <c r="BP1904" s="441" t="str">
        <f t="shared" si="29"/>
        <v>WA.2378.EBD.955.101.A.521211</v>
      </c>
    </row>
    <row r="1905" spans="1:68">
      <c r="A1905" t="s">
        <v>5010</v>
      </c>
      <c r="B1905" t="s">
        <v>4936</v>
      </c>
      <c r="C1905" t="s">
        <v>4937</v>
      </c>
      <c r="D1905" t="s">
        <v>3795</v>
      </c>
      <c r="E1905" t="s">
        <v>197</v>
      </c>
      <c r="F1905" t="s">
        <v>3842</v>
      </c>
      <c r="G1905" t="s">
        <v>2445</v>
      </c>
      <c r="H1905" t="s">
        <v>4938</v>
      </c>
      <c r="I1905">
        <v>5</v>
      </c>
      <c r="J1905" t="s">
        <v>5047</v>
      </c>
      <c r="K1905">
        <v>1</v>
      </c>
      <c r="L1905" t="s">
        <v>805</v>
      </c>
      <c r="M1905" t="s">
        <v>8</v>
      </c>
      <c r="N1905" t="s">
        <v>179</v>
      </c>
      <c r="O1905" t="s">
        <v>503</v>
      </c>
      <c r="P1905" t="s">
        <v>8</v>
      </c>
      <c r="Q1905" t="s">
        <v>4570</v>
      </c>
      <c r="R1905" t="s">
        <v>4940</v>
      </c>
      <c r="S1905" t="s">
        <v>195</v>
      </c>
      <c r="T1905" t="s">
        <v>4570</v>
      </c>
      <c r="U1905" t="s">
        <v>4570</v>
      </c>
      <c r="V1905" t="s">
        <v>5001</v>
      </c>
      <c r="W1905" t="s">
        <v>4951</v>
      </c>
      <c r="X1905" t="s">
        <v>7121</v>
      </c>
      <c r="Y1905" t="s">
        <v>7122</v>
      </c>
      <c r="Z1905" t="s">
        <v>8</v>
      </c>
      <c r="AA1905">
        <v>0</v>
      </c>
      <c r="AB1905" t="s">
        <v>195</v>
      </c>
      <c r="AC1905">
        <v>0</v>
      </c>
      <c r="AD1905" t="s">
        <v>195</v>
      </c>
      <c r="AE1905">
        <v>0</v>
      </c>
      <c r="AF1905" t="s">
        <v>195</v>
      </c>
      <c r="AG1905">
        <v>0</v>
      </c>
      <c r="AH1905" t="s">
        <v>195</v>
      </c>
      <c r="AI1905">
        <v>105</v>
      </c>
      <c r="AJ1905" t="s">
        <v>106</v>
      </c>
      <c r="AK1905">
        <v>262000</v>
      </c>
      <c r="AL1905">
        <v>27510000</v>
      </c>
      <c r="AM1905" t="s">
        <v>195</v>
      </c>
      <c r="AN1905">
        <v>0</v>
      </c>
      <c r="AO1905" t="s">
        <v>5011</v>
      </c>
      <c r="AP1905">
        <v>1165291</v>
      </c>
      <c r="AQ1905">
        <v>46813</v>
      </c>
      <c r="AR1905">
        <v>241877</v>
      </c>
      <c r="AS1905">
        <v>532424</v>
      </c>
      <c r="AT1905">
        <v>132048</v>
      </c>
      <c r="AU1905">
        <v>270170</v>
      </c>
      <c r="AV1905">
        <v>825300</v>
      </c>
      <c r="AW1905">
        <v>825300</v>
      </c>
      <c r="AX1905">
        <v>825300</v>
      </c>
      <c r="AY1905">
        <v>660240</v>
      </c>
      <c r="AZ1905">
        <v>567376</v>
      </c>
      <c r="BA1905">
        <v>21417861</v>
      </c>
      <c r="BB1905" t="s">
        <v>3796</v>
      </c>
      <c r="BC1905" t="s">
        <v>3797</v>
      </c>
      <c r="BD1905" t="s">
        <v>3843</v>
      </c>
      <c r="BE1905" t="s">
        <v>3853</v>
      </c>
      <c r="BF1905" t="s">
        <v>6084</v>
      </c>
      <c r="BG1905" t="s">
        <v>7116</v>
      </c>
      <c r="BH1905" t="s">
        <v>4947</v>
      </c>
      <c r="BI1905" t="s">
        <v>195</v>
      </c>
      <c r="BJ1905" t="s">
        <v>195</v>
      </c>
      <c r="BK1905" t="s">
        <v>3773</v>
      </c>
      <c r="BL1905" t="s">
        <v>7123</v>
      </c>
      <c r="BM1905" t="s">
        <v>4949</v>
      </c>
      <c r="BN1905" t="s">
        <v>7</v>
      </c>
      <c r="BO1905" t="s">
        <v>4950</v>
      </c>
      <c r="BP1905" s="441" t="str">
        <f t="shared" si="29"/>
        <v>WA.2378.EBD.955.101.A.521211</v>
      </c>
    </row>
    <row r="1906" spans="1:68">
      <c r="A1906" t="s">
        <v>5010</v>
      </c>
      <c r="B1906" t="s">
        <v>4936</v>
      </c>
      <c r="C1906" t="s">
        <v>4937</v>
      </c>
      <c r="D1906" t="s">
        <v>3795</v>
      </c>
      <c r="E1906" t="s">
        <v>197</v>
      </c>
      <c r="F1906" t="s">
        <v>3842</v>
      </c>
      <c r="G1906" t="s">
        <v>2445</v>
      </c>
      <c r="H1906" t="s">
        <v>4938</v>
      </c>
      <c r="I1906">
        <v>5</v>
      </c>
      <c r="J1906" t="s">
        <v>5047</v>
      </c>
      <c r="K1906">
        <v>1</v>
      </c>
      <c r="L1906" t="s">
        <v>805</v>
      </c>
      <c r="M1906" t="s">
        <v>8</v>
      </c>
      <c r="N1906" t="s">
        <v>179</v>
      </c>
      <c r="O1906" t="s">
        <v>503</v>
      </c>
      <c r="P1906" t="s">
        <v>8</v>
      </c>
      <c r="Q1906" t="s">
        <v>4570</v>
      </c>
      <c r="R1906" t="s">
        <v>4940</v>
      </c>
      <c r="S1906" t="s">
        <v>195</v>
      </c>
      <c r="T1906" t="s">
        <v>4570</v>
      </c>
      <c r="U1906" t="s">
        <v>4570</v>
      </c>
      <c r="V1906" t="s">
        <v>5092</v>
      </c>
      <c r="W1906" t="s">
        <v>5001</v>
      </c>
      <c r="X1906" t="s">
        <v>7124</v>
      </c>
      <c r="Y1906" t="s">
        <v>7125</v>
      </c>
      <c r="Z1906" t="s">
        <v>8</v>
      </c>
      <c r="AA1906">
        <v>0</v>
      </c>
      <c r="AB1906" t="s">
        <v>195</v>
      </c>
      <c r="AC1906">
        <v>0</v>
      </c>
      <c r="AD1906" t="s">
        <v>195</v>
      </c>
      <c r="AE1906">
        <v>0</v>
      </c>
      <c r="AF1906" t="s">
        <v>195</v>
      </c>
      <c r="AG1906">
        <v>0</v>
      </c>
      <c r="AH1906" t="s">
        <v>195</v>
      </c>
      <c r="AI1906">
        <v>12</v>
      </c>
      <c r="AJ1906" t="s">
        <v>832</v>
      </c>
      <c r="AK1906">
        <v>1000000</v>
      </c>
      <c r="AL1906">
        <v>12000000</v>
      </c>
      <c r="AM1906" t="s">
        <v>195</v>
      </c>
      <c r="AN1906">
        <v>0</v>
      </c>
      <c r="AO1906" t="s">
        <v>5011</v>
      </c>
      <c r="AP1906">
        <v>508306</v>
      </c>
      <c r="AQ1906">
        <v>20420</v>
      </c>
      <c r="AR1906">
        <v>105508</v>
      </c>
      <c r="AS1906">
        <v>232246</v>
      </c>
      <c r="AT1906">
        <v>57600</v>
      </c>
      <c r="AU1906">
        <v>117850</v>
      </c>
      <c r="AV1906">
        <v>360000</v>
      </c>
      <c r="AW1906">
        <v>360000</v>
      </c>
      <c r="AX1906">
        <v>360000</v>
      </c>
      <c r="AY1906">
        <v>288000</v>
      </c>
      <c r="AZ1906">
        <v>247492</v>
      </c>
      <c r="BA1906">
        <v>9342578</v>
      </c>
      <c r="BB1906" t="s">
        <v>3796</v>
      </c>
      <c r="BC1906" t="s">
        <v>3797</v>
      </c>
      <c r="BD1906" t="s">
        <v>3843</v>
      </c>
      <c r="BE1906" t="s">
        <v>3853</v>
      </c>
      <c r="BF1906" t="s">
        <v>6084</v>
      </c>
      <c r="BG1906" t="s">
        <v>7116</v>
      </c>
      <c r="BH1906" t="s">
        <v>4947</v>
      </c>
      <c r="BI1906" t="s">
        <v>195</v>
      </c>
      <c r="BJ1906" t="s">
        <v>195</v>
      </c>
      <c r="BK1906" t="s">
        <v>3773</v>
      </c>
      <c r="BL1906" t="s">
        <v>7126</v>
      </c>
      <c r="BM1906" t="s">
        <v>4949</v>
      </c>
      <c r="BN1906" t="s">
        <v>7</v>
      </c>
      <c r="BO1906" t="s">
        <v>4950</v>
      </c>
      <c r="BP1906" s="441" t="str">
        <f t="shared" si="29"/>
        <v>WA.2378.EBD.955.101.A.521211</v>
      </c>
    </row>
    <row r="1907" spans="1:68">
      <c r="A1907" t="s">
        <v>5010</v>
      </c>
      <c r="B1907" t="s">
        <v>4936</v>
      </c>
      <c r="C1907" t="s">
        <v>4937</v>
      </c>
      <c r="D1907" t="s">
        <v>3795</v>
      </c>
      <c r="E1907" t="s">
        <v>197</v>
      </c>
      <c r="F1907" t="s">
        <v>3842</v>
      </c>
      <c r="G1907" t="s">
        <v>2445</v>
      </c>
      <c r="H1907" t="s">
        <v>4938</v>
      </c>
      <c r="I1907">
        <v>5</v>
      </c>
      <c r="J1907" t="s">
        <v>5047</v>
      </c>
      <c r="K1907">
        <v>1</v>
      </c>
      <c r="L1907" t="s">
        <v>805</v>
      </c>
      <c r="M1907" t="s">
        <v>8</v>
      </c>
      <c r="N1907" t="s">
        <v>179</v>
      </c>
      <c r="O1907" t="s">
        <v>503</v>
      </c>
      <c r="P1907" t="s">
        <v>8</v>
      </c>
      <c r="Q1907" t="s">
        <v>4570</v>
      </c>
      <c r="R1907" t="s">
        <v>4940</v>
      </c>
      <c r="S1907" t="s">
        <v>195</v>
      </c>
      <c r="T1907" t="s">
        <v>4570</v>
      </c>
      <c r="U1907" t="s">
        <v>4570</v>
      </c>
      <c r="V1907" t="s">
        <v>5096</v>
      </c>
      <c r="W1907" t="s">
        <v>5092</v>
      </c>
      <c r="X1907" t="s">
        <v>7127</v>
      </c>
      <c r="Y1907" t="s">
        <v>4483</v>
      </c>
      <c r="Z1907" t="s">
        <v>8</v>
      </c>
      <c r="AA1907">
        <v>0</v>
      </c>
      <c r="AB1907" t="s">
        <v>195</v>
      </c>
      <c r="AC1907">
        <v>0</v>
      </c>
      <c r="AD1907" t="s">
        <v>195</v>
      </c>
      <c r="AE1907">
        <v>0</v>
      </c>
      <c r="AF1907" t="s">
        <v>195</v>
      </c>
      <c r="AG1907">
        <v>0</v>
      </c>
      <c r="AH1907" t="s">
        <v>195</v>
      </c>
      <c r="AI1907">
        <v>3</v>
      </c>
      <c r="AJ1907" t="s">
        <v>106</v>
      </c>
      <c r="AK1907">
        <v>1000000</v>
      </c>
      <c r="AL1907">
        <v>3000000</v>
      </c>
      <c r="AM1907" t="s">
        <v>195</v>
      </c>
      <c r="AN1907">
        <v>0</v>
      </c>
      <c r="AO1907" t="s">
        <v>5011</v>
      </c>
      <c r="AP1907">
        <v>127076</v>
      </c>
      <c r="AQ1907">
        <v>5105</v>
      </c>
      <c r="AR1907">
        <v>26377</v>
      </c>
      <c r="AS1907">
        <v>58061</v>
      </c>
      <c r="AT1907">
        <v>14400</v>
      </c>
      <c r="AU1907">
        <v>29462</v>
      </c>
      <c r="AV1907">
        <v>90000</v>
      </c>
      <c r="AW1907">
        <v>90000</v>
      </c>
      <c r="AX1907">
        <v>90000</v>
      </c>
      <c r="AY1907">
        <v>72000</v>
      </c>
      <c r="AZ1907">
        <v>61873</v>
      </c>
      <c r="BA1907">
        <v>2335646</v>
      </c>
      <c r="BB1907" t="s">
        <v>3796</v>
      </c>
      <c r="BC1907" t="s">
        <v>3797</v>
      </c>
      <c r="BD1907" t="s">
        <v>3843</v>
      </c>
      <c r="BE1907" t="s">
        <v>3853</v>
      </c>
      <c r="BF1907" t="s">
        <v>6084</v>
      </c>
      <c r="BG1907" t="s">
        <v>7116</v>
      </c>
      <c r="BH1907" t="s">
        <v>4947</v>
      </c>
      <c r="BI1907" t="s">
        <v>195</v>
      </c>
      <c r="BJ1907" t="s">
        <v>195</v>
      </c>
      <c r="BK1907" t="s">
        <v>3773</v>
      </c>
      <c r="BL1907" t="s">
        <v>7128</v>
      </c>
      <c r="BM1907" t="s">
        <v>4949</v>
      </c>
      <c r="BN1907" t="s">
        <v>7</v>
      </c>
      <c r="BO1907" t="s">
        <v>4950</v>
      </c>
      <c r="BP1907" s="441" t="str">
        <f t="shared" si="29"/>
        <v>WA.2378.EBD.955.101.A.521211</v>
      </c>
    </row>
    <row r="1908" spans="1:68">
      <c r="A1908" t="s">
        <v>5010</v>
      </c>
      <c r="B1908" t="s">
        <v>4936</v>
      </c>
      <c r="C1908" t="s">
        <v>4937</v>
      </c>
      <c r="D1908" t="s">
        <v>3795</v>
      </c>
      <c r="E1908" t="s">
        <v>197</v>
      </c>
      <c r="F1908" t="s">
        <v>3842</v>
      </c>
      <c r="G1908" t="s">
        <v>2445</v>
      </c>
      <c r="H1908" t="s">
        <v>4938</v>
      </c>
      <c r="I1908">
        <v>5</v>
      </c>
      <c r="J1908" t="s">
        <v>5047</v>
      </c>
      <c r="K1908">
        <v>1</v>
      </c>
      <c r="L1908" t="s">
        <v>805</v>
      </c>
      <c r="M1908" t="s">
        <v>8</v>
      </c>
      <c r="N1908" t="s">
        <v>179</v>
      </c>
      <c r="O1908" t="s">
        <v>503</v>
      </c>
      <c r="P1908" t="s">
        <v>8</v>
      </c>
      <c r="Q1908" t="s">
        <v>4570</v>
      </c>
      <c r="R1908" t="s">
        <v>4940</v>
      </c>
      <c r="S1908" t="s">
        <v>195</v>
      </c>
      <c r="T1908" t="s">
        <v>4570</v>
      </c>
      <c r="U1908" t="s">
        <v>4570</v>
      </c>
      <c r="V1908" t="s">
        <v>5265</v>
      </c>
      <c r="W1908" t="s">
        <v>5096</v>
      </c>
      <c r="X1908" t="s">
        <v>7129</v>
      </c>
      <c r="Y1908" t="s">
        <v>4493</v>
      </c>
      <c r="Z1908" t="s">
        <v>8</v>
      </c>
      <c r="AA1908">
        <v>0</v>
      </c>
      <c r="AB1908" t="s">
        <v>195</v>
      </c>
      <c r="AC1908">
        <v>0</v>
      </c>
      <c r="AD1908" t="s">
        <v>195</v>
      </c>
      <c r="AE1908">
        <v>0</v>
      </c>
      <c r="AF1908" t="s">
        <v>195</v>
      </c>
      <c r="AG1908">
        <v>0</v>
      </c>
      <c r="AH1908" t="s">
        <v>195</v>
      </c>
      <c r="AI1908">
        <v>3</v>
      </c>
      <c r="AJ1908" t="s">
        <v>106</v>
      </c>
      <c r="AK1908">
        <v>1000000</v>
      </c>
      <c r="AL1908">
        <v>3000000</v>
      </c>
      <c r="AM1908" t="s">
        <v>195</v>
      </c>
      <c r="AN1908">
        <v>0</v>
      </c>
      <c r="AO1908" t="s">
        <v>5011</v>
      </c>
      <c r="AP1908">
        <v>127076</v>
      </c>
      <c r="AQ1908">
        <v>5105</v>
      </c>
      <c r="AR1908">
        <v>26377</v>
      </c>
      <c r="AS1908">
        <v>58061</v>
      </c>
      <c r="AT1908">
        <v>14400</v>
      </c>
      <c r="AU1908">
        <v>29462</v>
      </c>
      <c r="AV1908">
        <v>90000</v>
      </c>
      <c r="AW1908">
        <v>90000</v>
      </c>
      <c r="AX1908">
        <v>90000</v>
      </c>
      <c r="AY1908">
        <v>72000</v>
      </c>
      <c r="AZ1908">
        <v>61873</v>
      </c>
      <c r="BA1908">
        <v>2335646</v>
      </c>
      <c r="BB1908" t="s">
        <v>3796</v>
      </c>
      <c r="BC1908" t="s">
        <v>3797</v>
      </c>
      <c r="BD1908" t="s">
        <v>3843</v>
      </c>
      <c r="BE1908" t="s">
        <v>3853</v>
      </c>
      <c r="BF1908" t="s">
        <v>6084</v>
      </c>
      <c r="BG1908" t="s">
        <v>7116</v>
      </c>
      <c r="BH1908" t="s">
        <v>4947</v>
      </c>
      <c r="BI1908" t="s">
        <v>195</v>
      </c>
      <c r="BJ1908" t="s">
        <v>195</v>
      </c>
      <c r="BK1908" t="s">
        <v>3773</v>
      </c>
      <c r="BL1908" t="s">
        <v>7130</v>
      </c>
      <c r="BM1908" t="s">
        <v>4949</v>
      </c>
      <c r="BN1908" t="s">
        <v>7</v>
      </c>
      <c r="BO1908" t="s">
        <v>4950</v>
      </c>
      <c r="BP1908" s="441" t="str">
        <f t="shared" si="29"/>
        <v>WA.2378.EBD.955.101.A.521211</v>
      </c>
    </row>
    <row r="1909" spans="1:68">
      <c r="A1909" t="s">
        <v>5010</v>
      </c>
      <c r="B1909" t="s">
        <v>4936</v>
      </c>
      <c r="C1909" t="s">
        <v>4937</v>
      </c>
      <c r="D1909" t="s">
        <v>3795</v>
      </c>
      <c r="E1909" t="s">
        <v>197</v>
      </c>
      <c r="F1909" t="s">
        <v>3842</v>
      </c>
      <c r="G1909" t="s">
        <v>2445</v>
      </c>
      <c r="H1909" t="s">
        <v>4938</v>
      </c>
      <c r="I1909">
        <v>5</v>
      </c>
      <c r="J1909" t="s">
        <v>5047</v>
      </c>
      <c r="K1909">
        <v>1</v>
      </c>
      <c r="L1909" t="s">
        <v>805</v>
      </c>
      <c r="M1909" t="s">
        <v>508</v>
      </c>
      <c r="N1909" t="s">
        <v>3124</v>
      </c>
      <c r="O1909" t="s">
        <v>503</v>
      </c>
      <c r="P1909" t="s">
        <v>8</v>
      </c>
      <c r="Q1909" t="s">
        <v>4570</v>
      </c>
      <c r="R1909" t="s">
        <v>4940</v>
      </c>
      <c r="S1909" t="s">
        <v>195</v>
      </c>
      <c r="T1909" t="s">
        <v>4570</v>
      </c>
      <c r="U1909" t="s">
        <v>4570</v>
      </c>
      <c r="V1909" t="s">
        <v>4496</v>
      </c>
      <c r="W1909" t="s">
        <v>4570</v>
      </c>
      <c r="X1909" t="s">
        <v>7131</v>
      </c>
      <c r="Y1909" t="s">
        <v>7132</v>
      </c>
      <c r="Z1909" t="s">
        <v>8</v>
      </c>
      <c r="AA1909">
        <v>0</v>
      </c>
      <c r="AB1909" t="s">
        <v>195</v>
      </c>
      <c r="AC1909">
        <v>0</v>
      </c>
      <c r="AD1909" t="s">
        <v>195</v>
      </c>
      <c r="AE1909">
        <v>0</v>
      </c>
      <c r="AF1909" t="s">
        <v>195</v>
      </c>
      <c r="AG1909">
        <v>0</v>
      </c>
      <c r="AH1909" t="s">
        <v>195</v>
      </c>
      <c r="AI1909">
        <v>60</v>
      </c>
      <c r="AJ1909" t="s">
        <v>832</v>
      </c>
      <c r="AK1909">
        <v>350000</v>
      </c>
      <c r="AL1909">
        <v>21000000</v>
      </c>
      <c r="AM1909" t="s">
        <v>195</v>
      </c>
      <c r="AN1909">
        <v>0</v>
      </c>
      <c r="AO1909" t="s">
        <v>5011</v>
      </c>
      <c r="AP1909">
        <v>889535</v>
      </c>
      <c r="AQ1909">
        <v>35735</v>
      </c>
      <c r="AR1909">
        <v>184639</v>
      </c>
      <c r="AS1909">
        <v>406430</v>
      </c>
      <c r="AT1909">
        <v>100800</v>
      </c>
      <c r="AU1909">
        <v>206237</v>
      </c>
      <c r="AV1909">
        <v>630000</v>
      </c>
      <c r="AW1909">
        <v>630000</v>
      </c>
      <c r="AX1909">
        <v>630000</v>
      </c>
      <c r="AY1909">
        <v>504000</v>
      </c>
      <c r="AZ1909">
        <v>433112</v>
      </c>
      <c r="BA1909">
        <v>16349512</v>
      </c>
      <c r="BB1909" t="s">
        <v>3796</v>
      </c>
      <c r="BC1909" t="s">
        <v>3797</v>
      </c>
      <c r="BD1909" t="s">
        <v>3843</v>
      </c>
      <c r="BE1909" t="s">
        <v>3853</v>
      </c>
      <c r="BF1909" t="s">
        <v>6084</v>
      </c>
      <c r="BG1909" t="s">
        <v>7133</v>
      </c>
      <c r="BH1909" t="s">
        <v>4947</v>
      </c>
      <c r="BI1909" t="s">
        <v>195</v>
      </c>
      <c r="BJ1909" t="s">
        <v>195</v>
      </c>
      <c r="BK1909" t="s">
        <v>3773</v>
      </c>
      <c r="BL1909" t="s">
        <v>7134</v>
      </c>
      <c r="BM1909" t="s">
        <v>4949</v>
      </c>
      <c r="BN1909" t="s">
        <v>7</v>
      </c>
      <c r="BO1909" t="s">
        <v>4950</v>
      </c>
      <c r="BP1909" s="441" t="str">
        <f t="shared" si="29"/>
        <v>WA.2378.EBD.955.101.B.521211</v>
      </c>
    </row>
    <row r="1910" spans="1:68">
      <c r="A1910" t="s">
        <v>5010</v>
      </c>
      <c r="B1910" t="s">
        <v>4936</v>
      </c>
      <c r="C1910" t="s">
        <v>4937</v>
      </c>
      <c r="D1910" t="s">
        <v>3795</v>
      </c>
      <c r="E1910" t="s">
        <v>197</v>
      </c>
      <c r="F1910" t="s">
        <v>3842</v>
      </c>
      <c r="G1910" t="s">
        <v>2445</v>
      </c>
      <c r="H1910" t="s">
        <v>4938</v>
      </c>
      <c r="I1910">
        <v>5</v>
      </c>
      <c r="J1910" t="s">
        <v>5047</v>
      </c>
      <c r="K1910">
        <v>1</v>
      </c>
      <c r="L1910" t="s">
        <v>805</v>
      </c>
      <c r="M1910" t="s">
        <v>508</v>
      </c>
      <c r="N1910" t="s">
        <v>3124</v>
      </c>
      <c r="O1910" t="s">
        <v>503</v>
      </c>
      <c r="P1910" t="s">
        <v>8</v>
      </c>
      <c r="Q1910" t="s">
        <v>4570</v>
      </c>
      <c r="R1910" t="s">
        <v>4940</v>
      </c>
      <c r="S1910" t="s">
        <v>195</v>
      </c>
      <c r="T1910" t="s">
        <v>4570</v>
      </c>
      <c r="U1910" t="s">
        <v>4570</v>
      </c>
      <c r="V1910" t="s">
        <v>4951</v>
      </c>
      <c r="W1910" t="s">
        <v>4496</v>
      </c>
      <c r="X1910" t="s">
        <v>7135</v>
      </c>
      <c r="Y1910" t="s">
        <v>7115</v>
      </c>
      <c r="Z1910" t="s">
        <v>8</v>
      </c>
      <c r="AA1910">
        <v>0</v>
      </c>
      <c r="AB1910" t="s">
        <v>195</v>
      </c>
      <c r="AC1910">
        <v>0</v>
      </c>
      <c r="AD1910" t="s">
        <v>195</v>
      </c>
      <c r="AE1910">
        <v>0</v>
      </c>
      <c r="AF1910" t="s">
        <v>195</v>
      </c>
      <c r="AG1910">
        <v>0</v>
      </c>
      <c r="AH1910" t="s">
        <v>195</v>
      </c>
      <c r="AI1910">
        <v>4</v>
      </c>
      <c r="AJ1910" t="s">
        <v>832</v>
      </c>
      <c r="AK1910">
        <v>1000000</v>
      </c>
      <c r="AL1910">
        <v>4000000</v>
      </c>
      <c r="AM1910" t="s">
        <v>195</v>
      </c>
      <c r="AN1910">
        <v>0</v>
      </c>
      <c r="AO1910" t="s">
        <v>5011</v>
      </c>
      <c r="AP1910">
        <v>169435</v>
      </c>
      <c r="AQ1910">
        <v>6807</v>
      </c>
      <c r="AR1910">
        <v>35169</v>
      </c>
      <c r="AS1910">
        <v>77415</v>
      </c>
      <c r="AT1910">
        <v>19200</v>
      </c>
      <c r="AU1910">
        <v>39283</v>
      </c>
      <c r="AV1910">
        <v>120000</v>
      </c>
      <c r="AW1910">
        <v>120000</v>
      </c>
      <c r="AX1910">
        <v>120000</v>
      </c>
      <c r="AY1910">
        <v>96000</v>
      </c>
      <c r="AZ1910">
        <v>82497</v>
      </c>
      <c r="BA1910">
        <v>3114194</v>
      </c>
      <c r="BB1910" t="s">
        <v>3796</v>
      </c>
      <c r="BC1910" t="s">
        <v>3797</v>
      </c>
      <c r="BD1910" t="s">
        <v>3843</v>
      </c>
      <c r="BE1910" t="s">
        <v>3853</v>
      </c>
      <c r="BF1910" t="s">
        <v>6084</v>
      </c>
      <c r="BG1910" t="s">
        <v>7133</v>
      </c>
      <c r="BH1910" t="s">
        <v>4947</v>
      </c>
      <c r="BI1910" t="s">
        <v>195</v>
      </c>
      <c r="BJ1910" t="s">
        <v>195</v>
      </c>
      <c r="BK1910" t="s">
        <v>3773</v>
      </c>
      <c r="BL1910" t="s">
        <v>7136</v>
      </c>
      <c r="BM1910" t="s">
        <v>4949</v>
      </c>
      <c r="BN1910" t="s">
        <v>7</v>
      </c>
      <c r="BO1910" t="s">
        <v>4950</v>
      </c>
      <c r="BP1910" s="441" t="str">
        <f t="shared" si="29"/>
        <v>WA.2378.EBD.955.101.B.521211</v>
      </c>
    </row>
    <row r="1911" spans="1:68">
      <c r="A1911" t="s">
        <v>5010</v>
      </c>
      <c r="B1911" t="s">
        <v>4936</v>
      </c>
      <c r="C1911" t="s">
        <v>4937</v>
      </c>
      <c r="D1911" t="s">
        <v>3795</v>
      </c>
      <c r="E1911" t="s">
        <v>197</v>
      </c>
      <c r="F1911" t="s">
        <v>3842</v>
      </c>
      <c r="G1911" t="s">
        <v>2445</v>
      </c>
      <c r="H1911" t="s">
        <v>4938</v>
      </c>
      <c r="I1911">
        <v>5</v>
      </c>
      <c r="J1911" t="s">
        <v>5047</v>
      </c>
      <c r="K1911">
        <v>1</v>
      </c>
      <c r="L1911" t="s">
        <v>805</v>
      </c>
      <c r="M1911" t="s">
        <v>508</v>
      </c>
      <c r="N1911" t="s">
        <v>3124</v>
      </c>
      <c r="O1911" t="s">
        <v>503</v>
      </c>
      <c r="P1911" t="s">
        <v>8</v>
      </c>
      <c r="Q1911" t="s">
        <v>4570</v>
      </c>
      <c r="R1911" t="s">
        <v>4940</v>
      </c>
      <c r="S1911" t="s">
        <v>195</v>
      </c>
      <c r="T1911" t="s">
        <v>4570</v>
      </c>
      <c r="U1911" t="s">
        <v>4570</v>
      </c>
      <c r="V1911" t="s">
        <v>5001</v>
      </c>
      <c r="W1911" t="s">
        <v>4951</v>
      </c>
      <c r="X1911" t="s">
        <v>7137</v>
      </c>
      <c r="Y1911" t="s">
        <v>7138</v>
      </c>
      <c r="Z1911" t="s">
        <v>8</v>
      </c>
      <c r="AA1911">
        <v>0</v>
      </c>
      <c r="AB1911" t="s">
        <v>195</v>
      </c>
      <c r="AC1911">
        <v>0</v>
      </c>
      <c r="AD1911" t="s">
        <v>195</v>
      </c>
      <c r="AE1911">
        <v>0</v>
      </c>
      <c r="AF1911" t="s">
        <v>195</v>
      </c>
      <c r="AG1911">
        <v>0</v>
      </c>
      <c r="AH1911" t="s">
        <v>195</v>
      </c>
      <c r="AI1911">
        <v>12</v>
      </c>
      <c r="AJ1911" t="s">
        <v>832</v>
      </c>
      <c r="AK1911">
        <v>100000</v>
      </c>
      <c r="AL1911">
        <v>1200000</v>
      </c>
      <c r="AM1911" t="s">
        <v>195</v>
      </c>
      <c r="AN1911">
        <v>0</v>
      </c>
      <c r="AO1911" t="s">
        <v>5011</v>
      </c>
      <c r="AP1911">
        <v>50831</v>
      </c>
      <c r="AQ1911">
        <v>2042</v>
      </c>
      <c r="AR1911">
        <v>10551</v>
      </c>
      <c r="AS1911">
        <v>23225</v>
      </c>
      <c r="AT1911">
        <v>5760</v>
      </c>
      <c r="AU1911">
        <v>11785</v>
      </c>
      <c r="AV1911">
        <v>36000</v>
      </c>
      <c r="AW1911">
        <v>36000</v>
      </c>
      <c r="AX1911">
        <v>36000</v>
      </c>
      <c r="AY1911">
        <v>28800</v>
      </c>
      <c r="AZ1911">
        <v>24749</v>
      </c>
      <c r="BA1911">
        <v>934257</v>
      </c>
      <c r="BB1911" t="s">
        <v>3796</v>
      </c>
      <c r="BC1911" t="s">
        <v>3797</v>
      </c>
      <c r="BD1911" t="s">
        <v>3843</v>
      </c>
      <c r="BE1911" t="s">
        <v>3853</v>
      </c>
      <c r="BF1911" t="s">
        <v>6084</v>
      </c>
      <c r="BG1911" t="s">
        <v>7133</v>
      </c>
      <c r="BH1911" t="s">
        <v>4947</v>
      </c>
      <c r="BI1911" t="s">
        <v>195</v>
      </c>
      <c r="BJ1911" t="s">
        <v>195</v>
      </c>
      <c r="BK1911" t="s">
        <v>3773</v>
      </c>
      <c r="BL1911" t="s">
        <v>7139</v>
      </c>
      <c r="BM1911" t="s">
        <v>4949</v>
      </c>
      <c r="BN1911" t="s">
        <v>7</v>
      </c>
      <c r="BO1911" t="s">
        <v>4950</v>
      </c>
      <c r="BP1911" s="441" t="str">
        <f t="shared" si="29"/>
        <v>WA.2378.EBD.955.101.B.521211</v>
      </c>
    </row>
    <row r="1912" spans="1:68">
      <c r="A1912" t="s">
        <v>5010</v>
      </c>
      <c r="B1912" t="s">
        <v>4936</v>
      </c>
      <c r="C1912" t="s">
        <v>4937</v>
      </c>
      <c r="D1912" t="s">
        <v>3795</v>
      </c>
      <c r="E1912" t="s">
        <v>197</v>
      </c>
      <c r="F1912" t="s">
        <v>3842</v>
      </c>
      <c r="G1912" t="s">
        <v>2445</v>
      </c>
      <c r="H1912" t="s">
        <v>4938</v>
      </c>
      <c r="I1912">
        <v>5</v>
      </c>
      <c r="J1912" t="s">
        <v>5047</v>
      </c>
      <c r="K1912">
        <v>1</v>
      </c>
      <c r="L1912" t="s">
        <v>805</v>
      </c>
      <c r="M1912" t="s">
        <v>508</v>
      </c>
      <c r="N1912" t="s">
        <v>3124</v>
      </c>
      <c r="O1912" t="s">
        <v>503</v>
      </c>
      <c r="P1912" t="s">
        <v>8</v>
      </c>
      <c r="Q1912" t="s">
        <v>4570</v>
      </c>
      <c r="R1912" t="s">
        <v>4940</v>
      </c>
      <c r="S1912" t="s">
        <v>195</v>
      </c>
      <c r="T1912" t="s">
        <v>4570</v>
      </c>
      <c r="U1912" t="s">
        <v>4570</v>
      </c>
      <c r="V1912" t="s">
        <v>5092</v>
      </c>
      <c r="W1912" t="s">
        <v>5001</v>
      </c>
      <c r="X1912" t="s">
        <v>7140</v>
      </c>
      <c r="Y1912" t="s">
        <v>7141</v>
      </c>
      <c r="Z1912" t="s">
        <v>8</v>
      </c>
      <c r="AA1912">
        <v>0</v>
      </c>
      <c r="AB1912" t="s">
        <v>195</v>
      </c>
      <c r="AC1912">
        <v>0</v>
      </c>
      <c r="AD1912" t="s">
        <v>195</v>
      </c>
      <c r="AE1912">
        <v>0</v>
      </c>
      <c r="AF1912" t="s">
        <v>195</v>
      </c>
      <c r="AG1912">
        <v>0</v>
      </c>
      <c r="AH1912" t="s">
        <v>195</v>
      </c>
      <c r="AI1912">
        <v>5</v>
      </c>
      <c r="AJ1912" t="s">
        <v>832</v>
      </c>
      <c r="AK1912">
        <v>1000000</v>
      </c>
      <c r="AL1912">
        <v>5000000</v>
      </c>
      <c r="AM1912" t="s">
        <v>195</v>
      </c>
      <c r="AN1912">
        <v>0</v>
      </c>
      <c r="AO1912" t="s">
        <v>5011</v>
      </c>
      <c r="AP1912">
        <v>211794</v>
      </c>
      <c r="AQ1912">
        <v>8508</v>
      </c>
      <c r="AR1912">
        <v>43962</v>
      </c>
      <c r="AS1912">
        <v>96769</v>
      </c>
      <c r="AT1912">
        <v>24000</v>
      </c>
      <c r="AU1912">
        <v>49104</v>
      </c>
      <c r="AV1912">
        <v>150000</v>
      </c>
      <c r="AW1912">
        <v>150000</v>
      </c>
      <c r="AX1912">
        <v>150000</v>
      </c>
      <c r="AY1912">
        <v>120000</v>
      </c>
      <c r="AZ1912">
        <v>103122</v>
      </c>
      <c r="BA1912">
        <v>3892741</v>
      </c>
      <c r="BB1912" t="s">
        <v>3796</v>
      </c>
      <c r="BC1912" t="s">
        <v>3797</v>
      </c>
      <c r="BD1912" t="s">
        <v>3843</v>
      </c>
      <c r="BE1912" t="s">
        <v>3853</v>
      </c>
      <c r="BF1912" t="s">
        <v>6084</v>
      </c>
      <c r="BG1912" t="s">
        <v>7133</v>
      </c>
      <c r="BH1912" t="s">
        <v>4947</v>
      </c>
      <c r="BI1912" t="s">
        <v>195</v>
      </c>
      <c r="BJ1912" t="s">
        <v>195</v>
      </c>
      <c r="BK1912" t="s">
        <v>3773</v>
      </c>
      <c r="BL1912" t="s">
        <v>7142</v>
      </c>
      <c r="BM1912" t="s">
        <v>4949</v>
      </c>
      <c r="BN1912" t="s">
        <v>7</v>
      </c>
      <c r="BO1912" t="s">
        <v>4950</v>
      </c>
      <c r="BP1912" s="441" t="str">
        <f t="shared" si="29"/>
        <v>WA.2378.EBD.955.101.B.521211</v>
      </c>
    </row>
    <row r="1913" spans="1:68">
      <c r="A1913" t="s">
        <v>5010</v>
      </c>
      <c r="B1913" t="s">
        <v>4936</v>
      </c>
      <c r="C1913" t="s">
        <v>4937</v>
      </c>
      <c r="D1913" t="s">
        <v>3795</v>
      </c>
      <c r="E1913" t="s">
        <v>197</v>
      </c>
      <c r="F1913" t="s">
        <v>3842</v>
      </c>
      <c r="G1913" t="s">
        <v>2445</v>
      </c>
      <c r="H1913" t="s">
        <v>4938</v>
      </c>
      <c r="I1913">
        <v>5</v>
      </c>
      <c r="J1913" t="s">
        <v>5047</v>
      </c>
      <c r="K1913">
        <v>1</v>
      </c>
      <c r="L1913" t="s">
        <v>805</v>
      </c>
      <c r="M1913" t="s">
        <v>508</v>
      </c>
      <c r="N1913" t="s">
        <v>3124</v>
      </c>
      <c r="O1913" t="s">
        <v>503</v>
      </c>
      <c r="P1913" t="s">
        <v>8</v>
      </c>
      <c r="Q1913" t="s">
        <v>4570</v>
      </c>
      <c r="R1913" t="s">
        <v>4940</v>
      </c>
      <c r="S1913" t="s">
        <v>195</v>
      </c>
      <c r="T1913" t="s">
        <v>4570</v>
      </c>
      <c r="U1913" t="s">
        <v>4570</v>
      </c>
      <c r="V1913" t="s">
        <v>5096</v>
      </c>
      <c r="W1913" t="s">
        <v>5092</v>
      </c>
      <c r="X1913" t="s">
        <v>7143</v>
      </c>
      <c r="Y1913" t="s">
        <v>4483</v>
      </c>
      <c r="Z1913" t="s">
        <v>8</v>
      </c>
      <c r="AA1913">
        <v>0</v>
      </c>
      <c r="AB1913" t="s">
        <v>195</v>
      </c>
      <c r="AC1913">
        <v>0</v>
      </c>
      <c r="AD1913" t="s">
        <v>195</v>
      </c>
      <c r="AE1913">
        <v>0</v>
      </c>
      <c r="AF1913" t="s">
        <v>195</v>
      </c>
      <c r="AG1913">
        <v>0</v>
      </c>
      <c r="AH1913" t="s">
        <v>195</v>
      </c>
      <c r="AI1913">
        <v>1</v>
      </c>
      <c r="AJ1913" t="s">
        <v>106</v>
      </c>
      <c r="AK1913">
        <v>1000000</v>
      </c>
      <c r="AL1913">
        <v>1000000</v>
      </c>
      <c r="AM1913" t="s">
        <v>195</v>
      </c>
      <c r="AN1913">
        <v>0</v>
      </c>
      <c r="AO1913" t="s">
        <v>5011</v>
      </c>
      <c r="AP1913">
        <v>42359</v>
      </c>
      <c r="AQ1913">
        <v>1702</v>
      </c>
      <c r="AR1913">
        <v>8792</v>
      </c>
      <c r="AS1913">
        <v>19354</v>
      </c>
      <c r="AT1913">
        <v>4800</v>
      </c>
      <c r="AU1913">
        <v>9821</v>
      </c>
      <c r="AV1913">
        <v>30000</v>
      </c>
      <c r="AW1913">
        <v>30000</v>
      </c>
      <c r="AX1913">
        <v>30000</v>
      </c>
      <c r="AY1913">
        <v>24000</v>
      </c>
      <c r="AZ1913">
        <v>20624</v>
      </c>
      <c r="BA1913">
        <v>778548</v>
      </c>
      <c r="BB1913" t="s">
        <v>3796</v>
      </c>
      <c r="BC1913" t="s">
        <v>3797</v>
      </c>
      <c r="BD1913" t="s">
        <v>3843</v>
      </c>
      <c r="BE1913" t="s">
        <v>3853</v>
      </c>
      <c r="BF1913" t="s">
        <v>6084</v>
      </c>
      <c r="BG1913" t="s">
        <v>7133</v>
      </c>
      <c r="BH1913" t="s">
        <v>4947</v>
      </c>
      <c r="BI1913" t="s">
        <v>195</v>
      </c>
      <c r="BJ1913" t="s">
        <v>195</v>
      </c>
      <c r="BK1913" t="s">
        <v>3773</v>
      </c>
      <c r="BL1913" t="s">
        <v>7128</v>
      </c>
      <c r="BM1913" t="s">
        <v>4949</v>
      </c>
      <c r="BN1913" t="s">
        <v>7</v>
      </c>
      <c r="BO1913" t="s">
        <v>4950</v>
      </c>
      <c r="BP1913" s="441" t="str">
        <f t="shared" si="29"/>
        <v>WA.2378.EBD.955.101.B.521211</v>
      </c>
    </row>
    <row r="1914" spans="1:68">
      <c r="A1914" t="s">
        <v>5010</v>
      </c>
      <c r="B1914" t="s">
        <v>4936</v>
      </c>
      <c r="C1914" t="s">
        <v>4937</v>
      </c>
      <c r="D1914" t="s">
        <v>3795</v>
      </c>
      <c r="E1914" t="s">
        <v>197</v>
      </c>
      <c r="F1914" t="s">
        <v>3842</v>
      </c>
      <c r="G1914" t="s">
        <v>2445</v>
      </c>
      <c r="H1914" t="s">
        <v>4938</v>
      </c>
      <c r="I1914">
        <v>5</v>
      </c>
      <c r="J1914" t="s">
        <v>5047</v>
      </c>
      <c r="K1914">
        <v>1</v>
      </c>
      <c r="L1914" t="s">
        <v>805</v>
      </c>
      <c r="M1914" t="s">
        <v>508</v>
      </c>
      <c r="N1914" t="s">
        <v>3124</v>
      </c>
      <c r="O1914" t="s">
        <v>503</v>
      </c>
      <c r="P1914" t="s">
        <v>8</v>
      </c>
      <c r="Q1914" t="s">
        <v>4570</v>
      </c>
      <c r="R1914" t="s">
        <v>4940</v>
      </c>
      <c r="S1914" t="s">
        <v>195</v>
      </c>
      <c r="T1914" t="s">
        <v>4570</v>
      </c>
      <c r="U1914" t="s">
        <v>4570</v>
      </c>
      <c r="V1914" t="s">
        <v>5265</v>
      </c>
      <c r="W1914" t="s">
        <v>5096</v>
      </c>
      <c r="X1914" t="s">
        <v>7144</v>
      </c>
      <c r="Y1914" t="s">
        <v>4493</v>
      </c>
      <c r="Z1914" t="s">
        <v>8</v>
      </c>
      <c r="AA1914">
        <v>0</v>
      </c>
      <c r="AB1914" t="s">
        <v>195</v>
      </c>
      <c r="AC1914">
        <v>0</v>
      </c>
      <c r="AD1914" t="s">
        <v>195</v>
      </c>
      <c r="AE1914">
        <v>0</v>
      </c>
      <c r="AF1914" t="s">
        <v>195</v>
      </c>
      <c r="AG1914">
        <v>0</v>
      </c>
      <c r="AH1914" t="s">
        <v>195</v>
      </c>
      <c r="AI1914">
        <v>1</v>
      </c>
      <c r="AJ1914" t="s">
        <v>106</v>
      </c>
      <c r="AK1914">
        <v>1000000</v>
      </c>
      <c r="AL1914">
        <v>1000000</v>
      </c>
      <c r="AM1914" t="s">
        <v>195</v>
      </c>
      <c r="AN1914">
        <v>0</v>
      </c>
      <c r="AO1914" t="s">
        <v>5011</v>
      </c>
      <c r="AP1914">
        <v>42359</v>
      </c>
      <c r="AQ1914">
        <v>1702</v>
      </c>
      <c r="AR1914">
        <v>8792</v>
      </c>
      <c r="AS1914">
        <v>19354</v>
      </c>
      <c r="AT1914">
        <v>4800</v>
      </c>
      <c r="AU1914">
        <v>9821</v>
      </c>
      <c r="AV1914">
        <v>30000</v>
      </c>
      <c r="AW1914">
        <v>30000</v>
      </c>
      <c r="AX1914">
        <v>30000</v>
      </c>
      <c r="AY1914">
        <v>24000</v>
      </c>
      <c r="AZ1914">
        <v>20624</v>
      </c>
      <c r="BA1914">
        <v>778548</v>
      </c>
      <c r="BB1914" t="s">
        <v>3796</v>
      </c>
      <c r="BC1914" t="s">
        <v>3797</v>
      </c>
      <c r="BD1914" t="s">
        <v>3843</v>
      </c>
      <c r="BE1914" t="s">
        <v>3853</v>
      </c>
      <c r="BF1914" t="s">
        <v>6084</v>
      </c>
      <c r="BG1914" t="s">
        <v>7133</v>
      </c>
      <c r="BH1914" t="s">
        <v>4947</v>
      </c>
      <c r="BI1914" t="s">
        <v>195</v>
      </c>
      <c r="BJ1914" t="s">
        <v>195</v>
      </c>
      <c r="BK1914" t="s">
        <v>3773</v>
      </c>
      <c r="BL1914" t="s">
        <v>7130</v>
      </c>
      <c r="BM1914" t="s">
        <v>4949</v>
      </c>
      <c r="BN1914" t="s">
        <v>7</v>
      </c>
      <c r="BO1914" t="s">
        <v>4950</v>
      </c>
      <c r="BP1914" s="441" t="str">
        <f t="shared" si="29"/>
        <v>WA.2378.EBD.955.101.B.521211</v>
      </c>
    </row>
    <row r="1915" spans="1:68">
      <c r="A1915" t="s">
        <v>5010</v>
      </c>
      <c r="B1915" t="s">
        <v>4936</v>
      </c>
      <c r="C1915" t="s">
        <v>4937</v>
      </c>
      <c r="D1915" t="s">
        <v>3795</v>
      </c>
      <c r="E1915" t="s">
        <v>197</v>
      </c>
      <c r="F1915" t="s">
        <v>3842</v>
      </c>
      <c r="G1915" t="s">
        <v>2445</v>
      </c>
      <c r="H1915" t="s">
        <v>4938</v>
      </c>
      <c r="I1915">
        <v>5</v>
      </c>
      <c r="J1915" t="s">
        <v>5047</v>
      </c>
      <c r="K1915">
        <v>1</v>
      </c>
      <c r="L1915" t="s">
        <v>805</v>
      </c>
      <c r="M1915" t="s">
        <v>509</v>
      </c>
      <c r="N1915" t="s">
        <v>3156</v>
      </c>
      <c r="O1915" t="s">
        <v>503</v>
      </c>
      <c r="P1915" t="s">
        <v>8</v>
      </c>
      <c r="Q1915" t="s">
        <v>4570</v>
      </c>
      <c r="R1915" t="s">
        <v>4940</v>
      </c>
      <c r="S1915" t="s">
        <v>195</v>
      </c>
      <c r="T1915" t="s">
        <v>4570</v>
      </c>
      <c r="U1915" t="s">
        <v>4570</v>
      </c>
      <c r="V1915" t="s">
        <v>4496</v>
      </c>
      <c r="W1915" t="s">
        <v>4570</v>
      </c>
      <c r="X1915" t="s">
        <v>7145</v>
      </c>
      <c r="Y1915" t="s">
        <v>4483</v>
      </c>
      <c r="Z1915" t="s">
        <v>8</v>
      </c>
      <c r="AA1915">
        <v>0</v>
      </c>
      <c r="AB1915" t="s">
        <v>195</v>
      </c>
      <c r="AC1915">
        <v>0</v>
      </c>
      <c r="AD1915" t="s">
        <v>195</v>
      </c>
      <c r="AE1915">
        <v>0</v>
      </c>
      <c r="AF1915" t="s">
        <v>195</v>
      </c>
      <c r="AG1915">
        <v>0</v>
      </c>
      <c r="AH1915" t="s">
        <v>195</v>
      </c>
      <c r="AI1915">
        <v>1</v>
      </c>
      <c r="AJ1915" t="s">
        <v>106</v>
      </c>
      <c r="AK1915">
        <v>500000</v>
      </c>
      <c r="AL1915">
        <v>500000</v>
      </c>
      <c r="AM1915" t="s">
        <v>195</v>
      </c>
      <c r="AN1915">
        <v>0</v>
      </c>
      <c r="AO1915" t="s">
        <v>5011</v>
      </c>
      <c r="AP1915">
        <v>21179</v>
      </c>
      <c r="AQ1915">
        <v>851</v>
      </c>
      <c r="AR1915">
        <v>4396</v>
      </c>
      <c r="AS1915">
        <v>9677</v>
      </c>
      <c r="AT1915">
        <v>2400</v>
      </c>
      <c r="AU1915">
        <v>4910</v>
      </c>
      <c r="AV1915">
        <v>15000</v>
      </c>
      <c r="AW1915">
        <v>15000</v>
      </c>
      <c r="AX1915">
        <v>15000</v>
      </c>
      <c r="AY1915">
        <v>12000</v>
      </c>
      <c r="AZ1915">
        <v>10312</v>
      </c>
      <c r="BA1915">
        <v>389275</v>
      </c>
      <c r="BB1915" t="s">
        <v>3796</v>
      </c>
      <c r="BC1915" t="s">
        <v>3797</v>
      </c>
      <c r="BD1915" t="s">
        <v>3843</v>
      </c>
      <c r="BE1915" t="s">
        <v>3853</v>
      </c>
      <c r="BF1915" t="s">
        <v>6084</v>
      </c>
      <c r="BG1915" t="s">
        <v>7146</v>
      </c>
      <c r="BH1915" t="s">
        <v>4947</v>
      </c>
      <c r="BI1915" t="s">
        <v>195</v>
      </c>
      <c r="BJ1915" t="s">
        <v>195</v>
      </c>
      <c r="BK1915" t="s">
        <v>3773</v>
      </c>
      <c r="BL1915" t="s">
        <v>5049</v>
      </c>
      <c r="BM1915" t="s">
        <v>4949</v>
      </c>
      <c r="BN1915" t="s">
        <v>7</v>
      </c>
      <c r="BO1915" t="s">
        <v>4950</v>
      </c>
      <c r="BP1915" s="441" t="str">
        <f t="shared" si="29"/>
        <v>WA.2378.EBD.955.101.C.521211</v>
      </c>
    </row>
    <row r="1916" spans="1:68">
      <c r="A1916" t="s">
        <v>5010</v>
      </c>
      <c r="B1916" t="s">
        <v>4936</v>
      </c>
      <c r="C1916" t="s">
        <v>4937</v>
      </c>
      <c r="D1916" t="s">
        <v>3795</v>
      </c>
      <c r="E1916" t="s">
        <v>197</v>
      </c>
      <c r="F1916" t="s">
        <v>3842</v>
      </c>
      <c r="G1916" t="s">
        <v>2445</v>
      </c>
      <c r="H1916" t="s">
        <v>4938</v>
      </c>
      <c r="I1916">
        <v>5</v>
      </c>
      <c r="J1916" t="s">
        <v>5047</v>
      </c>
      <c r="K1916">
        <v>1</v>
      </c>
      <c r="L1916" t="s">
        <v>805</v>
      </c>
      <c r="M1916" t="s">
        <v>509</v>
      </c>
      <c r="N1916" t="s">
        <v>3156</v>
      </c>
      <c r="O1916" t="s">
        <v>503</v>
      </c>
      <c r="P1916" t="s">
        <v>8</v>
      </c>
      <c r="Q1916" t="s">
        <v>4570</v>
      </c>
      <c r="R1916" t="s">
        <v>4940</v>
      </c>
      <c r="S1916" t="s">
        <v>195</v>
      </c>
      <c r="T1916" t="s">
        <v>4570</v>
      </c>
      <c r="U1916" t="s">
        <v>4570</v>
      </c>
      <c r="V1916" t="s">
        <v>4951</v>
      </c>
      <c r="W1916" t="s">
        <v>4496</v>
      </c>
      <c r="X1916" t="s">
        <v>7147</v>
      </c>
      <c r="Y1916" t="s">
        <v>4493</v>
      </c>
      <c r="Z1916" t="s">
        <v>8</v>
      </c>
      <c r="AA1916">
        <v>0</v>
      </c>
      <c r="AB1916" t="s">
        <v>195</v>
      </c>
      <c r="AC1916">
        <v>0</v>
      </c>
      <c r="AD1916" t="s">
        <v>195</v>
      </c>
      <c r="AE1916">
        <v>0</v>
      </c>
      <c r="AF1916" t="s">
        <v>195</v>
      </c>
      <c r="AG1916">
        <v>0</v>
      </c>
      <c r="AH1916" t="s">
        <v>195</v>
      </c>
      <c r="AI1916">
        <v>1</v>
      </c>
      <c r="AJ1916" t="s">
        <v>106</v>
      </c>
      <c r="AK1916">
        <v>500000</v>
      </c>
      <c r="AL1916">
        <v>500000</v>
      </c>
      <c r="AM1916" t="s">
        <v>195</v>
      </c>
      <c r="AN1916">
        <v>0</v>
      </c>
      <c r="AO1916" t="s">
        <v>5011</v>
      </c>
      <c r="AP1916">
        <v>21179</v>
      </c>
      <c r="AQ1916">
        <v>851</v>
      </c>
      <c r="AR1916">
        <v>4396</v>
      </c>
      <c r="AS1916">
        <v>9677</v>
      </c>
      <c r="AT1916">
        <v>2400</v>
      </c>
      <c r="AU1916">
        <v>4910</v>
      </c>
      <c r="AV1916">
        <v>15000</v>
      </c>
      <c r="AW1916">
        <v>15000</v>
      </c>
      <c r="AX1916">
        <v>15000</v>
      </c>
      <c r="AY1916">
        <v>12000</v>
      </c>
      <c r="AZ1916">
        <v>10312</v>
      </c>
      <c r="BA1916">
        <v>389275</v>
      </c>
      <c r="BB1916" t="s">
        <v>3796</v>
      </c>
      <c r="BC1916" t="s">
        <v>3797</v>
      </c>
      <c r="BD1916" t="s">
        <v>3843</v>
      </c>
      <c r="BE1916" t="s">
        <v>3853</v>
      </c>
      <c r="BF1916" t="s">
        <v>6084</v>
      </c>
      <c r="BG1916" t="s">
        <v>7146</v>
      </c>
      <c r="BH1916" t="s">
        <v>4947</v>
      </c>
      <c r="BI1916" t="s">
        <v>195</v>
      </c>
      <c r="BJ1916" t="s">
        <v>195</v>
      </c>
      <c r="BK1916" t="s">
        <v>3773</v>
      </c>
      <c r="BL1916" t="s">
        <v>5450</v>
      </c>
      <c r="BM1916" t="s">
        <v>4949</v>
      </c>
      <c r="BN1916" t="s">
        <v>7</v>
      </c>
      <c r="BO1916" t="s">
        <v>4950</v>
      </c>
      <c r="BP1916" s="441" t="str">
        <f t="shared" si="29"/>
        <v>WA.2378.EBD.955.101.C.521211</v>
      </c>
    </row>
    <row r="1917" spans="1:68">
      <c r="A1917" t="s">
        <v>5010</v>
      </c>
      <c r="B1917" t="s">
        <v>4936</v>
      </c>
      <c r="C1917" t="s">
        <v>4937</v>
      </c>
      <c r="D1917" t="s">
        <v>3795</v>
      </c>
      <c r="E1917" t="s">
        <v>197</v>
      </c>
      <c r="F1917" t="s">
        <v>3842</v>
      </c>
      <c r="G1917" t="s">
        <v>2445</v>
      </c>
      <c r="H1917" t="s">
        <v>4938</v>
      </c>
      <c r="I1917">
        <v>5</v>
      </c>
      <c r="J1917" t="s">
        <v>5047</v>
      </c>
      <c r="K1917">
        <v>1</v>
      </c>
      <c r="L1917" t="s">
        <v>805</v>
      </c>
      <c r="M1917" t="s">
        <v>509</v>
      </c>
      <c r="N1917" t="s">
        <v>3156</v>
      </c>
      <c r="O1917" t="s">
        <v>503</v>
      </c>
      <c r="P1917" t="s">
        <v>8</v>
      </c>
      <c r="Q1917" t="s">
        <v>4570</v>
      </c>
      <c r="R1917" t="s">
        <v>4940</v>
      </c>
      <c r="S1917" t="s">
        <v>195</v>
      </c>
      <c r="T1917" t="s">
        <v>4570</v>
      </c>
      <c r="U1917" t="s">
        <v>4570</v>
      </c>
      <c r="V1917" t="s">
        <v>5001</v>
      </c>
      <c r="W1917" t="s">
        <v>4951</v>
      </c>
      <c r="X1917" t="s">
        <v>7148</v>
      </c>
      <c r="Y1917" t="s">
        <v>7149</v>
      </c>
      <c r="Z1917" t="s">
        <v>8</v>
      </c>
      <c r="AA1917">
        <v>0</v>
      </c>
      <c r="AB1917" t="s">
        <v>195</v>
      </c>
      <c r="AC1917">
        <v>0</v>
      </c>
      <c r="AD1917" t="s">
        <v>195</v>
      </c>
      <c r="AE1917">
        <v>0</v>
      </c>
      <c r="AF1917" t="s">
        <v>195</v>
      </c>
      <c r="AG1917">
        <v>0</v>
      </c>
      <c r="AH1917" t="s">
        <v>195</v>
      </c>
      <c r="AI1917">
        <v>1</v>
      </c>
      <c r="AJ1917" t="s">
        <v>832</v>
      </c>
      <c r="AK1917">
        <v>1000000</v>
      </c>
      <c r="AL1917">
        <v>1000000</v>
      </c>
      <c r="AM1917" t="s">
        <v>195</v>
      </c>
      <c r="AN1917">
        <v>0</v>
      </c>
      <c r="AO1917" t="s">
        <v>5011</v>
      </c>
      <c r="AP1917">
        <v>42359</v>
      </c>
      <c r="AQ1917">
        <v>1702</v>
      </c>
      <c r="AR1917">
        <v>8792</v>
      </c>
      <c r="AS1917">
        <v>19354</v>
      </c>
      <c r="AT1917">
        <v>4800</v>
      </c>
      <c r="AU1917">
        <v>9821</v>
      </c>
      <c r="AV1917">
        <v>30000</v>
      </c>
      <c r="AW1917">
        <v>30000</v>
      </c>
      <c r="AX1917">
        <v>30000</v>
      </c>
      <c r="AY1917">
        <v>24000</v>
      </c>
      <c r="AZ1917">
        <v>20624</v>
      </c>
      <c r="BA1917">
        <v>778548</v>
      </c>
      <c r="BB1917" t="s">
        <v>3796</v>
      </c>
      <c r="BC1917" t="s">
        <v>3797</v>
      </c>
      <c r="BD1917" t="s">
        <v>3843</v>
      </c>
      <c r="BE1917" t="s">
        <v>3853</v>
      </c>
      <c r="BF1917" t="s">
        <v>6084</v>
      </c>
      <c r="BG1917" t="s">
        <v>7146</v>
      </c>
      <c r="BH1917" t="s">
        <v>4947</v>
      </c>
      <c r="BI1917" t="s">
        <v>195</v>
      </c>
      <c r="BJ1917" t="s">
        <v>195</v>
      </c>
      <c r="BK1917" t="s">
        <v>3773</v>
      </c>
      <c r="BL1917" t="s">
        <v>7150</v>
      </c>
      <c r="BM1917" t="s">
        <v>4949</v>
      </c>
      <c r="BN1917" t="s">
        <v>7</v>
      </c>
      <c r="BO1917" t="s">
        <v>4950</v>
      </c>
      <c r="BP1917" s="441" t="str">
        <f t="shared" si="29"/>
        <v>WA.2378.EBD.955.101.C.521211</v>
      </c>
    </row>
    <row r="1918" spans="1:68">
      <c r="A1918" t="s">
        <v>5010</v>
      </c>
      <c r="B1918" t="s">
        <v>4936</v>
      </c>
      <c r="C1918" t="s">
        <v>4937</v>
      </c>
      <c r="D1918" t="s">
        <v>3795</v>
      </c>
      <c r="E1918" t="s">
        <v>197</v>
      </c>
      <c r="F1918" t="s">
        <v>3842</v>
      </c>
      <c r="G1918" t="s">
        <v>2445</v>
      </c>
      <c r="H1918" t="s">
        <v>4938</v>
      </c>
      <c r="I1918">
        <v>5</v>
      </c>
      <c r="J1918" t="s">
        <v>5047</v>
      </c>
      <c r="K1918">
        <v>1</v>
      </c>
      <c r="L1918" t="s">
        <v>805</v>
      </c>
      <c r="M1918" t="s">
        <v>509</v>
      </c>
      <c r="N1918" t="s">
        <v>3156</v>
      </c>
      <c r="O1918" t="s">
        <v>503</v>
      </c>
      <c r="P1918" t="s">
        <v>8</v>
      </c>
      <c r="Q1918" t="s">
        <v>4570</v>
      </c>
      <c r="R1918" t="s">
        <v>4940</v>
      </c>
      <c r="S1918" t="s">
        <v>195</v>
      </c>
      <c r="T1918" t="s">
        <v>4570</v>
      </c>
      <c r="U1918" t="s">
        <v>4570</v>
      </c>
      <c r="V1918" t="s">
        <v>5092</v>
      </c>
      <c r="W1918" t="s">
        <v>5001</v>
      </c>
      <c r="X1918" t="s">
        <v>7151</v>
      </c>
      <c r="Y1918" t="s">
        <v>7152</v>
      </c>
      <c r="Z1918" t="s">
        <v>8</v>
      </c>
      <c r="AA1918">
        <v>0</v>
      </c>
      <c r="AB1918" t="s">
        <v>195</v>
      </c>
      <c r="AC1918">
        <v>0</v>
      </c>
      <c r="AD1918" t="s">
        <v>195</v>
      </c>
      <c r="AE1918">
        <v>0</v>
      </c>
      <c r="AF1918" t="s">
        <v>195</v>
      </c>
      <c r="AG1918">
        <v>0</v>
      </c>
      <c r="AH1918" t="s">
        <v>195</v>
      </c>
      <c r="AI1918">
        <v>60</v>
      </c>
      <c r="AJ1918" t="s">
        <v>832</v>
      </c>
      <c r="AK1918">
        <v>350000</v>
      </c>
      <c r="AL1918">
        <v>21000000</v>
      </c>
      <c r="AM1918" t="s">
        <v>195</v>
      </c>
      <c r="AN1918">
        <v>0</v>
      </c>
      <c r="AO1918" t="s">
        <v>5011</v>
      </c>
      <c r="AP1918">
        <v>889535</v>
      </c>
      <c r="AQ1918">
        <v>35735</v>
      </c>
      <c r="AR1918">
        <v>184639</v>
      </c>
      <c r="AS1918">
        <v>406430</v>
      </c>
      <c r="AT1918">
        <v>100800</v>
      </c>
      <c r="AU1918">
        <v>206237</v>
      </c>
      <c r="AV1918">
        <v>630000</v>
      </c>
      <c r="AW1918">
        <v>630000</v>
      </c>
      <c r="AX1918">
        <v>630000</v>
      </c>
      <c r="AY1918">
        <v>504000</v>
      </c>
      <c r="AZ1918">
        <v>433112</v>
      </c>
      <c r="BA1918">
        <v>16349512</v>
      </c>
      <c r="BB1918" t="s">
        <v>3796</v>
      </c>
      <c r="BC1918" t="s">
        <v>3797</v>
      </c>
      <c r="BD1918" t="s">
        <v>3843</v>
      </c>
      <c r="BE1918" t="s">
        <v>3853</v>
      </c>
      <c r="BF1918" t="s">
        <v>6084</v>
      </c>
      <c r="BG1918" t="s">
        <v>7146</v>
      </c>
      <c r="BH1918" t="s">
        <v>4947</v>
      </c>
      <c r="BI1918" t="s">
        <v>195</v>
      </c>
      <c r="BJ1918" t="s">
        <v>195</v>
      </c>
      <c r="BK1918" t="s">
        <v>3773</v>
      </c>
      <c r="BL1918" t="s">
        <v>7153</v>
      </c>
      <c r="BM1918" t="s">
        <v>4949</v>
      </c>
      <c r="BN1918" t="s">
        <v>7</v>
      </c>
      <c r="BO1918" t="s">
        <v>4950</v>
      </c>
      <c r="BP1918" s="441" t="str">
        <f t="shared" si="29"/>
        <v>WA.2378.EBD.955.101.C.521211</v>
      </c>
    </row>
    <row r="1919" spans="1:68">
      <c r="A1919" t="s">
        <v>5010</v>
      </c>
      <c r="B1919" t="s">
        <v>4936</v>
      </c>
      <c r="C1919" t="s">
        <v>4937</v>
      </c>
      <c r="D1919" t="s">
        <v>3795</v>
      </c>
      <c r="E1919" t="s">
        <v>197</v>
      </c>
      <c r="F1919" t="s">
        <v>3842</v>
      </c>
      <c r="G1919" t="s">
        <v>2445</v>
      </c>
      <c r="H1919" t="s">
        <v>4938</v>
      </c>
      <c r="I1919">
        <v>5</v>
      </c>
      <c r="J1919" t="s">
        <v>5047</v>
      </c>
      <c r="K1919">
        <v>1</v>
      </c>
      <c r="L1919" t="s">
        <v>805</v>
      </c>
      <c r="M1919" t="s">
        <v>511</v>
      </c>
      <c r="N1919" t="s">
        <v>181</v>
      </c>
      <c r="O1919" t="s">
        <v>503</v>
      </c>
      <c r="P1919" t="s">
        <v>8</v>
      </c>
      <c r="Q1919" t="s">
        <v>4570</v>
      </c>
      <c r="R1919" t="s">
        <v>4940</v>
      </c>
      <c r="S1919" t="s">
        <v>195</v>
      </c>
      <c r="T1919" t="s">
        <v>4570</v>
      </c>
      <c r="U1919" t="s">
        <v>4570</v>
      </c>
      <c r="V1919" t="s">
        <v>4496</v>
      </c>
      <c r="W1919" t="s">
        <v>4570</v>
      </c>
      <c r="X1919" t="s">
        <v>7154</v>
      </c>
      <c r="Y1919" t="s">
        <v>4579</v>
      </c>
      <c r="Z1919" t="s">
        <v>8</v>
      </c>
      <c r="AA1919">
        <v>0</v>
      </c>
      <c r="AB1919" t="s">
        <v>195</v>
      </c>
      <c r="AC1919">
        <v>0</v>
      </c>
      <c r="AD1919" t="s">
        <v>195</v>
      </c>
      <c r="AE1919">
        <v>0</v>
      </c>
      <c r="AF1919" t="s">
        <v>195</v>
      </c>
      <c r="AG1919">
        <v>0</v>
      </c>
      <c r="AH1919" t="s">
        <v>195</v>
      </c>
      <c r="AI1919">
        <v>12</v>
      </c>
      <c r="AJ1919" t="s">
        <v>832</v>
      </c>
      <c r="AK1919">
        <v>100000</v>
      </c>
      <c r="AL1919">
        <v>1200000</v>
      </c>
      <c r="AM1919" t="s">
        <v>195</v>
      </c>
      <c r="AN1919">
        <v>0</v>
      </c>
      <c r="AO1919" t="s">
        <v>5011</v>
      </c>
      <c r="AP1919">
        <v>50831</v>
      </c>
      <c r="AQ1919">
        <v>2042</v>
      </c>
      <c r="AR1919">
        <v>10551</v>
      </c>
      <c r="AS1919">
        <v>23225</v>
      </c>
      <c r="AT1919">
        <v>5760</v>
      </c>
      <c r="AU1919">
        <v>11785</v>
      </c>
      <c r="AV1919">
        <v>36000</v>
      </c>
      <c r="AW1919">
        <v>36000</v>
      </c>
      <c r="AX1919">
        <v>36000</v>
      </c>
      <c r="AY1919">
        <v>28800</v>
      </c>
      <c r="AZ1919">
        <v>24749</v>
      </c>
      <c r="BA1919">
        <v>934257</v>
      </c>
      <c r="BB1919" t="s">
        <v>3796</v>
      </c>
      <c r="BC1919" t="s">
        <v>3797</v>
      </c>
      <c r="BD1919" t="s">
        <v>3843</v>
      </c>
      <c r="BE1919" t="s">
        <v>3853</v>
      </c>
      <c r="BF1919" t="s">
        <v>6084</v>
      </c>
      <c r="BG1919" t="s">
        <v>7155</v>
      </c>
      <c r="BH1919" t="s">
        <v>4947</v>
      </c>
      <c r="BI1919" t="s">
        <v>195</v>
      </c>
      <c r="BJ1919" t="s">
        <v>195</v>
      </c>
      <c r="BK1919" t="s">
        <v>3773</v>
      </c>
      <c r="BL1919" t="s">
        <v>6626</v>
      </c>
      <c r="BM1919" t="s">
        <v>4949</v>
      </c>
      <c r="BN1919" t="s">
        <v>7</v>
      </c>
      <c r="BO1919" t="s">
        <v>4950</v>
      </c>
      <c r="BP1919" s="441" t="str">
        <f t="shared" si="29"/>
        <v>WA.2378.EBD.955.101.D.521211</v>
      </c>
    </row>
    <row r="1920" spans="1:68">
      <c r="A1920" t="s">
        <v>5010</v>
      </c>
      <c r="B1920" t="s">
        <v>4936</v>
      </c>
      <c r="C1920" t="s">
        <v>4937</v>
      </c>
      <c r="D1920" t="s">
        <v>3795</v>
      </c>
      <c r="E1920" t="s">
        <v>197</v>
      </c>
      <c r="F1920" t="s">
        <v>3842</v>
      </c>
      <c r="G1920" t="s">
        <v>2445</v>
      </c>
      <c r="H1920" t="s">
        <v>4938</v>
      </c>
      <c r="I1920">
        <v>5</v>
      </c>
      <c r="J1920" t="s">
        <v>5047</v>
      </c>
      <c r="K1920">
        <v>1</v>
      </c>
      <c r="L1920" t="s">
        <v>805</v>
      </c>
      <c r="M1920" t="s">
        <v>511</v>
      </c>
      <c r="N1920" t="s">
        <v>181</v>
      </c>
      <c r="O1920" t="s">
        <v>503</v>
      </c>
      <c r="P1920" t="s">
        <v>8</v>
      </c>
      <c r="Q1920" t="s">
        <v>4570</v>
      </c>
      <c r="R1920" t="s">
        <v>4940</v>
      </c>
      <c r="S1920" t="s">
        <v>195</v>
      </c>
      <c r="T1920" t="s">
        <v>4570</v>
      </c>
      <c r="U1920" t="s">
        <v>4570</v>
      </c>
      <c r="V1920" t="s">
        <v>4951</v>
      </c>
      <c r="W1920" t="s">
        <v>4496</v>
      </c>
      <c r="X1920" t="s">
        <v>7156</v>
      </c>
      <c r="Y1920" t="s">
        <v>7157</v>
      </c>
      <c r="Z1920" t="s">
        <v>8</v>
      </c>
      <c r="AA1920">
        <v>0</v>
      </c>
      <c r="AB1920" t="s">
        <v>195</v>
      </c>
      <c r="AC1920">
        <v>0</v>
      </c>
      <c r="AD1920" t="s">
        <v>195</v>
      </c>
      <c r="AE1920">
        <v>0</v>
      </c>
      <c r="AF1920" t="s">
        <v>195</v>
      </c>
      <c r="AG1920">
        <v>0</v>
      </c>
      <c r="AH1920" t="s">
        <v>195</v>
      </c>
      <c r="AI1920">
        <v>4</v>
      </c>
      <c r="AJ1920" t="s">
        <v>832</v>
      </c>
      <c r="AK1920">
        <v>100000</v>
      </c>
      <c r="AL1920">
        <v>400000</v>
      </c>
      <c r="AM1920" t="s">
        <v>195</v>
      </c>
      <c r="AN1920">
        <v>0</v>
      </c>
      <c r="AO1920" t="s">
        <v>5011</v>
      </c>
      <c r="AP1920">
        <v>16944</v>
      </c>
      <c r="AQ1920">
        <v>681</v>
      </c>
      <c r="AR1920">
        <v>3517</v>
      </c>
      <c r="AS1920">
        <v>7742</v>
      </c>
      <c r="AT1920">
        <v>1920</v>
      </c>
      <c r="AU1920">
        <v>3928</v>
      </c>
      <c r="AV1920">
        <v>12000</v>
      </c>
      <c r="AW1920">
        <v>12000</v>
      </c>
      <c r="AX1920">
        <v>12000</v>
      </c>
      <c r="AY1920">
        <v>9600</v>
      </c>
      <c r="AZ1920">
        <v>8250</v>
      </c>
      <c r="BA1920">
        <v>311418</v>
      </c>
      <c r="BB1920" t="s">
        <v>3796</v>
      </c>
      <c r="BC1920" t="s">
        <v>3797</v>
      </c>
      <c r="BD1920" t="s">
        <v>3843</v>
      </c>
      <c r="BE1920" t="s">
        <v>3853</v>
      </c>
      <c r="BF1920" t="s">
        <v>6084</v>
      </c>
      <c r="BG1920" t="s">
        <v>7155</v>
      </c>
      <c r="BH1920" t="s">
        <v>4947</v>
      </c>
      <c r="BI1920" t="s">
        <v>195</v>
      </c>
      <c r="BJ1920" t="s">
        <v>195</v>
      </c>
      <c r="BK1920" t="s">
        <v>3773</v>
      </c>
      <c r="BL1920" t="s">
        <v>7158</v>
      </c>
      <c r="BM1920" t="s">
        <v>4949</v>
      </c>
      <c r="BN1920" t="s">
        <v>7</v>
      </c>
      <c r="BO1920" t="s">
        <v>4950</v>
      </c>
      <c r="BP1920" s="441" t="str">
        <f t="shared" si="29"/>
        <v>WA.2378.EBD.955.101.D.521211</v>
      </c>
    </row>
    <row r="1921" spans="1:68">
      <c r="A1921" t="s">
        <v>5010</v>
      </c>
      <c r="B1921" t="s">
        <v>4936</v>
      </c>
      <c r="C1921" t="s">
        <v>4937</v>
      </c>
      <c r="D1921" t="s">
        <v>3795</v>
      </c>
      <c r="E1921" t="s">
        <v>197</v>
      </c>
      <c r="F1921" t="s">
        <v>3842</v>
      </c>
      <c r="G1921" t="s">
        <v>2445</v>
      </c>
      <c r="H1921" t="s">
        <v>4938</v>
      </c>
      <c r="I1921">
        <v>5</v>
      </c>
      <c r="J1921" t="s">
        <v>5047</v>
      </c>
      <c r="K1921">
        <v>1</v>
      </c>
      <c r="L1921" t="s">
        <v>805</v>
      </c>
      <c r="M1921" t="s">
        <v>516</v>
      </c>
      <c r="N1921" t="s">
        <v>182</v>
      </c>
      <c r="O1921" t="s">
        <v>503</v>
      </c>
      <c r="P1921" t="s">
        <v>8</v>
      </c>
      <c r="Q1921" t="s">
        <v>4570</v>
      </c>
      <c r="R1921" t="s">
        <v>4940</v>
      </c>
      <c r="S1921" t="s">
        <v>195</v>
      </c>
      <c r="T1921" t="s">
        <v>4570</v>
      </c>
      <c r="U1921" t="s">
        <v>4570</v>
      </c>
      <c r="V1921" t="s">
        <v>4496</v>
      </c>
      <c r="W1921" t="s">
        <v>4570</v>
      </c>
      <c r="X1921" t="s">
        <v>7159</v>
      </c>
      <c r="Y1921" t="s">
        <v>7160</v>
      </c>
      <c r="Z1921" t="s">
        <v>8</v>
      </c>
      <c r="AA1921">
        <v>0</v>
      </c>
      <c r="AB1921" t="s">
        <v>195</v>
      </c>
      <c r="AC1921">
        <v>0</v>
      </c>
      <c r="AD1921" t="s">
        <v>195</v>
      </c>
      <c r="AE1921">
        <v>0</v>
      </c>
      <c r="AF1921" t="s">
        <v>195</v>
      </c>
      <c r="AG1921">
        <v>0</v>
      </c>
      <c r="AH1921" t="s">
        <v>195</v>
      </c>
      <c r="AI1921">
        <v>28</v>
      </c>
      <c r="AJ1921" t="s">
        <v>832</v>
      </c>
      <c r="AK1921">
        <v>500000</v>
      </c>
      <c r="AL1921">
        <v>14000000</v>
      </c>
      <c r="AM1921" t="s">
        <v>195</v>
      </c>
      <c r="AN1921">
        <v>0</v>
      </c>
      <c r="AO1921" t="s">
        <v>5011</v>
      </c>
      <c r="AP1921">
        <v>593023</v>
      </c>
      <c r="AQ1921">
        <v>23823</v>
      </c>
      <c r="AR1921">
        <v>123092</v>
      </c>
      <c r="AS1921">
        <v>270953</v>
      </c>
      <c r="AT1921">
        <v>67200</v>
      </c>
      <c r="AU1921">
        <v>137491</v>
      </c>
      <c r="AV1921">
        <v>420000</v>
      </c>
      <c r="AW1921">
        <v>420000</v>
      </c>
      <c r="AX1921">
        <v>420000</v>
      </c>
      <c r="AY1921">
        <v>336000</v>
      </c>
      <c r="AZ1921">
        <v>288741</v>
      </c>
      <c r="BA1921">
        <v>10899677</v>
      </c>
      <c r="BB1921" t="s">
        <v>3796</v>
      </c>
      <c r="BC1921" t="s">
        <v>3797</v>
      </c>
      <c r="BD1921" t="s">
        <v>3843</v>
      </c>
      <c r="BE1921" t="s">
        <v>3853</v>
      </c>
      <c r="BF1921" t="s">
        <v>6084</v>
      </c>
      <c r="BG1921" t="s">
        <v>7161</v>
      </c>
      <c r="BH1921" t="s">
        <v>4947</v>
      </c>
      <c r="BI1921" t="s">
        <v>195</v>
      </c>
      <c r="BJ1921" t="s">
        <v>195</v>
      </c>
      <c r="BK1921" t="s">
        <v>3773</v>
      </c>
      <c r="BL1921" t="s">
        <v>7162</v>
      </c>
      <c r="BM1921" t="s">
        <v>4949</v>
      </c>
      <c r="BN1921" t="s">
        <v>7</v>
      </c>
      <c r="BO1921" t="s">
        <v>4950</v>
      </c>
      <c r="BP1921" s="441" t="str">
        <f t="shared" si="29"/>
        <v>WA.2378.EBD.955.101.E.521211</v>
      </c>
    </row>
    <row r="1922" spans="1:68">
      <c r="A1922" t="s">
        <v>5010</v>
      </c>
      <c r="B1922" t="s">
        <v>4936</v>
      </c>
      <c r="C1922" t="s">
        <v>4937</v>
      </c>
      <c r="D1922" t="s">
        <v>3795</v>
      </c>
      <c r="E1922" t="s">
        <v>197</v>
      </c>
      <c r="F1922" t="s">
        <v>3842</v>
      </c>
      <c r="G1922" t="s">
        <v>2445</v>
      </c>
      <c r="H1922" t="s">
        <v>4938</v>
      </c>
      <c r="I1922">
        <v>5</v>
      </c>
      <c r="J1922" t="s">
        <v>5047</v>
      </c>
      <c r="K1922">
        <v>1</v>
      </c>
      <c r="L1922" t="s">
        <v>805</v>
      </c>
      <c r="M1922" t="s">
        <v>516</v>
      </c>
      <c r="N1922" t="s">
        <v>182</v>
      </c>
      <c r="O1922" t="s">
        <v>503</v>
      </c>
      <c r="P1922" t="s">
        <v>8</v>
      </c>
      <c r="Q1922" t="s">
        <v>4570</v>
      </c>
      <c r="R1922" t="s">
        <v>4940</v>
      </c>
      <c r="S1922" t="s">
        <v>195</v>
      </c>
      <c r="T1922" t="s">
        <v>4570</v>
      </c>
      <c r="U1922" t="s">
        <v>4570</v>
      </c>
      <c r="V1922" t="s">
        <v>4951</v>
      </c>
      <c r="W1922" t="s">
        <v>4496</v>
      </c>
      <c r="X1922" t="s">
        <v>7163</v>
      </c>
      <c r="Y1922" t="s">
        <v>7164</v>
      </c>
      <c r="Z1922" t="s">
        <v>8</v>
      </c>
      <c r="AA1922">
        <v>0</v>
      </c>
      <c r="AB1922" t="s">
        <v>195</v>
      </c>
      <c r="AC1922">
        <v>0</v>
      </c>
      <c r="AD1922" t="s">
        <v>195</v>
      </c>
      <c r="AE1922">
        <v>0</v>
      </c>
      <c r="AF1922" t="s">
        <v>195</v>
      </c>
      <c r="AG1922">
        <v>0</v>
      </c>
      <c r="AH1922" t="s">
        <v>195</v>
      </c>
      <c r="AI1922">
        <v>1</v>
      </c>
      <c r="AJ1922" t="s">
        <v>832</v>
      </c>
      <c r="AK1922">
        <v>1000000</v>
      </c>
      <c r="AL1922">
        <v>1000000</v>
      </c>
      <c r="AM1922" t="s">
        <v>195</v>
      </c>
      <c r="AN1922">
        <v>0</v>
      </c>
      <c r="AO1922" t="s">
        <v>5011</v>
      </c>
      <c r="AP1922">
        <v>42359</v>
      </c>
      <c r="AQ1922">
        <v>1702</v>
      </c>
      <c r="AR1922">
        <v>8792</v>
      </c>
      <c r="AS1922">
        <v>19354</v>
      </c>
      <c r="AT1922">
        <v>4800</v>
      </c>
      <c r="AU1922">
        <v>9821</v>
      </c>
      <c r="AV1922">
        <v>30000</v>
      </c>
      <c r="AW1922">
        <v>30000</v>
      </c>
      <c r="AX1922">
        <v>30000</v>
      </c>
      <c r="AY1922">
        <v>24000</v>
      </c>
      <c r="AZ1922">
        <v>20624</v>
      </c>
      <c r="BA1922">
        <v>778548</v>
      </c>
      <c r="BB1922" t="s">
        <v>3796</v>
      </c>
      <c r="BC1922" t="s">
        <v>3797</v>
      </c>
      <c r="BD1922" t="s">
        <v>3843</v>
      </c>
      <c r="BE1922" t="s">
        <v>3853</v>
      </c>
      <c r="BF1922" t="s">
        <v>6084</v>
      </c>
      <c r="BG1922" t="s">
        <v>7161</v>
      </c>
      <c r="BH1922" t="s">
        <v>4947</v>
      </c>
      <c r="BI1922" t="s">
        <v>195</v>
      </c>
      <c r="BJ1922" t="s">
        <v>195</v>
      </c>
      <c r="BK1922" t="s">
        <v>3773</v>
      </c>
      <c r="BL1922" t="s">
        <v>7165</v>
      </c>
      <c r="BM1922" t="s">
        <v>4949</v>
      </c>
      <c r="BN1922" t="s">
        <v>7</v>
      </c>
      <c r="BO1922" t="s">
        <v>4950</v>
      </c>
      <c r="BP1922" s="441" t="str">
        <f t="shared" ref="BP1922:BP1985" si="30">_xlfn.TEXTJOIN(".",TRUE,D1922,E1922,F1922,J1922,L1922,M1922,O1922)</f>
        <v>WA.2378.EBD.955.101.E.521211</v>
      </c>
    </row>
    <row r="1923" spans="1:68">
      <c r="A1923" t="s">
        <v>5010</v>
      </c>
      <c r="B1923" t="s">
        <v>4936</v>
      </c>
      <c r="C1923" t="s">
        <v>4937</v>
      </c>
      <c r="D1923" t="s">
        <v>3795</v>
      </c>
      <c r="E1923" t="s">
        <v>197</v>
      </c>
      <c r="F1923" t="s">
        <v>3842</v>
      </c>
      <c r="G1923" t="s">
        <v>2445</v>
      </c>
      <c r="H1923" t="s">
        <v>4938</v>
      </c>
      <c r="I1923">
        <v>5</v>
      </c>
      <c r="J1923" t="s">
        <v>5047</v>
      </c>
      <c r="K1923">
        <v>1</v>
      </c>
      <c r="L1923" t="s">
        <v>805</v>
      </c>
      <c r="M1923" t="s">
        <v>516</v>
      </c>
      <c r="N1923" t="s">
        <v>182</v>
      </c>
      <c r="O1923" t="s">
        <v>503</v>
      </c>
      <c r="P1923" t="s">
        <v>8</v>
      </c>
      <c r="Q1923" t="s">
        <v>4570</v>
      </c>
      <c r="R1923" t="s">
        <v>4940</v>
      </c>
      <c r="S1923" t="s">
        <v>195</v>
      </c>
      <c r="T1923" t="s">
        <v>4570</v>
      </c>
      <c r="U1923" t="s">
        <v>4570</v>
      </c>
      <c r="V1923" t="s">
        <v>5001</v>
      </c>
      <c r="W1923" t="s">
        <v>4951</v>
      </c>
      <c r="X1923" t="s">
        <v>7166</v>
      </c>
      <c r="Y1923" t="s">
        <v>7167</v>
      </c>
      <c r="Z1923" t="s">
        <v>8</v>
      </c>
      <c r="AA1923">
        <v>0</v>
      </c>
      <c r="AB1923" t="s">
        <v>195</v>
      </c>
      <c r="AC1923">
        <v>0</v>
      </c>
      <c r="AD1923" t="s">
        <v>195</v>
      </c>
      <c r="AE1923">
        <v>0</v>
      </c>
      <c r="AF1923" t="s">
        <v>195</v>
      </c>
      <c r="AG1923">
        <v>0</v>
      </c>
      <c r="AH1923" t="s">
        <v>195</v>
      </c>
      <c r="AI1923">
        <v>2</v>
      </c>
      <c r="AJ1923" t="s">
        <v>106</v>
      </c>
      <c r="AK1923">
        <v>1000000</v>
      </c>
      <c r="AL1923">
        <v>2000000</v>
      </c>
      <c r="AM1923" t="s">
        <v>195</v>
      </c>
      <c r="AN1923">
        <v>0</v>
      </c>
      <c r="AO1923" t="s">
        <v>5011</v>
      </c>
      <c r="AP1923">
        <v>84718</v>
      </c>
      <c r="AQ1923">
        <v>3403</v>
      </c>
      <c r="AR1923">
        <v>17585</v>
      </c>
      <c r="AS1923">
        <v>38708</v>
      </c>
      <c r="AT1923">
        <v>9600</v>
      </c>
      <c r="AU1923">
        <v>19642</v>
      </c>
      <c r="AV1923">
        <v>60000</v>
      </c>
      <c r="AW1923">
        <v>60000</v>
      </c>
      <c r="AX1923">
        <v>60000</v>
      </c>
      <c r="AY1923">
        <v>48000</v>
      </c>
      <c r="AZ1923">
        <v>41249</v>
      </c>
      <c r="BA1923">
        <v>1557095</v>
      </c>
      <c r="BB1923" t="s">
        <v>3796</v>
      </c>
      <c r="BC1923" t="s">
        <v>3797</v>
      </c>
      <c r="BD1923" t="s">
        <v>3843</v>
      </c>
      <c r="BE1923" t="s">
        <v>3853</v>
      </c>
      <c r="BF1923" t="s">
        <v>6084</v>
      </c>
      <c r="BG1923" t="s">
        <v>7161</v>
      </c>
      <c r="BH1923" t="s">
        <v>4947</v>
      </c>
      <c r="BI1923" t="s">
        <v>195</v>
      </c>
      <c r="BJ1923" t="s">
        <v>195</v>
      </c>
      <c r="BK1923" t="s">
        <v>3773</v>
      </c>
      <c r="BL1923" t="s">
        <v>7168</v>
      </c>
      <c r="BM1923" t="s">
        <v>4949</v>
      </c>
      <c r="BN1923" t="s">
        <v>7</v>
      </c>
      <c r="BO1923" t="s">
        <v>4950</v>
      </c>
      <c r="BP1923" s="441" t="str">
        <f t="shared" si="30"/>
        <v>WA.2378.EBD.955.101.E.521211</v>
      </c>
    </row>
    <row r="1924" spans="1:68">
      <c r="A1924" t="s">
        <v>5010</v>
      </c>
      <c r="B1924" t="s">
        <v>4936</v>
      </c>
      <c r="C1924" t="s">
        <v>4937</v>
      </c>
      <c r="D1924" t="s">
        <v>3795</v>
      </c>
      <c r="E1924" t="s">
        <v>197</v>
      </c>
      <c r="F1924" t="s">
        <v>3842</v>
      </c>
      <c r="G1924" t="s">
        <v>2445</v>
      </c>
      <c r="H1924" t="s">
        <v>4938</v>
      </c>
      <c r="I1924">
        <v>5</v>
      </c>
      <c r="J1924" t="s">
        <v>5047</v>
      </c>
      <c r="K1924">
        <v>1</v>
      </c>
      <c r="L1924" t="s">
        <v>805</v>
      </c>
      <c r="M1924" t="s">
        <v>516</v>
      </c>
      <c r="N1924" t="s">
        <v>182</v>
      </c>
      <c r="O1924" t="s">
        <v>503</v>
      </c>
      <c r="P1924" t="s">
        <v>8</v>
      </c>
      <c r="Q1924" t="s">
        <v>4570</v>
      </c>
      <c r="R1924" t="s">
        <v>4940</v>
      </c>
      <c r="S1924" t="s">
        <v>195</v>
      </c>
      <c r="T1924" t="s">
        <v>4570</v>
      </c>
      <c r="U1924" t="s">
        <v>4570</v>
      </c>
      <c r="V1924" t="s">
        <v>5092</v>
      </c>
      <c r="W1924" t="s">
        <v>5001</v>
      </c>
      <c r="X1924" t="s">
        <v>7169</v>
      </c>
      <c r="Y1924" t="s">
        <v>7170</v>
      </c>
      <c r="Z1924" t="s">
        <v>8</v>
      </c>
      <c r="AA1924">
        <v>0</v>
      </c>
      <c r="AB1924" t="s">
        <v>195</v>
      </c>
      <c r="AC1924">
        <v>0</v>
      </c>
      <c r="AD1924" t="s">
        <v>195</v>
      </c>
      <c r="AE1924">
        <v>0</v>
      </c>
      <c r="AF1924" t="s">
        <v>195</v>
      </c>
      <c r="AG1924">
        <v>0</v>
      </c>
      <c r="AH1924" t="s">
        <v>195</v>
      </c>
      <c r="AI1924">
        <v>2</v>
      </c>
      <c r="AJ1924" t="s">
        <v>832</v>
      </c>
      <c r="AK1924">
        <v>1000000</v>
      </c>
      <c r="AL1924">
        <v>2000000</v>
      </c>
      <c r="AM1924" t="s">
        <v>195</v>
      </c>
      <c r="AN1924">
        <v>0</v>
      </c>
      <c r="AO1924" t="s">
        <v>5011</v>
      </c>
      <c r="AP1924">
        <v>84718</v>
      </c>
      <c r="AQ1924">
        <v>3403</v>
      </c>
      <c r="AR1924">
        <v>17585</v>
      </c>
      <c r="AS1924">
        <v>38708</v>
      </c>
      <c r="AT1924">
        <v>9600</v>
      </c>
      <c r="AU1924">
        <v>19642</v>
      </c>
      <c r="AV1924">
        <v>60000</v>
      </c>
      <c r="AW1924">
        <v>60000</v>
      </c>
      <c r="AX1924">
        <v>60000</v>
      </c>
      <c r="AY1924">
        <v>48000</v>
      </c>
      <c r="AZ1924">
        <v>41249</v>
      </c>
      <c r="BA1924">
        <v>1557095</v>
      </c>
      <c r="BB1924" t="s">
        <v>3796</v>
      </c>
      <c r="BC1924" t="s">
        <v>3797</v>
      </c>
      <c r="BD1924" t="s">
        <v>3843</v>
      </c>
      <c r="BE1924" t="s">
        <v>3853</v>
      </c>
      <c r="BF1924" t="s">
        <v>6084</v>
      </c>
      <c r="BG1924" t="s">
        <v>7161</v>
      </c>
      <c r="BH1924" t="s">
        <v>4947</v>
      </c>
      <c r="BI1924" t="s">
        <v>195</v>
      </c>
      <c r="BJ1924" t="s">
        <v>195</v>
      </c>
      <c r="BK1924" t="s">
        <v>3773</v>
      </c>
      <c r="BL1924" t="s">
        <v>7171</v>
      </c>
      <c r="BM1924" t="s">
        <v>4949</v>
      </c>
      <c r="BN1924" t="s">
        <v>7</v>
      </c>
      <c r="BO1924" t="s">
        <v>4950</v>
      </c>
      <c r="BP1924" s="441" t="str">
        <f t="shared" si="30"/>
        <v>WA.2378.EBD.955.101.E.521211</v>
      </c>
    </row>
    <row r="1925" spans="1:68">
      <c r="A1925" t="s">
        <v>5010</v>
      </c>
      <c r="B1925" t="s">
        <v>4936</v>
      </c>
      <c r="C1925" t="s">
        <v>4937</v>
      </c>
      <c r="D1925" t="s">
        <v>3795</v>
      </c>
      <c r="E1925" t="s">
        <v>197</v>
      </c>
      <c r="F1925" t="s">
        <v>3842</v>
      </c>
      <c r="G1925" t="s">
        <v>2445</v>
      </c>
      <c r="H1925" t="s">
        <v>4938</v>
      </c>
      <c r="I1925">
        <v>5</v>
      </c>
      <c r="J1925" t="s">
        <v>5047</v>
      </c>
      <c r="K1925">
        <v>1</v>
      </c>
      <c r="L1925" t="s">
        <v>805</v>
      </c>
      <c r="M1925" t="s">
        <v>566</v>
      </c>
      <c r="N1925" t="s">
        <v>183</v>
      </c>
      <c r="O1925" t="s">
        <v>503</v>
      </c>
      <c r="P1925" t="s">
        <v>8</v>
      </c>
      <c r="Q1925" t="s">
        <v>4570</v>
      </c>
      <c r="R1925" t="s">
        <v>4940</v>
      </c>
      <c r="S1925" t="s">
        <v>195</v>
      </c>
      <c r="T1925" t="s">
        <v>4570</v>
      </c>
      <c r="U1925" t="s">
        <v>4570</v>
      </c>
      <c r="V1925" t="s">
        <v>4496</v>
      </c>
      <c r="W1925" t="s">
        <v>4570</v>
      </c>
      <c r="X1925" t="s">
        <v>7172</v>
      </c>
      <c r="Y1925" t="s">
        <v>4483</v>
      </c>
      <c r="Z1925" t="s">
        <v>8</v>
      </c>
      <c r="AA1925">
        <v>0</v>
      </c>
      <c r="AB1925" t="s">
        <v>195</v>
      </c>
      <c r="AC1925">
        <v>0</v>
      </c>
      <c r="AD1925" t="s">
        <v>195</v>
      </c>
      <c r="AE1925">
        <v>0</v>
      </c>
      <c r="AF1925" t="s">
        <v>195</v>
      </c>
      <c r="AG1925">
        <v>0</v>
      </c>
      <c r="AH1925" t="s">
        <v>195</v>
      </c>
      <c r="AI1925">
        <v>1</v>
      </c>
      <c r="AJ1925" t="s">
        <v>106</v>
      </c>
      <c r="AK1925">
        <v>1000000</v>
      </c>
      <c r="AL1925">
        <v>1000000</v>
      </c>
      <c r="AM1925" t="s">
        <v>195</v>
      </c>
      <c r="AN1925">
        <v>0</v>
      </c>
      <c r="AO1925" t="s">
        <v>5011</v>
      </c>
      <c r="AP1925">
        <v>42359</v>
      </c>
      <c r="AQ1925">
        <v>1702</v>
      </c>
      <c r="AR1925">
        <v>8792</v>
      </c>
      <c r="AS1925">
        <v>19354</v>
      </c>
      <c r="AT1925">
        <v>4800</v>
      </c>
      <c r="AU1925">
        <v>9821</v>
      </c>
      <c r="AV1925">
        <v>30000</v>
      </c>
      <c r="AW1925">
        <v>30000</v>
      </c>
      <c r="AX1925">
        <v>30000</v>
      </c>
      <c r="AY1925">
        <v>24000</v>
      </c>
      <c r="AZ1925">
        <v>20624</v>
      </c>
      <c r="BA1925">
        <v>778548</v>
      </c>
      <c r="BB1925" t="s">
        <v>3796</v>
      </c>
      <c r="BC1925" t="s">
        <v>3797</v>
      </c>
      <c r="BD1925" t="s">
        <v>3843</v>
      </c>
      <c r="BE1925" t="s">
        <v>3853</v>
      </c>
      <c r="BF1925" t="s">
        <v>6084</v>
      </c>
      <c r="BG1925" t="s">
        <v>7173</v>
      </c>
      <c r="BH1925" t="s">
        <v>4947</v>
      </c>
      <c r="BI1925" t="s">
        <v>195</v>
      </c>
      <c r="BJ1925" t="s">
        <v>195</v>
      </c>
      <c r="BK1925" t="s">
        <v>3773</v>
      </c>
      <c r="BL1925" t="s">
        <v>5049</v>
      </c>
      <c r="BM1925" t="s">
        <v>4949</v>
      </c>
      <c r="BN1925" t="s">
        <v>7</v>
      </c>
      <c r="BO1925" t="s">
        <v>4950</v>
      </c>
      <c r="BP1925" s="441" t="str">
        <f t="shared" si="30"/>
        <v>WA.2378.EBD.955.101.F.521211</v>
      </c>
    </row>
    <row r="1926" spans="1:68">
      <c r="A1926" t="s">
        <v>5010</v>
      </c>
      <c r="B1926" t="s">
        <v>4936</v>
      </c>
      <c r="C1926" t="s">
        <v>4937</v>
      </c>
      <c r="D1926" t="s">
        <v>3795</v>
      </c>
      <c r="E1926" t="s">
        <v>197</v>
      </c>
      <c r="F1926" t="s">
        <v>3842</v>
      </c>
      <c r="G1926" t="s">
        <v>2445</v>
      </c>
      <c r="H1926" t="s">
        <v>4938</v>
      </c>
      <c r="I1926">
        <v>5</v>
      </c>
      <c r="J1926" t="s">
        <v>5047</v>
      </c>
      <c r="K1926">
        <v>1</v>
      </c>
      <c r="L1926" t="s">
        <v>805</v>
      </c>
      <c r="M1926" t="s">
        <v>566</v>
      </c>
      <c r="N1926" t="s">
        <v>183</v>
      </c>
      <c r="O1926" t="s">
        <v>503</v>
      </c>
      <c r="P1926" t="s">
        <v>8</v>
      </c>
      <c r="Q1926" t="s">
        <v>4570</v>
      </c>
      <c r="R1926" t="s">
        <v>4940</v>
      </c>
      <c r="S1926" t="s">
        <v>195</v>
      </c>
      <c r="T1926" t="s">
        <v>4570</v>
      </c>
      <c r="U1926" t="s">
        <v>4570</v>
      </c>
      <c r="V1926" t="s">
        <v>4951</v>
      </c>
      <c r="W1926" t="s">
        <v>4496</v>
      </c>
      <c r="X1926" t="s">
        <v>7174</v>
      </c>
      <c r="Y1926" t="s">
        <v>4493</v>
      </c>
      <c r="Z1926" t="s">
        <v>8</v>
      </c>
      <c r="AA1926">
        <v>0</v>
      </c>
      <c r="AB1926" t="s">
        <v>195</v>
      </c>
      <c r="AC1926">
        <v>0</v>
      </c>
      <c r="AD1926" t="s">
        <v>195</v>
      </c>
      <c r="AE1926">
        <v>0</v>
      </c>
      <c r="AF1926" t="s">
        <v>195</v>
      </c>
      <c r="AG1926">
        <v>0</v>
      </c>
      <c r="AH1926" t="s">
        <v>195</v>
      </c>
      <c r="AI1926">
        <v>1</v>
      </c>
      <c r="AJ1926" t="s">
        <v>106</v>
      </c>
      <c r="AK1926">
        <v>1000000</v>
      </c>
      <c r="AL1926">
        <v>1000000</v>
      </c>
      <c r="AM1926" t="s">
        <v>195</v>
      </c>
      <c r="AN1926">
        <v>0</v>
      </c>
      <c r="AO1926" t="s">
        <v>5011</v>
      </c>
      <c r="AP1926">
        <v>42359</v>
      </c>
      <c r="AQ1926">
        <v>1702</v>
      </c>
      <c r="AR1926">
        <v>8792</v>
      </c>
      <c r="AS1926">
        <v>19354</v>
      </c>
      <c r="AT1926">
        <v>4800</v>
      </c>
      <c r="AU1926">
        <v>9821</v>
      </c>
      <c r="AV1926">
        <v>30000</v>
      </c>
      <c r="AW1926">
        <v>30000</v>
      </c>
      <c r="AX1926">
        <v>30000</v>
      </c>
      <c r="AY1926">
        <v>24000</v>
      </c>
      <c r="AZ1926">
        <v>20624</v>
      </c>
      <c r="BA1926">
        <v>778548</v>
      </c>
      <c r="BB1926" t="s">
        <v>3796</v>
      </c>
      <c r="BC1926" t="s">
        <v>3797</v>
      </c>
      <c r="BD1926" t="s">
        <v>3843</v>
      </c>
      <c r="BE1926" t="s">
        <v>3853</v>
      </c>
      <c r="BF1926" t="s">
        <v>6084</v>
      </c>
      <c r="BG1926" t="s">
        <v>7173</v>
      </c>
      <c r="BH1926" t="s">
        <v>4947</v>
      </c>
      <c r="BI1926" t="s">
        <v>195</v>
      </c>
      <c r="BJ1926" t="s">
        <v>195</v>
      </c>
      <c r="BK1926" t="s">
        <v>3773</v>
      </c>
      <c r="BL1926" t="s">
        <v>5450</v>
      </c>
      <c r="BM1926" t="s">
        <v>4949</v>
      </c>
      <c r="BN1926" t="s">
        <v>7</v>
      </c>
      <c r="BO1926" t="s">
        <v>4950</v>
      </c>
      <c r="BP1926" s="441" t="str">
        <f t="shared" si="30"/>
        <v>WA.2378.EBD.955.101.F.521211</v>
      </c>
    </row>
    <row r="1927" spans="1:68">
      <c r="A1927" t="s">
        <v>5010</v>
      </c>
      <c r="B1927" t="s">
        <v>4936</v>
      </c>
      <c r="C1927" t="s">
        <v>4937</v>
      </c>
      <c r="D1927" t="s">
        <v>3795</v>
      </c>
      <c r="E1927" t="s">
        <v>197</v>
      </c>
      <c r="F1927" t="s">
        <v>3842</v>
      </c>
      <c r="G1927" t="s">
        <v>2445</v>
      </c>
      <c r="H1927" t="s">
        <v>4938</v>
      </c>
      <c r="I1927">
        <v>5</v>
      </c>
      <c r="J1927" t="s">
        <v>5047</v>
      </c>
      <c r="K1927">
        <v>1</v>
      </c>
      <c r="L1927" t="s">
        <v>805</v>
      </c>
      <c r="M1927" t="s">
        <v>566</v>
      </c>
      <c r="N1927" t="s">
        <v>183</v>
      </c>
      <c r="O1927" t="s">
        <v>503</v>
      </c>
      <c r="P1927" t="s">
        <v>8</v>
      </c>
      <c r="Q1927" t="s">
        <v>4570</v>
      </c>
      <c r="R1927" t="s">
        <v>4940</v>
      </c>
      <c r="S1927" t="s">
        <v>195</v>
      </c>
      <c r="T1927" t="s">
        <v>4570</v>
      </c>
      <c r="U1927" t="s">
        <v>4570</v>
      </c>
      <c r="V1927" t="s">
        <v>5092</v>
      </c>
      <c r="W1927" t="s">
        <v>4951</v>
      </c>
      <c r="X1927" t="s">
        <v>7175</v>
      </c>
      <c r="Y1927" t="s">
        <v>7176</v>
      </c>
      <c r="Z1927" t="s">
        <v>8</v>
      </c>
      <c r="AA1927">
        <v>0</v>
      </c>
      <c r="AB1927" t="s">
        <v>195</v>
      </c>
      <c r="AC1927">
        <v>0</v>
      </c>
      <c r="AD1927" t="s">
        <v>195</v>
      </c>
      <c r="AE1927">
        <v>0</v>
      </c>
      <c r="AF1927" t="s">
        <v>195</v>
      </c>
      <c r="AG1927">
        <v>0</v>
      </c>
      <c r="AH1927" t="s">
        <v>195</v>
      </c>
      <c r="AI1927">
        <v>2</v>
      </c>
      <c r="AJ1927" t="s">
        <v>832</v>
      </c>
      <c r="AK1927">
        <v>1000000</v>
      </c>
      <c r="AL1927">
        <v>2000000</v>
      </c>
      <c r="AM1927" t="s">
        <v>195</v>
      </c>
      <c r="AN1927">
        <v>0</v>
      </c>
      <c r="AO1927" t="s">
        <v>5011</v>
      </c>
      <c r="AP1927">
        <v>84718</v>
      </c>
      <c r="AQ1927">
        <v>3403</v>
      </c>
      <c r="AR1927">
        <v>17585</v>
      </c>
      <c r="AS1927">
        <v>38708</v>
      </c>
      <c r="AT1927">
        <v>9600</v>
      </c>
      <c r="AU1927">
        <v>19642</v>
      </c>
      <c r="AV1927">
        <v>60000</v>
      </c>
      <c r="AW1927">
        <v>60000</v>
      </c>
      <c r="AX1927">
        <v>60000</v>
      </c>
      <c r="AY1927">
        <v>48000</v>
      </c>
      <c r="AZ1927">
        <v>41249</v>
      </c>
      <c r="BA1927">
        <v>1557095</v>
      </c>
      <c r="BB1927" t="s">
        <v>3796</v>
      </c>
      <c r="BC1927" t="s">
        <v>3797</v>
      </c>
      <c r="BD1927" t="s">
        <v>3843</v>
      </c>
      <c r="BE1927" t="s">
        <v>3853</v>
      </c>
      <c r="BF1927" t="s">
        <v>6084</v>
      </c>
      <c r="BG1927" t="s">
        <v>7173</v>
      </c>
      <c r="BH1927" t="s">
        <v>4947</v>
      </c>
      <c r="BI1927" t="s">
        <v>195</v>
      </c>
      <c r="BJ1927" t="s">
        <v>195</v>
      </c>
      <c r="BK1927" t="s">
        <v>3773</v>
      </c>
      <c r="BL1927" t="s">
        <v>7177</v>
      </c>
      <c r="BM1927" t="s">
        <v>4949</v>
      </c>
      <c r="BN1927" t="s">
        <v>7</v>
      </c>
      <c r="BO1927" t="s">
        <v>4950</v>
      </c>
      <c r="BP1927" s="441" t="str">
        <f t="shared" si="30"/>
        <v>WA.2378.EBD.955.101.F.521211</v>
      </c>
    </row>
    <row r="1928" spans="1:68">
      <c r="A1928" t="s">
        <v>5010</v>
      </c>
      <c r="B1928" t="s">
        <v>4936</v>
      </c>
      <c r="C1928" t="s">
        <v>4937</v>
      </c>
      <c r="D1928" t="s">
        <v>3795</v>
      </c>
      <c r="E1928" t="s">
        <v>197</v>
      </c>
      <c r="F1928" t="s">
        <v>3842</v>
      </c>
      <c r="G1928" t="s">
        <v>2445</v>
      </c>
      <c r="H1928" t="s">
        <v>4938</v>
      </c>
      <c r="I1928">
        <v>5</v>
      </c>
      <c r="J1928" t="s">
        <v>6085</v>
      </c>
      <c r="K1928">
        <v>1</v>
      </c>
      <c r="L1928" t="s">
        <v>805</v>
      </c>
      <c r="M1928" t="s">
        <v>8</v>
      </c>
      <c r="N1928" t="s">
        <v>133</v>
      </c>
      <c r="O1928" t="s">
        <v>503</v>
      </c>
      <c r="P1928" t="s">
        <v>8</v>
      </c>
      <c r="Q1928" t="s">
        <v>4570</v>
      </c>
      <c r="R1928" t="s">
        <v>4940</v>
      </c>
      <c r="S1928" t="s">
        <v>195</v>
      </c>
      <c r="T1928" t="s">
        <v>4570</v>
      </c>
      <c r="U1928" t="s">
        <v>4570</v>
      </c>
      <c r="V1928" t="s">
        <v>4496</v>
      </c>
      <c r="W1928" t="s">
        <v>4570</v>
      </c>
      <c r="X1928" t="s">
        <v>7178</v>
      </c>
      <c r="Y1928" t="s">
        <v>5064</v>
      </c>
      <c r="Z1928" t="s">
        <v>8</v>
      </c>
      <c r="AA1928">
        <v>0</v>
      </c>
      <c r="AB1928" t="s">
        <v>195</v>
      </c>
      <c r="AC1928">
        <v>0</v>
      </c>
      <c r="AD1928" t="s">
        <v>195</v>
      </c>
      <c r="AE1928">
        <v>0</v>
      </c>
      <c r="AF1928" t="s">
        <v>195</v>
      </c>
      <c r="AG1928">
        <v>0</v>
      </c>
      <c r="AH1928" t="s">
        <v>195</v>
      </c>
      <c r="AI1928">
        <v>2</v>
      </c>
      <c r="AJ1928" t="s">
        <v>106</v>
      </c>
      <c r="AK1928">
        <v>1100000</v>
      </c>
      <c r="AL1928">
        <v>2200000</v>
      </c>
      <c r="AM1928" t="s">
        <v>195</v>
      </c>
      <c r="AN1928">
        <v>0</v>
      </c>
      <c r="AO1928" t="s">
        <v>5011</v>
      </c>
      <c r="AP1928">
        <v>8382</v>
      </c>
      <c r="AQ1928">
        <v>0</v>
      </c>
      <c r="AR1928">
        <v>38509</v>
      </c>
      <c r="AS1928">
        <v>7128</v>
      </c>
      <c r="AT1928">
        <v>9135</v>
      </c>
      <c r="AU1928">
        <v>152018</v>
      </c>
      <c r="AV1928">
        <v>85876</v>
      </c>
      <c r="AW1928">
        <v>65361</v>
      </c>
      <c r="AX1928">
        <v>85216</v>
      </c>
      <c r="AY1928">
        <v>86316</v>
      </c>
      <c r="AZ1928">
        <v>86316</v>
      </c>
      <c r="BA1928">
        <v>1575743</v>
      </c>
      <c r="BB1928" t="s">
        <v>3796</v>
      </c>
      <c r="BC1928" t="s">
        <v>3797</v>
      </c>
      <c r="BD1928" t="s">
        <v>3843</v>
      </c>
      <c r="BE1928" t="s">
        <v>6087</v>
      </c>
      <c r="BF1928" t="s">
        <v>6088</v>
      </c>
      <c r="BG1928" t="s">
        <v>7179</v>
      </c>
      <c r="BH1928" t="s">
        <v>4947</v>
      </c>
      <c r="BI1928" t="s">
        <v>195</v>
      </c>
      <c r="BJ1928" t="s">
        <v>195</v>
      </c>
      <c r="BK1928" t="s">
        <v>3773</v>
      </c>
      <c r="BL1928" t="s">
        <v>7180</v>
      </c>
      <c r="BM1928" t="s">
        <v>4949</v>
      </c>
      <c r="BN1928" t="s">
        <v>7</v>
      </c>
      <c r="BO1928" t="s">
        <v>4950</v>
      </c>
      <c r="BP1928" s="441" t="str">
        <f t="shared" si="30"/>
        <v>WA.2378.EBD.974.101.A.521211</v>
      </c>
    </row>
    <row r="1929" spans="1:68">
      <c r="A1929" t="s">
        <v>5010</v>
      </c>
      <c r="B1929" t="s">
        <v>4936</v>
      </c>
      <c r="C1929" t="s">
        <v>4937</v>
      </c>
      <c r="D1929" t="s">
        <v>3795</v>
      </c>
      <c r="E1929" t="s">
        <v>197</v>
      </c>
      <c r="F1929" t="s">
        <v>3842</v>
      </c>
      <c r="G1929" t="s">
        <v>2445</v>
      </c>
      <c r="H1929" t="s">
        <v>4938</v>
      </c>
      <c r="I1929">
        <v>5</v>
      </c>
      <c r="J1929" t="s">
        <v>6085</v>
      </c>
      <c r="K1929">
        <v>1</v>
      </c>
      <c r="L1929" t="s">
        <v>805</v>
      </c>
      <c r="M1929" t="s">
        <v>508</v>
      </c>
      <c r="N1929" t="s">
        <v>3383</v>
      </c>
      <c r="O1929" t="s">
        <v>503</v>
      </c>
      <c r="P1929" t="s">
        <v>8</v>
      </c>
      <c r="Q1929" t="s">
        <v>4570</v>
      </c>
      <c r="R1929" t="s">
        <v>4940</v>
      </c>
      <c r="S1929" t="s">
        <v>195</v>
      </c>
      <c r="T1929" t="s">
        <v>4570</v>
      </c>
      <c r="U1929" t="s">
        <v>4570</v>
      </c>
      <c r="V1929" t="s">
        <v>4496</v>
      </c>
      <c r="W1929" t="s">
        <v>4570</v>
      </c>
      <c r="X1929" t="s">
        <v>7181</v>
      </c>
      <c r="Y1929" t="s">
        <v>7182</v>
      </c>
      <c r="Z1929" t="s">
        <v>8</v>
      </c>
      <c r="AA1929">
        <v>0</v>
      </c>
      <c r="AB1929" t="s">
        <v>195</v>
      </c>
      <c r="AC1929">
        <v>0</v>
      </c>
      <c r="AD1929" t="s">
        <v>195</v>
      </c>
      <c r="AE1929">
        <v>0</v>
      </c>
      <c r="AF1929" t="s">
        <v>195</v>
      </c>
      <c r="AG1929">
        <v>0</v>
      </c>
      <c r="AH1929" t="s">
        <v>195</v>
      </c>
      <c r="AI1929">
        <v>12</v>
      </c>
      <c r="AJ1929" t="s">
        <v>832</v>
      </c>
      <c r="AK1929">
        <v>1000000</v>
      </c>
      <c r="AL1929">
        <v>12000000</v>
      </c>
      <c r="AM1929" t="s">
        <v>195</v>
      </c>
      <c r="AN1929">
        <v>0</v>
      </c>
      <c r="AO1929" t="s">
        <v>5011</v>
      </c>
      <c r="AP1929">
        <v>45720</v>
      </c>
      <c r="AQ1929">
        <v>0</v>
      </c>
      <c r="AR1929">
        <v>210048</v>
      </c>
      <c r="AS1929">
        <v>38880</v>
      </c>
      <c r="AT1929">
        <v>49830</v>
      </c>
      <c r="AU1929">
        <v>829192</v>
      </c>
      <c r="AV1929">
        <v>468413</v>
      </c>
      <c r="AW1929">
        <v>356513</v>
      </c>
      <c r="AX1929">
        <v>464813</v>
      </c>
      <c r="AY1929">
        <v>470813</v>
      </c>
      <c r="AZ1929">
        <v>470813</v>
      </c>
      <c r="BA1929">
        <v>8594965</v>
      </c>
      <c r="BB1929" t="s">
        <v>3796</v>
      </c>
      <c r="BC1929" t="s">
        <v>3797</v>
      </c>
      <c r="BD1929" t="s">
        <v>3843</v>
      </c>
      <c r="BE1929" t="s">
        <v>6087</v>
      </c>
      <c r="BF1929" t="s">
        <v>6088</v>
      </c>
      <c r="BG1929" t="s">
        <v>7183</v>
      </c>
      <c r="BH1929" t="s">
        <v>4947</v>
      </c>
      <c r="BI1929" t="s">
        <v>195</v>
      </c>
      <c r="BJ1929" t="s">
        <v>195</v>
      </c>
      <c r="BK1929" t="s">
        <v>3773</v>
      </c>
      <c r="BL1929" t="s">
        <v>7184</v>
      </c>
      <c r="BM1929" t="s">
        <v>4949</v>
      </c>
      <c r="BN1929" t="s">
        <v>7</v>
      </c>
      <c r="BO1929" t="s">
        <v>4950</v>
      </c>
      <c r="BP1929" s="441" t="str">
        <f t="shared" si="30"/>
        <v>WA.2378.EBD.974.101.B.521211</v>
      </c>
    </row>
    <row r="1930" spans="1:68">
      <c r="A1930" t="s">
        <v>5010</v>
      </c>
      <c r="B1930" t="s">
        <v>4936</v>
      </c>
      <c r="C1930" t="s">
        <v>4937</v>
      </c>
      <c r="D1930" t="s">
        <v>3795</v>
      </c>
      <c r="E1930" t="s">
        <v>197</v>
      </c>
      <c r="F1930" t="s">
        <v>3842</v>
      </c>
      <c r="G1930" t="s">
        <v>2445</v>
      </c>
      <c r="H1930" t="s">
        <v>4938</v>
      </c>
      <c r="I1930">
        <v>5</v>
      </c>
      <c r="J1930" t="s">
        <v>6085</v>
      </c>
      <c r="K1930">
        <v>1</v>
      </c>
      <c r="L1930" t="s">
        <v>805</v>
      </c>
      <c r="M1930" t="s">
        <v>509</v>
      </c>
      <c r="N1930" t="s">
        <v>3406</v>
      </c>
      <c r="O1930" t="s">
        <v>503</v>
      </c>
      <c r="P1930" t="s">
        <v>8</v>
      </c>
      <c r="Q1930" t="s">
        <v>4570</v>
      </c>
      <c r="R1930" t="s">
        <v>4940</v>
      </c>
      <c r="S1930" t="s">
        <v>195</v>
      </c>
      <c r="T1930" t="s">
        <v>4570</v>
      </c>
      <c r="U1930" t="s">
        <v>4570</v>
      </c>
      <c r="V1930" t="s">
        <v>4496</v>
      </c>
      <c r="W1930" t="s">
        <v>4570</v>
      </c>
      <c r="X1930" t="s">
        <v>7185</v>
      </c>
      <c r="Y1930" t="s">
        <v>5064</v>
      </c>
      <c r="Z1930" t="s">
        <v>8</v>
      </c>
      <c r="AA1930">
        <v>0</v>
      </c>
      <c r="AB1930" t="s">
        <v>195</v>
      </c>
      <c r="AC1930">
        <v>0</v>
      </c>
      <c r="AD1930" t="s">
        <v>195</v>
      </c>
      <c r="AE1930">
        <v>0</v>
      </c>
      <c r="AF1930" t="s">
        <v>195</v>
      </c>
      <c r="AG1930">
        <v>0</v>
      </c>
      <c r="AH1930" t="s">
        <v>195</v>
      </c>
      <c r="AI1930">
        <v>2</v>
      </c>
      <c r="AJ1930" t="s">
        <v>106</v>
      </c>
      <c r="AK1930">
        <v>1000000</v>
      </c>
      <c r="AL1930">
        <v>2000000</v>
      </c>
      <c r="AM1930" t="s">
        <v>195</v>
      </c>
      <c r="AN1930">
        <v>0</v>
      </c>
      <c r="AO1930" t="s">
        <v>5011</v>
      </c>
      <c r="AP1930">
        <v>7620</v>
      </c>
      <c r="AQ1930">
        <v>0</v>
      </c>
      <c r="AR1930">
        <v>35008</v>
      </c>
      <c r="AS1930">
        <v>6480</v>
      </c>
      <c r="AT1930">
        <v>8305</v>
      </c>
      <c r="AU1930">
        <v>138199</v>
      </c>
      <c r="AV1930">
        <v>78069</v>
      </c>
      <c r="AW1930">
        <v>59419</v>
      </c>
      <c r="AX1930">
        <v>77469</v>
      </c>
      <c r="AY1930">
        <v>78469</v>
      </c>
      <c r="AZ1930">
        <v>78469</v>
      </c>
      <c r="BA1930">
        <v>1432493</v>
      </c>
      <c r="BB1930" t="s">
        <v>3796</v>
      </c>
      <c r="BC1930" t="s">
        <v>3797</v>
      </c>
      <c r="BD1930" t="s">
        <v>3843</v>
      </c>
      <c r="BE1930" t="s">
        <v>6087</v>
      </c>
      <c r="BF1930" t="s">
        <v>6088</v>
      </c>
      <c r="BG1930" t="s">
        <v>7186</v>
      </c>
      <c r="BH1930" t="s">
        <v>4947</v>
      </c>
      <c r="BI1930" t="s">
        <v>195</v>
      </c>
      <c r="BJ1930" t="s">
        <v>195</v>
      </c>
      <c r="BK1930" t="s">
        <v>3773</v>
      </c>
      <c r="BL1930" t="s">
        <v>7180</v>
      </c>
      <c r="BM1930" t="s">
        <v>4949</v>
      </c>
      <c r="BN1930" t="s">
        <v>7</v>
      </c>
      <c r="BO1930" t="s">
        <v>4950</v>
      </c>
      <c r="BP1930" s="441" t="str">
        <f t="shared" si="30"/>
        <v>WA.2378.EBD.974.101.C.521211</v>
      </c>
    </row>
    <row r="1931" spans="1:68">
      <c r="A1931" t="s">
        <v>5010</v>
      </c>
      <c r="B1931" t="s">
        <v>4936</v>
      </c>
      <c r="C1931" t="s">
        <v>4937</v>
      </c>
      <c r="D1931" t="s">
        <v>3795</v>
      </c>
      <c r="E1931" t="s">
        <v>197</v>
      </c>
      <c r="F1931" t="s">
        <v>3842</v>
      </c>
      <c r="G1931" t="s">
        <v>2445</v>
      </c>
      <c r="H1931" t="s">
        <v>4938</v>
      </c>
      <c r="I1931">
        <v>5</v>
      </c>
      <c r="J1931" t="s">
        <v>6085</v>
      </c>
      <c r="K1931">
        <v>1</v>
      </c>
      <c r="L1931" t="s">
        <v>805</v>
      </c>
      <c r="M1931" t="s">
        <v>511</v>
      </c>
      <c r="N1931" t="s">
        <v>3416</v>
      </c>
      <c r="O1931" t="s">
        <v>503</v>
      </c>
      <c r="P1931" t="s">
        <v>8</v>
      </c>
      <c r="Q1931" t="s">
        <v>4570</v>
      </c>
      <c r="R1931" t="s">
        <v>4940</v>
      </c>
      <c r="S1931" t="s">
        <v>195</v>
      </c>
      <c r="T1931" t="s">
        <v>4570</v>
      </c>
      <c r="U1931" t="s">
        <v>4570</v>
      </c>
      <c r="V1931" t="s">
        <v>4496</v>
      </c>
      <c r="W1931" t="s">
        <v>4570</v>
      </c>
      <c r="X1931" t="s">
        <v>7187</v>
      </c>
      <c r="Y1931" t="s">
        <v>5064</v>
      </c>
      <c r="Z1931" t="s">
        <v>8</v>
      </c>
      <c r="AA1931">
        <v>0</v>
      </c>
      <c r="AB1931" t="s">
        <v>195</v>
      </c>
      <c r="AC1931">
        <v>0</v>
      </c>
      <c r="AD1931" t="s">
        <v>195</v>
      </c>
      <c r="AE1931">
        <v>0</v>
      </c>
      <c r="AF1931" t="s">
        <v>195</v>
      </c>
      <c r="AG1931">
        <v>0</v>
      </c>
      <c r="AH1931" t="s">
        <v>195</v>
      </c>
      <c r="AI1931">
        <v>2</v>
      </c>
      <c r="AJ1931" t="s">
        <v>106</v>
      </c>
      <c r="AK1931">
        <v>1500000</v>
      </c>
      <c r="AL1931">
        <v>3000000</v>
      </c>
      <c r="AM1931" t="s">
        <v>195</v>
      </c>
      <c r="AN1931">
        <v>0</v>
      </c>
      <c r="AO1931" t="s">
        <v>5011</v>
      </c>
      <c r="AP1931">
        <v>11430</v>
      </c>
      <c r="AQ1931">
        <v>0</v>
      </c>
      <c r="AR1931">
        <v>52512</v>
      </c>
      <c r="AS1931">
        <v>9720</v>
      </c>
      <c r="AT1931">
        <v>12457</v>
      </c>
      <c r="AU1931">
        <v>207298</v>
      </c>
      <c r="AV1931">
        <v>117103</v>
      </c>
      <c r="AW1931">
        <v>89128</v>
      </c>
      <c r="AX1931">
        <v>116203</v>
      </c>
      <c r="AY1931">
        <v>117703</v>
      </c>
      <c r="AZ1931">
        <v>117703</v>
      </c>
      <c r="BA1931">
        <v>2148743</v>
      </c>
      <c r="BB1931" t="s">
        <v>3796</v>
      </c>
      <c r="BC1931" t="s">
        <v>3797</v>
      </c>
      <c r="BD1931" t="s">
        <v>3843</v>
      </c>
      <c r="BE1931" t="s">
        <v>6087</v>
      </c>
      <c r="BF1931" t="s">
        <v>6088</v>
      </c>
      <c r="BG1931" t="s">
        <v>7188</v>
      </c>
      <c r="BH1931" t="s">
        <v>4947</v>
      </c>
      <c r="BI1931" t="s">
        <v>195</v>
      </c>
      <c r="BJ1931" t="s">
        <v>195</v>
      </c>
      <c r="BK1931" t="s">
        <v>3773</v>
      </c>
      <c r="BL1931" t="s">
        <v>7180</v>
      </c>
      <c r="BM1931" t="s">
        <v>4949</v>
      </c>
      <c r="BN1931" t="s">
        <v>7</v>
      </c>
      <c r="BO1931" t="s">
        <v>4950</v>
      </c>
      <c r="BP1931" s="441" t="str">
        <f t="shared" si="30"/>
        <v>WA.2378.EBD.974.101.D.521211</v>
      </c>
    </row>
    <row r="1932" spans="1:68">
      <c r="A1932" t="s">
        <v>4935</v>
      </c>
      <c r="B1932" t="s">
        <v>4936</v>
      </c>
      <c r="C1932" t="s">
        <v>4937</v>
      </c>
      <c r="D1932" t="s">
        <v>3795</v>
      </c>
      <c r="E1932" t="s">
        <v>197</v>
      </c>
      <c r="F1932" t="s">
        <v>3812</v>
      </c>
      <c r="G1932" t="s">
        <v>820</v>
      </c>
      <c r="H1932" t="s">
        <v>4938</v>
      </c>
      <c r="I1932">
        <v>9</v>
      </c>
      <c r="J1932" t="s">
        <v>5050</v>
      </c>
      <c r="K1932">
        <v>1</v>
      </c>
      <c r="L1932" t="s">
        <v>805</v>
      </c>
      <c r="M1932" t="s">
        <v>508</v>
      </c>
      <c r="N1932" t="s">
        <v>184</v>
      </c>
      <c r="O1932" t="s">
        <v>513</v>
      </c>
      <c r="P1932" t="s">
        <v>8</v>
      </c>
      <c r="Q1932" t="s">
        <v>4570</v>
      </c>
      <c r="R1932" t="s">
        <v>4940</v>
      </c>
      <c r="S1932" t="s">
        <v>195</v>
      </c>
      <c r="T1932" t="s">
        <v>4570</v>
      </c>
      <c r="U1932" t="s">
        <v>4570</v>
      </c>
      <c r="V1932" t="s">
        <v>4496</v>
      </c>
      <c r="W1932" t="s">
        <v>4570</v>
      </c>
      <c r="X1932" t="s">
        <v>7189</v>
      </c>
      <c r="Y1932" t="s">
        <v>7190</v>
      </c>
      <c r="Z1932" t="s">
        <v>8</v>
      </c>
      <c r="AA1932">
        <v>0</v>
      </c>
      <c r="AB1932" t="s">
        <v>195</v>
      </c>
      <c r="AC1932">
        <v>0</v>
      </c>
      <c r="AD1932" t="s">
        <v>195</v>
      </c>
      <c r="AE1932">
        <v>0</v>
      </c>
      <c r="AF1932" t="s">
        <v>195</v>
      </c>
      <c r="AG1932">
        <v>0</v>
      </c>
      <c r="AH1932" t="s">
        <v>195</v>
      </c>
      <c r="AI1932">
        <v>3</v>
      </c>
      <c r="AJ1932" t="s">
        <v>54</v>
      </c>
      <c r="AK1932">
        <v>700000</v>
      </c>
      <c r="AL1932">
        <v>2100000</v>
      </c>
      <c r="AM1932" t="s">
        <v>195</v>
      </c>
      <c r="AN1932">
        <v>0</v>
      </c>
      <c r="AO1932" t="s">
        <v>4943</v>
      </c>
      <c r="AP1932">
        <v>24151</v>
      </c>
      <c r="AQ1932">
        <v>50457</v>
      </c>
      <c r="AR1932">
        <v>139156</v>
      </c>
      <c r="AS1932">
        <v>51820</v>
      </c>
      <c r="AT1932">
        <v>83739</v>
      </c>
      <c r="AU1932">
        <v>116667</v>
      </c>
      <c r="AV1932">
        <v>107455</v>
      </c>
      <c r="AW1932">
        <v>94789</v>
      </c>
      <c r="AX1932">
        <v>116667</v>
      </c>
      <c r="AY1932">
        <v>122293</v>
      </c>
      <c r="AZ1932">
        <v>142806</v>
      </c>
      <c r="BA1932">
        <v>1050000</v>
      </c>
      <c r="BB1932" t="s">
        <v>3796</v>
      </c>
      <c r="BC1932" t="s">
        <v>3797</v>
      </c>
      <c r="BD1932" t="s">
        <v>3813</v>
      </c>
      <c r="BE1932" t="s">
        <v>6045</v>
      </c>
      <c r="BF1932" t="s">
        <v>6046</v>
      </c>
      <c r="BG1932" t="s">
        <v>7097</v>
      </c>
      <c r="BH1932" t="s">
        <v>4947</v>
      </c>
      <c r="BI1932" t="s">
        <v>195</v>
      </c>
      <c r="BJ1932" t="s">
        <v>195</v>
      </c>
      <c r="BK1932" t="s">
        <v>3776</v>
      </c>
      <c r="BL1932" t="s">
        <v>7191</v>
      </c>
      <c r="BM1932" t="s">
        <v>4949</v>
      </c>
      <c r="BN1932" t="s">
        <v>5121</v>
      </c>
      <c r="BO1932" t="s">
        <v>4950</v>
      </c>
      <c r="BP1932" s="441" t="str">
        <f t="shared" si="30"/>
        <v>WA.2378.EBA.956.101.B.522151</v>
      </c>
    </row>
    <row r="1933" spans="1:68">
      <c r="A1933" t="s">
        <v>4935</v>
      </c>
      <c r="B1933" t="s">
        <v>4936</v>
      </c>
      <c r="C1933" t="s">
        <v>4937</v>
      </c>
      <c r="D1933" t="s">
        <v>3795</v>
      </c>
      <c r="E1933" t="s">
        <v>197</v>
      </c>
      <c r="F1933" t="s">
        <v>3812</v>
      </c>
      <c r="G1933" t="s">
        <v>820</v>
      </c>
      <c r="H1933" t="s">
        <v>4938</v>
      </c>
      <c r="I1933">
        <v>9</v>
      </c>
      <c r="J1933" t="s">
        <v>5050</v>
      </c>
      <c r="K1933">
        <v>1</v>
      </c>
      <c r="L1933" t="s">
        <v>805</v>
      </c>
      <c r="M1933" t="s">
        <v>509</v>
      </c>
      <c r="N1933" t="s">
        <v>185</v>
      </c>
      <c r="O1933" t="s">
        <v>513</v>
      </c>
      <c r="P1933" t="s">
        <v>8</v>
      </c>
      <c r="Q1933" t="s">
        <v>4570</v>
      </c>
      <c r="R1933" t="s">
        <v>4940</v>
      </c>
      <c r="S1933" t="s">
        <v>195</v>
      </c>
      <c r="T1933" t="s">
        <v>4570</v>
      </c>
      <c r="U1933" t="s">
        <v>4570</v>
      </c>
      <c r="V1933" t="s">
        <v>4496</v>
      </c>
      <c r="W1933" t="s">
        <v>4570</v>
      </c>
      <c r="X1933" t="s">
        <v>7192</v>
      </c>
      <c r="Y1933" t="s">
        <v>7193</v>
      </c>
      <c r="Z1933" t="s">
        <v>8</v>
      </c>
      <c r="AA1933">
        <v>0</v>
      </c>
      <c r="AB1933" t="s">
        <v>195</v>
      </c>
      <c r="AC1933">
        <v>0</v>
      </c>
      <c r="AD1933" t="s">
        <v>195</v>
      </c>
      <c r="AE1933">
        <v>0</v>
      </c>
      <c r="AF1933" t="s">
        <v>195</v>
      </c>
      <c r="AG1933">
        <v>0</v>
      </c>
      <c r="AH1933" t="s">
        <v>195</v>
      </c>
      <c r="AI1933">
        <v>14</v>
      </c>
      <c r="AJ1933" t="s">
        <v>54</v>
      </c>
      <c r="AK1933">
        <v>900000</v>
      </c>
      <c r="AL1933">
        <v>12600000</v>
      </c>
      <c r="AM1933" t="s">
        <v>195</v>
      </c>
      <c r="AN1933">
        <v>0</v>
      </c>
      <c r="AO1933" t="s">
        <v>4943</v>
      </c>
      <c r="AP1933">
        <v>144905</v>
      </c>
      <c r="AQ1933">
        <v>302743</v>
      </c>
      <c r="AR1933">
        <v>834936</v>
      </c>
      <c r="AS1933">
        <v>310917</v>
      </c>
      <c r="AT1933">
        <v>502433</v>
      </c>
      <c r="AU1933">
        <v>700000</v>
      </c>
      <c r="AV1933">
        <v>644733</v>
      </c>
      <c r="AW1933">
        <v>568737</v>
      </c>
      <c r="AX1933">
        <v>700000</v>
      </c>
      <c r="AY1933">
        <v>733759</v>
      </c>
      <c r="AZ1933">
        <v>856837</v>
      </c>
      <c r="BA1933">
        <v>6300000</v>
      </c>
      <c r="BB1933" t="s">
        <v>3796</v>
      </c>
      <c r="BC1933" t="s">
        <v>3797</v>
      </c>
      <c r="BD1933" t="s">
        <v>3813</v>
      </c>
      <c r="BE1933" t="s">
        <v>6045</v>
      </c>
      <c r="BF1933" t="s">
        <v>6046</v>
      </c>
      <c r="BG1933" t="s">
        <v>7099</v>
      </c>
      <c r="BH1933" t="s">
        <v>4947</v>
      </c>
      <c r="BI1933" t="s">
        <v>195</v>
      </c>
      <c r="BJ1933" t="s">
        <v>195</v>
      </c>
      <c r="BK1933" t="s">
        <v>3776</v>
      </c>
      <c r="BL1933" t="s">
        <v>7194</v>
      </c>
      <c r="BM1933" t="s">
        <v>4949</v>
      </c>
      <c r="BN1933" t="s">
        <v>5121</v>
      </c>
      <c r="BO1933" t="s">
        <v>4950</v>
      </c>
      <c r="BP1933" s="441" t="str">
        <f t="shared" si="30"/>
        <v>WA.2378.EBA.956.101.C.522151</v>
      </c>
    </row>
    <row r="1934" spans="1:68">
      <c r="A1934" t="s">
        <v>4935</v>
      </c>
      <c r="B1934" t="s">
        <v>4936</v>
      </c>
      <c r="C1934" t="s">
        <v>4937</v>
      </c>
      <c r="D1934" t="s">
        <v>3795</v>
      </c>
      <c r="E1934" t="s">
        <v>197</v>
      </c>
      <c r="F1934" t="s">
        <v>3812</v>
      </c>
      <c r="G1934" t="s">
        <v>820</v>
      </c>
      <c r="H1934" t="s">
        <v>4938</v>
      </c>
      <c r="I1934">
        <v>9</v>
      </c>
      <c r="J1934" t="s">
        <v>5050</v>
      </c>
      <c r="K1934">
        <v>1</v>
      </c>
      <c r="L1934" t="s">
        <v>805</v>
      </c>
      <c r="M1934" t="s">
        <v>511</v>
      </c>
      <c r="N1934" t="s">
        <v>893</v>
      </c>
      <c r="O1934" t="s">
        <v>513</v>
      </c>
      <c r="P1934" t="s">
        <v>8</v>
      </c>
      <c r="Q1934" t="s">
        <v>4570</v>
      </c>
      <c r="R1934" t="s">
        <v>4940</v>
      </c>
      <c r="S1934" t="s">
        <v>195</v>
      </c>
      <c r="T1934" t="s">
        <v>4570</v>
      </c>
      <c r="U1934" t="s">
        <v>4570</v>
      </c>
      <c r="V1934" t="s">
        <v>4496</v>
      </c>
      <c r="W1934" t="s">
        <v>4570</v>
      </c>
      <c r="X1934" t="s">
        <v>7195</v>
      </c>
      <c r="Y1934" t="s">
        <v>7196</v>
      </c>
      <c r="Z1934" t="s">
        <v>8</v>
      </c>
      <c r="AA1934">
        <v>0</v>
      </c>
      <c r="AB1934" t="s">
        <v>195</v>
      </c>
      <c r="AC1934">
        <v>0</v>
      </c>
      <c r="AD1934" t="s">
        <v>195</v>
      </c>
      <c r="AE1934">
        <v>0</v>
      </c>
      <c r="AF1934" t="s">
        <v>195</v>
      </c>
      <c r="AG1934">
        <v>0</v>
      </c>
      <c r="AH1934" t="s">
        <v>195</v>
      </c>
      <c r="AI1934">
        <v>3</v>
      </c>
      <c r="AJ1934" t="s">
        <v>25</v>
      </c>
      <c r="AK1934">
        <v>900000</v>
      </c>
      <c r="AL1934">
        <v>2700000</v>
      </c>
      <c r="AM1934" t="s">
        <v>195</v>
      </c>
      <c r="AN1934">
        <v>0</v>
      </c>
      <c r="AO1934" t="s">
        <v>4943</v>
      </c>
      <c r="AP1934">
        <v>31051</v>
      </c>
      <c r="AQ1934">
        <v>64873</v>
      </c>
      <c r="AR1934">
        <v>178915</v>
      </c>
      <c r="AS1934">
        <v>66625</v>
      </c>
      <c r="AT1934">
        <v>107664</v>
      </c>
      <c r="AU1934">
        <v>150000</v>
      </c>
      <c r="AV1934">
        <v>138157</v>
      </c>
      <c r="AW1934">
        <v>121872</v>
      </c>
      <c r="AX1934">
        <v>150000</v>
      </c>
      <c r="AY1934">
        <v>157234</v>
      </c>
      <c r="AZ1934">
        <v>183608</v>
      </c>
      <c r="BA1934">
        <v>1350001</v>
      </c>
      <c r="BB1934" t="s">
        <v>3796</v>
      </c>
      <c r="BC1934" t="s">
        <v>3797</v>
      </c>
      <c r="BD1934" t="s">
        <v>3813</v>
      </c>
      <c r="BE1934" t="s">
        <v>6045</v>
      </c>
      <c r="BF1934" t="s">
        <v>6046</v>
      </c>
      <c r="BG1934" t="s">
        <v>7101</v>
      </c>
      <c r="BH1934" t="s">
        <v>4947</v>
      </c>
      <c r="BI1934" t="s">
        <v>195</v>
      </c>
      <c r="BJ1934" t="s">
        <v>195</v>
      </c>
      <c r="BK1934" t="s">
        <v>3776</v>
      </c>
      <c r="BL1934" t="s">
        <v>7197</v>
      </c>
      <c r="BM1934" t="s">
        <v>4949</v>
      </c>
      <c r="BN1934" t="s">
        <v>5121</v>
      </c>
      <c r="BO1934" t="s">
        <v>4950</v>
      </c>
      <c r="BP1934" s="441" t="str">
        <f t="shared" si="30"/>
        <v>WA.2378.EBA.956.101.D.522151</v>
      </c>
    </row>
    <row r="1935" spans="1:68">
      <c r="A1935" t="s">
        <v>4935</v>
      </c>
      <c r="B1935" t="s">
        <v>4936</v>
      </c>
      <c r="C1935" t="s">
        <v>4937</v>
      </c>
      <c r="D1935" t="s">
        <v>3795</v>
      </c>
      <c r="E1935" t="s">
        <v>197</v>
      </c>
      <c r="F1935" t="s">
        <v>3812</v>
      </c>
      <c r="G1935" t="s">
        <v>820</v>
      </c>
      <c r="H1935" t="s">
        <v>4938</v>
      </c>
      <c r="I1935">
        <v>9</v>
      </c>
      <c r="J1935" t="s">
        <v>5050</v>
      </c>
      <c r="K1935">
        <v>1</v>
      </c>
      <c r="L1935" t="s">
        <v>805</v>
      </c>
      <c r="M1935" t="s">
        <v>516</v>
      </c>
      <c r="N1935" t="s">
        <v>186</v>
      </c>
      <c r="O1935" t="s">
        <v>513</v>
      </c>
      <c r="P1935" t="s">
        <v>8</v>
      </c>
      <c r="Q1935" t="s">
        <v>4570</v>
      </c>
      <c r="R1935" t="s">
        <v>4940</v>
      </c>
      <c r="S1935" t="s">
        <v>195</v>
      </c>
      <c r="T1935" t="s">
        <v>4570</v>
      </c>
      <c r="U1935" t="s">
        <v>4570</v>
      </c>
      <c r="V1935" t="s">
        <v>4496</v>
      </c>
      <c r="W1935" t="s">
        <v>4570</v>
      </c>
      <c r="X1935" t="s">
        <v>7198</v>
      </c>
      <c r="Y1935" t="s">
        <v>7199</v>
      </c>
      <c r="Z1935" t="s">
        <v>8</v>
      </c>
      <c r="AA1935">
        <v>0</v>
      </c>
      <c r="AB1935" t="s">
        <v>195</v>
      </c>
      <c r="AC1935">
        <v>0</v>
      </c>
      <c r="AD1935" t="s">
        <v>195</v>
      </c>
      <c r="AE1935">
        <v>0</v>
      </c>
      <c r="AF1935" t="s">
        <v>195</v>
      </c>
      <c r="AG1935">
        <v>0</v>
      </c>
      <c r="AH1935" t="s">
        <v>195</v>
      </c>
      <c r="AI1935">
        <v>4</v>
      </c>
      <c r="AJ1935" t="s">
        <v>54</v>
      </c>
      <c r="AK1935">
        <v>900000</v>
      </c>
      <c r="AL1935">
        <v>3600000</v>
      </c>
      <c r="AM1935" t="s">
        <v>195</v>
      </c>
      <c r="AN1935">
        <v>0</v>
      </c>
      <c r="AO1935" t="s">
        <v>4943</v>
      </c>
      <c r="AP1935">
        <v>41402</v>
      </c>
      <c r="AQ1935">
        <v>86498</v>
      </c>
      <c r="AR1935">
        <v>238553</v>
      </c>
      <c r="AS1935">
        <v>88833</v>
      </c>
      <c r="AT1935">
        <v>143552</v>
      </c>
      <c r="AU1935">
        <v>200000</v>
      </c>
      <c r="AV1935">
        <v>184209</v>
      </c>
      <c r="AW1935">
        <v>162496</v>
      </c>
      <c r="AX1935">
        <v>200000</v>
      </c>
      <c r="AY1935">
        <v>209645</v>
      </c>
      <c r="AZ1935">
        <v>244811</v>
      </c>
      <c r="BA1935">
        <v>1800001</v>
      </c>
      <c r="BB1935" t="s">
        <v>3796</v>
      </c>
      <c r="BC1935" t="s">
        <v>3797</v>
      </c>
      <c r="BD1935" t="s">
        <v>3813</v>
      </c>
      <c r="BE1935" t="s">
        <v>6045</v>
      </c>
      <c r="BF1935" t="s">
        <v>6046</v>
      </c>
      <c r="BG1935" t="s">
        <v>7105</v>
      </c>
      <c r="BH1935" t="s">
        <v>4947</v>
      </c>
      <c r="BI1935" t="s">
        <v>195</v>
      </c>
      <c r="BJ1935" t="s">
        <v>195</v>
      </c>
      <c r="BK1935" t="s">
        <v>3776</v>
      </c>
      <c r="BL1935" t="s">
        <v>7200</v>
      </c>
      <c r="BM1935" t="s">
        <v>4949</v>
      </c>
      <c r="BN1935" t="s">
        <v>5121</v>
      </c>
      <c r="BO1935" t="s">
        <v>4950</v>
      </c>
      <c r="BP1935" s="441" t="str">
        <f t="shared" si="30"/>
        <v>WA.2378.EBA.956.101.E.522151</v>
      </c>
    </row>
    <row r="1936" spans="1:68">
      <c r="A1936" t="s">
        <v>5010</v>
      </c>
      <c r="B1936" t="s">
        <v>4936</v>
      </c>
      <c r="C1936" t="s">
        <v>4937</v>
      </c>
      <c r="D1936" t="s">
        <v>3795</v>
      </c>
      <c r="E1936" t="s">
        <v>197</v>
      </c>
      <c r="F1936" t="s">
        <v>3812</v>
      </c>
      <c r="G1936" t="s">
        <v>820</v>
      </c>
      <c r="H1936" t="s">
        <v>4938</v>
      </c>
      <c r="I1936">
        <v>9</v>
      </c>
      <c r="J1936" t="s">
        <v>5050</v>
      </c>
      <c r="K1936">
        <v>1</v>
      </c>
      <c r="L1936" t="s">
        <v>805</v>
      </c>
      <c r="M1936" t="s">
        <v>508</v>
      </c>
      <c r="N1936" t="s">
        <v>184</v>
      </c>
      <c r="O1936" t="s">
        <v>513</v>
      </c>
      <c r="P1936" t="s">
        <v>8</v>
      </c>
      <c r="Q1936" t="s">
        <v>4570</v>
      </c>
      <c r="R1936" t="s">
        <v>4940</v>
      </c>
      <c r="S1936" t="s">
        <v>195</v>
      </c>
      <c r="T1936" t="s">
        <v>4570</v>
      </c>
      <c r="U1936" t="s">
        <v>4570</v>
      </c>
      <c r="V1936" t="s">
        <v>4496</v>
      </c>
      <c r="W1936" t="s">
        <v>4570</v>
      </c>
      <c r="X1936" t="s">
        <v>7189</v>
      </c>
      <c r="Y1936" t="s">
        <v>7190</v>
      </c>
      <c r="Z1936" t="s">
        <v>8</v>
      </c>
      <c r="AA1936">
        <v>0</v>
      </c>
      <c r="AB1936" t="s">
        <v>195</v>
      </c>
      <c r="AC1936">
        <v>0</v>
      </c>
      <c r="AD1936" t="s">
        <v>195</v>
      </c>
      <c r="AE1936">
        <v>0</v>
      </c>
      <c r="AF1936" t="s">
        <v>195</v>
      </c>
      <c r="AG1936">
        <v>0</v>
      </c>
      <c r="AH1936" t="s">
        <v>195</v>
      </c>
      <c r="AI1936">
        <v>3</v>
      </c>
      <c r="AJ1936" t="s">
        <v>54</v>
      </c>
      <c r="AK1936">
        <v>700000</v>
      </c>
      <c r="AL1936">
        <v>2100000</v>
      </c>
      <c r="AM1936" t="s">
        <v>195</v>
      </c>
      <c r="AN1936">
        <v>0</v>
      </c>
      <c r="AO1936" t="s">
        <v>5011</v>
      </c>
      <c r="AP1936">
        <v>12075</v>
      </c>
      <c r="AQ1936">
        <v>25229</v>
      </c>
      <c r="AR1936">
        <v>69578</v>
      </c>
      <c r="AS1936">
        <v>52882</v>
      </c>
      <c r="AT1936">
        <v>13084</v>
      </c>
      <c r="AU1936">
        <v>57862</v>
      </c>
      <c r="AV1936">
        <v>53728</v>
      </c>
      <c r="AW1936">
        <v>47395</v>
      </c>
      <c r="AX1936">
        <v>58333</v>
      </c>
      <c r="AY1936">
        <v>61147</v>
      </c>
      <c r="AZ1936">
        <v>73688</v>
      </c>
      <c r="BA1936">
        <v>1574999</v>
      </c>
      <c r="BB1936" t="s">
        <v>3796</v>
      </c>
      <c r="BC1936" t="s">
        <v>3797</v>
      </c>
      <c r="BD1936" t="s">
        <v>3813</v>
      </c>
      <c r="BE1936" t="s">
        <v>6045</v>
      </c>
      <c r="BF1936" t="s">
        <v>6046</v>
      </c>
      <c r="BG1936" t="s">
        <v>7097</v>
      </c>
      <c r="BH1936" t="s">
        <v>4947</v>
      </c>
      <c r="BI1936" t="s">
        <v>195</v>
      </c>
      <c r="BJ1936" t="s">
        <v>195</v>
      </c>
      <c r="BK1936" t="s">
        <v>3776</v>
      </c>
      <c r="BL1936" t="s">
        <v>7191</v>
      </c>
      <c r="BM1936" t="s">
        <v>4949</v>
      </c>
      <c r="BN1936" t="s">
        <v>5121</v>
      </c>
      <c r="BO1936" t="s">
        <v>4950</v>
      </c>
      <c r="BP1936" s="441" t="str">
        <f t="shared" si="30"/>
        <v>WA.2378.EBA.956.101.B.522151</v>
      </c>
    </row>
    <row r="1937" spans="1:68">
      <c r="A1937" t="s">
        <v>5010</v>
      </c>
      <c r="B1937" t="s">
        <v>4936</v>
      </c>
      <c r="C1937" t="s">
        <v>4937</v>
      </c>
      <c r="D1937" t="s">
        <v>3795</v>
      </c>
      <c r="E1937" t="s">
        <v>197</v>
      </c>
      <c r="F1937" t="s">
        <v>3812</v>
      </c>
      <c r="G1937" t="s">
        <v>820</v>
      </c>
      <c r="H1937" t="s">
        <v>4938</v>
      </c>
      <c r="I1937">
        <v>9</v>
      </c>
      <c r="J1937" t="s">
        <v>5050</v>
      </c>
      <c r="K1937">
        <v>1</v>
      </c>
      <c r="L1937" t="s">
        <v>805</v>
      </c>
      <c r="M1937" t="s">
        <v>509</v>
      </c>
      <c r="N1937" t="s">
        <v>185</v>
      </c>
      <c r="O1937" t="s">
        <v>513</v>
      </c>
      <c r="P1937" t="s">
        <v>8</v>
      </c>
      <c r="Q1937" t="s">
        <v>4570</v>
      </c>
      <c r="R1937" t="s">
        <v>4940</v>
      </c>
      <c r="S1937" t="s">
        <v>195</v>
      </c>
      <c r="T1937" t="s">
        <v>4570</v>
      </c>
      <c r="U1937" t="s">
        <v>4570</v>
      </c>
      <c r="V1937" t="s">
        <v>4496</v>
      </c>
      <c r="W1937" t="s">
        <v>4570</v>
      </c>
      <c r="X1937" t="s">
        <v>7192</v>
      </c>
      <c r="Y1937" t="s">
        <v>7193</v>
      </c>
      <c r="Z1937" t="s">
        <v>8</v>
      </c>
      <c r="AA1937">
        <v>0</v>
      </c>
      <c r="AB1937" t="s">
        <v>195</v>
      </c>
      <c r="AC1937">
        <v>0</v>
      </c>
      <c r="AD1937" t="s">
        <v>195</v>
      </c>
      <c r="AE1937">
        <v>0</v>
      </c>
      <c r="AF1937" t="s">
        <v>195</v>
      </c>
      <c r="AG1937">
        <v>0</v>
      </c>
      <c r="AH1937" t="s">
        <v>195</v>
      </c>
      <c r="AI1937">
        <v>14</v>
      </c>
      <c r="AJ1937" t="s">
        <v>54</v>
      </c>
      <c r="AK1937">
        <v>900000</v>
      </c>
      <c r="AL1937">
        <v>12600000</v>
      </c>
      <c r="AM1937" t="s">
        <v>195</v>
      </c>
      <c r="AN1937">
        <v>0</v>
      </c>
      <c r="AO1937" t="s">
        <v>5011</v>
      </c>
      <c r="AP1937">
        <v>72453</v>
      </c>
      <c r="AQ1937">
        <v>151371</v>
      </c>
      <c r="AR1937">
        <v>417468</v>
      </c>
      <c r="AS1937">
        <v>317293</v>
      </c>
      <c r="AT1937">
        <v>78505</v>
      </c>
      <c r="AU1937">
        <v>347171</v>
      </c>
      <c r="AV1937">
        <v>322366</v>
      </c>
      <c r="AW1937">
        <v>284368</v>
      </c>
      <c r="AX1937">
        <v>350000</v>
      </c>
      <c r="AY1937">
        <v>366880</v>
      </c>
      <c r="AZ1937">
        <v>442125</v>
      </c>
      <c r="BA1937">
        <v>9450000</v>
      </c>
      <c r="BB1937" t="s">
        <v>3796</v>
      </c>
      <c r="BC1937" t="s">
        <v>3797</v>
      </c>
      <c r="BD1937" t="s">
        <v>3813</v>
      </c>
      <c r="BE1937" t="s">
        <v>6045</v>
      </c>
      <c r="BF1937" t="s">
        <v>6046</v>
      </c>
      <c r="BG1937" t="s">
        <v>7099</v>
      </c>
      <c r="BH1937" t="s">
        <v>4947</v>
      </c>
      <c r="BI1937" t="s">
        <v>195</v>
      </c>
      <c r="BJ1937" t="s">
        <v>195</v>
      </c>
      <c r="BK1937" t="s">
        <v>3776</v>
      </c>
      <c r="BL1937" t="s">
        <v>7194</v>
      </c>
      <c r="BM1937" t="s">
        <v>4949</v>
      </c>
      <c r="BN1937" t="s">
        <v>5121</v>
      </c>
      <c r="BO1937" t="s">
        <v>4950</v>
      </c>
      <c r="BP1937" s="441" t="str">
        <f t="shared" si="30"/>
        <v>WA.2378.EBA.956.101.C.522151</v>
      </c>
    </row>
    <row r="1938" spans="1:68">
      <c r="A1938" t="s">
        <v>5010</v>
      </c>
      <c r="B1938" t="s">
        <v>4936</v>
      </c>
      <c r="C1938" t="s">
        <v>4937</v>
      </c>
      <c r="D1938" t="s">
        <v>3795</v>
      </c>
      <c r="E1938" t="s">
        <v>197</v>
      </c>
      <c r="F1938" t="s">
        <v>3812</v>
      </c>
      <c r="G1938" t="s">
        <v>820</v>
      </c>
      <c r="H1938" t="s">
        <v>4938</v>
      </c>
      <c r="I1938">
        <v>9</v>
      </c>
      <c r="J1938" t="s">
        <v>5050</v>
      </c>
      <c r="K1938">
        <v>1</v>
      </c>
      <c r="L1938" t="s">
        <v>805</v>
      </c>
      <c r="M1938" t="s">
        <v>511</v>
      </c>
      <c r="N1938" t="s">
        <v>893</v>
      </c>
      <c r="O1938" t="s">
        <v>513</v>
      </c>
      <c r="P1938" t="s">
        <v>8</v>
      </c>
      <c r="Q1938" t="s">
        <v>4570</v>
      </c>
      <c r="R1938" t="s">
        <v>4940</v>
      </c>
      <c r="S1938" t="s">
        <v>195</v>
      </c>
      <c r="T1938" t="s">
        <v>4570</v>
      </c>
      <c r="U1938" t="s">
        <v>4570</v>
      </c>
      <c r="V1938" t="s">
        <v>4496</v>
      </c>
      <c r="W1938" t="s">
        <v>4570</v>
      </c>
      <c r="X1938" t="s">
        <v>7195</v>
      </c>
      <c r="Y1938" t="s">
        <v>7196</v>
      </c>
      <c r="Z1938" t="s">
        <v>8</v>
      </c>
      <c r="AA1938">
        <v>0</v>
      </c>
      <c r="AB1938" t="s">
        <v>195</v>
      </c>
      <c r="AC1938">
        <v>0</v>
      </c>
      <c r="AD1938" t="s">
        <v>195</v>
      </c>
      <c r="AE1938">
        <v>0</v>
      </c>
      <c r="AF1938" t="s">
        <v>195</v>
      </c>
      <c r="AG1938">
        <v>0</v>
      </c>
      <c r="AH1938" t="s">
        <v>195</v>
      </c>
      <c r="AI1938">
        <v>3</v>
      </c>
      <c r="AJ1938" t="s">
        <v>25</v>
      </c>
      <c r="AK1938">
        <v>900000</v>
      </c>
      <c r="AL1938">
        <v>2700000</v>
      </c>
      <c r="AM1938" t="s">
        <v>195</v>
      </c>
      <c r="AN1938">
        <v>0</v>
      </c>
      <c r="AO1938" t="s">
        <v>5011</v>
      </c>
      <c r="AP1938">
        <v>15526</v>
      </c>
      <c r="AQ1938">
        <v>32437</v>
      </c>
      <c r="AR1938">
        <v>89457</v>
      </c>
      <c r="AS1938">
        <v>67991</v>
      </c>
      <c r="AT1938">
        <v>16823</v>
      </c>
      <c r="AU1938">
        <v>74394</v>
      </c>
      <c r="AV1938">
        <v>69078</v>
      </c>
      <c r="AW1938">
        <v>60936</v>
      </c>
      <c r="AX1938">
        <v>75000</v>
      </c>
      <c r="AY1938">
        <v>78617</v>
      </c>
      <c r="AZ1938">
        <v>94741</v>
      </c>
      <c r="BA1938">
        <v>2025000</v>
      </c>
      <c r="BB1938" t="s">
        <v>3796</v>
      </c>
      <c r="BC1938" t="s">
        <v>3797</v>
      </c>
      <c r="BD1938" t="s">
        <v>3813</v>
      </c>
      <c r="BE1938" t="s">
        <v>6045</v>
      </c>
      <c r="BF1938" t="s">
        <v>6046</v>
      </c>
      <c r="BG1938" t="s">
        <v>7101</v>
      </c>
      <c r="BH1938" t="s">
        <v>4947</v>
      </c>
      <c r="BI1938" t="s">
        <v>195</v>
      </c>
      <c r="BJ1938" t="s">
        <v>195</v>
      </c>
      <c r="BK1938" t="s">
        <v>3776</v>
      </c>
      <c r="BL1938" t="s">
        <v>7197</v>
      </c>
      <c r="BM1938" t="s">
        <v>4949</v>
      </c>
      <c r="BN1938" t="s">
        <v>5121</v>
      </c>
      <c r="BO1938" t="s">
        <v>4950</v>
      </c>
      <c r="BP1938" s="441" t="str">
        <f t="shared" si="30"/>
        <v>WA.2378.EBA.956.101.D.522151</v>
      </c>
    </row>
    <row r="1939" spans="1:68">
      <c r="A1939" t="s">
        <v>5010</v>
      </c>
      <c r="B1939" t="s">
        <v>4936</v>
      </c>
      <c r="C1939" t="s">
        <v>4937</v>
      </c>
      <c r="D1939" t="s">
        <v>3795</v>
      </c>
      <c r="E1939" t="s">
        <v>197</v>
      </c>
      <c r="F1939" t="s">
        <v>3812</v>
      </c>
      <c r="G1939" t="s">
        <v>820</v>
      </c>
      <c r="H1939" t="s">
        <v>4938</v>
      </c>
      <c r="I1939">
        <v>9</v>
      </c>
      <c r="J1939" t="s">
        <v>5050</v>
      </c>
      <c r="K1939">
        <v>1</v>
      </c>
      <c r="L1939" t="s">
        <v>805</v>
      </c>
      <c r="M1939" t="s">
        <v>516</v>
      </c>
      <c r="N1939" t="s">
        <v>186</v>
      </c>
      <c r="O1939" t="s">
        <v>513</v>
      </c>
      <c r="P1939" t="s">
        <v>8</v>
      </c>
      <c r="Q1939" t="s">
        <v>4570</v>
      </c>
      <c r="R1939" t="s">
        <v>4940</v>
      </c>
      <c r="S1939" t="s">
        <v>195</v>
      </c>
      <c r="T1939" t="s">
        <v>4570</v>
      </c>
      <c r="U1939" t="s">
        <v>4570</v>
      </c>
      <c r="V1939" t="s">
        <v>4496</v>
      </c>
      <c r="W1939" t="s">
        <v>4570</v>
      </c>
      <c r="X1939" t="s">
        <v>7198</v>
      </c>
      <c r="Y1939" t="s">
        <v>7199</v>
      </c>
      <c r="Z1939" t="s">
        <v>8</v>
      </c>
      <c r="AA1939">
        <v>0</v>
      </c>
      <c r="AB1939" t="s">
        <v>195</v>
      </c>
      <c r="AC1939">
        <v>0</v>
      </c>
      <c r="AD1939" t="s">
        <v>195</v>
      </c>
      <c r="AE1939">
        <v>0</v>
      </c>
      <c r="AF1939" t="s">
        <v>195</v>
      </c>
      <c r="AG1939">
        <v>0</v>
      </c>
      <c r="AH1939" t="s">
        <v>195</v>
      </c>
      <c r="AI1939">
        <v>4</v>
      </c>
      <c r="AJ1939" t="s">
        <v>54</v>
      </c>
      <c r="AK1939">
        <v>900000</v>
      </c>
      <c r="AL1939">
        <v>3600000</v>
      </c>
      <c r="AM1939" t="s">
        <v>195</v>
      </c>
      <c r="AN1939">
        <v>0</v>
      </c>
      <c r="AO1939" t="s">
        <v>5011</v>
      </c>
      <c r="AP1939">
        <v>20701</v>
      </c>
      <c r="AQ1939">
        <v>43249</v>
      </c>
      <c r="AR1939">
        <v>119277</v>
      </c>
      <c r="AS1939">
        <v>90655</v>
      </c>
      <c r="AT1939">
        <v>22430</v>
      </c>
      <c r="AU1939">
        <v>99192</v>
      </c>
      <c r="AV1939">
        <v>92105</v>
      </c>
      <c r="AW1939">
        <v>81248</v>
      </c>
      <c r="AX1939">
        <v>100000</v>
      </c>
      <c r="AY1939">
        <v>104823</v>
      </c>
      <c r="AZ1939">
        <v>126322</v>
      </c>
      <c r="BA1939">
        <v>2699998</v>
      </c>
      <c r="BB1939" t="s">
        <v>3796</v>
      </c>
      <c r="BC1939" t="s">
        <v>3797</v>
      </c>
      <c r="BD1939" t="s">
        <v>3813</v>
      </c>
      <c r="BE1939" t="s">
        <v>6045</v>
      </c>
      <c r="BF1939" t="s">
        <v>6046</v>
      </c>
      <c r="BG1939" t="s">
        <v>7105</v>
      </c>
      <c r="BH1939" t="s">
        <v>4947</v>
      </c>
      <c r="BI1939" t="s">
        <v>195</v>
      </c>
      <c r="BJ1939" t="s">
        <v>195</v>
      </c>
      <c r="BK1939" t="s">
        <v>3776</v>
      </c>
      <c r="BL1939" t="s">
        <v>7200</v>
      </c>
      <c r="BM1939" t="s">
        <v>4949</v>
      </c>
      <c r="BN1939" t="s">
        <v>5121</v>
      </c>
      <c r="BO1939" t="s">
        <v>4950</v>
      </c>
      <c r="BP1939" s="441" t="str">
        <f t="shared" si="30"/>
        <v>WA.2378.EBA.956.101.E.522151</v>
      </c>
    </row>
    <row r="1940" spans="1:68">
      <c r="A1940" t="s">
        <v>4935</v>
      </c>
      <c r="B1940" t="s">
        <v>4936</v>
      </c>
      <c r="C1940" t="s">
        <v>4937</v>
      </c>
      <c r="D1940" t="s">
        <v>3795</v>
      </c>
      <c r="E1940" t="s">
        <v>197</v>
      </c>
      <c r="F1940" t="s">
        <v>3842</v>
      </c>
      <c r="G1940" t="s">
        <v>2445</v>
      </c>
      <c r="H1940" t="s">
        <v>4938</v>
      </c>
      <c r="I1940">
        <v>5</v>
      </c>
      <c r="J1940" t="s">
        <v>5047</v>
      </c>
      <c r="K1940">
        <v>1</v>
      </c>
      <c r="L1940" t="s">
        <v>805</v>
      </c>
      <c r="M1940" t="s">
        <v>8</v>
      </c>
      <c r="N1940" t="s">
        <v>179</v>
      </c>
      <c r="O1940" t="s">
        <v>513</v>
      </c>
      <c r="P1940" t="s">
        <v>8</v>
      </c>
      <c r="Q1940" t="s">
        <v>4570</v>
      </c>
      <c r="R1940" t="s">
        <v>4940</v>
      </c>
      <c r="S1940" t="s">
        <v>195</v>
      </c>
      <c r="T1940" t="s">
        <v>4570</v>
      </c>
      <c r="U1940" t="s">
        <v>4570</v>
      </c>
      <c r="V1940" t="s">
        <v>4496</v>
      </c>
      <c r="W1940" t="s">
        <v>4570</v>
      </c>
      <c r="X1940" t="s">
        <v>7201</v>
      </c>
      <c r="Y1940" t="s">
        <v>7202</v>
      </c>
      <c r="Z1940" t="s">
        <v>8</v>
      </c>
      <c r="AA1940">
        <v>0</v>
      </c>
      <c r="AB1940" t="s">
        <v>195</v>
      </c>
      <c r="AC1940">
        <v>0</v>
      </c>
      <c r="AD1940" t="s">
        <v>195</v>
      </c>
      <c r="AE1940">
        <v>0</v>
      </c>
      <c r="AF1940" t="s">
        <v>195</v>
      </c>
      <c r="AG1940">
        <v>0</v>
      </c>
      <c r="AH1940" t="s">
        <v>195</v>
      </c>
      <c r="AI1940">
        <v>8</v>
      </c>
      <c r="AJ1940" t="s">
        <v>54</v>
      </c>
      <c r="AK1940">
        <v>900000</v>
      </c>
      <c r="AL1940">
        <v>7200000</v>
      </c>
      <c r="AM1940" t="s">
        <v>195</v>
      </c>
      <c r="AN1940">
        <v>0</v>
      </c>
      <c r="AO1940" t="s">
        <v>4943</v>
      </c>
      <c r="AP1940">
        <v>609967</v>
      </c>
      <c r="AQ1940">
        <v>24504</v>
      </c>
      <c r="AR1940">
        <v>126609</v>
      </c>
      <c r="AS1940">
        <v>129867</v>
      </c>
      <c r="AT1940">
        <v>482462</v>
      </c>
      <c r="AU1940">
        <v>288000</v>
      </c>
      <c r="AV1940">
        <v>432000</v>
      </c>
      <c r="AW1940">
        <v>432000</v>
      </c>
      <c r="AX1940">
        <v>432000</v>
      </c>
      <c r="AY1940">
        <v>345600</v>
      </c>
      <c r="AZ1940">
        <v>296991</v>
      </c>
      <c r="BA1940">
        <v>3600000</v>
      </c>
      <c r="BB1940" t="s">
        <v>3796</v>
      </c>
      <c r="BC1940" t="s">
        <v>3797</v>
      </c>
      <c r="BD1940" t="s">
        <v>3843</v>
      </c>
      <c r="BE1940" t="s">
        <v>3853</v>
      </c>
      <c r="BF1940" t="s">
        <v>6084</v>
      </c>
      <c r="BG1940" t="s">
        <v>7116</v>
      </c>
      <c r="BH1940" t="s">
        <v>4947</v>
      </c>
      <c r="BI1940" t="s">
        <v>195</v>
      </c>
      <c r="BJ1940" t="s">
        <v>195</v>
      </c>
      <c r="BK1940" t="s">
        <v>3776</v>
      </c>
      <c r="BL1940" t="s">
        <v>7203</v>
      </c>
      <c r="BM1940" t="s">
        <v>4949</v>
      </c>
      <c r="BN1940" t="s">
        <v>5121</v>
      </c>
      <c r="BO1940" t="s">
        <v>4950</v>
      </c>
      <c r="BP1940" s="441" t="str">
        <f t="shared" si="30"/>
        <v>WA.2378.EBD.955.101.A.522151</v>
      </c>
    </row>
    <row r="1941" spans="1:68">
      <c r="A1941" t="s">
        <v>4935</v>
      </c>
      <c r="B1941" t="s">
        <v>4936</v>
      </c>
      <c r="C1941" t="s">
        <v>4937</v>
      </c>
      <c r="D1941" t="s">
        <v>3795</v>
      </c>
      <c r="E1941" t="s">
        <v>197</v>
      </c>
      <c r="F1941" t="s">
        <v>3842</v>
      </c>
      <c r="G1941" t="s">
        <v>2445</v>
      </c>
      <c r="H1941" t="s">
        <v>4938</v>
      </c>
      <c r="I1941">
        <v>5</v>
      </c>
      <c r="J1941" t="s">
        <v>5047</v>
      </c>
      <c r="K1941">
        <v>1</v>
      </c>
      <c r="L1941" t="s">
        <v>805</v>
      </c>
      <c r="M1941" t="s">
        <v>508</v>
      </c>
      <c r="N1941" t="s">
        <v>3124</v>
      </c>
      <c r="O1941" t="s">
        <v>513</v>
      </c>
      <c r="P1941" t="s">
        <v>8</v>
      </c>
      <c r="Q1941" t="s">
        <v>4570</v>
      </c>
      <c r="R1941" t="s">
        <v>4940</v>
      </c>
      <c r="S1941" t="s">
        <v>195</v>
      </c>
      <c r="T1941" t="s">
        <v>4570</v>
      </c>
      <c r="U1941" t="s">
        <v>4570</v>
      </c>
      <c r="V1941" t="s">
        <v>4496</v>
      </c>
      <c r="W1941" t="s">
        <v>4570</v>
      </c>
      <c r="X1941" t="s">
        <v>7204</v>
      </c>
      <c r="Y1941" t="s">
        <v>7205</v>
      </c>
      <c r="Z1941" t="s">
        <v>8</v>
      </c>
      <c r="AA1941">
        <v>0</v>
      </c>
      <c r="AB1941" t="s">
        <v>195</v>
      </c>
      <c r="AC1941">
        <v>0</v>
      </c>
      <c r="AD1941" t="s">
        <v>195</v>
      </c>
      <c r="AE1941">
        <v>0</v>
      </c>
      <c r="AF1941" t="s">
        <v>195</v>
      </c>
      <c r="AG1941">
        <v>0</v>
      </c>
      <c r="AH1941" t="s">
        <v>195</v>
      </c>
      <c r="AI1941">
        <v>12</v>
      </c>
      <c r="AJ1941" t="s">
        <v>54</v>
      </c>
      <c r="AK1941">
        <v>900000</v>
      </c>
      <c r="AL1941">
        <v>10800000</v>
      </c>
      <c r="AM1941" t="s">
        <v>195</v>
      </c>
      <c r="AN1941">
        <v>0</v>
      </c>
      <c r="AO1941" t="s">
        <v>4943</v>
      </c>
      <c r="AP1941">
        <v>914950</v>
      </c>
      <c r="AQ1941">
        <v>36756</v>
      </c>
      <c r="AR1941">
        <v>189914</v>
      </c>
      <c r="AS1941">
        <v>194801</v>
      </c>
      <c r="AT1941">
        <v>723693</v>
      </c>
      <c r="AU1941">
        <v>432000</v>
      </c>
      <c r="AV1941">
        <v>648000</v>
      </c>
      <c r="AW1941">
        <v>648000</v>
      </c>
      <c r="AX1941">
        <v>648000</v>
      </c>
      <c r="AY1941">
        <v>518400</v>
      </c>
      <c r="AZ1941">
        <v>445486</v>
      </c>
      <c r="BA1941">
        <v>5400000</v>
      </c>
      <c r="BB1941" t="s">
        <v>3796</v>
      </c>
      <c r="BC1941" t="s">
        <v>3797</v>
      </c>
      <c r="BD1941" t="s">
        <v>3843</v>
      </c>
      <c r="BE1941" t="s">
        <v>3853</v>
      </c>
      <c r="BF1941" t="s">
        <v>6084</v>
      </c>
      <c r="BG1941" t="s">
        <v>7133</v>
      </c>
      <c r="BH1941" t="s">
        <v>4947</v>
      </c>
      <c r="BI1941" t="s">
        <v>195</v>
      </c>
      <c r="BJ1941" t="s">
        <v>195</v>
      </c>
      <c r="BK1941" t="s">
        <v>3776</v>
      </c>
      <c r="BL1941" t="s">
        <v>7206</v>
      </c>
      <c r="BM1941" t="s">
        <v>4949</v>
      </c>
      <c r="BN1941" t="s">
        <v>5121</v>
      </c>
      <c r="BO1941" t="s">
        <v>4950</v>
      </c>
      <c r="BP1941" s="441" t="str">
        <f t="shared" si="30"/>
        <v>WA.2378.EBD.955.101.B.522151</v>
      </c>
    </row>
    <row r="1942" spans="1:68">
      <c r="A1942" t="s">
        <v>4935</v>
      </c>
      <c r="B1942" t="s">
        <v>4936</v>
      </c>
      <c r="C1942" t="s">
        <v>4937</v>
      </c>
      <c r="D1942" t="s">
        <v>3795</v>
      </c>
      <c r="E1942" t="s">
        <v>197</v>
      </c>
      <c r="F1942" t="s">
        <v>3842</v>
      </c>
      <c r="G1942" t="s">
        <v>2445</v>
      </c>
      <c r="H1942" t="s">
        <v>4938</v>
      </c>
      <c r="I1942">
        <v>5</v>
      </c>
      <c r="J1942" t="s">
        <v>5047</v>
      </c>
      <c r="K1942">
        <v>1</v>
      </c>
      <c r="L1942" t="s">
        <v>805</v>
      </c>
      <c r="M1942" t="s">
        <v>511</v>
      </c>
      <c r="N1942" t="s">
        <v>181</v>
      </c>
      <c r="O1942" t="s">
        <v>513</v>
      </c>
      <c r="P1942" t="s">
        <v>8</v>
      </c>
      <c r="Q1942" t="s">
        <v>4570</v>
      </c>
      <c r="R1942" t="s">
        <v>4940</v>
      </c>
      <c r="S1942" t="s">
        <v>195</v>
      </c>
      <c r="T1942" t="s">
        <v>4570</v>
      </c>
      <c r="U1942" t="s">
        <v>4570</v>
      </c>
      <c r="V1942" t="s">
        <v>4496</v>
      </c>
      <c r="W1942" t="s">
        <v>4570</v>
      </c>
      <c r="X1942" t="s">
        <v>7207</v>
      </c>
      <c r="Y1942" t="s">
        <v>7208</v>
      </c>
      <c r="Z1942" t="s">
        <v>8</v>
      </c>
      <c r="AA1942">
        <v>0</v>
      </c>
      <c r="AB1942" t="s">
        <v>195</v>
      </c>
      <c r="AC1942">
        <v>0</v>
      </c>
      <c r="AD1942" t="s">
        <v>195</v>
      </c>
      <c r="AE1942">
        <v>0</v>
      </c>
      <c r="AF1942" t="s">
        <v>195</v>
      </c>
      <c r="AG1942">
        <v>0</v>
      </c>
      <c r="AH1942" t="s">
        <v>195</v>
      </c>
      <c r="AI1942">
        <v>20</v>
      </c>
      <c r="AJ1942" t="s">
        <v>54</v>
      </c>
      <c r="AK1942">
        <v>900000</v>
      </c>
      <c r="AL1942">
        <v>18000000</v>
      </c>
      <c r="AM1942" t="s">
        <v>195</v>
      </c>
      <c r="AN1942">
        <v>0</v>
      </c>
      <c r="AO1942" t="s">
        <v>4943</v>
      </c>
      <c r="AP1942">
        <v>1524917</v>
      </c>
      <c r="AQ1942">
        <v>61260</v>
      </c>
      <c r="AR1942">
        <v>316523</v>
      </c>
      <c r="AS1942">
        <v>324668</v>
      </c>
      <c r="AT1942">
        <v>1206154</v>
      </c>
      <c r="AU1942">
        <v>720000</v>
      </c>
      <c r="AV1942">
        <v>1080000</v>
      </c>
      <c r="AW1942">
        <v>1080000</v>
      </c>
      <c r="AX1942">
        <v>1080000</v>
      </c>
      <c r="AY1942">
        <v>864000</v>
      </c>
      <c r="AZ1942">
        <v>742477</v>
      </c>
      <c r="BA1942">
        <v>9000001</v>
      </c>
      <c r="BB1942" t="s">
        <v>3796</v>
      </c>
      <c r="BC1942" t="s">
        <v>3797</v>
      </c>
      <c r="BD1942" t="s">
        <v>3843</v>
      </c>
      <c r="BE1942" t="s">
        <v>3853</v>
      </c>
      <c r="BF1942" t="s">
        <v>6084</v>
      </c>
      <c r="BG1942" t="s">
        <v>7155</v>
      </c>
      <c r="BH1942" t="s">
        <v>4947</v>
      </c>
      <c r="BI1942" t="s">
        <v>195</v>
      </c>
      <c r="BJ1942" t="s">
        <v>195</v>
      </c>
      <c r="BK1942" t="s">
        <v>3776</v>
      </c>
      <c r="BL1942" t="s">
        <v>7209</v>
      </c>
      <c r="BM1942" t="s">
        <v>4949</v>
      </c>
      <c r="BN1942" t="s">
        <v>5121</v>
      </c>
      <c r="BO1942" t="s">
        <v>4950</v>
      </c>
      <c r="BP1942" s="441" t="str">
        <f t="shared" si="30"/>
        <v>WA.2378.EBD.955.101.D.522151</v>
      </c>
    </row>
    <row r="1943" spans="1:68">
      <c r="A1943" t="s">
        <v>4935</v>
      </c>
      <c r="B1943" t="s">
        <v>4936</v>
      </c>
      <c r="C1943" t="s">
        <v>4937</v>
      </c>
      <c r="D1943" t="s">
        <v>3795</v>
      </c>
      <c r="E1943" t="s">
        <v>197</v>
      </c>
      <c r="F1943" t="s">
        <v>3842</v>
      </c>
      <c r="G1943" t="s">
        <v>2445</v>
      </c>
      <c r="H1943" t="s">
        <v>4938</v>
      </c>
      <c r="I1943">
        <v>5</v>
      </c>
      <c r="J1943" t="s">
        <v>6085</v>
      </c>
      <c r="K1943">
        <v>1</v>
      </c>
      <c r="L1943" t="s">
        <v>805</v>
      </c>
      <c r="M1943" t="s">
        <v>508</v>
      </c>
      <c r="N1943" t="s">
        <v>3383</v>
      </c>
      <c r="O1943" t="s">
        <v>513</v>
      </c>
      <c r="P1943" t="s">
        <v>8</v>
      </c>
      <c r="Q1943" t="s">
        <v>4570</v>
      </c>
      <c r="R1943" t="s">
        <v>4940</v>
      </c>
      <c r="S1943" t="s">
        <v>195</v>
      </c>
      <c r="T1943" t="s">
        <v>4570</v>
      </c>
      <c r="U1943" t="s">
        <v>4570</v>
      </c>
      <c r="V1943" t="s">
        <v>4496</v>
      </c>
      <c r="W1943" t="s">
        <v>4570</v>
      </c>
      <c r="X1943" t="s">
        <v>7210</v>
      </c>
      <c r="Y1943" t="s">
        <v>7211</v>
      </c>
      <c r="Z1943" t="s">
        <v>8</v>
      </c>
      <c r="AA1943">
        <v>0</v>
      </c>
      <c r="AB1943" t="s">
        <v>195</v>
      </c>
      <c r="AC1943">
        <v>0</v>
      </c>
      <c r="AD1943" t="s">
        <v>195</v>
      </c>
      <c r="AE1943">
        <v>0</v>
      </c>
      <c r="AF1943" t="s">
        <v>195</v>
      </c>
      <c r="AG1943">
        <v>0</v>
      </c>
      <c r="AH1943" t="s">
        <v>195</v>
      </c>
      <c r="AI1943">
        <v>24</v>
      </c>
      <c r="AJ1943" t="s">
        <v>54</v>
      </c>
      <c r="AK1943">
        <v>900000</v>
      </c>
      <c r="AL1943">
        <v>21600000</v>
      </c>
      <c r="AM1943" t="s">
        <v>195</v>
      </c>
      <c r="AN1943">
        <v>0</v>
      </c>
      <c r="AO1943" t="s">
        <v>4943</v>
      </c>
      <c r="AP1943">
        <v>164592</v>
      </c>
      <c r="AQ1943">
        <v>0</v>
      </c>
      <c r="AR1943">
        <v>756173</v>
      </c>
      <c r="AS1943">
        <v>69984</v>
      </c>
      <c r="AT1943">
        <v>832711</v>
      </c>
      <c r="AU1943">
        <v>943635</v>
      </c>
      <c r="AV1943">
        <v>1686285</v>
      </c>
      <c r="AW1943">
        <v>1283445</v>
      </c>
      <c r="AX1943">
        <v>1673325</v>
      </c>
      <c r="AY1943">
        <v>1694925</v>
      </c>
      <c r="AZ1943">
        <v>1694925</v>
      </c>
      <c r="BA1943">
        <v>10800000</v>
      </c>
      <c r="BB1943" t="s">
        <v>3796</v>
      </c>
      <c r="BC1943" t="s">
        <v>3797</v>
      </c>
      <c r="BD1943" t="s">
        <v>3843</v>
      </c>
      <c r="BE1943" t="s">
        <v>6087</v>
      </c>
      <c r="BF1943" t="s">
        <v>6088</v>
      </c>
      <c r="BG1943" t="s">
        <v>7183</v>
      </c>
      <c r="BH1943" t="s">
        <v>4947</v>
      </c>
      <c r="BI1943" t="s">
        <v>195</v>
      </c>
      <c r="BJ1943" t="s">
        <v>195</v>
      </c>
      <c r="BK1943" t="s">
        <v>3776</v>
      </c>
      <c r="BL1943" t="s">
        <v>7212</v>
      </c>
      <c r="BM1943" t="s">
        <v>4949</v>
      </c>
      <c r="BN1943" t="s">
        <v>5121</v>
      </c>
      <c r="BO1943" t="s">
        <v>4950</v>
      </c>
      <c r="BP1943" s="441" t="str">
        <f t="shared" si="30"/>
        <v>WA.2378.EBD.974.101.B.522151</v>
      </c>
    </row>
    <row r="1944" spans="1:68">
      <c r="A1944" t="s">
        <v>5010</v>
      </c>
      <c r="B1944" t="s">
        <v>4936</v>
      </c>
      <c r="C1944" t="s">
        <v>4937</v>
      </c>
      <c r="D1944" t="s">
        <v>3795</v>
      </c>
      <c r="E1944" t="s">
        <v>197</v>
      </c>
      <c r="F1944" t="s">
        <v>3842</v>
      </c>
      <c r="G1944" t="s">
        <v>2445</v>
      </c>
      <c r="H1944" t="s">
        <v>4938</v>
      </c>
      <c r="I1944">
        <v>5</v>
      </c>
      <c r="J1944" t="s">
        <v>5047</v>
      </c>
      <c r="K1944">
        <v>1</v>
      </c>
      <c r="L1944" t="s">
        <v>805</v>
      </c>
      <c r="M1944" t="s">
        <v>8</v>
      </c>
      <c r="N1944" t="s">
        <v>179</v>
      </c>
      <c r="O1944" t="s">
        <v>513</v>
      </c>
      <c r="P1944" t="s">
        <v>8</v>
      </c>
      <c r="Q1944" t="s">
        <v>4570</v>
      </c>
      <c r="R1944" t="s">
        <v>4940</v>
      </c>
      <c r="S1944" t="s">
        <v>195</v>
      </c>
      <c r="T1944" t="s">
        <v>4570</v>
      </c>
      <c r="U1944" t="s">
        <v>4570</v>
      </c>
      <c r="V1944" t="s">
        <v>4496</v>
      </c>
      <c r="W1944" t="s">
        <v>4570</v>
      </c>
      <c r="X1944" t="s">
        <v>7201</v>
      </c>
      <c r="Y1944" t="s">
        <v>7202</v>
      </c>
      <c r="Z1944" t="s">
        <v>8</v>
      </c>
      <c r="AA1944">
        <v>0</v>
      </c>
      <c r="AB1944" t="s">
        <v>195</v>
      </c>
      <c r="AC1944">
        <v>0</v>
      </c>
      <c r="AD1944" t="s">
        <v>195</v>
      </c>
      <c r="AE1944">
        <v>0</v>
      </c>
      <c r="AF1944" t="s">
        <v>195</v>
      </c>
      <c r="AG1944">
        <v>0</v>
      </c>
      <c r="AH1944" t="s">
        <v>195</v>
      </c>
      <c r="AI1944">
        <v>8</v>
      </c>
      <c r="AJ1944" t="s">
        <v>54</v>
      </c>
      <c r="AK1944">
        <v>900000</v>
      </c>
      <c r="AL1944">
        <v>7200000</v>
      </c>
      <c r="AM1944" t="s">
        <v>195</v>
      </c>
      <c r="AN1944">
        <v>0</v>
      </c>
      <c r="AO1944" t="s">
        <v>5011</v>
      </c>
      <c r="AP1944">
        <v>304983</v>
      </c>
      <c r="AQ1944">
        <v>12252</v>
      </c>
      <c r="AR1944">
        <v>63305</v>
      </c>
      <c r="AS1944">
        <v>139348</v>
      </c>
      <c r="AT1944">
        <v>34560</v>
      </c>
      <c r="AU1944">
        <v>70710</v>
      </c>
      <c r="AV1944">
        <v>216000</v>
      </c>
      <c r="AW1944">
        <v>216000</v>
      </c>
      <c r="AX1944">
        <v>216000</v>
      </c>
      <c r="AY1944">
        <v>172800</v>
      </c>
      <c r="AZ1944">
        <v>148495</v>
      </c>
      <c r="BA1944">
        <v>5605547</v>
      </c>
      <c r="BB1944" t="s">
        <v>3796</v>
      </c>
      <c r="BC1944" t="s">
        <v>3797</v>
      </c>
      <c r="BD1944" t="s">
        <v>3843</v>
      </c>
      <c r="BE1944" t="s">
        <v>3853</v>
      </c>
      <c r="BF1944" t="s">
        <v>6084</v>
      </c>
      <c r="BG1944" t="s">
        <v>7116</v>
      </c>
      <c r="BH1944" t="s">
        <v>4947</v>
      </c>
      <c r="BI1944" t="s">
        <v>195</v>
      </c>
      <c r="BJ1944" t="s">
        <v>195</v>
      </c>
      <c r="BK1944" t="s">
        <v>3776</v>
      </c>
      <c r="BL1944" t="s">
        <v>7203</v>
      </c>
      <c r="BM1944" t="s">
        <v>4949</v>
      </c>
      <c r="BN1944" t="s">
        <v>5121</v>
      </c>
      <c r="BO1944" t="s">
        <v>4950</v>
      </c>
      <c r="BP1944" s="441" t="str">
        <f t="shared" si="30"/>
        <v>WA.2378.EBD.955.101.A.522151</v>
      </c>
    </row>
    <row r="1945" spans="1:68">
      <c r="A1945" t="s">
        <v>5010</v>
      </c>
      <c r="B1945" t="s">
        <v>4936</v>
      </c>
      <c r="C1945" t="s">
        <v>4937</v>
      </c>
      <c r="D1945" t="s">
        <v>3795</v>
      </c>
      <c r="E1945" t="s">
        <v>197</v>
      </c>
      <c r="F1945" t="s">
        <v>3842</v>
      </c>
      <c r="G1945" t="s">
        <v>2445</v>
      </c>
      <c r="H1945" t="s">
        <v>4938</v>
      </c>
      <c r="I1945">
        <v>5</v>
      </c>
      <c r="J1945" t="s">
        <v>5047</v>
      </c>
      <c r="K1945">
        <v>1</v>
      </c>
      <c r="L1945" t="s">
        <v>805</v>
      </c>
      <c r="M1945" t="s">
        <v>508</v>
      </c>
      <c r="N1945" t="s">
        <v>3124</v>
      </c>
      <c r="O1945" t="s">
        <v>513</v>
      </c>
      <c r="P1945" t="s">
        <v>8</v>
      </c>
      <c r="Q1945" t="s">
        <v>4570</v>
      </c>
      <c r="R1945" t="s">
        <v>4940</v>
      </c>
      <c r="S1945" t="s">
        <v>195</v>
      </c>
      <c r="T1945" t="s">
        <v>4570</v>
      </c>
      <c r="U1945" t="s">
        <v>4570</v>
      </c>
      <c r="V1945" t="s">
        <v>4496</v>
      </c>
      <c r="W1945" t="s">
        <v>4570</v>
      </c>
      <c r="X1945" t="s">
        <v>7204</v>
      </c>
      <c r="Y1945" t="s">
        <v>7205</v>
      </c>
      <c r="Z1945" t="s">
        <v>8</v>
      </c>
      <c r="AA1945">
        <v>0</v>
      </c>
      <c r="AB1945" t="s">
        <v>195</v>
      </c>
      <c r="AC1945">
        <v>0</v>
      </c>
      <c r="AD1945" t="s">
        <v>195</v>
      </c>
      <c r="AE1945">
        <v>0</v>
      </c>
      <c r="AF1945" t="s">
        <v>195</v>
      </c>
      <c r="AG1945">
        <v>0</v>
      </c>
      <c r="AH1945" t="s">
        <v>195</v>
      </c>
      <c r="AI1945">
        <v>12</v>
      </c>
      <c r="AJ1945" t="s">
        <v>54</v>
      </c>
      <c r="AK1945">
        <v>900000</v>
      </c>
      <c r="AL1945">
        <v>10800000</v>
      </c>
      <c r="AM1945" t="s">
        <v>195</v>
      </c>
      <c r="AN1945">
        <v>0</v>
      </c>
      <c r="AO1945" t="s">
        <v>5011</v>
      </c>
      <c r="AP1945">
        <v>457475</v>
      </c>
      <c r="AQ1945">
        <v>18378</v>
      </c>
      <c r="AR1945">
        <v>94957</v>
      </c>
      <c r="AS1945">
        <v>209021</v>
      </c>
      <c r="AT1945">
        <v>51840</v>
      </c>
      <c r="AU1945">
        <v>106065</v>
      </c>
      <c r="AV1945">
        <v>324000</v>
      </c>
      <c r="AW1945">
        <v>324000</v>
      </c>
      <c r="AX1945">
        <v>324000</v>
      </c>
      <c r="AY1945">
        <v>259200</v>
      </c>
      <c r="AZ1945">
        <v>222743</v>
      </c>
      <c r="BA1945">
        <v>8408321</v>
      </c>
      <c r="BB1945" t="s">
        <v>3796</v>
      </c>
      <c r="BC1945" t="s">
        <v>3797</v>
      </c>
      <c r="BD1945" t="s">
        <v>3843</v>
      </c>
      <c r="BE1945" t="s">
        <v>3853</v>
      </c>
      <c r="BF1945" t="s">
        <v>6084</v>
      </c>
      <c r="BG1945" t="s">
        <v>7133</v>
      </c>
      <c r="BH1945" t="s">
        <v>4947</v>
      </c>
      <c r="BI1945" t="s">
        <v>195</v>
      </c>
      <c r="BJ1945" t="s">
        <v>195</v>
      </c>
      <c r="BK1945" t="s">
        <v>3776</v>
      </c>
      <c r="BL1945" t="s">
        <v>7206</v>
      </c>
      <c r="BM1945" t="s">
        <v>4949</v>
      </c>
      <c r="BN1945" t="s">
        <v>5121</v>
      </c>
      <c r="BO1945" t="s">
        <v>4950</v>
      </c>
      <c r="BP1945" s="441" t="str">
        <f t="shared" si="30"/>
        <v>WA.2378.EBD.955.101.B.522151</v>
      </c>
    </row>
    <row r="1946" spans="1:68">
      <c r="A1946" t="s">
        <v>5010</v>
      </c>
      <c r="B1946" t="s">
        <v>4936</v>
      </c>
      <c r="C1946" t="s">
        <v>4937</v>
      </c>
      <c r="D1946" t="s">
        <v>3795</v>
      </c>
      <c r="E1946" t="s">
        <v>197</v>
      </c>
      <c r="F1946" t="s">
        <v>3842</v>
      </c>
      <c r="G1946" t="s">
        <v>2445</v>
      </c>
      <c r="H1946" t="s">
        <v>4938</v>
      </c>
      <c r="I1946">
        <v>5</v>
      </c>
      <c r="J1946" t="s">
        <v>5047</v>
      </c>
      <c r="K1946">
        <v>1</v>
      </c>
      <c r="L1946" t="s">
        <v>805</v>
      </c>
      <c r="M1946" t="s">
        <v>511</v>
      </c>
      <c r="N1946" t="s">
        <v>181</v>
      </c>
      <c r="O1946" t="s">
        <v>513</v>
      </c>
      <c r="P1946" t="s">
        <v>8</v>
      </c>
      <c r="Q1946" t="s">
        <v>4570</v>
      </c>
      <c r="R1946" t="s">
        <v>4940</v>
      </c>
      <c r="S1946" t="s">
        <v>195</v>
      </c>
      <c r="T1946" t="s">
        <v>4570</v>
      </c>
      <c r="U1946" t="s">
        <v>4570</v>
      </c>
      <c r="V1946" t="s">
        <v>4496</v>
      </c>
      <c r="W1946" t="s">
        <v>4570</v>
      </c>
      <c r="X1946" t="s">
        <v>7207</v>
      </c>
      <c r="Y1946" t="s">
        <v>7208</v>
      </c>
      <c r="Z1946" t="s">
        <v>8</v>
      </c>
      <c r="AA1946">
        <v>0</v>
      </c>
      <c r="AB1946" t="s">
        <v>195</v>
      </c>
      <c r="AC1946">
        <v>0</v>
      </c>
      <c r="AD1946" t="s">
        <v>195</v>
      </c>
      <c r="AE1946">
        <v>0</v>
      </c>
      <c r="AF1946" t="s">
        <v>195</v>
      </c>
      <c r="AG1946">
        <v>0</v>
      </c>
      <c r="AH1946" t="s">
        <v>195</v>
      </c>
      <c r="AI1946">
        <v>20</v>
      </c>
      <c r="AJ1946" t="s">
        <v>54</v>
      </c>
      <c r="AK1946">
        <v>900000</v>
      </c>
      <c r="AL1946">
        <v>18000000</v>
      </c>
      <c r="AM1946" t="s">
        <v>195</v>
      </c>
      <c r="AN1946">
        <v>0</v>
      </c>
      <c r="AO1946" t="s">
        <v>5011</v>
      </c>
      <c r="AP1946">
        <v>762458</v>
      </c>
      <c r="AQ1946">
        <v>30630</v>
      </c>
      <c r="AR1946">
        <v>158262</v>
      </c>
      <c r="AS1946">
        <v>348369</v>
      </c>
      <c r="AT1946">
        <v>86400</v>
      </c>
      <c r="AU1946">
        <v>176774</v>
      </c>
      <c r="AV1946">
        <v>540000</v>
      </c>
      <c r="AW1946">
        <v>540000</v>
      </c>
      <c r="AX1946">
        <v>540000</v>
      </c>
      <c r="AY1946">
        <v>432000</v>
      </c>
      <c r="AZ1946">
        <v>371239</v>
      </c>
      <c r="BA1946">
        <v>14013868</v>
      </c>
      <c r="BB1946" t="s">
        <v>3796</v>
      </c>
      <c r="BC1946" t="s">
        <v>3797</v>
      </c>
      <c r="BD1946" t="s">
        <v>3843</v>
      </c>
      <c r="BE1946" t="s">
        <v>3853</v>
      </c>
      <c r="BF1946" t="s">
        <v>6084</v>
      </c>
      <c r="BG1946" t="s">
        <v>7155</v>
      </c>
      <c r="BH1946" t="s">
        <v>4947</v>
      </c>
      <c r="BI1946" t="s">
        <v>195</v>
      </c>
      <c r="BJ1946" t="s">
        <v>195</v>
      </c>
      <c r="BK1946" t="s">
        <v>3776</v>
      </c>
      <c r="BL1946" t="s">
        <v>7209</v>
      </c>
      <c r="BM1946" t="s">
        <v>4949</v>
      </c>
      <c r="BN1946" t="s">
        <v>5121</v>
      </c>
      <c r="BO1946" t="s">
        <v>4950</v>
      </c>
      <c r="BP1946" s="441" t="str">
        <f t="shared" si="30"/>
        <v>WA.2378.EBD.955.101.D.522151</v>
      </c>
    </row>
    <row r="1947" spans="1:68">
      <c r="A1947" t="s">
        <v>5010</v>
      </c>
      <c r="B1947" t="s">
        <v>4936</v>
      </c>
      <c r="C1947" t="s">
        <v>4937</v>
      </c>
      <c r="D1947" t="s">
        <v>3795</v>
      </c>
      <c r="E1947" t="s">
        <v>197</v>
      </c>
      <c r="F1947" t="s">
        <v>3842</v>
      </c>
      <c r="G1947" t="s">
        <v>2445</v>
      </c>
      <c r="H1947" t="s">
        <v>4938</v>
      </c>
      <c r="I1947">
        <v>5</v>
      </c>
      <c r="J1947" t="s">
        <v>6085</v>
      </c>
      <c r="K1947">
        <v>1</v>
      </c>
      <c r="L1947" t="s">
        <v>805</v>
      </c>
      <c r="M1947" t="s">
        <v>508</v>
      </c>
      <c r="N1947" t="s">
        <v>3383</v>
      </c>
      <c r="O1947" t="s">
        <v>513</v>
      </c>
      <c r="P1947" t="s">
        <v>8</v>
      </c>
      <c r="Q1947" t="s">
        <v>4570</v>
      </c>
      <c r="R1947" t="s">
        <v>4940</v>
      </c>
      <c r="S1947" t="s">
        <v>195</v>
      </c>
      <c r="T1947" t="s">
        <v>4570</v>
      </c>
      <c r="U1947" t="s">
        <v>4570</v>
      </c>
      <c r="V1947" t="s">
        <v>4496</v>
      </c>
      <c r="W1947" t="s">
        <v>4570</v>
      </c>
      <c r="X1947" t="s">
        <v>7210</v>
      </c>
      <c r="Y1947" t="s">
        <v>7211</v>
      </c>
      <c r="Z1947" t="s">
        <v>8</v>
      </c>
      <c r="AA1947">
        <v>0</v>
      </c>
      <c r="AB1947" t="s">
        <v>195</v>
      </c>
      <c r="AC1947">
        <v>0</v>
      </c>
      <c r="AD1947" t="s">
        <v>195</v>
      </c>
      <c r="AE1947">
        <v>0</v>
      </c>
      <c r="AF1947" t="s">
        <v>195</v>
      </c>
      <c r="AG1947">
        <v>0</v>
      </c>
      <c r="AH1947" t="s">
        <v>195</v>
      </c>
      <c r="AI1947">
        <v>24</v>
      </c>
      <c r="AJ1947" t="s">
        <v>54</v>
      </c>
      <c r="AK1947">
        <v>900000</v>
      </c>
      <c r="AL1947">
        <v>21600000</v>
      </c>
      <c r="AM1947" t="s">
        <v>195</v>
      </c>
      <c r="AN1947">
        <v>0</v>
      </c>
      <c r="AO1947" t="s">
        <v>5011</v>
      </c>
      <c r="AP1947">
        <v>82296</v>
      </c>
      <c r="AQ1947">
        <v>0</v>
      </c>
      <c r="AR1947">
        <v>378086</v>
      </c>
      <c r="AS1947">
        <v>69984</v>
      </c>
      <c r="AT1947">
        <v>89694</v>
      </c>
      <c r="AU1947">
        <v>1492545</v>
      </c>
      <c r="AV1947">
        <v>843143</v>
      </c>
      <c r="AW1947">
        <v>641723</v>
      </c>
      <c r="AX1947">
        <v>836663</v>
      </c>
      <c r="AY1947">
        <v>847463</v>
      </c>
      <c r="AZ1947">
        <v>847463</v>
      </c>
      <c r="BA1947">
        <v>15470940</v>
      </c>
      <c r="BB1947" t="s">
        <v>3796</v>
      </c>
      <c r="BC1947" t="s">
        <v>3797</v>
      </c>
      <c r="BD1947" t="s">
        <v>3843</v>
      </c>
      <c r="BE1947" t="s">
        <v>6087</v>
      </c>
      <c r="BF1947" t="s">
        <v>6088</v>
      </c>
      <c r="BG1947" t="s">
        <v>7183</v>
      </c>
      <c r="BH1947" t="s">
        <v>4947</v>
      </c>
      <c r="BI1947" t="s">
        <v>195</v>
      </c>
      <c r="BJ1947" t="s">
        <v>195</v>
      </c>
      <c r="BK1947" t="s">
        <v>3776</v>
      </c>
      <c r="BL1947" t="s">
        <v>7212</v>
      </c>
      <c r="BM1947" t="s">
        <v>4949</v>
      </c>
      <c r="BN1947" t="s">
        <v>5121</v>
      </c>
      <c r="BO1947" t="s">
        <v>4950</v>
      </c>
      <c r="BP1947" s="441" t="str">
        <f t="shared" si="30"/>
        <v>WA.2378.EBD.974.101.B.522151</v>
      </c>
    </row>
    <row r="1948" spans="1:68">
      <c r="A1948" t="s">
        <v>4935</v>
      </c>
      <c r="B1948" t="s">
        <v>4936</v>
      </c>
      <c r="C1948" t="s">
        <v>4937</v>
      </c>
      <c r="D1948" t="s">
        <v>3795</v>
      </c>
      <c r="E1948" t="s">
        <v>197</v>
      </c>
      <c r="F1948" t="s">
        <v>3842</v>
      </c>
      <c r="G1948" t="s">
        <v>2445</v>
      </c>
      <c r="H1948" t="s">
        <v>4938</v>
      </c>
      <c r="I1948">
        <v>5</v>
      </c>
      <c r="J1948" t="s">
        <v>5047</v>
      </c>
      <c r="K1948">
        <v>1</v>
      </c>
      <c r="L1948" t="s">
        <v>805</v>
      </c>
      <c r="M1948" t="s">
        <v>8</v>
      </c>
      <c r="N1948" t="s">
        <v>179</v>
      </c>
      <c r="O1948" t="s">
        <v>507</v>
      </c>
      <c r="P1948" t="s">
        <v>8</v>
      </c>
      <c r="Q1948" t="s">
        <v>4570</v>
      </c>
      <c r="R1948" t="s">
        <v>4940</v>
      </c>
      <c r="S1948" t="s">
        <v>195</v>
      </c>
      <c r="T1948" t="s">
        <v>4570</v>
      </c>
      <c r="U1948" t="s">
        <v>4570</v>
      </c>
      <c r="V1948" t="s">
        <v>4496</v>
      </c>
      <c r="W1948" t="s">
        <v>4570</v>
      </c>
      <c r="X1948" t="s">
        <v>7213</v>
      </c>
      <c r="Y1948" t="s">
        <v>7214</v>
      </c>
      <c r="Z1948" t="s">
        <v>8</v>
      </c>
      <c r="AA1948">
        <v>0</v>
      </c>
      <c r="AB1948" t="s">
        <v>195</v>
      </c>
      <c r="AC1948">
        <v>0</v>
      </c>
      <c r="AD1948" t="s">
        <v>195</v>
      </c>
      <c r="AE1948">
        <v>0</v>
      </c>
      <c r="AF1948" t="s">
        <v>195</v>
      </c>
      <c r="AG1948">
        <v>0</v>
      </c>
      <c r="AH1948" t="s">
        <v>195</v>
      </c>
      <c r="AI1948">
        <v>8</v>
      </c>
      <c r="AJ1948" t="s">
        <v>25</v>
      </c>
      <c r="AK1948">
        <v>900000</v>
      </c>
      <c r="AL1948">
        <v>7200000</v>
      </c>
      <c r="AM1948" t="s">
        <v>195</v>
      </c>
      <c r="AN1948">
        <v>0</v>
      </c>
      <c r="AO1948" t="s">
        <v>4943</v>
      </c>
      <c r="AP1948">
        <v>609967</v>
      </c>
      <c r="AQ1948">
        <v>24504</v>
      </c>
      <c r="AR1948">
        <v>126609</v>
      </c>
      <c r="AS1948">
        <v>129867</v>
      </c>
      <c r="AT1948">
        <v>482462</v>
      </c>
      <c r="AU1948">
        <v>288000</v>
      </c>
      <c r="AV1948">
        <v>432000</v>
      </c>
      <c r="AW1948">
        <v>432000</v>
      </c>
      <c r="AX1948">
        <v>432000</v>
      </c>
      <c r="AY1948">
        <v>345600</v>
      </c>
      <c r="AZ1948">
        <v>296991</v>
      </c>
      <c r="BA1948">
        <v>3600000</v>
      </c>
      <c r="BB1948" t="s">
        <v>3796</v>
      </c>
      <c r="BC1948" t="s">
        <v>3797</v>
      </c>
      <c r="BD1948" t="s">
        <v>3843</v>
      </c>
      <c r="BE1948" t="s">
        <v>3853</v>
      </c>
      <c r="BF1948" t="s">
        <v>6084</v>
      </c>
      <c r="BG1948" t="s">
        <v>7116</v>
      </c>
      <c r="BH1948" t="s">
        <v>4947</v>
      </c>
      <c r="BI1948" t="s">
        <v>195</v>
      </c>
      <c r="BJ1948" t="s">
        <v>195</v>
      </c>
      <c r="BK1948" t="s">
        <v>5184</v>
      </c>
      <c r="BL1948" t="s">
        <v>7215</v>
      </c>
      <c r="BM1948" t="s">
        <v>4949</v>
      </c>
      <c r="BN1948" t="s">
        <v>5186</v>
      </c>
      <c r="BO1948" t="s">
        <v>4950</v>
      </c>
      <c r="BP1948" s="441" t="str">
        <f t="shared" si="30"/>
        <v>WA.2378.EBD.955.101.A.524119</v>
      </c>
    </row>
    <row r="1949" spans="1:68">
      <c r="A1949" t="s">
        <v>4935</v>
      </c>
      <c r="B1949" t="s">
        <v>4936</v>
      </c>
      <c r="C1949" t="s">
        <v>4937</v>
      </c>
      <c r="D1949" t="s">
        <v>3795</v>
      </c>
      <c r="E1949" t="s">
        <v>197</v>
      </c>
      <c r="F1949" t="s">
        <v>3842</v>
      </c>
      <c r="G1949" t="s">
        <v>2445</v>
      </c>
      <c r="H1949" t="s">
        <v>4938</v>
      </c>
      <c r="I1949">
        <v>5</v>
      </c>
      <c r="J1949" t="s">
        <v>5047</v>
      </c>
      <c r="K1949">
        <v>1</v>
      </c>
      <c r="L1949" t="s">
        <v>805</v>
      </c>
      <c r="M1949" t="s">
        <v>516</v>
      </c>
      <c r="N1949" t="s">
        <v>182</v>
      </c>
      <c r="O1949" t="s">
        <v>507</v>
      </c>
      <c r="P1949" t="s">
        <v>8</v>
      </c>
      <c r="Q1949" t="s">
        <v>4570</v>
      </c>
      <c r="R1949" t="s">
        <v>4940</v>
      </c>
      <c r="S1949" t="s">
        <v>195</v>
      </c>
      <c r="T1949" t="s">
        <v>4570</v>
      </c>
      <c r="U1949" t="s">
        <v>4570</v>
      </c>
      <c r="V1949" t="s">
        <v>4496</v>
      </c>
      <c r="W1949" t="s">
        <v>4570</v>
      </c>
      <c r="X1949" t="s">
        <v>7216</v>
      </c>
      <c r="Y1949" t="s">
        <v>7217</v>
      </c>
      <c r="Z1949" t="s">
        <v>8</v>
      </c>
      <c r="AA1949">
        <v>0</v>
      </c>
      <c r="AB1949" t="s">
        <v>195</v>
      </c>
      <c r="AC1949">
        <v>0</v>
      </c>
      <c r="AD1949" t="s">
        <v>195</v>
      </c>
      <c r="AE1949">
        <v>0</v>
      </c>
      <c r="AF1949" t="s">
        <v>195</v>
      </c>
      <c r="AG1949">
        <v>0</v>
      </c>
      <c r="AH1949" t="s">
        <v>195</v>
      </c>
      <c r="AI1949">
        <v>8</v>
      </c>
      <c r="AJ1949" t="s">
        <v>25</v>
      </c>
      <c r="AK1949">
        <v>600000</v>
      </c>
      <c r="AL1949">
        <v>4800000</v>
      </c>
      <c r="AM1949" t="s">
        <v>195</v>
      </c>
      <c r="AN1949">
        <v>0</v>
      </c>
      <c r="AO1949" t="s">
        <v>4943</v>
      </c>
      <c r="AP1949">
        <v>406644</v>
      </c>
      <c r="AQ1949">
        <v>16336</v>
      </c>
      <c r="AR1949">
        <v>84406</v>
      </c>
      <c r="AS1949">
        <v>86578</v>
      </c>
      <c r="AT1949">
        <v>321641</v>
      </c>
      <c r="AU1949">
        <v>192000</v>
      </c>
      <c r="AV1949">
        <v>288000</v>
      </c>
      <c r="AW1949">
        <v>288000</v>
      </c>
      <c r="AX1949">
        <v>288000</v>
      </c>
      <c r="AY1949">
        <v>230400</v>
      </c>
      <c r="AZ1949">
        <v>197994</v>
      </c>
      <c r="BA1949">
        <v>2400001</v>
      </c>
      <c r="BB1949" t="s">
        <v>3796</v>
      </c>
      <c r="BC1949" t="s">
        <v>3797</v>
      </c>
      <c r="BD1949" t="s">
        <v>3843</v>
      </c>
      <c r="BE1949" t="s">
        <v>3853</v>
      </c>
      <c r="BF1949" t="s">
        <v>6084</v>
      </c>
      <c r="BG1949" t="s">
        <v>7161</v>
      </c>
      <c r="BH1949" t="s">
        <v>4947</v>
      </c>
      <c r="BI1949" t="s">
        <v>195</v>
      </c>
      <c r="BJ1949" t="s">
        <v>195</v>
      </c>
      <c r="BK1949" t="s">
        <v>5184</v>
      </c>
      <c r="BL1949" t="s">
        <v>7218</v>
      </c>
      <c r="BM1949" t="s">
        <v>4949</v>
      </c>
      <c r="BN1949" t="s">
        <v>5186</v>
      </c>
      <c r="BO1949" t="s">
        <v>4950</v>
      </c>
      <c r="BP1949" s="441" t="str">
        <f t="shared" si="30"/>
        <v>WA.2378.EBD.955.101.E.524119</v>
      </c>
    </row>
    <row r="1950" spans="1:68">
      <c r="A1950" t="s">
        <v>4935</v>
      </c>
      <c r="B1950" t="s">
        <v>4936</v>
      </c>
      <c r="C1950" t="s">
        <v>4937</v>
      </c>
      <c r="D1950" t="s">
        <v>3795</v>
      </c>
      <c r="E1950" t="s">
        <v>197</v>
      </c>
      <c r="F1950" t="s">
        <v>3842</v>
      </c>
      <c r="G1950" t="s">
        <v>2445</v>
      </c>
      <c r="H1950" t="s">
        <v>4938</v>
      </c>
      <c r="I1950">
        <v>5</v>
      </c>
      <c r="J1950" t="s">
        <v>5047</v>
      </c>
      <c r="K1950">
        <v>1</v>
      </c>
      <c r="L1950" t="s">
        <v>805</v>
      </c>
      <c r="M1950" t="s">
        <v>566</v>
      </c>
      <c r="N1950" t="s">
        <v>183</v>
      </c>
      <c r="O1950" t="s">
        <v>507</v>
      </c>
      <c r="P1950" t="s">
        <v>8</v>
      </c>
      <c r="Q1950" t="s">
        <v>4570</v>
      </c>
      <c r="R1950" t="s">
        <v>4940</v>
      </c>
      <c r="S1950" t="s">
        <v>195</v>
      </c>
      <c r="T1950" t="s">
        <v>4570</v>
      </c>
      <c r="U1950" t="s">
        <v>4570</v>
      </c>
      <c r="V1950" t="s">
        <v>4496</v>
      </c>
      <c r="W1950" t="s">
        <v>4570</v>
      </c>
      <c r="X1950" t="s">
        <v>7219</v>
      </c>
      <c r="Y1950" t="s">
        <v>7220</v>
      </c>
      <c r="Z1950" t="s">
        <v>8</v>
      </c>
      <c r="AA1950">
        <v>0</v>
      </c>
      <c r="AB1950" t="s">
        <v>195</v>
      </c>
      <c r="AC1950">
        <v>0</v>
      </c>
      <c r="AD1950" t="s">
        <v>195</v>
      </c>
      <c r="AE1950">
        <v>0</v>
      </c>
      <c r="AF1950" t="s">
        <v>195</v>
      </c>
      <c r="AG1950">
        <v>0</v>
      </c>
      <c r="AH1950" t="s">
        <v>195</v>
      </c>
      <c r="AI1950">
        <v>9</v>
      </c>
      <c r="AJ1950" t="s">
        <v>25</v>
      </c>
      <c r="AK1950">
        <v>600000</v>
      </c>
      <c r="AL1950">
        <v>5400000</v>
      </c>
      <c r="AM1950" t="s">
        <v>195</v>
      </c>
      <c r="AN1950">
        <v>0</v>
      </c>
      <c r="AO1950" t="s">
        <v>4943</v>
      </c>
      <c r="AP1950">
        <v>457475</v>
      </c>
      <c r="AQ1950">
        <v>18378</v>
      </c>
      <c r="AR1950">
        <v>94957</v>
      </c>
      <c r="AS1950">
        <v>97401</v>
      </c>
      <c r="AT1950">
        <v>361846</v>
      </c>
      <c r="AU1950">
        <v>216000</v>
      </c>
      <c r="AV1950">
        <v>324000</v>
      </c>
      <c r="AW1950">
        <v>324000</v>
      </c>
      <c r="AX1950">
        <v>324000</v>
      </c>
      <c r="AY1950">
        <v>259200</v>
      </c>
      <c r="AZ1950">
        <v>222743</v>
      </c>
      <c r="BA1950">
        <v>2700000</v>
      </c>
      <c r="BB1950" t="s">
        <v>3796</v>
      </c>
      <c r="BC1950" t="s">
        <v>3797</v>
      </c>
      <c r="BD1950" t="s">
        <v>3843</v>
      </c>
      <c r="BE1950" t="s">
        <v>3853</v>
      </c>
      <c r="BF1950" t="s">
        <v>6084</v>
      </c>
      <c r="BG1950" t="s">
        <v>7173</v>
      </c>
      <c r="BH1950" t="s">
        <v>4947</v>
      </c>
      <c r="BI1950" t="s">
        <v>195</v>
      </c>
      <c r="BJ1950" t="s">
        <v>195</v>
      </c>
      <c r="BK1950" t="s">
        <v>5184</v>
      </c>
      <c r="BL1950" t="s">
        <v>7221</v>
      </c>
      <c r="BM1950" t="s">
        <v>4949</v>
      </c>
      <c r="BN1950" t="s">
        <v>5186</v>
      </c>
      <c r="BO1950" t="s">
        <v>4950</v>
      </c>
      <c r="BP1950" s="441" t="str">
        <f t="shared" si="30"/>
        <v>WA.2378.EBD.955.101.F.524119</v>
      </c>
    </row>
    <row r="1951" spans="1:68">
      <c r="A1951" t="s">
        <v>5010</v>
      </c>
      <c r="B1951" t="s">
        <v>4936</v>
      </c>
      <c r="C1951" t="s">
        <v>4937</v>
      </c>
      <c r="D1951" t="s">
        <v>3795</v>
      </c>
      <c r="E1951" t="s">
        <v>197</v>
      </c>
      <c r="F1951" t="s">
        <v>3842</v>
      </c>
      <c r="G1951" t="s">
        <v>2445</v>
      </c>
      <c r="H1951" t="s">
        <v>4938</v>
      </c>
      <c r="I1951">
        <v>5</v>
      </c>
      <c r="J1951" t="s">
        <v>5047</v>
      </c>
      <c r="K1951">
        <v>1</v>
      </c>
      <c r="L1951" t="s">
        <v>805</v>
      </c>
      <c r="M1951" t="s">
        <v>8</v>
      </c>
      <c r="N1951" t="s">
        <v>179</v>
      </c>
      <c r="O1951" t="s">
        <v>507</v>
      </c>
      <c r="P1951" t="s">
        <v>8</v>
      </c>
      <c r="Q1951" t="s">
        <v>4570</v>
      </c>
      <c r="R1951" t="s">
        <v>4940</v>
      </c>
      <c r="S1951" t="s">
        <v>195</v>
      </c>
      <c r="T1951" t="s">
        <v>4570</v>
      </c>
      <c r="U1951" t="s">
        <v>4570</v>
      </c>
      <c r="V1951" t="s">
        <v>4496</v>
      </c>
      <c r="W1951" t="s">
        <v>4570</v>
      </c>
      <c r="X1951" t="s">
        <v>7213</v>
      </c>
      <c r="Y1951" t="s">
        <v>7214</v>
      </c>
      <c r="Z1951" t="s">
        <v>8</v>
      </c>
      <c r="AA1951">
        <v>0</v>
      </c>
      <c r="AB1951" t="s">
        <v>195</v>
      </c>
      <c r="AC1951">
        <v>0</v>
      </c>
      <c r="AD1951" t="s">
        <v>195</v>
      </c>
      <c r="AE1951">
        <v>0</v>
      </c>
      <c r="AF1951" t="s">
        <v>195</v>
      </c>
      <c r="AG1951">
        <v>0</v>
      </c>
      <c r="AH1951" t="s">
        <v>195</v>
      </c>
      <c r="AI1951">
        <v>8</v>
      </c>
      <c r="AJ1951" t="s">
        <v>25</v>
      </c>
      <c r="AK1951">
        <v>900000</v>
      </c>
      <c r="AL1951">
        <v>7200000</v>
      </c>
      <c r="AM1951" t="s">
        <v>195</v>
      </c>
      <c r="AN1951">
        <v>0</v>
      </c>
      <c r="AO1951" t="s">
        <v>5011</v>
      </c>
      <c r="AP1951">
        <v>304983</v>
      </c>
      <c r="AQ1951">
        <v>12252</v>
      </c>
      <c r="AR1951">
        <v>63305</v>
      </c>
      <c r="AS1951">
        <v>139348</v>
      </c>
      <c r="AT1951">
        <v>34560</v>
      </c>
      <c r="AU1951">
        <v>70710</v>
      </c>
      <c r="AV1951">
        <v>216000</v>
      </c>
      <c r="AW1951">
        <v>216000</v>
      </c>
      <c r="AX1951">
        <v>216000</v>
      </c>
      <c r="AY1951">
        <v>172800</v>
      </c>
      <c r="AZ1951">
        <v>148495</v>
      </c>
      <c r="BA1951">
        <v>5605547</v>
      </c>
      <c r="BB1951" t="s">
        <v>3796</v>
      </c>
      <c r="BC1951" t="s">
        <v>3797</v>
      </c>
      <c r="BD1951" t="s">
        <v>3843</v>
      </c>
      <c r="BE1951" t="s">
        <v>3853</v>
      </c>
      <c r="BF1951" t="s">
        <v>6084</v>
      </c>
      <c r="BG1951" t="s">
        <v>7116</v>
      </c>
      <c r="BH1951" t="s">
        <v>4947</v>
      </c>
      <c r="BI1951" t="s">
        <v>195</v>
      </c>
      <c r="BJ1951" t="s">
        <v>195</v>
      </c>
      <c r="BK1951" t="s">
        <v>5184</v>
      </c>
      <c r="BL1951" t="s">
        <v>7215</v>
      </c>
      <c r="BM1951" t="s">
        <v>4949</v>
      </c>
      <c r="BN1951" t="s">
        <v>5186</v>
      </c>
      <c r="BO1951" t="s">
        <v>4950</v>
      </c>
      <c r="BP1951" s="441" t="str">
        <f t="shared" si="30"/>
        <v>WA.2378.EBD.955.101.A.524119</v>
      </c>
    </row>
    <row r="1952" spans="1:68">
      <c r="A1952" t="s">
        <v>5010</v>
      </c>
      <c r="B1952" t="s">
        <v>4936</v>
      </c>
      <c r="C1952" t="s">
        <v>4937</v>
      </c>
      <c r="D1952" t="s">
        <v>3795</v>
      </c>
      <c r="E1952" t="s">
        <v>197</v>
      </c>
      <c r="F1952" t="s">
        <v>3842</v>
      </c>
      <c r="G1952" t="s">
        <v>2445</v>
      </c>
      <c r="H1952" t="s">
        <v>4938</v>
      </c>
      <c r="I1952">
        <v>5</v>
      </c>
      <c r="J1952" t="s">
        <v>5047</v>
      </c>
      <c r="K1952">
        <v>1</v>
      </c>
      <c r="L1952" t="s">
        <v>805</v>
      </c>
      <c r="M1952" t="s">
        <v>516</v>
      </c>
      <c r="N1952" t="s">
        <v>182</v>
      </c>
      <c r="O1952" t="s">
        <v>507</v>
      </c>
      <c r="P1952" t="s">
        <v>8</v>
      </c>
      <c r="Q1952" t="s">
        <v>4570</v>
      </c>
      <c r="R1952" t="s">
        <v>4940</v>
      </c>
      <c r="S1952" t="s">
        <v>195</v>
      </c>
      <c r="T1952" t="s">
        <v>4570</v>
      </c>
      <c r="U1952" t="s">
        <v>4570</v>
      </c>
      <c r="V1952" t="s">
        <v>4496</v>
      </c>
      <c r="W1952" t="s">
        <v>4570</v>
      </c>
      <c r="X1952" t="s">
        <v>7216</v>
      </c>
      <c r="Y1952" t="s">
        <v>7217</v>
      </c>
      <c r="Z1952" t="s">
        <v>8</v>
      </c>
      <c r="AA1952">
        <v>0</v>
      </c>
      <c r="AB1952" t="s">
        <v>195</v>
      </c>
      <c r="AC1952">
        <v>0</v>
      </c>
      <c r="AD1952" t="s">
        <v>195</v>
      </c>
      <c r="AE1952">
        <v>0</v>
      </c>
      <c r="AF1952" t="s">
        <v>195</v>
      </c>
      <c r="AG1952">
        <v>0</v>
      </c>
      <c r="AH1952" t="s">
        <v>195</v>
      </c>
      <c r="AI1952">
        <v>8</v>
      </c>
      <c r="AJ1952" t="s">
        <v>25</v>
      </c>
      <c r="AK1952">
        <v>600000</v>
      </c>
      <c r="AL1952">
        <v>4800000</v>
      </c>
      <c r="AM1952" t="s">
        <v>195</v>
      </c>
      <c r="AN1952">
        <v>0</v>
      </c>
      <c r="AO1952" t="s">
        <v>5011</v>
      </c>
      <c r="AP1952">
        <v>203322</v>
      </c>
      <c r="AQ1952">
        <v>8168</v>
      </c>
      <c r="AR1952">
        <v>42203</v>
      </c>
      <c r="AS1952">
        <v>92898</v>
      </c>
      <c r="AT1952">
        <v>23040</v>
      </c>
      <c r="AU1952">
        <v>47140</v>
      </c>
      <c r="AV1952">
        <v>144000</v>
      </c>
      <c r="AW1952">
        <v>144000</v>
      </c>
      <c r="AX1952">
        <v>144000</v>
      </c>
      <c r="AY1952">
        <v>115200</v>
      </c>
      <c r="AZ1952">
        <v>98997</v>
      </c>
      <c r="BA1952">
        <v>3737032</v>
      </c>
      <c r="BB1952" t="s">
        <v>3796</v>
      </c>
      <c r="BC1952" t="s">
        <v>3797</v>
      </c>
      <c r="BD1952" t="s">
        <v>3843</v>
      </c>
      <c r="BE1952" t="s">
        <v>3853</v>
      </c>
      <c r="BF1952" t="s">
        <v>6084</v>
      </c>
      <c r="BG1952" t="s">
        <v>7161</v>
      </c>
      <c r="BH1952" t="s">
        <v>4947</v>
      </c>
      <c r="BI1952" t="s">
        <v>195</v>
      </c>
      <c r="BJ1952" t="s">
        <v>195</v>
      </c>
      <c r="BK1952" t="s">
        <v>5184</v>
      </c>
      <c r="BL1952" t="s">
        <v>7218</v>
      </c>
      <c r="BM1952" t="s">
        <v>4949</v>
      </c>
      <c r="BN1952" t="s">
        <v>5186</v>
      </c>
      <c r="BO1952" t="s">
        <v>4950</v>
      </c>
      <c r="BP1952" s="441" t="str">
        <f t="shared" si="30"/>
        <v>WA.2378.EBD.955.101.E.524119</v>
      </c>
    </row>
    <row r="1953" spans="1:68">
      <c r="A1953" t="s">
        <v>5010</v>
      </c>
      <c r="B1953" t="s">
        <v>4936</v>
      </c>
      <c r="C1953" t="s">
        <v>4937</v>
      </c>
      <c r="D1953" t="s">
        <v>3795</v>
      </c>
      <c r="E1953" t="s">
        <v>197</v>
      </c>
      <c r="F1953" t="s">
        <v>3842</v>
      </c>
      <c r="G1953" t="s">
        <v>2445</v>
      </c>
      <c r="H1953" t="s">
        <v>4938</v>
      </c>
      <c r="I1953">
        <v>5</v>
      </c>
      <c r="J1953" t="s">
        <v>5047</v>
      </c>
      <c r="K1953">
        <v>1</v>
      </c>
      <c r="L1953" t="s">
        <v>805</v>
      </c>
      <c r="M1953" t="s">
        <v>566</v>
      </c>
      <c r="N1953" t="s">
        <v>183</v>
      </c>
      <c r="O1953" t="s">
        <v>507</v>
      </c>
      <c r="P1953" t="s">
        <v>8</v>
      </c>
      <c r="Q1953" t="s">
        <v>4570</v>
      </c>
      <c r="R1953" t="s">
        <v>4940</v>
      </c>
      <c r="S1953" t="s">
        <v>195</v>
      </c>
      <c r="T1953" t="s">
        <v>4570</v>
      </c>
      <c r="U1953" t="s">
        <v>4570</v>
      </c>
      <c r="V1953" t="s">
        <v>4496</v>
      </c>
      <c r="W1953" t="s">
        <v>4570</v>
      </c>
      <c r="X1953" t="s">
        <v>7219</v>
      </c>
      <c r="Y1953" t="s">
        <v>7220</v>
      </c>
      <c r="Z1953" t="s">
        <v>8</v>
      </c>
      <c r="AA1953">
        <v>0</v>
      </c>
      <c r="AB1953" t="s">
        <v>195</v>
      </c>
      <c r="AC1953">
        <v>0</v>
      </c>
      <c r="AD1953" t="s">
        <v>195</v>
      </c>
      <c r="AE1953">
        <v>0</v>
      </c>
      <c r="AF1953" t="s">
        <v>195</v>
      </c>
      <c r="AG1953">
        <v>0</v>
      </c>
      <c r="AH1953" t="s">
        <v>195</v>
      </c>
      <c r="AI1953">
        <v>9</v>
      </c>
      <c r="AJ1953" t="s">
        <v>25</v>
      </c>
      <c r="AK1953">
        <v>600000</v>
      </c>
      <c r="AL1953">
        <v>5400000</v>
      </c>
      <c r="AM1953" t="s">
        <v>195</v>
      </c>
      <c r="AN1953">
        <v>0</v>
      </c>
      <c r="AO1953" t="s">
        <v>5011</v>
      </c>
      <c r="AP1953">
        <v>228738</v>
      </c>
      <c r="AQ1953">
        <v>9189</v>
      </c>
      <c r="AR1953">
        <v>47479</v>
      </c>
      <c r="AS1953">
        <v>104511</v>
      </c>
      <c r="AT1953">
        <v>25920</v>
      </c>
      <c r="AU1953">
        <v>53032</v>
      </c>
      <c r="AV1953">
        <v>162000</v>
      </c>
      <c r="AW1953">
        <v>162000</v>
      </c>
      <c r="AX1953">
        <v>162000</v>
      </c>
      <c r="AY1953">
        <v>129600</v>
      </c>
      <c r="AZ1953">
        <v>111372</v>
      </c>
      <c r="BA1953">
        <v>4204159</v>
      </c>
      <c r="BB1953" t="s">
        <v>3796</v>
      </c>
      <c r="BC1953" t="s">
        <v>3797</v>
      </c>
      <c r="BD1953" t="s">
        <v>3843</v>
      </c>
      <c r="BE1953" t="s">
        <v>3853</v>
      </c>
      <c r="BF1953" t="s">
        <v>6084</v>
      </c>
      <c r="BG1953" t="s">
        <v>7173</v>
      </c>
      <c r="BH1953" t="s">
        <v>4947</v>
      </c>
      <c r="BI1953" t="s">
        <v>195</v>
      </c>
      <c r="BJ1953" t="s">
        <v>195</v>
      </c>
      <c r="BK1953" t="s">
        <v>5184</v>
      </c>
      <c r="BL1953" t="s">
        <v>7221</v>
      </c>
      <c r="BM1953" t="s">
        <v>4949</v>
      </c>
      <c r="BN1953" t="s">
        <v>5186</v>
      </c>
      <c r="BO1953" t="s">
        <v>4950</v>
      </c>
      <c r="BP1953" s="441" t="str">
        <f t="shared" si="30"/>
        <v>WA.2378.EBD.955.101.F.524119</v>
      </c>
    </row>
    <row r="1954" spans="1:68">
      <c r="A1954" t="s">
        <v>4935</v>
      </c>
      <c r="B1954" t="s">
        <v>4936</v>
      </c>
      <c r="C1954" t="s">
        <v>4937</v>
      </c>
      <c r="D1954" t="s">
        <v>3795</v>
      </c>
      <c r="E1954" t="s">
        <v>197</v>
      </c>
      <c r="F1954" t="s">
        <v>3812</v>
      </c>
      <c r="G1954" t="s">
        <v>820</v>
      </c>
      <c r="H1954" t="s">
        <v>4938</v>
      </c>
      <c r="I1954">
        <v>9</v>
      </c>
      <c r="J1954" t="s">
        <v>5050</v>
      </c>
      <c r="K1954">
        <v>1</v>
      </c>
      <c r="L1954" t="s">
        <v>805</v>
      </c>
      <c r="M1954" t="s">
        <v>8</v>
      </c>
      <c r="N1954" t="s">
        <v>828</v>
      </c>
      <c r="O1954" t="s">
        <v>510</v>
      </c>
      <c r="P1954" t="s">
        <v>8</v>
      </c>
      <c r="Q1954" t="s">
        <v>4570</v>
      </c>
      <c r="R1954" t="s">
        <v>4940</v>
      </c>
      <c r="S1954" t="s">
        <v>195</v>
      </c>
      <c r="T1954" t="s">
        <v>4570</v>
      </c>
      <c r="U1954" t="s">
        <v>4570</v>
      </c>
      <c r="V1954" t="s">
        <v>4496</v>
      </c>
      <c r="W1954" t="s">
        <v>4570</v>
      </c>
      <c r="X1954" t="s">
        <v>7222</v>
      </c>
      <c r="Y1954" t="s">
        <v>7223</v>
      </c>
      <c r="Z1954" t="s">
        <v>8</v>
      </c>
      <c r="AA1954">
        <v>0</v>
      </c>
      <c r="AB1954" t="s">
        <v>195</v>
      </c>
      <c r="AC1954">
        <v>0</v>
      </c>
      <c r="AD1954" t="s">
        <v>195</v>
      </c>
      <c r="AE1954">
        <v>0</v>
      </c>
      <c r="AF1954" t="s">
        <v>195</v>
      </c>
      <c r="AG1954">
        <v>0</v>
      </c>
      <c r="AH1954" t="s">
        <v>195</v>
      </c>
      <c r="AI1954">
        <v>12</v>
      </c>
      <c r="AJ1954" t="s">
        <v>25</v>
      </c>
      <c r="AK1954">
        <v>8050000</v>
      </c>
      <c r="AL1954">
        <v>96600000</v>
      </c>
      <c r="AM1954" t="s">
        <v>195</v>
      </c>
      <c r="AN1954">
        <v>0</v>
      </c>
      <c r="AO1954" t="s">
        <v>4943</v>
      </c>
      <c r="AP1954">
        <v>1110942</v>
      </c>
      <c r="AQ1954">
        <v>2321029</v>
      </c>
      <c r="AR1954">
        <v>6401173</v>
      </c>
      <c r="AS1954">
        <v>2383699</v>
      </c>
      <c r="AT1954">
        <v>3851989</v>
      </c>
      <c r="AU1954">
        <v>5366667</v>
      </c>
      <c r="AV1954">
        <v>4942949</v>
      </c>
      <c r="AW1954">
        <v>4360314</v>
      </c>
      <c r="AX1954">
        <v>5366667</v>
      </c>
      <c r="AY1954">
        <v>5625487</v>
      </c>
      <c r="AZ1954">
        <v>6569084</v>
      </c>
      <c r="BA1954">
        <v>48300000</v>
      </c>
      <c r="BB1954" t="s">
        <v>3796</v>
      </c>
      <c r="BC1954" t="s">
        <v>3797</v>
      </c>
      <c r="BD1954" t="s">
        <v>3813</v>
      </c>
      <c r="BE1954" t="s">
        <v>6045</v>
      </c>
      <c r="BF1954" t="s">
        <v>6046</v>
      </c>
      <c r="BG1954" t="s">
        <v>7091</v>
      </c>
      <c r="BH1954" t="s">
        <v>4947</v>
      </c>
      <c r="BI1954" t="s">
        <v>195</v>
      </c>
      <c r="BJ1954" t="s">
        <v>195</v>
      </c>
      <c r="BK1954" t="s">
        <v>3777</v>
      </c>
      <c r="BL1954" t="s">
        <v>7224</v>
      </c>
      <c r="BM1954" t="s">
        <v>4949</v>
      </c>
      <c r="BN1954" t="s">
        <v>5186</v>
      </c>
      <c r="BO1954" t="s">
        <v>4950</v>
      </c>
      <c r="BP1954" s="441" t="str">
        <f t="shared" si="30"/>
        <v>WA.2378.EBA.956.101.A.524111</v>
      </c>
    </row>
    <row r="1955" spans="1:68">
      <c r="A1955" t="s">
        <v>4935</v>
      </c>
      <c r="B1955" t="s">
        <v>4936</v>
      </c>
      <c r="C1955" t="s">
        <v>4937</v>
      </c>
      <c r="D1955" t="s">
        <v>3795</v>
      </c>
      <c r="E1955" t="s">
        <v>197</v>
      </c>
      <c r="F1955" t="s">
        <v>3812</v>
      </c>
      <c r="G1955" t="s">
        <v>820</v>
      </c>
      <c r="H1955" t="s">
        <v>4938</v>
      </c>
      <c r="I1955">
        <v>9</v>
      </c>
      <c r="J1955" t="s">
        <v>5050</v>
      </c>
      <c r="K1955">
        <v>1</v>
      </c>
      <c r="L1955" t="s">
        <v>805</v>
      </c>
      <c r="M1955" t="s">
        <v>508</v>
      </c>
      <c r="N1955" t="s">
        <v>184</v>
      </c>
      <c r="O1955" t="s">
        <v>510</v>
      </c>
      <c r="P1955" t="s">
        <v>8</v>
      </c>
      <c r="Q1955" t="s">
        <v>4570</v>
      </c>
      <c r="R1955" t="s">
        <v>4940</v>
      </c>
      <c r="S1955" t="s">
        <v>195</v>
      </c>
      <c r="T1955" t="s">
        <v>4570</v>
      </c>
      <c r="U1955" t="s">
        <v>4570</v>
      </c>
      <c r="V1955" t="s">
        <v>4496</v>
      </c>
      <c r="W1955" t="s">
        <v>4570</v>
      </c>
      <c r="X1955" t="s">
        <v>7225</v>
      </c>
      <c r="Y1955" t="s">
        <v>7226</v>
      </c>
      <c r="Z1955" t="s">
        <v>8</v>
      </c>
      <c r="AA1955">
        <v>0</v>
      </c>
      <c r="AB1955" t="s">
        <v>195</v>
      </c>
      <c r="AC1955">
        <v>0</v>
      </c>
      <c r="AD1955" t="s">
        <v>195</v>
      </c>
      <c r="AE1955">
        <v>0</v>
      </c>
      <c r="AF1955" t="s">
        <v>195</v>
      </c>
      <c r="AG1955">
        <v>0</v>
      </c>
      <c r="AH1955" t="s">
        <v>195</v>
      </c>
      <c r="AI1955">
        <v>12</v>
      </c>
      <c r="AJ1955" t="s">
        <v>25</v>
      </c>
      <c r="AK1955">
        <v>7000000</v>
      </c>
      <c r="AL1955">
        <v>84000000</v>
      </c>
      <c r="AM1955" t="s">
        <v>195</v>
      </c>
      <c r="AN1955">
        <v>0</v>
      </c>
      <c r="AO1955" t="s">
        <v>4943</v>
      </c>
      <c r="AP1955">
        <v>966036</v>
      </c>
      <c r="AQ1955">
        <v>2018286</v>
      </c>
      <c r="AR1955">
        <v>5566238</v>
      </c>
      <c r="AS1955">
        <v>2072782</v>
      </c>
      <c r="AT1955">
        <v>3349556</v>
      </c>
      <c r="AU1955">
        <v>4666667</v>
      </c>
      <c r="AV1955">
        <v>4298217</v>
      </c>
      <c r="AW1955">
        <v>3791578</v>
      </c>
      <c r="AX1955">
        <v>4666667</v>
      </c>
      <c r="AY1955">
        <v>4891728</v>
      </c>
      <c r="AZ1955">
        <v>5712247</v>
      </c>
      <c r="BA1955">
        <v>41999998</v>
      </c>
      <c r="BB1955" t="s">
        <v>3796</v>
      </c>
      <c r="BC1955" t="s">
        <v>3797</v>
      </c>
      <c r="BD1955" t="s">
        <v>3813</v>
      </c>
      <c r="BE1955" t="s">
        <v>6045</v>
      </c>
      <c r="BF1955" t="s">
        <v>6046</v>
      </c>
      <c r="BG1955" t="s">
        <v>7097</v>
      </c>
      <c r="BH1955" t="s">
        <v>4947</v>
      </c>
      <c r="BI1955" t="s">
        <v>195</v>
      </c>
      <c r="BJ1955" t="s">
        <v>195</v>
      </c>
      <c r="BK1955" t="s">
        <v>3777</v>
      </c>
      <c r="BL1955" t="s">
        <v>7227</v>
      </c>
      <c r="BM1955" t="s">
        <v>4949</v>
      </c>
      <c r="BN1955" t="s">
        <v>5186</v>
      </c>
      <c r="BO1955" t="s">
        <v>4950</v>
      </c>
      <c r="BP1955" s="441" t="str">
        <f t="shared" si="30"/>
        <v>WA.2378.EBA.956.101.B.524111</v>
      </c>
    </row>
    <row r="1956" spans="1:68">
      <c r="A1956" t="s">
        <v>4935</v>
      </c>
      <c r="B1956" t="s">
        <v>4936</v>
      </c>
      <c r="C1956" t="s">
        <v>4937</v>
      </c>
      <c r="D1956" t="s">
        <v>3795</v>
      </c>
      <c r="E1956" t="s">
        <v>197</v>
      </c>
      <c r="F1956" t="s">
        <v>3812</v>
      </c>
      <c r="G1956" t="s">
        <v>820</v>
      </c>
      <c r="H1956" t="s">
        <v>4938</v>
      </c>
      <c r="I1956">
        <v>9</v>
      </c>
      <c r="J1956" t="s">
        <v>5050</v>
      </c>
      <c r="K1956">
        <v>1</v>
      </c>
      <c r="L1956" t="s">
        <v>805</v>
      </c>
      <c r="M1956" t="s">
        <v>509</v>
      </c>
      <c r="N1956" t="s">
        <v>185</v>
      </c>
      <c r="O1956" t="s">
        <v>510</v>
      </c>
      <c r="P1956" t="s">
        <v>8</v>
      </c>
      <c r="Q1956" t="s">
        <v>4570</v>
      </c>
      <c r="R1956" t="s">
        <v>4940</v>
      </c>
      <c r="S1956" t="s">
        <v>195</v>
      </c>
      <c r="T1956" t="s">
        <v>4570</v>
      </c>
      <c r="U1956" t="s">
        <v>4570</v>
      </c>
      <c r="V1956" t="s">
        <v>4496</v>
      </c>
      <c r="W1956" t="s">
        <v>4570</v>
      </c>
      <c r="X1956" t="s">
        <v>7228</v>
      </c>
      <c r="Y1956" t="s">
        <v>7229</v>
      </c>
      <c r="Z1956" t="s">
        <v>8</v>
      </c>
      <c r="AA1956">
        <v>0</v>
      </c>
      <c r="AB1956" t="s">
        <v>195</v>
      </c>
      <c r="AC1956">
        <v>0</v>
      </c>
      <c r="AD1956" t="s">
        <v>195</v>
      </c>
      <c r="AE1956">
        <v>0</v>
      </c>
      <c r="AF1956" t="s">
        <v>195</v>
      </c>
      <c r="AG1956">
        <v>0</v>
      </c>
      <c r="AH1956" t="s">
        <v>195</v>
      </c>
      <c r="AI1956">
        <v>32</v>
      </c>
      <c r="AJ1956" t="s">
        <v>25</v>
      </c>
      <c r="AK1956">
        <v>6000000</v>
      </c>
      <c r="AL1956">
        <v>192000000</v>
      </c>
      <c r="AM1956" t="s">
        <v>195</v>
      </c>
      <c r="AN1956">
        <v>0</v>
      </c>
      <c r="AO1956" t="s">
        <v>4943</v>
      </c>
      <c r="AP1956">
        <v>2208083</v>
      </c>
      <c r="AQ1956">
        <v>4613226</v>
      </c>
      <c r="AR1956">
        <v>12722829</v>
      </c>
      <c r="AS1956">
        <v>4737787</v>
      </c>
      <c r="AT1956">
        <v>7656127</v>
      </c>
      <c r="AU1956">
        <v>10666667</v>
      </c>
      <c r="AV1956">
        <v>9824495</v>
      </c>
      <c r="AW1956">
        <v>8666463</v>
      </c>
      <c r="AX1956">
        <v>10666667</v>
      </c>
      <c r="AY1956">
        <v>11181092</v>
      </c>
      <c r="AZ1956">
        <v>13056564</v>
      </c>
      <c r="BA1956">
        <v>96000000</v>
      </c>
      <c r="BB1956" t="s">
        <v>3796</v>
      </c>
      <c r="BC1956" t="s">
        <v>3797</v>
      </c>
      <c r="BD1956" t="s">
        <v>3813</v>
      </c>
      <c r="BE1956" t="s">
        <v>6045</v>
      </c>
      <c r="BF1956" t="s">
        <v>6046</v>
      </c>
      <c r="BG1956" t="s">
        <v>7099</v>
      </c>
      <c r="BH1956" t="s">
        <v>4947</v>
      </c>
      <c r="BI1956" t="s">
        <v>195</v>
      </c>
      <c r="BJ1956" t="s">
        <v>195</v>
      </c>
      <c r="BK1956" t="s">
        <v>3777</v>
      </c>
      <c r="BL1956" t="s">
        <v>7230</v>
      </c>
      <c r="BM1956" t="s">
        <v>4949</v>
      </c>
      <c r="BN1956" t="s">
        <v>5186</v>
      </c>
      <c r="BO1956" t="s">
        <v>4950</v>
      </c>
      <c r="BP1956" s="441" t="str">
        <f t="shared" si="30"/>
        <v>WA.2378.EBA.956.101.C.524111</v>
      </c>
    </row>
    <row r="1957" spans="1:68">
      <c r="A1957" t="s">
        <v>4935</v>
      </c>
      <c r="B1957" t="s">
        <v>4936</v>
      </c>
      <c r="C1957" t="s">
        <v>4937</v>
      </c>
      <c r="D1957" t="s">
        <v>3795</v>
      </c>
      <c r="E1957" t="s">
        <v>197</v>
      </c>
      <c r="F1957" t="s">
        <v>3812</v>
      </c>
      <c r="G1957" t="s">
        <v>820</v>
      </c>
      <c r="H1957" t="s">
        <v>4938</v>
      </c>
      <c r="I1957">
        <v>9</v>
      </c>
      <c r="J1957" t="s">
        <v>5050</v>
      </c>
      <c r="K1957">
        <v>1</v>
      </c>
      <c r="L1957" t="s">
        <v>805</v>
      </c>
      <c r="M1957" t="s">
        <v>509</v>
      </c>
      <c r="N1957" t="s">
        <v>185</v>
      </c>
      <c r="O1957" t="s">
        <v>510</v>
      </c>
      <c r="P1957" t="s">
        <v>8</v>
      </c>
      <c r="Q1957" t="s">
        <v>4570</v>
      </c>
      <c r="R1957" t="s">
        <v>4940</v>
      </c>
      <c r="S1957" t="s">
        <v>195</v>
      </c>
      <c r="T1957" t="s">
        <v>4570</v>
      </c>
      <c r="U1957" t="s">
        <v>4570</v>
      </c>
      <c r="V1957" t="s">
        <v>4951</v>
      </c>
      <c r="W1957" t="s">
        <v>4496</v>
      </c>
      <c r="X1957" t="s">
        <v>7231</v>
      </c>
      <c r="Y1957" t="s">
        <v>7232</v>
      </c>
      <c r="Z1957" t="s">
        <v>8</v>
      </c>
      <c r="AA1957">
        <v>0</v>
      </c>
      <c r="AB1957" t="s">
        <v>195</v>
      </c>
      <c r="AC1957">
        <v>0</v>
      </c>
      <c r="AD1957" t="s">
        <v>195</v>
      </c>
      <c r="AE1957">
        <v>0</v>
      </c>
      <c r="AF1957" t="s">
        <v>195</v>
      </c>
      <c r="AG1957">
        <v>0</v>
      </c>
      <c r="AH1957" t="s">
        <v>195</v>
      </c>
      <c r="AI1957">
        <v>28</v>
      </c>
      <c r="AJ1957" t="s">
        <v>25</v>
      </c>
      <c r="AK1957">
        <v>6000000</v>
      </c>
      <c r="AL1957">
        <v>168000000</v>
      </c>
      <c r="AM1957" t="s">
        <v>195</v>
      </c>
      <c r="AN1957">
        <v>0</v>
      </c>
      <c r="AO1957" t="s">
        <v>4943</v>
      </c>
      <c r="AP1957">
        <v>1932073</v>
      </c>
      <c r="AQ1957">
        <v>4036573</v>
      </c>
      <c r="AR1957">
        <v>11132475</v>
      </c>
      <c r="AS1957">
        <v>4145563</v>
      </c>
      <c r="AT1957">
        <v>6699111</v>
      </c>
      <c r="AU1957">
        <v>9333333</v>
      </c>
      <c r="AV1957">
        <v>8596433</v>
      </c>
      <c r="AW1957">
        <v>7583155</v>
      </c>
      <c r="AX1957">
        <v>9333333</v>
      </c>
      <c r="AY1957">
        <v>9783455</v>
      </c>
      <c r="AZ1957">
        <v>11424494</v>
      </c>
      <c r="BA1957">
        <v>84000002</v>
      </c>
      <c r="BB1957" t="s">
        <v>3796</v>
      </c>
      <c r="BC1957" t="s">
        <v>3797</v>
      </c>
      <c r="BD1957" t="s">
        <v>3813</v>
      </c>
      <c r="BE1957" t="s">
        <v>6045</v>
      </c>
      <c r="BF1957" t="s">
        <v>6046</v>
      </c>
      <c r="BG1957" t="s">
        <v>7099</v>
      </c>
      <c r="BH1957" t="s">
        <v>4947</v>
      </c>
      <c r="BI1957" t="s">
        <v>195</v>
      </c>
      <c r="BJ1957" t="s">
        <v>195</v>
      </c>
      <c r="BK1957" t="s">
        <v>3777</v>
      </c>
      <c r="BL1957" t="s">
        <v>7233</v>
      </c>
      <c r="BM1957" t="s">
        <v>4949</v>
      </c>
      <c r="BN1957" t="s">
        <v>5186</v>
      </c>
      <c r="BO1957" t="s">
        <v>4950</v>
      </c>
      <c r="BP1957" s="441" t="str">
        <f t="shared" si="30"/>
        <v>WA.2378.EBA.956.101.C.524111</v>
      </c>
    </row>
    <row r="1958" spans="1:68">
      <c r="A1958" t="s">
        <v>4935</v>
      </c>
      <c r="B1958" t="s">
        <v>4936</v>
      </c>
      <c r="C1958" t="s">
        <v>4937</v>
      </c>
      <c r="D1958" t="s">
        <v>3795</v>
      </c>
      <c r="E1958" t="s">
        <v>197</v>
      </c>
      <c r="F1958" t="s">
        <v>3812</v>
      </c>
      <c r="G1958" t="s">
        <v>820</v>
      </c>
      <c r="H1958" t="s">
        <v>4938</v>
      </c>
      <c r="I1958">
        <v>9</v>
      </c>
      <c r="J1958" t="s">
        <v>5050</v>
      </c>
      <c r="K1958">
        <v>1</v>
      </c>
      <c r="L1958" t="s">
        <v>805</v>
      </c>
      <c r="M1958" t="s">
        <v>511</v>
      </c>
      <c r="N1958" t="s">
        <v>893</v>
      </c>
      <c r="O1958" t="s">
        <v>510</v>
      </c>
      <c r="P1958" t="s">
        <v>8</v>
      </c>
      <c r="Q1958" t="s">
        <v>4570</v>
      </c>
      <c r="R1958" t="s">
        <v>4940</v>
      </c>
      <c r="S1958" t="s">
        <v>195</v>
      </c>
      <c r="T1958" t="s">
        <v>4570</v>
      </c>
      <c r="U1958" t="s">
        <v>4570</v>
      </c>
      <c r="V1958" t="s">
        <v>4496</v>
      </c>
      <c r="W1958" t="s">
        <v>4570</v>
      </c>
      <c r="X1958" t="s">
        <v>7234</v>
      </c>
      <c r="Y1958" t="s">
        <v>7235</v>
      </c>
      <c r="Z1958" t="s">
        <v>8</v>
      </c>
      <c r="AA1958">
        <v>0</v>
      </c>
      <c r="AB1958" t="s">
        <v>195</v>
      </c>
      <c r="AC1958">
        <v>0</v>
      </c>
      <c r="AD1958" t="s">
        <v>195</v>
      </c>
      <c r="AE1958">
        <v>0</v>
      </c>
      <c r="AF1958" t="s">
        <v>195</v>
      </c>
      <c r="AG1958">
        <v>0</v>
      </c>
      <c r="AH1958" t="s">
        <v>195</v>
      </c>
      <c r="AI1958">
        <v>20</v>
      </c>
      <c r="AJ1958" t="s">
        <v>16</v>
      </c>
      <c r="AK1958">
        <v>430000</v>
      </c>
      <c r="AL1958">
        <v>8600000</v>
      </c>
      <c r="AM1958" t="s">
        <v>195</v>
      </c>
      <c r="AN1958">
        <v>0</v>
      </c>
      <c r="AO1958" t="s">
        <v>4943</v>
      </c>
      <c r="AP1958">
        <v>98904</v>
      </c>
      <c r="AQ1958">
        <v>206634</v>
      </c>
      <c r="AR1958">
        <v>569877</v>
      </c>
      <c r="AS1958">
        <v>212213</v>
      </c>
      <c r="AT1958">
        <v>342931</v>
      </c>
      <c r="AU1958">
        <v>477778</v>
      </c>
      <c r="AV1958">
        <v>440056</v>
      </c>
      <c r="AW1958">
        <v>388185</v>
      </c>
      <c r="AX1958">
        <v>477778</v>
      </c>
      <c r="AY1958">
        <v>500820</v>
      </c>
      <c r="AZ1958">
        <v>584825</v>
      </c>
      <c r="BA1958">
        <v>4299999</v>
      </c>
      <c r="BB1958" t="s">
        <v>3796</v>
      </c>
      <c r="BC1958" t="s">
        <v>3797</v>
      </c>
      <c r="BD1958" t="s">
        <v>3813</v>
      </c>
      <c r="BE1958" t="s">
        <v>6045</v>
      </c>
      <c r="BF1958" t="s">
        <v>6046</v>
      </c>
      <c r="BG1958" t="s">
        <v>7101</v>
      </c>
      <c r="BH1958" t="s">
        <v>4947</v>
      </c>
      <c r="BI1958" t="s">
        <v>195</v>
      </c>
      <c r="BJ1958" t="s">
        <v>195</v>
      </c>
      <c r="BK1958" t="s">
        <v>3777</v>
      </c>
      <c r="BL1958" t="s">
        <v>7236</v>
      </c>
      <c r="BM1958" t="s">
        <v>4949</v>
      </c>
      <c r="BN1958" t="s">
        <v>5186</v>
      </c>
      <c r="BO1958" t="s">
        <v>4950</v>
      </c>
      <c r="BP1958" s="441" t="str">
        <f t="shared" si="30"/>
        <v>WA.2378.EBA.956.101.D.524111</v>
      </c>
    </row>
    <row r="1959" spans="1:68">
      <c r="A1959" t="s">
        <v>4935</v>
      </c>
      <c r="B1959" t="s">
        <v>4936</v>
      </c>
      <c r="C1959" t="s">
        <v>4937</v>
      </c>
      <c r="D1959" t="s">
        <v>3795</v>
      </c>
      <c r="E1959" t="s">
        <v>197</v>
      </c>
      <c r="F1959" t="s">
        <v>3812</v>
      </c>
      <c r="G1959" t="s">
        <v>820</v>
      </c>
      <c r="H1959" t="s">
        <v>4938</v>
      </c>
      <c r="I1959">
        <v>9</v>
      </c>
      <c r="J1959" t="s">
        <v>5050</v>
      </c>
      <c r="K1959">
        <v>1</v>
      </c>
      <c r="L1959" t="s">
        <v>805</v>
      </c>
      <c r="M1959" t="s">
        <v>511</v>
      </c>
      <c r="N1959" t="s">
        <v>893</v>
      </c>
      <c r="O1959" t="s">
        <v>510</v>
      </c>
      <c r="P1959" t="s">
        <v>8</v>
      </c>
      <c r="Q1959" t="s">
        <v>4570</v>
      </c>
      <c r="R1959" t="s">
        <v>4940</v>
      </c>
      <c r="S1959" t="s">
        <v>195</v>
      </c>
      <c r="T1959" t="s">
        <v>4570</v>
      </c>
      <c r="U1959" t="s">
        <v>4570</v>
      </c>
      <c r="V1959" t="s">
        <v>4951</v>
      </c>
      <c r="W1959" t="s">
        <v>4496</v>
      </c>
      <c r="X1959" t="s">
        <v>7237</v>
      </c>
      <c r="Y1959" t="s">
        <v>7238</v>
      </c>
      <c r="Z1959" t="s">
        <v>8</v>
      </c>
      <c r="AA1959">
        <v>0</v>
      </c>
      <c r="AB1959" t="s">
        <v>195</v>
      </c>
      <c r="AC1959">
        <v>0</v>
      </c>
      <c r="AD1959" t="s">
        <v>195</v>
      </c>
      <c r="AE1959">
        <v>0</v>
      </c>
      <c r="AF1959" t="s">
        <v>195</v>
      </c>
      <c r="AG1959">
        <v>0</v>
      </c>
      <c r="AH1959" t="s">
        <v>195</v>
      </c>
      <c r="AI1959">
        <v>20</v>
      </c>
      <c r="AJ1959" t="s">
        <v>16</v>
      </c>
      <c r="AK1959">
        <v>570000</v>
      </c>
      <c r="AL1959">
        <v>11400000</v>
      </c>
      <c r="AM1959" t="s">
        <v>195</v>
      </c>
      <c r="AN1959">
        <v>0</v>
      </c>
      <c r="AO1959" t="s">
        <v>4943</v>
      </c>
      <c r="AP1959">
        <v>131105</v>
      </c>
      <c r="AQ1959">
        <v>273910</v>
      </c>
      <c r="AR1959">
        <v>755418</v>
      </c>
      <c r="AS1959">
        <v>281306</v>
      </c>
      <c r="AT1959">
        <v>454583</v>
      </c>
      <c r="AU1959">
        <v>633333</v>
      </c>
      <c r="AV1959">
        <v>583329</v>
      </c>
      <c r="AW1959">
        <v>514571</v>
      </c>
      <c r="AX1959">
        <v>633333</v>
      </c>
      <c r="AY1959">
        <v>663877</v>
      </c>
      <c r="AZ1959">
        <v>775233</v>
      </c>
      <c r="BA1959">
        <v>5700002</v>
      </c>
      <c r="BB1959" t="s">
        <v>3796</v>
      </c>
      <c r="BC1959" t="s">
        <v>3797</v>
      </c>
      <c r="BD1959" t="s">
        <v>3813</v>
      </c>
      <c r="BE1959" t="s">
        <v>6045</v>
      </c>
      <c r="BF1959" t="s">
        <v>6046</v>
      </c>
      <c r="BG1959" t="s">
        <v>7101</v>
      </c>
      <c r="BH1959" t="s">
        <v>4947</v>
      </c>
      <c r="BI1959" t="s">
        <v>195</v>
      </c>
      <c r="BJ1959" t="s">
        <v>195</v>
      </c>
      <c r="BK1959" t="s">
        <v>3777</v>
      </c>
      <c r="BL1959" t="s">
        <v>7239</v>
      </c>
      <c r="BM1959" t="s">
        <v>4949</v>
      </c>
      <c r="BN1959" t="s">
        <v>5186</v>
      </c>
      <c r="BO1959" t="s">
        <v>4950</v>
      </c>
      <c r="BP1959" s="441" t="str">
        <f t="shared" si="30"/>
        <v>WA.2378.EBA.956.101.D.524111</v>
      </c>
    </row>
    <row r="1960" spans="1:68">
      <c r="A1960" t="s">
        <v>4935</v>
      </c>
      <c r="B1960" t="s">
        <v>4936</v>
      </c>
      <c r="C1960" t="s">
        <v>4937</v>
      </c>
      <c r="D1960" t="s">
        <v>3795</v>
      </c>
      <c r="E1960" t="s">
        <v>197</v>
      </c>
      <c r="F1960" t="s">
        <v>3812</v>
      </c>
      <c r="G1960" t="s">
        <v>820</v>
      </c>
      <c r="H1960" t="s">
        <v>4938</v>
      </c>
      <c r="I1960">
        <v>9</v>
      </c>
      <c r="J1960" t="s">
        <v>5050</v>
      </c>
      <c r="K1960">
        <v>1</v>
      </c>
      <c r="L1960" t="s">
        <v>805</v>
      </c>
      <c r="M1960" t="s">
        <v>511</v>
      </c>
      <c r="N1960" t="s">
        <v>893</v>
      </c>
      <c r="O1960" t="s">
        <v>510</v>
      </c>
      <c r="P1960" t="s">
        <v>8</v>
      </c>
      <c r="Q1960" t="s">
        <v>4570</v>
      </c>
      <c r="R1960" t="s">
        <v>4940</v>
      </c>
      <c r="S1960" t="s">
        <v>195</v>
      </c>
      <c r="T1960" t="s">
        <v>4570</v>
      </c>
      <c r="U1960" t="s">
        <v>4570</v>
      </c>
      <c r="V1960" t="s">
        <v>5001</v>
      </c>
      <c r="W1960" t="s">
        <v>4951</v>
      </c>
      <c r="X1960" t="s">
        <v>7240</v>
      </c>
      <c r="Y1960" t="s">
        <v>7241</v>
      </c>
      <c r="Z1960" t="s">
        <v>8</v>
      </c>
      <c r="AA1960">
        <v>0</v>
      </c>
      <c r="AB1960" t="s">
        <v>195</v>
      </c>
      <c r="AC1960">
        <v>0</v>
      </c>
      <c r="AD1960" t="s">
        <v>195</v>
      </c>
      <c r="AE1960">
        <v>0</v>
      </c>
      <c r="AF1960" t="s">
        <v>195</v>
      </c>
      <c r="AG1960">
        <v>0</v>
      </c>
      <c r="AH1960" t="s">
        <v>195</v>
      </c>
      <c r="AI1960">
        <v>20</v>
      </c>
      <c r="AJ1960" t="s">
        <v>25</v>
      </c>
      <c r="AK1960">
        <v>600000</v>
      </c>
      <c r="AL1960">
        <v>12000000</v>
      </c>
      <c r="AM1960" t="s">
        <v>195</v>
      </c>
      <c r="AN1960">
        <v>0</v>
      </c>
      <c r="AO1960" t="s">
        <v>4943</v>
      </c>
      <c r="AP1960">
        <v>138005</v>
      </c>
      <c r="AQ1960">
        <v>288327</v>
      </c>
      <c r="AR1960">
        <v>795177</v>
      </c>
      <c r="AS1960">
        <v>296112</v>
      </c>
      <c r="AT1960">
        <v>478508</v>
      </c>
      <c r="AU1960">
        <v>666667</v>
      </c>
      <c r="AV1960">
        <v>614031</v>
      </c>
      <c r="AW1960">
        <v>541654</v>
      </c>
      <c r="AX1960">
        <v>666667</v>
      </c>
      <c r="AY1960">
        <v>698818</v>
      </c>
      <c r="AZ1960">
        <v>816035</v>
      </c>
      <c r="BA1960">
        <v>5999999</v>
      </c>
      <c r="BB1960" t="s">
        <v>3796</v>
      </c>
      <c r="BC1960" t="s">
        <v>3797</v>
      </c>
      <c r="BD1960" t="s">
        <v>3813</v>
      </c>
      <c r="BE1960" t="s">
        <v>6045</v>
      </c>
      <c r="BF1960" t="s">
        <v>6046</v>
      </c>
      <c r="BG1960" t="s">
        <v>7101</v>
      </c>
      <c r="BH1960" t="s">
        <v>4947</v>
      </c>
      <c r="BI1960" t="s">
        <v>195</v>
      </c>
      <c r="BJ1960" t="s">
        <v>195</v>
      </c>
      <c r="BK1960" t="s">
        <v>3777</v>
      </c>
      <c r="BL1960" t="s">
        <v>7242</v>
      </c>
      <c r="BM1960" t="s">
        <v>4949</v>
      </c>
      <c r="BN1960" t="s">
        <v>5186</v>
      </c>
      <c r="BO1960" t="s">
        <v>4950</v>
      </c>
      <c r="BP1960" s="441" t="str">
        <f t="shared" si="30"/>
        <v>WA.2378.EBA.956.101.D.524111</v>
      </c>
    </row>
    <row r="1961" spans="1:68">
      <c r="A1961" t="s">
        <v>4935</v>
      </c>
      <c r="B1961" t="s">
        <v>4936</v>
      </c>
      <c r="C1961" t="s">
        <v>4937</v>
      </c>
      <c r="D1961" t="s">
        <v>3795</v>
      </c>
      <c r="E1961" t="s">
        <v>197</v>
      </c>
      <c r="F1961" t="s">
        <v>3812</v>
      </c>
      <c r="G1961" t="s">
        <v>820</v>
      </c>
      <c r="H1961" t="s">
        <v>4938</v>
      </c>
      <c r="I1961">
        <v>9</v>
      </c>
      <c r="J1961" t="s">
        <v>5050</v>
      </c>
      <c r="K1961">
        <v>1</v>
      </c>
      <c r="L1961" t="s">
        <v>805</v>
      </c>
      <c r="M1961" t="s">
        <v>516</v>
      </c>
      <c r="N1961" t="s">
        <v>186</v>
      </c>
      <c r="O1961" t="s">
        <v>510</v>
      </c>
      <c r="P1961" t="s">
        <v>8</v>
      </c>
      <c r="Q1961" t="s">
        <v>4570</v>
      </c>
      <c r="R1961" t="s">
        <v>4940</v>
      </c>
      <c r="S1961" t="s">
        <v>195</v>
      </c>
      <c r="T1961" t="s">
        <v>4570</v>
      </c>
      <c r="U1961" t="s">
        <v>4570</v>
      </c>
      <c r="V1961" t="s">
        <v>4496</v>
      </c>
      <c r="W1961" t="s">
        <v>4570</v>
      </c>
      <c r="X1961" t="s">
        <v>7243</v>
      </c>
      <c r="Y1961" t="s">
        <v>7244</v>
      </c>
      <c r="Z1961" t="s">
        <v>8</v>
      </c>
      <c r="AA1961">
        <v>0</v>
      </c>
      <c r="AB1961" t="s">
        <v>195</v>
      </c>
      <c r="AC1961">
        <v>0</v>
      </c>
      <c r="AD1961" t="s">
        <v>195</v>
      </c>
      <c r="AE1961">
        <v>0</v>
      </c>
      <c r="AF1961" t="s">
        <v>195</v>
      </c>
      <c r="AG1961">
        <v>0</v>
      </c>
      <c r="AH1961" t="s">
        <v>195</v>
      </c>
      <c r="AI1961">
        <v>7</v>
      </c>
      <c r="AJ1961" t="s">
        <v>25</v>
      </c>
      <c r="AK1961">
        <v>8000000</v>
      </c>
      <c r="AL1961">
        <v>56000000</v>
      </c>
      <c r="AM1961" t="s">
        <v>195</v>
      </c>
      <c r="AN1961">
        <v>0</v>
      </c>
      <c r="AO1961" t="s">
        <v>4943</v>
      </c>
      <c r="AP1961">
        <v>644024</v>
      </c>
      <c r="AQ1961">
        <v>1345524</v>
      </c>
      <c r="AR1961">
        <v>3710825</v>
      </c>
      <c r="AS1961">
        <v>1381854</v>
      </c>
      <c r="AT1961">
        <v>2233037</v>
      </c>
      <c r="AU1961">
        <v>3111111</v>
      </c>
      <c r="AV1961">
        <v>2865478</v>
      </c>
      <c r="AW1961">
        <v>2527718</v>
      </c>
      <c r="AX1961">
        <v>3111111</v>
      </c>
      <c r="AY1961">
        <v>3261152</v>
      </c>
      <c r="AZ1961">
        <v>3808165</v>
      </c>
      <c r="BA1961">
        <v>28000001</v>
      </c>
      <c r="BB1961" t="s">
        <v>3796</v>
      </c>
      <c r="BC1961" t="s">
        <v>3797</v>
      </c>
      <c r="BD1961" t="s">
        <v>3813</v>
      </c>
      <c r="BE1961" t="s">
        <v>6045</v>
      </c>
      <c r="BF1961" t="s">
        <v>6046</v>
      </c>
      <c r="BG1961" t="s">
        <v>7105</v>
      </c>
      <c r="BH1961" t="s">
        <v>4947</v>
      </c>
      <c r="BI1961" t="s">
        <v>195</v>
      </c>
      <c r="BJ1961" t="s">
        <v>195</v>
      </c>
      <c r="BK1961" t="s">
        <v>3777</v>
      </c>
      <c r="BL1961" t="s">
        <v>7245</v>
      </c>
      <c r="BM1961" t="s">
        <v>4949</v>
      </c>
      <c r="BN1961" t="s">
        <v>5186</v>
      </c>
      <c r="BO1961" t="s">
        <v>4950</v>
      </c>
      <c r="BP1961" s="441" t="str">
        <f t="shared" si="30"/>
        <v>WA.2378.EBA.956.101.E.524111</v>
      </c>
    </row>
    <row r="1962" spans="1:68">
      <c r="A1962" t="s">
        <v>4935</v>
      </c>
      <c r="B1962" t="s">
        <v>4936</v>
      </c>
      <c r="C1962" t="s">
        <v>4937</v>
      </c>
      <c r="D1962" t="s">
        <v>3795</v>
      </c>
      <c r="E1962" t="s">
        <v>197</v>
      </c>
      <c r="F1962" t="s">
        <v>3812</v>
      </c>
      <c r="G1962" t="s">
        <v>820</v>
      </c>
      <c r="H1962" t="s">
        <v>4938</v>
      </c>
      <c r="I1962">
        <v>9</v>
      </c>
      <c r="J1962" t="s">
        <v>5050</v>
      </c>
      <c r="K1962">
        <v>1</v>
      </c>
      <c r="L1962" t="s">
        <v>805</v>
      </c>
      <c r="M1962" t="s">
        <v>516</v>
      </c>
      <c r="N1962" t="s">
        <v>186</v>
      </c>
      <c r="O1962" t="s">
        <v>510</v>
      </c>
      <c r="P1962" t="s">
        <v>8</v>
      </c>
      <c r="Q1962" t="s">
        <v>4570</v>
      </c>
      <c r="R1962" t="s">
        <v>4940</v>
      </c>
      <c r="S1962" t="s">
        <v>195</v>
      </c>
      <c r="T1962" t="s">
        <v>4570</v>
      </c>
      <c r="U1962" t="s">
        <v>4570</v>
      </c>
      <c r="V1962" t="s">
        <v>4951</v>
      </c>
      <c r="W1962" t="s">
        <v>4496</v>
      </c>
      <c r="X1962" t="s">
        <v>7246</v>
      </c>
      <c r="Y1962" t="s">
        <v>7247</v>
      </c>
      <c r="Z1962" t="s">
        <v>8</v>
      </c>
      <c r="AA1962">
        <v>0</v>
      </c>
      <c r="AB1962" t="s">
        <v>195</v>
      </c>
      <c r="AC1962">
        <v>0</v>
      </c>
      <c r="AD1962" t="s">
        <v>195</v>
      </c>
      <c r="AE1962">
        <v>0</v>
      </c>
      <c r="AF1962" t="s">
        <v>195</v>
      </c>
      <c r="AG1962">
        <v>0</v>
      </c>
      <c r="AH1962" t="s">
        <v>195</v>
      </c>
      <c r="AI1962">
        <v>7</v>
      </c>
      <c r="AJ1962" t="s">
        <v>25</v>
      </c>
      <c r="AK1962">
        <v>8000000</v>
      </c>
      <c r="AL1962">
        <v>56000000</v>
      </c>
      <c r="AM1962" t="s">
        <v>195</v>
      </c>
      <c r="AN1962">
        <v>0</v>
      </c>
      <c r="AO1962" t="s">
        <v>4943</v>
      </c>
      <c r="AP1962">
        <v>644024</v>
      </c>
      <c r="AQ1962">
        <v>1345524</v>
      </c>
      <c r="AR1962">
        <v>3710825</v>
      </c>
      <c r="AS1962">
        <v>1381854</v>
      </c>
      <c r="AT1962">
        <v>2233037</v>
      </c>
      <c r="AU1962">
        <v>3111111</v>
      </c>
      <c r="AV1962">
        <v>2865478</v>
      </c>
      <c r="AW1962">
        <v>2527718</v>
      </c>
      <c r="AX1962">
        <v>3111111</v>
      </c>
      <c r="AY1962">
        <v>3261152</v>
      </c>
      <c r="AZ1962">
        <v>3808165</v>
      </c>
      <c r="BA1962">
        <v>28000001</v>
      </c>
      <c r="BB1962" t="s">
        <v>3796</v>
      </c>
      <c r="BC1962" t="s">
        <v>3797</v>
      </c>
      <c r="BD1962" t="s">
        <v>3813</v>
      </c>
      <c r="BE1962" t="s">
        <v>6045</v>
      </c>
      <c r="BF1962" t="s">
        <v>6046</v>
      </c>
      <c r="BG1962" t="s">
        <v>7105</v>
      </c>
      <c r="BH1962" t="s">
        <v>4947</v>
      </c>
      <c r="BI1962" t="s">
        <v>195</v>
      </c>
      <c r="BJ1962" t="s">
        <v>195</v>
      </c>
      <c r="BK1962" t="s">
        <v>3777</v>
      </c>
      <c r="BL1962" t="s">
        <v>7248</v>
      </c>
      <c r="BM1962" t="s">
        <v>4949</v>
      </c>
      <c r="BN1962" t="s">
        <v>5186</v>
      </c>
      <c r="BO1962" t="s">
        <v>4950</v>
      </c>
      <c r="BP1962" s="441" t="str">
        <f t="shared" si="30"/>
        <v>WA.2378.EBA.956.101.E.524111</v>
      </c>
    </row>
    <row r="1963" spans="1:68">
      <c r="A1963" t="s">
        <v>4935</v>
      </c>
      <c r="B1963" t="s">
        <v>4936</v>
      </c>
      <c r="C1963" t="s">
        <v>4937</v>
      </c>
      <c r="D1963" t="s">
        <v>3795</v>
      </c>
      <c r="E1963" t="s">
        <v>197</v>
      </c>
      <c r="F1963" t="s">
        <v>3812</v>
      </c>
      <c r="G1963" t="s">
        <v>820</v>
      </c>
      <c r="H1963" t="s">
        <v>4938</v>
      </c>
      <c r="I1963">
        <v>9</v>
      </c>
      <c r="J1963" t="s">
        <v>5050</v>
      </c>
      <c r="K1963">
        <v>1</v>
      </c>
      <c r="L1963" t="s">
        <v>805</v>
      </c>
      <c r="M1963" t="s">
        <v>567</v>
      </c>
      <c r="N1963" t="s">
        <v>187</v>
      </c>
      <c r="O1963" t="s">
        <v>510</v>
      </c>
      <c r="P1963" t="s">
        <v>8</v>
      </c>
      <c r="Q1963" t="s">
        <v>4570</v>
      </c>
      <c r="R1963" t="s">
        <v>4940</v>
      </c>
      <c r="S1963" t="s">
        <v>195</v>
      </c>
      <c r="T1963" t="s">
        <v>4570</v>
      </c>
      <c r="U1963" t="s">
        <v>4570</v>
      </c>
      <c r="V1963" t="s">
        <v>4496</v>
      </c>
      <c r="W1963" t="s">
        <v>4570</v>
      </c>
      <c r="X1963" t="s">
        <v>7249</v>
      </c>
      <c r="Y1963" t="s">
        <v>7250</v>
      </c>
      <c r="Z1963" t="s">
        <v>8</v>
      </c>
      <c r="AA1963">
        <v>0</v>
      </c>
      <c r="AB1963" t="s">
        <v>195</v>
      </c>
      <c r="AC1963">
        <v>0</v>
      </c>
      <c r="AD1963" t="s">
        <v>195</v>
      </c>
      <c r="AE1963">
        <v>0</v>
      </c>
      <c r="AF1963" t="s">
        <v>195</v>
      </c>
      <c r="AG1963">
        <v>0</v>
      </c>
      <c r="AH1963" t="s">
        <v>195</v>
      </c>
      <c r="AI1963">
        <v>7</v>
      </c>
      <c r="AJ1963" t="s">
        <v>91</v>
      </c>
      <c r="AK1963">
        <v>6000000</v>
      </c>
      <c r="AL1963">
        <v>42000000</v>
      </c>
      <c r="AM1963" t="s">
        <v>195</v>
      </c>
      <c r="AN1963">
        <v>0</v>
      </c>
      <c r="AO1963" t="s">
        <v>4943</v>
      </c>
      <c r="AP1963">
        <v>483018</v>
      </c>
      <c r="AQ1963">
        <v>1009143</v>
      </c>
      <c r="AR1963">
        <v>2783119</v>
      </c>
      <c r="AS1963">
        <v>1036391</v>
      </c>
      <c r="AT1963">
        <v>1674778</v>
      </c>
      <c r="AU1963">
        <v>2333333</v>
      </c>
      <c r="AV1963">
        <v>2149108</v>
      </c>
      <c r="AW1963">
        <v>1895789</v>
      </c>
      <c r="AX1963">
        <v>2333333</v>
      </c>
      <c r="AY1963">
        <v>2445864</v>
      </c>
      <c r="AZ1963">
        <v>2856123</v>
      </c>
      <c r="BA1963">
        <v>21000001</v>
      </c>
      <c r="BB1963" t="s">
        <v>3796</v>
      </c>
      <c r="BC1963" t="s">
        <v>3797</v>
      </c>
      <c r="BD1963" t="s">
        <v>3813</v>
      </c>
      <c r="BE1963" t="s">
        <v>6045</v>
      </c>
      <c r="BF1963" t="s">
        <v>6046</v>
      </c>
      <c r="BG1963" t="s">
        <v>7107</v>
      </c>
      <c r="BH1963" t="s">
        <v>4947</v>
      </c>
      <c r="BI1963" t="s">
        <v>195</v>
      </c>
      <c r="BJ1963" t="s">
        <v>195</v>
      </c>
      <c r="BK1963" t="s">
        <v>3777</v>
      </c>
      <c r="BL1963" t="s">
        <v>7251</v>
      </c>
      <c r="BM1963" t="s">
        <v>4949</v>
      </c>
      <c r="BN1963" t="s">
        <v>5186</v>
      </c>
      <c r="BO1963" t="s">
        <v>4950</v>
      </c>
      <c r="BP1963" s="441" t="str">
        <f t="shared" si="30"/>
        <v>WA.2378.EBA.956.101.G.524111</v>
      </c>
    </row>
    <row r="1964" spans="1:68">
      <c r="A1964" t="s">
        <v>5010</v>
      </c>
      <c r="B1964" t="s">
        <v>4936</v>
      </c>
      <c r="C1964" t="s">
        <v>4937</v>
      </c>
      <c r="D1964" t="s">
        <v>3795</v>
      </c>
      <c r="E1964" t="s">
        <v>197</v>
      </c>
      <c r="F1964" t="s">
        <v>3812</v>
      </c>
      <c r="G1964" t="s">
        <v>820</v>
      </c>
      <c r="H1964" t="s">
        <v>4938</v>
      </c>
      <c r="I1964">
        <v>9</v>
      </c>
      <c r="J1964" t="s">
        <v>5050</v>
      </c>
      <c r="K1964">
        <v>1</v>
      </c>
      <c r="L1964" t="s">
        <v>805</v>
      </c>
      <c r="M1964" t="s">
        <v>8</v>
      </c>
      <c r="N1964" t="s">
        <v>828</v>
      </c>
      <c r="O1964" t="s">
        <v>510</v>
      </c>
      <c r="P1964" t="s">
        <v>8</v>
      </c>
      <c r="Q1964" t="s">
        <v>4570</v>
      </c>
      <c r="R1964" t="s">
        <v>4940</v>
      </c>
      <c r="S1964" t="s">
        <v>195</v>
      </c>
      <c r="T1964" t="s">
        <v>4570</v>
      </c>
      <c r="U1964" t="s">
        <v>4570</v>
      </c>
      <c r="V1964" t="s">
        <v>4496</v>
      </c>
      <c r="W1964" t="s">
        <v>4570</v>
      </c>
      <c r="X1964" t="s">
        <v>7222</v>
      </c>
      <c r="Y1964" t="s">
        <v>7223</v>
      </c>
      <c r="Z1964" t="s">
        <v>8</v>
      </c>
      <c r="AA1964">
        <v>0</v>
      </c>
      <c r="AB1964" t="s">
        <v>195</v>
      </c>
      <c r="AC1964">
        <v>0</v>
      </c>
      <c r="AD1964" t="s">
        <v>195</v>
      </c>
      <c r="AE1964">
        <v>0</v>
      </c>
      <c r="AF1964" t="s">
        <v>195</v>
      </c>
      <c r="AG1964">
        <v>0</v>
      </c>
      <c r="AH1964" t="s">
        <v>195</v>
      </c>
      <c r="AI1964">
        <v>12</v>
      </c>
      <c r="AJ1964" t="s">
        <v>25</v>
      </c>
      <c r="AK1964">
        <v>8050000</v>
      </c>
      <c r="AL1964">
        <v>96600000</v>
      </c>
      <c r="AM1964" t="s">
        <v>195</v>
      </c>
      <c r="AN1964">
        <v>0</v>
      </c>
      <c r="AO1964" t="s">
        <v>5011</v>
      </c>
      <c r="AP1964">
        <v>555471</v>
      </c>
      <c r="AQ1964">
        <v>1160515</v>
      </c>
      <c r="AR1964">
        <v>3200587</v>
      </c>
      <c r="AS1964">
        <v>2432576</v>
      </c>
      <c r="AT1964">
        <v>601875</v>
      </c>
      <c r="AU1964">
        <v>2661642</v>
      </c>
      <c r="AV1964">
        <v>2471475</v>
      </c>
      <c r="AW1964">
        <v>2180157</v>
      </c>
      <c r="AX1964">
        <v>2683334</v>
      </c>
      <c r="AY1964">
        <v>2812743</v>
      </c>
      <c r="AZ1964">
        <v>3389627</v>
      </c>
      <c r="BA1964">
        <v>72449998</v>
      </c>
      <c r="BB1964" t="s">
        <v>3796</v>
      </c>
      <c r="BC1964" t="s">
        <v>3797</v>
      </c>
      <c r="BD1964" t="s">
        <v>3813</v>
      </c>
      <c r="BE1964" t="s">
        <v>6045</v>
      </c>
      <c r="BF1964" t="s">
        <v>6046</v>
      </c>
      <c r="BG1964" t="s">
        <v>7091</v>
      </c>
      <c r="BH1964" t="s">
        <v>4947</v>
      </c>
      <c r="BI1964" t="s">
        <v>195</v>
      </c>
      <c r="BJ1964" t="s">
        <v>195</v>
      </c>
      <c r="BK1964" t="s">
        <v>3777</v>
      </c>
      <c r="BL1964" t="s">
        <v>7224</v>
      </c>
      <c r="BM1964" t="s">
        <v>4949</v>
      </c>
      <c r="BN1964" t="s">
        <v>5186</v>
      </c>
      <c r="BO1964" t="s">
        <v>4950</v>
      </c>
      <c r="BP1964" s="441" t="str">
        <f t="shared" si="30"/>
        <v>WA.2378.EBA.956.101.A.524111</v>
      </c>
    </row>
    <row r="1965" spans="1:68">
      <c r="A1965" t="s">
        <v>5010</v>
      </c>
      <c r="B1965" t="s">
        <v>4936</v>
      </c>
      <c r="C1965" t="s">
        <v>4937</v>
      </c>
      <c r="D1965" t="s">
        <v>3795</v>
      </c>
      <c r="E1965" t="s">
        <v>197</v>
      </c>
      <c r="F1965" t="s">
        <v>3812</v>
      </c>
      <c r="G1965" t="s">
        <v>820</v>
      </c>
      <c r="H1965" t="s">
        <v>4938</v>
      </c>
      <c r="I1965">
        <v>9</v>
      </c>
      <c r="J1965" t="s">
        <v>5050</v>
      </c>
      <c r="K1965">
        <v>1</v>
      </c>
      <c r="L1965" t="s">
        <v>805</v>
      </c>
      <c r="M1965" t="s">
        <v>508</v>
      </c>
      <c r="N1965" t="s">
        <v>184</v>
      </c>
      <c r="O1965" t="s">
        <v>510</v>
      </c>
      <c r="P1965" t="s">
        <v>8</v>
      </c>
      <c r="Q1965" t="s">
        <v>4570</v>
      </c>
      <c r="R1965" t="s">
        <v>4940</v>
      </c>
      <c r="S1965" t="s">
        <v>195</v>
      </c>
      <c r="T1965" t="s">
        <v>4570</v>
      </c>
      <c r="U1965" t="s">
        <v>4570</v>
      </c>
      <c r="V1965" t="s">
        <v>4496</v>
      </c>
      <c r="W1965" t="s">
        <v>4570</v>
      </c>
      <c r="X1965" t="s">
        <v>7225</v>
      </c>
      <c r="Y1965" t="s">
        <v>7226</v>
      </c>
      <c r="Z1965" t="s">
        <v>8</v>
      </c>
      <c r="AA1965">
        <v>0</v>
      </c>
      <c r="AB1965" t="s">
        <v>195</v>
      </c>
      <c r="AC1965">
        <v>0</v>
      </c>
      <c r="AD1965" t="s">
        <v>195</v>
      </c>
      <c r="AE1965">
        <v>0</v>
      </c>
      <c r="AF1965" t="s">
        <v>195</v>
      </c>
      <c r="AG1965">
        <v>0</v>
      </c>
      <c r="AH1965" t="s">
        <v>195</v>
      </c>
      <c r="AI1965">
        <v>12</v>
      </c>
      <c r="AJ1965" t="s">
        <v>25</v>
      </c>
      <c r="AK1965">
        <v>7000000</v>
      </c>
      <c r="AL1965">
        <v>84000000</v>
      </c>
      <c r="AM1965" t="s">
        <v>195</v>
      </c>
      <c r="AN1965">
        <v>0</v>
      </c>
      <c r="AO1965" t="s">
        <v>5011</v>
      </c>
      <c r="AP1965">
        <v>483018</v>
      </c>
      <c r="AQ1965">
        <v>1009143</v>
      </c>
      <c r="AR1965">
        <v>2783119</v>
      </c>
      <c r="AS1965">
        <v>2115283</v>
      </c>
      <c r="AT1965">
        <v>523369</v>
      </c>
      <c r="AU1965">
        <v>2314471</v>
      </c>
      <c r="AV1965">
        <v>2149108</v>
      </c>
      <c r="AW1965">
        <v>1895789</v>
      </c>
      <c r="AX1965">
        <v>2333334</v>
      </c>
      <c r="AY1965">
        <v>2445864</v>
      </c>
      <c r="AZ1965">
        <v>2947502</v>
      </c>
      <c r="BA1965">
        <v>63000000</v>
      </c>
      <c r="BB1965" t="s">
        <v>3796</v>
      </c>
      <c r="BC1965" t="s">
        <v>3797</v>
      </c>
      <c r="BD1965" t="s">
        <v>3813</v>
      </c>
      <c r="BE1965" t="s">
        <v>6045</v>
      </c>
      <c r="BF1965" t="s">
        <v>6046</v>
      </c>
      <c r="BG1965" t="s">
        <v>7097</v>
      </c>
      <c r="BH1965" t="s">
        <v>4947</v>
      </c>
      <c r="BI1965" t="s">
        <v>195</v>
      </c>
      <c r="BJ1965" t="s">
        <v>195</v>
      </c>
      <c r="BK1965" t="s">
        <v>3777</v>
      </c>
      <c r="BL1965" t="s">
        <v>7227</v>
      </c>
      <c r="BM1965" t="s">
        <v>4949</v>
      </c>
      <c r="BN1965" t="s">
        <v>5186</v>
      </c>
      <c r="BO1965" t="s">
        <v>4950</v>
      </c>
      <c r="BP1965" s="441" t="str">
        <f t="shared" si="30"/>
        <v>WA.2378.EBA.956.101.B.524111</v>
      </c>
    </row>
    <row r="1966" spans="1:68">
      <c r="A1966" t="s">
        <v>5010</v>
      </c>
      <c r="B1966" t="s">
        <v>4936</v>
      </c>
      <c r="C1966" t="s">
        <v>4937</v>
      </c>
      <c r="D1966" t="s">
        <v>3795</v>
      </c>
      <c r="E1966" t="s">
        <v>197</v>
      </c>
      <c r="F1966" t="s">
        <v>3812</v>
      </c>
      <c r="G1966" t="s">
        <v>820</v>
      </c>
      <c r="H1966" t="s">
        <v>4938</v>
      </c>
      <c r="I1966">
        <v>9</v>
      </c>
      <c r="J1966" t="s">
        <v>5050</v>
      </c>
      <c r="K1966">
        <v>1</v>
      </c>
      <c r="L1966" t="s">
        <v>805</v>
      </c>
      <c r="M1966" t="s">
        <v>509</v>
      </c>
      <c r="N1966" t="s">
        <v>185</v>
      </c>
      <c r="O1966" t="s">
        <v>510</v>
      </c>
      <c r="P1966" t="s">
        <v>8</v>
      </c>
      <c r="Q1966" t="s">
        <v>4570</v>
      </c>
      <c r="R1966" t="s">
        <v>4940</v>
      </c>
      <c r="S1966" t="s">
        <v>195</v>
      </c>
      <c r="T1966" t="s">
        <v>4570</v>
      </c>
      <c r="U1966" t="s">
        <v>4570</v>
      </c>
      <c r="V1966" t="s">
        <v>4496</v>
      </c>
      <c r="W1966" t="s">
        <v>4570</v>
      </c>
      <c r="X1966" t="s">
        <v>7228</v>
      </c>
      <c r="Y1966" t="s">
        <v>7229</v>
      </c>
      <c r="Z1966" t="s">
        <v>8</v>
      </c>
      <c r="AA1966">
        <v>0</v>
      </c>
      <c r="AB1966" t="s">
        <v>195</v>
      </c>
      <c r="AC1966">
        <v>0</v>
      </c>
      <c r="AD1966" t="s">
        <v>195</v>
      </c>
      <c r="AE1966">
        <v>0</v>
      </c>
      <c r="AF1966" t="s">
        <v>195</v>
      </c>
      <c r="AG1966">
        <v>0</v>
      </c>
      <c r="AH1966" t="s">
        <v>195</v>
      </c>
      <c r="AI1966">
        <v>32</v>
      </c>
      <c r="AJ1966" t="s">
        <v>25</v>
      </c>
      <c r="AK1966">
        <v>6000000</v>
      </c>
      <c r="AL1966">
        <v>192000000</v>
      </c>
      <c r="AM1966" t="s">
        <v>195</v>
      </c>
      <c r="AN1966">
        <v>0</v>
      </c>
      <c r="AO1966" t="s">
        <v>5011</v>
      </c>
      <c r="AP1966">
        <v>1104041</v>
      </c>
      <c r="AQ1966">
        <v>2306613</v>
      </c>
      <c r="AR1966">
        <v>6361415</v>
      </c>
      <c r="AS1966">
        <v>4834933</v>
      </c>
      <c r="AT1966">
        <v>1196273</v>
      </c>
      <c r="AU1966">
        <v>5290220</v>
      </c>
      <c r="AV1966">
        <v>4912248</v>
      </c>
      <c r="AW1966">
        <v>4333231</v>
      </c>
      <c r="AX1966">
        <v>5333334</v>
      </c>
      <c r="AY1966">
        <v>5590545</v>
      </c>
      <c r="AZ1966">
        <v>6737147</v>
      </c>
      <c r="BA1966">
        <v>144000000</v>
      </c>
      <c r="BB1966" t="s">
        <v>3796</v>
      </c>
      <c r="BC1966" t="s">
        <v>3797</v>
      </c>
      <c r="BD1966" t="s">
        <v>3813</v>
      </c>
      <c r="BE1966" t="s">
        <v>6045</v>
      </c>
      <c r="BF1966" t="s">
        <v>6046</v>
      </c>
      <c r="BG1966" t="s">
        <v>7099</v>
      </c>
      <c r="BH1966" t="s">
        <v>4947</v>
      </c>
      <c r="BI1966" t="s">
        <v>195</v>
      </c>
      <c r="BJ1966" t="s">
        <v>195</v>
      </c>
      <c r="BK1966" t="s">
        <v>3777</v>
      </c>
      <c r="BL1966" t="s">
        <v>7230</v>
      </c>
      <c r="BM1966" t="s">
        <v>4949</v>
      </c>
      <c r="BN1966" t="s">
        <v>5186</v>
      </c>
      <c r="BO1966" t="s">
        <v>4950</v>
      </c>
      <c r="BP1966" s="441" t="str">
        <f t="shared" si="30"/>
        <v>WA.2378.EBA.956.101.C.524111</v>
      </c>
    </row>
    <row r="1967" spans="1:68">
      <c r="A1967" t="s">
        <v>5010</v>
      </c>
      <c r="B1967" t="s">
        <v>4936</v>
      </c>
      <c r="C1967" t="s">
        <v>4937</v>
      </c>
      <c r="D1967" t="s">
        <v>3795</v>
      </c>
      <c r="E1967" t="s">
        <v>197</v>
      </c>
      <c r="F1967" t="s">
        <v>3812</v>
      </c>
      <c r="G1967" t="s">
        <v>820</v>
      </c>
      <c r="H1967" t="s">
        <v>4938</v>
      </c>
      <c r="I1967">
        <v>9</v>
      </c>
      <c r="J1967" t="s">
        <v>5050</v>
      </c>
      <c r="K1967">
        <v>1</v>
      </c>
      <c r="L1967" t="s">
        <v>805</v>
      </c>
      <c r="M1967" t="s">
        <v>509</v>
      </c>
      <c r="N1967" t="s">
        <v>185</v>
      </c>
      <c r="O1967" t="s">
        <v>510</v>
      </c>
      <c r="P1967" t="s">
        <v>8</v>
      </c>
      <c r="Q1967" t="s">
        <v>4570</v>
      </c>
      <c r="R1967" t="s">
        <v>4940</v>
      </c>
      <c r="S1967" t="s">
        <v>195</v>
      </c>
      <c r="T1967" t="s">
        <v>4570</v>
      </c>
      <c r="U1967" t="s">
        <v>4570</v>
      </c>
      <c r="V1967" t="s">
        <v>4951</v>
      </c>
      <c r="W1967" t="s">
        <v>4496</v>
      </c>
      <c r="X1967" t="s">
        <v>7231</v>
      </c>
      <c r="Y1967" t="s">
        <v>7232</v>
      </c>
      <c r="Z1967" t="s">
        <v>8</v>
      </c>
      <c r="AA1967">
        <v>0</v>
      </c>
      <c r="AB1967" t="s">
        <v>195</v>
      </c>
      <c r="AC1967">
        <v>0</v>
      </c>
      <c r="AD1967" t="s">
        <v>195</v>
      </c>
      <c r="AE1967">
        <v>0</v>
      </c>
      <c r="AF1967" t="s">
        <v>195</v>
      </c>
      <c r="AG1967">
        <v>0</v>
      </c>
      <c r="AH1967" t="s">
        <v>195</v>
      </c>
      <c r="AI1967">
        <v>28</v>
      </c>
      <c r="AJ1967" t="s">
        <v>25</v>
      </c>
      <c r="AK1967">
        <v>6000000</v>
      </c>
      <c r="AL1967">
        <v>168000000</v>
      </c>
      <c r="AM1967" t="s">
        <v>195</v>
      </c>
      <c r="AN1967">
        <v>0</v>
      </c>
      <c r="AO1967" t="s">
        <v>5011</v>
      </c>
      <c r="AP1967">
        <v>966036</v>
      </c>
      <c r="AQ1967">
        <v>2018286</v>
      </c>
      <c r="AR1967">
        <v>5566238</v>
      </c>
      <c r="AS1967">
        <v>4230567</v>
      </c>
      <c r="AT1967">
        <v>1046738</v>
      </c>
      <c r="AU1967">
        <v>4628942</v>
      </c>
      <c r="AV1967">
        <v>4298217</v>
      </c>
      <c r="AW1967">
        <v>3791577</v>
      </c>
      <c r="AX1967">
        <v>4666667</v>
      </c>
      <c r="AY1967">
        <v>4891727</v>
      </c>
      <c r="AZ1967">
        <v>5895004</v>
      </c>
      <c r="BA1967">
        <v>126000001</v>
      </c>
      <c r="BB1967" t="s">
        <v>3796</v>
      </c>
      <c r="BC1967" t="s">
        <v>3797</v>
      </c>
      <c r="BD1967" t="s">
        <v>3813</v>
      </c>
      <c r="BE1967" t="s">
        <v>6045</v>
      </c>
      <c r="BF1967" t="s">
        <v>6046</v>
      </c>
      <c r="BG1967" t="s">
        <v>7099</v>
      </c>
      <c r="BH1967" t="s">
        <v>4947</v>
      </c>
      <c r="BI1967" t="s">
        <v>195</v>
      </c>
      <c r="BJ1967" t="s">
        <v>195</v>
      </c>
      <c r="BK1967" t="s">
        <v>3777</v>
      </c>
      <c r="BL1967" t="s">
        <v>7233</v>
      </c>
      <c r="BM1967" t="s">
        <v>4949</v>
      </c>
      <c r="BN1967" t="s">
        <v>5186</v>
      </c>
      <c r="BO1967" t="s">
        <v>4950</v>
      </c>
      <c r="BP1967" s="441" t="str">
        <f t="shared" si="30"/>
        <v>WA.2378.EBA.956.101.C.524111</v>
      </c>
    </row>
    <row r="1968" spans="1:68">
      <c r="A1968" t="s">
        <v>5010</v>
      </c>
      <c r="B1968" t="s">
        <v>4936</v>
      </c>
      <c r="C1968" t="s">
        <v>4937</v>
      </c>
      <c r="D1968" t="s">
        <v>3795</v>
      </c>
      <c r="E1968" t="s">
        <v>197</v>
      </c>
      <c r="F1968" t="s">
        <v>3812</v>
      </c>
      <c r="G1968" t="s">
        <v>820</v>
      </c>
      <c r="H1968" t="s">
        <v>4938</v>
      </c>
      <c r="I1968">
        <v>9</v>
      </c>
      <c r="J1968" t="s">
        <v>5050</v>
      </c>
      <c r="K1968">
        <v>1</v>
      </c>
      <c r="L1968" t="s">
        <v>805</v>
      </c>
      <c r="M1968" t="s">
        <v>511</v>
      </c>
      <c r="N1968" t="s">
        <v>893</v>
      </c>
      <c r="O1968" t="s">
        <v>510</v>
      </c>
      <c r="P1968" t="s">
        <v>8</v>
      </c>
      <c r="Q1968" t="s">
        <v>4570</v>
      </c>
      <c r="R1968" t="s">
        <v>4940</v>
      </c>
      <c r="S1968" t="s">
        <v>195</v>
      </c>
      <c r="T1968" t="s">
        <v>4570</v>
      </c>
      <c r="U1968" t="s">
        <v>4570</v>
      </c>
      <c r="V1968" t="s">
        <v>4496</v>
      </c>
      <c r="W1968" t="s">
        <v>4570</v>
      </c>
      <c r="X1968" t="s">
        <v>7234</v>
      </c>
      <c r="Y1968" t="s">
        <v>7235</v>
      </c>
      <c r="Z1968" t="s">
        <v>8</v>
      </c>
      <c r="AA1968">
        <v>0</v>
      </c>
      <c r="AB1968" t="s">
        <v>195</v>
      </c>
      <c r="AC1968">
        <v>0</v>
      </c>
      <c r="AD1968" t="s">
        <v>195</v>
      </c>
      <c r="AE1968">
        <v>0</v>
      </c>
      <c r="AF1968" t="s">
        <v>195</v>
      </c>
      <c r="AG1968">
        <v>0</v>
      </c>
      <c r="AH1968" t="s">
        <v>195</v>
      </c>
      <c r="AI1968">
        <v>20</v>
      </c>
      <c r="AJ1968" t="s">
        <v>16</v>
      </c>
      <c r="AK1968">
        <v>430000</v>
      </c>
      <c r="AL1968">
        <v>8600000</v>
      </c>
      <c r="AM1968" t="s">
        <v>195</v>
      </c>
      <c r="AN1968">
        <v>0</v>
      </c>
      <c r="AO1968" t="s">
        <v>5011</v>
      </c>
      <c r="AP1968">
        <v>49452</v>
      </c>
      <c r="AQ1968">
        <v>103317</v>
      </c>
      <c r="AR1968">
        <v>284938</v>
      </c>
      <c r="AS1968">
        <v>216565</v>
      </c>
      <c r="AT1968">
        <v>53583</v>
      </c>
      <c r="AU1968">
        <v>236958</v>
      </c>
      <c r="AV1968">
        <v>220028</v>
      </c>
      <c r="AW1968">
        <v>194093</v>
      </c>
      <c r="AX1968">
        <v>238889</v>
      </c>
      <c r="AY1968">
        <v>250410</v>
      </c>
      <c r="AZ1968">
        <v>301768</v>
      </c>
      <c r="BA1968">
        <v>6449999</v>
      </c>
      <c r="BB1968" t="s">
        <v>3796</v>
      </c>
      <c r="BC1968" t="s">
        <v>3797</v>
      </c>
      <c r="BD1968" t="s">
        <v>3813</v>
      </c>
      <c r="BE1968" t="s">
        <v>6045</v>
      </c>
      <c r="BF1968" t="s">
        <v>6046</v>
      </c>
      <c r="BG1968" t="s">
        <v>7101</v>
      </c>
      <c r="BH1968" t="s">
        <v>4947</v>
      </c>
      <c r="BI1968" t="s">
        <v>195</v>
      </c>
      <c r="BJ1968" t="s">
        <v>195</v>
      </c>
      <c r="BK1968" t="s">
        <v>3777</v>
      </c>
      <c r="BL1968" t="s">
        <v>7236</v>
      </c>
      <c r="BM1968" t="s">
        <v>4949</v>
      </c>
      <c r="BN1968" t="s">
        <v>5186</v>
      </c>
      <c r="BO1968" t="s">
        <v>4950</v>
      </c>
      <c r="BP1968" s="441" t="str">
        <f t="shared" si="30"/>
        <v>WA.2378.EBA.956.101.D.524111</v>
      </c>
    </row>
    <row r="1969" spans="1:68">
      <c r="A1969" t="s">
        <v>5010</v>
      </c>
      <c r="B1969" t="s">
        <v>4936</v>
      </c>
      <c r="C1969" t="s">
        <v>4937</v>
      </c>
      <c r="D1969" t="s">
        <v>3795</v>
      </c>
      <c r="E1969" t="s">
        <v>197</v>
      </c>
      <c r="F1969" t="s">
        <v>3812</v>
      </c>
      <c r="G1969" t="s">
        <v>820</v>
      </c>
      <c r="H1969" t="s">
        <v>4938</v>
      </c>
      <c r="I1969">
        <v>9</v>
      </c>
      <c r="J1969" t="s">
        <v>5050</v>
      </c>
      <c r="K1969">
        <v>1</v>
      </c>
      <c r="L1969" t="s">
        <v>805</v>
      </c>
      <c r="M1969" t="s">
        <v>511</v>
      </c>
      <c r="N1969" t="s">
        <v>893</v>
      </c>
      <c r="O1969" t="s">
        <v>510</v>
      </c>
      <c r="P1969" t="s">
        <v>8</v>
      </c>
      <c r="Q1969" t="s">
        <v>4570</v>
      </c>
      <c r="R1969" t="s">
        <v>4940</v>
      </c>
      <c r="S1969" t="s">
        <v>195</v>
      </c>
      <c r="T1969" t="s">
        <v>4570</v>
      </c>
      <c r="U1969" t="s">
        <v>4570</v>
      </c>
      <c r="V1969" t="s">
        <v>4951</v>
      </c>
      <c r="W1969" t="s">
        <v>4496</v>
      </c>
      <c r="X1969" t="s">
        <v>7237</v>
      </c>
      <c r="Y1969" t="s">
        <v>7238</v>
      </c>
      <c r="Z1969" t="s">
        <v>8</v>
      </c>
      <c r="AA1969">
        <v>0</v>
      </c>
      <c r="AB1969" t="s">
        <v>195</v>
      </c>
      <c r="AC1969">
        <v>0</v>
      </c>
      <c r="AD1969" t="s">
        <v>195</v>
      </c>
      <c r="AE1969">
        <v>0</v>
      </c>
      <c r="AF1969" t="s">
        <v>195</v>
      </c>
      <c r="AG1969">
        <v>0</v>
      </c>
      <c r="AH1969" t="s">
        <v>195</v>
      </c>
      <c r="AI1969">
        <v>20</v>
      </c>
      <c r="AJ1969" t="s">
        <v>16</v>
      </c>
      <c r="AK1969">
        <v>570000</v>
      </c>
      <c r="AL1969">
        <v>11400000</v>
      </c>
      <c r="AM1969" t="s">
        <v>195</v>
      </c>
      <c r="AN1969">
        <v>0</v>
      </c>
      <c r="AO1969" t="s">
        <v>5011</v>
      </c>
      <c r="AP1969">
        <v>65552</v>
      </c>
      <c r="AQ1969">
        <v>136955</v>
      </c>
      <c r="AR1969">
        <v>377709</v>
      </c>
      <c r="AS1969">
        <v>287074</v>
      </c>
      <c r="AT1969">
        <v>71029</v>
      </c>
      <c r="AU1969">
        <v>314107</v>
      </c>
      <c r="AV1969">
        <v>291665</v>
      </c>
      <c r="AW1969">
        <v>257286</v>
      </c>
      <c r="AX1969">
        <v>316667</v>
      </c>
      <c r="AY1969">
        <v>331939</v>
      </c>
      <c r="AZ1969">
        <v>400018</v>
      </c>
      <c r="BA1969">
        <v>8549999</v>
      </c>
      <c r="BB1969" t="s">
        <v>3796</v>
      </c>
      <c r="BC1969" t="s">
        <v>3797</v>
      </c>
      <c r="BD1969" t="s">
        <v>3813</v>
      </c>
      <c r="BE1969" t="s">
        <v>6045</v>
      </c>
      <c r="BF1969" t="s">
        <v>6046</v>
      </c>
      <c r="BG1969" t="s">
        <v>7101</v>
      </c>
      <c r="BH1969" t="s">
        <v>4947</v>
      </c>
      <c r="BI1969" t="s">
        <v>195</v>
      </c>
      <c r="BJ1969" t="s">
        <v>195</v>
      </c>
      <c r="BK1969" t="s">
        <v>3777</v>
      </c>
      <c r="BL1969" t="s">
        <v>7239</v>
      </c>
      <c r="BM1969" t="s">
        <v>4949</v>
      </c>
      <c r="BN1969" t="s">
        <v>5186</v>
      </c>
      <c r="BO1969" t="s">
        <v>4950</v>
      </c>
      <c r="BP1969" s="441" t="str">
        <f t="shared" si="30"/>
        <v>WA.2378.EBA.956.101.D.524111</v>
      </c>
    </row>
    <row r="1970" spans="1:68">
      <c r="A1970" t="s">
        <v>5010</v>
      </c>
      <c r="B1970" t="s">
        <v>4936</v>
      </c>
      <c r="C1970" t="s">
        <v>4937</v>
      </c>
      <c r="D1970" t="s">
        <v>3795</v>
      </c>
      <c r="E1970" t="s">
        <v>197</v>
      </c>
      <c r="F1970" t="s">
        <v>3812</v>
      </c>
      <c r="G1970" t="s">
        <v>820</v>
      </c>
      <c r="H1970" t="s">
        <v>4938</v>
      </c>
      <c r="I1970">
        <v>9</v>
      </c>
      <c r="J1970" t="s">
        <v>5050</v>
      </c>
      <c r="K1970">
        <v>1</v>
      </c>
      <c r="L1970" t="s">
        <v>805</v>
      </c>
      <c r="M1970" t="s">
        <v>511</v>
      </c>
      <c r="N1970" t="s">
        <v>893</v>
      </c>
      <c r="O1970" t="s">
        <v>510</v>
      </c>
      <c r="P1970" t="s">
        <v>8</v>
      </c>
      <c r="Q1970" t="s">
        <v>4570</v>
      </c>
      <c r="R1970" t="s">
        <v>4940</v>
      </c>
      <c r="S1970" t="s">
        <v>195</v>
      </c>
      <c r="T1970" t="s">
        <v>4570</v>
      </c>
      <c r="U1970" t="s">
        <v>4570</v>
      </c>
      <c r="V1970" t="s">
        <v>5001</v>
      </c>
      <c r="W1970" t="s">
        <v>4951</v>
      </c>
      <c r="X1970" t="s">
        <v>7240</v>
      </c>
      <c r="Y1970" t="s">
        <v>7241</v>
      </c>
      <c r="Z1970" t="s">
        <v>8</v>
      </c>
      <c r="AA1970">
        <v>0</v>
      </c>
      <c r="AB1970" t="s">
        <v>195</v>
      </c>
      <c r="AC1970">
        <v>0</v>
      </c>
      <c r="AD1970" t="s">
        <v>195</v>
      </c>
      <c r="AE1970">
        <v>0</v>
      </c>
      <c r="AF1970" t="s">
        <v>195</v>
      </c>
      <c r="AG1970">
        <v>0</v>
      </c>
      <c r="AH1970" t="s">
        <v>195</v>
      </c>
      <c r="AI1970">
        <v>20</v>
      </c>
      <c r="AJ1970" t="s">
        <v>25</v>
      </c>
      <c r="AK1970">
        <v>600000</v>
      </c>
      <c r="AL1970">
        <v>12000000</v>
      </c>
      <c r="AM1970" t="s">
        <v>195</v>
      </c>
      <c r="AN1970">
        <v>0</v>
      </c>
      <c r="AO1970" t="s">
        <v>5011</v>
      </c>
      <c r="AP1970">
        <v>69003</v>
      </c>
      <c r="AQ1970">
        <v>144163</v>
      </c>
      <c r="AR1970">
        <v>397588</v>
      </c>
      <c r="AS1970">
        <v>302183</v>
      </c>
      <c r="AT1970">
        <v>74767</v>
      </c>
      <c r="AU1970">
        <v>330639</v>
      </c>
      <c r="AV1970">
        <v>307015</v>
      </c>
      <c r="AW1970">
        <v>270827</v>
      </c>
      <c r="AX1970">
        <v>333333</v>
      </c>
      <c r="AY1970">
        <v>349409</v>
      </c>
      <c r="AZ1970">
        <v>421072</v>
      </c>
      <c r="BA1970">
        <v>9000001</v>
      </c>
      <c r="BB1970" t="s">
        <v>3796</v>
      </c>
      <c r="BC1970" t="s">
        <v>3797</v>
      </c>
      <c r="BD1970" t="s">
        <v>3813</v>
      </c>
      <c r="BE1970" t="s">
        <v>6045</v>
      </c>
      <c r="BF1970" t="s">
        <v>6046</v>
      </c>
      <c r="BG1970" t="s">
        <v>7101</v>
      </c>
      <c r="BH1970" t="s">
        <v>4947</v>
      </c>
      <c r="BI1970" t="s">
        <v>195</v>
      </c>
      <c r="BJ1970" t="s">
        <v>195</v>
      </c>
      <c r="BK1970" t="s">
        <v>3777</v>
      </c>
      <c r="BL1970" t="s">
        <v>7242</v>
      </c>
      <c r="BM1970" t="s">
        <v>4949</v>
      </c>
      <c r="BN1970" t="s">
        <v>5186</v>
      </c>
      <c r="BO1970" t="s">
        <v>4950</v>
      </c>
      <c r="BP1970" s="441" t="str">
        <f t="shared" si="30"/>
        <v>WA.2378.EBA.956.101.D.524111</v>
      </c>
    </row>
    <row r="1971" spans="1:68">
      <c r="A1971" t="s">
        <v>5010</v>
      </c>
      <c r="B1971" t="s">
        <v>4936</v>
      </c>
      <c r="C1971" t="s">
        <v>4937</v>
      </c>
      <c r="D1971" t="s">
        <v>3795</v>
      </c>
      <c r="E1971" t="s">
        <v>197</v>
      </c>
      <c r="F1971" t="s">
        <v>3812</v>
      </c>
      <c r="G1971" t="s">
        <v>820</v>
      </c>
      <c r="H1971" t="s">
        <v>4938</v>
      </c>
      <c r="I1971">
        <v>9</v>
      </c>
      <c r="J1971" t="s">
        <v>5050</v>
      </c>
      <c r="K1971">
        <v>1</v>
      </c>
      <c r="L1971" t="s">
        <v>805</v>
      </c>
      <c r="M1971" t="s">
        <v>516</v>
      </c>
      <c r="N1971" t="s">
        <v>186</v>
      </c>
      <c r="O1971" t="s">
        <v>510</v>
      </c>
      <c r="P1971" t="s">
        <v>8</v>
      </c>
      <c r="Q1971" t="s">
        <v>4570</v>
      </c>
      <c r="R1971" t="s">
        <v>4940</v>
      </c>
      <c r="S1971" t="s">
        <v>195</v>
      </c>
      <c r="T1971" t="s">
        <v>4570</v>
      </c>
      <c r="U1971" t="s">
        <v>4570</v>
      </c>
      <c r="V1971" t="s">
        <v>4496</v>
      </c>
      <c r="W1971" t="s">
        <v>4570</v>
      </c>
      <c r="X1971" t="s">
        <v>7243</v>
      </c>
      <c r="Y1971" t="s">
        <v>7244</v>
      </c>
      <c r="Z1971" t="s">
        <v>8</v>
      </c>
      <c r="AA1971">
        <v>0</v>
      </c>
      <c r="AB1971" t="s">
        <v>195</v>
      </c>
      <c r="AC1971">
        <v>0</v>
      </c>
      <c r="AD1971" t="s">
        <v>195</v>
      </c>
      <c r="AE1971">
        <v>0</v>
      </c>
      <c r="AF1971" t="s">
        <v>195</v>
      </c>
      <c r="AG1971">
        <v>0</v>
      </c>
      <c r="AH1971" t="s">
        <v>195</v>
      </c>
      <c r="AI1971">
        <v>7</v>
      </c>
      <c r="AJ1971" t="s">
        <v>25</v>
      </c>
      <c r="AK1971">
        <v>8000000</v>
      </c>
      <c r="AL1971">
        <v>56000000</v>
      </c>
      <c r="AM1971" t="s">
        <v>195</v>
      </c>
      <c r="AN1971">
        <v>0</v>
      </c>
      <c r="AO1971" t="s">
        <v>5011</v>
      </c>
      <c r="AP1971">
        <v>322012</v>
      </c>
      <c r="AQ1971">
        <v>672762</v>
      </c>
      <c r="AR1971">
        <v>1855413</v>
      </c>
      <c r="AS1971">
        <v>1410189</v>
      </c>
      <c r="AT1971">
        <v>348913</v>
      </c>
      <c r="AU1971">
        <v>1542981</v>
      </c>
      <c r="AV1971">
        <v>1432739</v>
      </c>
      <c r="AW1971">
        <v>1263859</v>
      </c>
      <c r="AX1971">
        <v>1555556</v>
      </c>
      <c r="AY1971">
        <v>1630576</v>
      </c>
      <c r="AZ1971">
        <v>1965001</v>
      </c>
      <c r="BA1971">
        <v>41999999</v>
      </c>
      <c r="BB1971" t="s">
        <v>3796</v>
      </c>
      <c r="BC1971" t="s">
        <v>3797</v>
      </c>
      <c r="BD1971" t="s">
        <v>3813</v>
      </c>
      <c r="BE1971" t="s">
        <v>6045</v>
      </c>
      <c r="BF1971" t="s">
        <v>6046</v>
      </c>
      <c r="BG1971" t="s">
        <v>7105</v>
      </c>
      <c r="BH1971" t="s">
        <v>4947</v>
      </c>
      <c r="BI1971" t="s">
        <v>195</v>
      </c>
      <c r="BJ1971" t="s">
        <v>195</v>
      </c>
      <c r="BK1971" t="s">
        <v>3777</v>
      </c>
      <c r="BL1971" t="s">
        <v>7245</v>
      </c>
      <c r="BM1971" t="s">
        <v>4949</v>
      </c>
      <c r="BN1971" t="s">
        <v>5186</v>
      </c>
      <c r="BO1971" t="s">
        <v>4950</v>
      </c>
      <c r="BP1971" s="441" t="str">
        <f t="shared" si="30"/>
        <v>WA.2378.EBA.956.101.E.524111</v>
      </c>
    </row>
    <row r="1972" spans="1:68">
      <c r="A1972" t="s">
        <v>5010</v>
      </c>
      <c r="B1972" t="s">
        <v>4936</v>
      </c>
      <c r="C1972" t="s">
        <v>4937</v>
      </c>
      <c r="D1972" t="s">
        <v>3795</v>
      </c>
      <c r="E1972" t="s">
        <v>197</v>
      </c>
      <c r="F1972" t="s">
        <v>3812</v>
      </c>
      <c r="G1972" t="s">
        <v>820</v>
      </c>
      <c r="H1972" t="s">
        <v>4938</v>
      </c>
      <c r="I1972">
        <v>9</v>
      </c>
      <c r="J1972" t="s">
        <v>5050</v>
      </c>
      <c r="K1972">
        <v>1</v>
      </c>
      <c r="L1972" t="s">
        <v>805</v>
      </c>
      <c r="M1972" t="s">
        <v>516</v>
      </c>
      <c r="N1972" t="s">
        <v>186</v>
      </c>
      <c r="O1972" t="s">
        <v>510</v>
      </c>
      <c r="P1972" t="s">
        <v>8</v>
      </c>
      <c r="Q1972" t="s">
        <v>4570</v>
      </c>
      <c r="R1972" t="s">
        <v>4940</v>
      </c>
      <c r="S1972" t="s">
        <v>195</v>
      </c>
      <c r="T1972" t="s">
        <v>4570</v>
      </c>
      <c r="U1972" t="s">
        <v>4570</v>
      </c>
      <c r="V1972" t="s">
        <v>4951</v>
      </c>
      <c r="W1972" t="s">
        <v>4496</v>
      </c>
      <c r="X1972" t="s">
        <v>7246</v>
      </c>
      <c r="Y1972" t="s">
        <v>7247</v>
      </c>
      <c r="Z1972" t="s">
        <v>8</v>
      </c>
      <c r="AA1972">
        <v>0</v>
      </c>
      <c r="AB1972" t="s">
        <v>195</v>
      </c>
      <c r="AC1972">
        <v>0</v>
      </c>
      <c r="AD1972" t="s">
        <v>195</v>
      </c>
      <c r="AE1972">
        <v>0</v>
      </c>
      <c r="AF1972" t="s">
        <v>195</v>
      </c>
      <c r="AG1972">
        <v>0</v>
      </c>
      <c r="AH1972" t="s">
        <v>195</v>
      </c>
      <c r="AI1972">
        <v>7</v>
      </c>
      <c r="AJ1972" t="s">
        <v>25</v>
      </c>
      <c r="AK1972">
        <v>8000000</v>
      </c>
      <c r="AL1972">
        <v>56000000</v>
      </c>
      <c r="AM1972" t="s">
        <v>195</v>
      </c>
      <c r="AN1972">
        <v>0</v>
      </c>
      <c r="AO1972" t="s">
        <v>5011</v>
      </c>
      <c r="AP1972">
        <v>322012</v>
      </c>
      <c r="AQ1972">
        <v>672762</v>
      </c>
      <c r="AR1972">
        <v>1855413</v>
      </c>
      <c r="AS1972">
        <v>1410189</v>
      </c>
      <c r="AT1972">
        <v>348913</v>
      </c>
      <c r="AU1972">
        <v>1542981</v>
      </c>
      <c r="AV1972">
        <v>1432739</v>
      </c>
      <c r="AW1972">
        <v>1263859</v>
      </c>
      <c r="AX1972">
        <v>1555556</v>
      </c>
      <c r="AY1972">
        <v>1630576</v>
      </c>
      <c r="AZ1972">
        <v>1965001</v>
      </c>
      <c r="BA1972">
        <v>41999999</v>
      </c>
      <c r="BB1972" t="s">
        <v>3796</v>
      </c>
      <c r="BC1972" t="s">
        <v>3797</v>
      </c>
      <c r="BD1972" t="s">
        <v>3813</v>
      </c>
      <c r="BE1972" t="s">
        <v>6045</v>
      </c>
      <c r="BF1972" t="s">
        <v>6046</v>
      </c>
      <c r="BG1972" t="s">
        <v>7105</v>
      </c>
      <c r="BH1972" t="s">
        <v>4947</v>
      </c>
      <c r="BI1972" t="s">
        <v>195</v>
      </c>
      <c r="BJ1972" t="s">
        <v>195</v>
      </c>
      <c r="BK1972" t="s">
        <v>3777</v>
      </c>
      <c r="BL1972" t="s">
        <v>7248</v>
      </c>
      <c r="BM1972" t="s">
        <v>4949</v>
      </c>
      <c r="BN1972" t="s">
        <v>5186</v>
      </c>
      <c r="BO1972" t="s">
        <v>4950</v>
      </c>
      <c r="BP1972" s="441" t="str">
        <f t="shared" si="30"/>
        <v>WA.2378.EBA.956.101.E.524111</v>
      </c>
    </row>
    <row r="1973" spans="1:68">
      <c r="A1973" t="s">
        <v>5010</v>
      </c>
      <c r="B1973" t="s">
        <v>4936</v>
      </c>
      <c r="C1973" t="s">
        <v>4937</v>
      </c>
      <c r="D1973" t="s">
        <v>3795</v>
      </c>
      <c r="E1973" t="s">
        <v>197</v>
      </c>
      <c r="F1973" t="s">
        <v>3812</v>
      </c>
      <c r="G1973" t="s">
        <v>820</v>
      </c>
      <c r="H1973" t="s">
        <v>4938</v>
      </c>
      <c r="I1973">
        <v>9</v>
      </c>
      <c r="J1973" t="s">
        <v>5050</v>
      </c>
      <c r="K1973">
        <v>1</v>
      </c>
      <c r="L1973" t="s">
        <v>805</v>
      </c>
      <c r="M1973" t="s">
        <v>567</v>
      </c>
      <c r="N1973" t="s">
        <v>187</v>
      </c>
      <c r="O1973" t="s">
        <v>510</v>
      </c>
      <c r="P1973" t="s">
        <v>8</v>
      </c>
      <c r="Q1973" t="s">
        <v>4570</v>
      </c>
      <c r="R1973" t="s">
        <v>4940</v>
      </c>
      <c r="S1973" t="s">
        <v>195</v>
      </c>
      <c r="T1973" t="s">
        <v>4570</v>
      </c>
      <c r="U1973" t="s">
        <v>4570</v>
      </c>
      <c r="V1973" t="s">
        <v>4496</v>
      </c>
      <c r="W1973" t="s">
        <v>4570</v>
      </c>
      <c r="X1973" t="s">
        <v>7249</v>
      </c>
      <c r="Y1973" t="s">
        <v>7250</v>
      </c>
      <c r="Z1973" t="s">
        <v>8</v>
      </c>
      <c r="AA1973">
        <v>0</v>
      </c>
      <c r="AB1973" t="s">
        <v>195</v>
      </c>
      <c r="AC1973">
        <v>0</v>
      </c>
      <c r="AD1973" t="s">
        <v>195</v>
      </c>
      <c r="AE1973">
        <v>0</v>
      </c>
      <c r="AF1973" t="s">
        <v>195</v>
      </c>
      <c r="AG1973">
        <v>0</v>
      </c>
      <c r="AH1973" t="s">
        <v>195</v>
      </c>
      <c r="AI1973">
        <v>7</v>
      </c>
      <c r="AJ1973" t="s">
        <v>91</v>
      </c>
      <c r="AK1973">
        <v>6000000</v>
      </c>
      <c r="AL1973">
        <v>42000000</v>
      </c>
      <c r="AM1973" t="s">
        <v>195</v>
      </c>
      <c r="AN1973">
        <v>0</v>
      </c>
      <c r="AO1973" t="s">
        <v>5011</v>
      </c>
      <c r="AP1973">
        <v>241509</v>
      </c>
      <c r="AQ1973">
        <v>504572</v>
      </c>
      <c r="AR1973">
        <v>1391559</v>
      </c>
      <c r="AS1973">
        <v>1057642</v>
      </c>
      <c r="AT1973">
        <v>261685</v>
      </c>
      <c r="AU1973">
        <v>1157236</v>
      </c>
      <c r="AV1973">
        <v>1074554</v>
      </c>
      <c r="AW1973">
        <v>947894</v>
      </c>
      <c r="AX1973">
        <v>1166667</v>
      </c>
      <c r="AY1973">
        <v>1222932</v>
      </c>
      <c r="AZ1973">
        <v>1473751</v>
      </c>
      <c r="BA1973">
        <v>31499999</v>
      </c>
      <c r="BB1973" t="s">
        <v>3796</v>
      </c>
      <c r="BC1973" t="s">
        <v>3797</v>
      </c>
      <c r="BD1973" t="s">
        <v>3813</v>
      </c>
      <c r="BE1973" t="s">
        <v>6045</v>
      </c>
      <c r="BF1973" t="s">
        <v>6046</v>
      </c>
      <c r="BG1973" t="s">
        <v>7107</v>
      </c>
      <c r="BH1973" t="s">
        <v>4947</v>
      </c>
      <c r="BI1973" t="s">
        <v>195</v>
      </c>
      <c r="BJ1973" t="s">
        <v>195</v>
      </c>
      <c r="BK1973" t="s">
        <v>3777</v>
      </c>
      <c r="BL1973" t="s">
        <v>7251</v>
      </c>
      <c r="BM1973" t="s">
        <v>4949</v>
      </c>
      <c r="BN1973" t="s">
        <v>5186</v>
      </c>
      <c r="BO1973" t="s">
        <v>4950</v>
      </c>
      <c r="BP1973" s="441" t="str">
        <f t="shared" si="30"/>
        <v>WA.2378.EBA.956.101.G.524111</v>
      </c>
    </row>
    <row r="1974" spans="1:68">
      <c r="A1974" t="s">
        <v>4935</v>
      </c>
      <c r="B1974" t="s">
        <v>4936</v>
      </c>
      <c r="C1974" t="s">
        <v>4937</v>
      </c>
      <c r="D1974" t="s">
        <v>3795</v>
      </c>
      <c r="E1974" t="s">
        <v>197</v>
      </c>
      <c r="F1974" t="s">
        <v>3842</v>
      </c>
      <c r="G1974" t="s">
        <v>2445</v>
      </c>
      <c r="H1974" t="s">
        <v>4938</v>
      </c>
      <c r="I1974">
        <v>5</v>
      </c>
      <c r="J1974" t="s">
        <v>5047</v>
      </c>
      <c r="K1974">
        <v>1</v>
      </c>
      <c r="L1974" t="s">
        <v>805</v>
      </c>
      <c r="M1974" t="s">
        <v>8</v>
      </c>
      <c r="N1974" t="s">
        <v>179</v>
      </c>
      <c r="O1974" t="s">
        <v>510</v>
      </c>
      <c r="P1974" t="s">
        <v>8</v>
      </c>
      <c r="Q1974" t="s">
        <v>4570</v>
      </c>
      <c r="R1974" t="s">
        <v>4940</v>
      </c>
      <c r="S1974" t="s">
        <v>195</v>
      </c>
      <c r="T1974" t="s">
        <v>4570</v>
      </c>
      <c r="U1974" t="s">
        <v>4570</v>
      </c>
      <c r="V1974" t="s">
        <v>4496</v>
      </c>
      <c r="W1974" t="s">
        <v>4570</v>
      </c>
      <c r="X1974" t="s">
        <v>7252</v>
      </c>
      <c r="Y1974" t="s">
        <v>7253</v>
      </c>
      <c r="Z1974" t="s">
        <v>8</v>
      </c>
      <c r="AA1974">
        <v>0</v>
      </c>
      <c r="AB1974" t="s">
        <v>195</v>
      </c>
      <c r="AC1974">
        <v>0</v>
      </c>
      <c r="AD1974" t="s">
        <v>195</v>
      </c>
      <c r="AE1974">
        <v>0</v>
      </c>
      <c r="AF1974" t="s">
        <v>195</v>
      </c>
      <c r="AG1974">
        <v>0</v>
      </c>
      <c r="AH1974" t="s">
        <v>195</v>
      </c>
      <c r="AI1974">
        <v>8</v>
      </c>
      <c r="AJ1974" t="s">
        <v>25</v>
      </c>
      <c r="AK1974">
        <v>2600000</v>
      </c>
      <c r="AL1974">
        <v>20800000</v>
      </c>
      <c r="AM1974" t="s">
        <v>195</v>
      </c>
      <c r="AN1974">
        <v>0</v>
      </c>
      <c r="AO1974" t="s">
        <v>4943</v>
      </c>
      <c r="AP1974">
        <v>1762126</v>
      </c>
      <c r="AQ1974">
        <v>70789</v>
      </c>
      <c r="AR1974">
        <v>365760</v>
      </c>
      <c r="AS1974">
        <v>375172</v>
      </c>
      <c r="AT1974">
        <v>1393778</v>
      </c>
      <c r="AU1974">
        <v>832000</v>
      </c>
      <c r="AV1974">
        <v>1248000</v>
      </c>
      <c r="AW1974">
        <v>1248000</v>
      </c>
      <c r="AX1974">
        <v>1248000</v>
      </c>
      <c r="AY1974">
        <v>998400</v>
      </c>
      <c r="AZ1974">
        <v>857974</v>
      </c>
      <c r="BA1974">
        <v>10400001</v>
      </c>
      <c r="BB1974" t="s">
        <v>3796</v>
      </c>
      <c r="BC1974" t="s">
        <v>3797</v>
      </c>
      <c r="BD1974" t="s">
        <v>3843</v>
      </c>
      <c r="BE1974" t="s">
        <v>3853</v>
      </c>
      <c r="BF1974" t="s">
        <v>6084</v>
      </c>
      <c r="BG1974" t="s">
        <v>7116</v>
      </c>
      <c r="BH1974" t="s">
        <v>4947</v>
      </c>
      <c r="BI1974" t="s">
        <v>195</v>
      </c>
      <c r="BJ1974" t="s">
        <v>195</v>
      </c>
      <c r="BK1974" t="s">
        <v>3777</v>
      </c>
      <c r="BL1974" t="s">
        <v>7254</v>
      </c>
      <c r="BM1974" t="s">
        <v>4949</v>
      </c>
      <c r="BN1974" t="s">
        <v>5186</v>
      </c>
      <c r="BO1974" t="s">
        <v>4950</v>
      </c>
      <c r="BP1974" s="441" t="str">
        <f t="shared" si="30"/>
        <v>WA.2378.EBD.955.101.A.524111</v>
      </c>
    </row>
    <row r="1975" spans="1:68">
      <c r="A1975" t="s">
        <v>4935</v>
      </c>
      <c r="B1975" t="s">
        <v>4936</v>
      </c>
      <c r="C1975" t="s">
        <v>4937</v>
      </c>
      <c r="D1975" t="s">
        <v>3795</v>
      </c>
      <c r="E1975" t="s">
        <v>197</v>
      </c>
      <c r="F1975" t="s">
        <v>3842</v>
      </c>
      <c r="G1975" t="s">
        <v>2445</v>
      </c>
      <c r="H1975" t="s">
        <v>4938</v>
      </c>
      <c r="I1975">
        <v>5</v>
      </c>
      <c r="J1975" t="s">
        <v>5047</v>
      </c>
      <c r="K1975">
        <v>1</v>
      </c>
      <c r="L1975" t="s">
        <v>805</v>
      </c>
      <c r="M1975" t="s">
        <v>8</v>
      </c>
      <c r="N1975" t="s">
        <v>179</v>
      </c>
      <c r="O1975" t="s">
        <v>510</v>
      </c>
      <c r="P1975" t="s">
        <v>8</v>
      </c>
      <c r="Q1975" t="s">
        <v>4570</v>
      </c>
      <c r="R1975" t="s">
        <v>4940</v>
      </c>
      <c r="S1975" t="s">
        <v>195</v>
      </c>
      <c r="T1975" t="s">
        <v>4570</v>
      </c>
      <c r="U1975" t="s">
        <v>4570</v>
      </c>
      <c r="V1975" t="s">
        <v>4951</v>
      </c>
      <c r="W1975" t="s">
        <v>4496</v>
      </c>
      <c r="X1975" t="s">
        <v>7255</v>
      </c>
      <c r="Y1975" t="s">
        <v>7256</v>
      </c>
      <c r="Z1975" t="s">
        <v>8</v>
      </c>
      <c r="AA1975">
        <v>0</v>
      </c>
      <c r="AB1975" t="s">
        <v>195</v>
      </c>
      <c r="AC1975">
        <v>0</v>
      </c>
      <c r="AD1975" t="s">
        <v>195</v>
      </c>
      <c r="AE1975">
        <v>0</v>
      </c>
      <c r="AF1975" t="s">
        <v>195</v>
      </c>
      <c r="AG1975">
        <v>0</v>
      </c>
      <c r="AH1975" t="s">
        <v>195</v>
      </c>
      <c r="AI1975">
        <v>18</v>
      </c>
      <c r="AJ1975" t="s">
        <v>25</v>
      </c>
      <c r="AK1975">
        <v>2250000</v>
      </c>
      <c r="AL1975">
        <v>40500000</v>
      </c>
      <c r="AM1975" t="s">
        <v>195</v>
      </c>
      <c r="AN1975">
        <v>0</v>
      </c>
      <c r="AO1975" t="s">
        <v>4943</v>
      </c>
      <c r="AP1975">
        <v>3431063</v>
      </c>
      <c r="AQ1975">
        <v>137835</v>
      </c>
      <c r="AR1975">
        <v>712178</v>
      </c>
      <c r="AS1975">
        <v>730504</v>
      </c>
      <c r="AT1975">
        <v>2713847</v>
      </c>
      <c r="AU1975">
        <v>1620000</v>
      </c>
      <c r="AV1975">
        <v>2430000</v>
      </c>
      <c r="AW1975">
        <v>2430000</v>
      </c>
      <c r="AX1975">
        <v>2430000</v>
      </c>
      <c r="AY1975">
        <v>1944000</v>
      </c>
      <c r="AZ1975">
        <v>1670574</v>
      </c>
      <c r="BA1975">
        <v>20249999</v>
      </c>
      <c r="BB1975" t="s">
        <v>3796</v>
      </c>
      <c r="BC1975" t="s">
        <v>3797</v>
      </c>
      <c r="BD1975" t="s">
        <v>3843</v>
      </c>
      <c r="BE1975" t="s">
        <v>3853</v>
      </c>
      <c r="BF1975" t="s">
        <v>6084</v>
      </c>
      <c r="BG1975" t="s">
        <v>7116</v>
      </c>
      <c r="BH1975" t="s">
        <v>4947</v>
      </c>
      <c r="BI1975" t="s">
        <v>195</v>
      </c>
      <c r="BJ1975" t="s">
        <v>195</v>
      </c>
      <c r="BK1975" t="s">
        <v>3777</v>
      </c>
      <c r="BL1975" t="s">
        <v>7257</v>
      </c>
      <c r="BM1975" t="s">
        <v>4949</v>
      </c>
      <c r="BN1975" t="s">
        <v>5186</v>
      </c>
      <c r="BO1975" t="s">
        <v>4950</v>
      </c>
      <c r="BP1975" s="441" t="str">
        <f t="shared" si="30"/>
        <v>WA.2378.EBD.955.101.A.524111</v>
      </c>
    </row>
    <row r="1976" spans="1:68">
      <c r="A1976" t="s">
        <v>4935</v>
      </c>
      <c r="B1976" t="s">
        <v>4936</v>
      </c>
      <c r="C1976" t="s">
        <v>4937</v>
      </c>
      <c r="D1976" t="s">
        <v>3795</v>
      </c>
      <c r="E1976" t="s">
        <v>197</v>
      </c>
      <c r="F1976" t="s">
        <v>3842</v>
      </c>
      <c r="G1976" t="s">
        <v>2445</v>
      </c>
      <c r="H1976" t="s">
        <v>4938</v>
      </c>
      <c r="I1976">
        <v>5</v>
      </c>
      <c r="J1976" t="s">
        <v>5047</v>
      </c>
      <c r="K1976">
        <v>1</v>
      </c>
      <c r="L1976" t="s">
        <v>805</v>
      </c>
      <c r="M1976" t="s">
        <v>8</v>
      </c>
      <c r="N1976" t="s">
        <v>179</v>
      </c>
      <c r="O1976" t="s">
        <v>510</v>
      </c>
      <c r="P1976" t="s">
        <v>8</v>
      </c>
      <c r="Q1976" t="s">
        <v>4570</v>
      </c>
      <c r="R1976" t="s">
        <v>4940</v>
      </c>
      <c r="S1976" t="s">
        <v>195</v>
      </c>
      <c r="T1976" t="s">
        <v>4570</v>
      </c>
      <c r="U1976" t="s">
        <v>4570</v>
      </c>
      <c r="V1976" t="s">
        <v>5001</v>
      </c>
      <c r="W1976" t="s">
        <v>4951</v>
      </c>
      <c r="X1976" t="s">
        <v>7258</v>
      </c>
      <c r="Y1976" t="s">
        <v>7259</v>
      </c>
      <c r="Z1976" t="s">
        <v>8</v>
      </c>
      <c r="AA1976">
        <v>0</v>
      </c>
      <c r="AB1976" t="s">
        <v>195</v>
      </c>
      <c r="AC1976">
        <v>0</v>
      </c>
      <c r="AD1976" t="s">
        <v>195</v>
      </c>
      <c r="AE1976">
        <v>0</v>
      </c>
      <c r="AF1976" t="s">
        <v>195</v>
      </c>
      <c r="AG1976">
        <v>0</v>
      </c>
      <c r="AH1976" t="s">
        <v>195</v>
      </c>
      <c r="AI1976">
        <v>20</v>
      </c>
      <c r="AJ1976" t="s">
        <v>25</v>
      </c>
      <c r="AK1976">
        <v>3000000</v>
      </c>
      <c r="AL1976">
        <v>60000000</v>
      </c>
      <c r="AM1976" t="s">
        <v>195</v>
      </c>
      <c r="AN1976">
        <v>0</v>
      </c>
      <c r="AO1976" t="s">
        <v>4943</v>
      </c>
      <c r="AP1976">
        <v>5083056</v>
      </c>
      <c r="AQ1976">
        <v>204199</v>
      </c>
      <c r="AR1976">
        <v>1055078</v>
      </c>
      <c r="AS1976">
        <v>1082228</v>
      </c>
      <c r="AT1976">
        <v>4020515</v>
      </c>
      <c r="AU1976">
        <v>2400000</v>
      </c>
      <c r="AV1976">
        <v>3600000</v>
      </c>
      <c r="AW1976">
        <v>3600000</v>
      </c>
      <c r="AX1976">
        <v>3600000</v>
      </c>
      <c r="AY1976">
        <v>2880000</v>
      </c>
      <c r="AZ1976">
        <v>2474924</v>
      </c>
      <c r="BA1976">
        <v>30000000</v>
      </c>
      <c r="BB1976" t="s">
        <v>3796</v>
      </c>
      <c r="BC1976" t="s">
        <v>3797</v>
      </c>
      <c r="BD1976" t="s">
        <v>3843</v>
      </c>
      <c r="BE1976" t="s">
        <v>3853</v>
      </c>
      <c r="BF1976" t="s">
        <v>6084</v>
      </c>
      <c r="BG1976" t="s">
        <v>7116</v>
      </c>
      <c r="BH1976" t="s">
        <v>4947</v>
      </c>
      <c r="BI1976" t="s">
        <v>195</v>
      </c>
      <c r="BJ1976" t="s">
        <v>195</v>
      </c>
      <c r="BK1976" t="s">
        <v>3777</v>
      </c>
      <c r="BL1976" t="s">
        <v>7260</v>
      </c>
      <c r="BM1976" t="s">
        <v>4949</v>
      </c>
      <c r="BN1976" t="s">
        <v>5186</v>
      </c>
      <c r="BO1976" t="s">
        <v>4950</v>
      </c>
      <c r="BP1976" s="441" t="str">
        <f t="shared" si="30"/>
        <v>WA.2378.EBD.955.101.A.524111</v>
      </c>
    </row>
    <row r="1977" spans="1:68">
      <c r="A1977" t="s">
        <v>4935</v>
      </c>
      <c r="B1977" t="s">
        <v>4936</v>
      </c>
      <c r="C1977" t="s">
        <v>4937</v>
      </c>
      <c r="D1977" t="s">
        <v>3795</v>
      </c>
      <c r="E1977" t="s">
        <v>197</v>
      </c>
      <c r="F1977" t="s">
        <v>3842</v>
      </c>
      <c r="G1977" t="s">
        <v>2445</v>
      </c>
      <c r="H1977" t="s">
        <v>4938</v>
      </c>
      <c r="I1977">
        <v>5</v>
      </c>
      <c r="J1977" t="s">
        <v>5047</v>
      </c>
      <c r="K1977">
        <v>1</v>
      </c>
      <c r="L1977" t="s">
        <v>805</v>
      </c>
      <c r="M1977" t="s">
        <v>8</v>
      </c>
      <c r="N1977" t="s">
        <v>179</v>
      </c>
      <c r="O1977" t="s">
        <v>510</v>
      </c>
      <c r="P1977" t="s">
        <v>8</v>
      </c>
      <c r="Q1977" t="s">
        <v>4570</v>
      </c>
      <c r="R1977" t="s">
        <v>4940</v>
      </c>
      <c r="S1977" t="s">
        <v>195</v>
      </c>
      <c r="T1977" t="s">
        <v>4570</v>
      </c>
      <c r="U1977" t="s">
        <v>4570</v>
      </c>
      <c r="V1977" t="s">
        <v>5092</v>
      </c>
      <c r="W1977" t="s">
        <v>5001</v>
      </c>
      <c r="X1977" t="s">
        <v>7261</v>
      </c>
      <c r="Y1977" t="s">
        <v>7262</v>
      </c>
      <c r="Z1977" t="s">
        <v>8</v>
      </c>
      <c r="AA1977">
        <v>0</v>
      </c>
      <c r="AB1977" t="s">
        <v>195</v>
      </c>
      <c r="AC1977">
        <v>0</v>
      </c>
      <c r="AD1977" t="s">
        <v>195</v>
      </c>
      <c r="AE1977">
        <v>0</v>
      </c>
      <c r="AF1977" t="s">
        <v>195</v>
      </c>
      <c r="AG1977">
        <v>0</v>
      </c>
      <c r="AH1977" t="s">
        <v>195</v>
      </c>
      <c r="AI1977">
        <v>105</v>
      </c>
      <c r="AJ1977" t="s">
        <v>25</v>
      </c>
      <c r="AK1977">
        <v>3600000</v>
      </c>
      <c r="AL1977">
        <v>378000000</v>
      </c>
      <c r="AM1977" t="s">
        <v>195</v>
      </c>
      <c r="AN1977">
        <v>0</v>
      </c>
      <c r="AO1977" t="s">
        <v>4943</v>
      </c>
      <c r="AP1977">
        <v>32023253</v>
      </c>
      <c r="AQ1977">
        <v>1286456</v>
      </c>
      <c r="AR1977">
        <v>6646991</v>
      </c>
      <c r="AS1977">
        <v>6818035</v>
      </c>
      <c r="AT1977">
        <v>25329241</v>
      </c>
      <c r="AU1977">
        <v>15120000</v>
      </c>
      <c r="AV1977">
        <v>22680000</v>
      </c>
      <c r="AW1977">
        <v>22680000</v>
      </c>
      <c r="AX1977">
        <v>22680000</v>
      </c>
      <c r="AY1977">
        <v>18144000</v>
      </c>
      <c r="AZ1977">
        <v>15592024</v>
      </c>
      <c r="BA1977">
        <v>189000000</v>
      </c>
      <c r="BB1977" t="s">
        <v>3796</v>
      </c>
      <c r="BC1977" t="s">
        <v>3797</v>
      </c>
      <c r="BD1977" t="s">
        <v>3843</v>
      </c>
      <c r="BE1977" t="s">
        <v>3853</v>
      </c>
      <c r="BF1977" t="s">
        <v>6084</v>
      </c>
      <c r="BG1977" t="s">
        <v>7116</v>
      </c>
      <c r="BH1977" t="s">
        <v>4947</v>
      </c>
      <c r="BI1977" t="s">
        <v>195</v>
      </c>
      <c r="BJ1977" t="s">
        <v>195</v>
      </c>
      <c r="BK1977" t="s">
        <v>3777</v>
      </c>
      <c r="BL1977" t="s">
        <v>7263</v>
      </c>
      <c r="BM1977" t="s">
        <v>4949</v>
      </c>
      <c r="BN1977" t="s">
        <v>5186</v>
      </c>
      <c r="BO1977" t="s">
        <v>4950</v>
      </c>
      <c r="BP1977" s="441" t="str">
        <f t="shared" si="30"/>
        <v>WA.2378.EBD.955.101.A.524111</v>
      </c>
    </row>
    <row r="1978" spans="1:68">
      <c r="A1978" t="s">
        <v>4935</v>
      </c>
      <c r="B1978" t="s">
        <v>4936</v>
      </c>
      <c r="C1978" t="s">
        <v>4937</v>
      </c>
      <c r="D1978" t="s">
        <v>3795</v>
      </c>
      <c r="E1978" t="s">
        <v>197</v>
      </c>
      <c r="F1978" t="s">
        <v>3842</v>
      </c>
      <c r="G1978" t="s">
        <v>2445</v>
      </c>
      <c r="H1978" t="s">
        <v>4938</v>
      </c>
      <c r="I1978">
        <v>5</v>
      </c>
      <c r="J1978" t="s">
        <v>5047</v>
      </c>
      <c r="K1978">
        <v>1</v>
      </c>
      <c r="L1978" t="s">
        <v>805</v>
      </c>
      <c r="M1978" t="s">
        <v>508</v>
      </c>
      <c r="N1978" t="s">
        <v>3124</v>
      </c>
      <c r="O1978" t="s">
        <v>510</v>
      </c>
      <c r="P1978" t="s">
        <v>8</v>
      </c>
      <c r="Q1978" t="s">
        <v>4570</v>
      </c>
      <c r="R1978" t="s">
        <v>4940</v>
      </c>
      <c r="S1978" t="s">
        <v>195</v>
      </c>
      <c r="T1978" t="s">
        <v>4570</v>
      </c>
      <c r="U1978" t="s">
        <v>4570</v>
      </c>
      <c r="V1978" t="s">
        <v>4496</v>
      </c>
      <c r="W1978" t="s">
        <v>4570</v>
      </c>
      <c r="X1978" t="s">
        <v>7264</v>
      </c>
      <c r="Y1978" t="s">
        <v>7265</v>
      </c>
      <c r="Z1978" t="s">
        <v>8</v>
      </c>
      <c r="AA1978">
        <v>0</v>
      </c>
      <c r="AB1978" t="s">
        <v>195</v>
      </c>
      <c r="AC1978">
        <v>0</v>
      </c>
      <c r="AD1978" t="s">
        <v>195</v>
      </c>
      <c r="AE1978">
        <v>0</v>
      </c>
      <c r="AF1978" t="s">
        <v>195</v>
      </c>
      <c r="AG1978">
        <v>0</v>
      </c>
      <c r="AH1978" t="s">
        <v>195</v>
      </c>
      <c r="AI1978">
        <v>10</v>
      </c>
      <c r="AJ1978" t="s">
        <v>25</v>
      </c>
      <c r="AK1978">
        <v>430000</v>
      </c>
      <c r="AL1978">
        <v>4300000</v>
      </c>
      <c r="AM1978" t="s">
        <v>195</v>
      </c>
      <c r="AN1978">
        <v>0</v>
      </c>
      <c r="AO1978" t="s">
        <v>4943</v>
      </c>
      <c r="AP1978">
        <v>364286</v>
      </c>
      <c r="AQ1978">
        <v>14634</v>
      </c>
      <c r="AR1978">
        <v>75614</v>
      </c>
      <c r="AS1978">
        <v>77560</v>
      </c>
      <c r="AT1978">
        <v>288137</v>
      </c>
      <c r="AU1978">
        <v>172000</v>
      </c>
      <c r="AV1978">
        <v>258000</v>
      </c>
      <c r="AW1978">
        <v>258000</v>
      </c>
      <c r="AX1978">
        <v>258000</v>
      </c>
      <c r="AY1978">
        <v>206400</v>
      </c>
      <c r="AZ1978">
        <v>177370</v>
      </c>
      <c r="BA1978">
        <v>2149999</v>
      </c>
      <c r="BB1978" t="s">
        <v>3796</v>
      </c>
      <c r="BC1978" t="s">
        <v>3797</v>
      </c>
      <c r="BD1978" t="s">
        <v>3843</v>
      </c>
      <c r="BE1978" t="s">
        <v>3853</v>
      </c>
      <c r="BF1978" t="s">
        <v>6084</v>
      </c>
      <c r="BG1978" t="s">
        <v>7133</v>
      </c>
      <c r="BH1978" t="s">
        <v>4947</v>
      </c>
      <c r="BI1978" t="s">
        <v>195</v>
      </c>
      <c r="BJ1978" t="s">
        <v>195</v>
      </c>
      <c r="BK1978" t="s">
        <v>3777</v>
      </c>
      <c r="BL1978" t="s">
        <v>7266</v>
      </c>
      <c r="BM1978" t="s">
        <v>4949</v>
      </c>
      <c r="BN1978" t="s">
        <v>5186</v>
      </c>
      <c r="BO1978" t="s">
        <v>4950</v>
      </c>
      <c r="BP1978" s="441" t="str">
        <f t="shared" si="30"/>
        <v>WA.2378.EBD.955.101.B.524111</v>
      </c>
    </row>
    <row r="1979" spans="1:68">
      <c r="A1979" t="s">
        <v>4935</v>
      </c>
      <c r="B1979" t="s">
        <v>4936</v>
      </c>
      <c r="C1979" t="s">
        <v>4937</v>
      </c>
      <c r="D1979" t="s">
        <v>3795</v>
      </c>
      <c r="E1979" t="s">
        <v>197</v>
      </c>
      <c r="F1979" t="s">
        <v>3842</v>
      </c>
      <c r="G1979" t="s">
        <v>2445</v>
      </c>
      <c r="H1979" t="s">
        <v>4938</v>
      </c>
      <c r="I1979">
        <v>5</v>
      </c>
      <c r="J1979" t="s">
        <v>5047</v>
      </c>
      <c r="K1979">
        <v>1</v>
      </c>
      <c r="L1979" t="s">
        <v>805</v>
      </c>
      <c r="M1979" t="s">
        <v>508</v>
      </c>
      <c r="N1979" t="s">
        <v>3124</v>
      </c>
      <c r="O1979" t="s">
        <v>510</v>
      </c>
      <c r="P1979" t="s">
        <v>8</v>
      </c>
      <c r="Q1979" t="s">
        <v>4570</v>
      </c>
      <c r="R1979" t="s">
        <v>4940</v>
      </c>
      <c r="S1979" t="s">
        <v>195</v>
      </c>
      <c r="T1979" t="s">
        <v>4570</v>
      </c>
      <c r="U1979" t="s">
        <v>4570</v>
      </c>
      <c r="V1979" t="s">
        <v>4951</v>
      </c>
      <c r="W1979" t="s">
        <v>4496</v>
      </c>
      <c r="X1979" t="s">
        <v>7267</v>
      </c>
      <c r="Y1979" t="s">
        <v>7268</v>
      </c>
      <c r="Z1979" t="s">
        <v>8</v>
      </c>
      <c r="AA1979">
        <v>0</v>
      </c>
      <c r="AB1979" t="s">
        <v>195</v>
      </c>
      <c r="AC1979">
        <v>0</v>
      </c>
      <c r="AD1979" t="s">
        <v>195</v>
      </c>
      <c r="AE1979">
        <v>0</v>
      </c>
      <c r="AF1979" t="s">
        <v>195</v>
      </c>
      <c r="AG1979">
        <v>0</v>
      </c>
      <c r="AH1979" t="s">
        <v>195</v>
      </c>
      <c r="AI1979">
        <v>12</v>
      </c>
      <c r="AJ1979" t="s">
        <v>25</v>
      </c>
      <c r="AK1979">
        <v>3000000</v>
      </c>
      <c r="AL1979">
        <v>36000000</v>
      </c>
      <c r="AM1979" t="s">
        <v>195</v>
      </c>
      <c r="AN1979">
        <v>0</v>
      </c>
      <c r="AO1979" t="s">
        <v>4943</v>
      </c>
      <c r="AP1979">
        <v>3049834</v>
      </c>
      <c r="AQ1979">
        <v>122520</v>
      </c>
      <c r="AR1979">
        <v>633047</v>
      </c>
      <c r="AS1979">
        <v>649337</v>
      </c>
      <c r="AT1979">
        <v>2412309</v>
      </c>
      <c r="AU1979">
        <v>1440000</v>
      </c>
      <c r="AV1979">
        <v>2160000</v>
      </c>
      <c r="AW1979">
        <v>2160000</v>
      </c>
      <c r="AX1979">
        <v>2160000</v>
      </c>
      <c r="AY1979">
        <v>1728000</v>
      </c>
      <c r="AZ1979">
        <v>1484955</v>
      </c>
      <c r="BA1979">
        <v>17999998</v>
      </c>
      <c r="BB1979" t="s">
        <v>3796</v>
      </c>
      <c r="BC1979" t="s">
        <v>3797</v>
      </c>
      <c r="BD1979" t="s">
        <v>3843</v>
      </c>
      <c r="BE1979" t="s">
        <v>3853</v>
      </c>
      <c r="BF1979" t="s">
        <v>6084</v>
      </c>
      <c r="BG1979" t="s">
        <v>7133</v>
      </c>
      <c r="BH1979" t="s">
        <v>4947</v>
      </c>
      <c r="BI1979" t="s">
        <v>195</v>
      </c>
      <c r="BJ1979" t="s">
        <v>195</v>
      </c>
      <c r="BK1979" t="s">
        <v>3777</v>
      </c>
      <c r="BL1979" t="s">
        <v>7269</v>
      </c>
      <c r="BM1979" t="s">
        <v>4949</v>
      </c>
      <c r="BN1979" t="s">
        <v>5186</v>
      </c>
      <c r="BO1979" t="s">
        <v>4950</v>
      </c>
      <c r="BP1979" s="441" t="str">
        <f t="shared" si="30"/>
        <v>WA.2378.EBD.955.101.B.524111</v>
      </c>
    </row>
    <row r="1980" spans="1:68">
      <c r="A1980" t="s">
        <v>4935</v>
      </c>
      <c r="B1980" t="s">
        <v>4936</v>
      </c>
      <c r="C1980" t="s">
        <v>4937</v>
      </c>
      <c r="D1980" t="s">
        <v>3795</v>
      </c>
      <c r="E1980" t="s">
        <v>197</v>
      </c>
      <c r="F1980" t="s">
        <v>3842</v>
      </c>
      <c r="G1980" t="s">
        <v>2445</v>
      </c>
      <c r="H1980" t="s">
        <v>4938</v>
      </c>
      <c r="I1980">
        <v>5</v>
      </c>
      <c r="J1980" t="s">
        <v>5047</v>
      </c>
      <c r="K1980">
        <v>1</v>
      </c>
      <c r="L1980" t="s">
        <v>805</v>
      </c>
      <c r="M1980" t="s">
        <v>509</v>
      </c>
      <c r="N1980" t="s">
        <v>3156</v>
      </c>
      <c r="O1980" t="s">
        <v>510</v>
      </c>
      <c r="P1980" t="s">
        <v>8</v>
      </c>
      <c r="Q1980" t="s">
        <v>4570</v>
      </c>
      <c r="R1980" t="s">
        <v>4940</v>
      </c>
      <c r="S1980" t="s">
        <v>195</v>
      </c>
      <c r="T1980" t="s">
        <v>4570</v>
      </c>
      <c r="U1980" t="s">
        <v>4570</v>
      </c>
      <c r="V1980" t="s">
        <v>4496</v>
      </c>
      <c r="W1980" t="s">
        <v>4570</v>
      </c>
      <c r="X1980" t="s">
        <v>7270</v>
      </c>
      <c r="Y1980" t="s">
        <v>7271</v>
      </c>
      <c r="Z1980" t="s">
        <v>8</v>
      </c>
      <c r="AA1980">
        <v>0</v>
      </c>
      <c r="AB1980" t="s">
        <v>195</v>
      </c>
      <c r="AC1980">
        <v>0</v>
      </c>
      <c r="AD1980" t="s">
        <v>195</v>
      </c>
      <c r="AE1980">
        <v>0</v>
      </c>
      <c r="AF1980" t="s">
        <v>195</v>
      </c>
      <c r="AG1980">
        <v>0</v>
      </c>
      <c r="AH1980" t="s">
        <v>195</v>
      </c>
      <c r="AI1980">
        <v>10</v>
      </c>
      <c r="AJ1980" t="s">
        <v>25</v>
      </c>
      <c r="AK1980">
        <v>430000</v>
      </c>
      <c r="AL1980">
        <v>4300000</v>
      </c>
      <c r="AM1980" t="s">
        <v>195</v>
      </c>
      <c r="AN1980">
        <v>0</v>
      </c>
      <c r="AO1980" t="s">
        <v>4943</v>
      </c>
      <c r="AP1980">
        <v>364286</v>
      </c>
      <c r="AQ1980">
        <v>14634</v>
      </c>
      <c r="AR1980">
        <v>75614</v>
      </c>
      <c r="AS1980">
        <v>77560</v>
      </c>
      <c r="AT1980">
        <v>288137</v>
      </c>
      <c r="AU1980">
        <v>172000</v>
      </c>
      <c r="AV1980">
        <v>258000</v>
      </c>
      <c r="AW1980">
        <v>258000</v>
      </c>
      <c r="AX1980">
        <v>258000</v>
      </c>
      <c r="AY1980">
        <v>206400</v>
      </c>
      <c r="AZ1980">
        <v>177370</v>
      </c>
      <c r="BA1980">
        <v>2149999</v>
      </c>
      <c r="BB1980" t="s">
        <v>3796</v>
      </c>
      <c r="BC1980" t="s">
        <v>3797</v>
      </c>
      <c r="BD1980" t="s">
        <v>3843</v>
      </c>
      <c r="BE1980" t="s">
        <v>3853</v>
      </c>
      <c r="BF1980" t="s">
        <v>6084</v>
      </c>
      <c r="BG1980" t="s">
        <v>7146</v>
      </c>
      <c r="BH1980" t="s">
        <v>4947</v>
      </c>
      <c r="BI1980" t="s">
        <v>195</v>
      </c>
      <c r="BJ1980" t="s">
        <v>195</v>
      </c>
      <c r="BK1980" t="s">
        <v>3777</v>
      </c>
      <c r="BL1980" t="s">
        <v>7272</v>
      </c>
      <c r="BM1980" t="s">
        <v>4949</v>
      </c>
      <c r="BN1980" t="s">
        <v>5186</v>
      </c>
      <c r="BO1980" t="s">
        <v>4950</v>
      </c>
      <c r="BP1980" s="441" t="str">
        <f t="shared" si="30"/>
        <v>WA.2378.EBD.955.101.C.524111</v>
      </c>
    </row>
    <row r="1981" spans="1:68">
      <c r="A1981" t="s">
        <v>4935</v>
      </c>
      <c r="B1981" t="s">
        <v>4936</v>
      </c>
      <c r="C1981" t="s">
        <v>4937</v>
      </c>
      <c r="D1981" t="s">
        <v>3795</v>
      </c>
      <c r="E1981" t="s">
        <v>197</v>
      </c>
      <c r="F1981" t="s">
        <v>3842</v>
      </c>
      <c r="G1981" t="s">
        <v>2445</v>
      </c>
      <c r="H1981" t="s">
        <v>4938</v>
      </c>
      <c r="I1981">
        <v>5</v>
      </c>
      <c r="J1981" t="s">
        <v>5047</v>
      </c>
      <c r="K1981">
        <v>1</v>
      </c>
      <c r="L1981" t="s">
        <v>805</v>
      </c>
      <c r="M1981" t="s">
        <v>511</v>
      </c>
      <c r="N1981" t="s">
        <v>181</v>
      </c>
      <c r="O1981" t="s">
        <v>510</v>
      </c>
      <c r="P1981" t="s">
        <v>8</v>
      </c>
      <c r="Q1981" t="s">
        <v>4570</v>
      </c>
      <c r="R1981" t="s">
        <v>4940</v>
      </c>
      <c r="S1981" t="s">
        <v>195</v>
      </c>
      <c r="T1981" t="s">
        <v>4570</v>
      </c>
      <c r="U1981" t="s">
        <v>4570</v>
      </c>
      <c r="V1981" t="s">
        <v>4496</v>
      </c>
      <c r="W1981" t="s">
        <v>4570</v>
      </c>
      <c r="X1981" t="s">
        <v>7273</v>
      </c>
      <c r="Y1981" t="s">
        <v>7274</v>
      </c>
      <c r="Z1981" t="s">
        <v>8</v>
      </c>
      <c r="AA1981">
        <v>0</v>
      </c>
      <c r="AB1981" t="s">
        <v>195</v>
      </c>
      <c r="AC1981">
        <v>0</v>
      </c>
      <c r="AD1981" t="s">
        <v>195</v>
      </c>
      <c r="AE1981">
        <v>0</v>
      </c>
      <c r="AF1981" t="s">
        <v>195</v>
      </c>
      <c r="AG1981">
        <v>0</v>
      </c>
      <c r="AH1981" t="s">
        <v>195</v>
      </c>
      <c r="AI1981">
        <v>48</v>
      </c>
      <c r="AJ1981" t="s">
        <v>25</v>
      </c>
      <c r="AK1981">
        <v>650000</v>
      </c>
      <c r="AL1981">
        <v>31200000</v>
      </c>
      <c r="AM1981" t="s">
        <v>195</v>
      </c>
      <c r="AN1981">
        <v>0</v>
      </c>
      <c r="AO1981" t="s">
        <v>4943</v>
      </c>
      <c r="AP1981">
        <v>2643189</v>
      </c>
      <c r="AQ1981">
        <v>106184</v>
      </c>
      <c r="AR1981">
        <v>548641</v>
      </c>
      <c r="AS1981">
        <v>562758</v>
      </c>
      <c r="AT1981">
        <v>2090668</v>
      </c>
      <c r="AU1981">
        <v>1248000</v>
      </c>
      <c r="AV1981">
        <v>1872000</v>
      </c>
      <c r="AW1981">
        <v>1872000</v>
      </c>
      <c r="AX1981">
        <v>1872000</v>
      </c>
      <c r="AY1981">
        <v>1497600</v>
      </c>
      <c r="AZ1981">
        <v>1286961</v>
      </c>
      <c r="BA1981">
        <v>15599999</v>
      </c>
      <c r="BB1981" t="s">
        <v>3796</v>
      </c>
      <c r="BC1981" t="s">
        <v>3797</v>
      </c>
      <c r="BD1981" t="s">
        <v>3843</v>
      </c>
      <c r="BE1981" t="s">
        <v>3853</v>
      </c>
      <c r="BF1981" t="s">
        <v>6084</v>
      </c>
      <c r="BG1981" t="s">
        <v>7155</v>
      </c>
      <c r="BH1981" t="s">
        <v>4947</v>
      </c>
      <c r="BI1981" t="s">
        <v>195</v>
      </c>
      <c r="BJ1981" t="s">
        <v>195</v>
      </c>
      <c r="BK1981" t="s">
        <v>3777</v>
      </c>
      <c r="BL1981" t="s">
        <v>7275</v>
      </c>
      <c r="BM1981" t="s">
        <v>4949</v>
      </c>
      <c r="BN1981" t="s">
        <v>5186</v>
      </c>
      <c r="BO1981" t="s">
        <v>4950</v>
      </c>
      <c r="BP1981" s="441" t="str">
        <f t="shared" si="30"/>
        <v>WA.2378.EBD.955.101.D.524111</v>
      </c>
    </row>
    <row r="1982" spans="1:68">
      <c r="A1982" t="s">
        <v>4935</v>
      </c>
      <c r="B1982" t="s">
        <v>4936</v>
      </c>
      <c r="C1982" t="s">
        <v>4937</v>
      </c>
      <c r="D1982" t="s">
        <v>3795</v>
      </c>
      <c r="E1982" t="s">
        <v>197</v>
      </c>
      <c r="F1982" t="s">
        <v>3842</v>
      </c>
      <c r="G1982" t="s">
        <v>2445</v>
      </c>
      <c r="H1982" t="s">
        <v>4938</v>
      </c>
      <c r="I1982">
        <v>5</v>
      </c>
      <c r="J1982" t="s">
        <v>5047</v>
      </c>
      <c r="K1982">
        <v>1</v>
      </c>
      <c r="L1982" t="s">
        <v>805</v>
      </c>
      <c r="M1982" t="s">
        <v>511</v>
      </c>
      <c r="N1982" t="s">
        <v>181</v>
      </c>
      <c r="O1982" t="s">
        <v>510</v>
      </c>
      <c r="P1982" t="s">
        <v>8</v>
      </c>
      <c r="Q1982" t="s">
        <v>4570</v>
      </c>
      <c r="R1982" t="s">
        <v>4940</v>
      </c>
      <c r="S1982" t="s">
        <v>195</v>
      </c>
      <c r="T1982" t="s">
        <v>4570</v>
      </c>
      <c r="U1982" t="s">
        <v>4570</v>
      </c>
      <c r="V1982" t="s">
        <v>4951</v>
      </c>
      <c r="W1982" t="s">
        <v>4496</v>
      </c>
      <c r="X1982" t="s">
        <v>7276</v>
      </c>
      <c r="Y1982" t="s">
        <v>7277</v>
      </c>
      <c r="Z1982" t="s">
        <v>8</v>
      </c>
      <c r="AA1982">
        <v>0</v>
      </c>
      <c r="AB1982" t="s">
        <v>195</v>
      </c>
      <c r="AC1982">
        <v>0</v>
      </c>
      <c r="AD1982" t="s">
        <v>195</v>
      </c>
      <c r="AE1982">
        <v>0</v>
      </c>
      <c r="AF1982" t="s">
        <v>195</v>
      </c>
      <c r="AG1982">
        <v>0</v>
      </c>
      <c r="AH1982" t="s">
        <v>195</v>
      </c>
      <c r="AI1982">
        <v>15</v>
      </c>
      <c r="AJ1982" t="s">
        <v>25</v>
      </c>
      <c r="AK1982">
        <v>3000000</v>
      </c>
      <c r="AL1982">
        <v>45000000</v>
      </c>
      <c r="AM1982" t="s">
        <v>195</v>
      </c>
      <c r="AN1982">
        <v>0</v>
      </c>
      <c r="AO1982" t="s">
        <v>4943</v>
      </c>
      <c r="AP1982">
        <v>3812292</v>
      </c>
      <c r="AQ1982">
        <v>153149</v>
      </c>
      <c r="AR1982">
        <v>791308</v>
      </c>
      <c r="AS1982">
        <v>811671</v>
      </c>
      <c r="AT1982">
        <v>3015386</v>
      </c>
      <c r="AU1982">
        <v>1800000</v>
      </c>
      <c r="AV1982">
        <v>2700000</v>
      </c>
      <c r="AW1982">
        <v>2700000</v>
      </c>
      <c r="AX1982">
        <v>2700000</v>
      </c>
      <c r="AY1982">
        <v>2160000</v>
      </c>
      <c r="AZ1982">
        <v>1856193</v>
      </c>
      <c r="BA1982">
        <v>22500001</v>
      </c>
      <c r="BB1982" t="s">
        <v>3796</v>
      </c>
      <c r="BC1982" t="s">
        <v>3797</v>
      </c>
      <c r="BD1982" t="s">
        <v>3843</v>
      </c>
      <c r="BE1982" t="s">
        <v>3853</v>
      </c>
      <c r="BF1982" t="s">
        <v>6084</v>
      </c>
      <c r="BG1982" t="s">
        <v>7155</v>
      </c>
      <c r="BH1982" t="s">
        <v>4947</v>
      </c>
      <c r="BI1982" t="s">
        <v>195</v>
      </c>
      <c r="BJ1982" t="s">
        <v>195</v>
      </c>
      <c r="BK1982" t="s">
        <v>3777</v>
      </c>
      <c r="BL1982" t="s">
        <v>7278</v>
      </c>
      <c r="BM1982" t="s">
        <v>4949</v>
      </c>
      <c r="BN1982" t="s">
        <v>5186</v>
      </c>
      <c r="BO1982" t="s">
        <v>4950</v>
      </c>
      <c r="BP1982" s="441" t="str">
        <f t="shared" si="30"/>
        <v>WA.2378.EBD.955.101.D.524111</v>
      </c>
    </row>
    <row r="1983" spans="1:68">
      <c r="A1983" t="s">
        <v>4935</v>
      </c>
      <c r="B1983" t="s">
        <v>4936</v>
      </c>
      <c r="C1983" t="s">
        <v>4937</v>
      </c>
      <c r="D1983" t="s">
        <v>3795</v>
      </c>
      <c r="E1983" t="s">
        <v>197</v>
      </c>
      <c r="F1983" t="s">
        <v>3842</v>
      </c>
      <c r="G1983" t="s">
        <v>2445</v>
      </c>
      <c r="H1983" t="s">
        <v>4938</v>
      </c>
      <c r="I1983">
        <v>5</v>
      </c>
      <c r="J1983" t="s">
        <v>5047</v>
      </c>
      <c r="K1983">
        <v>1</v>
      </c>
      <c r="L1983" t="s">
        <v>805</v>
      </c>
      <c r="M1983" t="s">
        <v>516</v>
      </c>
      <c r="N1983" t="s">
        <v>182</v>
      </c>
      <c r="O1983" t="s">
        <v>510</v>
      </c>
      <c r="P1983" t="s">
        <v>8</v>
      </c>
      <c r="Q1983" t="s">
        <v>4570</v>
      </c>
      <c r="R1983" t="s">
        <v>4940</v>
      </c>
      <c r="S1983" t="s">
        <v>195</v>
      </c>
      <c r="T1983" t="s">
        <v>4570</v>
      </c>
      <c r="U1983" t="s">
        <v>4570</v>
      </c>
      <c r="V1983" t="s">
        <v>4496</v>
      </c>
      <c r="W1983" t="s">
        <v>4570</v>
      </c>
      <c r="X1983" t="s">
        <v>7279</v>
      </c>
      <c r="Y1983" t="s">
        <v>7280</v>
      </c>
      <c r="Z1983" t="s">
        <v>8</v>
      </c>
      <c r="AA1983">
        <v>0</v>
      </c>
      <c r="AB1983" t="s">
        <v>195</v>
      </c>
      <c r="AC1983">
        <v>0</v>
      </c>
      <c r="AD1983" t="s">
        <v>195</v>
      </c>
      <c r="AE1983">
        <v>0</v>
      </c>
      <c r="AF1983" t="s">
        <v>195</v>
      </c>
      <c r="AG1983">
        <v>0</v>
      </c>
      <c r="AH1983" t="s">
        <v>195</v>
      </c>
      <c r="AI1983">
        <v>35</v>
      </c>
      <c r="AJ1983" t="s">
        <v>25</v>
      </c>
      <c r="AK1983">
        <v>1088572</v>
      </c>
      <c r="AL1983">
        <v>38100000</v>
      </c>
      <c r="AM1983" t="s">
        <v>195</v>
      </c>
      <c r="AN1983">
        <v>0</v>
      </c>
      <c r="AO1983" t="s">
        <v>4943</v>
      </c>
      <c r="AP1983">
        <v>3227741</v>
      </c>
      <c r="AQ1983">
        <v>129667</v>
      </c>
      <c r="AR1983">
        <v>669974</v>
      </c>
      <c r="AS1983">
        <v>687215</v>
      </c>
      <c r="AT1983">
        <v>2553027</v>
      </c>
      <c r="AU1983">
        <v>1524000</v>
      </c>
      <c r="AV1983">
        <v>2286000</v>
      </c>
      <c r="AW1983">
        <v>2286000</v>
      </c>
      <c r="AX1983">
        <v>2286000</v>
      </c>
      <c r="AY1983">
        <v>1828800</v>
      </c>
      <c r="AZ1983">
        <v>1571577</v>
      </c>
      <c r="BA1983">
        <v>19049999</v>
      </c>
      <c r="BB1983" t="s">
        <v>3796</v>
      </c>
      <c r="BC1983" t="s">
        <v>3797</v>
      </c>
      <c r="BD1983" t="s">
        <v>3843</v>
      </c>
      <c r="BE1983" t="s">
        <v>3853</v>
      </c>
      <c r="BF1983" t="s">
        <v>6084</v>
      </c>
      <c r="BG1983" t="s">
        <v>7161</v>
      </c>
      <c r="BH1983" t="s">
        <v>4947</v>
      </c>
      <c r="BI1983" t="s">
        <v>195</v>
      </c>
      <c r="BJ1983" t="s">
        <v>195</v>
      </c>
      <c r="BK1983" t="s">
        <v>3777</v>
      </c>
      <c r="BL1983" t="s">
        <v>7281</v>
      </c>
      <c r="BM1983" t="s">
        <v>4949</v>
      </c>
      <c r="BN1983" t="s">
        <v>5186</v>
      </c>
      <c r="BO1983" t="s">
        <v>4950</v>
      </c>
      <c r="BP1983" s="441" t="str">
        <f t="shared" si="30"/>
        <v>WA.2378.EBD.955.101.E.524111</v>
      </c>
    </row>
    <row r="1984" spans="1:68">
      <c r="A1984" t="s">
        <v>4935</v>
      </c>
      <c r="B1984" t="s">
        <v>4936</v>
      </c>
      <c r="C1984" t="s">
        <v>4937</v>
      </c>
      <c r="D1984" t="s">
        <v>3795</v>
      </c>
      <c r="E1984" t="s">
        <v>197</v>
      </c>
      <c r="F1984" t="s">
        <v>3842</v>
      </c>
      <c r="G1984" t="s">
        <v>2445</v>
      </c>
      <c r="H1984" t="s">
        <v>4938</v>
      </c>
      <c r="I1984">
        <v>5</v>
      </c>
      <c r="J1984" t="s">
        <v>5047</v>
      </c>
      <c r="K1984">
        <v>1</v>
      </c>
      <c r="L1984" t="s">
        <v>805</v>
      </c>
      <c r="M1984" t="s">
        <v>516</v>
      </c>
      <c r="N1984" t="s">
        <v>182</v>
      </c>
      <c r="O1984" t="s">
        <v>510</v>
      </c>
      <c r="P1984" t="s">
        <v>8</v>
      </c>
      <c r="Q1984" t="s">
        <v>4570</v>
      </c>
      <c r="R1984" t="s">
        <v>4940</v>
      </c>
      <c r="S1984" t="s">
        <v>195</v>
      </c>
      <c r="T1984" t="s">
        <v>4570</v>
      </c>
      <c r="U1984" t="s">
        <v>4570</v>
      </c>
      <c r="V1984" t="s">
        <v>4951</v>
      </c>
      <c r="W1984" t="s">
        <v>4496</v>
      </c>
      <c r="X1984" t="s">
        <v>7282</v>
      </c>
      <c r="Y1984" t="s">
        <v>7283</v>
      </c>
      <c r="Z1984" t="s">
        <v>8</v>
      </c>
      <c r="AA1984">
        <v>0</v>
      </c>
      <c r="AB1984" t="s">
        <v>195</v>
      </c>
      <c r="AC1984">
        <v>0</v>
      </c>
      <c r="AD1984" t="s">
        <v>195</v>
      </c>
      <c r="AE1984">
        <v>0</v>
      </c>
      <c r="AF1984" t="s">
        <v>195</v>
      </c>
      <c r="AG1984">
        <v>0</v>
      </c>
      <c r="AH1984" t="s">
        <v>195</v>
      </c>
      <c r="AI1984">
        <v>80</v>
      </c>
      <c r="AJ1984" t="s">
        <v>25</v>
      </c>
      <c r="AK1984">
        <v>973125</v>
      </c>
      <c r="AL1984">
        <v>77850000</v>
      </c>
      <c r="AM1984" t="s">
        <v>195</v>
      </c>
      <c r="AN1984">
        <v>0</v>
      </c>
      <c r="AO1984" t="s">
        <v>4943</v>
      </c>
      <c r="AP1984">
        <v>6595265</v>
      </c>
      <c r="AQ1984">
        <v>264949</v>
      </c>
      <c r="AR1984">
        <v>1368964</v>
      </c>
      <c r="AS1984">
        <v>1404191</v>
      </c>
      <c r="AT1984">
        <v>5216618</v>
      </c>
      <c r="AU1984">
        <v>3114000</v>
      </c>
      <c r="AV1984">
        <v>4671000</v>
      </c>
      <c r="AW1984">
        <v>4671000</v>
      </c>
      <c r="AX1984">
        <v>4671000</v>
      </c>
      <c r="AY1984">
        <v>3736800</v>
      </c>
      <c r="AZ1984">
        <v>3211215</v>
      </c>
      <c r="BA1984">
        <v>38924998</v>
      </c>
      <c r="BB1984" t="s">
        <v>3796</v>
      </c>
      <c r="BC1984" t="s">
        <v>3797</v>
      </c>
      <c r="BD1984" t="s">
        <v>3843</v>
      </c>
      <c r="BE1984" t="s">
        <v>3853</v>
      </c>
      <c r="BF1984" t="s">
        <v>6084</v>
      </c>
      <c r="BG1984" t="s">
        <v>7161</v>
      </c>
      <c r="BH1984" t="s">
        <v>4947</v>
      </c>
      <c r="BI1984" t="s">
        <v>195</v>
      </c>
      <c r="BJ1984" t="s">
        <v>195</v>
      </c>
      <c r="BK1984" t="s">
        <v>3777</v>
      </c>
      <c r="BL1984" t="s">
        <v>7284</v>
      </c>
      <c r="BM1984" t="s">
        <v>4949</v>
      </c>
      <c r="BN1984" t="s">
        <v>5186</v>
      </c>
      <c r="BO1984" t="s">
        <v>4950</v>
      </c>
      <c r="BP1984" s="441" t="str">
        <f t="shared" si="30"/>
        <v>WA.2378.EBD.955.101.E.524111</v>
      </c>
    </row>
    <row r="1985" spans="1:68">
      <c r="A1985" t="s">
        <v>4935</v>
      </c>
      <c r="B1985" t="s">
        <v>4936</v>
      </c>
      <c r="C1985" t="s">
        <v>4937</v>
      </c>
      <c r="D1985" t="s">
        <v>3795</v>
      </c>
      <c r="E1985" t="s">
        <v>197</v>
      </c>
      <c r="F1985" t="s">
        <v>3842</v>
      </c>
      <c r="G1985" t="s">
        <v>2445</v>
      </c>
      <c r="H1985" t="s">
        <v>4938</v>
      </c>
      <c r="I1985">
        <v>5</v>
      </c>
      <c r="J1985" t="s">
        <v>5047</v>
      </c>
      <c r="K1985">
        <v>1</v>
      </c>
      <c r="L1985" t="s">
        <v>805</v>
      </c>
      <c r="M1985" t="s">
        <v>516</v>
      </c>
      <c r="N1985" t="s">
        <v>182</v>
      </c>
      <c r="O1985" t="s">
        <v>510</v>
      </c>
      <c r="P1985" t="s">
        <v>8</v>
      </c>
      <c r="Q1985" t="s">
        <v>4570</v>
      </c>
      <c r="R1985" t="s">
        <v>4940</v>
      </c>
      <c r="S1985" t="s">
        <v>195</v>
      </c>
      <c r="T1985" t="s">
        <v>4570</v>
      </c>
      <c r="U1985" t="s">
        <v>4570</v>
      </c>
      <c r="V1985" t="s">
        <v>5001</v>
      </c>
      <c r="W1985" t="s">
        <v>4951</v>
      </c>
      <c r="X1985" t="s">
        <v>7285</v>
      </c>
      <c r="Y1985" t="s">
        <v>7286</v>
      </c>
      <c r="Z1985" t="s">
        <v>8</v>
      </c>
      <c r="AA1985">
        <v>0</v>
      </c>
      <c r="AB1985" t="s">
        <v>195</v>
      </c>
      <c r="AC1985">
        <v>0</v>
      </c>
      <c r="AD1985" t="s">
        <v>195</v>
      </c>
      <c r="AE1985">
        <v>0</v>
      </c>
      <c r="AF1985" t="s">
        <v>195</v>
      </c>
      <c r="AG1985">
        <v>0</v>
      </c>
      <c r="AH1985" t="s">
        <v>195</v>
      </c>
      <c r="AI1985">
        <v>8</v>
      </c>
      <c r="AJ1985" t="s">
        <v>25</v>
      </c>
      <c r="AK1985">
        <v>1750000</v>
      </c>
      <c r="AL1985">
        <v>14000000</v>
      </c>
      <c r="AM1985" t="s">
        <v>195</v>
      </c>
      <c r="AN1985">
        <v>0</v>
      </c>
      <c r="AO1985" t="s">
        <v>4943</v>
      </c>
      <c r="AP1985">
        <v>1186046</v>
      </c>
      <c r="AQ1985">
        <v>47647</v>
      </c>
      <c r="AR1985">
        <v>246185</v>
      </c>
      <c r="AS1985">
        <v>252520</v>
      </c>
      <c r="AT1985">
        <v>938120</v>
      </c>
      <c r="AU1985">
        <v>560000</v>
      </c>
      <c r="AV1985">
        <v>840000</v>
      </c>
      <c r="AW1985">
        <v>840000</v>
      </c>
      <c r="AX1985">
        <v>840000</v>
      </c>
      <c r="AY1985">
        <v>672000</v>
      </c>
      <c r="AZ1985">
        <v>577482</v>
      </c>
      <c r="BA1985">
        <v>7000000</v>
      </c>
      <c r="BB1985" t="s">
        <v>3796</v>
      </c>
      <c r="BC1985" t="s">
        <v>3797</v>
      </c>
      <c r="BD1985" t="s">
        <v>3843</v>
      </c>
      <c r="BE1985" t="s">
        <v>3853</v>
      </c>
      <c r="BF1985" t="s">
        <v>6084</v>
      </c>
      <c r="BG1985" t="s">
        <v>7161</v>
      </c>
      <c r="BH1985" t="s">
        <v>4947</v>
      </c>
      <c r="BI1985" t="s">
        <v>195</v>
      </c>
      <c r="BJ1985" t="s">
        <v>195</v>
      </c>
      <c r="BK1985" t="s">
        <v>3777</v>
      </c>
      <c r="BL1985" t="s">
        <v>7287</v>
      </c>
      <c r="BM1985" t="s">
        <v>4949</v>
      </c>
      <c r="BN1985" t="s">
        <v>5186</v>
      </c>
      <c r="BO1985" t="s">
        <v>4950</v>
      </c>
      <c r="BP1985" s="441" t="str">
        <f t="shared" si="30"/>
        <v>WA.2378.EBD.955.101.E.524111</v>
      </c>
    </row>
    <row r="1986" spans="1:68">
      <c r="A1986" t="s">
        <v>4935</v>
      </c>
      <c r="B1986" t="s">
        <v>4936</v>
      </c>
      <c r="C1986" t="s">
        <v>4937</v>
      </c>
      <c r="D1986" t="s">
        <v>3795</v>
      </c>
      <c r="E1986" t="s">
        <v>197</v>
      </c>
      <c r="F1986" t="s">
        <v>3842</v>
      </c>
      <c r="G1986" t="s">
        <v>2445</v>
      </c>
      <c r="H1986" t="s">
        <v>4938</v>
      </c>
      <c r="I1986">
        <v>5</v>
      </c>
      <c r="J1986" t="s">
        <v>5047</v>
      </c>
      <c r="K1986">
        <v>1</v>
      </c>
      <c r="L1986" t="s">
        <v>805</v>
      </c>
      <c r="M1986" t="s">
        <v>566</v>
      </c>
      <c r="N1986" t="s">
        <v>183</v>
      </c>
      <c r="O1986" t="s">
        <v>510</v>
      </c>
      <c r="P1986" t="s">
        <v>8</v>
      </c>
      <c r="Q1986" t="s">
        <v>4570</v>
      </c>
      <c r="R1986" t="s">
        <v>4940</v>
      </c>
      <c r="S1986" t="s">
        <v>195</v>
      </c>
      <c r="T1986" t="s">
        <v>4570</v>
      </c>
      <c r="U1986" t="s">
        <v>4570</v>
      </c>
      <c r="V1986" t="s">
        <v>4496</v>
      </c>
      <c r="W1986" t="s">
        <v>4570</v>
      </c>
      <c r="X1986" t="s">
        <v>7288</v>
      </c>
      <c r="Y1986" t="s">
        <v>7289</v>
      </c>
      <c r="Z1986" t="s">
        <v>8</v>
      </c>
      <c r="AA1986">
        <v>0</v>
      </c>
      <c r="AB1986" t="s">
        <v>195</v>
      </c>
      <c r="AC1986">
        <v>0</v>
      </c>
      <c r="AD1986" t="s">
        <v>195</v>
      </c>
      <c r="AE1986">
        <v>0</v>
      </c>
      <c r="AF1986" t="s">
        <v>195</v>
      </c>
      <c r="AG1986">
        <v>0</v>
      </c>
      <c r="AH1986" t="s">
        <v>195</v>
      </c>
      <c r="AI1986">
        <v>40</v>
      </c>
      <c r="AJ1986" t="s">
        <v>25</v>
      </c>
      <c r="AK1986">
        <v>4453500</v>
      </c>
      <c r="AL1986">
        <v>178140000</v>
      </c>
      <c r="AM1986" t="s">
        <v>195</v>
      </c>
      <c r="AN1986">
        <v>0</v>
      </c>
      <c r="AO1986" t="s">
        <v>4943</v>
      </c>
      <c r="AP1986">
        <v>15091593</v>
      </c>
      <c r="AQ1986">
        <v>606268</v>
      </c>
      <c r="AR1986">
        <v>3132526</v>
      </c>
      <c r="AS1986">
        <v>3213134</v>
      </c>
      <c r="AT1986">
        <v>11936908</v>
      </c>
      <c r="AU1986">
        <v>7125600</v>
      </c>
      <c r="AV1986">
        <v>10688400</v>
      </c>
      <c r="AW1986">
        <v>10688400</v>
      </c>
      <c r="AX1986">
        <v>10688400</v>
      </c>
      <c r="AY1986">
        <v>8550720</v>
      </c>
      <c r="AZ1986">
        <v>7348051</v>
      </c>
      <c r="BA1986">
        <v>89070000</v>
      </c>
      <c r="BB1986" t="s">
        <v>3796</v>
      </c>
      <c r="BC1986" t="s">
        <v>3797</v>
      </c>
      <c r="BD1986" t="s">
        <v>3843</v>
      </c>
      <c r="BE1986" t="s">
        <v>3853</v>
      </c>
      <c r="BF1986" t="s">
        <v>6084</v>
      </c>
      <c r="BG1986" t="s">
        <v>7173</v>
      </c>
      <c r="BH1986" t="s">
        <v>4947</v>
      </c>
      <c r="BI1986" t="s">
        <v>195</v>
      </c>
      <c r="BJ1986" t="s">
        <v>195</v>
      </c>
      <c r="BK1986" t="s">
        <v>3777</v>
      </c>
      <c r="BL1986" t="s">
        <v>7290</v>
      </c>
      <c r="BM1986" t="s">
        <v>4949</v>
      </c>
      <c r="BN1986" t="s">
        <v>5186</v>
      </c>
      <c r="BO1986" t="s">
        <v>4950</v>
      </c>
      <c r="BP1986" s="441" t="str">
        <f t="shared" ref="BP1986:BP2049" si="31">_xlfn.TEXTJOIN(".",TRUE,D1986,E1986,F1986,J1986,L1986,M1986,O1986)</f>
        <v>WA.2378.EBD.955.101.F.524111</v>
      </c>
    </row>
    <row r="1987" spans="1:68">
      <c r="A1987" t="s">
        <v>4935</v>
      </c>
      <c r="B1987" t="s">
        <v>4936</v>
      </c>
      <c r="C1987" t="s">
        <v>4937</v>
      </c>
      <c r="D1987" t="s">
        <v>3795</v>
      </c>
      <c r="E1987" t="s">
        <v>197</v>
      </c>
      <c r="F1987" t="s">
        <v>3842</v>
      </c>
      <c r="G1987" t="s">
        <v>2445</v>
      </c>
      <c r="H1987" t="s">
        <v>4938</v>
      </c>
      <c r="I1987">
        <v>5</v>
      </c>
      <c r="J1987" t="s">
        <v>5047</v>
      </c>
      <c r="K1987">
        <v>1</v>
      </c>
      <c r="L1987" t="s">
        <v>805</v>
      </c>
      <c r="M1987" t="s">
        <v>566</v>
      </c>
      <c r="N1987" t="s">
        <v>183</v>
      </c>
      <c r="O1987" t="s">
        <v>510</v>
      </c>
      <c r="P1987" t="s">
        <v>8</v>
      </c>
      <c r="Q1987" t="s">
        <v>4570</v>
      </c>
      <c r="R1987" t="s">
        <v>4940</v>
      </c>
      <c r="S1987" t="s">
        <v>195</v>
      </c>
      <c r="T1987" t="s">
        <v>4570</v>
      </c>
      <c r="U1987" t="s">
        <v>4570</v>
      </c>
      <c r="V1987" t="s">
        <v>4951</v>
      </c>
      <c r="W1987" t="s">
        <v>4496</v>
      </c>
      <c r="X1987" t="s">
        <v>7291</v>
      </c>
      <c r="Y1987" t="s">
        <v>7292</v>
      </c>
      <c r="Z1987" t="s">
        <v>8</v>
      </c>
      <c r="AA1987">
        <v>0</v>
      </c>
      <c r="AB1987" t="s">
        <v>195</v>
      </c>
      <c r="AC1987">
        <v>0</v>
      </c>
      <c r="AD1987" t="s">
        <v>195</v>
      </c>
      <c r="AE1987">
        <v>0</v>
      </c>
      <c r="AF1987" t="s">
        <v>195</v>
      </c>
      <c r="AG1987">
        <v>0</v>
      </c>
      <c r="AH1987" t="s">
        <v>195</v>
      </c>
      <c r="AI1987">
        <v>5</v>
      </c>
      <c r="AJ1987" t="s">
        <v>25</v>
      </c>
      <c r="AK1987">
        <v>1500000</v>
      </c>
      <c r="AL1987">
        <v>7500000</v>
      </c>
      <c r="AM1987" t="s">
        <v>195</v>
      </c>
      <c r="AN1987">
        <v>0</v>
      </c>
      <c r="AO1987" t="s">
        <v>4943</v>
      </c>
      <c r="AP1987">
        <v>635382</v>
      </c>
      <c r="AQ1987">
        <v>25525</v>
      </c>
      <c r="AR1987">
        <v>131885</v>
      </c>
      <c r="AS1987">
        <v>135278</v>
      </c>
      <c r="AT1987">
        <v>502564</v>
      </c>
      <c r="AU1987">
        <v>300000</v>
      </c>
      <c r="AV1987">
        <v>450000</v>
      </c>
      <c r="AW1987">
        <v>450000</v>
      </c>
      <c r="AX1987">
        <v>450000</v>
      </c>
      <c r="AY1987">
        <v>360000</v>
      </c>
      <c r="AZ1987">
        <v>309366</v>
      </c>
      <c r="BA1987">
        <v>3750000</v>
      </c>
      <c r="BB1987" t="s">
        <v>3796</v>
      </c>
      <c r="BC1987" t="s">
        <v>3797</v>
      </c>
      <c r="BD1987" t="s">
        <v>3843</v>
      </c>
      <c r="BE1987" t="s">
        <v>3853</v>
      </c>
      <c r="BF1987" t="s">
        <v>6084</v>
      </c>
      <c r="BG1987" t="s">
        <v>7173</v>
      </c>
      <c r="BH1987" t="s">
        <v>4947</v>
      </c>
      <c r="BI1987" t="s">
        <v>195</v>
      </c>
      <c r="BJ1987" t="s">
        <v>195</v>
      </c>
      <c r="BK1987" t="s">
        <v>3777</v>
      </c>
      <c r="BL1987" t="s">
        <v>7293</v>
      </c>
      <c r="BM1987" t="s">
        <v>4949</v>
      </c>
      <c r="BN1987" t="s">
        <v>5186</v>
      </c>
      <c r="BO1987" t="s">
        <v>4950</v>
      </c>
      <c r="BP1987" s="441" t="str">
        <f t="shared" si="31"/>
        <v>WA.2378.EBD.955.101.F.524111</v>
      </c>
    </row>
    <row r="1988" spans="1:68">
      <c r="A1988" t="s">
        <v>4935</v>
      </c>
      <c r="B1988" t="s">
        <v>4936</v>
      </c>
      <c r="C1988" t="s">
        <v>4937</v>
      </c>
      <c r="D1988" t="s">
        <v>3795</v>
      </c>
      <c r="E1988" t="s">
        <v>197</v>
      </c>
      <c r="F1988" t="s">
        <v>3842</v>
      </c>
      <c r="G1988" t="s">
        <v>2445</v>
      </c>
      <c r="H1988" t="s">
        <v>4938</v>
      </c>
      <c r="I1988">
        <v>5</v>
      </c>
      <c r="J1988" t="s">
        <v>6085</v>
      </c>
      <c r="K1988">
        <v>1</v>
      </c>
      <c r="L1988" t="s">
        <v>805</v>
      </c>
      <c r="M1988" t="s">
        <v>8</v>
      </c>
      <c r="N1988" t="s">
        <v>133</v>
      </c>
      <c r="O1988" t="s">
        <v>510</v>
      </c>
      <c r="P1988" t="s">
        <v>8</v>
      </c>
      <c r="Q1988" t="s">
        <v>4570</v>
      </c>
      <c r="R1988" t="s">
        <v>4940</v>
      </c>
      <c r="S1988" t="s">
        <v>195</v>
      </c>
      <c r="T1988" t="s">
        <v>4570</v>
      </c>
      <c r="U1988" t="s">
        <v>4570</v>
      </c>
      <c r="V1988" t="s">
        <v>4496</v>
      </c>
      <c r="W1988" t="s">
        <v>4570</v>
      </c>
      <c r="X1988" t="s">
        <v>7294</v>
      </c>
      <c r="Y1988" t="s">
        <v>7295</v>
      </c>
      <c r="Z1988" t="s">
        <v>8</v>
      </c>
      <c r="AA1988">
        <v>0</v>
      </c>
      <c r="AB1988" t="s">
        <v>195</v>
      </c>
      <c r="AC1988">
        <v>0</v>
      </c>
      <c r="AD1988" t="s">
        <v>195</v>
      </c>
      <c r="AE1988">
        <v>0</v>
      </c>
      <c r="AF1988" t="s">
        <v>195</v>
      </c>
      <c r="AG1988">
        <v>0</v>
      </c>
      <c r="AH1988" t="s">
        <v>195</v>
      </c>
      <c r="AI1988">
        <v>25</v>
      </c>
      <c r="AJ1988" t="s">
        <v>16</v>
      </c>
      <c r="AK1988">
        <v>5000000</v>
      </c>
      <c r="AL1988">
        <v>125000000</v>
      </c>
      <c r="AM1988" t="s">
        <v>195</v>
      </c>
      <c r="AN1988">
        <v>0</v>
      </c>
      <c r="AO1988" t="s">
        <v>4943</v>
      </c>
      <c r="AP1988">
        <v>952500</v>
      </c>
      <c r="AQ1988">
        <v>0</v>
      </c>
      <c r="AR1988">
        <v>4376000</v>
      </c>
      <c r="AS1988">
        <v>405000</v>
      </c>
      <c r="AT1988">
        <v>4818930</v>
      </c>
      <c r="AU1988">
        <v>5460851</v>
      </c>
      <c r="AV1988">
        <v>9758594</v>
      </c>
      <c r="AW1988">
        <v>7427345</v>
      </c>
      <c r="AX1988">
        <v>9683594</v>
      </c>
      <c r="AY1988">
        <v>9808594</v>
      </c>
      <c r="AZ1988">
        <v>9808594</v>
      </c>
      <c r="BA1988">
        <v>62499998</v>
      </c>
      <c r="BB1988" t="s">
        <v>3796</v>
      </c>
      <c r="BC1988" t="s">
        <v>3797</v>
      </c>
      <c r="BD1988" t="s">
        <v>3843</v>
      </c>
      <c r="BE1988" t="s">
        <v>6087</v>
      </c>
      <c r="BF1988" t="s">
        <v>6088</v>
      </c>
      <c r="BG1988" t="s">
        <v>7179</v>
      </c>
      <c r="BH1988" t="s">
        <v>4947</v>
      </c>
      <c r="BI1988" t="s">
        <v>195</v>
      </c>
      <c r="BJ1988" t="s">
        <v>195</v>
      </c>
      <c r="BK1988" t="s">
        <v>3777</v>
      </c>
      <c r="BL1988" t="s">
        <v>7296</v>
      </c>
      <c r="BM1988" t="s">
        <v>4949</v>
      </c>
      <c r="BN1988" t="s">
        <v>5186</v>
      </c>
      <c r="BO1988" t="s">
        <v>4950</v>
      </c>
      <c r="BP1988" s="441" t="str">
        <f t="shared" si="31"/>
        <v>WA.2378.EBD.974.101.A.524111</v>
      </c>
    </row>
    <row r="1989" spans="1:68">
      <c r="A1989" t="s">
        <v>4935</v>
      </c>
      <c r="B1989" t="s">
        <v>4936</v>
      </c>
      <c r="C1989" t="s">
        <v>4937</v>
      </c>
      <c r="D1989" t="s">
        <v>3795</v>
      </c>
      <c r="E1989" t="s">
        <v>197</v>
      </c>
      <c r="F1989" t="s">
        <v>3842</v>
      </c>
      <c r="G1989" t="s">
        <v>2445</v>
      </c>
      <c r="H1989" t="s">
        <v>4938</v>
      </c>
      <c r="I1989">
        <v>5</v>
      </c>
      <c r="J1989" t="s">
        <v>6085</v>
      </c>
      <c r="K1989">
        <v>1</v>
      </c>
      <c r="L1989" t="s">
        <v>805</v>
      </c>
      <c r="M1989" t="s">
        <v>508</v>
      </c>
      <c r="N1989" t="s">
        <v>3383</v>
      </c>
      <c r="O1989" t="s">
        <v>510</v>
      </c>
      <c r="P1989" t="s">
        <v>8</v>
      </c>
      <c r="Q1989" t="s">
        <v>4570</v>
      </c>
      <c r="R1989" t="s">
        <v>4940</v>
      </c>
      <c r="S1989" t="s">
        <v>195</v>
      </c>
      <c r="T1989" t="s">
        <v>4570</v>
      </c>
      <c r="U1989" t="s">
        <v>4570</v>
      </c>
      <c r="V1989" t="s">
        <v>4496</v>
      </c>
      <c r="W1989" t="s">
        <v>4570</v>
      </c>
      <c r="X1989" t="s">
        <v>7297</v>
      </c>
      <c r="Y1989" t="s">
        <v>7298</v>
      </c>
      <c r="Z1989" t="s">
        <v>8</v>
      </c>
      <c r="AA1989">
        <v>0</v>
      </c>
      <c r="AB1989" t="s">
        <v>195</v>
      </c>
      <c r="AC1989">
        <v>0</v>
      </c>
      <c r="AD1989" t="s">
        <v>195</v>
      </c>
      <c r="AE1989">
        <v>0</v>
      </c>
      <c r="AF1989" t="s">
        <v>195</v>
      </c>
      <c r="AG1989">
        <v>0</v>
      </c>
      <c r="AH1989" t="s">
        <v>195</v>
      </c>
      <c r="AI1989">
        <v>7</v>
      </c>
      <c r="AJ1989" t="s">
        <v>25</v>
      </c>
      <c r="AK1989">
        <v>5000000</v>
      </c>
      <c r="AL1989">
        <v>35000000</v>
      </c>
      <c r="AM1989" t="s">
        <v>195</v>
      </c>
      <c r="AN1989">
        <v>0</v>
      </c>
      <c r="AO1989" t="s">
        <v>4943</v>
      </c>
      <c r="AP1989">
        <v>266700</v>
      </c>
      <c r="AQ1989">
        <v>0</v>
      </c>
      <c r="AR1989">
        <v>1225280</v>
      </c>
      <c r="AS1989">
        <v>113400</v>
      </c>
      <c r="AT1989">
        <v>1349300</v>
      </c>
      <c r="AU1989">
        <v>1529038</v>
      </c>
      <c r="AV1989">
        <v>2732406</v>
      </c>
      <c r="AW1989">
        <v>2079656</v>
      </c>
      <c r="AX1989">
        <v>2711406</v>
      </c>
      <c r="AY1989">
        <v>2746406</v>
      </c>
      <c r="AZ1989">
        <v>2746406</v>
      </c>
      <c r="BA1989">
        <v>17500002</v>
      </c>
      <c r="BB1989" t="s">
        <v>3796</v>
      </c>
      <c r="BC1989" t="s">
        <v>3797</v>
      </c>
      <c r="BD1989" t="s">
        <v>3843</v>
      </c>
      <c r="BE1989" t="s">
        <v>6087</v>
      </c>
      <c r="BF1989" t="s">
        <v>6088</v>
      </c>
      <c r="BG1989" t="s">
        <v>7183</v>
      </c>
      <c r="BH1989" t="s">
        <v>4947</v>
      </c>
      <c r="BI1989" t="s">
        <v>195</v>
      </c>
      <c r="BJ1989" t="s">
        <v>195</v>
      </c>
      <c r="BK1989" t="s">
        <v>3777</v>
      </c>
      <c r="BL1989" t="s">
        <v>7299</v>
      </c>
      <c r="BM1989" t="s">
        <v>4949</v>
      </c>
      <c r="BN1989" t="s">
        <v>5186</v>
      </c>
      <c r="BO1989" t="s">
        <v>4950</v>
      </c>
      <c r="BP1989" s="441" t="str">
        <f t="shared" si="31"/>
        <v>WA.2378.EBD.974.101.B.524111</v>
      </c>
    </row>
    <row r="1990" spans="1:68">
      <c r="A1990" t="s">
        <v>4935</v>
      </c>
      <c r="B1990" t="s">
        <v>4936</v>
      </c>
      <c r="C1990" t="s">
        <v>4937</v>
      </c>
      <c r="D1990" t="s">
        <v>3795</v>
      </c>
      <c r="E1990" t="s">
        <v>197</v>
      </c>
      <c r="F1990" t="s">
        <v>3842</v>
      </c>
      <c r="G1990" t="s">
        <v>2445</v>
      </c>
      <c r="H1990" t="s">
        <v>4938</v>
      </c>
      <c r="I1990">
        <v>5</v>
      </c>
      <c r="J1990" t="s">
        <v>6085</v>
      </c>
      <c r="K1990">
        <v>1</v>
      </c>
      <c r="L1990" t="s">
        <v>805</v>
      </c>
      <c r="M1990" t="s">
        <v>508</v>
      </c>
      <c r="N1990" t="s">
        <v>3383</v>
      </c>
      <c r="O1990" t="s">
        <v>510</v>
      </c>
      <c r="P1990" t="s">
        <v>8</v>
      </c>
      <c r="Q1990" t="s">
        <v>4570</v>
      </c>
      <c r="R1990" t="s">
        <v>4940</v>
      </c>
      <c r="S1990" t="s">
        <v>195</v>
      </c>
      <c r="T1990" t="s">
        <v>4570</v>
      </c>
      <c r="U1990" t="s">
        <v>4570</v>
      </c>
      <c r="V1990" t="s">
        <v>4951</v>
      </c>
      <c r="W1990" t="s">
        <v>4496</v>
      </c>
      <c r="X1990" t="s">
        <v>7300</v>
      </c>
      <c r="Y1990" t="s">
        <v>7301</v>
      </c>
      <c r="Z1990" t="s">
        <v>8</v>
      </c>
      <c r="AA1990">
        <v>0</v>
      </c>
      <c r="AB1990" t="s">
        <v>195</v>
      </c>
      <c r="AC1990">
        <v>0</v>
      </c>
      <c r="AD1990" t="s">
        <v>195</v>
      </c>
      <c r="AE1990">
        <v>0</v>
      </c>
      <c r="AF1990" t="s">
        <v>195</v>
      </c>
      <c r="AG1990">
        <v>0</v>
      </c>
      <c r="AH1990" t="s">
        <v>195</v>
      </c>
      <c r="AI1990">
        <v>8</v>
      </c>
      <c r="AJ1990" t="s">
        <v>25</v>
      </c>
      <c r="AK1990">
        <v>5000000</v>
      </c>
      <c r="AL1990">
        <v>40000000</v>
      </c>
      <c r="AM1990" t="s">
        <v>195</v>
      </c>
      <c r="AN1990">
        <v>0</v>
      </c>
      <c r="AO1990" t="s">
        <v>4943</v>
      </c>
      <c r="AP1990">
        <v>304800</v>
      </c>
      <c r="AQ1990">
        <v>0</v>
      </c>
      <c r="AR1990">
        <v>1400320</v>
      </c>
      <c r="AS1990">
        <v>129600</v>
      </c>
      <c r="AT1990">
        <v>1542058</v>
      </c>
      <c r="AU1990">
        <v>1747472</v>
      </c>
      <c r="AV1990">
        <v>3122750</v>
      </c>
      <c r="AW1990">
        <v>2376750</v>
      </c>
      <c r="AX1990">
        <v>3098750</v>
      </c>
      <c r="AY1990">
        <v>3138750</v>
      </c>
      <c r="AZ1990">
        <v>3138750</v>
      </c>
      <c r="BA1990">
        <v>20000000</v>
      </c>
      <c r="BB1990" t="s">
        <v>3796</v>
      </c>
      <c r="BC1990" t="s">
        <v>3797</v>
      </c>
      <c r="BD1990" t="s">
        <v>3843</v>
      </c>
      <c r="BE1990" t="s">
        <v>6087</v>
      </c>
      <c r="BF1990" t="s">
        <v>6088</v>
      </c>
      <c r="BG1990" t="s">
        <v>7183</v>
      </c>
      <c r="BH1990" t="s">
        <v>4947</v>
      </c>
      <c r="BI1990" t="s">
        <v>195</v>
      </c>
      <c r="BJ1990" t="s">
        <v>195</v>
      </c>
      <c r="BK1990" t="s">
        <v>3777</v>
      </c>
      <c r="BL1990" t="s">
        <v>7302</v>
      </c>
      <c r="BM1990" t="s">
        <v>4949</v>
      </c>
      <c r="BN1990" t="s">
        <v>5186</v>
      </c>
      <c r="BO1990" t="s">
        <v>4950</v>
      </c>
      <c r="BP1990" s="441" t="str">
        <f t="shared" si="31"/>
        <v>WA.2378.EBD.974.101.B.524111</v>
      </c>
    </row>
    <row r="1991" spans="1:68">
      <c r="A1991" t="s">
        <v>4935</v>
      </c>
      <c r="B1991" t="s">
        <v>4936</v>
      </c>
      <c r="C1991" t="s">
        <v>4937</v>
      </c>
      <c r="D1991" t="s">
        <v>3795</v>
      </c>
      <c r="E1991" t="s">
        <v>197</v>
      </c>
      <c r="F1991" t="s">
        <v>3842</v>
      </c>
      <c r="G1991" t="s">
        <v>2445</v>
      </c>
      <c r="H1991" t="s">
        <v>4938</v>
      </c>
      <c r="I1991">
        <v>5</v>
      </c>
      <c r="J1991" t="s">
        <v>6085</v>
      </c>
      <c r="K1991">
        <v>1</v>
      </c>
      <c r="L1991" t="s">
        <v>805</v>
      </c>
      <c r="M1991" t="s">
        <v>508</v>
      </c>
      <c r="N1991" t="s">
        <v>3383</v>
      </c>
      <c r="O1991" t="s">
        <v>510</v>
      </c>
      <c r="P1991" t="s">
        <v>8</v>
      </c>
      <c r="Q1991" t="s">
        <v>4570</v>
      </c>
      <c r="R1991" t="s">
        <v>4940</v>
      </c>
      <c r="S1991" t="s">
        <v>195</v>
      </c>
      <c r="T1991" t="s">
        <v>4570</v>
      </c>
      <c r="U1991" t="s">
        <v>4570</v>
      </c>
      <c r="V1991" t="s">
        <v>5001</v>
      </c>
      <c r="W1991" t="s">
        <v>4951</v>
      </c>
      <c r="X1991" t="s">
        <v>7303</v>
      </c>
      <c r="Y1991" t="s">
        <v>7304</v>
      </c>
      <c r="Z1991" t="s">
        <v>8</v>
      </c>
      <c r="AA1991">
        <v>0</v>
      </c>
      <c r="AB1991" t="s">
        <v>195</v>
      </c>
      <c r="AC1991">
        <v>0</v>
      </c>
      <c r="AD1991" t="s">
        <v>195</v>
      </c>
      <c r="AE1991">
        <v>0</v>
      </c>
      <c r="AF1991" t="s">
        <v>195</v>
      </c>
      <c r="AG1991">
        <v>0</v>
      </c>
      <c r="AH1991" t="s">
        <v>195</v>
      </c>
      <c r="AI1991">
        <v>8</v>
      </c>
      <c r="AJ1991" t="s">
        <v>25</v>
      </c>
      <c r="AK1991">
        <v>5000000</v>
      </c>
      <c r="AL1991">
        <v>40000000</v>
      </c>
      <c r="AM1991" t="s">
        <v>195</v>
      </c>
      <c r="AN1991">
        <v>0</v>
      </c>
      <c r="AO1991" t="s">
        <v>4943</v>
      </c>
      <c r="AP1991">
        <v>304800</v>
      </c>
      <c r="AQ1991">
        <v>0</v>
      </c>
      <c r="AR1991">
        <v>1400320</v>
      </c>
      <c r="AS1991">
        <v>129600</v>
      </c>
      <c r="AT1991">
        <v>1542058</v>
      </c>
      <c r="AU1991">
        <v>1747472</v>
      </c>
      <c r="AV1991">
        <v>3122750</v>
      </c>
      <c r="AW1991">
        <v>2376750</v>
      </c>
      <c r="AX1991">
        <v>3098750</v>
      </c>
      <c r="AY1991">
        <v>3138750</v>
      </c>
      <c r="AZ1991">
        <v>3138750</v>
      </c>
      <c r="BA1991">
        <v>20000000</v>
      </c>
      <c r="BB1991" t="s">
        <v>3796</v>
      </c>
      <c r="BC1991" t="s">
        <v>3797</v>
      </c>
      <c r="BD1991" t="s">
        <v>3843</v>
      </c>
      <c r="BE1991" t="s">
        <v>6087</v>
      </c>
      <c r="BF1991" t="s">
        <v>6088</v>
      </c>
      <c r="BG1991" t="s">
        <v>7183</v>
      </c>
      <c r="BH1991" t="s">
        <v>4947</v>
      </c>
      <c r="BI1991" t="s">
        <v>195</v>
      </c>
      <c r="BJ1991" t="s">
        <v>195</v>
      </c>
      <c r="BK1991" t="s">
        <v>3777</v>
      </c>
      <c r="BL1991" t="s">
        <v>7305</v>
      </c>
      <c r="BM1991" t="s">
        <v>4949</v>
      </c>
      <c r="BN1991" t="s">
        <v>5186</v>
      </c>
      <c r="BO1991" t="s">
        <v>4950</v>
      </c>
      <c r="BP1991" s="441" t="str">
        <f t="shared" si="31"/>
        <v>WA.2378.EBD.974.101.B.524111</v>
      </c>
    </row>
    <row r="1992" spans="1:68">
      <c r="A1992" t="s">
        <v>4935</v>
      </c>
      <c r="B1992" t="s">
        <v>4936</v>
      </c>
      <c r="C1992" t="s">
        <v>4937</v>
      </c>
      <c r="D1992" t="s">
        <v>3795</v>
      </c>
      <c r="E1992" t="s">
        <v>197</v>
      </c>
      <c r="F1992" t="s">
        <v>3842</v>
      </c>
      <c r="G1992" t="s">
        <v>2445</v>
      </c>
      <c r="H1992" t="s">
        <v>4938</v>
      </c>
      <c r="I1992">
        <v>5</v>
      </c>
      <c r="J1992" t="s">
        <v>6085</v>
      </c>
      <c r="K1992">
        <v>1</v>
      </c>
      <c r="L1992" t="s">
        <v>805</v>
      </c>
      <c r="M1992" t="s">
        <v>509</v>
      </c>
      <c r="N1992" t="s">
        <v>3406</v>
      </c>
      <c r="O1992" t="s">
        <v>510</v>
      </c>
      <c r="P1992" t="s">
        <v>8</v>
      </c>
      <c r="Q1992" t="s">
        <v>4570</v>
      </c>
      <c r="R1992" t="s">
        <v>4940</v>
      </c>
      <c r="S1992" t="s">
        <v>195</v>
      </c>
      <c r="T1992" t="s">
        <v>4570</v>
      </c>
      <c r="U1992" t="s">
        <v>4570</v>
      </c>
      <c r="V1992" t="s">
        <v>4496</v>
      </c>
      <c r="W1992" t="s">
        <v>4570</v>
      </c>
      <c r="X1992" t="s">
        <v>7306</v>
      </c>
      <c r="Y1992" t="s">
        <v>7307</v>
      </c>
      <c r="Z1992" t="s">
        <v>8</v>
      </c>
      <c r="AA1992">
        <v>0</v>
      </c>
      <c r="AB1992" t="s">
        <v>195</v>
      </c>
      <c r="AC1992">
        <v>0</v>
      </c>
      <c r="AD1992" t="s">
        <v>195</v>
      </c>
      <c r="AE1992">
        <v>0</v>
      </c>
      <c r="AF1992" t="s">
        <v>195</v>
      </c>
      <c r="AG1992">
        <v>0</v>
      </c>
      <c r="AH1992" t="s">
        <v>195</v>
      </c>
      <c r="AI1992">
        <v>20</v>
      </c>
      <c r="AJ1992" t="s">
        <v>25</v>
      </c>
      <c r="AK1992">
        <v>5000000</v>
      </c>
      <c r="AL1992">
        <v>100000000</v>
      </c>
      <c r="AM1992" t="s">
        <v>195</v>
      </c>
      <c r="AN1992">
        <v>0</v>
      </c>
      <c r="AO1992" t="s">
        <v>4943</v>
      </c>
      <c r="AP1992">
        <v>762000</v>
      </c>
      <c r="AQ1992">
        <v>0</v>
      </c>
      <c r="AR1992">
        <v>3500800</v>
      </c>
      <c r="AS1992">
        <v>324000</v>
      </c>
      <c r="AT1992">
        <v>3855144</v>
      </c>
      <c r="AU1992">
        <v>4368681</v>
      </c>
      <c r="AV1992">
        <v>7806875</v>
      </c>
      <c r="AW1992">
        <v>5941876</v>
      </c>
      <c r="AX1992">
        <v>7746875</v>
      </c>
      <c r="AY1992">
        <v>7846875</v>
      </c>
      <c r="AZ1992">
        <v>7846875</v>
      </c>
      <c r="BA1992">
        <v>49999999</v>
      </c>
      <c r="BB1992" t="s">
        <v>3796</v>
      </c>
      <c r="BC1992" t="s">
        <v>3797</v>
      </c>
      <c r="BD1992" t="s">
        <v>3843</v>
      </c>
      <c r="BE1992" t="s">
        <v>6087</v>
      </c>
      <c r="BF1992" t="s">
        <v>6088</v>
      </c>
      <c r="BG1992" t="s">
        <v>7186</v>
      </c>
      <c r="BH1992" t="s">
        <v>4947</v>
      </c>
      <c r="BI1992" t="s">
        <v>195</v>
      </c>
      <c r="BJ1992" t="s">
        <v>195</v>
      </c>
      <c r="BK1992" t="s">
        <v>3777</v>
      </c>
      <c r="BL1992" t="s">
        <v>7308</v>
      </c>
      <c r="BM1992" t="s">
        <v>4949</v>
      </c>
      <c r="BN1992" t="s">
        <v>5186</v>
      </c>
      <c r="BO1992" t="s">
        <v>4950</v>
      </c>
      <c r="BP1992" s="441" t="str">
        <f t="shared" si="31"/>
        <v>WA.2378.EBD.974.101.C.524111</v>
      </c>
    </row>
    <row r="1993" spans="1:68">
      <c r="A1993" t="s">
        <v>4935</v>
      </c>
      <c r="B1993" t="s">
        <v>4936</v>
      </c>
      <c r="C1993" t="s">
        <v>4937</v>
      </c>
      <c r="D1993" t="s">
        <v>3795</v>
      </c>
      <c r="E1993" t="s">
        <v>197</v>
      </c>
      <c r="F1993" t="s">
        <v>3842</v>
      </c>
      <c r="G1993" t="s">
        <v>2445</v>
      </c>
      <c r="H1993" t="s">
        <v>4938</v>
      </c>
      <c r="I1993">
        <v>5</v>
      </c>
      <c r="J1993" t="s">
        <v>6085</v>
      </c>
      <c r="K1993">
        <v>1</v>
      </c>
      <c r="L1993" t="s">
        <v>805</v>
      </c>
      <c r="M1993" t="s">
        <v>511</v>
      </c>
      <c r="N1993" t="s">
        <v>3416</v>
      </c>
      <c r="O1993" t="s">
        <v>510</v>
      </c>
      <c r="P1993" t="s">
        <v>8</v>
      </c>
      <c r="Q1993" t="s">
        <v>4570</v>
      </c>
      <c r="R1993" t="s">
        <v>4940</v>
      </c>
      <c r="S1993" t="s">
        <v>195</v>
      </c>
      <c r="T1993" t="s">
        <v>4570</v>
      </c>
      <c r="U1993" t="s">
        <v>4570</v>
      </c>
      <c r="V1993" t="s">
        <v>4496</v>
      </c>
      <c r="W1993" t="s">
        <v>4570</v>
      </c>
      <c r="X1993" t="s">
        <v>7309</v>
      </c>
      <c r="Y1993" t="s">
        <v>7310</v>
      </c>
      <c r="Z1993" t="s">
        <v>8</v>
      </c>
      <c r="AA1993">
        <v>0</v>
      </c>
      <c r="AB1993" t="s">
        <v>195</v>
      </c>
      <c r="AC1993">
        <v>0</v>
      </c>
      <c r="AD1993" t="s">
        <v>195</v>
      </c>
      <c r="AE1993">
        <v>0</v>
      </c>
      <c r="AF1993" t="s">
        <v>195</v>
      </c>
      <c r="AG1993">
        <v>0</v>
      </c>
      <c r="AH1993" t="s">
        <v>195</v>
      </c>
      <c r="AI1993">
        <v>2</v>
      </c>
      <c r="AJ1993" t="s">
        <v>25</v>
      </c>
      <c r="AK1993">
        <v>5000000</v>
      </c>
      <c r="AL1993">
        <v>10000000</v>
      </c>
      <c r="AM1993" t="s">
        <v>195</v>
      </c>
      <c r="AN1993">
        <v>0</v>
      </c>
      <c r="AO1993" t="s">
        <v>4943</v>
      </c>
      <c r="AP1993">
        <v>76200</v>
      </c>
      <c r="AQ1993">
        <v>0</v>
      </c>
      <c r="AR1993">
        <v>350080</v>
      </c>
      <c r="AS1993">
        <v>32400</v>
      </c>
      <c r="AT1993">
        <v>385514</v>
      </c>
      <c r="AU1993">
        <v>436868</v>
      </c>
      <c r="AV1993">
        <v>780688</v>
      </c>
      <c r="AW1993">
        <v>594188</v>
      </c>
      <c r="AX1993">
        <v>774688</v>
      </c>
      <c r="AY1993">
        <v>784688</v>
      </c>
      <c r="AZ1993">
        <v>784688</v>
      </c>
      <c r="BA1993">
        <v>4999998</v>
      </c>
      <c r="BB1993" t="s">
        <v>3796</v>
      </c>
      <c r="BC1993" t="s">
        <v>3797</v>
      </c>
      <c r="BD1993" t="s">
        <v>3843</v>
      </c>
      <c r="BE1993" t="s">
        <v>6087</v>
      </c>
      <c r="BF1993" t="s">
        <v>6088</v>
      </c>
      <c r="BG1993" t="s">
        <v>7188</v>
      </c>
      <c r="BH1993" t="s">
        <v>4947</v>
      </c>
      <c r="BI1993" t="s">
        <v>195</v>
      </c>
      <c r="BJ1993" t="s">
        <v>195</v>
      </c>
      <c r="BK1993" t="s">
        <v>3777</v>
      </c>
      <c r="BL1993" t="s">
        <v>7311</v>
      </c>
      <c r="BM1993" t="s">
        <v>4949</v>
      </c>
      <c r="BN1993" t="s">
        <v>5186</v>
      </c>
      <c r="BO1993" t="s">
        <v>4950</v>
      </c>
      <c r="BP1993" s="441" t="str">
        <f t="shared" si="31"/>
        <v>WA.2378.EBD.974.101.D.524111</v>
      </c>
    </row>
    <row r="1994" spans="1:68">
      <c r="A1994" t="s">
        <v>5010</v>
      </c>
      <c r="B1994" t="s">
        <v>4936</v>
      </c>
      <c r="C1994" t="s">
        <v>4937</v>
      </c>
      <c r="D1994" t="s">
        <v>3795</v>
      </c>
      <c r="E1994" t="s">
        <v>197</v>
      </c>
      <c r="F1994" t="s">
        <v>3842</v>
      </c>
      <c r="G1994" t="s">
        <v>2445</v>
      </c>
      <c r="H1994" t="s">
        <v>4938</v>
      </c>
      <c r="I1994">
        <v>5</v>
      </c>
      <c r="J1994" t="s">
        <v>5047</v>
      </c>
      <c r="K1994">
        <v>1</v>
      </c>
      <c r="L1994" t="s">
        <v>805</v>
      </c>
      <c r="M1994" t="s">
        <v>8</v>
      </c>
      <c r="N1994" t="s">
        <v>179</v>
      </c>
      <c r="O1994" t="s">
        <v>510</v>
      </c>
      <c r="P1994" t="s">
        <v>8</v>
      </c>
      <c r="Q1994" t="s">
        <v>4570</v>
      </c>
      <c r="R1994" t="s">
        <v>4940</v>
      </c>
      <c r="S1994" t="s">
        <v>195</v>
      </c>
      <c r="T1994" t="s">
        <v>4570</v>
      </c>
      <c r="U1994" t="s">
        <v>4570</v>
      </c>
      <c r="V1994" t="s">
        <v>4496</v>
      </c>
      <c r="W1994" t="s">
        <v>4570</v>
      </c>
      <c r="X1994" t="s">
        <v>7252</v>
      </c>
      <c r="Y1994" t="s">
        <v>7253</v>
      </c>
      <c r="Z1994" t="s">
        <v>8</v>
      </c>
      <c r="AA1994">
        <v>0</v>
      </c>
      <c r="AB1994" t="s">
        <v>195</v>
      </c>
      <c r="AC1994">
        <v>0</v>
      </c>
      <c r="AD1994" t="s">
        <v>195</v>
      </c>
      <c r="AE1994">
        <v>0</v>
      </c>
      <c r="AF1994" t="s">
        <v>195</v>
      </c>
      <c r="AG1994">
        <v>0</v>
      </c>
      <c r="AH1994" t="s">
        <v>195</v>
      </c>
      <c r="AI1994">
        <v>8</v>
      </c>
      <c r="AJ1994" t="s">
        <v>25</v>
      </c>
      <c r="AK1994">
        <v>2600000</v>
      </c>
      <c r="AL1994">
        <v>20800000</v>
      </c>
      <c r="AM1994" t="s">
        <v>195</v>
      </c>
      <c r="AN1994">
        <v>0</v>
      </c>
      <c r="AO1994" t="s">
        <v>5011</v>
      </c>
      <c r="AP1994">
        <v>881063</v>
      </c>
      <c r="AQ1994">
        <v>35395</v>
      </c>
      <c r="AR1994">
        <v>182880</v>
      </c>
      <c r="AS1994">
        <v>402559</v>
      </c>
      <c r="AT1994">
        <v>99840</v>
      </c>
      <c r="AU1994">
        <v>204273</v>
      </c>
      <c r="AV1994">
        <v>624000</v>
      </c>
      <c r="AW1994">
        <v>624000</v>
      </c>
      <c r="AX1994">
        <v>624000</v>
      </c>
      <c r="AY1994">
        <v>499200</v>
      </c>
      <c r="AZ1994">
        <v>428987</v>
      </c>
      <c r="BA1994">
        <v>16193803</v>
      </c>
      <c r="BB1994" t="s">
        <v>3796</v>
      </c>
      <c r="BC1994" t="s">
        <v>3797</v>
      </c>
      <c r="BD1994" t="s">
        <v>3843</v>
      </c>
      <c r="BE1994" t="s">
        <v>3853</v>
      </c>
      <c r="BF1994" t="s">
        <v>6084</v>
      </c>
      <c r="BG1994" t="s">
        <v>7116</v>
      </c>
      <c r="BH1994" t="s">
        <v>4947</v>
      </c>
      <c r="BI1994" t="s">
        <v>195</v>
      </c>
      <c r="BJ1994" t="s">
        <v>195</v>
      </c>
      <c r="BK1994" t="s">
        <v>3777</v>
      </c>
      <c r="BL1994" t="s">
        <v>7254</v>
      </c>
      <c r="BM1994" t="s">
        <v>4949</v>
      </c>
      <c r="BN1994" t="s">
        <v>5186</v>
      </c>
      <c r="BO1994" t="s">
        <v>4950</v>
      </c>
      <c r="BP1994" s="441" t="str">
        <f t="shared" si="31"/>
        <v>WA.2378.EBD.955.101.A.524111</v>
      </c>
    </row>
    <row r="1995" spans="1:68">
      <c r="A1995" t="s">
        <v>5010</v>
      </c>
      <c r="B1995" t="s">
        <v>4936</v>
      </c>
      <c r="C1995" t="s">
        <v>4937</v>
      </c>
      <c r="D1995" t="s">
        <v>3795</v>
      </c>
      <c r="E1995" t="s">
        <v>197</v>
      </c>
      <c r="F1995" t="s">
        <v>3842</v>
      </c>
      <c r="G1995" t="s">
        <v>2445</v>
      </c>
      <c r="H1995" t="s">
        <v>4938</v>
      </c>
      <c r="I1995">
        <v>5</v>
      </c>
      <c r="J1995" t="s">
        <v>5047</v>
      </c>
      <c r="K1995">
        <v>1</v>
      </c>
      <c r="L1995" t="s">
        <v>805</v>
      </c>
      <c r="M1995" t="s">
        <v>8</v>
      </c>
      <c r="N1995" t="s">
        <v>179</v>
      </c>
      <c r="O1995" t="s">
        <v>510</v>
      </c>
      <c r="P1995" t="s">
        <v>8</v>
      </c>
      <c r="Q1995" t="s">
        <v>4570</v>
      </c>
      <c r="R1995" t="s">
        <v>4940</v>
      </c>
      <c r="S1995" t="s">
        <v>195</v>
      </c>
      <c r="T1995" t="s">
        <v>4570</v>
      </c>
      <c r="U1995" t="s">
        <v>4570</v>
      </c>
      <c r="V1995" t="s">
        <v>4951</v>
      </c>
      <c r="W1995" t="s">
        <v>4496</v>
      </c>
      <c r="X1995" t="s">
        <v>7255</v>
      </c>
      <c r="Y1995" t="s">
        <v>7256</v>
      </c>
      <c r="Z1995" t="s">
        <v>8</v>
      </c>
      <c r="AA1995">
        <v>0</v>
      </c>
      <c r="AB1995" t="s">
        <v>195</v>
      </c>
      <c r="AC1995">
        <v>0</v>
      </c>
      <c r="AD1995" t="s">
        <v>195</v>
      </c>
      <c r="AE1995">
        <v>0</v>
      </c>
      <c r="AF1995" t="s">
        <v>195</v>
      </c>
      <c r="AG1995">
        <v>0</v>
      </c>
      <c r="AH1995" t="s">
        <v>195</v>
      </c>
      <c r="AI1995">
        <v>18</v>
      </c>
      <c r="AJ1995" t="s">
        <v>25</v>
      </c>
      <c r="AK1995">
        <v>2250000</v>
      </c>
      <c r="AL1995">
        <v>40500000</v>
      </c>
      <c r="AM1995" t="s">
        <v>195</v>
      </c>
      <c r="AN1995">
        <v>0</v>
      </c>
      <c r="AO1995" t="s">
        <v>5011</v>
      </c>
      <c r="AP1995">
        <v>1715531</v>
      </c>
      <c r="AQ1995">
        <v>68917</v>
      </c>
      <c r="AR1995">
        <v>356089</v>
      </c>
      <c r="AS1995">
        <v>783830</v>
      </c>
      <c r="AT1995">
        <v>194400</v>
      </c>
      <c r="AU1995">
        <v>397742</v>
      </c>
      <c r="AV1995">
        <v>1215000</v>
      </c>
      <c r="AW1995">
        <v>1215000</v>
      </c>
      <c r="AX1995">
        <v>1215000</v>
      </c>
      <c r="AY1995">
        <v>972000</v>
      </c>
      <c r="AZ1995">
        <v>835287</v>
      </c>
      <c r="BA1995">
        <v>31531204</v>
      </c>
      <c r="BB1995" t="s">
        <v>3796</v>
      </c>
      <c r="BC1995" t="s">
        <v>3797</v>
      </c>
      <c r="BD1995" t="s">
        <v>3843</v>
      </c>
      <c r="BE1995" t="s">
        <v>3853</v>
      </c>
      <c r="BF1995" t="s">
        <v>6084</v>
      </c>
      <c r="BG1995" t="s">
        <v>7116</v>
      </c>
      <c r="BH1995" t="s">
        <v>4947</v>
      </c>
      <c r="BI1995" t="s">
        <v>195</v>
      </c>
      <c r="BJ1995" t="s">
        <v>195</v>
      </c>
      <c r="BK1995" t="s">
        <v>3777</v>
      </c>
      <c r="BL1995" t="s">
        <v>7257</v>
      </c>
      <c r="BM1995" t="s">
        <v>4949</v>
      </c>
      <c r="BN1995" t="s">
        <v>5186</v>
      </c>
      <c r="BO1995" t="s">
        <v>4950</v>
      </c>
      <c r="BP1995" s="441" t="str">
        <f t="shared" si="31"/>
        <v>WA.2378.EBD.955.101.A.524111</v>
      </c>
    </row>
    <row r="1996" spans="1:68">
      <c r="A1996" t="s">
        <v>5010</v>
      </c>
      <c r="B1996" t="s">
        <v>4936</v>
      </c>
      <c r="C1996" t="s">
        <v>4937</v>
      </c>
      <c r="D1996" t="s">
        <v>3795</v>
      </c>
      <c r="E1996" t="s">
        <v>197</v>
      </c>
      <c r="F1996" t="s">
        <v>3842</v>
      </c>
      <c r="G1996" t="s">
        <v>2445</v>
      </c>
      <c r="H1996" t="s">
        <v>4938</v>
      </c>
      <c r="I1996">
        <v>5</v>
      </c>
      <c r="J1996" t="s">
        <v>5047</v>
      </c>
      <c r="K1996">
        <v>1</v>
      </c>
      <c r="L1996" t="s">
        <v>805</v>
      </c>
      <c r="M1996" t="s">
        <v>8</v>
      </c>
      <c r="N1996" t="s">
        <v>179</v>
      </c>
      <c r="O1996" t="s">
        <v>510</v>
      </c>
      <c r="P1996" t="s">
        <v>8</v>
      </c>
      <c r="Q1996" t="s">
        <v>4570</v>
      </c>
      <c r="R1996" t="s">
        <v>4940</v>
      </c>
      <c r="S1996" t="s">
        <v>195</v>
      </c>
      <c r="T1996" t="s">
        <v>4570</v>
      </c>
      <c r="U1996" t="s">
        <v>4570</v>
      </c>
      <c r="V1996" t="s">
        <v>5001</v>
      </c>
      <c r="W1996" t="s">
        <v>4951</v>
      </c>
      <c r="X1996" t="s">
        <v>7258</v>
      </c>
      <c r="Y1996" t="s">
        <v>7259</v>
      </c>
      <c r="Z1996" t="s">
        <v>8</v>
      </c>
      <c r="AA1996">
        <v>0</v>
      </c>
      <c r="AB1996" t="s">
        <v>195</v>
      </c>
      <c r="AC1996">
        <v>0</v>
      </c>
      <c r="AD1996" t="s">
        <v>195</v>
      </c>
      <c r="AE1996">
        <v>0</v>
      </c>
      <c r="AF1996" t="s">
        <v>195</v>
      </c>
      <c r="AG1996">
        <v>0</v>
      </c>
      <c r="AH1996" t="s">
        <v>195</v>
      </c>
      <c r="AI1996">
        <v>20</v>
      </c>
      <c r="AJ1996" t="s">
        <v>25</v>
      </c>
      <c r="AK1996">
        <v>3000000</v>
      </c>
      <c r="AL1996">
        <v>60000000</v>
      </c>
      <c r="AM1996" t="s">
        <v>195</v>
      </c>
      <c r="AN1996">
        <v>0</v>
      </c>
      <c r="AO1996" t="s">
        <v>5011</v>
      </c>
      <c r="AP1996">
        <v>2541528</v>
      </c>
      <c r="AQ1996">
        <v>102100</v>
      </c>
      <c r="AR1996">
        <v>527539</v>
      </c>
      <c r="AS1996">
        <v>1161229</v>
      </c>
      <c r="AT1996">
        <v>288000</v>
      </c>
      <c r="AU1996">
        <v>589248</v>
      </c>
      <c r="AV1996">
        <v>1800000</v>
      </c>
      <c r="AW1996">
        <v>1800000</v>
      </c>
      <c r="AX1996">
        <v>1800000</v>
      </c>
      <c r="AY1996">
        <v>1440000</v>
      </c>
      <c r="AZ1996">
        <v>1237462</v>
      </c>
      <c r="BA1996">
        <v>46712894</v>
      </c>
      <c r="BB1996" t="s">
        <v>3796</v>
      </c>
      <c r="BC1996" t="s">
        <v>3797</v>
      </c>
      <c r="BD1996" t="s">
        <v>3843</v>
      </c>
      <c r="BE1996" t="s">
        <v>3853</v>
      </c>
      <c r="BF1996" t="s">
        <v>6084</v>
      </c>
      <c r="BG1996" t="s">
        <v>7116</v>
      </c>
      <c r="BH1996" t="s">
        <v>4947</v>
      </c>
      <c r="BI1996" t="s">
        <v>195</v>
      </c>
      <c r="BJ1996" t="s">
        <v>195</v>
      </c>
      <c r="BK1996" t="s">
        <v>3777</v>
      </c>
      <c r="BL1996" t="s">
        <v>7260</v>
      </c>
      <c r="BM1996" t="s">
        <v>4949</v>
      </c>
      <c r="BN1996" t="s">
        <v>5186</v>
      </c>
      <c r="BO1996" t="s">
        <v>4950</v>
      </c>
      <c r="BP1996" s="441" t="str">
        <f t="shared" si="31"/>
        <v>WA.2378.EBD.955.101.A.524111</v>
      </c>
    </row>
    <row r="1997" spans="1:68">
      <c r="A1997" t="s">
        <v>5010</v>
      </c>
      <c r="B1997" t="s">
        <v>4936</v>
      </c>
      <c r="C1997" t="s">
        <v>4937</v>
      </c>
      <c r="D1997" t="s">
        <v>3795</v>
      </c>
      <c r="E1997" t="s">
        <v>197</v>
      </c>
      <c r="F1997" t="s">
        <v>3842</v>
      </c>
      <c r="G1997" t="s">
        <v>2445</v>
      </c>
      <c r="H1997" t="s">
        <v>4938</v>
      </c>
      <c r="I1997">
        <v>5</v>
      </c>
      <c r="J1997" t="s">
        <v>5047</v>
      </c>
      <c r="K1997">
        <v>1</v>
      </c>
      <c r="L1997" t="s">
        <v>805</v>
      </c>
      <c r="M1997" t="s">
        <v>8</v>
      </c>
      <c r="N1997" t="s">
        <v>179</v>
      </c>
      <c r="O1997" t="s">
        <v>510</v>
      </c>
      <c r="P1997" t="s">
        <v>8</v>
      </c>
      <c r="Q1997" t="s">
        <v>4570</v>
      </c>
      <c r="R1997" t="s">
        <v>4940</v>
      </c>
      <c r="S1997" t="s">
        <v>195</v>
      </c>
      <c r="T1997" t="s">
        <v>4570</v>
      </c>
      <c r="U1997" t="s">
        <v>4570</v>
      </c>
      <c r="V1997" t="s">
        <v>5092</v>
      </c>
      <c r="W1997" t="s">
        <v>5001</v>
      </c>
      <c r="X1997" t="s">
        <v>7261</v>
      </c>
      <c r="Y1997" t="s">
        <v>7262</v>
      </c>
      <c r="Z1997" t="s">
        <v>8</v>
      </c>
      <c r="AA1997">
        <v>0</v>
      </c>
      <c r="AB1997" t="s">
        <v>195</v>
      </c>
      <c r="AC1997">
        <v>0</v>
      </c>
      <c r="AD1997" t="s">
        <v>195</v>
      </c>
      <c r="AE1997">
        <v>0</v>
      </c>
      <c r="AF1997" t="s">
        <v>195</v>
      </c>
      <c r="AG1997">
        <v>0</v>
      </c>
      <c r="AH1997" t="s">
        <v>195</v>
      </c>
      <c r="AI1997">
        <v>105</v>
      </c>
      <c r="AJ1997" t="s">
        <v>25</v>
      </c>
      <c r="AK1997">
        <v>3600000</v>
      </c>
      <c r="AL1997">
        <v>378000000</v>
      </c>
      <c r="AM1997" t="s">
        <v>195</v>
      </c>
      <c r="AN1997">
        <v>0</v>
      </c>
      <c r="AO1997" t="s">
        <v>5011</v>
      </c>
      <c r="AP1997">
        <v>16011627</v>
      </c>
      <c r="AQ1997">
        <v>643228</v>
      </c>
      <c r="AR1997">
        <v>3323496</v>
      </c>
      <c r="AS1997">
        <v>7315744</v>
      </c>
      <c r="AT1997">
        <v>1814400</v>
      </c>
      <c r="AU1997">
        <v>3712262</v>
      </c>
      <c r="AV1997">
        <v>11340000</v>
      </c>
      <c r="AW1997">
        <v>11340000</v>
      </c>
      <c r="AX1997">
        <v>11340000</v>
      </c>
      <c r="AY1997">
        <v>9072000</v>
      </c>
      <c r="AZ1997">
        <v>7796012</v>
      </c>
      <c r="BA1997">
        <v>294291231</v>
      </c>
      <c r="BB1997" t="s">
        <v>3796</v>
      </c>
      <c r="BC1997" t="s">
        <v>3797</v>
      </c>
      <c r="BD1997" t="s">
        <v>3843</v>
      </c>
      <c r="BE1997" t="s">
        <v>3853</v>
      </c>
      <c r="BF1997" t="s">
        <v>6084</v>
      </c>
      <c r="BG1997" t="s">
        <v>7116</v>
      </c>
      <c r="BH1997" t="s">
        <v>4947</v>
      </c>
      <c r="BI1997" t="s">
        <v>195</v>
      </c>
      <c r="BJ1997" t="s">
        <v>195</v>
      </c>
      <c r="BK1997" t="s">
        <v>3777</v>
      </c>
      <c r="BL1997" t="s">
        <v>7263</v>
      </c>
      <c r="BM1997" t="s">
        <v>4949</v>
      </c>
      <c r="BN1997" t="s">
        <v>5186</v>
      </c>
      <c r="BO1997" t="s">
        <v>4950</v>
      </c>
      <c r="BP1997" s="441" t="str">
        <f t="shared" si="31"/>
        <v>WA.2378.EBD.955.101.A.524111</v>
      </c>
    </row>
    <row r="1998" spans="1:68">
      <c r="A1998" t="s">
        <v>5010</v>
      </c>
      <c r="B1998" t="s">
        <v>4936</v>
      </c>
      <c r="C1998" t="s">
        <v>4937</v>
      </c>
      <c r="D1998" t="s">
        <v>3795</v>
      </c>
      <c r="E1998" t="s">
        <v>197</v>
      </c>
      <c r="F1998" t="s">
        <v>3842</v>
      </c>
      <c r="G1998" t="s">
        <v>2445</v>
      </c>
      <c r="H1998" t="s">
        <v>4938</v>
      </c>
      <c r="I1998">
        <v>5</v>
      </c>
      <c r="J1998" t="s">
        <v>5047</v>
      </c>
      <c r="K1998">
        <v>1</v>
      </c>
      <c r="L1998" t="s">
        <v>805</v>
      </c>
      <c r="M1998" t="s">
        <v>508</v>
      </c>
      <c r="N1998" t="s">
        <v>3124</v>
      </c>
      <c r="O1998" t="s">
        <v>510</v>
      </c>
      <c r="P1998" t="s">
        <v>8</v>
      </c>
      <c r="Q1998" t="s">
        <v>4570</v>
      </c>
      <c r="R1998" t="s">
        <v>4940</v>
      </c>
      <c r="S1998" t="s">
        <v>195</v>
      </c>
      <c r="T1998" t="s">
        <v>4570</v>
      </c>
      <c r="U1998" t="s">
        <v>4570</v>
      </c>
      <c r="V1998" t="s">
        <v>4496</v>
      </c>
      <c r="W1998" t="s">
        <v>4570</v>
      </c>
      <c r="X1998" t="s">
        <v>7264</v>
      </c>
      <c r="Y1998" t="s">
        <v>7265</v>
      </c>
      <c r="Z1998" t="s">
        <v>8</v>
      </c>
      <c r="AA1998">
        <v>0</v>
      </c>
      <c r="AB1998" t="s">
        <v>195</v>
      </c>
      <c r="AC1998">
        <v>0</v>
      </c>
      <c r="AD1998" t="s">
        <v>195</v>
      </c>
      <c r="AE1998">
        <v>0</v>
      </c>
      <c r="AF1998" t="s">
        <v>195</v>
      </c>
      <c r="AG1998">
        <v>0</v>
      </c>
      <c r="AH1998" t="s">
        <v>195</v>
      </c>
      <c r="AI1998">
        <v>10</v>
      </c>
      <c r="AJ1998" t="s">
        <v>25</v>
      </c>
      <c r="AK1998">
        <v>430000</v>
      </c>
      <c r="AL1998">
        <v>4300000</v>
      </c>
      <c r="AM1998" t="s">
        <v>195</v>
      </c>
      <c r="AN1998">
        <v>0</v>
      </c>
      <c r="AO1998" t="s">
        <v>5011</v>
      </c>
      <c r="AP1998">
        <v>182143</v>
      </c>
      <c r="AQ1998">
        <v>7317</v>
      </c>
      <c r="AR1998">
        <v>37807</v>
      </c>
      <c r="AS1998">
        <v>83221</v>
      </c>
      <c r="AT1998">
        <v>20640</v>
      </c>
      <c r="AU1998">
        <v>42229</v>
      </c>
      <c r="AV1998">
        <v>129000</v>
      </c>
      <c r="AW1998">
        <v>129000</v>
      </c>
      <c r="AX1998">
        <v>129000</v>
      </c>
      <c r="AY1998">
        <v>103200</v>
      </c>
      <c r="AZ1998">
        <v>88685</v>
      </c>
      <c r="BA1998">
        <v>3347758</v>
      </c>
      <c r="BB1998" t="s">
        <v>3796</v>
      </c>
      <c r="BC1998" t="s">
        <v>3797</v>
      </c>
      <c r="BD1998" t="s">
        <v>3843</v>
      </c>
      <c r="BE1998" t="s">
        <v>3853</v>
      </c>
      <c r="BF1998" t="s">
        <v>6084</v>
      </c>
      <c r="BG1998" t="s">
        <v>7133</v>
      </c>
      <c r="BH1998" t="s">
        <v>4947</v>
      </c>
      <c r="BI1998" t="s">
        <v>195</v>
      </c>
      <c r="BJ1998" t="s">
        <v>195</v>
      </c>
      <c r="BK1998" t="s">
        <v>3777</v>
      </c>
      <c r="BL1998" t="s">
        <v>7266</v>
      </c>
      <c r="BM1998" t="s">
        <v>4949</v>
      </c>
      <c r="BN1998" t="s">
        <v>5186</v>
      </c>
      <c r="BO1998" t="s">
        <v>4950</v>
      </c>
      <c r="BP1998" s="441" t="str">
        <f t="shared" si="31"/>
        <v>WA.2378.EBD.955.101.B.524111</v>
      </c>
    </row>
    <row r="1999" spans="1:68">
      <c r="A1999" t="s">
        <v>5010</v>
      </c>
      <c r="B1999" t="s">
        <v>4936</v>
      </c>
      <c r="C1999" t="s">
        <v>4937</v>
      </c>
      <c r="D1999" t="s">
        <v>3795</v>
      </c>
      <c r="E1999" t="s">
        <v>197</v>
      </c>
      <c r="F1999" t="s">
        <v>3842</v>
      </c>
      <c r="G1999" t="s">
        <v>2445</v>
      </c>
      <c r="H1999" t="s">
        <v>4938</v>
      </c>
      <c r="I1999">
        <v>5</v>
      </c>
      <c r="J1999" t="s">
        <v>5047</v>
      </c>
      <c r="K1999">
        <v>1</v>
      </c>
      <c r="L1999" t="s">
        <v>805</v>
      </c>
      <c r="M1999" t="s">
        <v>508</v>
      </c>
      <c r="N1999" t="s">
        <v>3124</v>
      </c>
      <c r="O1999" t="s">
        <v>510</v>
      </c>
      <c r="P1999" t="s">
        <v>8</v>
      </c>
      <c r="Q1999" t="s">
        <v>4570</v>
      </c>
      <c r="R1999" t="s">
        <v>4940</v>
      </c>
      <c r="S1999" t="s">
        <v>195</v>
      </c>
      <c r="T1999" t="s">
        <v>4570</v>
      </c>
      <c r="U1999" t="s">
        <v>4570</v>
      </c>
      <c r="V1999" t="s">
        <v>4951</v>
      </c>
      <c r="W1999" t="s">
        <v>4496</v>
      </c>
      <c r="X1999" t="s">
        <v>7267</v>
      </c>
      <c r="Y1999" t="s">
        <v>7268</v>
      </c>
      <c r="Z1999" t="s">
        <v>8</v>
      </c>
      <c r="AA1999">
        <v>0</v>
      </c>
      <c r="AB1999" t="s">
        <v>195</v>
      </c>
      <c r="AC1999">
        <v>0</v>
      </c>
      <c r="AD1999" t="s">
        <v>195</v>
      </c>
      <c r="AE1999">
        <v>0</v>
      </c>
      <c r="AF1999" t="s">
        <v>195</v>
      </c>
      <c r="AG1999">
        <v>0</v>
      </c>
      <c r="AH1999" t="s">
        <v>195</v>
      </c>
      <c r="AI1999">
        <v>12</v>
      </c>
      <c r="AJ1999" t="s">
        <v>25</v>
      </c>
      <c r="AK1999">
        <v>3000000</v>
      </c>
      <c r="AL1999">
        <v>36000000</v>
      </c>
      <c r="AM1999" t="s">
        <v>195</v>
      </c>
      <c r="AN1999">
        <v>0</v>
      </c>
      <c r="AO1999" t="s">
        <v>5011</v>
      </c>
      <c r="AP1999">
        <v>1524917</v>
      </c>
      <c r="AQ1999">
        <v>61260</v>
      </c>
      <c r="AR1999">
        <v>316523</v>
      </c>
      <c r="AS1999">
        <v>696738</v>
      </c>
      <c r="AT1999">
        <v>172800</v>
      </c>
      <c r="AU1999">
        <v>353549</v>
      </c>
      <c r="AV1999">
        <v>1080000</v>
      </c>
      <c r="AW1999">
        <v>1080000</v>
      </c>
      <c r="AX1999">
        <v>1080000</v>
      </c>
      <c r="AY1999">
        <v>864000</v>
      </c>
      <c r="AZ1999">
        <v>742477</v>
      </c>
      <c r="BA1999">
        <v>28027736</v>
      </c>
      <c r="BB1999" t="s">
        <v>3796</v>
      </c>
      <c r="BC1999" t="s">
        <v>3797</v>
      </c>
      <c r="BD1999" t="s">
        <v>3843</v>
      </c>
      <c r="BE1999" t="s">
        <v>3853</v>
      </c>
      <c r="BF1999" t="s">
        <v>6084</v>
      </c>
      <c r="BG1999" t="s">
        <v>7133</v>
      </c>
      <c r="BH1999" t="s">
        <v>4947</v>
      </c>
      <c r="BI1999" t="s">
        <v>195</v>
      </c>
      <c r="BJ1999" t="s">
        <v>195</v>
      </c>
      <c r="BK1999" t="s">
        <v>3777</v>
      </c>
      <c r="BL1999" t="s">
        <v>7269</v>
      </c>
      <c r="BM1999" t="s">
        <v>4949</v>
      </c>
      <c r="BN1999" t="s">
        <v>5186</v>
      </c>
      <c r="BO1999" t="s">
        <v>4950</v>
      </c>
      <c r="BP1999" s="441" t="str">
        <f t="shared" si="31"/>
        <v>WA.2378.EBD.955.101.B.524111</v>
      </c>
    </row>
    <row r="2000" spans="1:68">
      <c r="A2000" t="s">
        <v>5010</v>
      </c>
      <c r="B2000" t="s">
        <v>4936</v>
      </c>
      <c r="C2000" t="s">
        <v>4937</v>
      </c>
      <c r="D2000" t="s">
        <v>3795</v>
      </c>
      <c r="E2000" t="s">
        <v>197</v>
      </c>
      <c r="F2000" t="s">
        <v>3842</v>
      </c>
      <c r="G2000" t="s">
        <v>2445</v>
      </c>
      <c r="H2000" t="s">
        <v>4938</v>
      </c>
      <c r="I2000">
        <v>5</v>
      </c>
      <c r="J2000" t="s">
        <v>5047</v>
      </c>
      <c r="K2000">
        <v>1</v>
      </c>
      <c r="L2000" t="s">
        <v>805</v>
      </c>
      <c r="M2000" t="s">
        <v>509</v>
      </c>
      <c r="N2000" t="s">
        <v>3156</v>
      </c>
      <c r="O2000" t="s">
        <v>510</v>
      </c>
      <c r="P2000" t="s">
        <v>8</v>
      </c>
      <c r="Q2000" t="s">
        <v>4570</v>
      </c>
      <c r="R2000" t="s">
        <v>4940</v>
      </c>
      <c r="S2000" t="s">
        <v>195</v>
      </c>
      <c r="T2000" t="s">
        <v>4570</v>
      </c>
      <c r="U2000" t="s">
        <v>4570</v>
      </c>
      <c r="V2000" t="s">
        <v>4496</v>
      </c>
      <c r="W2000" t="s">
        <v>4570</v>
      </c>
      <c r="X2000" t="s">
        <v>7270</v>
      </c>
      <c r="Y2000" t="s">
        <v>7271</v>
      </c>
      <c r="Z2000" t="s">
        <v>8</v>
      </c>
      <c r="AA2000">
        <v>0</v>
      </c>
      <c r="AB2000" t="s">
        <v>195</v>
      </c>
      <c r="AC2000">
        <v>0</v>
      </c>
      <c r="AD2000" t="s">
        <v>195</v>
      </c>
      <c r="AE2000">
        <v>0</v>
      </c>
      <c r="AF2000" t="s">
        <v>195</v>
      </c>
      <c r="AG2000">
        <v>0</v>
      </c>
      <c r="AH2000" t="s">
        <v>195</v>
      </c>
      <c r="AI2000">
        <v>10</v>
      </c>
      <c r="AJ2000" t="s">
        <v>25</v>
      </c>
      <c r="AK2000">
        <v>430000</v>
      </c>
      <c r="AL2000">
        <v>4300000</v>
      </c>
      <c r="AM2000" t="s">
        <v>195</v>
      </c>
      <c r="AN2000">
        <v>0</v>
      </c>
      <c r="AO2000" t="s">
        <v>5011</v>
      </c>
      <c r="AP2000">
        <v>182143</v>
      </c>
      <c r="AQ2000">
        <v>7317</v>
      </c>
      <c r="AR2000">
        <v>37807</v>
      </c>
      <c r="AS2000">
        <v>83221</v>
      </c>
      <c r="AT2000">
        <v>20640</v>
      </c>
      <c r="AU2000">
        <v>42229</v>
      </c>
      <c r="AV2000">
        <v>129000</v>
      </c>
      <c r="AW2000">
        <v>129000</v>
      </c>
      <c r="AX2000">
        <v>129000</v>
      </c>
      <c r="AY2000">
        <v>103200</v>
      </c>
      <c r="AZ2000">
        <v>88685</v>
      </c>
      <c r="BA2000">
        <v>3347758</v>
      </c>
      <c r="BB2000" t="s">
        <v>3796</v>
      </c>
      <c r="BC2000" t="s">
        <v>3797</v>
      </c>
      <c r="BD2000" t="s">
        <v>3843</v>
      </c>
      <c r="BE2000" t="s">
        <v>3853</v>
      </c>
      <c r="BF2000" t="s">
        <v>6084</v>
      </c>
      <c r="BG2000" t="s">
        <v>7146</v>
      </c>
      <c r="BH2000" t="s">
        <v>4947</v>
      </c>
      <c r="BI2000" t="s">
        <v>195</v>
      </c>
      <c r="BJ2000" t="s">
        <v>195</v>
      </c>
      <c r="BK2000" t="s">
        <v>3777</v>
      </c>
      <c r="BL2000" t="s">
        <v>7272</v>
      </c>
      <c r="BM2000" t="s">
        <v>4949</v>
      </c>
      <c r="BN2000" t="s">
        <v>5186</v>
      </c>
      <c r="BO2000" t="s">
        <v>4950</v>
      </c>
      <c r="BP2000" s="441" t="str">
        <f t="shared" si="31"/>
        <v>WA.2378.EBD.955.101.C.524111</v>
      </c>
    </row>
    <row r="2001" spans="1:68">
      <c r="A2001" t="s">
        <v>5010</v>
      </c>
      <c r="B2001" t="s">
        <v>4936</v>
      </c>
      <c r="C2001" t="s">
        <v>4937</v>
      </c>
      <c r="D2001" t="s">
        <v>3795</v>
      </c>
      <c r="E2001" t="s">
        <v>197</v>
      </c>
      <c r="F2001" t="s">
        <v>3842</v>
      </c>
      <c r="G2001" t="s">
        <v>2445</v>
      </c>
      <c r="H2001" t="s">
        <v>4938</v>
      </c>
      <c r="I2001">
        <v>5</v>
      </c>
      <c r="J2001" t="s">
        <v>5047</v>
      </c>
      <c r="K2001">
        <v>1</v>
      </c>
      <c r="L2001" t="s">
        <v>805</v>
      </c>
      <c r="M2001" t="s">
        <v>511</v>
      </c>
      <c r="N2001" t="s">
        <v>181</v>
      </c>
      <c r="O2001" t="s">
        <v>510</v>
      </c>
      <c r="P2001" t="s">
        <v>8</v>
      </c>
      <c r="Q2001" t="s">
        <v>4570</v>
      </c>
      <c r="R2001" t="s">
        <v>4940</v>
      </c>
      <c r="S2001" t="s">
        <v>195</v>
      </c>
      <c r="T2001" t="s">
        <v>4570</v>
      </c>
      <c r="U2001" t="s">
        <v>4570</v>
      </c>
      <c r="V2001" t="s">
        <v>4496</v>
      </c>
      <c r="W2001" t="s">
        <v>4570</v>
      </c>
      <c r="X2001" t="s">
        <v>7273</v>
      </c>
      <c r="Y2001" t="s">
        <v>7274</v>
      </c>
      <c r="Z2001" t="s">
        <v>8</v>
      </c>
      <c r="AA2001">
        <v>0</v>
      </c>
      <c r="AB2001" t="s">
        <v>195</v>
      </c>
      <c r="AC2001">
        <v>0</v>
      </c>
      <c r="AD2001" t="s">
        <v>195</v>
      </c>
      <c r="AE2001">
        <v>0</v>
      </c>
      <c r="AF2001" t="s">
        <v>195</v>
      </c>
      <c r="AG2001">
        <v>0</v>
      </c>
      <c r="AH2001" t="s">
        <v>195</v>
      </c>
      <c r="AI2001">
        <v>48</v>
      </c>
      <c r="AJ2001" t="s">
        <v>25</v>
      </c>
      <c r="AK2001">
        <v>650000</v>
      </c>
      <c r="AL2001">
        <v>31200000</v>
      </c>
      <c r="AM2001" t="s">
        <v>195</v>
      </c>
      <c r="AN2001">
        <v>0</v>
      </c>
      <c r="AO2001" t="s">
        <v>5011</v>
      </c>
      <c r="AP2001">
        <v>1321595</v>
      </c>
      <c r="AQ2001">
        <v>53092</v>
      </c>
      <c r="AR2001">
        <v>274320</v>
      </c>
      <c r="AS2001">
        <v>603839</v>
      </c>
      <c r="AT2001">
        <v>149760</v>
      </c>
      <c r="AU2001">
        <v>306409</v>
      </c>
      <c r="AV2001">
        <v>936000</v>
      </c>
      <c r="AW2001">
        <v>936000</v>
      </c>
      <c r="AX2001">
        <v>936000</v>
      </c>
      <c r="AY2001">
        <v>748800</v>
      </c>
      <c r="AZ2001">
        <v>643480</v>
      </c>
      <c r="BA2001">
        <v>24290705</v>
      </c>
      <c r="BB2001" t="s">
        <v>3796</v>
      </c>
      <c r="BC2001" t="s">
        <v>3797</v>
      </c>
      <c r="BD2001" t="s">
        <v>3843</v>
      </c>
      <c r="BE2001" t="s">
        <v>3853</v>
      </c>
      <c r="BF2001" t="s">
        <v>6084</v>
      </c>
      <c r="BG2001" t="s">
        <v>7155</v>
      </c>
      <c r="BH2001" t="s">
        <v>4947</v>
      </c>
      <c r="BI2001" t="s">
        <v>195</v>
      </c>
      <c r="BJ2001" t="s">
        <v>195</v>
      </c>
      <c r="BK2001" t="s">
        <v>3777</v>
      </c>
      <c r="BL2001" t="s">
        <v>7275</v>
      </c>
      <c r="BM2001" t="s">
        <v>4949</v>
      </c>
      <c r="BN2001" t="s">
        <v>5186</v>
      </c>
      <c r="BO2001" t="s">
        <v>4950</v>
      </c>
      <c r="BP2001" s="441" t="str">
        <f t="shared" si="31"/>
        <v>WA.2378.EBD.955.101.D.524111</v>
      </c>
    </row>
    <row r="2002" spans="1:68">
      <c r="A2002" t="s">
        <v>5010</v>
      </c>
      <c r="B2002" t="s">
        <v>4936</v>
      </c>
      <c r="C2002" t="s">
        <v>4937</v>
      </c>
      <c r="D2002" t="s">
        <v>3795</v>
      </c>
      <c r="E2002" t="s">
        <v>197</v>
      </c>
      <c r="F2002" t="s">
        <v>3842</v>
      </c>
      <c r="G2002" t="s">
        <v>2445</v>
      </c>
      <c r="H2002" t="s">
        <v>4938</v>
      </c>
      <c r="I2002">
        <v>5</v>
      </c>
      <c r="J2002" t="s">
        <v>5047</v>
      </c>
      <c r="K2002">
        <v>1</v>
      </c>
      <c r="L2002" t="s">
        <v>805</v>
      </c>
      <c r="M2002" t="s">
        <v>511</v>
      </c>
      <c r="N2002" t="s">
        <v>181</v>
      </c>
      <c r="O2002" t="s">
        <v>510</v>
      </c>
      <c r="P2002" t="s">
        <v>8</v>
      </c>
      <c r="Q2002" t="s">
        <v>4570</v>
      </c>
      <c r="R2002" t="s">
        <v>4940</v>
      </c>
      <c r="S2002" t="s">
        <v>195</v>
      </c>
      <c r="T2002" t="s">
        <v>4570</v>
      </c>
      <c r="U2002" t="s">
        <v>4570</v>
      </c>
      <c r="V2002" t="s">
        <v>4951</v>
      </c>
      <c r="W2002" t="s">
        <v>4496</v>
      </c>
      <c r="X2002" t="s">
        <v>7276</v>
      </c>
      <c r="Y2002" t="s">
        <v>7277</v>
      </c>
      <c r="Z2002" t="s">
        <v>8</v>
      </c>
      <c r="AA2002">
        <v>0</v>
      </c>
      <c r="AB2002" t="s">
        <v>195</v>
      </c>
      <c r="AC2002">
        <v>0</v>
      </c>
      <c r="AD2002" t="s">
        <v>195</v>
      </c>
      <c r="AE2002">
        <v>0</v>
      </c>
      <c r="AF2002" t="s">
        <v>195</v>
      </c>
      <c r="AG2002">
        <v>0</v>
      </c>
      <c r="AH2002" t="s">
        <v>195</v>
      </c>
      <c r="AI2002">
        <v>15</v>
      </c>
      <c r="AJ2002" t="s">
        <v>25</v>
      </c>
      <c r="AK2002">
        <v>3000000</v>
      </c>
      <c r="AL2002">
        <v>45000000</v>
      </c>
      <c r="AM2002" t="s">
        <v>195</v>
      </c>
      <c r="AN2002">
        <v>0</v>
      </c>
      <c r="AO2002" t="s">
        <v>5011</v>
      </c>
      <c r="AP2002">
        <v>1906146</v>
      </c>
      <c r="AQ2002">
        <v>76575</v>
      </c>
      <c r="AR2002">
        <v>395654</v>
      </c>
      <c r="AS2002">
        <v>870922</v>
      </c>
      <c r="AT2002">
        <v>216000</v>
      </c>
      <c r="AU2002">
        <v>441936</v>
      </c>
      <c r="AV2002">
        <v>1350000</v>
      </c>
      <c r="AW2002">
        <v>1350000</v>
      </c>
      <c r="AX2002">
        <v>1350000</v>
      </c>
      <c r="AY2002">
        <v>1080000</v>
      </c>
      <c r="AZ2002">
        <v>928097</v>
      </c>
      <c r="BA2002">
        <v>35034670</v>
      </c>
      <c r="BB2002" t="s">
        <v>3796</v>
      </c>
      <c r="BC2002" t="s">
        <v>3797</v>
      </c>
      <c r="BD2002" t="s">
        <v>3843</v>
      </c>
      <c r="BE2002" t="s">
        <v>3853</v>
      </c>
      <c r="BF2002" t="s">
        <v>6084</v>
      </c>
      <c r="BG2002" t="s">
        <v>7155</v>
      </c>
      <c r="BH2002" t="s">
        <v>4947</v>
      </c>
      <c r="BI2002" t="s">
        <v>195</v>
      </c>
      <c r="BJ2002" t="s">
        <v>195</v>
      </c>
      <c r="BK2002" t="s">
        <v>3777</v>
      </c>
      <c r="BL2002" t="s">
        <v>7278</v>
      </c>
      <c r="BM2002" t="s">
        <v>4949</v>
      </c>
      <c r="BN2002" t="s">
        <v>5186</v>
      </c>
      <c r="BO2002" t="s">
        <v>4950</v>
      </c>
      <c r="BP2002" s="441" t="str">
        <f t="shared" si="31"/>
        <v>WA.2378.EBD.955.101.D.524111</v>
      </c>
    </row>
    <row r="2003" spans="1:68">
      <c r="A2003" t="s">
        <v>5010</v>
      </c>
      <c r="B2003" t="s">
        <v>4936</v>
      </c>
      <c r="C2003" t="s">
        <v>4937</v>
      </c>
      <c r="D2003" t="s">
        <v>3795</v>
      </c>
      <c r="E2003" t="s">
        <v>197</v>
      </c>
      <c r="F2003" t="s">
        <v>3842</v>
      </c>
      <c r="G2003" t="s">
        <v>2445</v>
      </c>
      <c r="H2003" t="s">
        <v>4938</v>
      </c>
      <c r="I2003">
        <v>5</v>
      </c>
      <c r="J2003" t="s">
        <v>5047</v>
      </c>
      <c r="K2003">
        <v>1</v>
      </c>
      <c r="L2003" t="s">
        <v>805</v>
      </c>
      <c r="M2003" t="s">
        <v>516</v>
      </c>
      <c r="N2003" t="s">
        <v>182</v>
      </c>
      <c r="O2003" t="s">
        <v>510</v>
      </c>
      <c r="P2003" t="s">
        <v>8</v>
      </c>
      <c r="Q2003" t="s">
        <v>4570</v>
      </c>
      <c r="R2003" t="s">
        <v>4940</v>
      </c>
      <c r="S2003" t="s">
        <v>195</v>
      </c>
      <c r="T2003" t="s">
        <v>4570</v>
      </c>
      <c r="U2003" t="s">
        <v>4570</v>
      </c>
      <c r="V2003" t="s">
        <v>4496</v>
      </c>
      <c r="W2003" t="s">
        <v>4570</v>
      </c>
      <c r="X2003" t="s">
        <v>7279</v>
      </c>
      <c r="Y2003" t="s">
        <v>7280</v>
      </c>
      <c r="Z2003" t="s">
        <v>8</v>
      </c>
      <c r="AA2003">
        <v>0</v>
      </c>
      <c r="AB2003" t="s">
        <v>195</v>
      </c>
      <c r="AC2003">
        <v>0</v>
      </c>
      <c r="AD2003" t="s">
        <v>195</v>
      </c>
      <c r="AE2003">
        <v>0</v>
      </c>
      <c r="AF2003" t="s">
        <v>195</v>
      </c>
      <c r="AG2003">
        <v>0</v>
      </c>
      <c r="AH2003" t="s">
        <v>195</v>
      </c>
      <c r="AI2003">
        <v>35</v>
      </c>
      <c r="AJ2003" t="s">
        <v>25</v>
      </c>
      <c r="AK2003">
        <v>1088572</v>
      </c>
      <c r="AL2003">
        <v>38100000</v>
      </c>
      <c r="AM2003" t="s">
        <v>195</v>
      </c>
      <c r="AN2003">
        <v>0</v>
      </c>
      <c r="AO2003" t="s">
        <v>5011</v>
      </c>
      <c r="AP2003">
        <v>1613870</v>
      </c>
      <c r="AQ2003">
        <v>64833</v>
      </c>
      <c r="AR2003">
        <v>334987</v>
      </c>
      <c r="AS2003">
        <v>737381</v>
      </c>
      <c r="AT2003">
        <v>182880</v>
      </c>
      <c r="AU2003">
        <v>374172</v>
      </c>
      <c r="AV2003">
        <v>1143000</v>
      </c>
      <c r="AW2003">
        <v>1143000</v>
      </c>
      <c r="AX2003">
        <v>1143000</v>
      </c>
      <c r="AY2003">
        <v>914400</v>
      </c>
      <c r="AZ2003">
        <v>785789</v>
      </c>
      <c r="BA2003">
        <v>29662688</v>
      </c>
      <c r="BB2003" t="s">
        <v>3796</v>
      </c>
      <c r="BC2003" t="s">
        <v>3797</v>
      </c>
      <c r="BD2003" t="s">
        <v>3843</v>
      </c>
      <c r="BE2003" t="s">
        <v>3853</v>
      </c>
      <c r="BF2003" t="s">
        <v>6084</v>
      </c>
      <c r="BG2003" t="s">
        <v>7161</v>
      </c>
      <c r="BH2003" t="s">
        <v>4947</v>
      </c>
      <c r="BI2003" t="s">
        <v>195</v>
      </c>
      <c r="BJ2003" t="s">
        <v>195</v>
      </c>
      <c r="BK2003" t="s">
        <v>3777</v>
      </c>
      <c r="BL2003" t="s">
        <v>7281</v>
      </c>
      <c r="BM2003" t="s">
        <v>4949</v>
      </c>
      <c r="BN2003" t="s">
        <v>5186</v>
      </c>
      <c r="BO2003" t="s">
        <v>4950</v>
      </c>
      <c r="BP2003" s="441" t="str">
        <f t="shared" si="31"/>
        <v>WA.2378.EBD.955.101.E.524111</v>
      </c>
    </row>
    <row r="2004" spans="1:68">
      <c r="A2004" t="s">
        <v>5010</v>
      </c>
      <c r="B2004" t="s">
        <v>4936</v>
      </c>
      <c r="C2004" t="s">
        <v>4937</v>
      </c>
      <c r="D2004" t="s">
        <v>3795</v>
      </c>
      <c r="E2004" t="s">
        <v>197</v>
      </c>
      <c r="F2004" t="s">
        <v>3842</v>
      </c>
      <c r="G2004" t="s">
        <v>2445</v>
      </c>
      <c r="H2004" t="s">
        <v>4938</v>
      </c>
      <c r="I2004">
        <v>5</v>
      </c>
      <c r="J2004" t="s">
        <v>5047</v>
      </c>
      <c r="K2004">
        <v>1</v>
      </c>
      <c r="L2004" t="s">
        <v>805</v>
      </c>
      <c r="M2004" t="s">
        <v>516</v>
      </c>
      <c r="N2004" t="s">
        <v>182</v>
      </c>
      <c r="O2004" t="s">
        <v>510</v>
      </c>
      <c r="P2004" t="s">
        <v>8</v>
      </c>
      <c r="Q2004" t="s">
        <v>4570</v>
      </c>
      <c r="R2004" t="s">
        <v>4940</v>
      </c>
      <c r="S2004" t="s">
        <v>195</v>
      </c>
      <c r="T2004" t="s">
        <v>4570</v>
      </c>
      <c r="U2004" t="s">
        <v>4570</v>
      </c>
      <c r="V2004" t="s">
        <v>4951</v>
      </c>
      <c r="W2004" t="s">
        <v>4496</v>
      </c>
      <c r="X2004" t="s">
        <v>7282</v>
      </c>
      <c r="Y2004" t="s">
        <v>7283</v>
      </c>
      <c r="Z2004" t="s">
        <v>8</v>
      </c>
      <c r="AA2004">
        <v>0</v>
      </c>
      <c r="AB2004" t="s">
        <v>195</v>
      </c>
      <c r="AC2004">
        <v>0</v>
      </c>
      <c r="AD2004" t="s">
        <v>195</v>
      </c>
      <c r="AE2004">
        <v>0</v>
      </c>
      <c r="AF2004" t="s">
        <v>195</v>
      </c>
      <c r="AG2004">
        <v>0</v>
      </c>
      <c r="AH2004" t="s">
        <v>195</v>
      </c>
      <c r="AI2004">
        <v>80</v>
      </c>
      <c r="AJ2004" t="s">
        <v>25</v>
      </c>
      <c r="AK2004">
        <v>973125</v>
      </c>
      <c r="AL2004">
        <v>77850000</v>
      </c>
      <c r="AM2004" t="s">
        <v>195</v>
      </c>
      <c r="AN2004">
        <v>0</v>
      </c>
      <c r="AO2004" t="s">
        <v>5011</v>
      </c>
      <c r="AP2004">
        <v>3297633</v>
      </c>
      <c r="AQ2004">
        <v>132474</v>
      </c>
      <c r="AR2004">
        <v>684482</v>
      </c>
      <c r="AS2004">
        <v>1506695</v>
      </c>
      <c r="AT2004">
        <v>373680</v>
      </c>
      <c r="AU2004">
        <v>764549</v>
      </c>
      <c r="AV2004">
        <v>2335500</v>
      </c>
      <c r="AW2004">
        <v>2335500</v>
      </c>
      <c r="AX2004">
        <v>2335500</v>
      </c>
      <c r="AY2004">
        <v>1868400</v>
      </c>
      <c r="AZ2004">
        <v>1605607</v>
      </c>
      <c r="BA2004">
        <v>60609980</v>
      </c>
      <c r="BB2004" t="s">
        <v>3796</v>
      </c>
      <c r="BC2004" t="s">
        <v>3797</v>
      </c>
      <c r="BD2004" t="s">
        <v>3843</v>
      </c>
      <c r="BE2004" t="s">
        <v>3853</v>
      </c>
      <c r="BF2004" t="s">
        <v>6084</v>
      </c>
      <c r="BG2004" t="s">
        <v>7161</v>
      </c>
      <c r="BH2004" t="s">
        <v>4947</v>
      </c>
      <c r="BI2004" t="s">
        <v>195</v>
      </c>
      <c r="BJ2004" t="s">
        <v>195</v>
      </c>
      <c r="BK2004" t="s">
        <v>3777</v>
      </c>
      <c r="BL2004" t="s">
        <v>7284</v>
      </c>
      <c r="BM2004" t="s">
        <v>4949</v>
      </c>
      <c r="BN2004" t="s">
        <v>5186</v>
      </c>
      <c r="BO2004" t="s">
        <v>4950</v>
      </c>
      <c r="BP2004" s="441" t="str">
        <f t="shared" si="31"/>
        <v>WA.2378.EBD.955.101.E.524111</v>
      </c>
    </row>
    <row r="2005" spans="1:68">
      <c r="A2005" t="s">
        <v>5010</v>
      </c>
      <c r="B2005" t="s">
        <v>4936</v>
      </c>
      <c r="C2005" t="s">
        <v>4937</v>
      </c>
      <c r="D2005" t="s">
        <v>3795</v>
      </c>
      <c r="E2005" t="s">
        <v>197</v>
      </c>
      <c r="F2005" t="s">
        <v>3842</v>
      </c>
      <c r="G2005" t="s">
        <v>2445</v>
      </c>
      <c r="H2005" t="s">
        <v>4938</v>
      </c>
      <c r="I2005">
        <v>5</v>
      </c>
      <c r="J2005" t="s">
        <v>5047</v>
      </c>
      <c r="K2005">
        <v>1</v>
      </c>
      <c r="L2005" t="s">
        <v>805</v>
      </c>
      <c r="M2005" t="s">
        <v>516</v>
      </c>
      <c r="N2005" t="s">
        <v>182</v>
      </c>
      <c r="O2005" t="s">
        <v>510</v>
      </c>
      <c r="P2005" t="s">
        <v>8</v>
      </c>
      <c r="Q2005" t="s">
        <v>4570</v>
      </c>
      <c r="R2005" t="s">
        <v>4940</v>
      </c>
      <c r="S2005" t="s">
        <v>195</v>
      </c>
      <c r="T2005" t="s">
        <v>4570</v>
      </c>
      <c r="U2005" t="s">
        <v>4570</v>
      </c>
      <c r="V2005" t="s">
        <v>5001</v>
      </c>
      <c r="W2005" t="s">
        <v>4951</v>
      </c>
      <c r="X2005" t="s">
        <v>7285</v>
      </c>
      <c r="Y2005" t="s">
        <v>7286</v>
      </c>
      <c r="Z2005" t="s">
        <v>8</v>
      </c>
      <c r="AA2005">
        <v>0</v>
      </c>
      <c r="AB2005" t="s">
        <v>195</v>
      </c>
      <c r="AC2005">
        <v>0</v>
      </c>
      <c r="AD2005" t="s">
        <v>195</v>
      </c>
      <c r="AE2005">
        <v>0</v>
      </c>
      <c r="AF2005" t="s">
        <v>195</v>
      </c>
      <c r="AG2005">
        <v>0</v>
      </c>
      <c r="AH2005" t="s">
        <v>195</v>
      </c>
      <c r="AI2005">
        <v>8</v>
      </c>
      <c r="AJ2005" t="s">
        <v>25</v>
      </c>
      <c r="AK2005">
        <v>1750000</v>
      </c>
      <c r="AL2005">
        <v>14000000</v>
      </c>
      <c r="AM2005" t="s">
        <v>195</v>
      </c>
      <c r="AN2005">
        <v>0</v>
      </c>
      <c r="AO2005" t="s">
        <v>5011</v>
      </c>
      <c r="AP2005">
        <v>593023</v>
      </c>
      <c r="AQ2005">
        <v>23823</v>
      </c>
      <c r="AR2005">
        <v>123092</v>
      </c>
      <c r="AS2005">
        <v>270953</v>
      </c>
      <c r="AT2005">
        <v>67200</v>
      </c>
      <c r="AU2005">
        <v>137491</v>
      </c>
      <c r="AV2005">
        <v>420000</v>
      </c>
      <c r="AW2005">
        <v>420000</v>
      </c>
      <c r="AX2005">
        <v>420000</v>
      </c>
      <c r="AY2005">
        <v>336000</v>
      </c>
      <c r="AZ2005">
        <v>288741</v>
      </c>
      <c r="BA2005">
        <v>10899677</v>
      </c>
      <c r="BB2005" t="s">
        <v>3796</v>
      </c>
      <c r="BC2005" t="s">
        <v>3797</v>
      </c>
      <c r="BD2005" t="s">
        <v>3843</v>
      </c>
      <c r="BE2005" t="s">
        <v>3853</v>
      </c>
      <c r="BF2005" t="s">
        <v>6084</v>
      </c>
      <c r="BG2005" t="s">
        <v>7161</v>
      </c>
      <c r="BH2005" t="s">
        <v>4947</v>
      </c>
      <c r="BI2005" t="s">
        <v>195</v>
      </c>
      <c r="BJ2005" t="s">
        <v>195</v>
      </c>
      <c r="BK2005" t="s">
        <v>3777</v>
      </c>
      <c r="BL2005" t="s">
        <v>7287</v>
      </c>
      <c r="BM2005" t="s">
        <v>4949</v>
      </c>
      <c r="BN2005" t="s">
        <v>5186</v>
      </c>
      <c r="BO2005" t="s">
        <v>4950</v>
      </c>
      <c r="BP2005" s="441" t="str">
        <f t="shared" si="31"/>
        <v>WA.2378.EBD.955.101.E.524111</v>
      </c>
    </row>
    <row r="2006" spans="1:68">
      <c r="A2006" t="s">
        <v>5010</v>
      </c>
      <c r="B2006" t="s">
        <v>4936</v>
      </c>
      <c r="C2006" t="s">
        <v>4937</v>
      </c>
      <c r="D2006" t="s">
        <v>3795</v>
      </c>
      <c r="E2006" t="s">
        <v>197</v>
      </c>
      <c r="F2006" t="s">
        <v>3842</v>
      </c>
      <c r="G2006" t="s">
        <v>2445</v>
      </c>
      <c r="H2006" t="s">
        <v>4938</v>
      </c>
      <c r="I2006">
        <v>5</v>
      </c>
      <c r="J2006" t="s">
        <v>5047</v>
      </c>
      <c r="K2006">
        <v>1</v>
      </c>
      <c r="L2006" t="s">
        <v>805</v>
      </c>
      <c r="M2006" t="s">
        <v>566</v>
      </c>
      <c r="N2006" t="s">
        <v>183</v>
      </c>
      <c r="O2006" t="s">
        <v>510</v>
      </c>
      <c r="P2006" t="s">
        <v>8</v>
      </c>
      <c r="Q2006" t="s">
        <v>4570</v>
      </c>
      <c r="R2006" t="s">
        <v>4940</v>
      </c>
      <c r="S2006" t="s">
        <v>195</v>
      </c>
      <c r="T2006" t="s">
        <v>4570</v>
      </c>
      <c r="U2006" t="s">
        <v>4570</v>
      </c>
      <c r="V2006" t="s">
        <v>4496</v>
      </c>
      <c r="W2006" t="s">
        <v>4570</v>
      </c>
      <c r="X2006" t="s">
        <v>7288</v>
      </c>
      <c r="Y2006" t="s">
        <v>7289</v>
      </c>
      <c r="Z2006" t="s">
        <v>8</v>
      </c>
      <c r="AA2006">
        <v>0</v>
      </c>
      <c r="AB2006" t="s">
        <v>195</v>
      </c>
      <c r="AC2006">
        <v>0</v>
      </c>
      <c r="AD2006" t="s">
        <v>195</v>
      </c>
      <c r="AE2006">
        <v>0</v>
      </c>
      <c r="AF2006" t="s">
        <v>195</v>
      </c>
      <c r="AG2006">
        <v>0</v>
      </c>
      <c r="AH2006" t="s">
        <v>195</v>
      </c>
      <c r="AI2006">
        <v>40</v>
      </c>
      <c r="AJ2006" t="s">
        <v>25</v>
      </c>
      <c r="AK2006">
        <v>4453500</v>
      </c>
      <c r="AL2006">
        <v>178140000</v>
      </c>
      <c r="AM2006" t="s">
        <v>195</v>
      </c>
      <c r="AN2006">
        <v>0</v>
      </c>
      <c r="AO2006" t="s">
        <v>5011</v>
      </c>
      <c r="AP2006">
        <v>7545797</v>
      </c>
      <c r="AQ2006">
        <v>303134</v>
      </c>
      <c r="AR2006">
        <v>1566263</v>
      </c>
      <c r="AS2006">
        <v>3447690</v>
      </c>
      <c r="AT2006">
        <v>855072</v>
      </c>
      <c r="AU2006">
        <v>1749477</v>
      </c>
      <c r="AV2006">
        <v>5344200</v>
      </c>
      <c r="AW2006">
        <v>5344200</v>
      </c>
      <c r="AX2006">
        <v>5344200</v>
      </c>
      <c r="AY2006">
        <v>4275360</v>
      </c>
      <c r="AZ2006">
        <v>3674025</v>
      </c>
      <c r="BA2006">
        <v>138690582</v>
      </c>
      <c r="BB2006" t="s">
        <v>3796</v>
      </c>
      <c r="BC2006" t="s">
        <v>3797</v>
      </c>
      <c r="BD2006" t="s">
        <v>3843</v>
      </c>
      <c r="BE2006" t="s">
        <v>3853</v>
      </c>
      <c r="BF2006" t="s">
        <v>6084</v>
      </c>
      <c r="BG2006" t="s">
        <v>7173</v>
      </c>
      <c r="BH2006" t="s">
        <v>4947</v>
      </c>
      <c r="BI2006" t="s">
        <v>195</v>
      </c>
      <c r="BJ2006" t="s">
        <v>195</v>
      </c>
      <c r="BK2006" t="s">
        <v>3777</v>
      </c>
      <c r="BL2006" t="s">
        <v>7290</v>
      </c>
      <c r="BM2006" t="s">
        <v>4949</v>
      </c>
      <c r="BN2006" t="s">
        <v>5186</v>
      </c>
      <c r="BO2006" t="s">
        <v>4950</v>
      </c>
      <c r="BP2006" s="441" t="str">
        <f t="shared" si="31"/>
        <v>WA.2378.EBD.955.101.F.524111</v>
      </c>
    </row>
    <row r="2007" spans="1:68">
      <c r="A2007" t="s">
        <v>5010</v>
      </c>
      <c r="B2007" t="s">
        <v>4936</v>
      </c>
      <c r="C2007" t="s">
        <v>4937</v>
      </c>
      <c r="D2007" t="s">
        <v>3795</v>
      </c>
      <c r="E2007" t="s">
        <v>197</v>
      </c>
      <c r="F2007" t="s">
        <v>3842</v>
      </c>
      <c r="G2007" t="s">
        <v>2445</v>
      </c>
      <c r="H2007" t="s">
        <v>4938</v>
      </c>
      <c r="I2007">
        <v>5</v>
      </c>
      <c r="J2007" t="s">
        <v>5047</v>
      </c>
      <c r="K2007">
        <v>1</v>
      </c>
      <c r="L2007" t="s">
        <v>805</v>
      </c>
      <c r="M2007" t="s">
        <v>566</v>
      </c>
      <c r="N2007" t="s">
        <v>183</v>
      </c>
      <c r="O2007" t="s">
        <v>510</v>
      </c>
      <c r="P2007" t="s">
        <v>8</v>
      </c>
      <c r="Q2007" t="s">
        <v>4570</v>
      </c>
      <c r="R2007" t="s">
        <v>4940</v>
      </c>
      <c r="S2007" t="s">
        <v>195</v>
      </c>
      <c r="T2007" t="s">
        <v>4570</v>
      </c>
      <c r="U2007" t="s">
        <v>4570</v>
      </c>
      <c r="V2007" t="s">
        <v>4951</v>
      </c>
      <c r="W2007" t="s">
        <v>4496</v>
      </c>
      <c r="X2007" t="s">
        <v>7291</v>
      </c>
      <c r="Y2007" t="s">
        <v>7292</v>
      </c>
      <c r="Z2007" t="s">
        <v>8</v>
      </c>
      <c r="AA2007">
        <v>0</v>
      </c>
      <c r="AB2007" t="s">
        <v>195</v>
      </c>
      <c r="AC2007">
        <v>0</v>
      </c>
      <c r="AD2007" t="s">
        <v>195</v>
      </c>
      <c r="AE2007">
        <v>0</v>
      </c>
      <c r="AF2007" t="s">
        <v>195</v>
      </c>
      <c r="AG2007">
        <v>0</v>
      </c>
      <c r="AH2007" t="s">
        <v>195</v>
      </c>
      <c r="AI2007">
        <v>5</v>
      </c>
      <c r="AJ2007" t="s">
        <v>25</v>
      </c>
      <c r="AK2007">
        <v>1500000</v>
      </c>
      <c r="AL2007">
        <v>7500000</v>
      </c>
      <c r="AM2007" t="s">
        <v>195</v>
      </c>
      <c r="AN2007">
        <v>0</v>
      </c>
      <c r="AO2007" t="s">
        <v>5011</v>
      </c>
      <c r="AP2007">
        <v>317691</v>
      </c>
      <c r="AQ2007">
        <v>12762</v>
      </c>
      <c r="AR2007">
        <v>65942</v>
      </c>
      <c r="AS2007">
        <v>145154</v>
      </c>
      <c r="AT2007">
        <v>36000</v>
      </c>
      <c r="AU2007">
        <v>73656</v>
      </c>
      <c r="AV2007">
        <v>225000</v>
      </c>
      <c r="AW2007">
        <v>225000</v>
      </c>
      <c r="AX2007">
        <v>225000</v>
      </c>
      <c r="AY2007">
        <v>180000</v>
      </c>
      <c r="AZ2007">
        <v>154683</v>
      </c>
      <c r="BA2007">
        <v>5839112</v>
      </c>
      <c r="BB2007" t="s">
        <v>3796</v>
      </c>
      <c r="BC2007" t="s">
        <v>3797</v>
      </c>
      <c r="BD2007" t="s">
        <v>3843</v>
      </c>
      <c r="BE2007" t="s">
        <v>3853</v>
      </c>
      <c r="BF2007" t="s">
        <v>6084</v>
      </c>
      <c r="BG2007" t="s">
        <v>7173</v>
      </c>
      <c r="BH2007" t="s">
        <v>4947</v>
      </c>
      <c r="BI2007" t="s">
        <v>195</v>
      </c>
      <c r="BJ2007" t="s">
        <v>195</v>
      </c>
      <c r="BK2007" t="s">
        <v>3777</v>
      </c>
      <c r="BL2007" t="s">
        <v>7293</v>
      </c>
      <c r="BM2007" t="s">
        <v>4949</v>
      </c>
      <c r="BN2007" t="s">
        <v>5186</v>
      </c>
      <c r="BO2007" t="s">
        <v>4950</v>
      </c>
      <c r="BP2007" s="441" t="str">
        <f t="shared" si="31"/>
        <v>WA.2378.EBD.955.101.F.524111</v>
      </c>
    </row>
    <row r="2008" spans="1:68">
      <c r="A2008" t="s">
        <v>5010</v>
      </c>
      <c r="B2008" t="s">
        <v>4936</v>
      </c>
      <c r="C2008" t="s">
        <v>4937</v>
      </c>
      <c r="D2008" t="s">
        <v>3795</v>
      </c>
      <c r="E2008" t="s">
        <v>197</v>
      </c>
      <c r="F2008" t="s">
        <v>3842</v>
      </c>
      <c r="G2008" t="s">
        <v>2445</v>
      </c>
      <c r="H2008" t="s">
        <v>4938</v>
      </c>
      <c r="I2008">
        <v>5</v>
      </c>
      <c r="J2008" t="s">
        <v>6085</v>
      </c>
      <c r="K2008">
        <v>1</v>
      </c>
      <c r="L2008" t="s">
        <v>805</v>
      </c>
      <c r="M2008" t="s">
        <v>8</v>
      </c>
      <c r="N2008" t="s">
        <v>133</v>
      </c>
      <c r="O2008" t="s">
        <v>510</v>
      </c>
      <c r="P2008" t="s">
        <v>8</v>
      </c>
      <c r="Q2008" t="s">
        <v>4570</v>
      </c>
      <c r="R2008" t="s">
        <v>4940</v>
      </c>
      <c r="S2008" t="s">
        <v>195</v>
      </c>
      <c r="T2008" t="s">
        <v>4570</v>
      </c>
      <c r="U2008" t="s">
        <v>4570</v>
      </c>
      <c r="V2008" t="s">
        <v>4496</v>
      </c>
      <c r="W2008" t="s">
        <v>4570</v>
      </c>
      <c r="X2008" t="s">
        <v>7294</v>
      </c>
      <c r="Y2008" t="s">
        <v>7295</v>
      </c>
      <c r="Z2008" t="s">
        <v>8</v>
      </c>
      <c r="AA2008">
        <v>0</v>
      </c>
      <c r="AB2008" t="s">
        <v>195</v>
      </c>
      <c r="AC2008">
        <v>0</v>
      </c>
      <c r="AD2008" t="s">
        <v>195</v>
      </c>
      <c r="AE2008">
        <v>0</v>
      </c>
      <c r="AF2008" t="s">
        <v>195</v>
      </c>
      <c r="AG2008">
        <v>0</v>
      </c>
      <c r="AH2008" t="s">
        <v>195</v>
      </c>
      <c r="AI2008">
        <v>25</v>
      </c>
      <c r="AJ2008" t="s">
        <v>16</v>
      </c>
      <c r="AK2008">
        <v>5000000</v>
      </c>
      <c r="AL2008">
        <v>125000000</v>
      </c>
      <c r="AM2008" t="s">
        <v>195</v>
      </c>
      <c r="AN2008">
        <v>0</v>
      </c>
      <c r="AO2008" t="s">
        <v>5011</v>
      </c>
      <c r="AP2008">
        <v>476250</v>
      </c>
      <c r="AQ2008">
        <v>0</v>
      </c>
      <c r="AR2008">
        <v>2188000</v>
      </c>
      <c r="AS2008">
        <v>405000</v>
      </c>
      <c r="AT2008">
        <v>519060</v>
      </c>
      <c r="AU2008">
        <v>8637413</v>
      </c>
      <c r="AV2008">
        <v>4879297</v>
      </c>
      <c r="AW2008">
        <v>3713672</v>
      </c>
      <c r="AX2008">
        <v>4841797</v>
      </c>
      <c r="AY2008">
        <v>4904297</v>
      </c>
      <c r="AZ2008">
        <v>4904297</v>
      </c>
      <c r="BA2008">
        <v>89530917</v>
      </c>
      <c r="BB2008" t="s">
        <v>3796</v>
      </c>
      <c r="BC2008" t="s">
        <v>3797</v>
      </c>
      <c r="BD2008" t="s">
        <v>3843</v>
      </c>
      <c r="BE2008" t="s">
        <v>6087</v>
      </c>
      <c r="BF2008" t="s">
        <v>6088</v>
      </c>
      <c r="BG2008" t="s">
        <v>7179</v>
      </c>
      <c r="BH2008" t="s">
        <v>4947</v>
      </c>
      <c r="BI2008" t="s">
        <v>195</v>
      </c>
      <c r="BJ2008" t="s">
        <v>195</v>
      </c>
      <c r="BK2008" t="s">
        <v>3777</v>
      </c>
      <c r="BL2008" t="s">
        <v>7296</v>
      </c>
      <c r="BM2008" t="s">
        <v>4949</v>
      </c>
      <c r="BN2008" t="s">
        <v>5186</v>
      </c>
      <c r="BO2008" t="s">
        <v>4950</v>
      </c>
      <c r="BP2008" s="441" t="str">
        <f t="shared" si="31"/>
        <v>WA.2378.EBD.974.101.A.524111</v>
      </c>
    </row>
    <row r="2009" spans="1:68">
      <c r="A2009" t="s">
        <v>5010</v>
      </c>
      <c r="B2009" t="s">
        <v>4936</v>
      </c>
      <c r="C2009" t="s">
        <v>4937</v>
      </c>
      <c r="D2009" t="s">
        <v>3795</v>
      </c>
      <c r="E2009" t="s">
        <v>197</v>
      </c>
      <c r="F2009" t="s">
        <v>3842</v>
      </c>
      <c r="G2009" t="s">
        <v>2445</v>
      </c>
      <c r="H2009" t="s">
        <v>4938</v>
      </c>
      <c r="I2009">
        <v>5</v>
      </c>
      <c r="J2009" t="s">
        <v>6085</v>
      </c>
      <c r="K2009">
        <v>1</v>
      </c>
      <c r="L2009" t="s">
        <v>805</v>
      </c>
      <c r="M2009" t="s">
        <v>508</v>
      </c>
      <c r="N2009" t="s">
        <v>3383</v>
      </c>
      <c r="O2009" t="s">
        <v>510</v>
      </c>
      <c r="P2009" t="s">
        <v>8</v>
      </c>
      <c r="Q2009" t="s">
        <v>4570</v>
      </c>
      <c r="R2009" t="s">
        <v>4940</v>
      </c>
      <c r="S2009" t="s">
        <v>195</v>
      </c>
      <c r="T2009" t="s">
        <v>4570</v>
      </c>
      <c r="U2009" t="s">
        <v>4570</v>
      </c>
      <c r="V2009" t="s">
        <v>4496</v>
      </c>
      <c r="W2009" t="s">
        <v>4570</v>
      </c>
      <c r="X2009" t="s">
        <v>7297</v>
      </c>
      <c r="Y2009" t="s">
        <v>7298</v>
      </c>
      <c r="Z2009" t="s">
        <v>8</v>
      </c>
      <c r="AA2009">
        <v>0</v>
      </c>
      <c r="AB2009" t="s">
        <v>195</v>
      </c>
      <c r="AC2009">
        <v>0</v>
      </c>
      <c r="AD2009" t="s">
        <v>195</v>
      </c>
      <c r="AE2009">
        <v>0</v>
      </c>
      <c r="AF2009" t="s">
        <v>195</v>
      </c>
      <c r="AG2009">
        <v>0</v>
      </c>
      <c r="AH2009" t="s">
        <v>195</v>
      </c>
      <c r="AI2009">
        <v>7</v>
      </c>
      <c r="AJ2009" t="s">
        <v>25</v>
      </c>
      <c r="AK2009">
        <v>5000000</v>
      </c>
      <c r="AL2009">
        <v>35000000</v>
      </c>
      <c r="AM2009" t="s">
        <v>195</v>
      </c>
      <c r="AN2009">
        <v>0</v>
      </c>
      <c r="AO2009" t="s">
        <v>5011</v>
      </c>
      <c r="AP2009">
        <v>133350</v>
      </c>
      <c r="AQ2009">
        <v>0</v>
      </c>
      <c r="AR2009">
        <v>612640</v>
      </c>
      <c r="AS2009">
        <v>113400</v>
      </c>
      <c r="AT2009">
        <v>145337</v>
      </c>
      <c r="AU2009">
        <v>2418476</v>
      </c>
      <c r="AV2009">
        <v>1366203</v>
      </c>
      <c r="AW2009">
        <v>1039828</v>
      </c>
      <c r="AX2009">
        <v>1355703</v>
      </c>
      <c r="AY2009">
        <v>1373203</v>
      </c>
      <c r="AZ2009">
        <v>1373203</v>
      </c>
      <c r="BA2009">
        <v>25068657</v>
      </c>
      <c r="BB2009" t="s">
        <v>3796</v>
      </c>
      <c r="BC2009" t="s">
        <v>3797</v>
      </c>
      <c r="BD2009" t="s">
        <v>3843</v>
      </c>
      <c r="BE2009" t="s">
        <v>6087</v>
      </c>
      <c r="BF2009" t="s">
        <v>6088</v>
      </c>
      <c r="BG2009" t="s">
        <v>7183</v>
      </c>
      <c r="BH2009" t="s">
        <v>4947</v>
      </c>
      <c r="BI2009" t="s">
        <v>195</v>
      </c>
      <c r="BJ2009" t="s">
        <v>195</v>
      </c>
      <c r="BK2009" t="s">
        <v>3777</v>
      </c>
      <c r="BL2009" t="s">
        <v>7299</v>
      </c>
      <c r="BM2009" t="s">
        <v>4949</v>
      </c>
      <c r="BN2009" t="s">
        <v>5186</v>
      </c>
      <c r="BO2009" t="s">
        <v>4950</v>
      </c>
      <c r="BP2009" s="441" t="str">
        <f t="shared" si="31"/>
        <v>WA.2378.EBD.974.101.B.524111</v>
      </c>
    </row>
    <row r="2010" spans="1:68">
      <c r="A2010" t="s">
        <v>5010</v>
      </c>
      <c r="B2010" t="s">
        <v>4936</v>
      </c>
      <c r="C2010" t="s">
        <v>4937</v>
      </c>
      <c r="D2010" t="s">
        <v>3795</v>
      </c>
      <c r="E2010" t="s">
        <v>197</v>
      </c>
      <c r="F2010" t="s">
        <v>3842</v>
      </c>
      <c r="G2010" t="s">
        <v>2445</v>
      </c>
      <c r="H2010" t="s">
        <v>4938</v>
      </c>
      <c r="I2010">
        <v>5</v>
      </c>
      <c r="J2010" t="s">
        <v>6085</v>
      </c>
      <c r="K2010">
        <v>1</v>
      </c>
      <c r="L2010" t="s">
        <v>805</v>
      </c>
      <c r="M2010" t="s">
        <v>508</v>
      </c>
      <c r="N2010" t="s">
        <v>3383</v>
      </c>
      <c r="O2010" t="s">
        <v>510</v>
      </c>
      <c r="P2010" t="s">
        <v>8</v>
      </c>
      <c r="Q2010" t="s">
        <v>4570</v>
      </c>
      <c r="R2010" t="s">
        <v>4940</v>
      </c>
      <c r="S2010" t="s">
        <v>195</v>
      </c>
      <c r="T2010" t="s">
        <v>4570</v>
      </c>
      <c r="U2010" t="s">
        <v>4570</v>
      </c>
      <c r="V2010" t="s">
        <v>4951</v>
      </c>
      <c r="W2010" t="s">
        <v>4496</v>
      </c>
      <c r="X2010" t="s">
        <v>7300</v>
      </c>
      <c r="Y2010" t="s">
        <v>7301</v>
      </c>
      <c r="Z2010" t="s">
        <v>8</v>
      </c>
      <c r="AA2010">
        <v>0</v>
      </c>
      <c r="AB2010" t="s">
        <v>195</v>
      </c>
      <c r="AC2010">
        <v>0</v>
      </c>
      <c r="AD2010" t="s">
        <v>195</v>
      </c>
      <c r="AE2010">
        <v>0</v>
      </c>
      <c r="AF2010" t="s">
        <v>195</v>
      </c>
      <c r="AG2010">
        <v>0</v>
      </c>
      <c r="AH2010" t="s">
        <v>195</v>
      </c>
      <c r="AI2010">
        <v>8</v>
      </c>
      <c r="AJ2010" t="s">
        <v>25</v>
      </c>
      <c r="AK2010">
        <v>5000000</v>
      </c>
      <c r="AL2010">
        <v>40000000</v>
      </c>
      <c r="AM2010" t="s">
        <v>195</v>
      </c>
      <c r="AN2010">
        <v>0</v>
      </c>
      <c r="AO2010" t="s">
        <v>5011</v>
      </c>
      <c r="AP2010">
        <v>152400</v>
      </c>
      <c r="AQ2010">
        <v>0</v>
      </c>
      <c r="AR2010">
        <v>700160</v>
      </c>
      <c r="AS2010">
        <v>129600</v>
      </c>
      <c r="AT2010">
        <v>166099</v>
      </c>
      <c r="AU2010">
        <v>2763972</v>
      </c>
      <c r="AV2010">
        <v>1561375</v>
      </c>
      <c r="AW2010">
        <v>1188375</v>
      </c>
      <c r="AX2010">
        <v>1549375</v>
      </c>
      <c r="AY2010">
        <v>1569375</v>
      </c>
      <c r="AZ2010">
        <v>1569375</v>
      </c>
      <c r="BA2010">
        <v>28649894</v>
      </c>
      <c r="BB2010" t="s">
        <v>3796</v>
      </c>
      <c r="BC2010" t="s">
        <v>3797</v>
      </c>
      <c r="BD2010" t="s">
        <v>3843</v>
      </c>
      <c r="BE2010" t="s">
        <v>6087</v>
      </c>
      <c r="BF2010" t="s">
        <v>6088</v>
      </c>
      <c r="BG2010" t="s">
        <v>7183</v>
      </c>
      <c r="BH2010" t="s">
        <v>4947</v>
      </c>
      <c r="BI2010" t="s">
        <v>195</v>
      </c>
      <c r="BJ2010" t="s">
        <v>195</v>
      </c>
      <c r="BK2010" t="s">
        <v>3777</v>
      </c>
      <c r="BL2010" t="s">
        <v>7302</v>
      </c>
      <c r="BM2010" t="s">
        <v>4949</v>
      </c>
      <c r="BN2010" t="s">
        <v>5186</v>
      </c>
      <c r="BO2010" t="s">
        <v>4950</v>
      </c>
      <c r="BP2010" s="441" t="str">
        <f t="shared" si="31"/>
        <v>WA.2378.EBD.974.101.B.524111</v>
      </c>
    </row>
    <row r="2011" spans="1:68">
      <c r="A2011" t="s">
        <v>5010</v>
      </c>
      <c r="B2011" t="s">
        <v>4936</v>
      </c>
      <c r="C2011" t="s">
        <v>4937</v>
      </c>
      <c r="D2011" t="s">
        <v>3795</v>
      </c>
      <c r="E2011" t="s">
        <v>197</v>
      </c>
      <c r="F2011" t="s">
        <v>3842</v>
      </c>
      <c r="G2011" t="s">
        <v>2445</v>
      </c>
      <c r="H2011" t="s">
        <v>4938</v>
      </c>
      <c r="I2011">
        <v>5</v>
      </c>
      <c r="J2011" t="s">
        <v>6085</v>
      </c>
      <c r="K2011">
        <v>1</v>
      </c>
      <c r="L2011" t="s">
        <v>805</v>
      </c>
      <c r="M2011" t="s">
        <v>508</v>
      </c>
      <c r="N2011" t="s">
        <v>3383</v>
      </c>
      <c r="O2011" t="s">
        <v>510</v>
      </c>
      <c r="P2011" t="s">
        <v>8</v>
      </c>
      <c r="Q2011" t="s">
        <v>4570</v>
      </c>
      <c r="R2011" t="s">
        <v>4940</v>
      </c>
      <c r="S2011" t="s">
        <v>195</v>
      </c>
      <c r="T2011" t="s">
        <v>4570</v>
      </c>
      <c r="U2011" t="s">
        <v>4570</v>
      </c>
      <c r="V2011" t="s">
        <v>5001</v>
      </c>
      <c r="W2011" t="s">
        <v>4951</v>
      </c>
      <c r="X2011" t="s">
        <v>7303</v>
      </c>
      <c r="Y2011" t="s">
        <v>7304</v>
      </c>
      <c r="Z2011" t="s">
        <v>8</v>
      </c>
      <c r="AA2011">
        <v>0</v>
      </c>
      <c r="AB2011" t="s">
        <v>195</v>
      </c>
      <c r="AC2011">
        <v>0</v>
      </c>
      <c r="AD2011" t="s">
        <v>195</v>
      </c>
      <c r="AE2011">
        <v>0</v>
      </c>
      <c r="AF2011" t="s">
        <v>195</v>
      </c>
      <c r="AG2011">
        <v>0</v>
      </c>
      <c r="AH2011" t="s">
        <v>195</v>
      </c>
      <c r="AI2011">
        <v>8</v>
      </c>
      <c r="AJ2011" t="s">
        <v>25</v>
      </c>
      <c r="AK2011">
        <v>5000000</v>
      </c>
      <c r="AL2011">
        <v>40000000</v>
      </c>
      <c r="AM2011" t="s">
        <v>195</v>
      </c>
      <c r="AN2011">
        <v>0</v>
      </c>
      <c r="AO2011" t="s">
        <v>5011</v>
      </c>
      <c r="AP2011">
        <v>152400</v>
      </c>
      <c r="AQ2011">
        <v>0</v>
      </c>
      <c r="AR2011">
        <v>700160</v>
      </c>
      <c r="AS2011">
        <v>129600</v>
      </c>
      <c r="AT2011">
        <v>166099</v>
      </c>
      <c r="AU2011">
        <v>2763972</v>
      </c>
      <c r="AV2011">
        <v>1561375</v>
      </c>
      <c r="AW2011">
        <v>1188375</v>
      </c>
      <c r="AX2011">
        <v>1549375</v>
      </c>
      <c r="AY2011">
        <v>1569375</v>
      </c>
      <c r="AZ2011">
        <v>1569375</v>
      </c>
      <c r="BA2011">
        <v>28649894</v>
      </c>
      <c r="BB2011" t="s">
        <v>3796</v>
      </c>
      <c r="BC2011" t="s">
        <v>3797</v>
      </c>
      <c r="BD2011" t="s">
        <v>3843</v>
      </c>
      <c r="BE2011" t="s">
        <v>6087</v>
      </c>
      <c r="BF2011" t="s">
        <v>6088</v>
      </c>
      <c r="BG2011" t="s">
        <v>7183</v>
      </c>
      <c r="BH2011" t="s">
        <v>4947</v>
      </c>
      <c r="BI2011" t="s">
        <v>195</v>
      </c>
      <c r="BJ2011" t="s">
        <v>195</v>
      </c>
      <c r="BK2011" t="s">
        <v>3777</v>
      </c>
      <c r="BL2011" t="s">
        <v>7305</v>
      </c>
      <c r="BM2011" t="s">
        <v>4949</v>
      </c>
      <c r="BN2011" t="s">
        <v>5186</v>
      </c>
      <c r="BO2011" t="s">
        <v>4950</v>
      </c>
      <c r="BP2011" s="441" t="str">
        <f t="shared" si="31"/>
        <v>WA.2378.EBD.974.101.B.524111</v>
      </c>
    </row>
    <row r="2012" spans="1:68">
      <c r="A2012" t="s">
        <v>5010</v>
      </c>
      <c r="B2012" t="s">
        <v>4936</v>
      </c>
      <c r="C2012" t="s">
        <v>4937</v>
      </c>
      <c r="D2012" t="s">
        <v>3795</v>
      </c>
      <c r="E2012" t="s">
        <v>197</v>
      </c>
      <c r="F2012" t="s">
        <v>3842</v>
      </c>
      <c r="G2012" t="s">
        <v>2445</v>
      </c>
      <c r="H2012" t="s">
        <v>4938</v>
      </c>
      <c r="I2012">
        <v>5</v>
      </c>
      <c r="J2012" t="s">
        <v>6085</v>
      </c>
      <c r="K2012">
        <v>1</v>
      </c>
      <c r="L2012" t="s">
        <v>805</v>
      </c>
      <c r="M2012" t="s">
        <v>509</v>
      </c>
      <c r="N2012" t="s">
        <v>3406</v>
      </c>
      <c r="O2012" t="s">
        <v>510</v>
      </c>
      <c r="P2012" t="s">
        <v>8</v>
      </c>
      <c r="Q2012" t="s">
        <v>4570</v>
      </c>
      <c r="R2012" t="s">
        <v>4940</v>
      </c>
      <c r="S2012" t="s">
        <v>195</v>
      </c>
      <c r="T2012" t="s">
        <v>4570</v>
      </c>
      <c r="U2012" t="s">
        <v>4570</v>
      </c>
      <c r="V2012" t="s">
        <v>4496</v>
      </c>
      <c r="W2012" t="s">
        <v>4570</v>
      </c>
      <c r="X2012" t="s">
        <v>7306</v>
      </c>
      <c r="Y2012" t="s">
        <v>7307</v>
      </c>
      <c r="Z2012" t="s">
        <v>8</v>
      </c>
      <c r="AA2012">
        <v>0</v>
      </c>
      <c r="AB2012" t="s">
        <v>195</v>
      </c>
      <c r="AC2012">
        <v>0</v>
      </c>
      <c r="AD2012" t="s">
        <v>195</v>
      </c>
      <c r="AE2012">
        <v>0</v>
      </c>
      <c r="AF2012" t="s">
        <v>195</v>
      </c>
      <c r="AG2012">
        <v>0</v>
      </c>
      <c r="AH2012" t="s">
        <v>195</v>
      </c>
      <c r="AI2012">
        <v>20</v>
      </c>
      <c r="AJ2012" t="s">
        <v>25</v>
      </c>
      <c r="AK2012">
        <v>5000000</v>
      </c>
      <c r="AL2012">
        <v>100000000</v>
      </c>
      <c r="AM2012" t="s">
        <v>195</v>
      </c>
      <c r="AN2012">
        <v>0</v>
      </c>
      <c r="AO2012" t="s">
        <v>5011</v>
      </c>
      <c r="AP2012">
        <v>381000</v>
      </c>
      <c r="AQ2012">
        <v>0</v>
      </c>
      <c r="AR2012">
        <v>1750400</v>
      </c>
      <c r="AS2012">
        <v>324000</v>
      </c>
      <c r="AT2012">
        <v>415248</v>
      </c>
      <c r="AU2012">
        <v>6909931</v>
      </c>
      <c r="AV2012">
        <v>3903438</v>
      </c>
      <c r="AW2012">
        <v>2970938</v>
      </c>
      <c r="AX2012">
        <v>3873438</v>
      </c>
      <c r="AY2012">
        <v>3923438</v>
      </c>
      <c r="AZ2012">
        <v>3923438</v>
      </c>
      <c r="BA2012">
        <v>71624731</v>
      </c>
      <c r="BB2012" t="s">
        <v>3796</v>
      </c>
      <c r="BC2012" t="s">
        <v>3797</v>
      </c>
      <c r="BD2012" t="s">
        <v>3843</v>
      </c>
      <c r="BE2012" t="s">
        <v>6087</v>
      </c>
      <c r="BF2012" t="s">
        <v>6088</v>
      </c>
      <c r="BG2012" t="s">
        <v>7186</v>
      </c>
      <c r="BH2012" t="s">
        <v>4947</v>
      </c>
      <c r="BI2012" t="s">
        <v>195</v>
      </c>
      <c r="BJ2012" t="s">
        <v>195</v>
      </c>
      <c r="BK2012" t="s">
        <v>3777</v>
      </c>
      <c r="BL2012" t="s">
        <v>7308</v>
      </c>
      <c r="BM2012" t="s">
        <v>4949</v>
      </c>
      <c r="BN2012" t="s">
        <v>5186</v>
      </c>
      <c r="BO2012" t="s">
        <v>4950</v>
      </c>
      <c r="BP2012" s="441" t="str">
        <f t="shared" si="31"/>
        <v>WA.2378.EBD.974.101.C.524111</v>
      </c>
    </row>
    <row r="2013" spans="1:68">
      <c r="A2013" t="s">
        <v>5010</v>
      </c>
      <c r="B2013" t="s">
        <v>4936</v>
      </c>
      <c r="C2013" t="s">
        <v>4937</v>
      </c>
      <c r="D2013" t="s">
        <v>3795</v>
      </c>
      <c r="E2013" t="s">
        <v>197</v>
      </c>
      <c r="F2013" t="s">
        <v>3842</v>
      </c>
      <c r="G2013" t="s">
        <v>2445</v>
      </c>
      <c r="H2013" t="s">
        <v>4938</v>
      </c>
      <c r="I2013">
        <v>5</v>
      </c>
      <c r="J2013" t="s">
        <v>6085</v>
      </c>
      <c r="K2013">
        <v>1</v>
      </c>
      <c r="L2013" t="s">
        <v>805</v>
      </c>
      <c r="M2013" t="s">
        <v>511</v>
      </c>
      <c r="N2013" t="s">
        <v>3416</v>
      </c>
      <c r="O2013" t="s">
        <v>510</v>
      </c>
      <c r="P2013" t="s">
        <v>8</v>
      </c>
      <c r="Q2013" t="s">
        <v>4570</v>
      </c>
      <c r="R2013" t="s">
        <v>4940</v>
      </c>
      <c r="S2013" t="s">
        <v>195</v>
      </c>
      <c r="T2013" t="s">
        <v>4570</v>
      </c>
      <c r="U2013" t="s">
        <v>4570</v>
      </c>
      <c r="V2013" t="s">
        <v>4496</v>
      </c>
      <c r="W2013" t="s">
        <v>4570</v>
      </c>
      <c r="X2013" t="s">
        <v>7309</v>
      </c>
      <c r="Y2013" t="s">
        <v>7310</v>
      </c>
      <c r="Z2013" t="s">
        <v>8</v>
      </c>
      <c r="AA2013">
        <v>0</v>
      </c>
      <c r="AB2013" t="s">
        <v>195</v>
      </c>
      <c r="AC2013">
        <v>0</v>
      </c>
      <c r="AD2013" t="s">
        <v>195</v>
      </c>
      <c r="AE2013">
        <v>0</v>
      </c>
      <c r="AF2013" t="s">
        <v>195</v>
      </c>
      <c r="AG2013">
        <v>0</v>
      </c>
      <c r="AH2013" t="s">
        <v>195</v>
      </c>
      <c r="AI2013">
        <v>2</v>
      </c>
      <c r="AJ2013" t="s">
        <v>25</v>
      </c>
      <c r="AK2013">
        <v>5000000</v>
      </c>
      <c r="AL2013">
        <v>10000000</v>
      </c>
      <c r="AM2013" t="s">
        <v>195</v>
      </c>
      <c r="AN2013">
        <v>0</v>
      </c>
      <c r="AO2013" t="s">
        <v>5011</v>
      </c>
      <c r="AP2013">
        <v>38100</v>
      </c>
      <c r="AQ2013">
        <v>0</v>
      </c>
      <c r="AR2013">
        <v>175040</v>
      </c>
      <c r="AS2013">
        <v>32400</v>
      </c>
      <c r="AT2013">
        <v>41525</v>
      </c>
      <c r="AU2013">
        <v>690993</v>
      </c>
      <c r="AV2013">
        <v>390344</v>
      </c>
      <c r="AW2013">
        <v>297094</v>
      </c>
      <c r="AX2013">
        <v>387344</v>
      </c>
      <c r="AY2013">
        <v>392344</v>
      </c>
      <c r="AZ2013">
        <v>392344</v>
      </c>
      <c r="BA2013">
        <v>7162472</v>
      </c>
      <c r="BB2013" t="s">
        <v>3796</v>
      </c>
      <c r="BC2013" t="s">
        <v>3797</v>
      </c>
      <c r="BD2013" t="s">
        <v>3843</v>
      </c>
      <c r="BE2013" t="s">
        <v>6087</v>
      </c>
      <c r="BF2013" t="s">
        <v>6088</v>
      </c>
      <c r="BG2013" t="s">
        <v>7188</v>
      </c>
      <c r="BH2013" t="s">
        <v>4947</v>
      </c>
      <c r="BI2013" t="s">
        <v>195</v>
      </c>
      <c r="BJ2013" t="s">
        <v>195</v>
      </c>
      <c r="BK2013" t="s">
        <v>3777</v>
      </c>
      <c r="BL2013" t="s">
        <v>7311</v>
      </c>
      <c r="BM2013" t="s">
        <v>4949</v>
      </c>
      <c r="BN2013" t="s">
        <v>5186</v>
      </c>
      <c r="BO2013" t="s">
        <v>4950</v>
      </c>
      <c r="BP2013" s="441" t="str">
        <f t="shared" si="31"/>
        <v>WA.2378.EBD.974.101.D.524111</v>
      </c>
    </row>
    <row r="2014" spans="1:68">
      <c r="A2014" t="s">
        <v>4935</v>
      </c>
      <c r="B2014" t="s">
        <v>4936</v>
      </c>
      <c r="C2014" t="s">
        <v>4937</v>
      </c>
      <c r="D2014" t="s">
        <v>3795</v>
      </c>
      <c r="E2014" t="s">
        <v>197</v>
      </c>
      <c r="F2014" t="s">
        <v>3812</v>
      </c>
      <c r="G2014" t="s">
        <v>820</v>
      </c>
      <c r="H2014" t="s">
        <v>4938</v>
      </c>
      <c r="I2014">
        <v>9</v>
      </c>
      <c r="J2014" t="s">
        <v>5050</v>
      </c>
      <c r="K2014">
        <v>1</v>
      </c>
      <c r="L2014" t="s">
        <v>805</v>
      </c>
      <c r="M2014" t="s">
        <v>509</v>
      </c>
      <c r="N2014" t="s">
        <v>185</v>
      </c>
      <c r="O2014" t="s">
        <v>512</v>
      </c>
      <c r="P2014" t="s">
        <v>8</v>
      </c>
      <c r="Q2014" t="s">
        <v>4570</v>
      </c>
      <c r="R2014" t="s">
        <v>4940</v>
      </c>
      <c r="S2014" t="s">
        <v>195</v>
      </c>
      <c r="T2014" t="s">
        <v>4570</v>
      </c>
      <c r="U2014" t="s">
        <v>4570</v>
      </c>
      <c r="V2014" t="s">
        <v>4496</v>
      </c>
      <c r="W2014" t="s">
        <v>4570</v>
      </c>
      <c r="X2014" t="s">
        <v>7312</v>
      </c>
      <c r="Y2014" t="s">
        <v>7313</v>
      </c>
      <c r="Z2014" t="s">
        <v>8</v>
      </c>
      <c r="AA2014">
        <v>0</v>
      </c>
      <c r="AB2014" t="s">
        <v>195</v>
      </c>
      <c r="AC2014">
        <v>0</v>
      </c>
      <c r="AD2014" t="s">
        <v>195</v>
      </c>
      <c r="AE2014">
        <v>0</v>
      </c>
      <c r="AF2014" t="s">
        <v>195</v>
      </c>
      <c r="AG2014">
        <v>0</v>
      </c>
      <c r="AH2014" t="s">
        <v>195</v>
      </c>
      <c r="AI2014">
        <v>96</v>
      </c>
      <c r="AJ2014" t="s">
        <v>25</v>
      </c>
      <c r="AK2014">
        <v>200000</v>
      </c>
      <c r="AL2014">
        <v>19200000</v>
      </c>
      <c r="AM2014" t="s">
        <v>195</v>
      </c>
      <c r="AN2014">
        <v>0</v>
      </c>
      <c r="AO2014" t="s">
        <v>4943</v>
      </c>
      <c r="AP2014">
        <v>220808</v>
      </c>
      <c r="AQ2014">
        <v>461323</v>
      </c>
      <c r="AR2014">
        <v>1272283</v>
      </c>
      <c r="AS2014">
        <v>473779</v>
      </c>
      <c r="AT2014">
        <v>765613</v>
      </c>
      <c r="AU2014">
        <v>1066667</v>
      </c>
      <c r="AV2014">
        <v>982450</v>
      </c>
      <c r="AW2014">
        <v>866646</v>
      </c>
      <c r="AX2014">
        <v>1066667</v>
      </c>
      <c r="AY2014">
        <v>1118109</v>
      </c>
      <c r="AZ2014">
        <v>1305656</v>
      </c>
      <c r="BA2014">
        <v>9599999</v>
      </c>
      <c r="BB2014" t="s">
        <v>3796</v>
      </c>
      <c r="BC2014" t="s">
        <v>3797</v>
      </c>
      <c r="BD2014" t="s">
        <v>3813</v>
      </c>
      <c r="BE2014" t="s">
        <v>6045</v>
      </c>
      <c r="BF2014" t="s">
        <v>6046</v>
      </c>
      <c r="BG2014" t="s">
        <v>7099</v>
      </c>
      <c r="BH2014" t="s">
        <v>4947</v>
      </c>
      <c r="BI2014" t="s">
        <v>195</v>
      </c>
      <c r="BJ2014" t="s">
        <v>195</v>
      </c>
      <c r="BK2014" t="s">
        <v>3821</v>
      </c>
      <c r="BL2014" t="s">
        <v>7314</v>
      </c>
      <c r="BM2014" t="s">
        <v>4949</v>
      </c>
      <c r="BN2014" t="s">
        <v>5439</v>
      </c>
      <c r="BO2014" t="s">
        <v>5620</v>
      </c>
      <c r="BP2014" s="441" t="str">
        <f t="shared" si="31"/>
        <v>WA.2378.EBA.956.101.C.521241</v>
      </c>
    </row>
    <row r="2015" spans="1:68">
      <c r="A2015" t="s">
        <v>4935</v>
      </c>
      <c r="B2015" t="s">
        <v>4936</v>
      </c>
      <c r="C2015" t="s">
        <v>4937</v>
      </c>
      <c r="D2015" t="s">
        <v>3795</v>
      </c>
      <c r="E2015" t="s">
        <v>197</v>
      </c>
      <c r="F2015" t="s">
        <v>3812</v>
      </c>
      <c r="G2015" t="s">
        <v>820</v>
      </c>
      <c r="H2015" t="s">
        <v>4938</v>
      </c>
      <c r="I2015">
        <v>9</v>
      </c>
      <c r="J2015" t="s">
        <v>5050</v>
      </c>
      <c r="K2015">
        <v>1</v>
      </c>
      <c r="L2015" t="s">
        <v>805</v>
      </c>
      <c r="M2015" t="s">
        <v>509</v>
      </c>
      <c r="N2015" t="s">
        <v>185</v>
      </c>
      <c r="O2015" t="s">
        <v>512</v>
      </c>
      <c r="P2015" t="s">
        <v>8</v>
      </c>
      <c r="Q2015" t="s">
        <v>4570</v>
      </c>
      <c r="R2015" t="s">
        <v>4940</v>
      </c>
      <c r="S2015" t="s">
        <v>195</v>
      </c>
      <c r="T2015" t="s">
        <v>4570</v>
      </c>
      <c r="U2015" t="s">
        <v>4570</v>
      </c>
      <c r="V2015" t="s">
        <v>4951</v>
      </c>
      <c r="W2015" t="s">
        <v>4496</v>
      </c>
      <c r="X2015" t="s">
        <v>7315</v>
      </c>
      <c r="Y2015" t="s">
        <v>5622</v>
      </c>
      <c r="Z2015" t="s">
        <v>8</v>
      </c>
      <c r="AA2015">
        <v>0</v>
      </c>
      <c r="AB2015" t="s">
        <v>195</v>
      </c>
      <c r="AC2015">
        <v>0</v>
      </c>
      <c r="AD2015" t="s">
        <v>195</v>
      </c>
      <c r="AE2015">
        <v>0</v>
      </c>
      <c r="AF2015" t="s">
        <v>195</v>
      </c>
      <c r="AG2015">
        <v>0</v>
      </c>
      <c r="AH2015" t="s">
        <v>195</v>
      </c>
      <c r="AI2015">
        <v>12</v>
      </c>
      <c r="AJ2015" t="s">
        <v>106</v>
      </c>
      <c r="AK2015">
        <v>300000</v>
      </c>
      <c r="AL2015">
        <v>3600000</v>
      </c>
      <c r="AM2015" t="s">
        <v>195</v>
      </c>
      <c r="AN2015">
        <v>0</v>
      </c>
      <c r="AO2015" t="s">
        <v>4943</v>
      </c>
      <c r="AP2015">
        <v>41402</v>
      </c>
      <c r="AQ2015">
        <v>86498</v>
      </c>
      <c r="AR2015">
        <v>238553</v>
      </c>
      <c r="AS2015">
        <v>88833</v>
      </c>
      <c r="AT2015">
        <v>143552</v>
      </c>
      <c r="AU2015">
        <v>200000</v>
      </c>
      <c r="AV2015">
        <v>184209</v>
      </c>
      <c r="AW2015">
        <v>162496</v>
      </c>
      <c r="AX2015">
        <v>200000</v>
      </c>
      <c r="AY2015">
        <v>209645</v>
      </c>
      <c r="AZ2015">
        <v>244811</v>
      </c>
      <c r="BA2015">
        <v>1800001</v>
      </c>
      <c r="BB2015" t="s">
        <v>3796</v>
      </c>
      <c r="BC2015" t="s">
        <v>3797</v>
      </c>
      <c r="BD2015" t="s">
        <v>3813</v>
      </c>
      <c r="BE2015" t="s">
        <v>6045</v>
      </c>
      <c r="BF2015" t="s">
        <v>6046</v>
      </c>
      <c r="BG2015" t="s">
        <v>7099</v>
      </c>
      <c r="BH2015" t="s">
        <v>4947</v>
      </c>
      <c r="BI2015" t="s">
        <v>195</v>
      </c>
      <c r="BJ2015" t="s">
        <v>195</v>
      </c>
      <c r="BK2015" t="s">
        <v>3821</v>
      </c>
      <c r="BL2015" t="s">
        <v>5644</v>
      </c>
      <c r="BM2015" t="s">
        <v>4949</v>
      </c>
      <c r="BN2015" t="s">
        <v>5439</v>
      </c>
      <c r="BO2015" t="s">
        <v>5620</v>
      </c>
      <c r="BP2015" s="441" t="str">
        <f t="shared" si="31"/>
        <v>WA.2378.EBA.956.101.C.521241</v>
      </c>
    </row>
    <row r="2016" spans="1:68">
      <c r="A2016" t="s">
        <v>5010</v>
      </c>
      <c r="B2016" t="s">
        <v>4936</v>
      </c>
      <c r="C2016" t="s">
        <v>4937</v>
      </c>
      <c r="D2016" t="s">
        <v>3795</v>
      </c>
      <c r="E2016" t="s">
        <v>197</v>
      </c>
      <c r="F2016" t="s">
        <v>3812</v>
      </c>
      <c r="G2016" t="s">
        <v>820</v>
      </c>
      <c r="H2016" t="s">
        <v>4938</v>
      </c>
      <c r="I2016">
        <v>9</v>
      </c>
      <c r="J2016" t="s">
        <v>5050</v>
      </c>
      <c r="K2016">
        <v>1</v>
      </c>
      <c r="L2016" t="s">
        <v>805</v>
      </c>
      <c r="M2016" t="s">
        <v>509</v>
      </c>
      <c r="N2016" t="s">
        <v>185</v>
      </c>
      <c r="O2016" t="s">
        <v>512</v>
      </c>
      <c r="P2016" t="s">
        <v>8</v>
      </c>
      <c r="Q2016" t="s">
        <v>4570</v>
      </c>
      <c r="R2016" t="s">
        <v>4940</v>
      </c>
      <c r="S2016" t="s">
        <v>195</v>
      </c>
      <c r="T2016" t="s">
        <v>4570</v>
      </c>
      <c r="U2016" t="s">
        <v>4570</v>
      </c>
      <c r="V2016" t="s">
        <v>4496</v>
      </c>
      <c r="W2016" t="s">
        <v>4570</v>
      </c>
      <c r="X2016" t="s">
        <v>7312</v>
      </c>
      <c r="Y2016" t="s">
        <v>7313</v>
      </c>
      <c r="Z2016" t="s">
        <v>8</v>
      </c>
      <c r="AA2016">
        <v>0</v>
      </c>
      <c r="AB2016" t="s">
        <v>195</v>
      </c>
      <c r="AC2016">
        <v>0</v>
      </c>
      <c r="AD2016" t="s">
        <v>195</v>
      </c>
      <c r="AE2016">
        <v>0</v>
      </c>
      <c r="AF2016" t="s">
        <v>195</v>
      </c>
      <c r="AG2016">
        <v>0</v>
      </c>
      <c r="AH2016" t="s">
        <v>195</v>
      </c>
      <c r="AI2016">
        <v>96</v>
      </c>
      <c r="AJ2016" t="s">
        <v>25</v>
      </c>
      <c r="AK2016">
        <v>200000</v>
      </c>
      <c r="AL2016">
        <v>19200000</v>
      </c>
      <c r="AM2016" t="s">
        <v>195</v>
      </c>
      <c r="AN2016">
        <v>0</v>
      </c>
      <c r="AO2016" t="s">
        <v>5011</v>
      </c>
      <c r="AP2016">
        <v>110404</v>
      </c>
      <c r="AQ2016">
        <v>230661</v>
      </c>
      <c r="AR2016">
        <v>636141</v>
      </c>
      <c r="AS2016">
        <v>483493</v>
      </c>
      <c r="AT2016">
        <v>119627</v>
      </c>
      <c r="AU2016">
        <v>529022</v>
      </c>
      <c r="AV2016">
        <v>491225</v>
      </c>
      <c r="AW2016">
        <v>433323</v>
      </c>
      <c r="AX2016">
        <v>533333</v>
      </c>
      <c r="AY2016">
        <v>559055</v>
      </c>
      <c r="AZ2016">
        <v>673715</v>
      </c>
      <c r="BA2016">
        <v>14400001</v>
      </c>
      <c r="BB2016" t="s">
        <v>3796</v>
      </c>
      <c r="BC2016" t="s">
        <v>3797</v>
      </c>
      <c r="BD2016" t="s">
        <v>3813</v>
      </c>
      <c r="BE2016" t="s">
        <v>6045</v>
      </c>
      <c r="BF2016" t="s">
        <v>6046</v>
      </c>
      <c r="BG2016" t="s">
        <v>7099</v>
      </c>
      <c r="BH2016" t="s">
        <v>4947</v>
      </c>
      <c r="BI2016" t="s">
        <v>195</v>
      </c>
      <c r="BJ2016" t="s">
        <v>195</v>
      </c>
      <c r="BK2016" t="s">
        <v>3821</v>
      </c>
      <c r="BL2016" t="s">
        <v>7314</v>
      </c>
      <c r="BM2016" t="s">
        <v>4949</v>
      </c>
      <c r="BN2016" t="s">
        <v>5439</v>
      </c>
      <c r="BO2016" t="s">
        <v>5620</v>
      </c>
      <c r="BP2016" s="441" t="str">
        <f t="shared" si="31"/>
        <v>WA.2378.EBA.956.101.C.521241</v>
      </c>
    </row>
    <row r="2017" spans="1:68">
      <c r="A2017" t="s">
        <v>5010</v>
      </c>
      <c r="B2017" t="s">
        <v>4936</v>
      </c>
      <c r="C2017" t="s">
        <v>4937</v>
      </c>
      <c r="D2017" t="s">
        <v>3795</v>
      </c>
      <c r="E2017" t="s">
        <v>197</v>
      </c>
      <c r="F2017" t="s">
        <v>3812</v>
      </c>
      <c r="G2017" t="s">
        <v>820</v>
      </c>
      <c r="H2017" t="s">
        <v>4938</v>
      </c>
      <c r="I2017">
        <v>9</v>
      </c>
      <c r="J2017" t="s">
        <v>5050</v>
      </c>
      <c r="K2017">
        <v>1</v>
      </c>
      <c r="L2017" t="s">
        <v>805</v>
      </c>
      <c r="M2017" t="s">
        <v>509</v>
      </c>
      <c r="N2017" t="s">
        <v>185</v>
      </c>
      <c r="O2017" t="s">
        <v>512</v>
      </c>
      <c r="P2017" t="s">
        <v>8</v>
      </c>
      <c r="Q2017" t="s">
        <v>4570</v>
      </c>
      <c r="R2017" t="s">
        <v>4940</v>
      </c>
      <c r="S2017" t="s">
        <v>195</v>
      </c>
      <c r="T2017" t="s">
        <v>4570</v>
      </c>
      <c r="U2017" t="s">
        <v>4570</v>
      </c>
      <c r="V2017" t="s">
        <v>4951</v>
      </c>
      <c r="W2017" t="s">
        <v>4496</v>
      </c>
      <c r="X2017" t="s">
        <v>7315</v>
      </c>
      <c r="Y2017" t="s">
        <v>5622</v>
      </c>
      <c r="Z2017" t="s">
        <v>8</v>
      </c>
      <c r="AA2017">
        <v>0</v>
      </c>
      <c r="AB2017" t="s">
        <v>195</v>
      </c>
      <c r="AC2017">
        <v>0</v>
      </c>
      <c r="AD2017" t="s">
        <v>195</v>
      </c>
      <c r="AE2017">
        <v>0</v>
      </c>
      <c r="AF2017" t="s">
        <v>195</v>
      </c>
      <c r="AG2017">
        <v>0</v>
      </c>
      <c r="AH2017" t="s">
        <v>195</v>
      </c>
      <c r="AI2017">
        <v>12</v>
      </c>
      <c r="AJ2017" t="s">
        <v>106</v>
      </c>
      <c r="AK2017">
        <v>300000</v>
      </c>
      <c r="AL2017">
        <v>3600000</v>
      </c>
      <c r="AM2017" t="s">
        <v>195</v>
      </c>
      <c r="AN2017">
        <v>0</v>
      </c>
      <c r="AO2017" t="s">
        <v>5011</v>
      </c>
      <c r="AP2017">
        <v>20701</v>
      </c>
      <c r="AQ2017">
        <v>43249</v>
      </c>
      <c r="AR2017">
        <v>119277</v>
      </c>
      <c r="AS2017">
        <v>90655</v>
      </c>
      <c r="AT2017">
        <v>22430</v>
      </c>
      <c r="AU2017">
        <v>99192</v>
      </c>
      <c r="AV2017">
        <v>92105</v>
      </c>
      <c r="AW2017">
        <v>81248</v>
      </c>
      <c r="AX2017">
        <v>100000</v>
      </c>
      <c r="AY2017">
        <v>104823</v>
      </c>
      <c r="AZ2017">
        <v>126322</v>
      </c>
      <c r="BA2017">
        <v>2699998</v>
      </c>
      <c r="BB2017" t="s">
        <v>3796</v>
      </c>
      <c r="BC2017" t="s">
        <v>3797</v>
      </c>
      <c r="BD2017" t="s">
        <v>3813</v>
      </c>
      <c r="BE2017" t="s">
        <v>6045</v>
      </c>
      <c r="BF2017" t="s">
        <v>6046</v>
      </c>
      <c r="BG2017" t="s">
        <v>7099</v>
      </c>
      <c r="BH2017" t="s">
        <v>4947</v>
      </c>
      <c r="BI2017" t="s">
        <v>195</v>
      </c>
      <c r="BJ2017" t="s">
        <v>195</v>
      </c>
      <c r="BK2017" t="s">
        <v>3821</v>
      </c>
      <c r="BL2017" t="s">
        <v>5644</v>
      </c>
      <c r="BM2017" t="s">
        <v>4949</v>
      </c>
      <c r="BN2017" t="s">
        <v>5439</v>
      </c>
      <c r="BO2017" t="s">
        <v>5620</v>
      </c>
      <c r="BP2017" s="441" t="str">
        <f t="shared" si="31"/>
        <v>WA.2378.EBA.956.101.C.521241</v>
      </c>
    </row>
    <row r="2018" spans="1:68">
      <c r="A2018" t="s">
        <v>4935</v>
      </c>
      <c r="B2018" t="s">
        <v>4936</v>
      </c>
      <c r="C2018" t="s">
        <v>4937</v>
      </c>
      <c r="D2018" t="s">
        <v>3795</v>
      </c>
      <c r="E2018" t="s">
        <v>197</v>
      </c>
      <c r="F2018" t="s">
        <v>3842</v>
      </c>
      <c r="G2018" t="s">
        <v>2445</v>
      </c>
      <c r="H2018" t="s">
        <v>4938</v>
      </c>
      <c r="I2018">
        <v>5</v>
      </c>
      <c r="J2018" t="s">
        <v>5047</v>
      </c>
      <c r="K2018">
        <v>1</v>
      </c>
      <c r="L2018" t="s">
        <v>805</v>
      </c>
      <c r="M2018" t="s">
        <v>511</v>
      </c>
      <c r="N2018" t="s">
        <v>181</v>
      </c>
      <c r="O2018" t="s">
        <v>512</v>
      </c>
      <c r="P2018" t="s">
        <v>8</v>
      </c>
      <c r="Q2018" t="s">
        <v>4570</v>
      </c>
      <c r="R2018" t="s">
        <v>4940</v>
      </c>
      <c r="S2018" t="s">
        <v>195</v>
      </c>
      <c r="T2018" t="s">
        <v>4570</v>
      </c>
      <c r="U2018" t="s">
        <v>4570</v>
      </c>
      <c r="V2018" t="s">
        <v>4496</v>
      </c>
      <c r="W2018" t="s">
        <v>4570</v>
      </c>
      <c r="X2018" t="s">
        <v>7316</v>
      </c>
      <c r="Y2018" t="s">
        <v>7317</v>
      </c>
      <c r="Z2018" t="s">
        <v>8</v>
      </c>
      <c r="AA2018">
        <v>0</v>
      </c>
      <c r="AB2018" t="s">
        <v>195</v>
      </c>
      <c r="AC2018">
        <v>0</v>
      </c>
      <c r="AD2018" t="s">
        <v>195</v>
      </c>
      <c r="AE2018">
        <v>0</v>
      </c>
      <c r="AF2018" t="s">
        <v>195</v>
      </c>
      <c r="AG2018">
        <v>0</v>
      </c>
      <c r="AH2018" t="s">
        <v>195</v>
      </c>
      <c r="AI2018">
        <v>175</v>
      </c>
      <c r="AJ2018" t="s">
        <v>32</v>
      </c>
      <c r="AK2018">
        <v>200000</v>
      </c>
      <c r="AL2018">
        <v>35000000</v>
      </c>
      <c r="AM2018" t="s">
        <v>195</v>
      </c>
      <c r="AN2018">
        <v>0</v>
      </c>
      <c r="AO2018" t="s">
        <v>4943</v>
      </c>
      <c r="AP2018">
        <v>2965116</v>
      </c>
      <c r="AQ2018">
        <v>119116</v>
      </c>
      <c r="AR2018">
        <v>615462</v>
      </c>
      <c r="AS2018">
        <v>631300</v>
      </c>
      <c r="AT2018">
        <v>2345300</v>
      </c>
      <c r="AU2018">
        <v>1400000</v>
      </c>
      <c r="AV2018">
        <v>2100000</v>
      </c>
      <c r="AW2018">
        <v>2100000</v>
      </c>
      <c r="AX2018">
        <v>2100000</v>
      </c>
      <c r="AY2018">
        <v>1680000</v>
      </c>
      <c r="AZ2018">
        <v>1443706</v>
      </c>
      <c r="BA2018">
        <v>17500000</v>
      </c>
      <c r="BB2018" t="s">
        <v>3796</v>
      </c>
      <c r="BC2018" t="s">
        <v>3797</v>
      </c>
      <c r="BD2018" t="s">
        <v>3843</v>
      </c>
      <c r="BE2018" t="s">
        <v>3853</v>
      </c>
      <c r="BF2018" t="s">
        <v>6084</v>
      </c>
      <c r="BG2018" t="s">
        <v>7155</v>
      </c>
      <c r="BH2018" t="s">
        <v>4947</v>
      </c>
      <c r="BI2018" t="s">
        <v>195</v>
      </c>
      <c r="BJ2018" t="s">
        <v>195</v>
      </c>
      <c r="BK2018" t="s">
        <v>3821</v>
      </c>
      <c r="BL2018" t="s">
        <v>7318</v>
      </c>
      <c r="BM2018" t="s">
        <v>4949</v>
      </c>
      <c r="BN2018" t="s">
        <v>5439</v>
      </c>
      <c r="BO2018" t="s">
        <v>5620</v>
      </c>
      <c r="BP2018" s="441" t="str">
        <f t="shared" si="31"/>
        <v>WA.2378.EBD.955.101.D.521241</v>
      </c>
    </row>
    <row r="2019" spans="1:68">
      <c r="A2019" t="s">
        <v>5010</v>
      </c>
      <c r="B2019" t="s">
        <v>4936</v>
      </c>
      <c r="C2019" t="s">
        <v>4937</v>
      </c>
      <c r="D2019" t="s">
        <v>3795</v>
      </c>
      <c r="E2019" t="s">
        <v>197</v>
      </c>
      <c r="F2019" t="s">
        <v>3842</v>
      </c>
      <c r="G2019" t="s">
        <v>2445</v>
      </c>
      <c r="H2019" t="s">
        <v>4938</v>
      </c>
      <c r="I2019">
        <v>5</v>
      </c>
      <c r="J2019" t="s">
        <v>5047</v>
      </c>
      <c r="K2019">
        <v>1</v>
      </c>
      <c r="L2019" t="s">
        <v>805</v>
      </c>
      <c r="M2019" t="s">
        <v>511</v>
      </c>
      <c r="N2019" t="s">
        <v>181</v>
      </c>
      <c r="O2019" t="s">
        <v>512</v>
      </c>
      <c r="P2019" t="s">
        <v>8</v>
      </c>
      <c r="Q2019" t="s">
        <v>4570</v>
      </c>
      <c r="R2019" t="s">
        <v>4940</v>
      </c>
      <c r="S2019" t="s">
        <v>195</v>
      </c>
      <c r="T2019" t="s">
        <v>4570</v>
      </c>
      <c r="U2019" t="s">
        <v>4570</v>
      </c>
      <c r="V2019" t="s">
        <v>4496</v>
      </c>
      <c r="W2019" t="s">
        <v>4570</v>
      </c>
      <c r="X2019" t="s">
        <v>7316</v>
      </c>
      <c r="Y2019" t="s">
        <v>7317</v>
      </c>
      <c r="Z2019" t="s">
        <v>8</v>
      </c>
      <c r="AA2019">
        <v>0</v>
      </c>
      <c r="AB2019" t="s">
        <v>195</v>
      </c>
      <c r="AC2019">
        <v>0</v>
      </c>
      <c r="AD2019" t="s">
        <v>195</v>
      </c>
      <c r="AE2019">
        <v>0</v>
      </c>
      <c r="AF2019" t="s">
        <v>195</v>
      </c>
      <c r="AG2019">
        <v>0</v>
      </c>
      <c r="AH2019" t="s">
        <v>195</v>
      </c>
      <c r="AI2019">
        <v>175</v>
      </c>
      <c r="AJ2019" t="s">
        <v>32</v>
      </c>
      <c r="AK2019">
        <v>200000</v>
      </c>
      <c r="AL2019">
        <v>35000000</v>
      </c>
      <c r="AM2019" t="s">
        <v>195</v>
      </c>
      <c r="AN2019">
        <v>0</v>
      </c>
      <c r="AO2019" t="s">
        <v>5011</v>
      </c>
      <c r="AP2019">
        <v>1482558</v>
      </c>
      <c r="AQ2019">
        <v>59558</v>
      </c>
      <c r="AR2019">
        <v>307731</v>
      </c>
      <c r="AS2019">
        <v>677384</v>
      </c>
      <c r="AT2019">
        <v>168000</v>
      </c>
      <c r="AU2019">
        <v>343728</v>
      </c>
      <c r="AV2019">
        <v>1050000</v>
      </c>
      <c r="AW2019">
        <v>1050000</v>
      </c>
      <c r="AX2019">
        <v>1050000</v>
      </c>
      <c r="AY2019">
        <v>840000</v>
      </c>
      <c r="AZ2019">
        <v>721853</v>
      </c>
      <c r="BA2019">
        <v>27249188</v>
      </c>
      <c r="BB2019" t="s">
        <v>3796</v>
      </c>
      <c r="BC2019" t="s">
        <v>3797</v>
      </c>
      <c r="BD2019" t="s">
        <v>3843</v>
      </c>
      <c r="BE2019" t="s">
        <v>3853</v>
      </c>
      <c r="BF2019" t="s">
        <v>6084</v>
      </c>
      <c r="BG2019" t="s">
        <v>7155</v>
      </c>
      <c r="BH2019" t="s">
        <v>4947</v>
      </c>
      <c r="BI2019" t="s">
        <v>195</v>
      </c>
      <c r="BJ2019" t="s">
        <v>195</v>
      </c>
      <c r="BK2019" t="s">
        <v>3821</v>
      </c>
      <c r="BL2019" t="s">
        <v>7318</v>
      </c>
      <c r="BM2019" t="s">
        <v>4949</v>
      </c>
      <c r="BN2019" t="s">
        <v>5439</v>
      </c>
      <c r="BO2019" t="s">
        <v>5620</v>
      </c>
      <c r="BP2019" s="441" t="str">
        <f t="shared" si="31"/>
        <v>WA.2378.EBD.955.101.D.521241</v>
      </c>
    </row>
    <row r="2020" spans="1:68">
      <c r="A2020" t="s">
        <v>4935</v>
      </c>
      <c r="B2020" t="s">
        <v>4936</v>
      </c>
      <c r="C2020" t="s">
        <v>4937</v>
      </c>
      <c r="D2020" t="s">
        <v>3795</v>
      </c>
      <c r="E2020" t="s">
        <v>197</v>
      </c>
      <c r="F2020" t="s">
        <v>3812</v>
      </c>
      <c r="G2020" t="s">
        <v>820</v>
      </c>
      <c r="H2020" t="s">
        <v>4938</v>
      </c>
      <c r="I2020">
        <v>9</v>
      </c>
      <c r="J2020" t="s">
        <v>5716</v>
      </c>
      <c r="K2020">
        <v>1</v>
      </c>
      <c r="L2020" t="s">
        <v>546</v>
      </c>
      <c r="M2020" t="s">
        <v>547</v>
      </c>
      <c r="N2020" t="s">
        <v>1828</v>
      </c>
      <c r="O2020" t="s">
        <v>514</v>
      </c>
      <c r="P2020" t="s">
        <v>8</v>
      </c>
      <c r="Q2020" t="s">
        <v>4570</v>
      </c>
      <c r="R2020" t="s">
        <v>4940</v>
      </c>
      <c r="S2020" t="s">
        <v>195</v>
      </c>
      <c r="T2020" t="s">
        <v>4570</v>
      </c>
      <c r="U2020" t="s">
        <v>4570</v>
      </c>
      <c r="V2020" t="s">
        <v>4496</v>
      </c>
      <c r="W2020" t="s">
        <v>4570</v>
      </c>
      <c r="X2020" t="s">
        <v>7319</v>
      </c>
      <c r="Y2020" t="s">
        <v>7320</v>
      </c>
      <c r="Z2020" t="s">
        <v>8</v>
      </c>
      <c r="AA2020">
        <v>0</v>
      </c>
      <c r="AB2020" t="s">
        <v>195</v>
      </c>
      <c r="AC2020">
        <v>0</v>
      </c>
      <c r="AD2020" t="s">
        <v>195</v>
      </c>
      <c r="AE2020">
        <v>0</v>
      </c>
      <c r="AF2020" t="s">
        <v>195</v>
      </c>
      <c r="AG2020">
        <v>0</v>
      </c>
      <c r="AH2020" t="s">
        <v>195</v>
      </c>
      <c r="AI2020">
        <v>19</v>
      </c>
      <c r="AJ2020" t="s">
        <v>106</v>
      </c>
      <c r="AK2020">
        <v>2785000</v>
      </c>
      <c r="AL2020">
        <v>52915000</v>
      </c>
      <c r="AM2020" t="s">
        <v>195</v>
      </c>
      <c r="AN2020">
        <v>0</v>
      </c>
      <c r="AO2020" t="s">
        <v>4943</v>
      </c>
      <c r="AP2020">
        <v>298872</v>
      </c>
      <c r="AQ2020">
        <v>1378733</v>
      </c>
      <c r="AR2020">
        <v>3932255</v>
      </c>
      <c r="AS2020">
        <v>4105515</v>
      </c>
      <c r="AT2020">
        <v>4479204</v>
      </c>
      <c r="AU2020">
        <v>5068638</v>
      </c>
      <c r="AV2020">
        <v>5019800</v>
      </c>
      <c r="AW2020">
        <v>8180473</v>
      </c>
      <c r="AX2020">
        <v>7896794</v>
      </c>
      <c r="AY2020">
        <v>6764748</v>
      </c>
      <c r="AZ2020">
        <v>5585457</v>
      </c>
      <c r="BA2020">
        <v>204511</v>
      </c>
      <c r="BB2020" t="s">
        <v>3796</v>
      </c>
      <c r="BC2020" t="s">
        <v>3797</v>
      </c>
      <c r="BD2020" t="s">
        <v>3813</v>
      </c>
      <c r="BE2020" t="s">
        <v>4605</v>
      </c>
      <c r="BF2020" t="s">
        <v>3734</v>
      </c>
      <c r="BG2020" t="s">
        <v>7321</v>
      </c>
      <c r="BH2020" t="s">
        <v>4947</v>
      </c>
      <c r="BI2020" t="s">
        <v>195</v>
      </c>
      <c r="BJ2020" t="s">
        <v>195</v>
      </c>
      <c r="BK2020" t="s">
        <v>3866</v>
      </c>
      <c r="BL2020" t="s">
        <v>7322</v>
      </c>
      <c r="BM2020" t="s">
        <v>4949</v>
      </c>
      <c r="BN2020" t="s">
        <v>5121</v>
      </c>
      <c r="BO2020" t="s">
        <v>4950</v>
      </c>
      <c r="BP2020" s="441" t="str">
        <f t="shared" si="31"/>
        <v>WA.2378.EBA.994.002.AA.522191</v>
      </c>
    </row>
    <row r="2021" spans="1:68">
      <c r="A2021" t="s">
        <v>5010</v>
      </c>
      <c r="B2021" t="s">
        <v>4936</v>
      </c>
      <c r="C2021" t="s">
        <v>4937</v>
      </c>
      <c r="D2021" t="s">
        <v>3795</v>
      </c>
      <c r="E2021" t="s">
        <v>197</v>
      </c>
      <c r="F2021" t="s">
        <v>3812</v>
      </c>
      <c r="G2021" t="s">
        <v>820</v>
      </c>
      <c r="H2021" t="s">
        <v>4938</v>
      </c>
      <c r="I2021">
        <v>9</v>
      </c>
      <c r="J2021" t="s">
        <v>5716</v>
      </c>
      <c r="K2021">
        <v>1</v>
      </c>
      <c r="L2021" t="s">
        <v>546</v>
      </c>
      <c r="M2021" t="s">
        <v>547</v>
      </c>
      <c r="N2021" t="s">
        <v>1828</v>
      </c>
      <c r="O2021" t="s">
        <v>514</v>
      </c>
      <c r="P2021" t="s">
        <v>8</v>
      </c>
      <c r="Q2021" t="s">
        <v>4570</v>
      </c>
      <c r="R2021" t="s">
        <v>4940</v>
      </c>
      <c r="S2021" t="s">
        <v>195</v>
      </c>
      <c r="T2021" t="s">
        <v>4570</v>
      </c>
      <c r="U2021" t="s">
        <v>4570</v>
      </c>
      <c r="V2021" t="s">
        <v>4496</v>
      </c>
      <c r="W2021" t="s">
        <v>4570</v>
      </c>
      <c r="X2021" t="s">
        <v>7319</v>
      </c>
      <c r="Y2021" t="s">
        <v>7320</v>
      </c>
      <c r="Z2021" t="s">
        <v>8</v>
      </c>
      <c r="AA2021">
        <v>0</v>
      </c>
      <c r="AB2021" t="s">
        <v>195</v>
      </c>
      <c r="AC2021">
        <v>0</v>
      </c>
      <c r="AD2021" t="s">
        <v>195</v>
      </c>
      <c r="AE2021">
        <v>0</v>
      </c>
      <c r="AF2021" t="s">
        <v>195</v>
      </c>
      <c r="AG2021">
        <v>0</v>
      </c>
      <c r="AH2021" t="s">
        <v>195</v>
      </c>
      <c r="AI2021">
        <v>19</v>
      </c>
      <c r="AJ2021" t="s">
        <v>106</v>
      </c>
      <c r="AK2021">
        <v>2785000</v>
      </c>
      <c r="AL2021">
        <v>52915000</v>
      </c>
      <c r="AM2021" t="s">
        <v>195</v>
      </c>
      <c r="AN2021">
        <v>0</v>
      </c>
      <c r="AO2021" t="s">
        <v>5011</v>
      </c>
      <c r="AP2021">
        <v>297717</v>
      </c>
      <c r="AQ2021">
        <v>1373405</v>
      </c>
      <c r="AR2021">
        <v>3917057</v>
      </c>
      <c r="AS2021">
        <v>4040863</v>
      </c>
      <c r="AT2021">
        <v>2177241</v>
      </c>
      <c r="AU2021">
        <v>2691888</v>
      </c>
      <c r="AV2021">
        <v>4884391</v>
      </c>
      <c r="AW2021">
        <v>7402828</v>
      </c>
      <c r="AX2021">
        <v>7173067</v>
      </c>
      <c r="AY2021">
        <v>6199037</v>
      </c>
      <c r="AZ2021">
        <v>7400925</v>
      </c>
      <c r="BA2021">
        <v>5356581</v>
      </c>
      <c r="BB2021" t="s">
        <v>3796</v>
      </c>
      <c r="BC2021" t="s">
        <v>3797</v>
      </c>
      <c r="BD2021" t="s">
        <v>3813</v>
      </c>
      <c r="BE2021" t="s">
        <v>4605</v>
      </c>
      <c r="BF2021" t="s">
        <v>3734</v>
      </c>
      <c r="BG2021" t="s">
        <v>7321</v>
      </c>
      <c r="BH2021" t="s">
        <v>4947</v>
      </c>
      <c r="BI2021" t="s">
        <v>195</v>
      </c>
      <c r="BJ2021" t="s">
        <v>195</v>
      </c>
      <c r="BK2021" t="s">
        <v>3866</v>
      </c>
      <c r="BL2021" t="s">
        <v>7322</v>
      </c>
      <c r="BM2021" t="s">
        <v>4949</v>
      </c>
      <c r="BN2021" t="s">
        <v>5121</v>
      </c>
      <c r="BO2021" t="s">
        <v>4950</v>
      </c>
      <c r="BP2021" s="441" t="str">
        <f t="shared" si="31"/>
        <v>WA.2378.EBA.994.002.AA.522191</v>
      </c>
    </row>
    <row r="2022" spans="1:68">
      <c r="A2022" t="s">
        <v>4935</v>
      </c>
      <c r="B2022" t="s">
        <v>4936</v>
      </c>
      <c r="C2022" t="s">
        <v>4937</v>
      </c>
      <c r="D2022" t="s">
        <v>3795</v>
      </c>
      <c r="E2022" t="s">
        <v>197</v>
      </c>
      <c r="F2022" t="s">
        <v>3812</v>
      </c>
      <c r="G2022" t="s">
        <v>820</v>
      </c>
      <c r="H2022" t="s">
        <v>4938</v>
      </c>
      <c r="I2022">
        <v>9</v>
      </c>
      <c r="J2022" t="s">
        <v>5050</v>
      </c>
      <c r="K2022">
        <v>1</v>
      </c>
      <c r="L2022" t="s">
        <v>805</v>
      </c>
      <c r="M2022" t="s">
        <v>509</v>
      </c>
      <c r="N2022" t="s">
        <v>185</v>
      </c>
      <c r="O2022" t="s">
        <v>515</v>
      </c>
      <c r="P2022" t="s">
        <v>8</v>
      </c>
      <c r="Q2022" t="s">
        <v>4570</v>
      </c>
      <c r="R2022" t="s">
        <v>4940</v>
      </c>
      <c r="S2022" t="s">
        <v>195</v>
      </c>
      <c r="T2022" t="s">
        <v>4570</v>
      </c>
      <c r="U2022" t="s">
        <v>4570</v>
      </c>
      <c r="V2022" t="s">
        <v>4496</v>
      </c>
      <c r="W2022" t="s">
        <v>4570</v>
      </c>
      <c r="X2022" t="s">
        <v>7323</v>
      </c>
      <c r="Y2022" t="s">
        <v>7324</v>
      </c>
      <c r="Z2022" t="s">
        <v>8</v>
      </c>
      <c r="AA2022">
        <v>0</v>
      </c>
      <c r="AB2022" t="s">
        <v>195</v>
      </c>
      <c r="AC2022">
        <v>0</v>
      </c>
      <c r="AD2022" t="s">
        <v>195</v>
      </c>
      <c r="AE2022">
        <v>0</v>
      </c>
      <c r="AF2022" t="s">
        <v>195</v>
      </c>
      <c r="AG2022">
        <v>0</v>
      </c>
      <c r="AH2022" t="s">
        <v>195</v>
      </c>
      <c r="AI2022">
        <v>7</v>
      </c>
      <c r="AJ2022" t="s">
        <v>25</v>
      </c>
      <c r="AK2022">
        <v>300000</v>
      </c>
      <c r="AL2022">
        <v>2100000</v>
      </c>
      <c r="AM2022" t="s">
        <v>195</v>
      </c>
      <c r="AN2022">
        <v>0</v>
      </c>
      <c r="AO2022" t="s">
        <v>4943</v>
      </c>
      <c r="AP2022">
        <v>24151</v>
      </c>
      <c r="AQ2022">
        <v>50457</v>
      </c>
      <c r="AR2022">
        <v>139156</v>
      </c>
      <c r="AS2022">
        <v>51820</v>
      </c>
      <c r="AT2022">
        <v>83739</v>
      </c>
      <c r="AU2022">
        <v>116667</v>
      </c>
      <c r="AV2022">
        <v>107455</v>
      </c>
      <c r="AW2022">
        <v>94789</v>
      </c>
      <c r="AX2022">
        <v>116667</v>
      </c>
      <c r="AY2022">
        <v>122293</v>
      </c>
      <c r="AZ2022">
        <v>142806</v>
      </c>
      <c r="BA2022">
        <v>1050000</v>
      </c>
      <c r="BB2022" t="s">
        <v>3796</v>
      </c>
      <c r="BC2022" t="s">
        <v>3797</v>
      </c>
      <c r="BD2022" t="s">
        <v>3813</v>
      </c>
      <c r="BE2022" t="s">
        <v>6045</v>
      </c>
      <c r="BF2022" t="s">
        <v>6046</v>
      </c>
      <c r="BG2022" t="s">
        <v>7099</v>
      </c>
      <c r="BH2022" t="s">
        <v>4947</v>
      </c>
      <c r="BI2022" t="s">
        <v>195</v>
      </c>
      <c r="BJ2022" t="s">
        <v>195</v>
      </c>
      <c r="BK2022" t="s">
        <v>3778</v>
      </c>
      <c r="BL2022" t="s">
        <v>7325</v>
      </c>
      <c r="BM2022" t="s">
        <v>4949</v>
      </c>
      <c r="BN2022" t="s">
        <v>5121</v>
      </c>
      <c r="BO2022" t="s">
        <v>5620</v>
      </c>
      <c r="BP2022" s="441" t="str">
        <f t="shared" si="31"/>
        <v>WA.2378.EBA.956.101.C.522192</v>
      </c>
    </row>
    <row r="2023" spans="1:68">
      <c r="A2023" t="s">
        <v>5010</v>
      </c>
      <c r="B2023" t="s">
        <v>4936</v>
      </c>
      <c r="C2023" t="s">
        <v>4937</v>
      </c>
      <c r="D2023" t="s">
        <v>3795</v>
      </c>
      <c r="E2023" t="s">
        <v>197</v>
      </c>
      <c r="F2023" t="s">
        <v>3812</v>
      </c>
      <c r="G2023" t="s">
        <v>820</v>
      </c>
      <c r="H2023" t="s">
        <v>4938</v>
      </c>
      <c r="I2023">
        <v>9</v>
      </c>
      <c r="J2023" t="s">
        <v>5050</v>
      </c>
      <c r="K2023">
        <v>1</v>
      </c>
      <c r="L2023" t="s">
        <v>805</v>
      </c>
      <c r="M2023" t="s">
        <v>509</v>
      </c>
      <c r="N2023" t="s">
        <v>185</v>
      </c>
      <c r="O2023" t="s">
        <v>515</v>
      </c>
      <c r="P2023" t="s">
        <v>8</v>
      </c>
      <c r="Q2023" t="s">
        <v>4570</v>
      </c>
      <c r="R2023" t="s">
        <v>4940</v>
      </c>
      <c r="S2023" t="s">
        <v>195</v>
      </c>
      <c r="T2023" t="s">
        <v>4570</v>
      </c>
      <c r="U2023" t="s">
        <v>4570</v>
      </c>
      <c r="V2023" t="s">
        <v>4496</v>
      </c>
      <c r="W2023" t="s">
        <v>4570</v>
      </c>
      <c r="X2023" t="s">
        <v>7323</v>
      </c>
      <c r="Y2023" t="s">
        <v>7324</v>
      </c>
      <c r="Z2023" t="s">
        <v>8</v>
      </c>
      <c r="AA2023">
        <v>0</v>
      </c>
      <c r="AB2023" t="s">
        <v>195</v>
      </c>
      <c r="AC2023">
        <v>0</v>
      </c>
      <c r="AD2023" t="s">
        <v>195</v>
      </c>
      <c r="AE2023">
        <v>0</v>
      </c>
      <c r="AF2023" t="s">
        <v>195</v>
      </c>
      <c r="AG2023">
        <v>0</v>
      </c>
      <c r="AH2023" t="s">
        <v>195</v>
      </c>
      <c r="AI2023">
        <v>7</v>
      </c>
      <c r="AJ2023" t="s">
        <v>25</v>
      </c>
      <c r="AK2023">
        <v>300000</v>
      </c>
      <c r="AL2023">
        <v>2100000</v>
      </c>
      <c r="AM2023" t="s">
        <v>195</v>
      </c>
      <c r="AN2023">
        <v>0</v>
      </c>
      <c r="AO2023" t="s">
        <v>5011</v>
      </c>
      <c r="AP2023">
        <v>12075</v>
      </c>
      <c r="AQ2023">
        <v>25229</v>
      </c>
      <c r="AR2023">
        <v>69578</v>
      </c>
      <c r="AS2023">
        <v>52882</v>
      </c>
      <c r="AT2023">
        <v>13084</v>
      </c>
      <c r="AU2023">
        <v>57862</v>
      </c>
      <c r="AV2023">
        <v>53728</v>
      </c>
      <c r="AW2023">
        <v>47395</v>
      </c>
      <c r="AX2023">
        <v>58333</v>
      </c>
      <c r="AY2023">
        <v>61147</v>
      </c>
      <c r="AZ2023">
        <v>73688</v>
      </c>
      <c r="BA2023">
        <v>1574999</v>
      </c>
      <c r="BB2023" t="s">
        <v>3796</v>
      </c>
      <c r="BC2023" t="s">
        <v>3797</v>
      </c>
      <c r="BD2023" t="s">
        <v>3813</v>
      </c>
      <c r="BE2023" t="s">
        <v>6045</v>
      </c>
      <c r="BF2023" t="s">
        <v>6046</v>
      </c>
      <c r="BG2023" t="s">
        <v>7099</v>
      </c>
      <c r="BH2023" t="s">
        <v>4947</v>
      </c>
      <c r="BI2023" t="s">
        <v>195</v>
      </c>
      <c r="BJ2023" t="s">
        <v>195</v>
      </c>
      <c r="BK2023" t="s">
        <v>3778</v>
      </c>
      <c r="BL2023" t="s">
        <v>7325</v>
      </c>
      <c r="BM2023" t="s">
        <v>4949</v>
      </c>
      <c r="BN2023" t="s">
        <v>5121</v>
      </c>
      <c r="BO2023" t="s">
        <v>5620</v>
      </c>
      <c r="BP2023" s="441" t="str">
        <f t="shared" si="31"/>
        <v>WA.2378.EBA.956.101.C.522192</v>
      </c>
    </row>
    <row r="2024" spans="1:68">
      <c r="A2024" t="s">
        <v>4935</v>
      </c>
      <c r="B2024" t="s">
        <v>4936</v>
      </c>
      <c r="C2024" t="s">
        <v>4937</v>
      </c>
      <c r="D2024" t="s">
        <v>3795</v>
      </c>
      <c r="E2024" t="s">
        <v>197</v>
      </c>
      <c r="F2024" t="s">
        <v>3842</v>
      </c>
      <c r="G2024" t="s">
        <v>2445</v>
      </c>
      <c r="H2024" t="s">
        <v>4938</v>
      </c>
      <c r="I2024">
        <v>5</v>
      </c>
      <c r="J2024" t="s">
        <v>5047</v>
      </c>
      <c r="K2024">
        <v>1</v>
      </c>
      <c r="L2024" t="s">
        <v>805</v>
      </c>
      <c r="M2024" t="s">
        <v>511</v>
      </c>
      <c r="N2024" t="s">
        <v>181</v>
      </c>
      <c r="O2024" t="s">
        <v>515</v>
      </c>
      <c r="P2024" t="s">
        <v>8</v>
      </c>
      <c r="Q2024" t="s">
        <v>4570</v>
      </c>
      <c r="R2024" t="s">
        <v>4940</v>
      </c>
      <c r="S2024" t="s">
        <v>195</v>
      </c>
      <c r="T2024" t="s">
        <v>4570</v>
      </c>
      <c r="U2024" t="s">
        <v>4570</v>
      </c>
      <c r="V2024" t="s">
        <v>4496</v>
      </c>
      <c r="W2024" t="s">
        <v>4570</v>
      </c>
      <c r="X2024" t="s">
        <v>7326</v>
      </c>
      <c r="Y2024" t="s">
        <v>7327</v>
      </c>
      <c r="Z2024" t="s">
        <v>8</v>
      </c>
      <c r="AA2024">
        <v>0</v>
      </c>
      <c r="AB2024" t="s">
        <v>195</v>
      </c>
      <c r="AC2024">
        <v>0</v>
      </c>
      <c r="AD2024" t="s">
        <v>195</v>
      </c>
      <c r="AE2024">
        <v>0</v>
      </c>
      <c r="AF2024" t="s">
        <v>195</v>
      </c>
      <c r="AG2024">
        <v>0</v>
      </c>
      <c r="AH2024" t="s">
        <v>195</v>
      </c>
      <c r="AI2024">
        <v>20</v>
      </c>
      <c r="AJ2024" t="s">
        <v>25</v>
      </c>
      <c r="AK2024">
        <v>275000</v>
      </c>
      <c r="AL2024">
        <v>5500000</v>
      </c>
      <c r="AM2024" t="s">
        <v>195</v>
      </c>
      <c r="AN2024">
        <v>0</v>
      </c>
      <c r="AO2024" t="s">
        <v>4943</v>
      </c>
      <c r="AP2024">
        <v>465947</v>
      </c>
      <c r="AQ2024">
        <v>18718</v>
      </c>
      <c r="AR2024">
        <v>96715</v>
      </c>
      <c r="AS2024">
        <v>99204</v>
      </c>
      <c r="AT2024">
        <v>368547</v>
      </c>
      <c r="AU2024">
        <v>220000</v>
      </c>
      <c r="AV2024">
        <v>330000</v>
      </c>
      <c r="AW2024">
        <v>330000</v>
      </c>
      <c r="AX2024">
        <v>330000</v>
      </c>
      <c r="AY2024">
        <v>264000</v>
      </c>
      <c r="AZ2024">
        <v>226868</v>
      </c>
      <c r="BA2024">
        <v>2750001</v>
      </c>
      <c r="BB2024" t="s">
        <v>3796</v>
      </c>
      <c r="BC2024" t="s">
        <v>3797</v>
      </c>
      <c r="BD2024" t="s">
        <v>3843</v>
      </c>
      <c r="BE2024" t="s">
        <v>3853</v>
      </c>
      <c r="BF2024" t="s">
        <v>6084</v>
      </c>
      <c r="BG2024" t="s">
        <v>7155</v>
      </c>
      <c r="BH2024" t="s">
        <v>4947</v>
      </c>
      <c r="BI2024" t="s">
        <v>195</v>
      </c>
      <c r="BJ2024" t="s">
        <v>195</v>
      </c>
      <c r="BK2024" t="s">
        <v>3778</v>
      </c>
      <c r="BL2024" t="s">
        <v>7328</v>
      </c>
      <c r="BM2024" t="s">
        <v>4949</v>
      </c>
      <c r="BN2024" t="s">
        <v>5121</v>
      </c>
      <c r="BO2024" t="s">
        <v>5620</v>
      </c>
      <c r="BP2024" s="441" t="str">
        <f t="shared" si="31"/>
        <v>WA.2378.EBD.955.101.D.522192</v>
      </c>
    </row>
    <row r="2025" spans="1:68">
      <c r="A2025" t="s">
        <v>5010</v>
      </c>
      <c r="B2025" t="s">
        <v>4936</v>
      </c>
      <c r="C2025" t="s">
        <v>4937</v>
      </c>
      <c r="D2025" t="s">
        <v>3795</v>
      </c>
      <c r="E2025" t="s">
        <v>197</v>
      </c>
      <c r="F2025" t="s">
        <v>3842</v>
      </c>
      <c r="G2025" t="s">
        <v>2445</v>
      </c>
      <c r="H2025" t="s">
        <v>4938</v>
      </c>
      <c r="I2025">
        <v>5</v>
      </c>
      <c r="J2025" t="s">
        <v>5047</v>
      </c>
      <c r="K2025">
        <v>1</v>
      </c>
      <c r="L2025" t="s">
        <v>805</v>
      </c>
      <c r="M2025" t="s">
        <v>511</v>
      </c>
      <c r="N2025" t="s">
        <v>181</v>
      </c>
      <c r="O2025" t="s">
        <v>515</v>
      </c>
      <c r="P2025" t="s">
        <v>8</v>
      </c>
      <c r="Q2025" t="s">
        <v>4570</v>
      </c>
      <c r="R2025" t="s">
        <v>4940</v>
      </c>
      <c r="S2025" t="s">
        <v>195</v>
      </c>
      <c r="T2025" t="s">
        <v>4570</v>
      </c>
      <c r="U2025" t="s">
        <v>4570</v>
      </c>
      <c r="V2025" t="s">
        <v>4496</v>
      </c>
      <c r="W2025" t="s">
        <v>4570</v>
      </c>
      <c r="X2025" t="s">
        <v>7326</v>
      </c>
      <c r="Y2025" t="s">
        <v>7327</v>
      </c>
      <c r="Z2025" t="s">
        <v>8</v>
      </c>
      <c r="AA2025">
        <v>0</v>
      </c>
      <c r="AB2025" t="s">
        <v>195</v>
      </c>
      <c r="AC2025">
        <v>0</v>
      </c>
      <c r="AD2025" t="s">
        <v>195</v>
      </c>
      <c r="AE2025">
        <v>0</v>
      </c>
      <c r="AF2025" t="s">
        <v>195</v>
      </c>
      <c r="AG2025">
        <v>0</v>
      </c>
      <c r="AH2025" t="s">
        <v>195</v>
      </c>
      <c r="AI2025">
        <v>20</v>
      </c>
      <c r="AJ2025" t="s">
        <v>25</v>
      </c>
      <c r="AK2025">
        <v>275000</v>
      </c>
      <c r="AL2025">
        <v>5500000</v>
      </c>
      <c r="AM2025" t="s">
        <v>195</v>
      </c>
      <c r="AN2025">
        <v>0</v>
      </c>
      <c r="AO2025" t="s">
        <v>5011</v>
      </c>
      <c r="AP2025">
        <v>232973</v>
      </c>
      <c r="AQ2025">
        <v>9359</v>
      </c>
      <c r="AR2025">
        <v>48358</v>
      </c>
      <c r="AS2025">
        <v>106446</v>
      </c>
      <c r="AT2025">
        <v>26400</v>
      </c>
      <c r="AU2025">
        <v>54014</v>
      </c>
      <c r="AV2025">
        <v>165000</v>
      </c>
      <c r="AW2025">
        <v>165000</v>
      </c>
      <c r="AX2025">
        <v>165000</v>
      </c>
      <c r="AY2025">
        <v>132000</v>
      </c>
      <c r="AZ2025">
        <v>113434</v>
      </c>
      <c r="BA2025">
        <v>4282016</v>
      </c>
      <c r="BB2025" t="s">
        <v>3796</v>
      </c>
      <c r="BC2025" t="s">
        <v>3797</v>
      </c>
      <c r="BD2025" t="s">
        <v>3843</v>
      </c>
      <c r="BE2025" t="s">
        <v>3853</v>
      </c>
      <c r="BF2025" t="s">
        <v>6084</v>
      </c>
      <c r="BG2025" t="s">
        <v>7155</v>
      </c>
      <c r="BH2025" t="s">
        <v>4947</v>
      </c>
      <c r="BI2025" t="s">
        <v>195</v>
      </c>
      <c r="BJ2025" t="s">
        <v>195</v>
      </c>
      <c r="BK2025" t="s">
        <v>3778</v>
      </c>
      <c r="BL2025" t="s">
        <v>7328</v>
      </c>
      <c r="BM2025" t="s">
        <v>4949</v>
      </c>
      <c r="BN2025" t="s">
        <v>5121</v>
      </c>
      <c r="BO2025" t="s">
        <v>5620</v>
      </c>
      <c r="BP2025" s="441" t="str">
        <f t="shared" si="31"/>
        <v>WA.2378.EBD.955.101.D.522192</v>
      </c>
    </row>
    <row r="2026" spans="1:68">
      <c r="A2026" t="s">
        <v>4935</v>
      </c>
      <c r="B2026" t="s">
        <v>4936</v>
      </c>
      <c r="C2026" t="s">
        <v>4937</v>
      </c>
      <c r="D2026" t="s">
        <v>3795</v>
      </c>
      <c r="E2026" t="s">
        <v>197</v>
      </c>
      <c r="F2026" t="s">
        <v>3812</v>
      </c>
      <c r="G2026" t="s">
        <v>820</v>
      </c>
      <c r="H2026" t="s">
        <v>4938</v>
      </c>
      <c r="I2026">
        <v>9</v>
      </c>
      <c r="J2026" t="s">
        <v>5050</v>
      </c>
      <c r="K2026">
        <v>1</v>
      </c>
      <c r="L2026" t="s">
        <v>805</v>
      </c>
      <c r="M2026" t="s">
        <v>8</v>
      </c>
      <c r="N2026" t="s">
        <v>828</v>
      </c>
      <c r="O2026" t="s">
        <v>530</v>
      </c>
      <c r="P2026" t="s">
        <v>8</v>
      </c>
      <c r="Q2026" t="s">
        <v>4570</v>
      </c>
      <c r="R2026" t="s">
        <v>4940</v>
      </c>
      <c r="S2026" t="s">
        <v>195</v>
      </c>
      <c r="T2026" t="s">
        <v>4570</v>
      </c>
      <c r="U2026" t="s">
        <v>4570</v>
      </c>
      <c r="V2026" t="s">
        <v>4496</v>
      </c>
      <c r="W2026" t="s">
        <v>4570</v>
      </c>
      <c r="X2026" t="s">
        <v>7329</v>
      </c>
      <c r="Y2026" t="s">
        <v>4483</v>
      </c>
      <c r="Z2026" t="s">
        <v>8</v>
      </c>
      <c r="AA2026">
        <v>0</v>
      </c>
      <c r="AB2026" t="s">
        <v>195</v>
      </c>
      <c r="AC2026">
        <v>0</v>
      </c>
      <c r="AD2026" t="s">
        <v>195</v>
      </c>
      <c r="AE2026">
        <v>0</v>
      </c>
      <c r="AF2026" t="s">
        <v>195</v>
      </c>
      <c r="AG2026">
        <v>0</v>
      </c>
      <c r="AH2026" t="s">
        <v>195</v>
      </c>
      <c r="AI2026">
        <v>12</v>
      </c>
      <c r="AJ2026" t="s">
        <v>106</v>
      </c>
      <c r="AK2026">
        <v>1000000</v>
      </c>
      <c r="AL2026">
        <v>12000000</v>
      </c>
      <c r="AM2026" t="s">
        <v>195</v>
      </c>
      <c r="AN2026">
        <v>0</v>
      </c>
      <c r="AO2026" t="s">
        <v>4943</v>
      </c>
      <c r="AP2026">
        <v>138005</v>
      </c>
      <c r="AQ2026">
        <v>288327</v>
      </c>
      <c r="AR2026">
        <v>795177</v>
      </c>
      <c r="AS2026">
        <v>296112</v>
      </c>
      <c r="AT2026">
        <v>478508</v>
      </c>
      <c r="AU2026">
        <v>666667</v>
      </c>
      <c r="AV2026">
        <v>614031</v>
      </c>
      <c r="AW2026">
        <v>541654</v>
      </c>
      <c r="AX2026">
        <v>666667</v>
      </c>
      <c r="AY2026">
        <v>698818</v>
      </c>
      <c r="AZ2026">
        <v>816035</v>
      </c>
      <c r="BA2026">
        <v>5999999</v>
      </c>
      <c r="BB2026" t="s">
        <v>3796</v>
      </c>
      <c r="BC2026" t="s">
        <v>3797</v>
      </c>
      <c r="BD2026" t="s">
        <v>3813</v>
      </c>
      <c r="BE2026" t="s">
        <v>6045</v>
      </c>
      <c r="BF2026" t="s">
        <v>6046</v>
      </c>
      <c r="BG2026" t="s">
        <v>7091</v>
      </c>
      <c r="BH2026" t="s">
        <v>4947</v>
      </c>
      <c r="BI2026" t="s">
        <v>195</v>
      </c>
      <c r="BJ2026" t="s">
        <v>195</v>
      </c>
      <c r="BK2026" t="s">
        <v>3791</v>
      </c>
      <c r="BL2026" t="s">
        <v>5049</v>
      </c>
      <c r="BM2026" t="s">
        <v>4949</v>
      </c>
      <c r="BN2026" t="s">
        <v>5444</v>
      </c>
      <c r="BO2026" t="s">
        <v>4950</v>
      </c>
      <c r="BP2026" s="441" t="str">
        <f t="shared" si="31"/>
        <v>WA.2378.EBA.956.101.A.521811</v>
      </c>
    </row>
    <row r="2027" spans="1:68">
      <c r="A2027" t="s">
        <v>4935</v>
      </c>
      <c r="B2027" t="s">
        <v>4936</v>
      </c>
      <c r="C2027" t="s">
        <v>4937</v>
      </c>
      <c r="D2027" t="s">
        <v>3795</v>
      </c>
      <c r="E2027" t="s">
        <v>197</v>
      </c>
      <c r="F2027" t="s">
        <v>3812</v>
      </c>
      <c r="G2027" t="s">
        <v>820</v>
      </c>
      <c r="H2027" t="s">
        <v>4938</v>
      </c>
      <c r="I2027">
        <v>9</v>
      </c>
      <c r="J2027" t="s">
        <v>5050</v>
      </c>
      <c r="K2027">
        <v>1</v>
      </c>
      <c r="L2027" t="s">
        <v>805</v>
      </c>
      <c r="M2027" t="s">
        <v>8</v>
      </c>
      <c r="N2027" t="s">
        <v>828</v>
      </c>
      <c r="O2027" t="s">
        <v>530</v>
      </c>
      <c r="P2027" t="s">
        <v>8</v>
      </c>
      <c r="Q2027" t="s">
        <v>4570</v>
      </c>
      <c r="R2027" t="s">
        <v>4940</v>
      </c>
      <c r="S2027" t="s">
        <v>195</v>
      </c>
      <c r="T2027" t="s">
        <v>4570</v>
      </c>
      <c r="U2027" t="s">
        <v>4570</v>
      </c>
      <c r="V2027" t="s">
        <v>4951</v>
      </c>
      <c r="W2027" t="s">
        <v>4496</v>
      </c>
      <c r="X2027" t="s">
        <v>7330</v>
      </c>
      <c r="Y2027" t="s">
        <v>4493</v>
      </c>
      <c r="Z2027" t="s">
        <v>8</v>
      </c>
      <c r="AA2027">
        <v>0</v>
      </c>
      <c r="AB2027" t="s">
        <v>195</v>
      </c>
      <c r="AC2027">
        <v>0</v>
      </c>
      <c r="AD2027" t="s">
        <v>195</v>
      </c>
      <c r="AE2027">
        <v>0</v>
      </c>
      <c r="AF2027" t="s">
        <v>195</v>
      </c>
      <c r="AG2027">
        <v>0</v>
      </c>
      <c r="AH2027" t="s">
        <v>195</v>
      </c>
      <c r="AI2027">
        <v>12</v>
      </c>
      <c r="AJ2027" t="s">
        <v>106</v>
      </c>
      <c r="AK2027">
        <v>1000000</v>
      </c>
      <c r="AL2027">
        <v>12000000</v>
      </c>
      <c r="AM2027" t="s">
        <v>195</v>
      </c>
      <c r="AN2027">
        <v>0</v>
      </c>
      <c r="AO2027" t="s">
        <v>4943</v>
      </c>
      <c r="AP2027">
        <v>138005</v>
      </c>
      <c r="AQ2027">
        <v>288327</v>
      </c>
      <c r="AR2027">
        <v>795177</v>
      </c>
      <c r="AS2027">
        <v>296112</v>
      </c>
      <c r="AT2027">
        <v>478508</v>
      </c>
      <c r="AU2027">
        <v>666667</v>
      </c>
      <c r="AV2027">
        <v>614031</v>
      </c>
      <c r="AW2027">
        <v>541654</v>
      </c>
      <c r="AX2027">
        <v>666667</v>
      </c>
      <c r="AY2027">
        <v>698818</v>
      </c>
      <c r="AZ2027">
        <v>816035</v>
      </c>
      <c r="BA2027">
        <v>5999999</v>
      </c>
      <c r="BB2027" t="s">
        <v>3796</v>
      </c>
      <c r="BC2027" t="s">
        <v>3797</v>
      </c>
      <c r="BD2027" t="s">
        <v>3813</v>
      </c>
      <c r="BE2027" t="s">
        <v>6045</v>
      </c>
      <c r="BF2027" t="s">
        <v>6046</v>
      </c>
      <c r="BG2027" t="s">
        <v>7091</v>
      </c>
      <c r="BH2027" t="s">
        <v>4947</v>
      </c>
      <c r="BI2027" t="s">
        <v>195</v>
      </c>
      <c r="BJ2027" t="s">
        <v>195</v>
      </c>
      <c r="BK2027" t="s">
        <v>3791</v>
      </c>
      <c r="BL2027" t="s">
        <v>5450</v>
      </c>
      <c r="BM2027" t="s">
        <v>4949</v>
      </c>
      <c r="BN2027" t="s">
        <v>5444</v>
      </c>
      <c r="BO2027" t="s">
        <v>4950</v>
      </c>
      <c r="BP2027" s="441" t="str">
        <f t="shared" si="31"/>
        <v>WA.2378.EBA.956.101.A.521811</v>
      </c>
    </row>
    <row r="2028" spans="1:68">
      <c r="A2028" t="s">
        <v>4935</v>
      </c>
      <c r="B2028" t="s">
        <v>4936</v>
      </c>
      <c r="C2028" t="s">
        <v>4937</v>
      </c>
      <c r="D2028" t="s">
        <v>3795</v>
      </c>
      <c r="E2028" t="s">
        <v>197</v>
      </c>
      <c r="F2028" t="s">
        <v>3812</v>
      </c>
      <c r="G2028" t="s">
        <v>820</v>
      </c>
      <c r="H2028" t="s">
        <v>4938</v>
      </c>
      <c r="I2028">
        <v>9</v>
      </c>
      <c r="J2028" t="s">
        <v>5050</v>
      </c>
      <c r="K2028">
        <v>1</v>
      </c>
      <c r="L2028" t="s">
        <v>805</v>
      </c>
      <c r="M2028" t="s">
        <v>508</v>
      </c>
      <c r="N2028" t="s">
        <v>184</v>
      </c>
      <c r="O2028" t="s">
        <v>530</v>
      </c>
      <c r="P2028" t="s">
        <v>8</v>
      </c>
      <c r="Q2028" t="s">
        <v>4570</v>
      </c>
      <c r="R2028" t="s">
        <v>4940</v>
      </c>
      <c r="S2028" t="s">
        <v>195</v>
      </c>
      <c r="T2028" t="s">
        <v>4570</v>
      </c>
      <c r="U2028" t="s">
        <v>4570</v>
      </c>
      <c r="V2028" t="s">
        <v>4496</v>
      </c>
      <c r="W2028" t="s">
        <v>4570</v>
      </c>
      <c r="X2028" t="s">
        <v>7331</v>
      </c>
      <c r="Y2028" t="s">
        <v>4483</v>
      </c>
      <c r="Z2028" t="s">
        <v>8</v>
      </c>
      <c r="AA2028">
        <v>0</v>
      </c>
      <c r="AB2028" t="s">
        <v>195</v>
      </c>
      <c r="AC2028">
        <v>0</v>
      </c>
      <c r="AD2028" t="s">
        <v>195</v>
      </c>
      <c r="AE2028">
        <v>0</v>
      </c>
      <c r="AF2028" t="s">
        <v>195</v>
      </c>
      <c r="AG2028">
        <v>0</v>
      </c>
      <c r="AH2028" t="s">
        <v>195</v>
      </c>
      <c r="AI2028">
        <v>11</v>
      </c>
      <c r="AJ2028" t="s">
        <v>106</v>
      </c>
      <c r="AK2028">
        <v>1000000</v>
      </c>
      <c r="AL2028">
        <v>11000000</v>
      </c>
      <c r="AM2028" t="s">
        <v>195</v>
      </c>
      <c r="AN2028">
        <v>0</v>
      </c>
      <c r="AO2028" t="s">
        <v>4943</v>
      </c>
      <c r="AP2028">
        <v>126505</v>
      </c>
      <c r="AQ2028">
        <v>264299</v>
      </c>
      <c r="AR2028">
        <v>728912</v>
      </c>
      <c r="AS2028">
        <v>271436</v>
      </c>
      <c r="AT2028">
        <v>438632</v>
      </c>
      <c r="AU2028">
        <v>611111</v>
      </c>
      <c r="AV2028">
        <v>562862</v>
      </c>
      <c r="AW2028">
        <v>496516</v>
      </c>
      <c r="AX2028">
        <v>611111</v>
      </c>
      <c r="AY2028">
        <v>640583</v>
      </c>
      <c r="AZ2028">
        <v>748032</v>
      </c>
      <c r="BA2028">
        <v>5500001</v>
      </c>
      <c r="BB2028" t="s">
        <v>3796</v>
      </c>
      <c r="BC2028" t="s">
        <v>3797</v>
      </c>
      <c r="BD2028" t="s">
        <v>3813</v>
      </c>
      <c r="BE2028" t="s">
        <v>6045</v>
      </c>
      <c r="BF2028" t="s">
        <v>6046</v>
      </c>
      <c r="BG2028" t="s">
        <v>7097</v>
      </c>
      <c r="BH2028" t="s">
        <v>4947</v>
      </c>
      <c r="BI2028" t="s">
        <v>195</v>
      </c>
      <c r="BJ2028" t="s">
        <v>195</v>
      </c>
      <c r="BK2028" t="s">
        <v>3791</v>
      </c>
      <c r="BL2028" t="s">
        <v>5049</v>
      </c>
      <c r="BM2028" t="s">
        <v>4949</v>
      </c>
      <c r="BN2028" t="s">
        <v>5444</v>
      </c>
      <c r="BO2028" t="s">
        <v>4950</v>
      </c>
      <c r="BP2028" s="441" t="str">
        <f t="shared" si="31"/>
        <v>WA.2378.EBA.956.101.B.521811</v>
      </c>
    </row>
    <row r="2029" spans="1:68">
      <c r="A2029" t="s">
        <v>4935</v>
      </c>
      <c r="B2029" t="s">
        <v>4936</v>
      </c>
      <c r="C2029" t="s">
        <v>4937</v>
      </c>
      <c r="D2029" t="s">
        <v>3795</v>
      </c>
      <c r="E2029" t="s">
        <v>197</v>
      </c>
      <c r="F2029" t="s">
        <v>3812</v>
      </c>
      <c r="G2029" t="s">
        <v>820</v>
      </c>
      <c r="H2029" t="s">
        <v>4938</v>
      </c>
      <c r="I2029">
        <v>9</v>
      </c>
      <c r="J2029" t="s">
        <v>5050</v>
      </c>
      <c r="K2029">
        <v>1</v>
      </c>
      <c r="L2029" t="s">
        <v>805</v>
      </c>
      <c r="M2029" t="s">
        <v>508</v>
      </c>
      <c r="N2029" t="s">
        <v>184</v>
      </c>
      <c r="O2029" t="s">
        <v>530</v>
      </c>
      <c r="P2029" t="s">
        <v>8</v>
      </c>
      <c r="Q2029" t="s">
        <v>4570</v>
      </c>
      <c r="R2029" t="s">
        <v>4940</v>
      </c>
      <c r="S2029" t="s">
        <v>195</v>
      </c>
      <c r="T2029" t="s">
        <v>4570</v>
      </c>
      <c r="U2029" t="s">
        <v>4570</v>
      </c>
      <c r="V2029" t="s">
        <v>4951</v>
      </c>
      <c r="W2029" t="s">
        <v>4496</v>
      </c>
      <c r="X2029" t="s">
        <v>7332</v>
      </c>
      <c r="Y2029" t="s">
        <v>4493</v>
      </c>
      <c r="Z2029" t="s">
        <v>8</v>
      </c>
      <c r="AA2029">
        <v>0</v>
      </c>
      <c r="AB2029" t="s">
        <v>195</v>
      </c>
      <c r="AC2029">
        <v>0</v>
      </c>
      <c r="AD2029" t="s">
        <v>195</v>
      </c>
      <c r="AE2029">
        <v>0</v>
      </c>
      <c r="AF2029" t="s">
        <v>195</v>
      </c>
      <c r="AG2029">
        <v>0</v>
      </c>
      <c r="AH2029" t="s">
        <v>195</v>
      </c>
      <c r="AI2029">
        <v>11</v>
      </c>
      <c r="AJ2029" t="s">
        <v>106</v>
      </c>
      <c r="AK2029">
        <v>1000000</v>
      </c>
      <c r="AL2029">
        <v>11000000</v>
      </c>
      <c r="AM2029" t="s">
        <v>195</v>
      </c>
      <c r="AN2029">
        <v>0</v>
      </c>
      <c r="AO2029" t="s">
        <v>4943</v>
      </c>
      <c r="AP2029">
        <v>126505</v>
      </c>
      <c r="AQ2029">
        <v>264299</v>
      </c>
      <c r="AR2029">
        <v>728912</v>
      </c>
      <c r="AS2029">
        <v>271436</v>
      </c>
      <c r="AT2029">
        <v>438632</v>
      </c>
      <c r="AU2029">
        <v>611111</v>
      </c>
      <c r="AV2029">
        <v>562862</v>
      </c>
      <c r="AW2029">
        <v>496516</v>
      </c>
      <c r="AX2029">
        <v>611111</v>
      </c>
      <c r="AY2029">
        <v>640583</v>
      </c>
      <c r="AZ2029">
        <v>748032</v>
      </c>
      <c r="BA2029">
        <v>5500001</v>
      </c>
      <c r="BB2029" t="s">
        <v>3796</v>
      </c>
      <c r="BC2029" t="s">
        <v>3797</v>
      </c>
      <c r="BD2029" t="s">
        <v>3813</v>
      </c>
      <c r="BE2029" t="s">
        <v>6045</v>
      </c>
      <c r="BF2029" t="s">
        <v>6046</v>
      </c>
      <c r="BG2029" t="s">
        <v>7097</v>
      </c>
      <c r="BH2029" t="s">
        <v>4947</v>
      </c>
      <c r="BI2029" t="s">
        <v>195</v>
      </c>
      <c r="BJ2029" t="s">
        <v>195</v>
      </c>
      <c r="BK2029" t="s">
        <v>3791</v>
      </c>
      <c r="BL2029" t="s">
        <v>5450</v>
      </c>
      <c r="BM2029" t="s">
        <v>4949</v>
      </c>
      <c r="BN2029" t="s">
        <v>5444</v>
      </c>
      <c r="BO2029" t="s">
        <v>4950</v>
      </c>
      <c r="BP2029" s="441" t="str">
        <f t="shared" si="31"/>
        <v>WA.2378.EBA.956.101.B.521811</v>
      </c>
    </row>
    <row r="2030" spans="1:68">
      <c r="A2030" t="s">
        <v>4935</v>
      </c>
      <c r="B2030" t="s">
        <v>4936</v>
      </c>
      <c r="C2030" t="s">
        <v>4937</v>
      </c>
      <c r="D2030" t="s">
        <v>3795</v>
      </c>
      <c r="E2030" t="s">
        <v>197</v>
      </c>
      <c r="F2030" t="s">
        <v>3812</v>
      </c>
      <c r="G2030" t="s">
        <v>820</v>
      </c>
      <c r="H2030" t="s">
        <v>4938</v>
      </c>
      <c r="I2030">
        <v>9</v>
      </c>
      <c r="J2030" t="s">
        <v>5050</v>
      </c>
      <c r="K2030">
        <v>1</v>
      </c>
      <c r="L2030" t="s">
        <v>805</v>
      </c>
      <c r="M2030" t="s">
        <v>509</v>
      </c>
      <c r="N2030" t="s">
        <v>185</v>
      </c>
      <c r="O2030" t="s">
        <v>530</v>
      </c>
      <c r="P2030" t="s">
        <v>8</v>
      </c>
      <c r="Q2030" t="s">
        <v>4570</v>
      </c>
      <c r="R2030" t="s">
        <v>4940</v>
      </c>
      <c r="S2030" t="s">
        <v>195</v>
      </c>
      <c r="T2030" t="s">
        <v>4570</v>
      </c>
      <c r="U2030" t="s">
        <v>4570</v>
      </c>
      <c r="V2030" t="s">
        <v>4496</v>
      </c>
      <c r="W2030" t="s">
        <v>4570</v>
      </c>
      <c r="X2030" t="s">
        <v>7333</v>
      </c>
      <c r="Y2030" t="s">
        <v>4483</v>
      </c>
      <c r="Z2030" t="s">
        <v>8</v>
      </c>
      <c r="AA2030">
        <v>0</v>
      </c>
      <c r="AB2030" t="s">
        <v>195</v>
      </c>
      <c r="AC2030">
        <v>0</v>
      </c>
      <c r="AD2030" t="s">
        <v>195</v>
      </c>
      <c r="AE2030">
        <v>0</v>
      </c>
      <c r="AF2030" t="s">
        <v>195</v>
      </c>
      <c r="AG2030">
        <v>0</v>
      </c>
      <c r="AH2030" t="s">
        <v>195</v>
      </c>
      <c r="AI2030">
        <v>12</v>
      </c>
      <c r="AJ2030" t="s">
        <v>106</v>
      </c>
      <c r="AK2030">
        <v>1000000</v>
      </c>
      <c r="AL2030">
        <v>12000000</v>
      </c>
      <c r="AM2030" t="s">
        <v>195</v>
      </c>
      <c r="AN2030">
        <v>0</v>
      </c>
      <c r="AO2030" t="s">
        <v>4943</v>
      </c>
      <c r="AP2030">
        <v>138005</v>
      </c>
      <c r="AQ2030">
        <v>288327</v>
      </c>
      <c r="AR2030">
        <v>795177</v>
      </c>
      <c r="AS2030">
        <v>296112</v>
      </c>
      <c r="AT2030">
        <v>478508</v>
      </c>
      <c r="AU2030">
        <v>666667</v>
      </c>
      <c r="AV2030">
        <v>614031</v>
      </c>
      <c r="AW2030">
        <v>541654</v>
      </c>
      <c r="AX2030">
        <v>666667</v>
      </c>
      <c r="AY2030">
        <v>698818</v>
      </c>
      <c r="AZ2030">
        <v>816035</v>
      </c>
      <c r="BA2030">
        <v>5999999</v>
      </c>
      <c r="BB2030" t="s">
        <v>3796</v>
      </c>
      <c r="BC2030" t="s">
        <v>3797</v>
      </c>
      <c r="BD2030" t="s">
        <v>3813</v>
      </c>
      <c r="BE2030" t="s">
        <v>6045</v>
      </c>
      <c r="BF2030" t="s">
        <v>6046</v>
      </c>
      <c r="BG2030" t="s">
        <v>7099</v>
      </c>
      <c r="BH2030" t="s">
        <v>4947</v>
      </c>
      <c r="BI2030" t="s">
        <v>195</v>
      </c>
      <c r="BJ2030" t="s">
        <v>195</v>
      </c>
      <c r="BK2030" t="s">
        <v>3791</v>
      </c>
      <c r="BL2030" t="s">
        <v>5049</v>
      </c>
      <c r="BM2030" t="s">
        <v>4949</v>
      </c>
      <c r="BN2030" t="s">
        <v>5444</v>
      </c>
      <c r="BO2030" t="s">
        <v>4950</v>
      </c>
      <c r="BP2030" s="441" t="str">
        <f t="shared" si="31"/>
        <v>WA.2378.EBA.956.101.C.521811</v>
      </c>
    </row>
    <row r="2031" spans="1:68">
      <c r="A2031" t="s">
        <v>4935</v>
      </c>
      <c r="B2031" t="s">
        <v>4936</v>
      </c>
      <c r="C2031" t="s">
        <v>4937</v>
      </c>
      <c r="D2031" t="s">
        <v>3795</v>
      </c>
      <c r="E2031" t="s">
        <v>197</v>
      </c>
      <c r="F2031" t="s">
        <v>3812</v>
      </c>
      <c r="G2031" t="s">
        <v>820</v>
      </c>
      <c r="H2031" t="s">
        <v>4938</v>
      </c>
      <c r="I2031">
        <v>9</v>
      </c>
      <c r="J2031" t="s">
        <v>5050</v>
      </c>
      <c r="K2031">
        <v>1</v>
      </c>
      <c r="L2031" t="s">
        <v>805</v>
      </c>
      <c r="M2031" t="s">
        <v>509</v>
      </c>
      <c r="N2031" t="s">
        <v>185</v>
      </c>
      <c r="O2031" t="s">
        <v>530</v>
      </c>
      <c r="P2031" t="s">
        <v>8</v>
      </c>
      <c r="Q2031" t="s">
        <v>4570</v>
      </c>
      <c r="R2031" t="s">
        <v>4940</v>
      </c>
      <c r="S2031" t="s">
        <v>195</v>
      </c>
      <c r="T2031" t="s">
        <v>4570</v>
      </c>
      <c r="U2031" t="s">
        <v>4570</v>
      </c>
      <c r="V2031" t="s">
        <v>4951</v>
      </c>
      <c r="W2031" t="s">
        <v>4496</v>
      </c>
      <c r="X2031" t="s">
        <v>7334</v>
      </c>
      <c r="Y2031" t="s">
        <v>4493</v>
      </c>
      <c r="Z2031" t="s">
        <v>8</v>
      </c>
      <c r="AA2031">
        <v>0</v>
      </c>
      <c r="AB2031" t="s">
        <v>195</v>
      </c>
      <c r="AC2031">
        <v>0</v>
      </c>
      <c r="AD2031" t="s">
        <v>195</v>
      </c>
      <c r="AE2031">
        <v>0</v>
      </c>
      <c r="AF2031" t="s">
        <v>195</v>
      </c>
      <c r="AG2031">
        <v>0</v>
      </c>
      <c r="AH2031" t="s">
        <v>195</v>
      </c>
      <c r="AI2031">
        <v>12</v>
      </c>
      <c r="AJ2031" t="s">
        <v>106</v>
      </c>
      <c r="AK2031">
        <v>1000000</v>
      </c>
      <c r="AL2031">
        <v>12000000</v>
      </c>
      <c r="AM2031" t="s">
        <v>195</v>
      </c>
      <c r="AN2031">
        <v>0</v>
      </c>
      <c r="AO2031" t="s">
        <v>4943</v>
      </c>
      <c r="AP2031">
        <v>138005</v>
      </c>
      <c r="AQ2031">
        <v>288327</v>
      </c>
      <c r="AR2031">
        <v>795177</v>
      </c>
      <c r="AS2031">
        <v>296112</v>
      </c>
      <c r="AT2031">
        <v>478508</v>
      </c>
      <c r="AU2031">
        <v>666667</v>
      </c>
      <c r="AV2031">
        <v>614031</v>
      </c>
      <c r="AW2031">
        <v>541654</v>
      </c>
      <c r="AX2031">
        <v>666667</v>
      </c>
      <c r="AY2031">
        <v>698818</v>
      </c>
      <c r="AZ2031">
        <v>816035</v>
      </c>
      <c r="BA2031">
        <v>5999999</v>
      </c>
      <c r="BB2031" t="s">
        <v>3796</v>
      </c>
      <c r="BC2031" t="s">
        <v>3797</v>
      </c>
      <c r="BD2031" t="s">
        <v>3813</v>
      </c>
      <c r="BE2031" t="s">
        <v>6045</v>
      </c>
      <c r="BF2031" t="s">
        <v>6046</v>
      </c>
      <c r="BG2031" t="s">
        <v>7099</v>
      </c>
      <c r="BH2031" t="s">
        <v>4947</v>
      </c>
      <c r="BI2031" t="s">
        <v>195</v>
      </c>
      <c r="BJ2031" t="s">
        <v>195</v>
      </c>
      <c r="BK2031" t="s">
        <v>3791</v>
      </c>
      <c r="BL2031" t="s">
        <v>5450</v>
      </c>
      <c r="BM2031" t="s">
        <v>4949</v>
      </c>
      <c r="BN2031" t="s">
        <v>5444</v>
      </c>
      <c r="BO2031" t="s">
        <v>4950</v>
      </c>
      <c r="BP2031" s="441" t="str">
        <f t="shared" si="31"/>
        <v>WA.2378.EBA.956.101.C.521811</v>
      </c>
    </row>
    <row r="2032" spans="1:68">
      <c r="A2032" t="s">
        <v>4935</v>
      </c>
      <c r="B2032" t="s">
        <v>4936</v>
      </c>
      <c r="C2032" t="s">
        <v>4937</v>
      </c>
      <c r="D2032" t="s">
        <v>3795</v>
      </c>
      <c r="E2032" t="s">
        <v>197</v>
      </c>
      <c r="F2032" t="s">
        <v>3812</v>
      </c>
      <c r="G2032" t="s">
        <v>820</v>
      </c>
      <c r="H2032" t="s">
        <v>4938</v>
      </c>
      <c r="I2032">
        <v>9</v>
      </c>
      <c r="J2032" t="s">
        <v>5050</v>
      </c>
      <c r="K2032">
        <v>1</v>
      </c>
      <c r="L2032" t="s">
        <v>805</v>
      </c>
      <c r="M2032" t="s">
        <v>516</v>
      </c>
      <c r="N2032" t="s">
        <v>186</v>
      </c>
      <c r="O2032" t="s">
        <v>530</v>
      </c>
      <c r="P2032" t="s">
        <v>8</v>
      </c>
      <c r="Q2032" t="s">
        <v>4570</v>
      </c>
      <c r="R2032" t="s">
        <v>4940</v>
      </c>
      <c r="S2032" t="s">
        <v>195</v>
      </c>
      <c r="T2032" t="s">
        <v>4570</v>
      </c>
      <c r="U2032" t="s">
        <v>4570</v>
      </c>
      <c r="V2032" t="s">
        <v>4496</v>
      </c>
      <c r="W2032" t="s">
        <v>4570</v>
      </c>
      <c r="X2032" t="s">
        <v>7335</v>
      </c>
      <c r="Y2032" t="s">
        <v>4483</v>
      </c>
      <c r="Z2032" t="s">
        <v>8</v>
      </c>
      <c r="AA2032">
        <v>0</v>
      </c>
      <c r="AB2032" t="s">
        <v>195</v>
      </c>
      <c r="AC2032">
        <v>0</v>
      </c>
      <c r="AD2032" t="s">
        <v>195</v>
      </c>
      <c r="AE2032">
        <v>0</v>
      </c>
      <c r="AF2032" t="s">
        <v>195</v>
      </c>
      <c r="AG2032">
        <v>0</v>
      </c>
      <c r="AH2032" t="s">
        <v>195</v>
      </c>
      <c r="AI2032">
        <v>7</v>
      </c>
      <c r="AJ2032" t="s">
        <v>106</v>
      </c>
      <c r="AK2032">
        <v>1000000</v>
      </c>
      <c r="AL2032">
        <v>7000000</v>
      </c>
      <c r="AM2032" t="s">
        <v>195</v>
      </c>
      <c r="AN2032">
        <v>0</v>
      </c>
      <c r="AO2032" t="s">
        <v>4943</v>
      </c>
      <c r="AP2032">
        <v>80503</v>
      </c>
      <c r="AQ2032">
        <v>168191</v>
      </c>
      <c r="AR2032">
        <v>463853</v>
      </c>
      <c r="AS2032">
        <v>172732</v>
      </c>
      <c r="AT2032">
        <v>279130</v>
      </c>
      <c r="AU2032">
        <v>388889</v>
      </c>
      <c r="AV2032">
        <v>358185</v>
      </c>
      <c r="AW2032">
        <v>315965</v>
      </c>
      <c r="AX2032">
        <v>388889</v>
      </c>
      <c r="AY2032">
        <v>407644</v>
      </c>
      <c r="AZ2032">
        <v>476021</v>
      </c>
      <c r="BA2032">
        <v>3499998</v>
      </c>
      <c r="BB2032" t="s">
        <v>3796</v>
      </c>
      <c r="BC2032" t="s">
        <v>3797</v>
      </c>
      <c r="BD2032" t="s">
        <v>3813</v>
      </c>
      <c r="BE2032" t="s">
        <v>6045</v>
      </c>
      <c r="BF2032" t="s">
        <v>6046</v>
      </c>
      <c r="BG2032" t="s">
        <v>7105</v>
      </c>
      <c r="BH2032" t="s">
        <v>4947</v>
      </c>
      <c r="BI2032" t="s">
        <v>195</v>
      </c>
      <c r="BJ2032" t="s">
        <v>195</v>
      </c>
      <c r="BK2032" t="s">
        <v>3791</v>
      </c>
      <c r="BL2032" t="s">
        <v>5049</v>
      </c>
      <c r="BM2032" t="s">
        <v>4949</v>
      </c>
      <c r="BN2032" t="s">
        <v>5444</v>
      </c>
      <c r="BO2032" t="s">
        <v>4950</v>
      </c>
      <c r="BP2032" s="441" t="str">
        <f t="shared" si="31"/>
        <v>WA.2378.EBA.956.101.E.521811</v>
      </c>
    </row>
    <row r="2033" spans="1:68">
      <c r="A2033" t="s">
        <v>4935</v>
      </c>
      <c r="B2033" t="s">
        <v>4936</v>
      </c>
      <c r="C2033" t="s">
        <v>4937</v>
      </c>
      <c r="D2033" t="s">
        <v>3795</v>
      </c>
      <c r="E2033" t="s">
        <v>197</v>
      </c>
      <c r="F2033" t="s">
        <v>3812</v>
      </c>
      <c r="G2033" t="s">
        <v>820</v>
      </c>
      <c r="H2033" t="s">
        <v>4938</v>
      </c>
      <c r="I2033">
        <v>9</v>
      </c>
      <c r="J2033" t="s">
        <v>5050</v>
      </c>
      <c r="K2033">
        <v>1</v>
      </c>
      <c r="L2033" t="s">
        <v>805</v>
      </c>
      <c r="M2033" t="s">
        <v>516</v>
      </c>
      <c r="N2033" t="s">
        <v>186</v>
      </c>
      <c r="O2033" t="s">
        <v>530</v>
      </c>
      <c r="P2033" t="s">
        <v>8</v>
      </c>
      <c r="Q2033" t="s">
        <v>4570</v>
      </c>
      <c r="R2033" t="s">
        <v>4940</v>
      </c>
      <c r="S2033" t="s">
        <v>195</v>
      </c>
      <c r="T2033" t="s">
        <v>4570</v>
      </c>
      <c r="U2033" t="s">
        <v>4570</v>
      </c>
      <c r="V2033" t="s">
        <v>4951</v>
      </c>
      <c r="W2033" t="s">
        <v>4496</v>
      </c>
      <c r="X2033" t="s">
        <v>7336</v>
      </c>
      <c r="Y2033" t="s">
        <v>4493</v>
      </c>
      <c r="Z2033" t="s">
        <v>8</v>
      </c>
      <c r="AA2033">
        <v>0</v>
      </c>
      <c r="AB2033" t="s">
        <v>195</v>
      </c>
      <c r="AC2033">
        <v>0</v>
      </c>
      <c r="AD2033" t="s">
        <v>195</v>
      </c>
      <c r="AE2033">
        <v>0</v>
      </c>
      <c r="AF2033" t="s">
        <v>195</v>
      </c>
      <c r="AG2033">
        <v>0</v>
      </c>
      <c r="AH2033" t="s">
        <v>195</v>
      </c>
      <c r="AI2033">
        <v>7</v>
      </c>
      <c r="AJ2033" t="s">
        <v>106</v>
      </c>
      <c r="AK2033">
        <v>1000000</v>
      </c>
      <c r="AL2033">
        <v>7000000</v>
      </c>
      <c r="AM2033" t="s">
        <v>195</v>
      </c>
      <c r="AN2033">
        <v>0</v>
      </c>
      <c r="AO2033" t="s">
        <v>4943</v>
      </c>
      <c r="AP2033">
        <v>80503</v>
      </c>
      <c r="AQ2033">
        <v>168191</v>
      </c>
      <c r="AR2033">
        <v>463853</v>
      </c>
      <c r="AS2033">
        <v>172732</v>
      </c>
      <c r="AT2033">
        <v>279130</v>
      </c>
      <c r="AU2033">
        <v>388889</v>
      </c>
      <c r="AV2033">
        <v>358185</v>
      </c>
      <c r="AW2033">
        <v>315965</v>
      </c>
      <c r="AX2033">
        <v>388889</v>
      </c>
      <c r="AY2033">
        <v>407644</v>
      </c>
      <c r="AZ2033">
        <v>476021</v>
      </c>
      <c r="BA2033">
        <v>3499998</v>
      </c>
      <c r="BB2033" t="s">
        <v>3796</v>
      </c>
      <c r="BC2033" t="s">
        <v>3797</v>
      </c>
      <c r="BD2033" t="s">
        <v>3813</v>
      </c>
      <c r="BE2033" t="s">
        <v>6045</v>
      </c>
      <c r="BF2033" t="s">
        <v>6046</v>
      </c>
      <c r="BG2033" t="s">
        <v>7105</v>
      </c>
      <c r="BH2033" t="s">
        <v>4947</v>
      </c>
      <c r="BI2033" t="s">
        <v>195</v>
      </c>
      <c r="BJ2033" t="s">
        <v>195</v>
      </c>
      <c r="BK2033" t="s">
        <v>3791</v>
      </c>
      <c r="BL2033" t="s">
        <v>5450</v>
      </c>
      <c r="BM2033" t="s">
        <v>4949</v>
      </c>
      <c r="BN2033" t="s">
        <v>5444</v>
      </c>
      <c r="BO2033" t="s">
        <v>4950</v>
      </c>
      <c r="BP2033" s="441" t="str">
        <f t="shared" si="31"/>
        <v>WA.2378.EBA.956.101.E.521811</v>
      </c>
    </row>
    <row r="2034" spans="1:68">
      <c r="A2034" t="s">
        <v>4935</v>
      </c>
      <c r="B2034" t="s">
        <v>4936</v>
      </c>
      <c r="C2034" t="s">
        <v>4937</v>
      </c>
      <c r="D2034" t="s">
        <v>3795</v>
      </c>
      <c r="E2034" t="s">
        <v>197</v>
      </c>
      <c r="F2034" t="s">
        <v>3812</v>
      </c>
      <c r="G2034" t="s">
        <v>820</v>
      </c>
      <c r="H2034" t="s">
        <v>4938</v>
      </c>
      <c r="I2034">
        <v>9</v>
      </c>
      <c r="J2034" t="s">
        <v>5050</v>
      </c>
      <c r="K2034">
        <v>1</v>
      </c>
      <c r="L2034" t="s">
        <v>805</v>
      </c>
      <c r="M2034" t="s">
        <v>567</v>
      </c>
      <c r="N2034" t="s">
        <v>187</v>
      </c>
      <c r="O2034" t="s">
        <v>530</v>
      </c>
      <c r="P2034" t="s">
        <v>8</v>
      </c>
      <c r="Q2034" t="s">
        <v>4570</v>
      </c>
      <c r="R2034" t="s">
        <v>4940</v>
      </c>
      <c r="S2034" t="s">
        <v>195</v>
      </c>
      <c r="T2034" t="s">
        <v>4570</v>
      </c>
      <c r="U2034" t="s">
        <v>4570</v>
      </c>
      <c r="V2034" t="s">
        <v>4496</v>
      </c>
      <c r="W2034" t="s">
        <v>4570</v>
      </c>
      <c r="X2034" t="s">
        <v>7337</v>
      </c>
      <c r="Y2034" t="s">
        <v>4483</v>
      </c>
      <c r="Z2034" t="s">
        <v>8</v>
      </c>
      <c r="AA2034">
        <v>0</v>
      </c>
      <c r="AB2034" t="s">
        <v>195</v>
      </c>
      <c r="AC2034">
        <v>0</v>
      </c>
      <c r="AD2034" t="s">
        <v>195</v>
      </c>
      <c r="AE2034">
        <v>0</v>
      </c>
      <c r="AF2034" t="s">
        <v>195</v>
      </c>
      <c r="AG2034">
        <v>0</v>
      </c>
      <c r="AH2034" t="s">
        <v>195</v>
      </c>
      <c r="AI2034">
        <v>11</v>
      </c>
      <c r="AJ2034" t="s">
        <v>9</v>
      </c>
      <c r="AK2034">
        <v>1000000</v>
      </c>
      <c r="AL2034">
        <v>11000000</v>
      </c>
      <c r="AM2034" t="s">
        <v>195</v>
      </c>
      <c r="AN2034">
        <v>0</v>
      </c>
      <c r="AO2034" t="s">
        <v>4943</v>
      </c>
      <c r="AP2034">
        <v>126505</v>
      </c>
      <c r="AQ2034">
        <v>264299</v>
      </c>
      <c r="AR2034">
        <v>728912</v>
      </c>
      <c r="AS2034">
        <v>271436</v>
      </c>
      <c r="AT2034">
        <v>438632</v>
      </c>
      <c r="AU2034">
        <v>611111</v>
      </c>
      <c r="AV2034">
        <v>562862</v>
      </c>
      <c r="AW2034">
        <v>496516</v>
      </c>
      <c r="AX2034">
        <v>611111</v>
      </c>
      <c r="AY2034">
        <v>640583</v>
      </c>
      <c r="AZ2034">
        <v>748032</v>
      </c>
      <c r="BA2034">
        <v>5500001</v>
      </c>
      <c r="BB2034" t="s">
        <v>3796</v>
      </c>
      <c r="BC2034" t="s">
        <v>3797</v>
      </c>
      <c r="BD2034" t="s">
        <v>3813</v>
      </c>
      <c r="BE2034" t="s">
        <v>6045</v>
      </c>
      <c r="BF2034" t="s">
        <v>6046</v>
      </c>
      <c r="BG2034" t="s">
        <v>7107</v>
      </c>
      <c r="BH2034" t="s">
        <v>4947</v>
      </c>
      <c r="BI2034" t="s">
        <v>195</v>
      </c>
      <c r="BJ2034" t="s">
        <v>195</v>
      </c>
      <c r="BK2034" t="s">
        <v>3791</v>
      </c>
      <c r="BL2034" t="s">
        <v>5049</v>
      </c>
      <c r="BM2034" t="s">
        <v>4949</v>
      </c>
      <c r="BN2034" t="s">
        <v>5444</v>
      </c>
      <c r="BO2034" t="s">
        <v>4950</v>
      </c>
      <c r="BP2034" s="441" t="str">
        <f t="shared" si="31"/>
        <v>WA.2378.EBA.956.101.G.521811</v>
      </c>
    </row>
    <row r="2035" spans="1:68">
      <c r="A2035" t="s">
        <v>4935</v>
      </c>
      <c r="B2035" t="s">
        <v>4936</v>
      </c>
      <c r="C2035" t="s">
        <v>4937</v>
      </c>
      <c r="D2035" t="s">
        <v>3795</v>
      </c>
      <c r="E2035" t="s">
        <v>197</v>
      </c>
      <c r="F2035" t="s">
        <v>3812</v>
      </c>
      <c r="G2035" t="s">
        <v>820</v>
      </c>
      <c r="H2035" t="s">
        <v>4938</v>
      </c>
      <c r="I2035">
        <v>9</v>
      </c>
      <c r="J2035" t="s">
        <v>5050</v>
      </c>
      <c r="K2035">
        <v>1</v>
      </c>
      <c r="L2035" t="s">
        <v>805</v>
      </c>
      <c r="M2035" t="s">
        <v>567</v>
      </c>
      <c r="N2035" t="s">
        <v>187</v>
      </c>
      <c r="O2035" t="s">
        <v>530</v>
      </c>
      <c r="P2035" t="s">
        <v>8</v>
      </c>
      <c r="Q2035" t="s">
        <v>4570</v>
      </c>
      <c r="R2035" t="s">
        <v>4940</v>
      </c>
      <c r="S2035" t="s">
        <v>195</v>
      </c>
      <c r="T2035" t="s">
        <v>4570</v>
      </c>
      <c r="U2035" t="s">
        <v>4570</v>
      </c>
      <c r="V2035" t="s">
        <v>4951</v>
      </c>
      <c r="W2035" t="s">
        <v>4496</v>
      </c>
      <c r="X2035" t="s">
        <v>7338</v>
      </c>
      <c r="Y2035" t="s">
        <v>6040</v>
      </c>
      <c r="Z2035" t="s">
        <v>8</v>
      </c>
      <c r="AA2035">
        <v>0</v>
      </c>
      <c r="AB2035" t="s">
        <v>195</v>
      </c>
      <c r="AC2035">
        <v>0</v>
      </c>
      <c r="AD2035" t="s">
        <v>195</v>
      </c>
      <c r="AE2035">
        <v>0</v>
      </c>
      <c r="AF2035" t="s">
        <v>195</v>
      </c>
      <c r="AG2035">
        <v>0</v>
      </c>
      <c r="AH2035" t="s">
        <v>195</v>
      </c>
      <c r="AI2035">
        <v>11</v>
      </c>
      <c r="AJ2035" t="s">
        <v>9</v>
      </c>
      <c r="AK2035">
        <v>1000000</v>
      </c>
      <c r="AL2035">
        <v>11000000</v>
      </c>
      <c r="AM2035" t="s">
        <v>195</v>
      </c>
      <c r="AN2035">
        <v>0</v>
      </c>
      <c r="AO2035" t="s">
        <v>4943</v>
      </c>
      <c r="AP2035">
        <v>126505</v>
      </c>
      <c r="AQ2035">
        <v>264299</v>
      </c>
      <c r="AR2035">
        <v>728912</v>
      </c>
      <c r="AS2035">
        <v>271436</v>
      </c>
      <c r="AT2035">
        <v>438632</v>
      </c>
      <c r="AU2035">
        <v>611111</v>
      </c>
      <c r="AV2035">
        <v>562862</v>
      </c>
      <c r="AW2035">
        <v>496516</v>
      </c>
      <c r="AX2035">
        <v>611111</v>
      </c>
      <c r="AY2035">
        <v>640583</v>
      </c>
      <c r="AZ2035">
        <v>748032</v>
      </c>
      <c r="BA2035">
        <v>5500001</v>
      </c>
      <c r="BB2035" t="s">
        <v>3796</v>
      </c>
      <c r="BC2035" t="s">
        <v>3797</v>
      </c>
      <c r="BD2035" t="s">
        <v>3813</v>
      </c>
      <c r="BE2035" t="s">
        <v>6045</v>
      </c>
      <c r="BF2035" t="s">
        <v>6046</v>
      </c>
      <c r="BG2035" t="s">
        <v>7107</v>
      </c>
      <c r="BH2035" t="s">
        <v>4947</v>
      </c>
      <c r="BI2035" t="s">
        <v>195</v>
      </c>
      <c r="BJ2035" t="s">
        <v>195</v>
      </c>
      <c r="BK2035" t="s">
        <v>3791</v>
      </c>
      <c r="BL2035" t="s">
        <v>6041</v>
      </c>
      <c r="BM2035" t="s">
        <v>4949</v>
      </c>
      <c r="BN2035" t="s">
        <v>5444</v>
      </c>
      <c r="BO2035" t="s">
        <v>4950</v>
      </c>
      <c r="BP2035" s="441" t="str">
        <f t="shared" si="31"/>
        <v>WA.2378.EBA.956.101.G.521811</v>
      </c>
    </row>
    <row r="2036" spans="1:68">
      <c r="A2036" t="s">
        <v>4935</v>
      </c>
      <c r="B2036" t="s">
        <v>4936</v>
      </c>
      <c r="C2036" t="s">
        <v>4937</v>
      </c>
      <c r="D2036" t="s">
        <v>3795</v>
      </c>
      <c r="E2036" t="s">
        <v>197</v>
      </c>
      <c r="F2036" t="s">
        <v>3812</v>
      </c>
      <c r="G2036" t="s">
        <v>820</v>
      </c>
      <c r="H2036" t="s">
        <v>4938</v>
      </c>
      <c r="I2036">
        <v>9</v>
      </c>
      <c r="J2036" t="s">
        <v>5716</v>
      </c>
      <c r="K2036">
        <v>1</v>
      </c>
      <c r="L2036" t="s">
        <v>546</v>
      </c>
      <c r="M2036" t="s">
        <v>558</v>
      </c>
      <c r="N2036" t="s">
        <v>103</v>
      </c>
      <c r="O2036" t="s">
        <v>530</v>
      </c>
      <c r="P2036" t="s">
        <v>8</v>
      </c>
      <c r="Q2036" t="s">
        <v>4570</v>
      </c>
      <c r="R2036" t="s">
        <v>4940</v>
      </c>
      <c r="S2036" t="s">
        <v>195</v>
      </c>
      <c r="T2036" t="s">
        <v>4570</v>
      </c>
      <c r="U2036" t="s">
        <v>4570</v>
      </c>
      <c r="V2036" t="s">
        <v>4496</v>
      </c>
      <c r="W2036" t="s">
        <v>4570</v>
      </c>
      <c r="X2036" t="s">
        <v>7339</v>
      </c>
      <c r="Y2036" t="s">
        <v>4483</v>
      </c>
      <c r="Z2036" t="s">
        <v>8</v>
      </c>
      <c r="AA2036">
        <v>0</v>
      </c>
      <c r="AB2036" t="s">
        <v>195</v>
      </c>
      <c r="AC2036">
        <v>0</v>
      </c>
      <c r="AD2036" t="s">
        <v>195</v>
      </c>
      <c r="AE2036">
        <v>0</v>
      </c>
      <c r="AF2036" t="s">
        <v>195</v>
      </c>
      <c r="AG2036">
        <v>0</v>
      </c>
      <c r="AH2036" t="s">
        <v>195</v>
      </c>
      <c r="AI2036">
        <v>12</v>
      </c>
      <c r="AJ2036" t="s">
        <v>106</v>
      </c>
      <c r="AK2036">
        <v>2500000</v>
      </c>
      <c r="AL2036">
        <v>30000000</v>
      </c>
      <c r="AM2036" t="s">
        <v>195</v>
      </c>
      <c r="AN2036">
        <v>0</v>
      </c>
      <c r="AO2036" t="s">
        <v>4943</v>
      </c>
      <c r="AP2036">
        <v>169445</v>
      </c>
      <c r="AQ2036">
        <v>781669</v>
      </c>
      <c r="AR2036">
        <v>2229380</v>
      </c>
      <c r="AS2036">
        <v>2327609</v>
      </c>
      <c r="AT2036">
        <v>2539471</v>
      </c>
      <c r="AU2036">
        <v>2873649</v>
      </c>
      <c r="AV2036">
        <v>2845960</v>
      </c>
      <c r="AW2036">
        <v>4637894</v>
      </c>
      <c r="AX2036">
        <v>4477064</v>
      </c>
      <c r="AY2036">
        <v>3835253</v>
      </c>
      <c r="AZ2036">
        <v>3166658</v>
      </c>
      <c r="BA2036">
        <v>115948</v>
      </c>
      <c r="BB2036" t="s">
        <v>3796</v>
      </c>
      <c r="BC2036" t="s">
        <v>3797</v>
      </c>
      <c r="BD2036" t="s">
        <v>3813</v>
      </c>
      <c r="BE2036" t="s">
        <v>4605</v>
      </c>
      <c r="BF2036" t="s">
        <v>3734</v>
      </c>
      <c r="BG2036" t="s">
        <v>5719</v>
      </c>
      <c r="BH2036" t="s">
        <v>4947</v>
      </c>
      <c r="BI2036" t="s">
        <v>195</v>
      </c>
      <c r="BJ2036" t="s">
        <v>195</v>
      </c>
      <c r="BK2036" t="s">
        <v>3791</v>
      </c>
      <c r="BL2036" t="s">
        <v>5049</v>
      </c>
      <c r="BM2036" t="s">
        <v>4949</v>
      </c>
      <c r="BN2036" t="s">
        <v>5444</v>
      </c>
      <c r="BO2036" t="s">
        <v>4950</v>
      </c>
      <c r="BP2036" s="441" t="str">
        <f t="shared" si="31"/>
        <v>WA.2378.EBA.994.002.AD.521811</v>
      </c>
    </row>
    <row r="2037" spans="1:68">
      <c r="A2037" t="s">
        <v>4935</v>
      </c>
      <c r="B2037" t="s">
        <v>4936</v>
      </c>
      <c r="C2037" t="s">
        <v>4937</v>
      </c>
      <c r="D2037" t="s">
        <v>3795</v>
      </c>
      <c r="E2037" t="s">
        <v>197</v>
      </c>
      <c r="F2037" t="s">
        <v>3812</v>
      </c>
      <c r="G2037" t="s">
        <v>820</v>
      </c>
      <c r="H2037" t="s">
        <v>4938</v>
      </c>
      <c r="I2037">
        <v>9</v>
      </c>
      <c r="J2037" t="s">
        <v>5716</v>
      </c>
      <c r="K2037">
        <v>1</v>
      </c>
      <c r="L2037" t="s">
        <v>546</v>
      </c>
      <c r="M2037" t="s">
        <v>558</v>
      </c>
      <c r="N2037" t="s">
        <v>103</v>
      </c>
      <c r="O2037" t="s">
        <v>530</v>
      </c>
      <c r="P2037" t="s">
        <v>8</v>
      </c>
      <c r="Q2037" t="s">
        <v>4570</v>
      </c>
      <c r="R2037" t="s">
        <v>4940</v>
      </c>
      <c r="S2037" t="s">
        <v>195</v>
      </c>
      <c r="T2037" t="s">
        <v>4570</v>
      </c>
      <c r="U2037" t="s">
        <v>4570</v>
      </c>
      <c r="V2037" t="s">
        <v>4951</v>
      </c>
      <c r="W2037" t="s">
        <v>4496</v>
      </c>
      <c r="X2037" t="s">
        <v>7340</v>
      </c>
      <c r="Y2037" t="s">
        <v>7341</v>
      </c>
      <c r="Z2037" t="s">
        <v>8</v>
      </c>
      <c r="AA2037">
        <v>0</v>
      </c>
      <c r="AB2037" t="s">
        <v>195</v>
      </c>
      <c r="AC2037">
        <v>0</v>
      </c>
      <c r="AD2037" t="s">
        <v>195</v>
      </c>
      <c r="AE2037">
        <v>0</v>
      </c>
      <c r="AF2037" t="s">
        <v>195</v>
      </c>
      <c r="AG2037">
        <v>0</v>
      </c>
      <c r="AH2037" t="s">
        <v>195</v>
      </c>
      <c r="AI2037">
        <v>12</v>
      </c>
      <c r="AJ2037" t="s">
        <v>106</v>
      </c>
      <c r="AK2037">
        <v>2500000</v>
      </c>
      <c r="AL2037">
        <v>30000000</v>
      </c>
      <c r="AM2037" t="s">
        <v>195</v>
      </c>
      <c r="AN2037">
        <v>0</v>
      </c>
      <c r="AO2037" t="s">
        <v>4943</v>
      </c>
      <c r="AP2037">
        <v>169445</v>
      </c>
      <c r="AQ2037">
        <v>781669</v>
      </c>
      <c r="AR2037">
        <v>2229380</v>
      </c>
      <c r="AS2037">
        <v>2327609</v>
      </c>
      <c r="AT2037">
        <v>2539471</v>
      </c>
      <c r="AU2037">
        <v>2873649</v>
      </c>
      <c r="AV2037">
        <v>2845960</v>
      </c>
      <c r="AW2037">
        <v>4637894</v>
      </c>
      <c r="AX2037">
        <v>4477064</v>
      </c>
      <c r="AY2037">
        <v>3835253</v>
      </c>
      <c r="AZ2037">
        <v>3166658</v>
      </c>
      <c r="BA2037">
        <v>115948</v>
      </c>
      <c r="BB2037" t="s">
        <v>3796</v>
      </c>
      <c r="BC2037" t="s">
        <v>3797</v>
      </c>
      <c r="BD2037" t="s">
        <v>3813</v>
      </c>
      <c r="BE2037" t="s">
        <v>4605</v>
      </c>
      <c r="BF2037" t="s">
        <v>3734</v>
      </c>
      <c r="BG2037" t="s">
        <v>5719</v>
      </c>
      <c r="BH2037" t="s">
        <v>4947</v>
      </c>
      <c r="BI2037" t="s">
        <v>195</v>
      </c>
      <c r="BJ2037" t="s">
        <v>195</v>
      </c>
      <c r="BK2037" t="s">
        <v>3791</v>
      </c>
      <c r="BL2037" t="s">
        <v>7342</v>
      </c>
      <c r="BM2037" t="s">
        <v>4949</v>
      </c>
      <c r="BN2037" t="s">
        <v>5444</v>
      </c>
      <c r="BO2037" t="s">
        <v>4950</v>
      </c>
      <c r="BP2037" s="441" t="str">
        <f t="shared" si="31"/>
        <v>WA.2378.EBA.994.002.AD.521811</v>
      </c>
    </row>
    <row r="2038" spans="1:68">
      <c r="A2038" t="s">
        <v>5010</v>
      </c>
      <c r="B2038" t="s">
        <v>4936</v>
      </c>
      <c r="C2038" t="s">
        <v>4937</v>
      </c>
      <c r="D2038" t="s">
        <v>3795</v>
      </c>
      <c r="E2038" t="s">
        <v>197</v>
      </c>
      <c r="F2038" t="s">
        <v>3812</v>
      </c>
      <c r="G2038" t="s">
        <v>820</v>
      </c>
      <c r="H2038" t="s">
        <v>4938</v>
      </c>
      <c r="I2038">
        <v>9</v>
      </c>
      <c r="J2038" t="s">
        <v>5050</v>
      </c>
      <c r="K2038">
        <v>1</v>
      </c>
      <c r="L2038" t="s">
        <v>805</v>
      </c>
      <c r="M2038" t="s">
        <v>8</v>
      </c>
      <c r="N2038" t="s">
        <v>828</v>
      </c>
      <c r="O2038" t="s">
        <v>530</v>
      </c>
      <c r="P2038" t="s">
        <v>8</v>
      </c>
      <c r="Q2038" t="s">
        <v>4570</v>
      </c>
      <c r="R2038" t="s">
        <v>4940</v>
      </c>
      <c r="S2038" t="s">
        <v>195</v>
      </c>
      <c r="T2038" t="s">
        <v>4570</v>
      </c>
      <c r="U2038" t="s">
        <v>4570</v>
      </c>
      <c r="V2038" t="s">
        <v>4496</v>
      </c>
      <c r="W2038" t="s">
        <v>4570</v>
      </c>
      <c r="X2038" t="s">
        <v>7329</v>
      </c>
      <c r="Y2038" t="s">
        <v>4483</v>
      </c>
      <c r="Z2038" t="s">
        <v>8</v>
      </c>
      <c r="AA2038">
        <v>0</v>
      </c>
      <c r="AB2038" t="s">
        <v>195</v>
      </c>
      <c r="AC2038">
        <v>0</v>
      </c>
      <c r="AD2038" t="s">
        <v>195</v>
      </c>
      <c r="AE2038">
        <v>0</v>
      </c>
      <c r="AF2038" t="s">
        <v>195</v>
      </c>
      <c r="AG2038">
        <v>0</v>
      </c>
      <c r="AH2038" t="s">
        <v>195</v>
      </c>
      <c r="AI2038">
        <v>12</v>
      </c>
      <c r="AJ2038" t="s">
        <v>106</v>
      </c>
      <c r="AK2038">
        <v>1000000</v>
      </c>
      <c r="AL2038">
        <v>12000000</v>
      </c>
      <c r="AM2038" t="s">
        <v>195</v>
      </c>
      <c r="AN2038">
        <v>0</v>
      </c>
      <c r="AO2038" t="s">
        <v>5011</v>
      </c>
      <c r="AP2038">
        <v>69003</v>
      </c>
      <c r="AQ2038">
        <v>144163</v>
      </c>
      <c r="AR2038">
        <v>397588</v>
      </c>
      <c r="AS2038">
        <v>302183</v>
      </c>
      <c r="AT2038">
        <v>74767</v>
      </c>
      <c r="AU2038">
        <v>330639</v>
      </c>
      <c r="AV2038">
        <v>307015</v>
      </c>
      <c r="AW2038">
        <v>270827</v>
      </c>
      <c r="AX2038">
        <v>333333</v>
      </c>
      <c r="AY2038">
        <v>349409</v>
      </c>
      <c r="AZ2038">
        <v>421072</v>
      </c>
      <c r="BA2038">
        <v>9000001</v>
      </c>
      <c r="BB2038" t="s">
        <v>3796</v>
      </c>
      <c r="BC2038" t="s">
        <v>3797</v>
      </c>
      <c r="BD2038" t="s">
        <v>3813</v>
      </c>
      <c r="BE2038" t="s">
        <v>6045</v>
      </c>
      <c r="BF2038" t="s">
        <v>6046</v>
      </c>
      <c r="BG2038" t="s">
        <v>7091</v>
      </c>
      <c r="BH2038" t="s">
        <v>4947</v>
      </c>
      <c r="BI2038" t="s">
        <v>195</v>
      </c>
      <c r="BJ2038" t="s">
        <v>195</v>
      </c>
      <c r="BK2038" t="s">
        <v>3791</v>
      </c>
      <c r="BL2038" t="s">
        <v>5049</v>
      </c>
      <c r="BM2038" t="s">
        <v>4949</v>
      </c>
      <c r="BN2038" t="s">
        <v>5444</v>
      </c>
      <c r="BO2038" t="s">
        <v>4950</v>
      </c>
      <c r="BP2038" s="441" t="str">
        <f t="shared" si="31"/>
        <v>WA.2378.EBA.956.101.A.521811</v>
      </c>
    </row>
    <row r="2039" spans="1:68">
      <c r="A2039" t="s">
        <v>5010</v>
      </c>
      <c r="B2039" t="s">
        <v>4936</v>
      </c>
      <c r="C2039" t="s">
        <v>4937</v>
      </c>
      <c r="D2039" t="s">
        <v>3795</v>
      </c>
      <c r="E2039" t="s">
        <v>197</v>
      </c>
      <c r="F2039" t="s">
        <v>3812</v>
      </c>
      <c r="G2039" t="s">
        <v>820</v>
      </c>
      <c r="H2039" t="s">
        <v>4938</v>
      </c>
      <c r="I2039">
        <v>9</v>
      </c>
      <c r="J2039" t="s">
        <v>5050</v>
      </c>
      <c r="K2039">
        <v>1</v>
      </c>
      <c r="L2039" t="s">
        <v>805</v>
      </c>
      <c r="M2039" t="s">
        <v>8</v>
      </c>
      <c r="N2039" t="s">
        <v>828</v>
      </c>
      <c r="O2039" t="s">
        <v>530</v>
      </c>
      <c r="P2039" t="s">
        <v>8</v>
      </c>
      <c r="Q2039" t="s">
        <v>4570</v>
      </c>
      <c r="R2039" t="s">
        <v>4940</v>
      </c>
      <c r="S2039" t="s">
        <v>195</v>
      </c>
      <c r="T2039" t="s">
        <v>4570</v>
      </c>
      <c r="U2039" t="s">
        <v>4570</v>
      </c>
      <c r="V2039" t="s">
        <v>4951</v>
      </c>
      <c r="W2039" t="s">
        <v>4496</v>
      </c>
      <c r="X2039" t="s">
        <v>7330</v>
      </c>
      <c r="Y2039" t="s">
        <v>4493</v>
      </c>
      <c r="Z2039" t="s">
        <v>8</v>
      </c>
      <c r="AA2039">
        <v>0</v>
      </c>
      <c r="AB2039" t="s">
        <v>195</v>
      </c>
      <c r="AC2039">
        <v>0</v>
      </c>
      <c r="AD2039" t="s">
        <v>195</v>
      </c>
      <c r="AE2039">
        <v>0</v>
      </c>
      <c r="AF2039" t="s">
        <v>195</v>
      </c>
      <c r="AG2039">
        <v>0</v>
      </c>
      <c r="AH2039" t="s">
        <v>195</v>
      </c>
      <c r="AI2039">
        <v>12</v>
      </c>
      <c r="AJ2039" t="s">
        <v>106</v>
      </c>
      <c r="AK2039">
        <v>1000000</v>
      </c>
      <c r="AL2039">
        <v>12000000</v>
      </c>
      <c r="AM2039" t="s">
        <v>195</v>
      </c>
      <c r="AN2039">
        <v>0</v>
      </c>
      <c r="AO2039" t="s">
        <v>5011</v>
      </c>
      <c r="AP2039">
        <v>69003</v>
      </c>
      <c r="AQ2039">
        <v>144163</v>
      </c>
      <c r="AR2039">
        <v>397588</v>
      </c>
      <c r="AS2039">
        <v>302183</v>
      </c>
      <c r="AT2039">
        <v>74767</v>
      </c>
      <c r="AU2039">
        <v>330639</v>
      </c>
      <c r="AV2039">
        <v>307015</v>
      </c>
      <c r="AW2039">
        <v>270827</v>
      </c>
      <c r="AX2039">
        <v>333333</v>
      </c>
      <c r="AY2039">
        <v>349409</v>
      </c>
      <c r="AZ2039">
        <v>421072</v>
      </c>
      <c r="BA2039">
        <v>9000001</v>
      </c>
      <c r="BB2039" t="s">
        <v>3796</v>
      </c>
      <c r="BC2039" t="s">
        <v>3797</v>
      </c>
      <c r="BD2039" t="s">
        <v>3813</v>
      </c>
      <c r="BE2039" t="s">
        <v>6045</v>
      </c>
      <c r="BF2039" t="s">
        <v>6046</v>
      </c>
      <c r="BG2039" t="s">
        <v>7091</v>
      </c>
      <c r="BH2039" t="s">
        <v>4947</v>
      </c>
      <c r="BI2039" t="s">
        <v>195</v>
      </c>
      <c r="BJ2039" t="s">
        <v>195</v>
      </c>
      <c r="BK2039" t="s">
        <v>3791</v>
      </c>
      <c r="BL2039" t="s">
        <v>5450</v>
      </c>
      <c r="BM2039" t="s">
        <v>4949</v>
      </c>
      <c r="BN2039" t="s">
        <v>5444</v>
      </c>
      <c r="BO2039" t="s">
        <v>4950</v>
      </c>
      <c r="BP2039" s="441" t="str">
        <f t="shared" si="31"/>
        <v>WA.2378.EBA.956.101.A.521811</v>
      </c>
    </row>
    <row r="2040" spans="1:68">
      <c r="A2040" t="s">
        <v>5010</v>
      </c>
      <c r="B2040" t="s">
        <v>4936</v>
      </c>
      <c r="C2040" t="s">
        <v>4937</v>
      </c>
      <c r="D2040" t="s">
        <v>3795</v>
      </c>
      <c r="E2040" t="s">
        <v>197</v>
      </c>
      <c r="F2040" t="s">
        <v>3812</v>
      </c>
      <c r="G2040" t="s">
        <v>820</v>
      </c>
      <c r="H2040" t="s">
        <v>4938</v>
      </c>
      <c r="I2040">
        <v>9</v>
      </c>
      <c r="J2040" t="s">
        <v>5050</v>
      </c>
      <c r="K2040">
        <v>1</v>
      </c>
      <c r="L2040" t="s">
        <v>805</v>
      </c>
      <c r="M2040" t="s">
        <v>508</v>
      </c>
      <c r="N2040" t="s">
        <v>184</v>
      </c>
      <c r="O2040" t="s">
        <v>530</v>
      </c>
      <c r="P2040" t="s">
        <v>8</v>
      </c>
      <c r="Q2040" t="s">
        <v>4570</v>
      </c>
      <c r="R2040" t="s">
        <v>4940</v>
      </c>
      <c r="S2040" t="s">
        <v>195</v>
      </c>
      <c r="T2040" t="s">
        <v>4570</v>
      </c>
      <c r="U2040" t="s">
        <v>4570</v>
      </c>
      <c r="V2040" t="s">
        <v>4496</v>
      </c>
      <c r="W2040" t="s">
        <v>4570</v>
      </c>
      <c r="X2040" t="s">
        <v>7331</v>
      </c>
      <c r="Y2040" t="s">
        <v>4483</v>
      </c>
      <c r="Z2040" t="s">
        <v>8</v>
      </c>
      <c r="AA2040">
        <v>0</v>
      </c>
      <c r="AB2040" t="s">
        <v>195</v>
      </c>
      <c r="AC2040">
        <v>0</v>
      </c>
      <c r="AD2040" t="s">
        <v>195</v>
      </c>
      <c r="AE2040">
        <v>0</v>
      </c>
      <c r="AF2040" t="s">
        <v>195</v>
      </c>
      <c r="AG2040">
        <v>0</v>
      </c>
      <c r="AH2040" t="s">
        <v>195</v>
      </c>
      <c r="AI2040">
        <v>11</v>
      </c>
      <c r="AJ2040" t="s">
        <v>106</v>
      </c>
      <c r="AK2040">
        <v>1000000</v>
      </c>
      <c r="AL2040">
        <v>11000000</v>
      </c>
      <c r="AM2040" t="s">
        <v>195</v>
      </c>
      <c r="AN2040">
        <v>0</v>
      </c>
      <c r="AO2040" t="s">
        <v>5011</v>
      </c>
      <c r="AP2040">
        <v>63252</v>
      </c>
      <c r="AQ2040">
        <v>132150</v>
      </c>
      <c r="AR2040">
        <v>364456</v>
      </c>
      <c r="AS2040">
        <v>277001</v>
      </c>
      <c r="AT2040">
        <v>68536</v>
      </c>
      <c r="AU2040">
        <v>303086</v>
      </c>
      <c r="AV2040">
        <v>281431</v>
      </c>
      <c r="AW2040">
        <v>248258</v>
      </c>
      <c r="AX2040">
        <v>305556</v>
      </c>
      <c r="AY2040">
        <v>320292</v>
      </c>
      <c r="AZ2040">
        <v>385982</v>
      </c>
      <c r="BA2040">
        <v>8250000</v>
      </c>
      <c r="BB2040" t="s">
        <v>3796</v>
      </c>
      <c r="BC2040" t="s">
        <v>3797</v>
      </c>
      <c r="BD2040" t="s">
        <v>3813</v>
      </c>
      <c r="BE2040" t="s">
        <v>6045</v>
      </c>
      <c r="BF2040" t="s">
        <v>6046</v>
      </c>
      <c r="BG2040" t="s">
        <v>7097</v>
      </c>
      <c r="BH2040" t="s">
        <v>4947</v>
      </c>
      <c r="BI2040" t="s">
        <v>195</v>
      </c>
      <c r="BJ2040" t="s">
        <v>195</v>
      </c>
      <c r="BK2040" t="s">
        <v>3791</v>
      </c>
      <c r="BL2040" t="s">
        <v>5049</v>
      </c>
      <c r="BM2040" t="s">
        <v>4949</v>
      </c>
      <c r="BN2040" t="s">
        <v>5444</v>
      </c>
      <c r="BO2040" t="s">
        <v>4950</v>
      </c>
      <c r="BP2040" s="441" t="str">
        <f t="shared" si="31"/>
        <v>WA.2378.EBA.956.101.B.521811</v>
      </c>
    </row>
    <row r="2041" spans="1:68">
      <c r="A2041" t="s">
        <v>5010</v>
      </c>
      <c r="B2041" t="s">
        <v>4936</v>
      </c>
      <c r="C2041" t="s">
        <v>4937</v>
      </c>
      <c r="D2041" t="s">
        <v>3795</v>
      </c>
      <c r="E2041" t="s">
        <v>197</v>
      </c>
      <c r="F2041" t="s">
        <v>3812</v>
      </c>
      <c r="G2041" t="s">
        <v>820</v>
      </c>
      <c r="H2041" t="s">
        <v>4938</v>
      </c>
      <c r="I2041">
        <v>9</v>
      </c>
      <c r="J2041" t="s">
        <v>5050</v>
      </c>
      <c r="K2041">
        <v>1</v>
      </c>
      <c r="L2041" t="s">
        <v>805</v>
      </c>
      <c r="M2041" t="s">
        <v>508</v>
      </c>
      <c r="N2041" t="s">
        <v>184</v>
      </c>
      <c r="O2041" t="s">
        <v>530</v>
      </c>
      <c r="P2041" t="s">
        <v>8</v>
      </c>
      <c r="Q2041" t="s">
        <v>4570</v>
      </c>
      <c r="R2041" t="s">
        <v>4940</v>
      </c>
      <c r="S2041" t="s">
        <v>195</v>
      </c>
      <c r="T2041" t="s">
        <v>4570</v>
      </c>
      <c r="U2041" t="s">
        <v>4570</v>
      </c>
      <c r="V2041" t="s">
        <v>4951</v>
      </c>
      <c r="W2041" t="s">
        <v>4496</v>
      </c>
      <c r="X2041" t="s">
        <v>7332</v>
      </c>
      <c r="Y2041" t="s">
        <v>4493</v>
      </c>
      <c r="Z2041" t="s">
        <v>8</v>
      </c>
      <c r="AA2041">
        <v>0</v>
      </c>
      <c r="AB2041" t="s">
        <v>195</v>
      </c>
      <c r="AC2041">
        <v>0</v>
      </c>
      <c r="AD2041" t="s">
        <v>195</v>
      </c>
      <c r="AE2041">
        <v>0</v>
      </c>
      <c r="AF2041" t="s">
        <v>195</v>
      </c>
      <c r="AG2041">
        <v>0</v>
      </c>
      <c r="AH2041" t="s">
        <v>195</v>
      </c>
      <c r="AI2041">
        <v>11</v>
      </c>
      <c r="AJ2041" t="s">
        <v>106</v>
      </c>
      <c r="AK2041">
        <v>1000000</v>
      </c>
      <c r="AL2041">
        <v>11000000</v>
      </c>
      <c r="AM2041" t="s">
        <v>195</v>
      </c>
      <c r="AN2041">
        <v>0</v>
      </c>
      <c r="AO2041" t="s">
        <v>5011</v>
      </c>
      <c r="AP2041">
        <v>63252</v>
      </c>
      <c r="AQ2041">
        <v>132150</v>
      </c>
      <c r="AR2041">
        <v>364456</v>
      </c>
      <c r="AS2041">
        <v>277001</v>
      </c>
      <c r="AT2041">
        <v>68536</v>
      </c>
      <c r="AU2041">
        <v>303086</v>
      </c>
      <c r="AV2041">
        <v>281431</v>
      </c>
      <c r="AW2041">
        <v>248258</v>
      </c>
      <c r="AX2041">
        <v>305556</v>
      </c>
      <c r="AY2041">
        <v>320292</v>
      </c>
      <c r="AZ2041">
        <v>385982</v>
      </c>
      <c r="BA2041">
        <v>8250000</v>
      </c>
      <c r="BB2041" t="s">
        <v>3796</v>
      </c>
      <c r="BC2041" t="s">
        <v>3797</v>
      </c>
      <c r="BD2041" t="s">
        <v>3813</v>
      </c>
      <c r="BE2041" t="s">
        <v>6045</v>
      </c>
      <c r="BF2041" t="s">
        <v>6046</v>
      </c>
      <c r="BG2041" t="s">
        <v>7097</v>
      </c>
      <c r="BH2041" t="s">
        <v>4947</v>
      </c>
      <c r="BI2041" t="s">
        <v>195</v>
      </c>
      <c r="BJ2041" t="s">
        <v>195</v>
      </c>
      <c r="BK2041" t="s">
        <v>3791</v>
      </c>
      <c r="BL2041" t="s">
        <v>5450</v>
      </c>
      <c r="BM2041" t="s">
        <v>4949</v>
      </c>
      <c r="BN2041" t="s">
        <v>5444</v>
      </c>
      <c r="BO2041" t="s">
        <v>4950</v>
      </c>
      <c r="BP2041" s="441" t="str">
        <f t="shared" si="31"/>
        <v>WA.2378.EBA.956.101.B.521811</v>
      </c>
    </row>
    <row r="2042" spans="1:68">
      <c r="A2042" t="s">
        <v>5010</v>
      </c>
      <c r="B2042" t="s">
        <v>4936</v>
      </c>
      <c r="C2042" t="s">
        <v>4937</v>
      </c>
      <c r="D2042" t="s">
        <v>3795</v>
      </c>
      <c r="E2042" t="s">
        <v>197</v>
      </c>
      <c r="F2042" t="s">
        <v>3812</v>
      </c>
      <c r="G2042" t="s">
        <v>820</v>
      </c>
      <c r="H2042" t="s">
        <v>4938</v>
      </c>
      <c r="I2042">
        <v>9</v>
      </c>
      <c r="J2042" t="s">
        <v>5050</v>
      </c>
      <c r="K2042">
        <v>1</v>
      </c>
      <c r="L2042" t="s">
        <v>805</v>
      </c>
      <c r="M2042" t="s">
        <v>509</v>
      </c>
      <c r="N2042" t="s">
        <v>185</v>
      </c>
      <c r="O2042" t="s">
        <v>530</v>
      </c>
      <c r="P2042" t="s">
        <v>8</v>
      </c>
      <c r="Q2042" t="s">
        <v>4570</v>
      </c>
      <c r="R2042" t="s">
        <v>4940</v>
      </c>
      <c r="S2042" t="s">
        <v>195</v>
      </c>
      <c r="T2042" t="s">
        <v>4570</v>
      </c>
      <c r="U2042" t="s">
        <v>4570</v>
      </c>
      <c r="V2042" t="s">
        <v>4496</v>
      </c>
      <c r="W2042" t="s">
        <v>4570</v>
      </c>
      <c r="X2042" t="s">
        <v>7333</v>
      </c>
      <c r="Y2042" t="s">
        <v>4483</v>
      </c>
      <c r="Z2042" t="s">
        <v>8</v>
      </c>
      <c r="AA2042">
        <v>0</v>
      </c>
      <c r="AB2042" t="s">
        <v>195</v>
      </c>
      <c r="AC2042">
        <v>0</v>
      </c>
      <c r="AD2042" t="s">
        <v>195</v>
      </c>
      <c r="AE2042">
        <v>0</v>
      </c>
      <c r="AF2042" t="s">
        <v>195</v>
      </c>
      <c r="AG2042">
        <v>0</v>
      </c>
      <c r="AH2042" t="s">
        <v>195</v>
      </c>
      <c r="AI2042">
        <v>12</v>
      </c>
      <c r="AJ2042" t="s">
        <v>106</v>
      </c>
      <c r="AK2042">
        <v>1000000</v>
      </c>
      <c r="AL2042">
        <v>12000000</v>
      </c>
      <c r="AM2042" t="s">
        <v>195</v>
      </c>
      <c r="AN2042">
        <v>0</v>
      </c>
      <c r="AO2042" t="s">
        <v>5011</v>
      </c>
      <c r="AP2042">
        <v>69003</v>
      </c>
      <c r="AQ2042">
        <v>144163</v>
      </c>
      <c r="AR2042">
        <v>397588</v>
      </c>
      <c r="AS2042">
        <v>302183</v>
      </c>
      <c r="AT2042">
        <v>74767</v>
      </c>
      <c r="AU2042">
        <v>330639</v>
      </c>
      <c r="AV2042">
        <v>307015</v>
      </c>
      <c r="AW2042">
        <v>270827</v>
      </c>
      <c r="AX2042">
        <v>333333</v>
      </c>
      <c r="AY2042">
        <v>349409</v>
      </c>
      <c r="AZ2042">
        <v>421072</v>
      </c>
      <c r="BA2042">
        <v>9000001</v>
      </c>
      <c r="BB2042" t="s">
        <v>3796</v>
      </c>
      <c r="BC2042" t="s">
        <v>3797</v>
      </c>
      <c r="BD2042" t="s">
        <v>3813</v>
      </c>
      <c r="BE2042" t="s">
        <v>6045</v>
      </c>
      <c r="BF2042" t="s">
        <v>6046</v>
      </c>
      <c r="BG2042" t="s">
        <v>7099</v>
      </c>
      <c r="BH2042" t="s">
        <v>4947</v>
      </c>
      <c r="BI2042" t="s">
        <v>195</v>
      </c>
      <c r="BJ2042" t="s">
        <v>195</v>
      </c>
      <c r="BK2042" t="s">
        <v>3791</v>
      </c>
      <c r="BL2042" t="s">
        <v>5049</v>
      </c>
      <c r="BM2042" t="s">
        <v>4949</v>
      </c>
      <c r="BN2042" t="s">
        <v>5444</v>
      </c>
      <c r="BO2042" t="s">
        <v>4950</v>
      </c>
      <c r="BP2042" s="441" t="str">
        <f t="shared" si="31"/>
        <v>WA.2378.EBA.956.101.C.521811</v>
      </c>
    </row>
    <row r="2043" spans="1:68">
      <c r="A2043" t="s">
        <v>5010</v>
      </c>
      <c r="B2043" t="s">
        <v>4936</v>
      </c>
      <c r="C2043" t="s">
        <v>4937</v>
      </c>
      <c r="D2043" t="s">
        <v>3795</v>
      </c>
      <c r="E2043" t="s">
        <v>197</v>
      </c>
      <c r="F2043" t="s">
        <v>3812</v>
      </c>
      <c r="G2043" t="s">
        <v>820</v>
      </c>
      <c r="H2043" t="s">
        <v>4938</v>
      </c>
      <c r="I2043">
        <v>9</v>
      </c>
      <c r="J2043" t="s">
        <v>5050</v>
      </c>
      <c r="K2043">
        <v>1</v>
      </c>
      <c r="L2043" t="s">
        <v>805</v>
      </c>
      <c r="M2043" t="s">
        <v>509</v>
      </c>
      <c r="N2043" t="s">
        <v>185</v>
      </c>
      <c r="O2043" t="s">
        <v>530</v>
      </c>
      <c r="P2043" t="s">
        <v>8</v>
      </c>
      <c r="Q2043" t="s">
        <v>4570</v>
      </c>
      <c r="R2043" t="s">
        <v>4940</v>
      </c>
      <c r="S2043" t="s">
        <v>195</v>
      </c>
      <c r="T2043" t="s">
        <v>4570</v>
      </c>
      <c r="U2043" t="s">
        <v>4570</v>
      </c>
      <c r="V2043" t="s">
        <v>4951</v>
      </c>
      <c r="W2043" t="s">
        <v>4496</v>
      </c>
      <c r="X2043" t="s">
        <v>7334</v>
      </c>
      <c r="Y2043" t="s">
        <v>4493</v>
      </c>
      <c r="Z2043" t="s">
        <v>8</v>
      </c>
      <c r="AA2043">
        <v>0</v>
      </c>
      <c r="AB2043" t="s">
        <v>195</v>
      </c>
      <c r="AC2043">
        <v>0</v>
      </c>
      <c r="AD2043" t="s">
        <v>195</v>
      </c>
      <c r="AE2043">
        <v>0</v>
      </c>
      <c r="AF2043" t="s">
        <v>195</v>
      </c>
      <c r="AG2043">
        <v>0</v>
      </c>
      <c r="AH2043" t="s">
        <v>195</v>
      </c>
      <c r="AI2043">
        <v>12</v>
      </c>
      <c r="AJ2043" t="s">
        <v>106</v>
      </c>
      <c r="AK2043">
        <v>1000000</v>
      </c>
      <c r="AL2043">
        <v>12000000</v>
      </c>
      <c r="AM2043" t="s">
        <v>195</v>
      </c>
      <c r="AN2043">
        <v>0</v>
      </c>
      <c r="AO2043" t="s">
        <v>5011</v>
      </c>
      <c r="AP2043">
        <v>69003</v>
      </c>
      <c r="AQ2043">
        <v>144163</v>
      </c>
      <c r="AR2043">
        <v>397588</v>
      </c>
      <c r="AS2043">
        <v>302183</v>
      </c>
      <c r="AT2043">
        <v>74767</v>
      </c>
      <c r="AU2043">
        <v>330639</v>
      </c>
      <c r="AV2043">
        <v>307015</v>
      </c>
      <c r="AW2043">
        <v>270827</v>
      </c>
      <c r="AX2043">
        <v>333333</v>
      </c>
      <c r="AY2043">
        <v>349409</v>
      </c>
      <c r="AZ2043">
        <v>421072</v>
      </c>
      <c r="BA2043">
        <v>9000001</v>
      </c>
      <c r="BB2043" t="s">
        <v>3796</v>
      </c>
      <c r="BC2043" t="s">
        <v>3797</v>
      </c>
      <c r="BD2043" t="s">
        <v>3813</v>
      </c>
      <c r="BE2043" t="s">
        <v>6045</v>
      </c>
      <c r="BF2043" t="s">
        <v>6046</v>
      </c>
      <c r="BG2043" t="s">
        <v>7099</v>
      </c>
      <c r="BH2043" t="s">
        <v>4947</v>
      </c>
      <c r="BI2043" t="s">
        <v>195</v>
      </c>
      <c r="BJ2043" t="s">
        <v>195</v>
      </c>
      <c r="BK2043" t="s">
        <v>3791</v>
      </c>
      <c r="BL2043" t="s">
        <v>5450</v>
      </c>
      <c r="BM2043" t="s">
        <v>4949</v>
      </c>
      <c r="BN2043" t="s">
        <v>5444</v>
      </c>
      <c r="BO2043" t="s">
        <v>4950</v>
      </c>
      <c r="BP2043" s="441" t="str">
        <f t="shared" si="31"/>
        <v>WA.2378.EBA.956.101.C.521811</v>
      </c>
    </row>
    <row r="2044" spans="1:68">
      <c r="A2044" t="s">
        <v>5010</v>
      </c>
      <c r="B2044" t="s">
        <v>4936</v>
      </c>
      <c r="C2044" t="s">
        <v>4937</v>
      </c>
      <c r="D2044" t="s">
        <v>3795</v>
      </c>
      <c r="E2044" t="s">
        <v>197</v>
      </c>
      <c r="F2044" t="s">
        <v>3812</v>
      </c>
      <c r="G2044" t="s">
        <v>820</v>
      </c>
      <c r="H2044" t="s">
        <v>4938</v>
      </c>
      <c r="I2044">
        <v>9</v>
      </c>
      <c r="J2044" t="s">
        <v>5050</v>
      </c>
      <c r="K2044">
        <v>1</v>
      </c>
      <c r="L2044" t="s">
        <v>805</v>
      </c>
      <c r="M2044" t="s">
        <v>516</v>
      </c>
      <c r="N2044" t="s">
        <v>186</v>
      </c>
      <c r="O2044" t="s">
        <v>530</v>
      </c>
      <c r="P2044" t="s">
        <v>8</v>
      </c>
      <c r="Q2044" t="s">
        <v>4570</v>
      </c>
      <c r="R2044" t="s">
        <v>4940</v>
      </c>
      <c r="S2044" t="s">
        <v>195</v>
      </c>
      <c r="T2044" t="s">
        <v>4570</v>
      </c>
      <c r="U2044" t="s">
        <v>4570</v>
      </c>
      <c r="V2044" t="s">
        <v>4496</v>
      </c>
      <c r="W2044" t="s">
        <v>4570</v>
      </c>
      <c r="X2044" t="s">
        <v>7335</v>
      </c>
      <c r="Y2044" t="s">
        <v>4483</v>
      </c>
      <c r="Z2044" t="s">
        <v>8</v>
      </c>
      <c r="AA2044">
        <v>0</v>
      </c>
      <c r="AB2044" t="s">
        <v>195</v>
      </c>
      <c r="AC2044">
        <v>0</v>
      </c>
      <c r="AD2044" t="s">
        <v>195</v>
      </c>
      <c r="AE2044">
        <v>0</v>
      </c>
      <c r="AF2044" t="s">
        <v>195</v>
      </c>
      <c r="AG2044">
        <v>0</v>
      </c>
      <c r="AH2044" t="s">
        <v>195</v>
      </c>
      <c r="AI2044">
        <v>7</v>
      </c>
      <c r="AJ2044" t="s">
        <v>106</v>
      </c>
      <c r="AK2044">
        <v>1000000</v>
      </c>
      <c r="AL2044">
        <v>7000000</v>
      </c>
      <c r="AM2044" t="s">
        <v>195</v>
      </c>
      <c r="AN2044">
        <v>0</v>
      </c>
      <c r="AO2044" t="s">
        <v>5011</v>
      </c>
      <c r="AP2044">
        <v>40252</v>
      </c>
      <c r="AQ2044">
        <v>84095</v>
      </c>
      <c r="AR2044">
        <v>231927</v>
      </c>
      <c r="AS2044">
        <v>176274</v>
      </c>
      <c r="AT2044">
        <v>43614</v>
      </c>
      <c r="AU2044">
        <v>192873</v>
      </c>
      <c r="AV2044">
        <v>179092</v>
      </c>
      <c r="AW2044">
        <v>157982</v>
      </c>
      <c r="AX2044">
        <v>194444</v>
      </c>
      <c r="AY2044">
        <v>203822</v>
      </c>
      <c r="AZ2044">
        <v>245625</v>
      </c>
      <c r="BA2044">
        <v>5250000</v>
      </c>
      <c r="BB2044" t="s">
        <v>3796</v>
      </c>
      <c r="BC2044" t="s">
        <v>3797</v>
      </c>
      <c r="BD2044" t="s">
        <v>3813</v>
      </c>
      <c r="BE2044" t="s">
        <v>6045</v>
      </c>
      <c r="BF2044" t="s">
        <v>6046</v>
      </c>
      <c r="BG2044" t="s">
        <v>7105</v>
      </c>
      <c r="BH2044" t="s">
        <v>4947</v>
      </c>
      <c r="BI2044" t="s">
        <v>195</v>
      </c>
      <c r="BJ2044" t="s">
        <v>195</v>
      </c>
      <c r="BK2044" t="s">
        <v>3791</v>
      </c>
      <c r="BL2044" t="s">
        <v>5049</v>
      </c>
      <c r="BM2044" t="s">
        <v>4949</v>
      </c>
      <c r="BN2044" t="s">
        <v>5444</v>
      </c>
      <c r="BO2044" t="s">
        <v>4950</v>
      </c>
      <c r="BP2044" s="441" t="str">
        <f t="shared" si="31"/>
        <v>WA.2378.EBA.956.101.E.521811</v>
      </c>
    </row>
    <row r="2045" spans="1:68">
      <c r="A2045" t="s">
        <v>5010</v>
      </c>
      <c r="B2045" t="s">
        <v>4936</v>
      </c>
      <c r="C2045" t="s">
        <v>4937</v>
      </c>
      <c r="D2045" t="s">
        <v>3795</v>
      </c>
      <c r="E2045" t="s">
        <v>197</v>
      </c>
      <c r="F2045" t="s">
        <v>3812</v>
      </c>
      <c r="G2045" t="s">
        <v>820</v>
      </c>
      <c r="H2045" t="s">
        <v>4938</v>
      </c>
      <c r="I2045">
        <v>9</v>
      </c>
      <c r="J2045" t="s">
        <v>5050</v>
      </c>
      <c r="K2045">
        <v>1</v>
      </c>
      <c r="L2045" t="s">
        <v>805</v>
      </c>
      <c r="M2045" t="s">
        <v>516</v>
      </c>
      <c r="N2045" t="s">
        <v>186</v>
      </c>
      <c r="O2045" t="s">
        <v>530</v>
      </c>
      <c r="P2045" t="s">
        <v>8</v>
      </c>
      <c r="Q2045" t="s">
        <v>4570</v>
      </c>
      <c r="R2045" t="s">
        <v>4940</v>
      </c>
      <c r="S2045" t="s">
        <v>195</v>
      </c>
      <c r="T2045" t="s">
        <v>4570</v>
      </c>
      <c r="U2045" t="s">
        <v>4570</v>
      </c>
      <c r="V2045" t="s">
        <v>4951</v>
      </c>
      <c r="W2045" t="s">
        <v>4496</v>
      </c>
      <c r="X2045" t="s">
        <v>7336</v>
      </c>
      <c r="Y2045" t="s">
        <v>4493</v>
      </c>
      <c r="Z2045" t="s">
        <v>8</v>
      </c>
      <c r="AA2045">
        <v>0</v>
      </c>
      <c r="AB2045" t="s">
        <v>195</v>
      </c>
      <c r="AC2045">
        <v>0</v>
      </c>
      <c r="AD2045" t="s">
        <v>195</v>
      </c>
      <c r="AE2045">
        <v>0</v>
      </c>
      <c r="AF2045" t="s">
        <v>195</v>
      </c>
      <c r="AG2045">
        <v>0</v>
      </c>
      <c r="AH2045" t="s">
        <v>195</v>
      </c>
      <c r="AI2045">
        <v>7</v>
      </c>
      <c r="AJ2045" t="s">
        <v>106</v>
      </c>
      <c r="AK2045">
        <v>1000000</v>
      </c>
      <c r="AL2045">
        <v>7000000</v>
      </c>
      <c r="AM2045" t="s">
        <v>195</v>
      </c>
      <c r="AN2045">
        <v>0</v>
      </c>
      <c r="AO2045" t="s">
        <v>5011</v>
      </c>
      <c r="AP2045">
        <v>40252</v>
      </c>
      <c r="AQ2045">
        <v>84095</v>
      </c>
      <c r="AR2045">
        <v>231927</v>
      </c>
      <c r="AS2045">
        <v>176274</v>
      </c>
      <c r="AT2045">
        <v>43614</v>
      </c>
      <c r="AU2045">
        <v>192873</v>
      </c>
      <c r="AV2045">
        <v>179092</v>
      </c>
      <c r="AW2045">
        <v>157982</v>
      </c>
      <c r="AX2045">
        <v>194444</v>
      </c>
      <c r="AY2045">
        <v>203822</v>
      </c>
      <c r="AZ2045">
        <v>245625</v>
      </c>
      <c r="BA2045">
        <v>5250000</v>
      </c>
      <c r="BB2045" t="s">
        <v>3796</v>
      </c>
      <c r="BC2045" t="s">
        <v>3797</v>
      </c>
      <c r="BD2045" t="s">
        <v>3813</v>
      </c>
      <c r="BE2045" t="s">
        <v>6045</v>
      </c>
      <c r="BF2045" t="s">
        <v>6046</v>
      </c>
      <c r="BG2045" t="s">
        <v>7105</v>
      </c>
      <c r="BH2045" t="s">
        <v>4947</v>
      </c>
      <c r="BI2045" t="s">
        <v>195</v>
      </c>
      <c r="BJ2045" t="s">
        <v>195</v>
      </c>
      <c r="BK2045" t="s">
        <v>3791</v>
      </c>
      <c r="BL2045" t="s">
        <v>5450</v>
      </c>
      <c r="BM2045" t="s">
        <v>4949</v>
      </c>
      <c r="BN2045" t="s">
        <v>5444</v>
      </c>
      <c r="BO2045" t="s">
        <v>4950</v>
      </c>
      <c r="BP2045" s="441" t="str">
        <f t="shared" si="31"/>
        <v>WA.2378.EBA.956.101.E.521811</v>
      </c>
    </row>
    <row r="2046" spans="1:68">
      <c r="A2046" t="s">
        <v>5010</v>
      </c>
      <c r="B2046" t="s">
        <v>4936</v>
      </c>
      <c r="C2046" t="s">
        <v>4937</v>
      </c>
      <c r="D2046" t="s">
        <v>3795</v>
      </c>
      <c r="E2046" t="s">
        <v>197</v>
      </c>
      <c r="F2046" t="s">
        <v>3812</v>
      </c>
      <c r="G2046" t="s">
        <v>820</v>
      </c>
      <c r="H2046" t="s">
        <v>4938</v>
      </c>
      <c r="I2046">
        <v>9</v>
      </c>
      <c r="J2046" t="s">
        <v>5050</v>
      </c>
      <c r="K2046">
        <v>1</v>
      </c>
      <c r="L2046" t="s">
        <v>805</v>
      </c>
      <c r="M2046" t="s">
        <v>567</v>
      </c>
      <c r="N2046" t="s">
        <v>187</v>
      </c>
      <c r="O2046" t="s">
        <v>530</v>
      </c>
      <c r="P2046" t="s">
        <v>8</v>
      </c>
      <c r="Q2046" t="s">
        <v>4570</v>
      </c>
      <c r="R2046" t="s">
        <v>4940</v>
      </c>
      <c r="S2046" t="s">
        <v>195</v>
      </c>
      <c r="T2046" t="s">
        <v>4570</v>
      </c>
      <c r="U2046" t="s">
        <v>4570</v>
      </c>
      <c r="V2046" t="s">
        <v>4496</v>
      </c>
      <c r="W2046" t="s">
        <v>4570</v>
      </c>
      <c r="X2046" t="s">
        <v>7337</v>
      </c>
      <c r="Y2046" t="s">
        <v>4483</v>
      </c>
      <c r="Z2046" t="s">
        <v>8</v>
      </c>
      <c r="AA2046">
        <v>0</v>
      </c>
      <c r="AB2046" t="s">
        <v>195</v>
      </c>
      <c r="AC2046">
        <v>0</v>
      </c>
      <c r="AD2046" t="s">
        <v>195</v>
      </c>
      <c r="AE2046">
        <v>0</v>
      </c>
      <c r="AF2046" t="s">
        <v>195</v>
      </c>
      <c r="AG2046">
        <v>0</v>
      </c>
      <c r="AH2046" t="s">
        <v>195</v>
      </c>
      <c r="AI2046">
        <v>11</v>
      </c>
      <c r="AJ2046" t="s">
        <v>9</v>
      </c>
      <c r="AK2046">
        <v>1000000</v>
      </c>
      <c r="AL2046">
        <v>11000000</v>
      </c>
      <c r="AM2046" t="s">
        <v>195</v>
      </c>
      <c r="AN2046">
        <v>0</v>
      </c>
      <c r="AO2046" t="s">
        <v>5011</v>
      </c>
      <c r="AP2046">
        <v>63252</v>
      </c>
      <c r="AQ2046">
        <v>132150</v>
      </c>
      <c r="AR2046">
        <v>364456</v>
      </c>
      <c r="AS2046">
        <v>277001</v>
      </c>
      <c r="AT2046">
        <v>68536</v>
      </c>
      <c r="AU2046">
        <v>303086</v>
      </c>
      <c r="AV2046">
        <v>281431</v>
      </c>
      <c r="AW2046">
        <v>248258</v>
      </c>
      <c r="AX2046">
        <v>305556</v>
      </c>
      <c r="AY2046">
        <v>320292</v>
      </c>
      <c r="AZ2046">
        <v>385982</v>
      </c>
      <c r="BA2046">
        <v>8250000</v>
      </c>
      <c r="BB2046" t="s">
        <v>3796</v>
      </c>
      <c r="BC2046" t="s">
        <v>3797</v>
      </c>
      <c r="BD2046" t="s">
        <v>3813</v>
      </c>
      <c r="BE2046" t="s">
        <v>6045</v>
      </c>
      <c r="BF2046" t="s">
        <v>6046</v>
      </c>
      <c r="BG2046" t="s">
        <v>7107</v>
      </c>
      <c r="BH2046" t="s">
        <v>4947</v>
      </c>
      <c r="BI2046" t="s">
        <v>195</v>
      </c>
      <c r="BJ2046" t="s">
        <v>195</v>
      </c>
      <c r="BK2046" t="s">
        <v>3791</v>
      </c>
      <c r="BL2046" t="s">
        <v>5049</v>
      </c>
      <c r="BM2046" t="s">
        <v>4949</v>
      </c>
      <c r="BN2046" t="s">
        <v>5444</v>
      </c>
      <c r="BO2046" t="s">
        <v>4950</v>
      </c>
      <c r="BP2046" s="441" t="str">
        <f t="shared" si="31"/>
        <v>WA.2378.EBA.956.101.G.521811</v>
      </c>
    </row>
    <row r="2047" spans="1:68">
      <c r="A2047" t="s">
        <v>5010</v>
      </c>
      <c r="B2047" t="s">
        <v>4936</v>
      </c>
      <c r="C2047" t="s">
        <v>4937</v>
      </c>
      <c r="D2047" t="s">
        <v>3795</v>
      </c>
      <c r="E2047" t="s">
        <v>197</v>
      </c>
      <c r="F2047" t="s">
        <v>3812</v>
      </c>
      <c r="G2047" t="s">
        <v>820</v>
      </c>
      <c r="H2047" t="s">
        <v>4938</v>
      </c>
      <c r="I2047">
        <v>9</v>
      </c>
      <c r="J2047" t="s">
        <v>5050</v>
      </c>
      <c r="K2047">
        <v>1</v>
      </c>
      <c r="L2047" t="s">
        <v>805</v>
      </c>
      <c r="M2047" t="s">
        <v>567</v>
      </c>
      <c r="N2047" t="s">
        <v>187</v>
      </c>
      <c r="O2047" t="s">
        <v>530</v>
      </c>
      <c r="P2047" t="s">
        <v>8</v>
      </c>
      <c r="Q2047" t="s">
        <v>4570</v>
      </c>
      <c r="R2047" t="s">
        <v>4940</v>
      </c>
      <c r="S2047" t="s">
        <v>195</v>
      </c>
      <c r="T2047" t="s">
        <v>4570</v>
      </c>
      <c r="U2047" t="s">
        <v>4570</v>
      </c>
      <c r="V2047" t="s">
        <v>4951</v>
      </c>
      <c r="W2047" t="s">
        <v>4496</v>
      </c>
      <c r="X2047" t="s">
        <v>7338</v>
      </c>
      <c r="Y2047" t="s">
        <v>6040</v>
      </c>
      <c r="Z2047" t="s">
        <v>8</v>
      </c>
      <c r="AA2047">
        <v>0</v>
      </c>
      <c r="AB2047" t="s">
        <v>195</v>
      </c>
      <c r="AC2047">
        <v>0</v>
      </c>
      <c r="AD2047" t="s">
        <v>195</v>
      </c>
      <c r="AE2047">
        <v>0</v>
      </c>
      <c r="AF2047" t="s">
        <v>195</v>
      </c>
      <c r="AG2047">
        <v>0</v>
      </c>
      <c r="AH2047" t="s">
        <v>195</v>
      </c>
      <c r="AI2047">
        <v>11</v>
      </c>
      <c r="AJ2047" t="s">
        <v>9</v>
      </c>
      <c r="AK2047">
        <v>1000000</v>
      </c>
      <c r="AL2047">
        <v>11000000</v>
      </c>
      <c r="AM2047" t="s">
        <v>195</v>
      </c>
      <c r="AN2047">
        <v>0</v>
      </c>
      <c r="AO2047" t="s">
        <v>5011</v>
      </c>
      <c r="AP2047">
        <v>63252</v>
      </c>
      <c r="AQ2047">
        <v>132150</v>
      </c>
      <c r="AR2047">
        <v>364456</v>
      </c>
      <c r="AS2047">
        <v>277001</v>
      </c>
      <c r="AT2047">
        <v>68536</v>
      </c>
      <c r="AU2047">
        <v>303086</v>
      </c>
      <c r="AV2047">
        <v>281431</v>
      </c>
      <c r="AW2047">
        <v>248258</v>
      </c>
      <c r="AX2047">
        <v>305556</v>
      </c>
      <c r="AY2047">
        <v>320292</v>
      </c>
      <c r="AZ2047">
        <v>385982</v>
      </c>
      <c r="BA2047">
        <v>8250000</v>
      </c>
      <c r="BB2047" t="s">
        <v>3796</v>
      </c>
      <c r="BC2047" t="s">
        <v>3797</v>
      </c>
      <c r="BD2047" t="s">
        <v>3813</v>
      </c>
      <c r="BE2047" t="s">
        <v>6045</v>
      </c>
      <c r="BF2047" t="s">
        <v>6046</v>
      </c>
      <c r="BG2047" t="s">
        <v>7107</v>
      </c>
      <c r="BH2047" t="s">
        <v>4947</v>
      </c>
      <c r="BI2047" t="s">
        <v>195</v>
      </c>
      <c r="BJ2047" t="s">
        <v>195</v>
      </c>
      <c r="BK2047" t="s">
        <v>3791</v>
      </c>
      <c r="BL2047" t="s">
        <v>6041</v>
      </c>
      <c r="BM2047" t="s">
        <v>4949</v>
      </c>
      <c r="BN2047" t="s">
        <v>5444</v>
      </c>
      <c r="BO2047" t="s">
        <v>4950</v>
      </c>
      <c r="BP2047" s="441" t="str">
        <f t="shared" si="31"/>
        <v>WA.2378.EBA.956.101.G.521811</v>
      </c>
    </row>
    <row r="2048" spans="1:68">
      <c r="A2048" t="s">
        <v>5010</v>
      </c>
      <c r="B2048" t="s">
        <v>4936</v>
      </c>
      <c r="C2048" t="s">
        <v>4937</v>
      </c>
      <c r="D2048" t="s">
        <v>3795</v>
      </c>
      <c r="E2048" t="s">
        <v>197</v>
      </c>
      <c r="F2048" t="s">
        <v>3812</v>
      </c>
      <c r="G2048" t="s">
        <v>820</v>
      </c>
      <c r="H2048" t="s">
        <v>4938</v>
      </c>
      <c r="I2048">
        <v>9</v>
      </c>
      <c r="J2048" t="s">
        <v>5716</v>
      </c>
      <c r="K2048">
        <v>1</v>
      </c>
      <c r="L2048" t="s">
        <v>546</v>
      </c>
      <c r="M2048" t="s">
        <v>547</v>
      </c>
      <c r="N2048" t="s">
        <v>1828</v>
      </c>
      <c r="O2048" t="s">
        <v>530</v>
      </c>
      <c r="P2048" t="s">
        <v>8</v>
      </c>
      <c r="Q2048" t="s">
        <v>4570</v>
      </c>
      <c r="R2048" t="s">
        <v>4940</v>
      </c>
      <c r="S2048" t="s">
        <v>195</v>
      </c>
      <c r="T2048" t="s">
        <v>4570</v>
      </c>
      <c r="U2048" t="s">
        <v>4570</v>
      </c>
      <c r="V2048" t="s">
        <v>4496</v>
      </c>
      <c r="W2048" t="s">
        <v>4570</v>
      </c>
      <c r="X2048" t="s">
        <v>7343</v>
      </c>
      <c r="Y2048" t="s">
        <v>7344</v>
      </c>
      <c r="Z2048" t="s">
        <v>8</v>
      </c>
      <c r="AA2048">
        <v>0</v>
      </c>
      <c r="AB2048" t="s">
        <v>195</v>
      </c>
      <c r="AC2048">
        <v>0</v>
      </c>
      <c r="AD2048" t="s">
        <v>195</v>
      </c>
      <c r="AE2048">
        <v>0</v>
      </c>
      <c r="AF2048" t="s">
        <v>195</v>
      </c>
      <c r="AG2048">
        <v>0</v>
      </c>
      <c r="AH2048" t="s">
        <v>195</v>
      </c>
      <c r="AI2048">
        <v>48</v>
      </c>
      <c r="AJ2048" t="s">
        <v>106</v>
      </c>
      <c r="AK2048">
        <v>2500000</v>
      </c>
      <c r="AL2048">
        <v>120000000</v>
      </c>
      <c r="AM2048" t="s">
        <v>195</v>
      </c>
      <c r="AN2048">
        <v>0</v>
      </c>
      <c r="AO2048" t="s">
        <v>5011</v>
      </c>
      <c r="AP2048">
        <v>675159</v>
      </c>
      <c r="AQ2048">
        <v>3114591</v>
      </c>
      <c r="AR2048">
        <v>8883054</v>
      </c>
      <c r="AS2048">
        <v>9163821</v>
      </c>
      <c r="AT2048">
        <v>4937520</v>
      </c>
      <c r="AU2048">
        <v>6104631</v>
      </c>
      <c r="AV2048">
        <v>11076764</v>
      </c>
      <c r="AW2048">
        <v>16788044</v>
      </c>
      <c r="AX2048">
        <v>16266996</v>
      </c>
      <c r="AY2048">
        <v>14058102</v>
      </c>
      <c r="AZ2048">
        <v>16783728</v>
      </c>
      <c r="BA2048">
        <v>12147590</v>
      </c>
      <c r="BB2048" t="s">
        <v>3796</v>
      </c>
      <c r="BC2048" t="s">
        <v>3797</v>
      </c>
      <c r="BD2048" t="s">
        <v>3813</v>
      </c>
      <c r="BE2048" t="s">
        <v>4605</v>
      </c>
      <c r="BF2048" t="s">
        <v>3734</v>
      </c>
      <c r="BG2048" t="s">
        <v>7321</v>
      </c>
      <c r="BH2048" t="s">
        <v>4947</v>
      </c>
      <c r="BI2048" t="s">
        <v>195</v>
      </c>
      <c r="BJ2048" t="s">
        <v>195</v>
      </c>
      <c r="BK2048" t="s">
        <v>3791</v>
      </c>
      <c r="BL2048" t="s">
        <v>7345</v>
      </c>
      <c r="BM2048" t="s">
        <v>4949</v>
      </c>
      <c r="BN2048" t="s">
        <v>5444</v>
      </c>
      <c r="BO2048" t="s">
        <v>4950</v>
      </c>
      <c r="BP2048" s="441" t="str">
        <f t="shared" si="31"/>
        <v>WA.2378.EBA.994.002.AA.521811</v>
      </c>
    </row>
    <row r="2049" spans="1:68">
      <c r="A2049" t="s">
        <v>5010</v>
      </c>
      <c r="B2049" t="s">
        <v>4936</v>
      </c>
      <c r="C2049" t="s">
        <v>4937</v>
      </c>
      <c r="D2049" t="s">
        <v>3795</v>
      </c>
      <c r="E2049" t="s">
        <v>197</v>
      </c>
      <c r="F2049" t="s">
        <v>3812</v>
      </c>
      <c r="G2049" t="s">
        <v>820</v>
      </c>
      <c r="H2049" t="s">
        <v>4938</v>
      </c>
      <c r="I2049">
        <v>9</v>
      </c>
      <c r="J2049" t="s">
        <v>5716</v>
      </c>
      <c r="K2049">
        <v>1</v>
      </c>
      <c r="L2049" t="s">
        <v>546</v>
      </c>
      <c r="M2049" t="s">
        <v>558</v>
      </c>
      <c r="N2049" t="s">
        <v>103</v>
      </c>
      <c r="O2049" t="s">
        <v>530</v>
      </c>
      <c r="P2049" t="s">
        <v>8</v>
      </c>
      <c r="Q2049" t="s">
        <v>4570</v>
      </c>
      <c r="R2049" t="s">
        <v>4940</v>
      </c>
      <c r="S2049" t="s">
        <v>195</v>
      </c>
      <c r="T2049" t="s">
        <v>4570</v>
      </c>
      <c r="U2049" t="s">
        <v>4570</v>
      </c>
      <c r="V2049" t="s">
        <v>4496</v>
      </c>
      <c r="W2049" t="s">
        <v>4570</v>
      </c>
      <c r="X2049" t="s">
        <v>7339</v>
      </c>
      <c r="Y2049" t="s">
        <v>4483</v>
      </c>
      <c r="Z2049" t="s">
        <v>8</v>
      </c>
      <c r="AA2049">
        <v>0</v>
      </c>
      <c r="AB2049" t="s">
        <v>195</v>
      </c>
      <c r="AC2049">
        <v>0</v>
      </c>
      <c r="AD2049" t="s">
        <v>195</v>
      </c>
      <c r="AE2049">
        <v>0</v>
      </c>
      <c r="AF2049" t="s">
        <v>195</v>
      </c>
      <c r="AG2049">
        <v>0</v>
      </c>
      <c r="AH2049" t="s">
        <v>195</v>
      </c>
      <c r="AI2049">
        <v>12</v>
      </c>
      <c r="AJ2049" t="s">
        <v>106</v>
      </c>
      <c r="AK2049">
        <v>2500000</v>
      </c>
      <c r="AL2049">
        <v>30000000</v>
      </c>
      <c r="AM2049" t="s">
        <v>195</v>
      </c>
      <c r="AN2049">
        <v>0</v>
      </c>
      <c r="AO2049" t="s">
        <v>5011</v>
      </c>
      <c r="AP2049">
        <v>168790</v>
      </c>
      <c r="AQ2049">
        <v>778648</v>
      </c>
      <c r="AR2049">
        <v>2220764</v>
      </c>
      <c r="AS2049">
        <v>2290955</v>
      </c>
      <c r="AT2049">
        <v>1234380</v>
      </c>
      <c r="AU2049">
        <v>1526158</v>
      </c>
      <c r="AV2049">
        <v>2769191</v>
      </c>
      <c r="AW2049">
        <v>4197011</v>
      </c>
      <c r="AX2049">
        <v>4066749</v>
      </c>
      <c r="AY2049">
        <v>3514525</v>
      </c>
      <c r="AZ2049">
        <v>4195932</v>
      </c>
      <c r="BA2049">
        <v>3036897</v>
      </c>
      <c r="BB2049" t="s">
        <v>3796</v>
      </c>
      <c r="BC2049" t="s">
        <v>3797</v>
      </c>
      <c r="BD2049" t="s">
        <v>3813</v>
      </c>
      <c r="BE2049" t="s">
        <v>4605</v>
      </c>
      <c r="BF2049" t="s">
        <v>3734</v>
      </c>
      <c r="BG2049" t="s">
        <v>5719</v>
      </c>
      <c r="BH2049" t="s">
        <v>4947</v>
      </c>
      <c r="BI2049" t="s">
        <v>195</v>
      </c>
      <c r="BJ2049" t="s">
        <v>195</v>
      </c>
      <c r="BK2049" t="s">
        <v>3791</v>
      </c>
      <c r="BL2049" t="s">
        <v>5049</v>
      </c>
      <c r="BM2049" t="s">
        <v>4949</v>
      </c>
      <c r="BN2049" t="s">
        <v>5444</v>
      </c>
      <c r="BO2049" t="s">
        <v>4950</v>
      </c>
      <c r="BP2049" s="441" t="str">
        <f t="shared" si="31"/>
        <v>WA.2378.EBA.994.002.AD.521811</v>
      </c>
    </row>
    <row r="2050" spans="1:68">
      <c r="A2050" t="s">
        <v>5010</v>
      </c>
      <c r="B2050" t="s">
        <v>4936</v>
      </c>
      <c r="C2050" t="s">
        <v>4937</v>
      </c>
      <c r="D2050" t="s">
        <v>3795</v>
      </c>
      <c r="E2050" t="s">
        <v>197</v>
      </c>
      <c r="F2050" t="s">
        <v>3812</v>
      </c>
      <c r="G2050" t="s">
        <v>820</v>
      </c>
      <c r="H2050" t="s">
        <v>4938</v>
      </c>
      <c r="I2050">
        <v>9</v>
      </c>
      <c r="J2050" t="s">
        <v>5716</v>
      </c>
      <c r="K2050">
        <v>1</v>
      </c>
      <c r="L2050" t="s">
        <v>546</v>
      </c>
      <c r="M2050" t="s">
        <v>558</v>
      </c>
      <c r="N2050" t="s">
        <v>103</v>
      </c>
      <c r="O2050" t="s">
        <v>530</v>
      </c>
      <c r="P2050" t="s">
        <v>8</v>
      </c>
      <c r="Q2050" t="s">
        <v>4570</v>
      </c>
      <c r="R2050" t="s">
        <v>4940</v>
      </c>
      <c r="S2050" t="s">
        <v>195</v>
      </c>
      <c r="T2050" t="s">
        <v>4570</v>
      </c>
      <c r="U2050" t="s">
        <v>4570</v>
      </c>
      <c r="V2050" t="s">
        <v>4951</v>
      </c>
      <c r="W2050" t="s">
        <v>4496</v>
      </c>
      <c r="X2050" t="s">
        <v>7340</v>
      </c>
      <c r="Y2050" t="s">
        <v>7341</v>
      </c>
      <c r="Z2050" t="s">
        <v>8</v>
      </c>
      <c r="AA2050">
        <v>0</v>
      </c>
      <c r="AB2050" t="s">
        <v>195</v>
      </c>
      <c r="AC2050">
        <v>0</v>
      </c>
      <c r="AD2050" t="s">
        <v>195</v>
      </c>
      <c r="AE2050">
        <v>0</v>
      </c>
      <c r="AF2050" t="s">
        <v>195</v>
      </c>
      <c r="AG2050">
        <v>0</v>
      </c>
      <c r="AH2050" t="s">
        <v>195</v>
      </c>
      <c r="AI2050">
        <v>12</v>
      </c>
      <c r="AJ2050" t="s">
        <v>106</v>
      </c>
      <c r="AK2050">
        <v>2500000</v>
      </c>
      <c r="AL2050">
        <v>30000000</v>
      </c>
      <c r="AM2050" t="s">
        <v>195</v>
      </c>
      <c r="AN2050">
        <v>0</v>
      </c>
      <c r="AO2050" t="s">
        <v>5011</v>
      </c>
      <c r="AP2050">
        <v>168790</v>
      </c>
      <c r="AQ2050">
        <v>778648</v>
      </c>
      <c r="AR2050">
        <v>2220764</v>
      </c>
      <c r="AS2050">
        <v>2290955</v>
      </c>
      <c r="AT2050">
        <v>1234380</v>
      </c>
      <c r="AU2050">
        <v>1526158</v>
      </c>
      <c r="AV2050">
        <v>2769191</v>
      </c>
      <c r="AW2050">
        <v>4197011</v>
      </c>
      <c r="AX2050">
        <v>4066749</v>
      </c>
      <c r="AY2050">
        <v>3514525</v>
      </c>
      <c r="AZ2050">
        <v>4195932</v>
      </c>
      <c r="BA2050">
        <v>3036897</v>
      </c>
      <c r="BB2050" t="s">
        <v>3796</v>
      </c>
      <c r="BC2050" t="s">
        <v>3797</v>
      </c>
      <c r="BD2050" t="s">
        <v>3813</v>
      </c>
      <c r="BE2050" t="s">
        <v>4605</v>
      </c>
      <c r="BF2050" t="s">
        <v>3734</v>
      </c>
      <c r="BG2050" t="s">
        <v>5719</v>
      </c>
      <c r="BH2050" t="s">
        <v>4947</v>
      </c>
      <c r="BI2050" t="s">
        <v>195</v>
      </c>
      <c r="BJ2050" t="s">
        <v>195</v>
      </c>
      <c r="BK2050" t="s">
        <v>3791</v>
      </c>
      <c r="BL2050" t="s">
        <v>7342</v>
      </c>
      <c r="BM2050" t="s">
        <v>4949</v>
      </c>
      <c r="BN2050" t="s">
        <v>5444</v>
      </c>
      <c r="BO2050" t="s">
        <v>4950</v>
      </c>
      <c r="BP2050" s="441" t="str">
        <f t="shared" ref="BP2050:BP2113" si="32">_xlfn.TEXTJOIN(".",TRUE,D2050,E2050,F2050,J2050,L2050,M2050,O2050)</f>
        <v>WA.2378.EBA.994.002.AD.521811</v>
      </c>
    </row>
    <row r="2051" spans="1:68">
      <c r="A2051" t="s">
        <v>4935</v>
      </c>
      <c r="B2051" t="s">
        <v>4936</v>
      </c>
      <c r="C2051" t="s">
        <v>4937</v>
      </c>
      <c r="D2051" t="s">
        <v>3795</v>
      </c>
      <c r="E2051" t="s">
        <v>197</v>
      </c>
      <c r="F2051" t="s">
        <v>3842</v>
      </c>
      <c r="G2051" t="s">
        <v>2445</v>
      </c>
      <c r="H2051" t="s">
        <v>4938</v>
      </c>
      <c r="I2051">
        <v>5</v>
      </c>
      <c r="J2051" t="s">
        <v>5047</v>
      </c>
      <c r="K2051">
        <v>1</v>
      </c>
      <c r="L2051" t="s">
        <v>805</v>
      </c>
      <c r="M2051" t="s">
        <v>8</v>
      </c>
      <c r="N2051" t="s">
        <v>179</v>
      </c>
      <c r="O2051" t="s">
        <v>530</v>
      </c>
      <c r="P2051" t="s">
        <v>8</v>
      </c>
      <c r="Q2051" t="s">
        <v>4570</v>
      </c>
      <c r="R2051" t="s">
        <v>4940</v>
      </c>
      <c r="S2051" t="s">
        <v>195</v>
      </c>
      <c r="T2051" t="s">
        <v>4570</v>
      </c>
      <c r="U2051" t="s">
        <v>4570</v>
      </c>
      <c r="V2051" t="s">
        <v>4496</v>
      </c>
      <c r="W2051" t="s">
        <v>4570</v>
      </c>
      <c r="X2051" t="s">
        <v>7346</v>
      </c>
      <c r="Y2051" t="s">
        <v>4483</v>
      </c>
      <c r="Z2051" t="s">
        <v>8</v>
      </c>
      <c r="AA2051">
        <v>0</v>
      </c>
      <c r="AB2051" t="s">
        <v>195</v>
      </c>
      <c r="AC2051">
        <v>0</v>
      </c>
      <c r="AD2051" t="s">
        <v>195</v>
      </c>
      <c r="AE2051">
        <v>0</v>
      </c>
      <c r="AF2051" t="s">
        <v>195</v>
      </c>
      <c r="AG2051">
        <v>0</v>
      </c>
      <c r="AH2051" t="s">
        <v>195</v>
      </c>
      <c r="AI2051">
        <v>12</v>
      </c>
      <c r="AJ2051" t="s">
        <v>106</v>
      </c>
      <c r="AK2051">
        <v>500000</v>
      </c>
      <c r="AL2051">
        <v>6000000</v>
      </c>
      <c r="AM2051" t="s">
        <v>195</v>
      </c>
      <c r="AN2051">
        <v>0</v>
      </c>
      <c r="AO2051" t="s">
        <v>4943</v>
      </c>
      <c r="AP2051">
        <v>508306</v>
      </c>
      <c r="AQ2051">
        <v>20420</v>
      </c>
      <c r="AR2051">
        <v>105508</v>
      </c>
      <c r="AS2051">
        <v>108223</v>
      </c>
      <c r="AT2051">
        <v>402051</v>
      </c>
      <c r="AU2051">
        <v>240000</v>
      </c>
      <c r="AV2051">
        <v>360000</v>
      </c>
      <c r="AW2051">
        <v>360000</v>
      </c>
      <c r="AX2051">
        <v>360000</v>
      </c>
      <c r="AY2051">
        <v>288000</v>
      </c>
      <c r="AZ2051">
        <v>247492</v>
      </c>
      <c r="BA2051">
        <v>3000000</v>
      </c>
      <c r="BB2051" t="s">
        <v>3796</v>
      </c>
      <c r="BC2051" t="s">
        <v>3797</v>
      </c>
      <c r="BD2051" t="s">
        <v>3843</v>
      </c>
      <c r="BE2051" t="s">
        <v>3853</v>
      </c>
      <c r="BF2051" t="s">
        <v>6084</v>
      </c>
      <c r="BG2051" t="s">
        <v>7116</v>
      </c>
      <c r="BH2051" t="s">
        <v>4947</v>
      </c>
      <c r="BI2051" t="s">
        <v>195</v>
      </c>
      <c r="BJ2051" t="s">
        <v>195</v>
      </c>
      <c r="BK2051" t="s">
        <v>3791</v>
      </c>
      <c r="BL2051" t="s">
        <v>5049</v>
      </c>
      <c r="BM2051" t="s">
        <v>4949</v>
      </c>
      <c r="BN2051" t="s">
        <v>5444</v>
      </c>
      <c r="BO2051" t="s">
        <v>4950</v>
      </c>
      <c r="BP2051" s="441" t="str">
        <f t="shared" si="32"/>
        <v>WA.2378.EBD.955.101.A.521811</v>
      </c>
    </row>
    <row r="2052" spans="1:68">
      <c r="A2052" t="s">
        <v>4935</v>
      </c>
      <c r="B2052" t="s">
        <v>4936</v>
      </c>
      <c r="C2052" t="s">
        <v>4937</v>
      </c>
      <c r="D2052" t="s">
        <v>3795</v>
      </c>
      <c r="E2052" t="s">
        <v>197</v>
      </c>
      <c r="F2052" t="s">
        <v>3842</v>
      </c>
      <c r="G2052" t="s">
        <v>2445</v>
      </c>
      <c r="H2052" t="s">
        <v>4938</v>
      </c>
      <c r="I2052">
        <v>5</v>
      </c>
      <c r="J2052" t="s">
        <v>5047</v>
      </c>
      <c r="K2052">
        <v>1</v>
      </c>
      <c r="L2052" t="s">
        <v>805</v>
      </c>
      <c r="M2052" t="s">
        <v>8</v>
      </c>
      <c r="N2052" t="s">
        <v>179</v>
      </c>
      <c r="O2052" t="s">
        <v>530</v>
      </c>
      <c r="P2052" t="s">
        <v>8</v>
      </c>
      <c r="Q2052" t="s">
        <v>4570</v>
      </c>
      <c r="R2052" t="s">
        <v>4940</v>
      </c>
      <c r="S2052" t="s">
        <v>195</v>
      </c>
      <c r="T2052" t="s">
        <v>4570</v>
      </c>
      <c r="U2052" t="s">
        <v>4570</v>
      </c>
      <c r="V2052" t="s">
        <v>4951</v>
      </c>
      <c r="W2052" t="s">
        <v>4496</v>
      </c>
      <c r="X2052" t="s">
        <v>7347</v>
      </c>
      <c r="Y2052" t="s">
        <v>4493</v>
      </c>
      <c r="Z2052" t="s">
        <v>8</v>
      </c>
      <c r="AA2052">
        <v>0</v>
      </c>
      <c r="AB2052" t="s">
        <v>195</v>
      </c>
      <c r="AC2052">
        <v>0</v>
      </c>
      <c r="AD2052" t="s">
        <v>195</v>
      </c>
      <c r="AE2052">
        <v>0</v>
      </c>
      <c r="AF2052" t="s">
        <v>195</v>
      </c>
      <c r="AG2052">
        <v>0</v>
      </c>
      <c r="AH2052" t="s">
        <v>195</v>
      </c>
      <c r="AI2052">
        <v>12</v>
      </c>
      <c r="AJ2052" t="s">
        <v>106</v>
      </c>
      <c r="AK2052">
        <v>500000</v>
      </c>
      <c r="AL2052">
        <v>6000000</v>
      </c>
      <c r="AM2052" t="s">
        <v>195</v>
      </c>
      <c r="AN2052">
        <v>0</v>
      </c>
      <c r="AO2052" t="s">
        <v>4943</v>
      </c>
      <c r="AP2052">
        <v>508306</v>
      </c>
      <c r="AQ2052">
        <v>20420</v>
      </c>
      <c r="AR2052">
        <v>105508</v>
      </c>
      <c r="AS2052">
        <v>108223</v>
      </c>
      <c r="AT2052">
        <v>402051</v>
      </c>
      <c r="AU2052">
        <v>240000</v>
      </c>
      <c r="AV2052">
        <v>360000</v>
      </c>
      <c r="AW2052">
        <v>360000</v>
      </c>
      <c r="AX2052">
        <v>360000</v>
      </c>
      <c r="AY2052">
        <v>288000</v>
      </c>
      <c r="AZ2052">
        <v>247492</v>
      </c>
      <c r="BA2052">
        <v>3000000</v>
      </c>
      <c r="BB2052" t="s">
        <v>3796</v>
      </c>
      <c r="BC2052" t="s">
        <v>3797</v>
      </c>
      <c r="BD2052" t="s">
        <v>3843</v>
      </c>
      <c r="BE2052" t="s">
        <v>3853</v>
      </c>
      <c r="BF2052" t="s">
        <v>6084</v>
      </c>
      <c r="BG2052" t="s">
        <v>7116</v>
      </c>
      <c r="BH2052" t="s">
        <v>4947</v>
      </c>
      <c r="BI2052" t="s">
        <v>195</v>
      </c>
      <c r="BJ2052" t="s">
        <v>195</v>
      </c>
      <c r="BK2052" t="s">
        <v>3791</v>
      </c>
      <c r="BL2052" t="s">
        <v>5450</v>
      </c>
      <c r="BM2052" t="s">
        <v>4949</v>
      </c>
      <c r="BN2052" t="s">
        <v>5444</v>
      </c>
      <c r="BO2052" t="s">
        <v>4950</v>
      </c>
      <c r="BP2052" s="441" t="str">
        <f t="shared" si="32"/>
        <v>WA.2378.EBD.955.101.A.521811</v>
      </c>
    </row>
    <row r="2053" spans="1:68">
      <c r="A2053" t="s">
        <v>4935</v>
      </c>
      <c r="B2053" t="s">
        <v>4936</v>
      </c>
      <c r="C2053" t="s">
        <v>4937</v>
      </c>
      <c r="D2053" t="s">
        <v>3795</v>
      </c>
      <c r="E2053" t="s">
        <v>197</v>
      </c>
      <c r="F2053" t="s">
        <v>3842</v>
      </c>
      <c r="G2053" t="s">
        <v>2445</v>
      </c>
      <c r="H2053" t="s">
        <v>4938</v>
      </c>
      <c r="I2053">
        <v>5</v>
      </c>
      <c r="J2053" t="s">
        <v>5047</v>
      </c>
      <c r="K2053">
        <v>1</v>
      </c>
      <c r="L2053" t="s">
        <v>805</v>
      </c>
      <c r="M2053" t="s">
        <v>508</v>
      </c>
      <c r="N2053" t="s">
        <v>3124</v>
      </c>
      <c r="O2053" t="s">
        <v>530</v>
      </c>
      <c r="P2053" t="s">
        <v>8</v>
      </c>
      <c r="Q2053" t="s">
        <v>4570</v>
      </c>
      <c r="R2053" t="s">
        <v>4940</v>
      </c>
      <c r="S2053" t="s">
        <v>195</v>
      </c>
      <c r="T2053" t="s">
        <v>4570</v>
      </c>
      <c r="U2053" t="s">
        <v>4570</v>
      </c>
      <c r="V2053" t="s">
        <v>4496</v>
      </c>
      <c r="W2053" t="s">
        <v>4570</v>
      </c>
      <c r="X2053" t="s">
        <v>7348</v>
      </c>
      <c r="Y2053" t="s">
        <v>4483</v>
      </c>
      <c r="Z2053" t="s">
        <v>8</v>
      </c>
      <c r="AA2053">
        <v>0</v>
      </c>
      <c r="AB2053" t="s">
        <v>195</v>
      </c>
      <c r="AC2053">
        <v>0</v>
      </c>
      <c r="AD2053" t="s">
        <v>195</v>
      </c>
      <c r="AE2053">
        <v>0</v>
      </c>
      <c r="AF2053" t="s">
        <v>195</v>
      </c>
      <c r="AG2053">
        <v>0</v>
      </c>
      <c r="AH2053" t="s">
        <v>195</v>
      </c>
      <c r="AI2053">
        <v>12</v>
      </c>
      <c r="AJ2053" t="s">
        <v>106</v>
      </c>
      <c r="AK2053">
        <v>500000</v>
      </c>
      <c r="AL2053">
        <v>6000000</v>
      </c>
      <c r="AM2053" t="s">
        <v>195</v>
      </c>
      <c r="AN2053">
        <v>0</v>
      </c>
      <c r="AO2053" t="s">
        <v>4943</v>
      </c>
      <c r="AP2053">
        <v>508306</v>
      </c>
      <c r="AQ2053">
        <v>20420</v>
      </c>
      <c r="AR2053">
        <v>105508</v>
      </c>
      <c r="AS2053">
        <v>108223</v>
      </c>
      <c r="AT2053">
        <v>402051</v>
      </c>
      <c r="AU2053">
        <v>240000</v>
      </c>
      <c r="AV2053">
        <v>360000</v>
      </c>
      <c r="AW2053">
        <v>360000</v>
      </c>
      <c r="AX2053">
        <v>360000</v>
      </c>
      <c r="AY2053">
        <v>288000</v>
      </c>
      <c r="AZ2053">
        <v>247492</v>
      </c>
      <c r="BA2053">
        <v>3000000</v>
      </c>
      <c r="BB2053" t="s">
        <v>3796</v>
      </c>
      <c r="BC2053" t="s">
        <v>3797</v>
      </c>
      <c r="BD2053" t="s">
        <v>3843</v>
      </c>
      <c r="BE2053" t="s">
        <v>3853</v>
      </c>
      <c r="BF2053" t="s">
        <v>6084</v>
      </c>
      <c r="BG2053" t="s">
        <v>7133</v>
      </c>
      <c r="BH2053" t="s">
        <v>4947</v>
      </c>
      <c r="BI2053" t="s">
        <v>195</v>
      </c>
      <c r="BJ2053" t="s">
        <v>195</v>
      </c>
      <c r="BK2053" t="s">
        <v>3791</v>
      </c>
      <c r="BL2053" t="s">
        <v>5049</v>
      </c>
      <c r="BM2053" t="s">
        <v>4949</v>
      </c>
      <c r="BN2053" t="s">
        <v>5444</v>
      </c>
      <c r="BO2053" t="s">
        <v>4950</v>
      </c>
      <c r="BP2053" s="441" t="str">
        <f t="shared" si="32"/>
        <v>WA.2378.EBD.955.101.B.521811</v>
      </c>
    </row>
    <row r="2054" spans="1:68">
      <c r="A2054" t="s">
        <v>4935</v>
      </c>
      <c r="B2054" t="s">
        <v>4936</v>
      </c>
      <c r="C2054" t="s">
        <v>4937</v>
      </c>
      <c r="D2054" t="s">
        <v>3795</v>
      </c>
      <c r="E2054" t="s">
        <v>197</v>
      </c>
      <c r="F2054" t="s">
        <v>3842</v>
      </c>
      <c r="G2054" t="s">
        <v>2445</v>
      </c>
      <c r="H2054" t="s">
        <v>4938</v>
      </c>
      <c r="I2054">
        <v>5</v>
      </c>
      <c r="J2054" t="s">
        <v>5047</v>
      </c>
      <c r="K2054">
        <v>1</v>
      </c>
      <c r="L2054" t="s">
        <v>805</v>
      </c>
      <c r="M2054" t="s">
        <v>508</v>
      </c>
      <c r="N2054" t="s">
        <v>3124</v>
      </c>
      <c r="O2054" t="s">
        <v>530</v>
      </c>
      <c r="P2054" t="s">
        <v>8</v>
      </c>
      <c r="Q2054" t="s">
        <v>4570</v>
      </c>
      <c r="R2054" t="s">
        <v>4940</v>
      </c>
      <c r="S2054" t="s">
        <v>195</v>
      </c>
      <c r="T2054" t="s">
        <v>4570</v>
      </c>
      <c r="U2054" t="s">
        <v>4570</v>
      </c>
      <c r="V2054" t="s">
        <v>4951</v>
      </c>
      <c r="W2054" t="s">
        <v>4496</v>
      </c>
      <c r="X2054" t="s">
        <v>7349</v>
      </c>
      <c r="Y2054" t="s">
        <v>4493</v>
      </c>
      <c r="Z2054" t="s">
        <v>8</v>
      </c>
      <c r="AA2054">
        <v>0</v>
      </c>
      <c r="AB2054" t="s">
        <v>195</v>
      </c>
      <c r="AC2054">
        <v>0</v>
      </c>
      <c r="AD2054" t="s">
        <v>195</v>
      </c>
      <c r="AE2054">
        <v>0</v>
      </c>
      <c r="AF2054" t="s">
        <v>195</v>
      </c>
      <c r="AG2054">
        <v>0</v>
      </c>
      <c r="AH2054" t="s">
        <v>195</v>
      </c>
      <c r="AI2054">
        <v>12</v>
      </c>
      <c r="AJ2054" t="s">
        <v>106</v>
      </c>
      <c r="AK2054">
        <v>500000</v>
      </c>
      <c r="AL2054">
        <v>6000000</v>
      </c>
      <c r="AM2054" t="s">
        <v>195</v>
      </c>
      <c r="AN2054">
        <v>0</v>
      </c>
      <c r="AO2054" t="s">
        <v>4943</v>
      </c>
      <c r="AP2054">
        <v>508306</v>
      </c>
      <c r="AQ2054">
        <v>20420</v>
      </c>
      <c r="AR2054">
        <v>105508</v>
      </c>
      <c r="AS2054">
        <v>108223</v>
      </c>
      <c r="AT2054">
        <v>402051</v>
      </c>
      <c r="AU2054">
        <v>240000</v>
      </c>
      <c r="AV2054">
        <v>360000</v>
      </c>
      <c r="AW2054">
        <v>360000</v>
      </c>
      <c r="AX2054">
        <v>360000</v>
      </c>
      <c r="AY2054">
        <v>288000</v>
      </c>
      <c r="AZ2054">
        <v>247492</v>
      </c>
      <c r="BA2054">
        <v>3000000</v>
      </c>
      <c r="BB2054" t="s">
        <v>3796</v>
      </c>
      <c r="BC2054" t="s">
        <v>3797</v>
      </c>
      <c r="BD2054" t="s">
        <v>3843</v>
      </c>
      <c r="BE2054" t="s">
        <v>3853</v>
      </c>
      <c r="BF2054" t="s">
        <v>6084</v>
      </c>
      <c r="BG2054" t="s">
        <v>7133</v>
      </c>
      <c r="BH2054" t="s">
        <v>4947</v>
      </c>
      <c r="BI2054" t="s">
        <v>195</v>
      </c>
      <c r="BJ2054" t="s">
        <v>195</v>
      </c>
      <c r="BK2054" t="s">
        <v>3791</v>
      </c>
      <c r="BL2054" t="s">
        <v>5450</v>
      </c>
      <c r="BM2054" t="s">
        <v>4949</v>
      </c>
      <c r="BN2054" t="s">
        <v>5444</v>
      </c>
      <c r="BO2054" t="s">
        <v>4950</v>
      </c>
      <c r="BP2054" s="441" t="str">
        <f t="shared" si="32"/>
        <v>WA.2378.EBD.955.101.B.521811</v>
      </c>
    </row>
    <row r="2055" spans="1:68">
      <c r="A2055" t="s">
        <v>4935</v>
      </c>
      <c r="B2055" t="s">
        <v>4936</v>
      </c>
      <c r="C2055" t="s">
        <v>4937</v>
      </c>
      <c r="D2055" t="s">
        <v>3795</v>
      </c>
      <c r="E2055" t="s">
        <v>197</v>
      </c>
      <c r="F2055" t="s">
        <v>3842</v>
      </c>
      <c r="G2055" t="s">
        <v>2445</v>
      </c>
      <c r="H2055" t="s">
        <v>4938</v>
      </c>
      <c r="I2055">
        <v>5</v>
      </c>
      <c r="J2055" t="s">
        <v>5047</v>
      </c>
      <c r="K2055">
        <v>1</v>
      </c>
      <c r="L2055" t="s">
        <v>805</v>
      </c>
      <c r="M2055" t="s">
        <v>511</v>
      </c>
      <c r="N2055" t="s">
        <v>181</v>
      </c>
      <c r="O2055" t="s">
        <v>530</v>
      </c>
      <c r="P2055" t="s">
        <v>8</v>
      </c>
      <c r="Q2055" t="s">
        <v>4570</v>
      </c>
      <c r="R2055" t="s">
        <v>4940</v>
      </c>
      <c r="S2055" t="s">
        <v>195</v>
      </c>
      <c r="T2055" t="s">
        <v>4570</v>
      </c>
      <c r="U2055" t="s">
        <v>4570</v>
      </c>
      <c r="V2055" t="s">
        <v>4496</v>
      </c>
      <c r="W2055" t="s">
        <v>4570</v>
      </c>
      <c r="X2055" t="s">
        <v>7350</v>
      </c>
      <c r="Y2055" t="s">
        <v>4483</v>
      </c>
      <c r="Z2055" t="s">
        <v>8</v>
      </c>
      <c r="AA2055">
        <v>0</v>
      </c>
      <c r="AB2055" t="s">
        <v>195</v>
      </c>
      <c r="AC2055">
        <v>0</v>
      </c>
      <c r="AD2055" t="s">
        <v>195</v>
      </c>
      <c r="AE2055">
        <v>0</v>
      </c>
      <c r="AF2055" t="s">
        <v>195</v>
      </c>
      <c r="AG2055">
        <v>0</v>
      </c>
      <c r="AH2055" t="s">
        <v>195</v>
      </c>
      <c r="AI2055">
        <v>12</v>
      </c>
      <c r="AJ2055" t="s">
        <v>106</v>
      </c>
      <c r="AK2055">
        <v>750000</v>
      </c>
      <c r="AL2055">
        <v>9000000</v>
      </c>
      <c r="AM2055" t="s">
        <v>195</v>
      </c>
      <c r="AN2055">
        <v>0</v>
      </c>
      <c r="AO2055" t="s">
        <v>4943</v>
      </c>
      <c r="AP2055">
        <v>762458</v>
      </c>
      <c r="AQ2055">
        <v>30630</v>
      </c>
      <c r="AR2055">
        <v>158262</v>
      </c>
      <c r="AS2055">
        <v>162334</v>
      </c>
      <c r="AT2055">
        <v>603077</v>
      </c>
      <c r="AU2055">
        <v>360000</v>
      </c>
      <c r="AV2055">
        <v>540000</v>
      </c>
      <c r="AW2055">
        <v>540000</v>
      </c>
      <c r="AX2055">
        <v>540000</v>
      </c>
      <c r="AY2055">
        <v>432000</v>
      </c>
      <c r="AZ2055">
        <v>371239</v>
      </c>
      <c r="BA2055">
        <v>4500000</v>
      </c>
      <c r="BB2055" t="s">
        <v>3796</v>
      </c>
      <c r="BC2055" t="s">
        <v>3797</v>
      </c>
      <c r="BD2055" t="s">
        <v>3843</v>
      </c>
      <c r="BE2055" t="s">
        <v>3853</v>
      </c>
      <c r="BF2055" t="s">
        <v>6084</v>
      </c>
      <c r="BG2055" t="s">
        <v>7155</v>
      </c>
      <c r="BH2055" t="s">
        <v>4947</v>
      </c>
      <c r="BI2055" t="s">
        <v>195</v>
      </c>
      <c r="BJ2055" t="s">
        <v>195</v>
      </c>
      <c r="BK2055" t="s">
        <v>3791</v>
      </c>
      <c r="BL2055" t="s">
        <v>5049</v>
      </c>
      <c r="BM2055" t="s">
        <v>4949</v>
      </c>
      <c r="BN2055" t="s">
        <v>5444</v>
      </c>
      <c r="BO2055" t="s">
        <v>4950</v>
      </c>
      <c r="BP2055" s="441" t="str">
        <f t="shared" si="32"/>
        <v>WA.2378.EBD.955.101.D.521811</v>
      </c>
    </row>
    <row r="2056" spans="1:68">
      <c r="A2056" t="s">
        <v>4935</v>
      </c>
      <c r="B2056" t="s">
        <v>4936</v>
      </c>
      <c r="C2056" t="s">
        <v>4937</v>
      </c>
      <c r="D2056" t="s">
        <v>3795</v>
      </c>
      <c r="E2056" t="s">
        <v>197</v>
      </c>
      <c r="F2056" t="s">
        <v>3842</v>
      </c>
      <c r="G2056" t="s">
        <v>2445</v>
      </c>
      <c r="H2056" t="s">
        <v>4938</v>
      </c>
      <c r="I2056">
        <v>5</v>
      </c>
      <c r="J2056" t="s">
        <v>5047</v>
      </c>
      <c r="K2056">
        <v>1</v>
      </c>
      <c r="L2056" t="s">
        <v>805</v>
      </c>
      <c r="M2056" t="s">
        <v>511</v>
      </c>
      <c r="N2056" t="s">
        <v>181</v>
      </c>
      <c r="O2056" t="s">
        <v>530</v>
      </c>
      <c r="P2056" t="s">
        <v>8</v>
      </c>
      <c r="Q2056" t="s">
        <v>4570</v>
      </c>
      <c r="R2056" t="s">
        <v>4940</v>
      </c>
      <c r="S2056" t="s">
        <v>195</v>
      </c>
      <c r="T2056" t="s">
        <v>4570</v>
      </c>
      <c r="U2056" t="s">
        <v>4570</v>
      </c>
      <c r="V2056" t="s">
        <v>4951</v>
      </c>
      <c r="W2056" t="s">
        <v>4496</v>
      </c>
      <c r="X2056" t="s">
        <v>7351</v>
      </c>
      <c r="Y2056" t="s">
        <v>4493</v>
      </c>
      <c r="Z2056" t="s">
        <v>8</v>
      </c>
      <c r="AA2056">
        <v>0</v>
      </c>
      <c r="AB2056" t="s">
        <v>195</v>
      </c>
      <c r="AC2056">
        <v>0</v>
      </c>
      <c r="AD2056" t="s">
        <v>195</v>
      </c>
      <c r="AE2056">
        <v>0</v>
      </c>
      <c r="AF2056" t="s">
        <v>195</v>
      </c>
      <c r="AG2056">
        <v>0</v>
      </c>
      <c r="AH2056" t="s">
        <v>195</v>
      </c>
      <c r="AI2056">
        <v>12</v>
      </c>
      <c r="AJ2056" t="s">
        <v>106</v>
      </c>
      <c r="AK2056">
        <v>750000</v>
      </c>
      <c r="AL2056">
        <v>9000000</v>
      </c>
      <c r="AM2056" t="s">
        <v>195</v>
      </c>
      <c r="AN2056">
        <v>0</v>
      </c>
      <c r="AO2056" t="s">
        <v>4943</v>
      </c>
      <c r="AP2056">
        <v>762458</v>
      </c>
      <c r="AQ2056">
        <v>30630</v>
      </c>
      <c r="AR2056">
        <v>158262</v>
      </c>
      <c r="AS2056">
        <v>162334</v>
      </c>
      <c r="AT2056">
        <v>603077</v>
      </c>
      <c r="AU2056">
        <v>360000</v>
      </c>
      <c r="AV2056">
        <v>540000</v>
      </c>
      <c r="AW2056">
        <v>540000</v>
      </c>
      <c r="AX2056">
        <v>540000</v>
      </c>
      <c r="AY2056">
        <v>432000</v>
      </c>
      <c r="AZ2056">
        <v>371239</v>
      </c>
      <c r="BA2056">
        <v>4500000</v>
      </c>
      <c r="BB2056" t="s">
        <v>3796</v>
      </c>
      <c r="BC2056" t="s">
        <v>3797</v>
      </c>
      <c r="BD2056" t="s">
        <v>3843</v>
      </c>
      <c r="BE2056" t="s">
        <v>3853</v>
      </c>
      <c r="BF2056" t="s">
        <v>6084</v>
      </c>
      <c r="BG2056" t="s">
        <v>7155</v>
      </c>
      <c r="BH2056" t="s">
        <v>4947</v>
      </c>
      <c r="BI2056" t="s">
        <v>195</v>
      </c>
      <c r="BJ2056" t="s">
        <v>195</v>
      </c>
      <c r="BK2056" t="s">
        <v>3791</v>
      </c>
      <c r="BL2056" t="s">
        <v>5450</v>
      </c>
      <c r="BM2056" t="s">
        <v>4949</v>
      </c>
      <c r="BN2056" t="s">
        <v>5444</v>
      </c>
      <c r="BO2056" t="s">
        <v>4950</v>
      </c>
      <c r="BP2056" s="441" t="str">
        <f t="shared" si="32"/>
        <v>WA.2378.EBD.955.101.D.521811</v>
      </c>
    </row>
    <row r="2057" spans="1:68">
      <c r="A2057" t="s">
        <v>4935</v>
      </c>
      <c r="B2057" t="s">
        <v>4936</v>
      </c>
      <c r="C2057" t="s">
        <v>4937</v>
      </c>
      <c r="D2057" t="s">
        <v>3795</v>
      </c>
      <c r="E2057" t="s">
        <v>197</v>
      </c>
      <c r="F2057" t="s">
        <v>3842</v>
      </c>
      <c r="G2057" t="s">
        <v>2445</v>
      </c>
      <c r="H2057" t="s">
        <v>4938</v>
      </c>
      <c r="I2057">
        <v>5</v>
      </c>
      <c r="J2057" t="s">
        <v>5047</v>
      </c>
      <c r="K2057">
        <v>1</v>
      </c>
      <c r="L2057" t="s">
        <v>805</v>
      </c>
      <c r="M2057" t="s">
        <v>516</v>
      </c>
      <c r="N2057" t="s">
        <v>182</v>
      </c>
      <c r="O2057" t="s">
        <v>530</v>
      </c>
      <c r="P2057" t="s">
        <v>8</v>
      </c>
      <c r="Q2057" t="s">
        <v>4570</v>
      </c>
      <c r="R2057" t="s">
        <v>4940</v>
      </c>
      <c r="S2057" t="s">
        <v>195</v>
      </c>
      <c r="T2057" t="s">
        <v>4570</v>
      </c>
      <c r="U2057" t="s">
        <v>4570</v>
      </c>
      <c r="V2057" t="s">
        <v>4496</v>
      </c>
      <c r="W2057" t="s">
        <v>4570</v>
      </c>
      <c r="X2057" t="s">
        <v>7352</v>
      </c>
      <c r="Y2057" t="s">
        <v>4483</v>
      </c>
      <c r="Z2057" t="s">
        <v>8</v>
      </c>
      <c r="AA2057">
        <v>0</v>
      </c>
      <c r="AB2057" t="s">
        <v>195</v>
      </c>
      <c r="AC2057">
        <v>0</v>
      </c>
      <c r="AD2057" t="s">
        <v>195</v>
      </c>
      <c r="AE2057">
        <v>0</v>
      </c>
      <c r="AF2057" t="s">
        <v>195</v>
      </c>
      <c r="AG2057">
        <v>0</v>
      </c>
      <c r="AH2057" t="s">
        <v>195</v>
      </c>
      <c r="AI2057">
        <v>12</v>
      </c>
      <c r="AJ2057" t="s">
        <v>106</v>
      </c>
      <c r="AK2057">
        <v>750000</v>
      </c>
      <c r="AL2057">
        <v>9000000</v>
      </c>
      <c r="AM2057" t="s">
        <v>195</v>
      </c>
      <c r="AN2057">
        <v>0</v>
      </c>
      <c r="AO2057" t="s">
        <v>4943</v>
      </c>
      <c r="AP2057">
        <v>762458</v>
      </c>
      <c r="AQ2057">
        <v>30630</v>
      </c>
      <c r="AR2057">
        <v>158262</v>
      </c>
      <c r="AS2057">
        <v>162334</v>
      </c>
      <c r="AT2057">
        <v>603077</v>
      </c>
      <c r="AU2057">
        <v>360000</v>
      </c>
      <c r="AV2057">
        <v>540000</v>
      </c>
      <c r="AW2057">
        <v>540000</v>
      </c>
      <c r="AX2057">
        <v>540000</v>
      </c>
      <c r="AY2057">
        <v>432000</v>
      </c>
      <c r="AZ2057">
        <v>371239</v>
      </c>
      <c r="BA2057">
        <v>4500000</v>
      </c>
      <c r="BB2057" t="s">
        <v>3796</v>
      </c>
      <c r="BC2057" t="s">
        <v>3797</v>
      </c>
      <c r="BD2057" t="s">
        <v>3843</v>
      </c>
      <c r="BE2057" t="s">
        <v>3853</v>
      </c>
      <c r="BF2057" t="s">
        <v>6084</v>
      </c>
      <c r="BG2057" t="s">
        <v>7161</v>
      </c>
      <c r="BH2057" t="s">
        <v>4947</v>
      </c>
      <c r="BI2057" t="s">
        <v>195</v>
      </c>
      <c r="BJ2057" t="s">
        <v>195</v>
      </c>
      <c r="BK2057" t="s">
        <v>3791</v>
      </c>
      <c r="BL2057" t="s">
        <v>5049</v>
      </c>
      <c r="BM2057" t="s">
        <v>4949</v>
      </c>
      <c r="BN2057" t="s">
        <v>5444</v>
      </c>
      <c r="BO2057" t="s">
        <v>4950</v>
      </c>
      <c r="BP2057" s="441" t="str">
        <f t="shared" si="32"/>
        <v>WA.2378.EBD.955.101.E.521811</v>
      </c>
    </row>
    <row r="2058" spans="1:68">
      <c r="A2058" t="s">
        <v>4935</v>
      </c>
      <c r="B2058" t="s">
        <v>4936</v>
      </c>
      <c r="C2058" t="s">
        <v>4937</v>
      </c>
      <c r="D2058" t="s">
        <v>3795</v>
      </c>
      <c r="E2058" t="s">
        <v>197</v>
      </c>
      <c r="F2058" t="s">
        <v>3842</v>
      </c>
      <c r="G2058" t="s">
        <v>2445</v>
      </c>
      <c r="H2058" t="s">
        <v>4938</v>
      </c>
      <c r="I2058">
        <v>5</v>
      </c>
      <c r="J2058" t="s">
        <v>5047</v>
      </c>
      <c r="K2058">
        <v>1</v>
      </c>
      <c r="L2058" t="s">
        <v>805</v>
      </c>
      <c r="M2058" t="s">
        <v>516</v>
      </c>
      <c r="N2058" t="s">
        <v>182</v>
      </c>
      <c r="O2058" t="s">
        <v>530</v>
      </c>
      <c r="P2058" t="s">
        <v>8</v>
      </c>
      <c r="Q2058" t="s">
        <v>4570</v>
      </c>
      <c r="R2058" t="s">
        <v>4940</v>
      </c>
      <c r="S2058" t="s">
        <v>195</v>
      </c>
      <c r="T2058" t="s">
        <v>4570</v>
      </c>
      <c r="U2058" t="s">
        <v>4570</v>
      </c>
      <c r="V2058" t="s">
        <v>4951</v>
      </c>
      <c r="W2058" t="s">
        <v>4496</v>
      </c>
      <c r="X2058" t="s">
        <v>7353</v>
      </c>
      <c r="Y2058" t="s">
        <v>4493</v>
      </c>
      <c r="Z2058" t="s">
        <v>8</v>
      </c>
      <c r="AA2058">
        <v>0</v>
      </c>
      <c r="AB2058" t="s">
        <v>195</v>
      </c>
      <c r="AC2058">
        <v>0</v>
      </c>
      <c r="AD2058" t="s">
        <v>195</v>
      </c>
      <c r="AE2058">
        <v>0</v>
      </c>
      <c r="AF2058" t="s">
        <v>195</v>
      </c>
      <c r="AG2058">
        <v>0</v>
      </c>
      <c r="AH2058" t="s">
        <v>195</v>
      </c>
      <c r="AI2058">
        <v>12</v>
      </c>
      <c r="AJ2058" t="s">
        <v>106</v>
      </c>
      <c r="AK2058">
        <v>750000</v>
      </c>
      <c r="AL2058">
        <v>9000000</v>
      </c>
      <c r="AM2058" t="s">
        <v>195</v>
      </c>
      <c r="AN2058">
        <v>0</v>
      </c>
      <c r="AO2058" t="s">
        <v>4943</v>
      </c>
      <c r="AP2058">
        <v>762458</v>
      </c>
      <c r="AQ2058">
        <v>30630</v>
      </c>
      <c r="AR2058">
        <v>158262</v>
      </c>
      <c r="AS2058">
        <v>162334</v>
      </c>
      <c r="AT2058">
        <v>603077</v>
      </c>
      <c r="AU2058">
        <v>360000</v>
      </c>
      <c r="AV2058">
        <v>540000</v>
      </c>
      <c r="AW2058">
        <v>540000</v>
      </c>
      <c r="AX2058">
        <v>540000</v>
      </c>
      <c r="AY2058">
        <v>432000</v>
      </c>
      <c r="AZ2058">
        <v>371239</v>
      </c>
      <c r="BA2058">
        <v>4500000</v>
      </c>
      <c r="BB2058" t="s">
        <v>3796</v>
      </c>
      <c r="BC2058" t="s">
        <v>3797</v>
      </c>
      <c r="BD2058" t="s">
        <v>3843</v>
      </c>
      <c r="BE2058" t="s">
        <v>3853</v>
      </c>
      <c r="BF2058" t="s">
        <v>6084</v>
      </c>
      <c r="BG2058" t="s">
        <v>7161</v>
      </c>
      <c r="BH2058" t="s">
        <v>4947</v>
      </c>
      <c r="BI2058" t="s">
        <v>195</v>
      </c>
      <c r="BJ2058" t="s">
        <v>195</v>
      </c>
      <c r="BK2058" t="s">
        <v>3791</v>
      </c>
      <c r="BL2058" t="s">
        <v>5450</v>
      </c>
      <c r="BM2058" t="s">
        <v>4949</v>
      </c>
      <c r="BN2058" t="s">
        <v>5444</v>
      </c>
      <c r="BO2058" t="s">
        <v>4950</v>
      </c>
      <c r="BP2058" s="441" t="str">
        <f t="shared" si="32"/>
        <v>WA.2378.EBD.955.101.E.521811</v>
      </c>
    </row>
    <row r="2059" spans="1:68">
      <c r="A2059" t="s">
        <v>4935</v>
      </c>
      <c r="B2059" t="s">
        <v>4936</v>
      </c>
      <c r="C2059" t="s">
        <v>4937</v>
      </c>
      <c r="D2059" t="s">
        <v>3795</v>
      </c>
      <c r="E2059" t="s">
        <v>197</v>
      </c>
      <c r="F2059" t="s">
        <v>3842</v>
      </c>
      <c r="G2059" t="s">
        <v>2445</v>
      </c>
      <c r="H2059" t="s">
        <v>4938</v>
      </c>
      <c r="I2059">
        <v>5</v>
      </c>
      <c r="J2059" t="s">
        <v>5047</v>
      </c>
      <c r="K2059">
        <v>1</v>
      </c>
      <c r="L2059" t="s">
        <v>805</v>
      </c>
      <c r="M2059" t="s">
        <v>566</v>
      </c>
      <c r="N2059" t="s">
        <v>183</v>
      </c>
      <c r="O2059" t="s">
        <v>530</v>
      </c>
      <c r="P2059" t="s">
        <v>8</v>
      </c>
      <c r="Q2059" t="s">
        <v>4570</v>
      </c>
      <c r="R2059" t="s">
        <v>4940</v>
      </c>
      <c r="S2059" t="s">
        <v>195</v>
      </c>
      <c r="T2059" t="s">
        <v>4570</v>
      </c>
      <c r="U2059" t="s">
        <v>4570</v>
      </c>
      <c r="V2059" t="s">
        <v>4496</v>
      </c>
      <c r="W2059" t="s">
        <v>4570</v>
      </c>
      <c r="X2059" t="s">
        <v>7354</v>
      </c>
      <c r="Y2059" t="s">
        <v>4483</v>
      </c>
      <c r="Z2059" t="s">
        <v>8</v>
      </c>
      <c r="AA2059">
        <v>0</v>
      </c>
      <c r="AB2059" t="s">
        <v>195</v>
      </c>
      <c r="AC2059">
        <v>0</v>
      </c>
      <c r="AD2059" t="s">
        <v>195</v>
      </c>
      <c r="AE2059">
        <v>0</v>
      </c>
      <c r="AF2059" t="s">
        <v>195</v>
      </c>
      <c r="AG2059">
        <v>0</v>
      </c>
      <c r="AH2059" t="s">
        <v>195</v>
      </c>
      <c r="AI2059">
        <v>12</v>
      </c>
      <c r="AJ2059" t="s">
        <v>106</v>
      </c>
      <c r="AK2059">
        <v>750000</v>
      </c>
      <c r="AL2059">
        <v>9000000</v>
      </c>
      <c r="AM2059" t="s">
        <v>195</v>
      </c>
      <c r="AN2059">
        <v>0</v>
      </c>
      <c r="AO2059" t="s">
        <v>4943</v>
      </c>
      <c r="AP2059">
        <v>762458</v>
      </c>
      <c r="AQ2059">
        <v>30630</v>
      </c>
      <c r="AR2059">
        <v>158262</v>
      </c>
      <c r="AS2059">
        <v>162334</v>
      </c>
      <c r="AT2059">
        <v>603077</v>
      </c>
      <c r="AU2059">
        <v>360000</v>
      </c>
      <c r="AV2059">
        <v>540000</v>
      </c>
      <c r="AW2059">
        <v>540000</v>
      </c>
      <c r="AX2059">
        <v>540000</v>
      </c>
      <c r="AY2059">
        <v>432000</v>
      </c>
      <c r="AZ2059">
        <v>371239</v>
      </c>
      <c r="BA2059">
        <v>4500000</v>
      </c>
      <c r="BB2059" t="s">
        <v>3796</v>
      </c>
      <c r="BC2059" t="s">
        <v>3797</v>
      </c>
      <c r="BD2059" t="s">
        <v>3843</v>
      </c>
      <c r="BE2059" t="s">
        <v>3853</v>
      </c>
      <c r="BF2059" t="s">
        <v>6084</v>
      </c>
      <c r="BG2059" t="s">
        <v>7173</v>
      </c>
      <c r="BH2059" t="s">
        <v>4947</v>
      </c>
      <c r="BI2059" t="s">
        <v>195</v>
      </c>
      <c r="BJ2059" t="s">
        <v>195</v>
      </c>
      <c r="BK2059" t="s">
        <v>3791</v>
      </c>
      <c r="BL2059" t="s">
        <v>5049</v>
      </c>
      <c r="BM2059" t="s">
        <v>4949</v>
      </c>
      <c r="BN2059" t="s">
        <v>5444</v>
      </c>
      <c r="BO2059" t="s">
        <v>4950</v>
      </c>
      <c r="BP2059" s="441" t="str">
        <f t="shared" si="32"/>
        <v>WA.2378.EBD.955.101.F.521811</v>
      </c>
    </row>
    <row r="2060" spans="1:68">
      <c r="A2060" t="s">
        <v>4935</v>
      </c>
      <c r="B2060" t="s">
        <v>4936</v>
      </c>
      <c r="C2060" t="s">
        <v>4937</v>
      </c>
      <c r="D2060" t="s">
        <v>3795</v>
      </c>
      <c r="E2060" t="s">
        <v>197</v>
      </c>
      <c r="F2060" t="s">
        <v>3842</v>
      </c>
      <c r="G2060" t="s">
        <v>2445</v>
      </c>
      <c r="H2060" t="s">
        <v>4938</v>
      </c>
      <c r="I2060">
        <v>5</v>
      </c>
      <c r="J2060" t="s">
        <v>5047</v>
      </c>
      <c r="K2060">
        <v>1</v>
      </c>
      <c r="L2060" t="s">
        <v>805</v>
      </c>
      <c r="M2060" t="s">
        <v>566</v>
      </c>
      <c r="N2060" t="s">
        <v>183</v>
      </c>
      <c r="O2060" t="s">
        <v>530</v>
      </c>
      <c r="P2060" t="s">
        <v>8</v>
      </c>
      <c r="Q2060" t="s">
        <v>4570</v>
      </c>
      <c r="R2060" t="s">
        <v>4940</v>
      </c>
      <c r="S2060" t="s">
        <v>195</v>
      </c>
      <c r="T2060" t="s">
        <v>4570</v>
      </c>
      <c r="U2060" t="s">
        <v>4570</v>
      </c>
      <c r="V2060" t="s">
        <v>4951</v>
      </c>
      <c r="W2060" t="s">
        <v>4496</v>
      </c>
      <c r="X2060" t="s">
        <v>7355</v>
      </c>
      <c r="Y2060" t="s">
        <v>4493</v>
      </c>
      <c r="Z2060" t="s">
        <v>8</v>
      </c>
      <c r="AA2060">
        <v>0</v>
      </c>
      <c r="AB2060" t="s">
        <v>195</v>
      </c>
      <c r="AC2060">
        <v>0</v>
      </c>
      <c r="AD2060" t="s">
        <v>195</v>
      </c>
      <c r="AE2060">
        <v>0</v>
      </c>
      <c r="AF2060" t="s">
        <v>195</v>
      </c>
      <c r="AG2060">
        <v>0</v>
      </c>
      <c r="AH2060" t="s">
        <v>195</v>
      </c>
      <c r="AI2060">
        <v>12</v>
      </c>
      <c r="AJ2060" t="s">
        <v>106</v>
      </c>
      <c r="AK2060">
        <v>750000</v>
      </c>
      <c r="AL2060">
        <v>9000000</v>
      </c>
      <c r="AM2060" t="s">
        <v>195</v>
      </c>
      <c r="AN2060">
        <v>0</v>
      </c>
      <c r="AO2060" t="s">
        <v>4943</v>
      </c>
      <c r="AP2060">
        <v>762458</v>
      </c>
      <c r="AQ2060">
        <v>30630</v>
      </c>
      <c r="AR2060">
        <v>158262</v>
      </c>
      <c r="AS2060">
        <v>162334</v>
      </c>
      <c r="AT2060">
        <v>603077</v>
      </c>
      <c r="AU2060">
        <v>360000</v>
      </c>
      <c r="AV2060">
        <v>540000</v>
      </c>
      <c r="AW2060">
        <v>540000</v>
      </c>
      <c r="AX2060">
        <v>540000</v>
      </c>
      <c r="AY2060">
        <v>432000</v>
      </c>
      <c r="AZ2060">
        <v>371239</v>
      </c>
      <c r="BA2060">
        <v>4500000</v>
      </c>
      <c r="BB2060" t="s">
        <v>3796</v>
      </c>
      <c r="BC2060" t="s">
        <v>3797</v>
      </c>
      <c r="BD2060" t="s">
        <v>3843</v>
      </c>
      <c r="BE2060" t="s">
        <v>3853</v>
      </c>
      <c r="BF2060" t="s">
        <v>6084</v>
      </c>
      <c r="BG2060" t="s">
        <v>7173</v>
      </c>
      <c r="BH2060" t="s">
        <v>4947</v>
      </c>
      <c r="BI2060" t="s">
        <v>195</v>
      </c>
      <c r="BJ2060" t="s">
        <v>195</v>
      </c>
      <c r="BK2060" t="s">
        <v>3791</v>
      </c>
      <c r="BL2060" t="s">
        <v>5450</v>
      </c>
      <c r="BM2060" t="s">
        <v>4949</v>
      </c>
      <c r="BN2060" t="s">
        <v>5444</v>
      </c>
      <c r="BO2060" t="s">
        <v>4950</v>
      </c>
      <c r="BP2060" s="441" t="str">
        <f t="shared" si="32"/>
        <v>WA.2378.EBD.955.101.F.521811</v>
      </c>
    </row>
    <row r="2061" spans="1:68">
      <c r="A2061" t="s">
        <v>4935</v>
      </c>
      <c r="B2061" t="s">
        <v>4936</v>
      </c>
      <c r="C2061" t="s">
        <v>4937</v>
      </c>
      <c r="D2061" t="s">
        <v>3795</v>
      </c>
      <c r="E2061" t="s">
        <v>197</v>
      </c>
      <c r="F2061" t="s">
        <v>3842</v>
      </c>
      <c r="G2061" t="s">
        <v>2445</v>
      </c>
      <c r="H2061" t="s">
        <v>4938</v>
      </c>
      <c r="I2061">
        <v>5</v>
      </c>
      <c r="J2061" t="s">
        <v>6085</v>
      </c>
      <c r="K2061">
        <v>1</v>
      </c>
      <c r="L2061" t="s">
        <v>805</v>
      </c>
      <c r="M2061" t="s">
        <v>8</v>
      </c>
      <c r="N2061" t="s">
        <v>133</v>
      </c>
      <c r="O2061" t="s">
        <v>530</v>
      </c>
      <c r="P2061" t="s">
        <v>8</v>
      </c>
      <c r="Q2061" t="s">
        <v>4570</v>
      </c>
      <c r="R2061" t="s">
        <v>4940</v>
      </c>
      <c r="S2061" t="s">
        <v>195</v>
      </c>
      <c r="T2061" t="s">
        <v>4570</v>
      </c>
      <c r="U2061" t="s">
        <v>4570</v>
      </c>
      <c r="V2061" t="s">
        <v>4496</v>
      </c>
      <c r="W2061" t="s">
        <v>4570</v>
      </c>
      <c r="X2061" t="s">
        <v>7356</v>
      </c>
      <c r="Y2061" t="s">
        <v>4483</v>
      </c>
      <c r="Z2061" t="s">
        <v>8</v>
      </c>
      <c r="AA2061">
        <v>0</v>
      </c>
      <c r="AB2061" t="s">
        <v>195</v>
      </c>
      <c r="AC2061">
        <v>0</v>
      </c>
      <c r="AD2061" t="s">
        <v>195</v>
      </c>
      <c r="AE2061">
        <v>0</v>
      </c>
      <c r="AF2061" t="s">
        <v>195</v>
      </c>
      <c r="AG2061">
        <v>0</v>
      </c>
      <c r="AH2061" t="s">
        <v>195</v>
      </c>
      <c r="AI2061">
        <v>12</v>
      </c>
      <c r="AJ2061" t="s">
        <v>106</v>
      </c>
      <c r="AK2061">
        <v>1000000</v>
      </c>
      <c r="AL2061">
        <v>12000000</v>
      </c>
      <c r="AM2061" t="s">
        <v>195</v>
      </c>
      <c r="AN2061">
        <v>0</v>
      </c>
      <c r="AO2061" t="s">
        <v>4943</v>
      </c>
      <c r="AP2061">
        <v>91440</v>
      </c>
      <c r="AQ2061">
        <v>0</v>
      </c>
      <c r="AR2061">
        <v>420096</v>
      </c>
      <c r="AS2061">
        <v>38880</v>
      </c>
      <c r="AT2061">
        <v>462617</v>
      </c>
      <c r="AU2061">
        <v>524242</v>
      </c>
      <c r="AV2061">
        <v>936825</v>
      </c>
      <c r="AW2061">
        <v>713025</v>
      </c>
      <c r="AX2061">
        <v>929625</v>
      </c>
      <c r="AY2061">
        <v>941625</v>
      </c>
      <c r="AZ2061">
        <v>941625</v>
      </c>
      <c r="BA2061">
        <v>6000000</v>
      </c>
      <c r="BB2061" t="s">
        <v>3796</v>
      </c>
      <c r="BC2061" t="s">
        <v>3797</v>
      </c>
      <c r="BD2061" t="s">
        <v>3843</v>
      </c>
      <c r="BE2061" t="s">
        <v>6087</v>
      </c>
      <c r="BF2061" t="s">
        <v>6088</v>
      </c>
      <c r="BG2061" t="s">
        <v>7179</v>
      </c>
      <c r="BH2061" t="s">
        <v>4947</v>
      </c>
      <c r="BI2061" t="s">
        <v>195</v>
      </c>
      <c r="BJ2061" t="s">
        <v>195</v>
      </c>
      <c r="BK2061" t="s">
        <v>3791</v>
      </c>
      <c r="BL2061" t="s">
        <v>5049</v>
      </c>
      <c r="BM2061" t="s">
        <v>4949</v>
      </c>
      <c r="BN2061" t="s">
        <v>5444</v>
      </c>
      <c r="BO2061" t="s">
        <v>4950</v>
      </c>
      <c r="BP2061" s="441" t="str">
        <f t="shared" si="32"/>
        <v>WA.2378.EBD.974.101.A.521811</v>
      </c>
    </row>
    <row r="2062" spans="1:68">
      <c r="A2062" t="s">
        <v>4935</v>
      </c>
      <c r="B2062" t="s">
        <v>4936</v>
      </c>
      <c r="C2062" t="s">
        <v>4937</v>
      </c>
      <c r="D2062" t="s">
        <v>3795</v>
      </c>
      <c r="E2062" t="s">
        <v>197</v>
      </c>
      <c r="F2062" t="s">
        <v>3842</v>
      </c>
      <c r="G2062" t="s">
        <v>2445</v>
      </c>
      <c r="H2062" t="s">
        <v>4938</v>
      </c>
      <c r="I2062">
        <v>5</v>
      </c>
      <c r="J2062" t="s">
        <v>6085</v>
      </c>
      <c r="K2062">
        <v>1</v>
      </c>
      <c r="L2062" t="s">
        <v>805</v>
      </c>
      <c r="M2062" t="s">
        <v>8</v>
      </c>
      <c r="N2062" t="s">
        <v>133</v>
      </c>
      <c r="O2062" t="s">
        <v>530</v>
      </c>
      <c r="P2062" t="s">
        <v>8</v>
      </c>
      <c r="Q2062" t="s">
        <v>4570</v>
      </c>
      <c r="R2062" t="s">
        <v>4940</v>
      </c>
      <c r="S2062" t="s">
        <v>195</v>
      </c>
      <c r="T2062" t="s">
        <v>4570</v>
      </c>
      <c r="U2062" t="s">
        <v>4570</v>
      </c>
      <c r="V2062" t="s">
        <v>4951</v>
      </c>
      <c r="W2062" t="s">
        <v>4496</v>
      </c>
      <c r="X2062" t="s">
        <v>7357</v>
      </c>
      <c r="Y2062" t="s">
        <v>4493</v>
      </c>
      <c r="Z2062" t="s">
        <v>8</v>
      </c>
      <c r="AA2062">
        <v>0</v>
      </c>
      <c r="AB2062" t="s">
        <v>195</v>
      </c>
      <c r="AC2062">
        <v>0</v>
      </c>
      <c r="AD2062" t="s">
        <v>195</v>
      </c>
      <c r="AE2062">
        <v>0</v>
      </c>
      <c r="AF2062" t="s">
        <v>195</v>
      </c>
      <c r="AG2062">
        <v>0</v>
      </c>
      <c r="AH2062" t="s">
        <v>195</v>
      </c>
      <c r="AI2062">
        <v>12</v>
      </c>
      <c r="AJ2062" t="s">
        <v>106</v>
      </c>
      <c r="AK2062">
        <v>1000000</v>
      </c>
      <c r="AL2062">
        <v>12000000</v>
      </c>
      <c r="AM2062" t="s">
        <v>195</v>
      </c>
      <c r="AN2062">
        <v>0</v>
      </c>
      <c r="AO2062" t="s">
        <v>4943</v>
      </c>
      <c r="AP2062">
        <v>91440</v>
      </c>
      <c r="AQ2062">
        <v>0</v>
      </c>
      <c r="AR2062">
        <v>420096</v>
      </c>
      <c r="AS2062">
        <v>38880</v>
      </c>
      <c r="AT2062">
        <v>462617</v>
      </c>
      <c r="AU2062">
        <v>524242</v>
      </c>
      <c r="AV2062">
        <v>936825</v>
      </c>
      <c r="AW2062">
        <v>713025</v>
      </c>
      <c r="AX2062">
        <v>929625</v>
      </c>
      <c r="AY2062">
        <v>941625</v>
      </c>
      <c r="AZ2062">
        <v>941625</v>
      </c>
      <c r="BA2062">
        <v>6000000</v>
      </c>
      <c r="BB2062" t="s">
        <v>3796</v>
      </c>
      <c r="BC2062" t="s">
        <v>3797</v>
      </c>
      <c r="BD2062" t="s">
        <v>3843</v>
      </c>
      <c r="BE2062" t="s">
        <v>6087</v>
      </c>
      <c r="BF2062" t="s">
        <v>6088</v>
      </c>
      <c r="BG2062" t="s">
        <v>7179</v>
      </c>
      <c r="BH2062" t="s">
        <v>4947</v>
      </c>
      <c r="BI2062" t="s">
        <v>195</v>
      </c>
      <c r="BJ2062" t="s">
        <v>195</v>
      </c>
      <c r="BK2062" t="s">
        <v>3791</v>
      </c>
      <c r="BL2062" t="s">
        <v>5450</v>
      </c>
      <c r="BM2062" t="s">
        <v>4949</v>
      </c>
      <c r="BN2062" t="s">
        <v>5444</v>
      </c>
      <c r="BO2062" t="s">
        <v>4950</v>
      </c>
      <c r="BP2062" s="441" t="str">
        <f t="shared" si="32"/>
        <v>WA.2378.EBD.974.101.A.521811</v>
      </c>
    </row>
    <row r="2063" spans="1:68">
      <c r="A2063" t="s">
        <v>4935</v>
      </c>
      <c r="B2063" t="s">
        <v>4936</v>
      </c>
      <c r="C2063" t="s">
        <v>4937</v>
      </c>
      <c r="D2063" t="s">
        <v>3795</v>
      </c>
      <c r="E2063" t="s">
        <v>197</v>
      </c>
      <c r="F2063" t="s">
        <v>3842</v>
      </c>
      <c r="G2063" t="s">
        <v>2445</v>
      </c>
      <c r="H2063" t="s">
        <v>4938</v>
      </c>
      <c r="I2063">
        <v>5</v>
      </c>
      <c r="J2063" t="s">
        <v>6085</v>
      </c>
      <c r="K2063">
        <v>1</v>
      </c>
      <c r="L2063" t="s">
        <v>805</v>
      </c>
      <c r="M2063" t="s">
        <v>508</v>
      </c>
      <c r="N2063" t="s">
        <v>3383</v>
      </c>
      <c r="O2063" t="s">
        <v>530</v>
      </c>
      <c r="P2063" t="s">
        <v>8</v>
      </c>
      <c r="Q2063" t="s">
        <v>4570</v>
      </c>
      <c r="R2063" t="s">
        <v>4940</v>
      </c>
      <c r="S2063" t="s">
        <v>195</v>
      </c>
      <c r="T2063" t="s">
        <v>4570</v>
      </c>
      <c r="U2063" t="s">
        <v>4570</v>
      </c>
      <c r="V2063" t="s">
        <v>4496</v>
      </c>
      <c r="W2063" t="s">
        <v>4570</v>
      </c>
      <c r="X2063" t="s">
        <v>7358</v>
      </c>
      <c r="Y2063" t="s">
        <v>4483</v>
      </c>
      <c r="Z2063" t="s">
        <v>8</v>
      </c>
      <c r="AA2063">
        <v>0</v>
      </c>
      <c r="AB2063" t="s">
        <v>195</v>
      </c>
      <c r="AC2063">
        <v>0</v>
      </c>
      <c r="AD2063" t="s">
        <v>195</v>
      </c>
      <c r="AE2063">
        <v>0</v>
      </c>
      <c r="AF2063" t="s">
        <v>195</v>
      </c>
      <c r="AG2063">
        <v>0</v>
      </c>
      <c r="AH2063" t="s">
        <v>195</v>
      </c>
      <c r="AI2063">
        <v>12</v>
      </c>
      <c r="AJ2063" t="s">
        <v>106</v>
      </c>
      <c r="AK2063">
        <v>1000000</v>
      </c>
      <c r="AL2063">
        <v>12000000</v>
      </c>
      <c r="AM2063" t="s">
        <v>195</v>
      </c>
      <c r="AN2063">
        <v>0</v>
      </c>
      <c r="AO2063" t="s">
        <v>4943</v>
      </c>
      <c r="AP2063">
        <v>91440</v>
      </c>
      <c r="AQ2063">
        <v>0</v>
      </c>
      <c r="AR2063">
        <v>420096</v>
      </c>
      <c r="AS2063">
        <v>38880</v>
      </c>
      <c r="AT2063">
        <v>462617</v>
      </c>
      <c r="AU2063">
        <v>524242</v>
      </c>
      <c r="AV2063">
        <v>936825</v>
      </c>
      <c r="AW2063">
        <v>713025</v>
      </c>
      <c r="AX2063">
        <v>929625</v>
      </c>
      <c r="AY2063">
        <v>941625</v>
      </c>
      <c r="AZ2063">
        <v>941625</v>
      </c>
      <c r="BA2063">
        <v>6000000</v>
      </c>
      <c r="BB2063" t="s">
        <v>3796</v>
      </c>
      <c r="BC2063" t="s">
        <v>3797</v>
      </c>
      <c r="BD2063" t="s">
        <v>3843</v>
      </c>
      <c r="BE2063" t="s">
        <v>6087</v>
      </c>
      <c r="BF2063" t="s">
        <v>6088</v>
      </c>
      <c r="BG2063" t="s">
        <v>7183</v>
      </c>
      <c r="BH2063" t="s">
        <v>4947</v>
      </c>
      <c r="BI2063" t="s">
        <v>195</v>
      </c>
      <c r="BJ2063" t="s">
        <v>195</v>
      </c>
      <c r="BK2063" t="s">
        <v>3791</v>
      </c>
      <c r="BL2063" t="s">
        <v>5049</v>
      </c>
      <c r="BM2063" t="s">
        <v>4949</v>
      </c>
      <c r="BN2063" t="s">
        <v>5444</v>
      </c>
      <c r="BO2063" t="s">
        <v>4950</v>
      </c>
      <c r="BP2063" s="441" t="str">
        <f t="shared" si="32"/>
        <v>WA.2378.EBD.974.101.B.521811</v>
      </c>
    </row>
    <row r="2064" spans="1:68">
      <c r="A2064" t="s">
        <v>4935</v>
      </c>
      <c r="B2064" t="s">
        <v>4936</v>
      </c>
      <c r="C2064" t="s">
        <v>4937</v>
      </c>
      <c r="D2064" t="s">
        <v>3795</v>
      </c>
      <c r="E2064" t="s">
        <v>197</v>
      </c>
      <c r="F2064" t="s">
        <v>3842</v>
      </c>
      <c r="G2064" t="s">
        <v>2445</v>
      </c>
      <c r="H2064" t="s">
        <v>4938</v>
      </c>
      <c r="I2064">
        <v>5</v>
      </c>
      <c r="J2064" t="s">
        <v>6085</v>
      </c>
      <c r="K2064">
        <v>1</v>
      </c>
      <c r="L2064" t="s">
        <v>805</v>
      </c>
      <c r="M2064" t="s">
        <v>508</v>
      </c>
      <c r="N2064" t="s">
        <v>3383</v>
      </c>
      <c r="O2064" t="s">
        <v>530</v>
      </c>
      <c r="P2064" t="s">
        <v>8</v>
      </c>
      <c r="Q2064" t="s">
        <v>4570</v>
      </c>
      <c r="R2064" t="s">
        <v>4940</v>
      </c>
      <c r="S2064" t="s">
        <v>195</v>
      </c>
      <c r="T2064" t="s">
        <v>4570</v>
      </c>
      <c r="U2064" t="s">
        <v>4570</v>
      </c>
      <c r="V2064" t="s">
        <v>4951</v>
      </c>
      <c r="W2064" t="s">
        <v>4496</v>
      </c>
      <c r="X2064" t="s">
        <v>7359</v>
      </c>
      <c r="Y2064" t="s">
        <v>4493</v>
      </c>
      <c r="Z2064" t="s">
        <v>8</v>
      </c>
      <c r="AA2064">
        <v>0</v>
      </c>
      <c r="AB2064" t="s">
        <v>195</v>
      </c>
      <c r="AC2064">
        <v>0</v>
      </c>
      <c r="AD2064" t="s">
        <v>195</v>
      </c>
      <c r="AE2064">
        <v>0</v>
      </c>
      <c r="AF2064" t="s">
        <v>195</v>
      </c>
      <c r="AG2064">
        <v>0</v>
      </c>
      <c r="AH2064" t="s">
        <v>195</v>
      </c>
      <c r="AI2064">
        <v>12</v>
      </c>
      <c r="AJ2064" t="s">
        <v>106</v>
      </c>
      <c r="AK2064">
        <v>1000000</v>
      </c>
      <c r="AL2064">
        <v>12000000</v>
      </c>
      <c r="AM2064" t="s">
        <v>195</v>
      </c>
      <c r="AN2064">
        <v>0</v>
      </c>
      <c r="AO2064" t="s">
        <v>4943</v>
      </c>
      <c r="AP2064">
        <v>91440</v>
      </c>
      <c r="AQ2064">
        <v>0</v>
      </c>
      <c r="AR2064">
        <v>420096</v>
      </c>
      <c r="AS2064">
        <v>38880</v>
      </c>
      <c r="AT2064">
        <v>462617</v>
      </c>
      <c r="AU2064">
        <v>524242</v>
      </c>
      <c r="AV2064">
        <v>936825</v>
      </c>
      <c r="AW2064">
        <v>713025</v>
      </c>
      <c r="AX2064">
        <v>929625</v>
      </c>
      <c r="AY2064">
        <v>941625</v>
      </c>
      <c r="AZ2064">
        <v>941625</v>
      </c>
      <c r="BA2064">
        <v>6000000</v>
      </c>
      <c r="BB2064" t="s">
        <v>3796</v>
      </c>
      <c r="BC2064" t="s">
        <v>3797</v>
      </c>
      <c r="BD2064" t="s">
        <v>3843</v>
      </c>
      <c r="BE2064" t="s">
        <v>6087</v>
      </c>
      <c r="BF2064" t="s">
        <v>6088</v>
      </c>
      <c r="BG2064" t="s">
        <v>7183</v>
      </c>
      <c r="BH2064" t="s">
        <v>4947</v>
      </c>
      <c r="BI2064" t="s">
        <v>195</v>
      </c>
      <c r="BJ2064" t="s">
        <v>195</v>
      </c>
      <c r="BK2064" t="s">
        <v>3791</v>
      </c>
      <c r="BL2064" t="s">
        <v>5450</v>
      </c>
      <c r="BM2064" t="s">
        <v>4949</v>
      </c>
      <c r="BN2064" t="s">
        <v>5444</v>
      </c>
      <c r="BO2064" t="s">
        <v>4950</v>
      </c>
      <c r="BP2064" s="441" t="str">
        <f t="shared" si="32"/>
        <v>WA.2378.EBD.974.101.B.521811</v>
      </c>
    </row>
    <row r="2065" spans="1:68">
      <c r="A2065" t="s">
        <v>4935</v>
      </c>
      <c r="B2065" t="s">
        <v>4936</v>
      </c>
      <c r="C2065" t="s">
        <v>4937</v>
      </c>
      <c r="D2065" t="s">
        <v>3795</v>
      </c>
      <c r="E2065" t="s">
        <v>197</v>
      </c>
      <c r="F2065" t="s">
        <v>3842</v>
      </c>
      <c r="G2065" t="s">
        <v>2445</v>
      </c>
      <c r="H2065" t="s">
        <v>4938</v>
      </c>
      <c r="I2065">
        <v>5</v>
      </c>
      <c r="J2065" t="s">
        <v>6085</v>
      </c>
      <c r="K2065">
        <v>1</v>
      </c>
      <c r="L2065" t="s">
        <v>805</v>
      </c>
      <c r="M2065" t="s">
        <v>509</v>
      </c>
      <c r="N2065" t="s">
        <v>3406</v>
      </c>
      <c r="O2065" t="s">
        <v>530</v>
      </c>
      <c r="P2065" t="s">
        <v>8</v>
      </c>
      <c r="Q2065" t="s">
        <v>4570</v>
      </c>
      <c r="R2065" t="s">
        <v>4940</v>
      </c>
      <c r="S2065" t="s">
        <v>195</v>
      </c>
      <c r="T2065" t="s">
        <v>4570</v>
      </c>
      <c r="U2065" t="s">
        <v>4570</v>
      </c>
      <c r="V2065" t="s">
        <v>4496</v>
      </c>
      <c r="W2065" t="s">
        <v>4570</v>
      </c>
      <c r="X2065" t="s">
        <v>7360</v>
      </c>
      <c r="Y2065" t="s">
        <v>4483</v>
      </c>
      <c r="Z2065" t="s">
        <v>8</v>
      </c>
      <c r="AA2065">
        <v>0</v>
      </c>
      <c r="AB2065" t="s">
        <v>195</v>
      </c>
      <c r="AC2065">
        <v>0</v>
      </c>
      <c r="AD2065" t="s">
        <v>195</v>
      </c>
      <c r="AE2065">
        <v>0</v>
      </c>
      <c r="AF2065" t="s">
        <v>195</v>
      </c>
      <c r="AG2065">
        <v>0</v>
      </c>
      <c r="AH2065" t="s">
        <v>195</v>
      </c>
      <c r="AI2065">
        <v>12</v>
      </c>
      <c r="AJ2065" t="s">
        <v>106</v>
      </c>
      <c r="AK2065">
        <v>1000000</v>
      </c>
      <c r="AL2065">
        <v>12000000</v>
      </c>
      <c r="AM2065" t="s">
        <v>195</v>
      </c>
      <c r="AN2065">
        <v>0</v>
      </c>
      <c r="AO2065" t="s">
        <v>4943</v>
      </c>
      <c r="AP2065">
        <v>91440</v>
      </c>
      <c r="AQ2065">
        <v>0</v>
      </c>
      <c r="AR2065">
        <v>420096</v>
      </c>
      <c r="AS2065">
        <v>38880</v>
      </c>
      <c r="AT2065">
        <v>462617</v>
      </c>
      <c r="AU2065">
        <v>524242</v>
      </c>
      <c r="AV2065">
        <v>936825</v>
      </c>
      <c r="AW2065">
        <v>713025</v>
      </c>
      <c r="AX2065">
        <v>929625</v>
      </c>
      <c r="AY2065">
        <v>941625</v>
      </c>
      <c r="AZ2065">
        <v>941625</v>
      </c>
      <c r="BA2065">
        <v>6000000</v>
      </c>
      <c r="BB2065" t="s">
        <v>3796</v>
      </c>
      <c r="BC2065" t="s">
        <v>3797</v>
      </c>
      <c r="BD2065" t="s">
        <v>3843</v>
      </c>
      <c r="BE2065" t="s">
        <v>6087</v>
      </c>
      <c r="BF2065" t="s">
        <v>6088</v>
      </c>
      <c r="BG2065" t="s">
        <v>7186</v>
      </c>
      <c r="BH2065" t="s">
        <v>4947</v>
      </c>
      <c r="BI2065" t="s">
        <v>195</v>
      </c>
      <c r="BJ2065" t="s">
        <v>195</v>
      </c>
      <c r="BK2065" t="s">
        <v>3791</v>
      </c>
      <c r="BL2065" t="s">
        <v>5049</v>
      </c>
      <c r="BM2065" t="s">
        <v>4949</v>
      </c>
      <c r="BN2065" t="s">
        <v>5444</v>
      </c>
      <c r="BO2065" t="s">
        <v>4950</v>
      </c>
      <c r="BP2065" s="441" t="str">
        <f t="shared" si="32"/>
        <v>WA.2378.EBD.974.101.C.521811</v>
      </c>
    </row>
    <row r="2066" spans="1:68">
      <c r="A2066" t="s">
        <v>4935</v>
      </c>
      <c r="B2066" t="s">
        <v>4936</v>
      </c>
      <c r="C2066" t="s">
        <v>4937</v>
      </c>
      <c r="D2066" t="s">
        <v>3795</v>
      </c>
      <c r="E2066" t="s">
        <v>197</v>
      </c>
      <c r="F2066" t="s">
        <v>3842</v>
      </c>
      <c r="G2066" t="s">
        <v>2445</v>
      </c>
      <c r="H2066" t="s">
        <v>4938</v>
      </c>
      <c r="I2066">
        <v>5</v>
      </c>
      <c r="J2066" t="s">
        <v>6085</v>
      </c>
      <c r="K2066">
        <v>1</v>
      </c>
      <c r="L2066" t="s">
        <v>805</v>
      </c>
      <c r="M2066" t="s">
        <v>509</v>
      </c>
      <c r="N2066" t="s">
        <v>3406</v>
      </c>
      <c r="O2066" t="s">
        <v>530</v>
      </c>
      <c r="P2066" t="s">
        <v>8</v>
      </c>
      <c r="Q2066" t="s">
        <v>4570</v>
      </c>
      <c r="R2066" t="s">
        <v>4940</v>
      </c>
      <c r="S2066" t="s">
        <v>195</v>
      </c>
      <c r="T2066" t="s">
        <v>4570</v>
      </c>
      <c r="U2066" t="s">
        <v>4570</v>
      </c>
      <c r="V2066" t="s">
        <v>4951</v>
      </c>
      <c r="W2066" t="s">
        <v>4496</v>
      </c>
      <c r="X2066" t="s">
        <v>7361</v>
      </c>
      <c r="Y2066" t="s">
        <v>4493</v>
      </c>
      <c r="Z2066" t="s">
        <v>8</v>
      </c>
      <c r="AA2066">
        <v>0</v>
      </c>
      <c r="AB2066" t="s">
        <v>195</v>
      </c>
      <c r="AC2066">
        <v>0</v>
      </c>
      <c r="AD2066" t="s">
        <v>195</v>
      </c>
      <c r="AE2066">
        <v>0</v>
      </c>
      <c r="AF2066" t="s">
        <v>195</v>
      </c>
      <c r="AG2066">
        <v>0</v>
      </c>
      <c r="AH2066" t="s">
        <v>195</v>
      </c>
      <c r="AI2066">
        <v>12</v>
      </c>
      <c r="AJ2066" t="s">
        <v>106</v>
      </c>
      <c r="AK2066">
        <v>1000000</v>
      </c>
      <c r="AL2066">
        <v>12000000</v>
      </c>
      <c r="AM2066" t="s">
        <v>195</v>
      </c>
      <c r="AN2066">
        <v>0</v>
      </c>
      <c r="AO2066" t="s">
        <v>4943</v>
      </c>
      <c r="AP2066">
        <v>91440</v>
      </c>
      <c r="AQ2066">
        <v>0</v>
      </c>
      <c r="AR2066">
        <v>420096</v>
      </c>
      <c r="AS2066">
        <v>38880</v>
      </c>
      <c r="AT2066">
        <v>462617</v>
      </c>
      <c r="AU2066">
        <v>524242</v>
      </c>
      <c r="AV2066">
        <v>936825</v>
      </c>
      <c r="AW2066">
        <v>713025</v>
      </c>
      <c r="AX2066">
        <v>929625</v>
      </c>
      <c r="AY2066">
        <v>941625</v>
      </c>
      <c r="AZ2066">
        <v>941625</v>
      </c>
      <c r="BA2066">
        <v>6000000</v>
      </c>
      <c r="BB2066" t="s">
        <v>3796</v>
      </c>
      <c r="BC2066" t="s">
        <v>3797</v>
      </c>
      <c r="BD2066" t="s">
        <v>3843</v>
      </c>
      <c r="BE2066" t="s">
        <v>6087</v>
      </c>
      <c r="BF2066" t="s">
        <v>6088</v>
      </c>
      <c r="BG2066" t="s">
        <v>7186</v>
      </c>
      <c r="BH2066" t="s">
        <v>4947</v>
      </c>
      <c r="BI2066" t="s">
        <v>195</v>
      </c>
      <c r="BJ2066" t="s">
        <v>195</v>
      </c>
      <c r="BK2066" t="s">
        <v>3791</v>
      </c>
      <c r="BL2066" t="s">
        <v>5450</v>
      </c>
      <c r="BM2066" t="s">
        <v>4949</v>
      </c>
      <c r="BN2066" t="s">
        <v>5444</v>
      </c>
      <c r="BO2066" t="s">
        <v>4950</v>
      </c>
      <c r="BP2066" s="441" t="str">
        <f t="shared" si="32"/>
        <v>WA.2378.EBD.974.101.C.521811</v>
      </c>
    </row>
    <row r="2067" spans="1:68">
      <c r="A2067" t="s">
        <v>4935</v>
      </c>
      <c r="B2067" t="s">
        <v>4936</v>
      </c>
      <c r="C2067" t="s">
        <v>4937</v>
      </c>
      <c r="D2067" t="s">
        <v>3795</v>
      </c>
      <c r="E2067" t="s">
        <v>197</v>
      </c>
      <c r="F2067" t="s">
        <v>3842</v>
      </c>
      <c r="G2067" t="s">
        <v>2445</v>
      </c>
      <c r="H2067" t="s">
        <v>4938</v>
      </c>
      <c r="I2067">
        <v>5</v>
      </c>
      <c r="J2067" t="s">
        <v>6085</v>
      </c>
      <c r="K2067">
        <v>1</v>
      </c>
      <c r="L2067" t="s">
        <v>805</v>
      </c>
      <c r="M2067" t="s">
        <v>511</v>
      </c>
      <c r="N2067" t="s">
        <v>3416</v>
      </c>
      <c r="O2067" t="s">
        <v>530</v>
      </c>
      <c r="P2067" t="s">
        <v>8</v>
      </c>
      <c r="Q2067" t="s">
        <v>4570</v>
      </c>
      <c r="R2067" t="s">
        <v>4940</v>
      </c>
      <c r="S2067" t="s">
        <v>195</v>
      </c>
      <c r="T2067" t="s">
        <v>4570</v>
      </c>
      <c r="U2067" t="s">
        <v>4570</v>
      </c>
      <c r="V2067" t="s">
        <v>4496</v>
      </c>
      <c r="W2067" t="s">
        <v>4570</v>
      </c>
      <c r="X2067" t="s">
        <v>7362</v>
      </c>
      <c r="Y2067" t="s">
        <v>4483</v>
      </c>
      <c r="Z2067" t="s">
        <v>8</v>
      </c>
      <c r="AA2067">
        <v>0</v>
      </c>
      <c r="AB2067" t="s">
        <v>195</v>
      </c>
      <c r="AC2067">
        <v>0</v>
      </c>
      <c r="AD2067" t="s">
        <v>195</v>
      </c>
      <c r="AE2067">
        <v>0</v>
      </c>
      <c r="AF2067" t="s">
        <v>195</v>
      </c>
      <c r="AG2067">
        <v>0</v>
      </c>
      <c r="AH2067" t="s">
        <v>195</v>
      </c>
      <c r="AI2067">
        <v>12</v>
      </c>
      <c r="AJ2067" t="s">
        <v>106</v>
      </c>
      <c r="AK2067">
        <v>500000</v>
      </c>
      <c r="AL2067">
        <v>6000000</v>
      </c>
      <c r="AM2067" t="s">
        <v>195</v>
      </c>
      <c r="AN2067">
        <v>0</v>
      </c>
      <c r="AO2067" t="s">
        <v>4943</v>
      </c>
      <c r="AP2067">
        <v>45720</v>
      </c>
      <c r="AQ2067">
        <v>0</v>
      </c>
      <c r="AR2067">
        <v>210048</v>
      </c>
      <c r="AS2067">
        <v>19440</v>
      </c>
      <c r="AT2067">
        <v>231309</v>
      </c>
      <c r="AU2067">
        <v>262121</v>
      </c>
      <c r="AV2067">
        <v>468413</v>
      </c>
      <c r="AW2067">
        <v>356513</v>
      </c>
      <c r="AX2067">
        <v>464813</v>
      </c>
      <c r="AY2067">
        <v>470813</v>
      </c>
      <c r="AZ2067">
        <v>470813</v>
      </c>
      <c r="BA2067">
        <v>2999997</v>
      </c>
      <c r="BB2067" t="s">
        <v>3796</v>
      </c>
      <c r="BC2067" t="s">
        <v>3797</v>
      </c>
      <c r="BD2067" t="s">
        <v>3843</v>
      </c>
      <c r="BE2067" t="s">
        <v>6087</v>
      </c>
      <c r="BF2067" t="s">
        <v>6088</v>
      </c>
      <c r="BG2067" t="s">
        <v>7188</v>
      </c>
      <c r="BH2067" t="s">
        <v>4947</v>
      </c>
      <c r="BI2067" t="s">
        <v>195</v>
      </c>
      <c r="BJ2067" t="s">
        <v>195</v>
      </c>
      <c r="BK2067" t="s">
        <v>3791</v>
      </c>
      <c r="BL2067" t="s">
        <v>5049</v>
      </c>
      <c r="BM2067" t="s">
        <v>4949</v>
      </c>
      <c r="BN2067" t="s">
        <v>5444</v>
      </c>
      <c r="BO2067" t="s">
        <v>4950</v>
      </c>
      <c r="BP2067" s="441" t="str">
        <f t="shared" si="32"/>
        <v>WA.2378.EBD.974.101.D.521811</v>
      </c>
    </row>
    <row r="2068" spans="1:68">
      <c r="A2068" t="s">
        <v>4935</v>
      </c>
      <c r="B2068" t="s">
        <v>4936</v>
      </c>
      <c r="C2068" t="s">
        <v>4937</v>
      </c>
      <c r="D2068" t="s">
        <v>3795</v>
      </c>
      <c r="E2068" t="s">
        <v>197</v>
      </c>
      <c r="F2068" t="s">
        <v>3842</v>
      </c>
      <c r="G2068" t="s">
        <v>2445</v>
      </c>
      <c r="H2068" t="s">
        <v>4938</v>
      </c>
      <c r="I2068">
        <v>5</v>
      </c>
      <c r="J2068" t="s">
        <v>6085</v>
      </c>
      <c r="K2068">
        <v>1</v>
      </c>
      <c r="L2068" t="s">
        <v>805</v>
      </c>
      <c r="M2068" t="s">
        <v>511</v>
      </c>
      <c r="N2068" t="s">
        <v>3416</v>
      </c>
      <c r="O2068" t="s">
        <v>530</v>
      </c>
      <c r="P2068" t="s">
        <v>8</v>
      </c>
      <c r="Q2068" t="s">
        <v>4570</v>
      </c>
      <c r="R2068" t="s">
        <v>4940</v>
      </c>
      <c r="S2068" t="s">
        <v>195</v>
      </c>
      <c r="T2068" t="s">
        <v>4570</v>
      </c>
      <c r="U2068" t="s">
        <v>4570</v>
      </c>
      <c r="V2068" t="s">
        <v>4951</v>
      </c>
      <c r="W2068" t="s">
        <v>4496</v>
      </c>
      <c r="X2068" t="s">
        <v>7363</v>
      </c>
      <c r="Y2068" t="s">
        <v>4493</v>
      </c>
      <c r="Z2068" t="s">
        <v>8</v>
      </c>
      <c r="AA2068">
        <v>0</v>
      </c>
      <c r="AB2068" t="s">
        <v>195</v>
      </c>
      <c r="AC2068">
        <v>0</v>
      </c>
      <c r="AD2068" t="s">
        <v>195</v>
      </c>
      <c r="AE2068">
        <v>0</v>
      </c>
      <c r="AF2068" t="s">
        <v>195</v>
      </c>
      <c r="AG2068">
        <v>0</v>
      </c>
      <c r="AH2068" t="s">
        <v>195</v>
      </c>
      <c r="AI2068">
        <v>12</v>
      </c>
      <c r="AJ2068" t="s">
        <v>106</v>
      </c>
      <c r="AK2068">
        <v>500000</v>
      </c>
      <c r="AL2068">
        <v>6000000</v>
      </c>
      <c r="AM2068" t="s">
        <v>195</v>
      </c>
      <c r="AN2068">
        <v>0</v>
      </c>
      <c r="AO2068" t="s">
        <v>4943</v>
      </c>
      <c r="AP2068">
        <v>45720</v>
      </c>
      <c r="AQ2068">
        <v>0</v>
      </c>
      <c r="AR2068">
        <v>210048</v>
      </c>
      <c r="AS2068">
        <v>19440</v>
      </c>
      <c r="AT2068">
        <v>231309</v>
      </c>
      <c r="AU2068">
        <v>262121</v>
      </c>
      <c r="AV2068">
        <v>468413</v>
      </c>
      <c r="AW2068">
        <v>356513</v>
      </c>
      <c r="AX2068">
        <v>464813</v>
      </c>
      <c r="AY2068">
        <v>470813</v>
      </c>
      <c r="AZ2068">
        <v>470813</v>
      </c>
      <c r="BA2068">
        <v>2999997</v>
      </c>
      <c r="BB2068" t="s">
        <v>3796</v>
      </c>
      <c r="BC2068" t="s">
        <v>3797</v>
      </c>
      <c r="BD2068" t="s">
        <v>3843</v>
      </c>
      <c r="BE2068" t="s">
        <v>6087</v>
      </c>
      <c r="BF2068" t="s">
        <v>6088</v>
      </c>
      <c r="BG2068" t="s">
        <v>7188</v>
      </c>
      <c r="BH2068" t="s">
        <v>4947</v>
      </c>
      <c r="BI2068" t="s">
        <v>195</v>
      </c>
      <c r="BJ2068" t="s">
        <v>195</v>
      </c>
      <c r="BK2068" t="s">
        <v>3791</v>
      </c>
      <c r="BL2068" t="s">
        <v>5450</v>
      </c>
      <c r="BM2068" t="s">
        <v>4949</v>
      </c>
      <c r="BN2068" t="s">
        <v>5444</v>
      </c>
      <c r="BO2068" t="s">
        <v>4950</v>
      </c>
      <c r="BP2068" s="441" t="str">
        <f t="shared" si="32"/>
        <v>WA.2378.EBD.974.101.D.521811</v>
      </c>
    </row>
    <row r="2069" spans="1:68">
      <c r="A2069" t="s">
        <v>5010</v>
      </c>
      <c r="B2069" t="s">
        <v>4936</v>
      </c>
      <c r="C2069" t="s">
        <v>4937</v>
      </c>
      <c r="D2069" t="s">
        <v>3795</v>
      </c>
      <c r="E2069" t="s">
        <v>197</v>
      </c>
      <c r="F2069" t="s">
        <v>3842</v>
      </c>
      <c r="G2069" t="s">
        <v>2445</v>
      </c>
      <c r="H2069" t="s">
        <v>4938</v>
      </c>
      <c r="I2069">
        <v>5</v>
      </c>
      <c r="J2069" t="s">
        <v>5047</v>
      </c>
      <c r="K2069">
        <v>1</v>
      </c>
      <c r="L2069" t="s">
        <v>805</v>
      </c>
      <c r="M2069" t="s">
        <v>8</v>
      </c>
      <c r="N2069" t="s">
        <v>179</v>
      </c>
      <c r="O2069" t="s">
        <v>530</v>
      </c>
      <c r="P2069" t="s">
        <v>8</v>
      </c>
      <c r="Q2069" t="s">
        <v>4570</v>
      </c>
      <c r="R2069" t="s">
        <v>4940</v>
      </c>
      <c r="S2069" t="s">
        <v>195</v>
      </c>
      <c r="T2069" t="s">
        <v>4570</v>
      </c>
      <c r="U2069" t="s">
        <v>4570</v>
      </c>
      <c r="V2069" t="s">
        <v>4496</v>
      </c>
      <c r="W2069" t="s">
        <v>4570</v>
      </c>
      <c r="X2069" t="s">
        <v>7346</v>
      </c>
      <c r="Y2069" t="s">
        <v>4483</v>
      </c>
      <c r="Z2069" t="s">
        <v>8</v>
      </c>
      <c r="AA2069">
        <v>0</v>
      </c>
      <c r="AB2069" t="s">
        <v>195</v>
      </c>
      <c r="AC2069">
        <v>0</v>
      </c>
      <c r="AD2069" t="s">
        <v>195</v>
      </c>
      <c r="AE2069">
        <v>0</v>
      </c>
      <c r="AF2069" t="s">
        <v>195</v>
      </c>
      <c r="AG2069">
        <v>0</v>
      </c>
      <c r="AH2069" t="s">
        <v>195</v>
      </c>
      <c r="AI2069">
        <v>12</v>
      </c>
      <c r="AJ2069" t="s">
        <v>106</v>
      </c>
      <c r="AK2069">
        <v>500000</v>
      </c>
      <c r="AL2069">
        <v>6000000</v>
      </c>
      <c r="AM2069" t="s">
        <v>195</v>
      </c>
      <c r="AN2069">
        <v>0</v>
      </c>
      <c r="AO2069" t="s">
        <v>5011</v>
      </c>
      <c r="AP2069">
        <v>254153</v>
      </c>
      <c r="AQ2069">
        <v>10210</v>
      </c>
      <c r="AR2069">
        <v>52754</v>
      </c>
      <c r="AS2069">
        <v>116123</v>
      </c>
      <c r="AT2069">
        <v>28800</v>
      </c>
      <c r="AU2069">
        <v>58925</v>
      </c>
      <c r="AV2069">
        <v>180000</v>
      </c>
      <c r="AW2069">
        <v>180000</v>
      </c>
      <c r="AX2069">
        <v>180000</v>
      </c>
      <c r="AY2069">
        <v>144000</v>
      </c>
      <c r="AZ2069">
        <v>123746</v>
      </c>
      <c r="BA2069">
        <v>4671289</v>
      </c>
      <c r="BB2069" t="s">
        <v>3796</v>
      </c>
      <c r="BC2069" t="s">
        <v>3797</v>
      </c>
      <c r="BD2069" t="s">
        <v>3843</v>
      </c>
      <c r="BE2069" t="s">
        <v>3853</v>
      </c>
      <c r="BF2069" t="s">
        <v>6084</v>
      </c>
      <c r="BG2069" t="s">
        <v>7116</v>
      </c>
      <c r="BH2069" t="s">
        <v>4947</v>
      </c>
      <c r="BI2069" t="s">
        <v>195</v>
      </c>
      <c r="BJ2069" t="s">
        <v>195</v>
      </c>
      <c r="BK2069" t="s">
        <v>3791</v>
      </c>
      <c r="BL2069" t="s">
        <v>5049</v>
      </c>
      <c r="BM2069" t="s">
        <v>4949</v>
      </c>
      <c r="BN2069" t="s">
        <v>5444</v>
      </c>
      <c r="BO2069" t="s">
        <v>4950</v>
      </c>
      <c r="BP2069" s="441" t="str">
        <f t="shared" si="32"/>
        <v>WA.2378.EBD.955.101.A.521811</v>
      </c>
    </row>
    <row r="2070" spans="1:68">
      <c r="A2070" t="s">
        <v>5010</v>
      </c>
      <c r="B2070" t="s">
        <v>4936</v>
      </c>
      <c r="C2070" t="s">
        <v>4937</v>
      </c>
      <c r="D2070" t="s">
        <v>3795</v>
      </c>
      <c r="E2070" t="s">
        <v>197</v>
      </c>
      <c r="F2070" t="s">
        <v>3842</v>
      </c>
      <c r="G2070" t="s">
        <v>2445</v>
      </c>
      <c r="H2070" t="s">
        <v>4938</v>
      </c>
      <c r="I2070">
        <v>5</v>
      </c>
      <c r="J2070" t="s">
        <v>5047</v>
      </c>
      <c r="K2070">
        <v>1</v>
      </c>
      <c r="L2070" t="s">
        <v>805</v>
      </c>
      <c r="M2070" t="s">
        <v>8</v>
      </c>
      <c r="N2070" t="s">
        <v>179</v>
      </c>
      <c r="O2070" t="s">
        <v>530</v>
      </c>
      <c r="P2070" t="s">
        <v>8</v>
      </c>
      <c r="Q2070" t="s">
        <v>4570</v>
      </c>
      <c r="R2070" t="s">
        <v>4940</v>
      </c>
      <c r="S2070" t="s">
        <v>195</v>
      </c>
      <c r="T2070" t="s">
        <v>4570</v>
      </c>
      <c r="U2070" t="s">
        <v>4570</v>
      </c>
      <c r="V2070" t="s">
        <v>4951</v>
      </c>
      <c r="W2070" t="s">
        <v>4496</v>
      </c>
      <c r="X2070" t="s">
        <v>7347</v>
      </c>
      <c r="Y2070" t="s">
        <v>4493</v>
      </c>
      <c r="Z2070" t="s">
        <v>8</v>
      </c>
      <c r="AA2070">
        <v>0</v>
      </c>
      <c r="AB2070" t="s">
        <v>195</v>
      </c>
      <c r="AC2070">
        <v>0</v>
      </c>
      <c r="AD2070" t="s">
        <v>195</v>
      </c>
      <c r="AE2070">
        <v>0</v>
      </c>
      <c r="AF2070" t="s">
        <v>195</v>
      </c>
      <c r="AG2070">
        <v>0</v>
      </c>
      <c r="AH2070" t="s">
        <v>195</v>
      </c>
      <c r="AI2070">
        <v>12</v>
      </c>
      <c r="AJ2070" t="s">
        <v>106</v>
      </c>
      <c r="AK2070">
        <v>500000</v>
      </c>
      <c r="AL2070">
        <v>6000000</v>
      </c>
      <c r="AM2070" t="s">
        <v>195</v>
      </c>
      <c r="AN2070">
        <v>0</v>
      </c>
      <c r="AO2070" t="s">
        <v>5011</v>
      </c>
      <c r="AP2070">
        <v>254153</v>
      </c>
      <c r="AQ2070">
        <v>10210</v>
      </c>
      <c r="AR2070">
        <v>52754</v>
      </c>
      <c r="AS2070">
        <v>116123</v>
      </c>
      <c r="AT2070">
        <v>28800</v>
      </c>
      <c r="AU2070">
        <v>58925</v>
      </c>
      <c r="AV2070">
        <v>180000</v>
      </c>
      <c r="AW2070">
        <v>180000</v>
      </c>
      <c r="AX2070">
        <v>180000</v>
      </c>
      <c r="AY2070">
        <v>144000</v>
      </c>
      <c r="AZ2070">
        <v>123746</v>
      </c>
      <c r="BA2070">
        <v>4671289</v>
      </c>
      <c r="BB2070" t="s">
        <v>3796</v>
      </c>
      <c r="BC2070" t="s">
        <v>3797</v>
      </c>
      <c r="BD2070" t="s">
        <v>3843</v>
      </c>
      <c r="BE2070" t="s">
        <v>3853</v>
      </c>
      <c r="BF2070" t="s">
        <v>6084</v>
      </c>
      <c r="BG2070" t="s">
        <v>7116</v>
      </c>
      <c r="BH2070" t="s">
        <v>4947</v>
      </c>
      <c r="BI2070" t="s">
        <v>195</v>
      </c>
      <c r="BJ2070" t="s">
        <v>195</v>
      </c>
      <c r="BK2070" t="s">
        <v>3791</v>
      </c>
      <c r="BL2070" t="s">
        <v>5450</v>
      </c>
      <c r="BM2070" t="s">
        <v>4949</v>
      </c>
      <c r="BN2070" t="s">
        <v>5444</v>
      </c>
      <c r="BO2070" t="s">
        <v>4950</v>
      </c>
      <c r="BP2070" s="441" t="str">
        <f t="shared" si="32"/>
        <v>WA.2378.EBD.955.101.A.521811</v>
      </c>
    </row>
    <row r="2071" spans="1:68">
      <c r="A2071" t="s">
        <v>5010</v>
      </c>
      <c r="B2071" t="s">
        <v>4936</v>
      </c>
      <c r="C2071" t="s">
        <v>4937</v>
      </c>
      <c r="D2071" t="s">
        <v>3795</v>
      </c>
      <c r="E2071" t="s">
        <v>197</v>
      </c>
      <c r="F2071" t="s">
        <v>3842</v>
      </c>
      <c r="G2071" t="s">
        <v>2445</v>
      </c>
      <c r="H2071" t="s">
        <v>4938</v>
      </c>
      <c r="I2071">
        <v>5</v>
      </c>
      <c r="J2071" t="s">
        <v>5047</v>
      </c>
      <c r="K2071">
        <v>1</v>
      </c>
      <c r="L2071" t="s">
        <v>805</v>
      </c>
      <c r="M2071" t="s">
        <v>508</v>
      </c>
      <c r="N2071" t="s">
        <v>3124</v>
      </c>
      <c r="O2071" t="s">
        <v>530</v>
      </c>
      <c r="P2071" t="s">
        <v>8</v>
      </c>
      <c r="Q2071" t="s">
        <v>4570</v>
      </c>
      <c r="R2071" t="s">
        <v>4940</v>
      </c>
      <c r="S2071" t="s">
        <v>195</v>
      </c>
      <c r="T2071" t="s">
        <v>4570</v>
      </c>
      <c r="U2071" t="s">
        <v>4570</v>
      </c>
      <c r="V2071" t="s">
        <v>4496</v>
      </c>
      <c r="W2071" t="s">
        <v>4570</v>
      </c>
      <c r="X2071" t="s">
        <v>7348</v>
      </c>
      <c r="Y2071" t="s">
        <v>4483</v>
      </c>
      <c r="Z2071" t="s">
        <v>8</v>
      </c>
      <c r="AA2071">
        <v>0</v>
      </c>
      <c r="AB2071" t="s">
        <v>195</v>
      </c>
      <c r="AC2071">
        <v>0</v>
      </c>
      <c r="AD2071" t="s">
        <v>195</v>
      </c>
      <c r="AE2071">
        <v>0</v>
      </c>
      <c r="AF2071" t="s">
        <v>195</v>
      </c>
      <c r="AG2071">
        <v>0</v>
      </c>
      <c r="AH2071" t="s">
        <v>195</v>
      </c>
      <c r="AI2071">
        <v>12</v>
      </c>
      <c r="AJ2071" t="s">
        <v>106</v>
      </c>
      <c r="AK2071">
        <v>500000</v>
      </c>
      <c r="AL2071">
        <v>6000000</v>
      </c>
      <c r="AM2071" t="s">
        <v>195</v>
      </c>
      <c r="AN2071">
        <v>0</v>
      </c>
      <c r="AO2071" t="s">
        <v>5011</v>
      </c>
      <c r="AP2071">
        <v>254153</v>
      </c>
      <c r="AQ2071">
        <v>10210</v>
      </c>
      <c r="AR2071">
        <v>52754</v>
      </c>
      <c r="AS2071">
        <v>116123</v>
      </c>
      <c r="AT2071">
        <v>28800</v>
      </c>
      <c r="AU2071">
        <v>58925</v>
      </c>
      <c r="AV2071">
        <v>180000</v>
      </c>
      <c r="AW2071">
        <v>180000</v>
      </c>
      <c r="AX2071">
        <v>180000</v>
      </c>
      <c r="AY2071">
        <v>144000</v>
      </c>
      <c r="AZ2071">
        <v>123746</v>
      </c>
      <c r="BA2071">
        <v>4671289</v>
      </c>
      <c r="BB2071" t="s">
        <v>3796</v>
      </c>
      <c r="BC2071" t="s">
        <v>3797</v>
      </c>
      <c r="BD2071" t="s">
        <v>3843</v>
      </c>
      <c r="BE2071" t="s">
        <v>3853</v>
      </c>
      <c r="BF2071" t="s">
        <v>6084</v>
      </c>
      <c r="BG2071" t="s">
        <v>7133</v>
      </c>
      <c r="BH2071" t="s">
        <v>4947</v>
      </c>
      <c r="BI2071" t="s">
        <v>195</v>
      </c>
      <c r="BJ2071" t="s">
        <v>195</v>
      </c>
      <c r="BK2071" t="s">
        <v>3791</v>
      </c>
      <c r="BL2071" t="s">
        <v>5049</v>
      </c>
      <c r="BM2071" t="s">
        <v>4949</v>
      </c>
      <c r="BN2071" t="s">
        <v>5444</v>
      </c>
      <c r="BO2071" t="s">
        <v>4950</v>
      </c>
      <c r="BP2071" s="441" t="str">
        <f t="shared" si="32"/>
        <v>WA.2378.EBD.955.101.B.521811</v>
      </c>
    </row>
    <row r="2072" spans="1:68">
      <c r="A2072" t="s">
        <v>5010</v>
      </c>
      <c r="B2072" t="s">
        <v>4936</v>
      </c>
      <c r="C2072" t="s">
        <v>4937</v>
      </c>
      <c r="D2072" t="s">
        <v>3795</v>
      </c>
      <c r="E2072" t="s">
        <v>197</v>
      </c>
      <c r="F2072" t="s">
        <v>3842</v>
      </c>
      <c r="G2072" t="s">
        <v>2445</v>
      </c>
      <c r="H2072" t="s">
        <v>4938</v>
      </c>
      <c r="I2072">
        <v>5</v>
      </c>
      <c r="J2072" t="s">
        <v>5047</v>
      </c>
      <c r="K2072">
        <v>1</v>
      </c>
      <c r="L2072" t="s">
        <v>805</v>
      </c>
      <c r="M2072" t="s">
        <v>508</v>
      </c>
      <c r="N2072" t="s">
        <v>3124</v>
      </c>
      <c r="O2072" t="s">
        <v>530</v>
      </c>
      <c r="P2072" t="s">
        <v>8</v>
      </c>
      <c r="Q2072" t="s">
        <v>4570</v>
      </c>
      <c r="R2072" t="s">
        <v>4940</v>
      </c>
      <c r="S2072" t="s">
        <v>195</v>
      </c>
      <c r="T2072" t="s">
        <v>4570</v>
      </c>
      <c r="U2072" t="s">
        <v>4570</v>
      </c>
      <c r="V2072" t="s">
        <v>4951</v>
      </c>
      <c r="W2072" t="s">
        <v>4496</v>
      </c>
      <c r="X2072" t="s">
        <v>7349</v>
      </c>
      <c r="Y2072" t="s">
        <v>4493</v>
      </c>
      <c r="Z2072" t="s">
        <v>8</v>
      </c>
      <c r="AA2072">
        <v>0</v>
      </c>
      <c r="AB2072" t="s">
        <v>195</v>
      </c>
      <c r="AC2072">
        <v>0</v>
      </c>
      <c r="AD2072" t="s">
        <v>195</v>
      </c>
      <c r="AE2072">
        <v>0</v>
      </c>
      <c r="AF2072" t="s">
        <v>195</v>
      </c>
      <c r="AG2072">
        <v>0</v>
      </c>
      <c r="AH2072" t="s">
        <v>195</v>
      </c>
      <c r="AI2072">
        <v>12</v>
      </c>
      <c r="AJ2072" t="s">
        <v>106</v>
      </c>
      <c r="AK2072">
        <v>500000</v>
      </c>
      <c r="AL2072">
        <v>6000000</v>
      </c>
      <c r="AM2072" t="s">
        <v>195</v>
      </c>
      <c r="AN2072">
        <v>0</v>
      </c>
      <c r="AO2072" t="s">
        <v>5011</v>
      </c>
      <c r="AP2072">
        <v>254153</v>
      </c>
      <c r="AQ2072">
        <v>10210</v>
      </c>
      <c r="AR2072">
        <v>52754</v>
      </c>
      <c r="AS2072">
        <v>116123</v>
      </c>
      <c r="AT2072">
        <v>28800</v>
      </c>
      <c r="AU2072">
        <v>58925</v>
      </c>
      <c r="AV2072">
        <v>180000</v>
      </c>
      <c r="AW2072">
        <v>180000</v>
      </c>
      <c r="AX2072">
        <v>180000</v>
      </c>
      <c r="AY2072">
        <v>144000</v>
      </c>
      <c r="AZ2072">
        <v>123746</v>
      </c>
      <c r="BA2072">
        <v>4671289</v>
      </c>
      <c r="BB2072" t="s">
        <v>3796</v>
      </c>
      <c r="BC2072" t="s">
        <v>3797</v>
      </c>
      <c r="BD2072" t="s">
        <v>3843</v>
      </c>
      <c r="BE2072" t="s">
        <v>3853</v>
      </c>
      <c r="BF2072" t="s">
        <v>6084</v>
      </c>
      <c r="BG2072" t="s">
        <v>7133</v>
      </c>
      <c r="BH2072" t="s">
        <v>4947</v>
      </c>
      <c r="BI2072" t="s">
        <v>195</v>
      </c>
      <c r="BJ2072" t="s">
        <v>195</v>
      </c>
      <c r="BK2072" t="s">
        <v>3791</v>
      </c>
      <c r="BL2072" t="s">
        <v>5450</v>
      </c>
      <c r="BM2072" t="s">
        <v>4949</v>
      </c>
      <c r="BN2072" t="s">
        <v>5444</v>
      </c>
      <c r="BO2072" t="s">
        <v>4950</v>
      </c>
      <c r="BP2072" s="441" t="str">
        <f t="shared" si="32"/>
        <v>WA.2378.EBD.955.101.B.521811</v>
      </c>
    </row>
    <row r="2073" spans="1:68">
      <c r="A2073" t="s">
        <v>5010</v>
      </c>
      <c r="B2073" t="s">
        <v>4936</v>
      </c>
      <c r="C2073" t="s">
        <v>4937</v>
      </c>
      <c r="D2073" t="s">
        <v>3795</v>
      </c>
      <c r="E2073" t="s">
        <v>197</v>
      </c>
      <c r="F2073" t="s">
        <v>3842</v>
      </c>
      <c r="G2073" t="s">
        <v>2445</v>
      </c>
      <c r="H2073" t="s">
        <v>4938</v>
      </c>
      <c r="I2073">
        <v>5</v>
      </c>
      <c r="J2073" t="s">
        <v>5047</v>
      </c>
      <c r="K2073">
        <v>1</v>
      </c>
      <c r="L2073" t="s">
        <v>805</v>
      </c>
      <c r="M2073" t="s">
        <v>511</v>
      </c>
      <c r="N2073" t="s">
        <v>181</v>
      </c>
      <c r="O2073" t="s">
        <v>530</v>
      </c>
      <c r="P2073" t="s">
        <v>8</v>
      </c>
      <c r="Q2073" t="s">
        <v>4570</v>
      </c>
      <c r="R2073" t="s">
        <v>4940</v>
      </c>
      <c r="S2073" t="s">
        <v>195</v>
      </c>
      <c r="T2073" t="s">
        <v>4570</v>
      </c>
      <c r="U2073" t="s">
        <v>4570</v>
      </c>
      <c r="V2073" t="s">
        <v>4496</v>
      </c>
      <c r="W2073" t="s">
        <v>4570</v>
      </c>
      <c r="X2073" t="s">
        <v>7350</v>
      </c>
      <c r="Y2073" t="s">
        <v>4483</v>
      </c>
      <c r="Z2073" t="s">
        <v>8</v>
      </c>
      <c r="AA2073">
        <v>0</v>
      </c>
      <c r="AB2073" t="s">
        <v>195</v>
      </c>
      <c r="AC2073">
        <v>0</v>
      </c>
      <c r="AD2073" t="s">
        <v>195</v>
      </c>
      <c r="AE2073">
        <v>0</v>
      </c>
      <c r="AF2073" t="s">
        <v>195</v>
      </c>
      <c r="AG2073">
        <v>0</v>
      </c>
      <c r="AH2073" t="s">
        <v>195</v>
      </c>
      <c r="AI2073">
        <v>12</v>
      </c>
      <c r="AJ2073" t="s">
        <v>106</v>
      </c>
      <c r="AK2073">
        <v>750000</v>
      </c>
      <c r="AL2073">
        <v>9000000</v>
      </c>
      <c r="AM2073" t="s">
        <v>195</v>
      </c>
      <c r="AN2073">
        <v>0</v>
      </c>
      <c r="AO2073" t="s">
        <v>5011</v>
      </c>
      <c r="AP2073">
        <v>381229</v>
      </c>
      <c r="AQ2073">
        <v>15315</v>
      </c>
      <c r="AR2073">
        <v>79131</v>
      </c>
      <c r="AS2073">
        <v>174184</v>
      </c>
      <c r="AT2073">
        <v>43200</v>
      </c>
      <c r="AU2073">
        <v>88387</v>
      </c>
      <c r="AV2073">
        <v>270000</v>
      </c>
      <c r="AW2073">
        <v>270000</v>
      </c>
      <c r="AX2073">
        <v>270000</v>
      </c>
      <c r="AY2073">
        <v>216000</v>
      </c>
      <c r="AZ2073">
        <v>185619</v>
      </c>
      <c r="BA2073">
        <v>7006935</v>
      </c>
      <c r="BB2073" t="s">
        <v>3796</v>
      </c>
      <c r="BC2073" t="s">
        <v>3797</v>
      </c>
      <c r="BD2073" t="s">
        <v>3843</v>
      </c>
      <c r="BE2073" t="s">
        <v>3853</v>
      </c>
      <c r="BF2073" t="s">
        <v>6084</v>
      </c>
      <c r="BG2073" t="s">
        <v>7155</v>
      </c>
      <c r="BH2073" t="s">
        <v>4947</v>
      </c>
      <c r="BI2073" t="s">
        <v>195</v>
      </c>
      <c r="BJ2073" t="s">
        <v>195</v>
      </c>
      <c r="BK2073" t="s">
        <v>3791</v>
      </c>
      <c r="BL2073" t="s">
        <v>5049</v>
      </c>
      <c r="BM2073" t="s">
        <v>4949</v>
      </c>
      <c r="BN2073" t="s">
        <v>5444</v>
      </c>
      <c r="BO2073" t="s">
        <v>4950</v>
      </c>
      <c r="BP2073" s="441" t="str">
        <f t="shared" si="32"/>
        <v>WA.2378.EBD.955.101.D.521811</v>
      </c>
    </row>
    <row r="2074" spans="1:68">
      <c r="A2074" t="s">
        <v>5010</v>
      </c>
      <c r="B2074" t="s">
        <v>4936</v>
      </c>
      <c r="C2074" t="s">
        <v>4937</v>
      </c>
      <c r="D2074" t="s">
        <v>3795</v>
      </c>
      <c r="E2074" t="s">
        <v>197</v>
      </c>
      <c r="F2074" t="s">
        <v>3842</v>
      </c>
      <c r="G2074" t="s">
        <v>2445</v>
      </c>
      <c r="H2074" t="s">
        <v>4938</v>
      </c>
      <c r="I2074">
        <v>5</v>
      </c>
      <c r="J2074" t="s">
        <v>5047</v>
      </c>
      <c r="K2074">
        <v>1</v>
      </c>
      <c r="L2074" t="s">
        <v>805</v>
      </c>
      <c r="M2074" t="s">
        <v>511</v>
      </c>
      <c r="N2074" t="s">
        <v>181</v>
      </c>
      <c r="O2074" t="s">
        <v>530</v>
      </c>
      <c r="P2074" t="s">
        <v>8</v>
      </c>
      <c r="Q2074" t="s">
        <v>4570</v>
      </c>
      <c r="R2074" t="s">
        <v>4940</v>
      </c>
      <c r="S2074" t="s">
        <v>195</v>
      </c>
      <c r="T2074" t="s">
        <v>4570</v>
      </c>
      <c r="U2074" t="s">
        <v>4570</v>
      </c>
      <c r="V2074" t="s">
        <v>4951</v>
      </c>
      <c r="W2074" t="s">
        <v>4496</v>
      </c>
      <c r="X2074" t="s">
        <v>7351</v>
      </c>
      <c r="Y2074" t="s">
        <v>4493</v>
      </c>
      <c r="Z2074" t="s">
        <v>8</v>
      </c>
      <c r="AA2074">
        <v>0</v>
      </c>
      <c r="AB2074" t="s">
        <v>195</v>
      </c>
      <c r="AC2074">
        <v>0</v>
      </c>
      <c r="AD2074" t="s">
        <v>195</v>
      </c>
      <c r="AE2074">
        <v>0</v>
      </c>
      <c r="AF2074" t="s">
        <v>195</v>
      </c>
      <c r="AG2074">
        <v>0</v>
      </c>
      <c r="AH2074" t="s">
        <v>195</v>
      </c>
      <c r="AI2074">
        <v>12</v>
      </c>
      <c r="AJ2074" t="s">
        <v>106</v>
      </c>
      <c r="AK2074">
        <v>750000</v>
      </c>
      <c r="AL2074">
        <v>9000000</v>
      </c>
      <c r="AM2074" t="s">
        <v>195</v>
      </c>
      <c r="AN2074">
        <v>0</v>
      </c>
      <c r="AO2074" t="s">
        <v>5011</v>
      </c>
      <c r="AP2074">
        <v>381229</v>
      </c>
      <c r="AQ2074">
        <v>15315</v>
      </c>
      <c r="AR2074">
        <v>79131</v>
      </c>
      <c r="AS2074">
        <v>174184</v>
      </c>
      <c r="AT2074">
        <v>43200</v>
      </c>
      <c r="AU2074">
        <v>88387</v>
      </c>
      <c r="AV2074">
        <v>270000</v>
      </c>
      <c r="AW2074">
        <v>270000</v>
      </c>
      <c r="AX2074">
        <v>270000</v>
      </c>
      <c r="AY2074">
        <v>216000</v>
      </c>
      <c r="AZ2074">
        <v>185619</v>
      </c>
      <c r="BA2074">
        <v>7006935</v>
      </c>
      <c r="BB2074" t="s">
        <v>3796</v>
      </c>
      <c r="BC2074" t="s">
        <v>3797</v>
      </c>
      <c r="BD2074" t="s">
        <v>3843</v>
      </c>
      <c r="BE2074" t="s">
        <v>3853</v>
      </c>
      <c r="BF2074" t="s">
        <v>6084</v>
      </c>
      <c r="BG2074" t="s">
        <v>7155</v>
      </c>
      <c r="BH2074" t="s">
        <v>4947</v>
      </c>
      <c r="BI2074" t="s">
        <v>195</v>
      </c>
      <c r="BJ2074" t="s">
        <v>195</v>
      </c>
      <c r="BK2074" t="s">
        <v>3791</v>
      </c>
      <c r="BL2074" t="s">
        <v>5450</v>
      </c>
      <c r="BM2074" t="s">
        <v>4949</v>
      </c>
      <c r="BN2074" t="s">
        <v>5444</v>
      </c>
      <c r="BO2074" t="s">
        <v>4950</v>
      </c>
      <c r="BP2074" s="441" t="str">
        <f t="shared" si="32"/>
        <v>WA.2378.EBD.955.101.D.521811</v>
      </c>
    </row>
    <row r="2075" spans="1:68">
      <c r="A2075" t="s">
        <v>5010</v>
      </c>
      <c r="B2075" t="s">
        <v>4936</v>
      </c>
      <c r="C2075" t="s">
        <v>4937</v>
      </c>
      <c r="D2075" t="s">
        <v>3795</v>
      </c>
      <c r="E2075" t="s">
        <v>197</v>
      </c>
      <c r="F2075" t="s">
        <v>3842</v>
      </c>
      <c r="G2075" t="s">
        <v>2445</v>
      </c>
      <c r="H2075" t="s">
        <v>4938</v>
      </c>
      <c r="I2075">
        <v>5</v>
      </c>
      <c r="J2075" t="s">
        <v>5047</v>
      </c>
      <c r="K2075">
        <v>1</v>
      </c>
      <c r="L2075" t="s">
        <v>805</v>
      </c>
      <c r="M2075" t="s">
        <v>516</v>
      </c>
      <c r="N2075" t="s">
        <v>182</v>
      </c>
      <c r="O2075" t="s">
        <v>530</v>
      </c>
      <c r="P2075" t="s">
        <v>8</v>
      </c>
      <c r="Q2075" t="s">
        <v>4570</v>
      </c>
      <c r="R2075" t="s">
        <v>4940</v>
      </c>
      <c r="S2075" t="s">
        <v>195</v>
      </c>
      <c r="T2075" t="s">
        <v>4570</v>
      </c>
      <c r="U2075" t="s">
        <v>4570</v>
      </c>
      <c r="V2075" t="s">
        <v>4496</v>
      </c>
      <c r="W2075" t="s">
        <v>4570</v>
      </c>
      <c r="X2075" t="s">
        <v>7352</v>
      </c>
      <c r="Y2075" t="s">
        <v>4483</v>
      </c>
      <c r="Z2075" t="s">
        <v>8</v>
      </c>
      <c r="AA2075">
        <v>0</v>
      </c>
      <c r="AB2075" t="s">
        <v>195</v>
      </c>
      <c r="AC2075">
        <v>0</v>
      </c>
      <c r="AD2075" t="s">
        <v>195</v>
      </c>
      <c r="AE2075">
        <v>0</v>
      </c>
      <c r="AF2075" t="s">
        <v>195</v>
      </c>
      <c r="AG2075">
        <v>0</v>
      </c>
      <c r="AH2075" t="s">
        <v>195</v>
      </c>
      <c r="AI2075">
        <v>12</v>
      </c>
      <c r="AJ2075" t="s">
        <v>106</v>
      </c>
      <c r="AK2075">
        <v>750000</v>
      </c>
      <c r="AL2075">
        <v>9000000</v>
      </c>
      <c r="AM2075" t="s">
        <v>195</v>
      </c>
      <c r="AN2075">
        <v>0</v>
      </c>
      <c r="AO2075" t="s">
        <v>5011</v>
      </c>
      <c r="AP2075">
        <v>381229</v>
      </c>
      <c r="AQ2075">
        <v>15315</v>
      </c>
      <c r="AR2075">
        <v>79131</v>
      </c>
      <c r="AS2075">
        <v>174184</v>
      </c>
      <c r="AT2075">
        <v>43200</v>
      </c>
      <c r="AU2075">
        <v>88387</v>
      </c>
      <c r="AV2075">
        <v>270000</v>
      </c>
      <c r="AW2075">
        <v>270000</v>
      </c>
      <c r="AX2075">
        <v>270000</v>
      </c>
      <c r="AY2075">
        <v>216000</v>
      </c>
      <c r="AZ2075">
        <v>185619</v>
      </c>
      <c r="BA2075">
        <v>7006935</v>
      </c>
      <c r="BB2075" t="s">
        <v>3796</v>
      </c>
      <c r="BC2075" t="s">
        <v>3797</v>
      </c>
      <c r="BD2075" t="s">
        <v>3843</v>
      </c>
      <c r="BE2075" t="s">
        <v>3853</v>
      </c>
      <c r="BF2075" t="s">
        <v>6084</v>
      </c>
      <c r="BG2075" t="s">
        <v>7161</v>
      </c>
      <c r="BH2075" t="s">
        <v>4947</v>
      </c>
      <c r="BI2075" t="s">
        <v>195</v>
      </c>
      <c r="BJ2075" t="s">
        <v>195</v>
      </c>
      <c r="BK2075" t="s">
        <v>3791</v>
      </c>
      <c r="BL2075" t="s">
        <v>5049</v>
      </c>
      <c r="BM2075" t="s">
        <v>4949</v>
      </c>
      <c r="BN2075" t="s">
        <v>5444</v>
      </c>
      <c r="BO2075" t="s">
        <v>4950</v>
      </c>
      <c r="BP2075" s="441" t="str">
        <f t="shared" si="32"/>
        <v>WA.2378.EBD.955.101.E.521811</v>
      </c>
    </row>
    <row r="2076" spans="1:68">
      <c r="A2076" t="s">
        <v>5010</v>
      </c>
      <c r="B2076" t="s">
        <v>4936</v>
      </c>
      <c r="C2076" t="s">
        <v>4937</v>
      </c>
      <c r="D2076" t="s">
        <v>3795</v>
      </c>
      <c r="E2076" t="s">
        <v>197</v>
      </c>
      <c r="F2076" t="s">
        <v>3842</v>
      </c>
      <c r="G2076" t="s">
        <v>2445</v>
      </c>
      <c r="H2076" t="s">
        <v>4938</v>
      </c>
      <c r="I2076">
        <v>5</v>
      </c>
      <c r="J2076" t="s">
        <v>5047</v>
      </c>
      <c r="K2076">
        <v>1</v>
      </c>
      <c r="L2076" t="s">
        <v>805</v>
      </c>
      <c r="M2076" t="s">
        <v>516</v>
      </c>
      <c r="N2076" t="s">
        <v>182</v>
      </c>
      <c r="O2076" t="s">
        <v>530</v>
      </c>
      <c r="P2076" t="s">
        <v>8</v>
      </c>
      <c r="Q2076" t="s">
        <v>4570</v>
      </c>
      <c r="R2076" t="s">
        <v>4940</v>
      </c>
      <c r="S2076" t="s">
        <v>195</v>
      </c>
      <c r="T2076" t="s">
        <v>4570</v>
      </c>
      <c r="U2076" t="s">
        <v>4570</v>
      </c>
      <c r="V2076" t="s">
        <v>4951</v>
      </c>
      <c r="W2076" t="s">
        <v>4496</v>
      </c>
      <c r="X2076" t="s">
        <v>7353</v>
      </c>
      <c r="Y2076" t="s">
        <v>4493</v>
      </c>
      <c r="Z2076" t="s">
        <v>8</v>
      </c>
      <c r="AA2076">
        <v>0</v>
      </c>
      <c r="AB2076" t="s">
        <v>195</v>
      </c>
      <c r="AC2076">
        <v>0</v>
      </c>
      <c r="AD2076" t="s">
        <v>195</v>
      </c>
      <c r="AE2076">
        <v>0</v>
      </c>
      <c r="AF2076" t="s">
        <v>195</v>
      </c>
      <c r="AG2076">
        <v>0</v>
      </c>
      <c r="AH2076" t="s">
        <v>195</v>
      </c>
      <c r="AI2076">
        <v>12</v>
      </c>
      <c r="AJ2076" t="s">
        <v>106</v>
      </c>
      <c r="AK2076">
        <v>750000</v>
      </c>
      <c r="AL2076">
        <v>9000000</v>
      </c>
      <c r="AM2076" t="s">
        <v>195</v>
      </c>
      <c r="AN2076">
        <v>0</v>
      </c>
      <c r="AO2076" t="s">
        <v>5011</v>
      </c>
      <c r="AP2076">
        <v>381229</v>
      </c>
      <c r="AQ2076">
        <v>15315</v>
      </c>
      <c r="AR2076">
        <v>79131</v>
      </c>
      <c r="AS2076">
        <v>174184</v>
      </c>
      <c r="AT2076">
        <v>43200</v>
      </c>
      <c r="AU2076">
        <v>88387</v>
      </c>
      <c r="AV2076">
        <v>270000</v>
      </c>
      <c r="AW2076">
        <v>270000</v>
      </c>
      <c r="AX2076">
        <v>270000</v>
      </c>
      <c r="AY2076">
        <v>216000</v>
      </c>
      <c r="AZ2076">
        <v>185619</v>
      </c>
      <c r="BA2076">
        <v>7006935</v>
      </c>
      <c r="BB2076" t="s">
        <v>3796</v>
      </c>
      <c r="BC2076" t="s">
        <v>3797</v>
      </c>
      <c r="BD2076" t="s">
        <v>3843</v>
      </c>
      <c r="BE2076" t="s">
        <v>3853</v>
      </c>
      <c r="BF2076" t="s">
        <v>6084</v>
      </c>
      <c r="BG2076" t="s">
        <v>7161</v>
      </c>
      <c r="BH2076" t="s">
        <v>4947</v>
      </c>
      <c r="BI2076" t="s">
        <v>195</v>
      </c>
      <c r="BJ2076" t="s">
        <v>195</v>
      </c>
      <c r="BK2076" t="s">
        <v>3791</v>
      </c>
      <c r="BL2076" t="s">
        <v>5450</v>
      </c>
      <c r="BM2076" t="s">
        <v>4949</v>
      </c>
      <c r="BN2076" t="s">
        <v>5444</v>
      </c>
      <c r="BO2076" t="s">
        <v>4950</v>
      </c>
      <c r="BP2076" s="441" t="str">
        <f t="shared" si="32"/>
        <v>WA.2378.EBD.955.101.E.521811</v>
      </c>
    </row>
    <row r="2077" spans="1:68">
      <c r="A2077" t="s">
        <v>5010</v>
      </c>
      <c r="B2077" t="s">
        <v>4936</v>
      </c>
      <c r="C2077" t="s">
        <v>4937</v>
      </c>
      <c r="D2077" t="s">
        <v>3795</v>
      </c>
      <c r="E2077" t="s">
        <v>197</v>
      </c>
      <c r="F2077" t="s">
        <v>3842</v>
      </c>
      <c r="G2077" t="s">
        <v>2445</v>
      </c>
      <c r="H2077" t="s">
        <v>4938</v>
      </c>
      <c r="I2077">
        <v>5</v>
      </c>
      <c r="J2077" t="s">
        <v>5047</v>
      </c>
      <c r="K2077">
        <v>1</v>
      </c>
      <c r="L2077" t="s">
        <v>805</v>
      </c>
      <c r="M2077" t="s">
        <v>566</v>
      </c>
      <c r="N2077" t="s">
        <v>183</v>
      </c>
      <c r="O2077" t="s">
        <v>530</v>
      </c>
      <c r="P2077" t="s">
        <v>8</v>
      </c>
      <c r="Q2077" t="s">
        <v>4570</v>
      </c>
      <c r="R2077" t="s">
        <v>4940</v>
      </c>
      <c r="S2077" t="s">
        <v>195</v>
      </c>
      <c r="T2077" t="s">
        <v>4570</v>
      </c>
      <c r="U2077" t="s">
        <v>4570</v>
      </c>
      <c r="V2077" t="s">
        <v>4496</v>
      </c>
      <c r="W2077" t="s">
        <v>4570</v>
      </c>
      <c r="X2077" t="s">
        <v>7354</v>
      </c>
      <c r="Y2077" t="s">
        <v>4483</v>
      </c>
      <c r="Z2077" t="s">
        <v>8</v>
      </c>
      <c r="AA2077">
        <v>0</v>
      </c>
      <c r="AB2077" t="s">
        <v>195</v>
      </c>
      <c r="AC2077">
        <v>0</v>
      </c>
      <c r="AD2077" t="s">
        <v>195</v>
      </c>
      <c r="AE2077">
        <v>0</v>
      </c>
      <c r="AF2077" t="s">
        <v>195</v>
      </c>
      <c r="AG2077">
        <v>0</v>
      </c>
      <c r="AH2077" t="s">
        <v>195</v>
      </c>
      <c r="AI2077">
        <v>12</v>
      </c>
      <c r="AJ2077" t="s">
        <v>106</v>
      </c>
      <c r="AK2077">
        <v>750000</v>
      </c>
      <c r="AL2077">
        <v>9000000</v>
      </c>
      <c r="AM2077" t="s">
        <v>195</v>
      </c>
      <c r="AN2077">
        <v>0</v>
      </c>
      <c r="AO2077" t="s">
        <v>5011</v>
      </c>
      <c r="AP2077">
        <v>381229</v>
      </c>
      <c r="AQ2077">
        <v>15315</v>
      </c>
      <c r="AR2077">
        <v>79131</v>
      </c>
      <c r="AS2077">
        <v>174184</v>
      </c>
      <c r="AT2077">
        <v>43200</v>
      </c>
      <c r="AU2077">
        <v>88387</v>
      </c>
      <c r="AV2077">
        <v>270000</v>
      </c>
      <c r="AW2077">
        <v>270000</v>
      </c>
      <c r="AX2077">
        <v>270000</v>
      </c>
      <c r="AY2077">
        <v>216000</v>
      </c>
      <c r="AZ2077">
        <v>185619</v>
      </c>
      <c r="BA2077">
        <v>7006935</v>
      </c>
      <c r="BB2077" t="s">
        <v>3796</v>
      </c>
      <c r="BC2077" t="s">
        <v>3797</v>
      </c>
      <c r="BD2077" t="s">
        <v>3843</v>
      </c>
      <c r="BE2077" t="s">
        <v>3853</v>
      </c>
      <c r="BF2077" t="s">
        <v>6084</v>
      </c>
      <c r="BG2077" t="s">
        <v>7173</v>
      </c>
      <c r="BH2077" t="s">
        <v>4947</v>
      </c>
      <c r="BI2077" t="s">
        <v>195</v>
      </c>
      <c r="BJ2077" t="s">
        <v>195</v>
      </c>
      <c r="BK2077" t="s">
        <v>3791</v>
      </c>
      <c r="BL2077" t="s">
        <v>5049</v>
      </c>
      <c r="BM2077" t="s">
        <v>4949</v>
      </c>
      <c r="BN2077" t="s">
        <v>5444</v>
      </c>
      <c r="BO2077" t="s">
        <v>4950</v>
      </c>
      <c r="BP2077" s="441" t="str">
        <f t="shared" si="32"/>
        <v>WA.2378.EBD.955.101.F.521811</v>
      </c>
    </row>
    <row r="2078" spans="1:68">
      <c r="A2078" t="s">
        <v>5010</v>
      </c>
      <c r="B2078" t="s">
        <v>4936</v>
      </c>
      <c r="C2078" t="s">
        <v>4937</v>
      </c>
      <c r="D2078" t="s">
        <v>3795</v>
      </c>
      <c r="E2078" t="s">
        <v>197</v>
      </c>
      <c r="F2078" t="s">
        <v>3842</v>
      </c>
      <c r="G2078" t="s">
        <v>2445</v>
      </c>
      <c r="H2078" t="s">
        <v>4938</v>
      </c>
      <c r="I2078">
        <v>5</v>
      </c>
      <c r="J2078" t="s">
        <v>5047</v>
      </c>
      <c r="K2078">
        <v>1</v>
      </c>
      <c r="L2078" t="s">
        <v>805</v>
      </c>
      <c r="M2078" t="s">
        <v>566</v>
      </c>
      <c r="N2078" t="s">
        <v>183</v>
      </c>
      <c r="O2078" t="s">
        <v>530</v>
      </c>
      <c r="P2078" t="s">
        <v>8</v>
      </c>
      <c r="Q2078" t="s">
        <v>4570</v>
      </c>
      <c r="R2078" t="s">
        <v>4940</v>
      </c>
      <c r="S2078" t="s">
        <v>195</v>
      </c>
      <c r="T2078" t="s">
        <v>4570</v>
      </c>
      <c r="U2078" t="s">
        <v>4570</v>
      </c>
      <c r="V2078" t="s">
        <v>4951</v>
      </c>
      <c r="W2078" t="s">
        <v>4496</v>
      </c>
      <c r="X2078" t="s">
        <v>7355</v>
      </c>
      <c r="Y2078" t="s">
        <v>4493</v>
      </c>
      <c r="Z2078" t="s">
        <v>8</v>
      </c>
      <c r="AA2078">
        <v>0</v>
      </c>
      <c r="AB2078" t="s">
        <v>195</v>
      </c>
      <c r="AC2078">
        <v>0</v>
      </c>
      <c r="AD2078" t="s">
        <v>195</v>
      </c>
      <c r="AE2078">
        <v>0</v>
      </c>
      <c r="AF2078" t="s">
        <v>195</v>
      </c>
      <c r="AG2078">
        <v>0</v>
      </c>
      <c r="AH2078" t="s">
        <v>195</v>
      </c>
      <c r="AI2078">
        <v>12</v>
      </c>
      <c r="AJ2078" t="s">
        <v>106</v>
      </c>
      <c r="AK2078">
        <v>750000</v>
      </c>
      <c r="AL2078">
        <v>9000000</v>
      </c>
      <c r="AM2078" t="s">
        <v>195</v>
      </c>
      <c r="AN2078">
        <v>0</v>
      </c>
      <c r="AO2078" t="s">
        <v>5011</v>
      </c>
      <c r="AP2078">
        <v>381229</v>
      </c>
      <c r="AQ2078">
        <v>15315</v>
      </c>
      <c r="AR2078">
        <v>79131</v>
      </c>
      <c r="AS2078">
        <v>174184</v>
      </c>
      <c r="AT2078">
        <v>43200</v>
      </c>
      <c r="AU2078">
        <v>88387</v>
      </c>
      <c r="AV2078">
        <v>270000</v>
      </c>
      <c r="AW2078">
        <v>270000</v>
      </c>
      <c r="AX2078">
        <v>270000</v>
      </c>
      <c r="AY2078">
        <v>216000</v>
      </c>
      <c r="AZ2078">
        <v>185619</v>
      </c>
      <c r="BA2078">
        <v>7006935</v>
      </c>
      <c r="BB2078" t="s">
        <v>3796</v>
      </c>
      <c r="BC2078" t="s">
        <v>3797</v>
      </c>
      <c r="BD2078" t="s">
        <v>3843</v>
      </c>
      <c r="BE2078" t="s">
        <v>3853</v>
      </c>
      <c r="BF2078" t="s">
        <v>6084</v>
      </c>
      <c r="BG2078" t="s">
        <v>7173</v>
      </c>
      <c r="BH2078" t="s">
        <v>4947</v>
      </c>
      <c r="BI2078" t="s">
        <v>195</v>
      </c>
      <c r="BJ2078" t="s">
        <v>195</v>
      </c>
      <c r="BK2078" t="s">
        <v>3791</v>
      </c>
      <c r="BL2078" t="s">
        <v>5450</v>
      </c>
      <c r="BM2078" t="s">
        <v>4949</v>
      </c>
      <c r="BN2078" t="s">
        <v>5444</v>
      </c>
      <c r="BO2078" t="s">
        <v>4950</v>
      </c>
      <c r="BP2078" s="441" t="str">
        <f t="shared" si="32"/>
        <v>WA.2378.EBD.955.101.F.521811</v>
      </c>
    </row>
    <row r="2079" spans="1:68">
      <c r="A2079" t="s">
        <v>5010</v>
      </c>
      <c r="B2079" t="s">
        <v>4936</v>
      </c>
      <c r="C2079" t="s">
        <v>4937</v>
      </c>
      <c r="D2079" t="s">
        <v>3795</v>
      </c>
      <c r="E2079" t="s">
        <v>197</v>
      </c>
      <c r="F2079" t="s">
        <v>3842</v>
      </c>
      <c r="G2079" t="s">
        <v>2445</v>
      </c>
      <c r="H2079" t="s">
        <v>4938</v>
      </c>
      <c r="I2079">
        <v>5</v>
      </c>
      <c r="J2079" t="s">
        <v>6085</v>
      </c>
      <c r="K2079">
        <v>1</v>
      </c>
      <c r="L2079" t="s">
        <v>805</v>
      </c>
      <c r="M2079" t="s">
        <v>8</v>
      </c>
      <c r="N2079" t="s">
        <v>133</v>
      </c>
      <c r="O2079" t="s">
        <v>530</v>
      </c>
      <c r="P2079" t="s">
        <v>8</v>
      </c>
      <c r="Q2079" t="s">
        <v>4570</v>
      </c>
      <c r="R2079" t="s">
        <v>4940</v>
      </c>
      <c r="S2079" t="s">
        <v>195</v>
      </c>
      <c r="T2079" t="s">
        <v>4570</v>
      </c>
      <c r="U2079" t="s">
        <v>4570</v>
      </c>
      <c r="V2079" t="s">
        <v>4496</v>
      </c>
      <c r="W2079" t="s">
        <v>4570</v>
      </c>
      <c r="X2079" t="s">
        <v>7356</v>
      </c>
      <c r="Y2079" t="s">
        <v>4483</v>
      </c>
      <c r="Z2079" t="s">
        <v>8</v>
      </c>
      <c r="AA2079">
        <v>0</v>
      </c>
      <c r="AB2079" t="s">
        <v>195</v>
      </c>
      <c r="AC2079">
        <v>0</v>
      </c>
      <c r="AD2079" t="s">
        <v>195</v>
      </c>
      <c r="AE2079">
        <v>0</v>
      </c>
      <c r="AF2079" t="s">
        <v>195</v>
      </c>
      <c r="AG2079">
        <v>0</v>
      </c>
      <c r="AH2079" t="s">
        <v>195</v>
      </c>
      <c r="AI2079">
        <v>12</v>
      </c>
      <c r="AJ2079" t="s">
        <v>106</v>
      </c>
      <c r="AK2079">
        <v>1000000</v>
      </c>
      <c r="AL2079">
        <v>12000000</v>
      </c>
      <c r="AM2079" t="s">
        <v>195</v>
      </c>
      <c r="AN2079">
        <v>0</v>
      </c>
      <c r="AO2079" t="s">
        <v>5011</v>
      </c>
      <c r="AP2079">
        <v>45720</v>
      </c>
      <c r="AQ2079">
        <v>0</v>
      </c>
      <c r="AR2079">
        <v>210048</v>
      </c>
      <c r="AS2079">
        <v>38880</v>
      </c>
      <c r="AT2079">
        <v>49830</v>
      </c>
      <c r="AU2079">
        <v>829192</v>
      </c>
      <c r="AV2079">
        <v>468413</v>
      </c>
      <c r="AW2079">
        <v>356513</v>
      </c>
      <c r="AX2079">
        <v>464813</v>
      </c>
      <c r="AY2079">
        <v>470813</v>
      </c>
      <c r="AZ2079">
        <v>470813</v>
      </c>
      <c r="BA2079">
        <v>8594965</v>
      </c>
      <c r="BB2079" t="s">
        <v>3796</v>
      </c>
      <c r="BC2079" t="s">
        <v>3797</v>
      </c>
      <c r="BD2079" t="s">
        <v>3843</v>
      </c>
      <c r="BE2079" t="s">
        <v>6087</v>
      </c>
      <c r="BF2079" t="s">
        <v>6088</v>
      </c>
      <c r="BG2079" t="s">
        <v>7179</v>
      </c>
      <c r="BH2079" t="s">
        <v>4947</v>
      </c>
      <c r="BI2079" t="s">
        <v>195</v>
      </c>
      <c r="BJ2079" t="s">
        <v>195</v>
      </c>
      <c r="BK2079" t="s">
        <v>3791</v>
      </c>
      <c r="BL2079" t="s">
        <v>5049</v>
      </c>
      <c r="BM2079" t="s">
        <v>4949</v>
      </c>
      <c r="BN2079" t="s">
        <v>5444</v>
      </c>
      <c r="BO2079" t="s">
        <v>4950</v>
      </c>
      <c r="BP2079" s="441" t="str">
        <f t="shared" si="32"/>
        <v>WA.2378.EBD.974.101.A.521811</v>
      </c>
    </row>
    <row r="2080" spans="1:68">
      <c r="A2080" t="s">
        <v>5010</v>
      </c>
      <c r="B2080" t="s">
        <v>4936</v>
      </c>
      <c r="C2080" t="s">
        <v>4937</v>
      </c>
      <c r="D2080" t="s">
        <v>3795</v>
      </c>
      <c r="E2080" t="s">
        <v>197</v>
      </c>
      <c r="F2080" t="s">
        <v>3842</v>
      </c>
      <c r="G2080" t="s">
        <v>2445</v>
      </c>
      <c r="H2080" t="s">
        <v>4938</v>
      </c>
      <c r="I2080">
        <v>5</v>
      </c>
      <c r="J2080" t="s">
        <v>6085</v>
      </c>
      <c r="K2080">
        <v>1</v>
      </c>
      <c r="L2080" t="s">
        <v>805</v>
      </c>
      <c r="M2080" t="s">
        <v>8</v>
      </c>
      <c r="N2080" t="s">
        <v>133</v>
      </c>
      <c r="O2080" t="s">
        <v>530</v>
      </c>
      <c r="P2080" t="s">
        <v>8</v>
      </c>
      <c r="Q2080" t="s">
        <v>4570</v>
      </c>
      <c r="R2080" t="s">
        <v>4940</v>
      </c>
      <c r="S2080" t="s">
        <v>195</v>
      </c>
      <c r="T2080" t="s">
        <v>4570</v>
      </c>
      <c r="U2080" t="s">
        <v>4570</v>
      </c>
      <c r="V2080" t="s">
        <v>4951</v>
      </c>
      <c r="W2080" t="s">
        <v>4496</v>
      </c>
      <c r="X2080" t="s">
        <v>7357</v>
      </c>
      <c r="Y2080" t="s">
        <v>4493</v>
      </c>
      <c r="Z2080" t="s">
        <v>8</v>
      </c>
      <c r="AA2080">
        <v>0</v>
      </c>
      <c r="AB2080" t="s">
        <v>195</v>
      </c>
      <c r="AC2080">
        <v>0</v>
      </c>
      <c r="AD2080" t="s">
        <v>195</v>
      </c>
      <c r="AE2080">
        <v>0</v>
      </c>
      <c r="AF2080" t="s">
        <v>195</v>
      </c>
      <c r="AG2080">
        <v>0</v>
      </c>
      <c r="AH2080" t="s">
        <v>195</v>
      </c>
      <c r="AI2080">
        <v>12</v>
      </c>
      <c r="AJ2080" t="s">
        <v>106</v>
      </c>
      <c r="AK2080">
        <v>1000000</v>
      </c>
      <c r="AL2080">
        <v>12000000</v>
      </c>
      <c r="AM2080" t="s">
        <v>195</v>
      </c>
      <c r="AN2080">
        <v>0</v>
      </c>
      <c r="AO2080" t="s">
        <v>5011</v>
      </c>
      <c r="AP2080">
        <v>45720</v>
      </c>
      <c r="AQ2080">
        <v>0</v>
      </c>
      <c r="AR2080">
        <v>210048</v>
      </c>
      <c r="AS2080">
        <v>38880</v>
      </c>
      <c r="AT2080">
        <v>49830</v>
      </c>
      <c r="AU2080">
        <v>829192</v>
      </c>
      <c r="AV2080">
        <v>468413</v>
      </c>
      <c r="AW2080">
        <v>356513</v>
      </c>
      <c r="AX2080">
        <v>464813</v>
      </c>
      <c r="AY2080">
        <v>470813</v>
      </c>
      <c r="AZ2080">
        <v>470813</v>
      </c>
      <c r="BA2080">
        <v>8594965</v>
      </c>
      <c r="BB2080" t="s">
        <v>3796</v>
      </c>
      <c r="BC2080" t="s">
        <v>3797</v>
      </c>
      <c r="BD2080" t="s">
        <v>3843</v>
      </c>
      <c r="BE2080" t="s">
        <v>6087</v>
      </c>
      <c r="BF2080" t="s">
        <v>6088</v>
      </c>
      <c r="BG2080" t="s">
        <v>7179</v>
      </c>
      <c r="BH2080" t="s">
        <v>4947</v>
      </c>
      <c r="BI2080" t="s">
        <v>195</v>
      </c>
      <c r="BJ2080" t="s">
        <v>195</v>
      </c>
      <c r="BK2080" t="s">
        <v>3791</v>
      </c>
      <c r="BL2080" t="s">
        <v>5450</v>
      </c>
      <c r="BM2080" t="s">
        <v>4949</v>
      </c>
      <c r="BN2080" t="s">
        <v>5444</v>
      </c>
      <c r="BO2080" t="s">
        <v>4950</v>
      </c>
      <c r="BP2080" s="441" t="str">
        <f t="shared" si="32"/>
        <v>WA.2378.EBD.974.101.A.521811</v>
      </c>
    </row>
    <row r="2081" spans="1:68">
      <c r="A2081" t="s">
        <v>5010</v>
      </c>
      <c r="B2081" t="s">
        <v>4936</v>
      </c>
      <c r="C2081" t="s">
        <v>4937</v>
      </c>
      <c r="D2081" t="s">
        <v>3795</v>
      </c>
      <c r="E2081" t="s">
        <v>197</v>
      </c>
      <c r="F2081" t="s">
        <v>3842</v>
      </c>
      <c r="G2081" t="s">
        <v>2445</v>
      </c>
      <c r="H2081" t="s">
        <v>4938</v>
      </c>
      <c r="I2081">
        <v>5</v>
      </c>
      <c r="J2081" t="s">
        <v>6085</v>
      </c>
      <c r="K2081">
        <v>1</v>
      </c>
      <c r="L2081" t="s">
        <v>805</v>
      </c>
      <c r="M2081" t="s">
        <v>508</v>
      </c>
      <c r="N2081" t="s">
        <v>3383</v>
      </c>
      <c r="O2081" t="s">
        <v>530</v>
      </c>
      <c r="P2081" t="s">
        <v>8</v>
      </c>
      <c r="Q2081" t="s">
        <v>4570</v>
      </c>
      <c r="R2081" t="s">
        <v>4940</v>
      </c>
      <c r="S2081" t="s">
        <v>195</v>
      </c>
      <c r="T2081" t="s">
        <v>4570</v>
      </c>
      <c r="U2081" t="s">
        <v>4570</v>
      </c>
      <c r="V2081" t="s">
        <v>4496</v>
      </c>
      <c r="W2081" t="s">
        <v>4570</v>
      </c>
      <c r="X2081" t="s">
        <v>7358</v>
      </c>
      <c r="Y2081" t="s">
        <v>4483</v>
      </c>
      <c r="Z2081" t="s">
        <v>8</v>
      </c>
      <c r="AA2081">
        <v>0</v>
      </c>
      <c r="AB2081" t="s">
        <v>195</v>
      </c>
      <c r="AC2081">
        <v>0</v>
      </c>
      <c r="AD2081" t="s">
        <v>195</v>
      </c>
      <c r="AE2081">
        <v>0</v>
      </c>
      <c r="AF2081" t="s">
        <v>195</v>
      </c>
      <c r="AG2081">
        <v>0</v>
      </c>
      <c r="AH2081" t="s">
        <v>195</v>
      </c>
      <c r="AI2081">
        <v>12</v>
      </c>
      <c r="AJ2081" t="s">
        <v>106</v>
      </c>
      <c r="AK2081">
        <v>1000000</v>
      </c>
      <c r="AL2081">
        <v>12000000</v>
      </c>
      <c r="AM2081" t="s">
        <v>195</v>
      </c>
      <c r="AN2081">
        <v>0</v>
      </c>
      <c r="AO2081" t="s">
        <v>5011</v>
      </c>
      <c r="AP2081">
        <v>45720</v>
      </c>
      <c r="AQ2081">
        <v>0</v>
      </c>
      <c r="AR2081">
        <v>210048</v>
      </c>
      <c r="AS2081">
        <v>38880</v>
      </c>
      <c r="AT2081">
        <v>49830</v>
      </c>
      <c r="AU2081">
        <v>829192</v>
      </c>
      <c r="AV2081">
        <v>468413</v>
      </c>
      <c r="AW2081">
        <v>356513</v>
      </c>
      <c r="AX2081">
        <v>464813</v>
      </c>
      <c r="AY2081">
        <v>470813</v>
      </c>
      <c r="AZ2081">
        <v>470813</v>
      </c>
      <c r="BA2081">
        <v>8594965</v>
      </c>
      <c r="BB2081" t="s">
        <v>3796</v>
      </c>
      <c r="BC2081" t="s">
        <v>3797</v>
      </c>
      <c r="BD2081" t="s">
        <v>3843</v>
      </c>
      <c r="BE2081" t="s">
        <v>6087</v>
      </c>
      <c r="BF2081" t="s">
        <v>6088</v>
      </c>
      <c r="BG2081" t="s">
        <v>7183</v>
      </c>
      <c r="BH2081" t="s">
        <v>4947</v>
      </c>
      <c r="BI2081" t="s">
        <v>195</v>
      </c>
      <c r="BJ2081" t="s">
        <v>195</v>
      </c>
      <c r="BK2081" t="s">
        <v>3791</v>
      </c>
      <c r="BL2081" t="s">
        <v>5049</v>
      </c>
      <c r="BM2081" t="s">
        <v>4949</v>
      </c>
      <c r="BN2081" t="s">
        <v>5444</v>
      </c>
      <c r="BO2081" t="s">
        <v>4950</v>
      </c>
      <c r="BP2081" s="441" t="str">
        <f t="shared" si="32"/>
        <v>WA.2378.EBD.974.101.B.521811</v>
      </c>
    </row>
    <row r="2082" spans="1:68">
      <c r="A2082" t="s">
        <v>5010</v>
      </c>
      <c r="B2082" t="s">
        <v>4936</v>
      </c>
      <c r="C2082" t="s">
        <v>4937</v>
      </c>
      <c r="D2082" t="s">
        <v>3795</v>
      </c>
      <c r="E2082" t="s">
        <v>197</v>
      </c>
      <c r="F2082" t="s">
        <v>3842</v>
      </c>
      <c r="G2082" t="s">
        <v>2445</v>
      </c>
      <c r="H2082" t="s">
        <v>4938</v>
      </c>
      <c r="I2082">
        <v>5</v>
      </c>
      <c r="J2082" t="s">
        <v>6085</v>
      </c>
      <c r="K2082">
        <v>1</v>
      </c>
      <c r="L2082" t="s">
        <v>805</v>
      </c>
      <c r="M2082" t="s">
        <v>508</v>
      </c>
      <c r="N2082" t="s">
        <v>3383</v>
      </c>
      <c r="O2082" t="s">
        <v>530</v>
      </c>
      <c r="P2082" t="s">
        <v>8</v>
      </c>
      <c r="Q2082" t="s">
        <v>4570</v>
      </c>
      <c r="R2082" t="s">
        <v>4940</v>
      </c>
      <c r="S2082" t="s">
        <v>195</v>
      </c>
      <c r="T2082" t="s">
        <v>4570</v>
      </c>
      <c r="U2082" t="s">
        <v>4570</v>
      </c>
      <c r="V2082" t="s">
        <v>4951</v>
      </c>
      <c r="W2082" t="s">
        <v>4496</v>
      </c>
      <c r="X2082" t="s">
        <v>7359</v>
      </c>
      <c r="Y2082" t="s">
        <v>4493</v>
      </c>
      <c r="Z2082" t="s">
        <v>8</v>
      </c>
      <c r="AA2082">
        <v>0</v>
      </c>
      <c r="AB2082" t="s">
        <v>195</v>
      </c>
      <c r="AC2082">
        <v>0</v>
      </c>
      <c r="AD2082" t="s">
        <v>195</v>
      </c>
      <c r="AE2082">
        <v>0</v>
      </c>
      <c r="AF2082" t="s">
        <v>195</v>
      </c>
      <c r="AG2082">
        <v>0</v>
      </c>
      <c r="AH2082" t="s">
        <v>195</v>
      </c>
      <c r="AI2082">
        <v>12</v>
      </c>
      <c r="AJ2082" t="s">
        <v>106</v>
      </c>
      <c r="AK2082">
        <v>1000000</v>
      </c>
      <c r="AL2082">
        <v>12000000</v>
      </c>
      <c r="AM2082" t="s">
        <v>195</v>
      </c>
      <c r="AN2082">
        <v>0</v>
      </c>
      <c r="AO2082" t="s">
        <v>5011</v>
      </c>
      <c r="AP2082">
        <v>45720</v>
      </c>
      <c r="AQ2082">
        <v>0</v>
      </c>
      <c r="AR2082">
        <v>210048</v>
      </c>
      <c r="AS2082">
        <v>38880</v>
      </c>
      <c r="AT2082">
        <v>49830</v>
      </c>
      <c r="AU2082">
        <v>829192</v>
      </c>
      <c r="AV2082">
        <v>468413</v>
      </c>
      <c r="AW2082">
        <v>356513</v>
      </c>
      <c r="AX2082">
        <v>464813</v>
      </c>
      <c r="AY2082">
        <v>470813</v>
      </c>
      <c r="AZ2082">
        <v>470813</v>
      </c>
      <c r="BA2082">
        <v>8594965</v>
      </c>
      <c r="BB2082" t="s">
        <v>3796</v>
      </c>
      <c r="BC2082" t="s">
        <v>3797</v>
      </c>
      <c r="BD2082" t="s">
        <v>3843</v>
      </c>
      <c r="BE2082" t="s">
        <v>6087</v>
      </c>
      <c r="BF2082" t="s">
        <v>6088</v>
      </c>
      <c r="BG2082" t="s">
        <v>7183</v>
      </c>
      <c r="BH2082" t="s">
        <v>4947</v>
      </c>
      <c r="BI2082" t="s">
        <v>195</v>
      </c>
      <c r="BJ2082" t="s">
        <v>195</v>
      </c>
      <c r="BK2082" t="s">
        <v>3791</v>
      </c>
      <c r="BL2082" t="s">
        <v>5450</v>
      </c>
      <c r="BM2082" t="s">
        <v>4949</v>
      </c>
      <c r="BN2082" t="s">
        <v>5444</v>
      </c>
      <c r="BO2082" t="s">
        <v>4950</v>
      </c>
      <c r="BP2082" s="441" t="str">
        <f t="shared" si="32"/>
        <v>WA.2378.EBD.974.101.B.521811</v>
      </c>
    </row>
    <row r="2083" spans="1:68">
      <c r="A2083" t="s">
        <v>5010</v>
      </c>
      <c r="B2083" t="s">
        <v>4936</v>
      </c>
      <c r="C2083" t="s">
        <v>4937</v>
      </c>
      <c r="D2083" t="s">
        <v>3795</v>
      </c>
      <c r="E2083" t="s">
        <v>197</v>
      </c>
      <c r="F2083" t="s">
        <v>3842</v>
      </c>
      <c r="G2083" t="s">
        <v>2445</v>
      </c>
      <c r="H2083" t="s">
        <v>4938</v>
      </c>
      <c r="I2083">
        <v>5</v>
      </c>
      <c r="J2083" t="s">
        <v>6085</v>
      </c>
      <c r="K2083">
        <v>1</v>
      </c>
      <c r="L2083" t="s">
        <v>805</v>
      </c>
      <c r="M2083" t="s">
        <v>509</v>
      </c>
      <c r="N2083" t="s">
        <v>3406</v>
      </c>
      <c r="O2083" t="s">
        <v>530</v>
      </c>
      <c r="P2083" t="s">
        <v>8</v>
      </c>
      <c r="Q2083" t="s">
        <v>4570</v>
      </c>
      <c r="R2083" t="s">
        <v>4940</v>
      </c>
      <c r="S2083" t="s">
        <v>195</v>
      </c>
      <c r="T2083" t="s">
        <v>4570</v>
      </c>
      <c r="U2083" t="s">
        <v>4570</v>
      </c>
      <c r="V2083" t="s">
        <v>4496</v>
      </c>
      <c r="W2083" t="s">
        <v>4570</v>
      </c>
      <c r="X2083" t="s">
        <v>7360</v>
      </c>
      <c r="Y2083" t="s">
        <v>4483</v>
      </c>
      <c r="Z2083" t="s">
        <v>8</v>
      </c>
      <c r="AA2083">
        <v>0</v>
      </c>
      <c r="AB2083" t="s">
        <v>195</v>
      </c>
      <c r="AC2083">
        <v>0</v>
      </c>
      <c r="AD2083" t="s">
        <v>195</v>
      </c>
      <c r="AE2083">
        <v>0</v>
      </c>
      <c r="AF2083" t="s">
        <v>195</v>
      </c>
      <c r="AG2083">
        <v>0</v>
      </c>
      <c r="AH2083" t="s">
        <v>195</v>
      </c>
      <c r="AI2083">
        <v>12</v>
      </c>
      <c r="AJ2083" t="s">
        <v>106</v>
      </c>
      <c r="AK2083">
        <v>1000000</v>
      </c>
      <c r="AL2083">
        <v>12000000</v>
      </c>
      <c r="AM2083" t="s">
        <v>195</v>
      </c>
      <c r="AN2083">
        <v>0</v>
      </c>
      <c r="AO2083" t="s">
        <v>5011</v>
      </c>
      <c r="AP2083">
        <v>45720</v>
      </c>
      <c r="AQ2083">
        <v>0</v>
      </c>
      <c r="AR2083">
        <v>210048</v>
      </c>
      <c r="AS2083">
        <v>38880</v>
      </c>
      <c r="AT2083">
        <v>49830</v>
      </c>
      <c r="AU2083">
        <v>829192</v>
      </c>
      <c r="AV2083">
        <v>468413</v>
      </c>
      <c r="AW2083">
        <v>356513</v>
      </c>
      <c r="AX2083">
        <v>464813</v>
      </c>
      <c r="AY2083">
        <v>470813</v>
      </c>
      <c r="AZ2083">
        <v>470813</v>
      </c>
      <c r="BA2083">
        <v>8594965</v>
      </c>
      <c r="BB2083" t="s">
        <v>3796</v>
      </c>
      <c r="BC2083" t="s">
        <v>3797</v>
      </c>
      <c r="BD2083" t="s">
        <v>3843</v>
      </c>
      <c r="BE2083" t="s">
        <v>6087</v>
      </c>
      <c r="BF2083" t="s">
        <v>6088</v>
      </c>
      <c r="BG2083" t="s">
        <v>7186</v>
      </c>
      <c r="BH2083" t="s">
        <v>4947</v>
      </c>
      <c r="BI2083" t="s">
        <v>195</v>
      </c>
      <c r="BJ2083" t="s">
        <v>195</v>
      </c>
      <c r="BK2083" t="s">
        <v>3791</v>
      </c>
      <c r="BL2083" t="s">
        <v>5049</v>
      </c>
      <c r="BM2083" t="s">
        <v>4949</v>
      </c>
      <c r="BN2083" t="s">
        <v>5444</v>
      </c>
      <c r="BO2083" t="s">
        <v>4950</v>
      </c>
      <c r="BP2083" s="441" t="str">
        <f t="shared" si="32"/>
        <v>WA.2378.EBD.974.101.C.521811</v>
      </c>
    </row>
    <row r="2084" spans="1:68">
      <c r="A2084" t="s">
        <v>5010</v>
      </c>
      <c r="B2084" t="s">
        <v>4936</v>
      </c>
      <c r="C2084" t="s">
        <v>4937</v>
      </c>
      <c r="D2084" t="s">
        <v>3795</v>
      </c>
      <c r="E2084" t="s">
        <v>197</v>
      </c>
      <c r="F2084" t="s">
        <v>3842</v>
      </c>
      <c r="G2084" t="s">
        <v>2445</v>
      </c>
      <c r="H2084" t="s">
        <v>4938</v>
      </c>
      <c r="I2084">
        <v>5</v>
      </c>
      <c r="J2084" t="s">
        <v>6085</v>
      </c>
      <c r="K2084">
        <v>1</v>
      </c>
      <c r="L2084" t="s">
        <v>805</v>
      </c>
      <c r="M2084" t="s">
        <v>509</v>
      </c>
      <c r="N2084" t="s">
        <v>3406</v>
      </c>
      <c r="O2084" t="s">
        <v>530</v>
      </c>
      <c r="P2084" t="s">
        <v>8</v>
      </c>
      <c r="Q2084" t="s">
        <v>4570</v>
      </c>
      <c r="R2084" t="s">
        <v>4940</v>
      </c>
      <c r="S2084" t="s">
        <v>195</v>
      </c>
      <c r="T2084" t="s">
        <v>4570</v>
      </c>
      <c r="U2084" t="s">
        <v>4570</v>
      </c>
      <c r="V2084" t="s">
        <v>4951</v>
      </c>
      <c r="W2084" t="s">
        <v>4496</v>
      </c>
      <c r="X2084" t="s">
        <v>7361</v>
      </c>
      <c r="Y2084" t="s">
        <v>4493</v>
      </c>
      <c r="Z2084" t="s">
        <v>8</v>
      </c>
      <c r="AA2084">
        <v>0</v>
      </c>
      <c r="AB2084" t="s">
        <v>195</v>
      </c>
      <c r="AC2084">
        <v>0</v>
      </c>
      <c r="AD2084" t="s">
        <v>195</v>
      </c>
      <c r="AE2084">
        <v>0</v>
      </c>
      <c r="AF2084" t="s">
        <v>195</v>
      </c>
      <c r="AG2084">
        <v>0</v>
      </c>
      <c r="AH2084" t="s">
        <v>195</v>
      </c>
      <c r="AI2084">
        <v>12</v>
      </c>
      <c r="AJ2084" t="s">
        <v>106</v>
      </c>
      <c r="AK2084">
        <v>1000000</v>
      </c>
      <c r="AL2084">
        <v>12000000</v>
      </c>
      <c r="AM2084" t="s">
        <v>195</v>
      </c>
      <c r="AN2084">
        <v>0</v>
      </c>
      <c r="AO2084" t="s">
        <v>5011</v>
      </c>
      <c r="AP2084">
        <v>45720</v>
      </c>
      <c r="AQ2084">
        <v>0</v>
      </c>
      <c r="AR2084">
        <v>210048</v>
      </c>
      <c r="AS2084">
        <v>38880</v>
      </c>
      <c r="AT2084">
        <v>49830</v>
      </c>
      <c r="AU2084">
        <v>829192</v>
      </c>
      <c r="AV2084">
        <v>468413</v>
      </c>
      <c r="AW2084">
        <v>356513</v>
      </c>
      <c r="AX2084">
        <v>464813</v>
      </c>
      <c r="AY2084">
        <v>470813</v>
      </c>
      <c r="AZ2084">
        <v>470813</v>
      </c>
      <c r="BA2084">
        <v>8594965</v>
      </c>
      <c r="BB2084" t="s">
        <v>3796</v>
      </c>
      <c r="BC2084" t="s">
        <v>3797</v>
      </c>
      <c r="BD2084" t="s">
        <v>3843</v>
      </c>
      <c r="BE2084" t="s">
        <v>6087</v>
      </c>
      <c r="BF2084" t="s">
        <v>6088</v>
      </c>
      <c r="BG2084" t="s">
        <v>7186</v>
      </c>
      <c r="BH2084" t="s">
        <v>4947</v>
      </c>
      <c r="BI2084" t="s">
        <v>195</v>
      </c>
      <c r="BJ2084" t="s">
        <v>195</v>
      </c>
      <c r="BK2084" t="s">
        <v>3791</v>
      </c>
      <c r="BL2084" t="s">
        <v>5450</v>
      </c>
      <c r="BM2084" t="s">
        <v>4949</v>
      </c>
      <c r="BN2084" t="s">
        <v>5444</v>
      </c>
      <c r="BO2084" t="s">
        <v>4950</v>
      </c>
      <c r="BP2084" s="441" t="str">
        <f t="shared" si="32"/>
        <v>WA.2378.EBD.974.101.C.521811</v>
      </c>
    </row>
    <row r="2085" spans="1:68">
      <c r="A2085" t="s">
        <v>5010</v>
      </c>
      <c r="B2085" t="s">
        <v>4936</v>
      </c>
      <c r="C2085" t="s">
        <v>4937</v>
      </c>
      <c r="D2085" t="s">
        <v>3795</v>
      </c>
      <c r="E2085" t="s">
        <v>197</v>
      </c>
      <c r="F2085" t="s">
        <v>3842</v>
      </c>
      <c r="G2085" t="s">
        <v>2445</v>
      </c>
      <c r="H2085" t="s">
        <v>4938</v>
      </c>
      <c r="I2085">
        <v>5</v>
      </c>
      <c r="J2085" t="s">
        <v>6085</v>
      </c>
      <c r="K2085">
        <v>1</v>
      </c>
      <c r="L2085" t="s">
        <v>805</v>
      </c>
      <c r="M2085" t="s">
        <v>511</v>
      </c>
      <c r="N2085" t="s">
        <v>3416</v>
      </c>
      <c r="O2085" t="s">
        <v>530</v>
      </c>
      <c r="P2085" t="s">
        <v>8</v>
      </c>
      <c r="Q2085" t="s">
        <v>4570</v>
      </c>
      <c r="R2085" t="s">
        <v>4940</v>
      </c>
      <c r="S2085" t="s">
        <v>195</v>
      </c>
      <c r="T2085" t="s">
        <v>4570</v>
      </c>
      <c r="U2085" t="s">
        <v>4570</v>
      </c>
      <c r="V2085" t="s">
        <v>4496</v>
      </c>
      <c r="W2085" t="s">
        <v>4570</v>
      </c>
      <c r="X2085" t="s">
        <v>7362</v>
      </c>
      <c r="Y2085" t="s">
        <v>4483</v>
      </c>
      <c r="Z2085" t="s">
        <v>8</v>
      </c>
      <c r="AA2085">
        <v>0</v>
      </c>
      <c r="AB2085" t="s">
        <v>195</v>
      </c>
      <c r="AC2085">
        <v>0</v>
      </c>
      <c r="AD2085" t="s">
        <v>195</v>
      </c>
      <c r="AE2085">
        <v>0</v>
      </c>
      <c r="AF2085" t="s">
        <v>195</v>
      </c>
      <c r="AG2085">
        <v>0</v>
      </c>
      <c r="AH2085" t="s">
        <v>195</v>
      </c>
      <c r="AI2085">
        <v>12</v>
      </c>
      <c r="AJ2085" t="s">
        <v>106</v>
      </c>
      <c r="AK2085">
        <v>500000</v>
      </c>
      <c r="AL2085">
        <v>6000000</v>
      </c>
      <c r="AM2085" t="s">
        <v>195</v>
      </c>
      <c r="AN2085">
        <v>0</v>
      </c>
      <c r="AO2085" t="s">
        <v>5011</v>
      </c>
      <c r="AP2085">
        <v>22860</v>
      </c>
      <c r="AQ2085">
        <v>0</v>
      </c>
      <c r="AR2085">
        <v>105024</v>
      </c>
      <c r="AS2085">
        <v>19440</v>
      </c>
      <c r="AT2085">
        <v>24915</v>
      </c>
      <c r="AU2085">
        <v>414596</v>
      </c>
      <c r="AV2085">
        <v>234206</v>
      </c>
      <c r="AW2085">
        <v>178256</v>
      </c>
      <c r="AX2085">
        <v>232406</v>
      </c>
      <c r="AY2085">
        <v>235406</v>
      </c>
      <c r="AZ2085">
        <v>235406</v>
      </c>
      <c r="BA2085">
        <v>4297485</v>
      </c>
      <c r="BB2085" t="s">
        <v>3796</v>
      </c>
      <c r="BC2085" t="s">
        <v>3797</v>
      </c>
      <c r="BD2085" t="s">
        <v>3843</v>
      </c>
      <c r="BE2085" t="s">
        <v>6087</v>
      </c>
      <c r="BF2085" t="s">
        <v>6088</v>
      </c>
      <c r="BG2085" t="s">
        <v>7188</v>
      </c>
      <c r="BH2085" t="s">
        <v>4947</v>
      </c>
      <c r="BI2085" t="s">
        <v>195</v>
      </c>
      <c r="BJ2085" t="s">
        <v>195</v>
      </c>
      <c r="BK2085" t="s">
        <v>3791</v>
      </c>
      <c r="BL2085" t="s">
        <v>5049</v>
      </c>
      <c r="BM2085" t="s">
        <v>4949</v>
      </c>
      <c r="BN2085" t="s">
        <v>5444</v>
      </c>
      <c r="BO2085" t="s">
        <v>4950</v>
      </c>
      <c r="BP2085" s="441" t="str">
        <f t="shared" si="32"/>
        <v>WA.2378.EBD.974.101.D.521811</v>
      </c>
    </row>
    <row r="2086" spans="1:68">
      <c r="A2086" t="s">
        <v>5010</v>
      </c>
      <c r="B2086" t="s">
        <v>4936</v>
      </c>
      <c r="C2086" t="s">
        <v>4937</v>
      </c>
      <c r="D2086" t="s">
        <v>3795</v>
      </c>
      <c r="E2086" t="s">
        <v>197</v>
      </c>
      <c r="F2086" t="s">
        <v>3842</v>
      </c>
      <c r="G2086" t="s">
        <v>2445</v>
      </c>
      <c r="H2086" t="s">
        <v>4938</v>
      </c>
      <c r="I2086">
        <v>5</v>
      </c>
      <c r="J2086" t="s">
        <v>6085</v>
      </c>
      <c r="K2086">
        <v>1</v>
      </c>
      <c r="L2086" t="s">
        <v>805</v>
      </c>
      <c r="M2086" t="s">
        <v>511</v>
      </c>
      <c r="N2086" t="s">
        <v>3416</v>
      </c>
      <c r="O2086" t="s">
        <v>530</v>
      </c>
      <c r="P2086" t="s">
        <v>8</v>
      </c>
      <c r="Q2086" t="s">
        <v>4570</v>
      </c>
      <c r="R2086" t="s">
        <v>4940</v>
      </c>
      <c r="S2086" t="s">
        <v>195</v>
      </c>
      <c r="T2086" t="s">
        <v>4570</v>
      </c>
      <c r="U2086" t="s">
        <v>4570</v>
      </c>
      <c r="V2086" t="s">
        <v>4951</v>
      </c>
      <c r="W2086" t="s">
        <v>4496</v>
      </c>
      <c r="X2086" t="s">
        <v>7363</v>
      </c>
      <c r="Y2086" t="s">
        <v>4493</v>
      </c>
      <c r="Z2086" t="s">
        <v>8</v>
      </c>
      <c r="AA2086">
        <v>0</v>
      </c>
      <c r="AB2086" t="s">
        <v>195</v>
      </c>
      <c r="AC2086">
        <v>0</v>
      </c>
      <c r="AD2086" t="s">
        <v>195</v>
      </c>
      <c r="AE2086">
        <v>0</v>
      </c>
      <c r="AF2086" t="s">
        <v>195</v>
      </c>
      <c r="AG2086">
        <v>0</v>
      </c>
      <c r="AH2086" t="s">
        <v>195</v>
      </c>
      <c r="AI2086">
        <v>12</v>
      </c>
      <c r="AJ2086" t="s">
        <v>106</v>
      </c>
      <c r="AK2086">
        <v>500000</v>
      </c>
      <c r="AL2086">
        <v>6000000</v>
      </c>
      <c r="AM2086" t="s">
        <v>195</v>
      </c>
      <c r="AN2086">
        <v>0</v>
      </c>
      <c r="AO2086" t="s">
        <v>5011</v>
      </c>
      <c r="AP2086">
        <v>22860</v>
      </c>
      <c r="AQ2086">
        <v>0</v>
      </c>
      <c r="AR2086">
        <v>105024</v>
      </c>
      <c r="AS2086">
        <v>19440</v>
      </c>
      <c r="AT2086">
        <v>24915</v>
      </c>
      <c r="AU2086">
        <v>414596</v>
      </c>
      <c r="AV2086">
        <v>234206</v>
      </c>
      <c r="AW2086">
        <v>178256</v>
      </c>
      <c r="AX2086">
        <v>232406</v>
      </c>
      <c r="AY2086">
        <v>235406</v>
      </c>
      <c r="AZ2086">
        <v>235406</v>
      </c>
      <c r="BA2086">
        <v>4297485</v>
      </c>
      <c r="BB2086" t="s">
        <v>3796</v>
      </c>
      <c r="BC2086" t="s">
        <v>3797</v>
      </c>
      <c r="BD2086" t="s">
        <v>3843</v>
      </c>
      <c r="BE2086" t="s">
        <v>6087</v>
      </c>
      <c r="BF2086" t="s">
        <v>6088</v>
      </c>
      <c r="BG2086" t="s">
        <v>7188</v>
      </c>
      <c r="BH2086" t="s">
        <v>4947</v>
      </c>
      <c r="BI2086" t="s">
        <v>195</v>
      </c>
      <c r="BJ2086" t="s">
        <v>195</v>
      </c>
      <c r="BK2086" t="s">
        <v>3791</v>
      </c>
      <c r="BL2086" t="s">
        <v>5450</v>
      </c>
      <c r="BM2086" t="s">
        <v>4949</v>
      </c>
      <c r="BN2086" t="s">
        <v>5444</v>
      </c>
      <c r="BO2086" t="s">
        <v>4950</v>
      </c>
      <c r="BP2086" s="441" t="str">
        <f t="shared" si="32"/>
        <v>WA.2378.EBD.974.101.D.521811</v>
      </c>
    </row>
    <row r="2087" spans="1:68">
      <c r="A2087" t="s">
        <v>4935</v>
      </c>
      <c r="B2087" t="s">
        <v>4936</v>
      </c>
      <c r="C2087" t="s">
        <v>4937</v>
      </c>
      <c r="D2087" t="s">
        <v>3795</v>
      </c>
      <c r="E2087" t="s">
        <v>197</v>
      </c>
      <c r="F2087" t="s">
        <v>3812</v>
      </c>
      <c r="G2087" t="s">
        <v>820</v>
      </c>
      <c r="H2087" t="s">
        <v>4938</v>
      </c>
      <c r="I2087">
        <v>9</v>
      </c>
      <c r="J2087" t="s">
        <v>5050</v>
      </c>
      <c r="K2087">
        <v>1</v>
      </c>
      <c r="L2087" t="s">
        <v>805</v>
      </c>
      <c r="M2087" t="s">
        <v>508</v>
      </c>
      <c r="N2087" t="s">
        <v>184</v>
      </c>
      <c r="O2087" t="s">
        <v>504</v>
      </c>
      <c r="P2087" t="s">
        <v>8</v>
      </c>
      <c r="Q2087" t="s">
        <v>4570</v>
      </c>
      <c r="R2087" t="s">
        <v>4940</v>
      </c>
      <c r="S2087" t="s">
        <v>195</v>
      </c>
      <c r="T2087" t="s">
        <v>4570</v>
      </c>
      <c r="U2087" t="s">
        <v>4570</v>
      </c>
      <c r="V2087" t="s">
        <v>4496</v>
      </c>
      <c r="W2087" t="s">
        <v>4570</v>
      </c>
      <c r="X2087" t="s">
        <v>7364</v>
      </c>
      <c r="Y2087" t="s">
        <v>7365</v>
      </c>
      <c r="Z2087" t="s">
        <v>8</v>
      </c>
      <c r="AA2087">
        <v>0</v>
      </c>
      <c r="AB2087" t="s">
        <v>195</v>
      </c>
      <c r="AC2087">
        <v>0</v>
      </c>
      <c r="AD2087" t="s">
        <v>195</v>
      </c>
      <c r="AE2087">
        <v>0</v>
      </c>
      <c r="AF2087" t="s">
        <v>195</v>
      </c>
      <c r="AG2087">
        <v>0</v>
      </c>
      <c r="AH2087" t="s">
        <v>195</v>
      </c>
      <c r="AI2087">
        <v>18</v>
      </c>
      <c r="AJ2087" t="s">
        <v>16</v>
      </c>
      <c r="AK2087">
        <v>150000</v>
      </c>
      <c r="AL2087">
        <v>2700000</v>
      </c>
      <c r="AM2087" t="s">
        <v>195</v>
      </c>
      <c r="AN2087">
        <v>0</v>
      </c>
      <c r="AO2087" t="s">
        <v>4943</v>
      </c>
      <c r="AP2087">
        <v>31051</v>
      </c>
      <c r="AQ2087">
        <v>64873</v>
      </c>
      <c r="AR2087">
        <v>178915</v>
      </c>
      <c r="AS2087">
        <v>66625</v>
      </c>
      <c r="AT2087">
        <v>107664</v>
      </c>
      <c r="AU2087">
        <v>150000</v>
      </c>
      <c r="AV2087">
        <v>138157</v>
      </c>
      <c r="AW2087">
        <v>121872</v>
      </c>
      <c r="AX2087">
        <v>150000</v>
      </c>
      <c r="AY2087">
        <v>157234</v>
      </c>
      <c r="AZ2087">
        <v>183608</v>
      </c>
      <c r="BA2087">
        <v>1350001</v>
      </c>
      <c r="BB2087" t="s">
        <v>3796</v>
      </c>
      <c r="BC2087" t="s">
        <v>3797</v>
      </c>
      <c r="BD2087" t="s">
        <v>3813</v>
      </c>
      <c r="BE2087" t="s">
        <v>6045</v>
      </c>
      <c r="BF2087" t="s">
        <v>6046</v>
      </c>
      <c r="BG2087" t="s">
        <v>7097</v>
      </c>
      <c r="BH2087" t="s">
        <v>4947</v>
      </c>
      <c r="BI2087" t="s">
        <v>195</v>
      </c>
      <c r="BJ2087" t="s">
        <v>195</v>
      </c>
      <c r="BK2087" t="s">
        <v>505</v>
      </c>
      <c r="BL2087" t="s">
        <v>7366</v>
      </c>
      <c r="BM2087" t="s">
        <v>4949</v>
      </c>
      <c r="BN2087" t="s">
        <v>5509</v>
      </c>
      <c r="BO2087" t="s">
        <v>4950</v>
      </c>
      <c r="BP2087" s="441" t="str">
        <f t="shared" si="32"/>
        <v>WA.2378.EBA.956.101.B.524113</v>
      </c>
    </row>
    <row r="2088" spans="1:68">
      <c r="A2088" t="s">
        <v>4935</v>
      </c>
      <c r="B2088" t="s">
        <v>4936</v>
      </c>
      <c r="C2088" t="s">
        <v>4937</v>
      </c>
      <c r="D2088" t="s">
        <v>3795</v>
      </c>
      <c r="E2088" t="s">
        <v>197</v>
      </c>
      <c r="F2088" t="s">
        <v>3812</v>
      </c>
      <c r="G2088" t="s">
        <v>820</v>
      </c>
      <c r="H2088" t="s">
        <v>4938</v>
      </c>
      <c r="I2088">
        <v>9</v>
      </c>
      <c r="J2088" t="s">
        <v>5050</v>
      </c>
      <c r="K2088">
        <v>1</v>
      </c>
      <c r="L2088" t="s">
        <v>805</v>
      </c>
      <c r="M2088" t="s">
        <v>509</v>
      </c>
      <c r="N2088" t="s">
        <v>185</v>
      </c>
      <c r="O2088" t="s">
        <v>504</v>
      </c>
      <c r="P2088" t="s">
        <v>8</v>
      </c>
      <c r="Q2088" t="s">
        <v>4570</v>
      </c>
      <c r="R2088" t="s">
        <v>4940</v>
      </c>
      <c r="S2088" t="s">
        <v>195</v>
      </c>
      <c r="T2088" t="s">
        <v>4570</v>
      </c>
      <c r="U2088" t="s">
        <v>4570</v>
      </c>
      <c r="V2088" t="s">
        <v>4496</v>
      </c>
      <c r="W2088" t="s">
        <v>4570</v>
      </c>
      <c r="X2088" t="s">
        <v>7367</v>
      </c>
      <c r="Y2088" t="s">
        <v>7368</v>
      </c>
      <c r="Z2088" t="s">
        <v>8</v>
      </c>
      <c r="AA2088">
        <v>0</v>
      </c>
      <c r="AB2088" t="s">
        <v>195</v>
      </c>
      <c r="AC2088">
        <v>0</v>
      </c>
      <c r="AD2088" t="s">
        <v>195</v>
      </c>
      <c r="AE2088">
        <v>0</v>
      </c>
      <c r="AF2088" t="s">
        <v>195</v>
      </c>
      <c r="AG2088">
        <v>0</v>
      </c>
      <c r="AH2088" t="s">
        <v>195</v>
      </c>
      <c r="AI2088">
        <v>2</v>
      </c>
      <c r="AJ2088" t="s">
        <v>16</v>
      </c>
      <c r="AK2088">
        <v>150000</v>
      </c>
      <c r="AL2088">
        <v>300000</v>
      </c>
      <c r="AM2088" t="s">
        <v>195</v>
      </c>
      <c r="AN2088">
        <v>0</v>
      </c>
      <c r="AO2088" t="s">
        <v>4943</v>
      </c>
      <c r="AP2088">
        <v>3450</v>
      </c>
      <c r="AQ2088">
        <v>7208</v>
      </c>
      <c r="AR2088">
        <v>19879</v>
      </c>
      <c r="AS2088">
        <v>7403</v>
      </c>
      <c r="AT2088">
        <v>11963</v>
      </c>
      <c r="AU2088">
        <v>16667</v>
      </c>
      <c r="AV2088">
        <v>15351</v>
      </c>
      <c r="AW2088">
        <v>13541</v>
      </c>
      <c r="AX2088">
        <v>16667</v>
      </c>
      <c r="AY2088">
        <v>17470</v>
      </c>
      <c r="AZ2088">
        <v>20401</v>
      </c>
      <c r="BA2088">
        <v>150000</v>
      </c>
      <c r="BB2088" t="s">
        <v>3796</v>
      </c>
      <c r="BC2088" t="s">
        <v>3797</v>
      </c>
      <c r="BD2088" t="s">
        <v>3813</v>
      </c>
      <c r="BE2088" t="s">
        <v>6045</v>
      </c>
      <c r="BF2088" t="s">
        <v>6046</v>
      </c>
      <c r="BG2088" t="s">
        <v>7099</v>
      </c>
      <c r="BH2088" t="s">
        <v>4947</v>
      </c>
      <c r="BI2088" t="s">
        <v>195</v>
      </c>
      <c r="BJ2088" t="s">
        <v>195</v>
      </c>
      <c r="BK2088" t="s">
        <v>505</v>
      </c>
      <c r="BL2088" t="s">
        <v>7369</v>
      </c>
      <c r="BM2088" t="s">
        <v>4949</v>
      </c>
      <c r="BN2088" t="s">
        <v>5509</v>
      </c>
      <c r="BO2088" t="s">
        <v>4950</v>
      </c>
      <c r="BP2088" s="441" t="str">
        <f t="shared" si="32"/>
        <v>WA.2378.EBA.956.101.C.524113</v>
      </c>
    </row>
    <row r="2089" spans="1:68">
      <c r="A2089" t="s">
        <v>5010</v>
      </c>
      <c r="B2089" t="s">
        <v>4936</v>
      </c>
      <c r="C2089" t="s">
        <v>4937</v>
      </c>
      <c r="D2089" t="s">
        <v>3795</v>
      </c>
      <c r="E2089" t="s">
        <v>197</v>
      </c>
      <c r="F2089" t="s">
        <v>3812</v>
      </c>
      <c r="G2089" t="s">
        <v>820</v>
      </c>
      <c r="H2089" t="s">
        <v>4938</v>
      </c>
      <c r="I2089">
        <v>9</v>
      </c>
      <c r="J2089" t="s">
        <v>5050</v>
      </c>
      <c r="K2089">
        <v>1</v>
      </c>
      <c r="L2089" t="s">
        <v>805</v>
      </c>
      <c r="M2089" t="s">
        <v>508</v>
      </c>
      <c r="N2089" t="s">
        <v>184</v>
      </c>
      <c r="O2089" t="s">
        <v>504</v>
      </c>
      <c r="P2089" t="s">
        <v>8</v>
      </c>
      <c r="Q2089" t="s">
        <v>4570</v>
      </c>
      <c r="R2089" t="s">
        <v>4940</v>
      </c>
      <c r="S2089" t="s">
        <v>195</v>
      </c>
      <c r="T2089" t="s">
        <v>4570</v>
      </c>
      <c r="U2089" t="s">
        <v>4570</v>
      </c>
      <c r="V2089" t="s">
        <v>4496</v>
      </c>
      <c r="W2089" t="s">
        <v>4570</v>
      </c>
      <c r="X2089" t="s">
        <v>7364</v>
      </c>
      <c r="Y2089" t="s">
        <v>7365</v>
      </c>
      <c r="Z2089" t="s">
        <v>8</v>
      </c>
      <c r="AA2089">
        <v>0</v>
      </c>
      <c r="AB2089" t="s">
        <v>195</v>
      </c>
      <c r="AC2089">
        <v>0</v>
      </c>
      <c r="AD2089" t="s">
        <v>195</v>
      </c>
      <c r="AE2089">
        <v>0</v>
      </c>
      <c r="AF2089" t="s">
        <v>195</v>
      </c>
      <c r="AG2089">
        <v>0</v>
      </c>
      <c r="AH2089" t="s">
        <v>195</v>
      </c>
      <c r="AI2089">
        <v>18</v>
      </c>
      <c r="AJ2089" t="s">
        <v>16</v>
      </c>
      <c r="AK2089">
        <v>150000</v>
      </c>
      <c r="AL2089">
        <v>2700000</v>
      </c>
      <c r="AM2089" t="s">
        <v>195</v>
      </c>
      <c r="AN2089">
        <v>0</v>
      </c>
      <c r="AO2089" t="s">
        <v>5011</v>
      </c>
      <c r="AP2089">
        <v>15526</v>
      </c>
      <c r="AQ2089">
        <v>32437</v>
      </c>
      <c r="AR2089">
        <v>89457</v>
      </c>
      <c r="AS2089">
        <v>67991</v>
      </c>
      <c r="AT2089">
        <v>16823</v>
      </c>
      <c r="AU2089">
        <v>74394</v>
      </c>
      <c r="AV2089">
        <v>69078</v>
      </c>
      <c r="AW2089">
        <v>60936</v>
      </c>
      <c r="AX2089">
        <v>75000</v>
      </c>
      <c r="AY2089">
        <v>78617</v>
      </c>
      <c r="AZ2089">
        <v>94741</v>
      </c>
      <c r="BA2089">
        <v>2025000</v>
      </c>
      <c r="BB2089" t="s">
        <v>3796</v>
      </c>
      <c r="BC2089" t="s">
        <v>3797</v>
      </c>
      <c r="BD2089" t="s">
        <v>3813</v>
      </c>
      <c r="BE2089" t="s">
        <v>6045</v>
      </c>
      <c r="BF2089" t="s">
        <v>6046</v>
      </c>
      <c r="BG2089" t="s">
        <v>7097</v>
      </c>
      <c r="BH2089" t="s">
        <v>4947</v>
      </c>
      <c r="BI2089" t="s">
        <v>195</v>
      </c>
      <c r="BJ2089" t="s">
        <v>195</v>
      </c>
      <c r="BK2089" t="s">
        <v>505</v>
      </c>
      <c r="BL2089" t="s">
        <v>7366</v>
      </c>
      <c r="BM2089" t="s">
        <v>4949</v>
      </c>
      <c r="BN2089" t="s">
        <v>5509</v>
      </c>
      <c r="BO2089" t="s">
        <v>4950</v>
      </c>
      <c r="BP2089" s="441" t="str">
        <f t="shared" si="32"/>
        <v>WA.2378.EBA.956.101.B.524113</v>
      </c>
    </row>
    <row r="2090" spans="1:68">
      <c r="A2090" t="s">
        <v>5010</v>
      </c>
      <c r="B2090" t="s">
        <v>4936</v>
      </c>
      <c r="C2090" t="s">
        <v>4937</v>
      </c>
      <c r="D2090" t="s">
        <v>3795</v>
      </c>
      <c r="E2090" t="s">
        <v>197</v>
      </c>
      <c r="F2090" t="s">
        <v>3812</v>
      </c>
      <c r="G2090" t="s">
        <v>820</v>
      </c>
      <c r="H2090" t="s">
        <v>4938</v>
      </c>
      <c r="I2090">
        <v>9</v>
      </c>
      <c r="J2090" t="s">
        <v>5050</v>
      </c>
      <c r="K2090">
        <v>1</v>
      </c>
      <c r="L2090" t="s">
        <v>805</v>
      </c>
      <c r="M2090" t="s">
        <v>509</v>
      </c>
      <c r="N2090" t="s">
        <v>185</v>
      </c>
      <c r="O2090" t="s">
        <v>504</v>
      </c>
      <c r="P2090" t="s">
        <v>8</v>
      </c>
      <c r="Q2090" t="s">
        <v>4570</v>
      </c>
      <c r="R2090" t="s">
        <v>4940</v>
      </c>
      <c r="S2090" t="s">
        <v>195</v>
      </c>
      <c r="T2090" t="s">
        <v>4570</v>
      </c>
      <c r="U2090" t="s">
        <v>4570</v>
      </c>
      <c r="V2090" t="s">
        <v>4496</v>
      </c>
      <c r="W2090" t="s">
        <v>4570</v>
      </c>
      <c r="X2090" t="s">
        <v>7367</v>
      </c>
      <c r="Y2090" t="s">
        <v>7368</v>
      </c>
      <c r="Z2090" t="s">
        <v>8</v>
      </c>
      <c r="AA2090">
        <v>0</v>
      </c>
      <c r="AB2090" t="s">
        <v>195</v>
      </c>
      <c r="AC2090">
        <v>0</v>
      </c>
      <c r="AD2090" t="s">
        <v>195</v>
      </c>
      <c r="AE2090">
        <v>0</v>
      </c>
      <c r="AF2090" t="s">
        <v>195</v>
      </c>
      <c r="AG2090">
        <v>0</v>
      </c>
      <c r="AH2090" t="s">
        <v>195</v>
      </c>
      <c r="AI2090">
        <v>2</v>
      </c>
      <c r="AJ2090" t="s">
        <v>16</v>
      </c>
      <c r="AK2090">
        <v>150000</v>
      </c>
      <c r="AL2090">
        <v>300000</v>
      </c>
      <c r="AM2090" t="s">
        <v>195</v>
      </c>
      <c r="AN2090">
        <v>0</v>
      </c>
      <c r="AO2090" t="s">
        <v>5011</v>
      </c>
      <c r="AP2090">
        <v>1725</v>
      </c>
      <c r="AQ2090">
        <v>3604</v>
      </c>
      <c r="AR2090">
        <v>9940</v>
      </c>
      <c r="AS2090">
        <v>7555</v>
      </c>
      <c r="AT2090">
        <v>1869</v>
      </c>
      <c r="AU2090">
        <v>8266</v>
      </c>
      <c r="AV2090">
        <v>7675</v>
      </c>
      <c r="AW2090">
        <v>6771</v>
      </c>
      <c r="AX2090">
        <v>8333</v>
      </c>
      <c r="AY2090">
        <v>8735</v>
      </c>
      <c r="AZ2090">
        <v>10527</v>
      </c>
      <c r="BA2090">
        <v>225000</v>
      </c>
      <c r="BB2090" t="s">
        <v>3796</v>
      </c>
      <c r="BC2090" t="s">
        <v>3797</v>
      </c>
      <c r="BD2090" t="s">
        <v>3813</v>
      </c>
      <c r="BE2090" t="s">
        <v>6045</v>
      </c>
      <c r="BF2090" t="s">
        <v>6046</v>
      </c>
      <c r="BG2090" t="s">
        <v>7099</v>
      </c>
      <c r="BH2090" t="s">
        <v>4947</v>
      </c>
      <c r="BI2090" t="s">
        <v>195</v>
      </c>
      <c r="BJ2090" t="s">
        <v>195</v>
      </c>
      <c r="BK2090" t="s">
        <v>505</v>
      </c>
      <c r="BL2090" t="s">
        <v>7369</v>
      </c>
      <c r="BM2090" t="s">
        <v>4949</v>
      </c>
      <c r="BN2090" t="s">
        <v>5509</v>
      </c>
      <c r="BO2090" t="s">
        <v>4950</v>
      </c>
      <c r="BP2090" s="441" t="str">
        <f t="shared" si="32"/>
        <v>WA.2378.EBA.956.101.C.524113</v>
      </c>
    </row>
    <row r="2091" spans="1:68">
      <c r="A2091" t="s">
        <v>4935</v>
      </c>
      <c r="B2091" t="s">
        <v>4936</v>
      </c>
      <c r="C2091" t="s">
        <v>4937</v>
      </c>
      <c r="D2091" t="s">
        <v>3795</v>
      </c>
      <c r="E2091" t="s">
        <v>197</v>
      </c>
      <c r="F2091" t="s">
        <v>3842</v>
      </c>
      <c r="G2091" t="s">
        <v>2445</v>
      </c>
      <c r="H2091" t="s">
        <v>4938</v>
      </c>
      <c r="I2091">
        <v>5</v>
      </c>
      <c r="J2091" t="s">
        <v>5047</v>
      </c>
      <c r="K2091">
        <v>1</v>
      </c>
      <c r="L2091" t="s">
        <v>805</v>
      </c>
      <c r="M2091" t="s">
        <v>8</v>
      </c>
      <c r="N2091" t="s">
        <v>179</v>
      </c>
      <c r="O2091" t="s">
        <v>504</v>
      </c>
      <c r="P2091" t="s">
        <v>8</v>
      </c>
      <c r="Q2091" t="s">
        <v>4570</v>
      </c>
      <c r="R2091" t="s">
        <v>4940</v>
      </c>
      <c r="S2091" t="s">
        <v>195</v>
      </c>
      <c r="T2091" t="s">
        <v>4570</v>
      </c>
      <c r="U2091" t="s">
        <v>4570</v>
      </c>
      <c r="V2091" t="s">
        <v>4496</v>
      </c>
      <c r="W2091" t="s">
        <v>4570</v>
      </c>
      <c r="X2091" t="s">
        <v>7370</v>
      </c>
      <c r="Y2091" t="s">
        <v>7371</v>
      </c>
      <c r="Z2091" t="s">
        <v>8</v>
      </c>
      <c r="AA2091">
        <v>0</v>
      </c>
      <c r="AB2091" t="s">
        <v>195</v>
      </c>
      <c r="AC2091">
        <v>0</v>
      </c>
      <c r="AD2091" t="s">
        <v>195</v>
      </c>
      <c r="AE2091">
        <v>0</v>
      </c>
      <c r="AF2091" t="s">
        <v>195</v>
      </c>
      <c r="AG2091">
        <v>0</v>
      </c>
      <c r="AH2091" t="s">
        <v>195</v>
      </c>
      <c r="AI2091">
        <v>5</v>
      </c>
      <c r="AJ2091" t="s">
        <v>25</v>
      </c>
      <c r="AK2091">
        <v>150000</v>
      </c>
      <c r="AL2091">
        <v>750000</v>
      </c>
      <c r="AM2091" t="s">
        <v>195</v>
      </c>
      <c r="AN2091">
        <v>0</v>
      </c>
      <c r="AO2091" t="s">
        <v>4943</v>
      </c>
      <c r="AP2091">
        <v>63538</v>
      </c>
      <c r="AQ2091">
        <v>2552</v>
      </c>
      <c r="AR2091">
        <v>13188</v>
      </c>
      <c r="AS2091">
        <v>13528</v>
      </c>
      <c r="AT2091">
        <v>50256</v>
      </c>
      <c r="AU2091">
        <v>30000</v>
      </c>
      <c r="AV2091">
        <v>45000</v>
      </c>
      <c r="AW2091">
        <v>45000</v>
      </c>
      <c r="AX2091">
        <v>45000</v>
      </c>
      <c r="AY2091">
        <v>36000</v>
      </c>
      <c r="AZ2091">
        <v>30937</v>
      </c>
      <c r="BA2091">
        <v>375001</v>
      </c>
      <c r="BB2091" t="s">
        <v>3796</v>
      </c>
      <c r="BC2091" t="s">
        <v>3797</v>
      </c>
      <c r="BD2091" t="s">
        <v>3843</v>
      </c>
      <c r="BE2091" t="s">
        <v>3853</v>
      </c>
      <c r="BF2091" t="s">
        <v>6084</v>
      </c>
      <c r="BG2091" t="s">
        <v>7116</v>
      </c>
      <c r="BH2091" t="s">
        <v>4947</v>
      </c>
      <c r="BI2091" t="s">
        <v>195</v>
      </c>
      <c r="BJ2091" t="s">
        <v>195</v>
      </c>
      <c r="BK2091" t="s">
        <v>505</v>
      </c>
      <c r="BL2091" t="s">
        <v>7372</v>
      </c>
      <c r="BM2091" t="s">
        <v>4949</v>
      </c>
      <c r="BN2091" t="s">
        <v>5509</v>
      </c>
      <c r="BO2091" t="s">
        <v>4950</v>
      </c>
      <c r="BP2091" s="441" t="str">
        <f t="shared" si="32"/>
        <v>WA.2378.EBD.955.101.A.524113</v>
      </c>
    </row>
    <row r="2092" spans="1:68">
      <c r="A2092" t="s">
        <v>4935</v>
      </c>
      <c r="B2092" t="s">
        <v>4936</v>
      </c>
      <c r="C2092" t="s">
        <v>4937</v>
      </c>
      <c r="D2092" t="s">
        <v>3795</v>
      </c>
      <c r="E2092" t="s">
        <v>197</v>
      </c>
      <c r="F2092" t="s">
        <v>3842</v>
      </c>
      <c r="G2092" t="s">
        <v>2445</v>
      </c>
      <c r="H2092" t="s">
        <v>4938</v>
      </c>
      <c r="I2092">
        <v>5</v>
      </c>
      <c r="J2092" t="s">
        <v>5047</v>
      </c>
      <c r="K2092">
        <v>1</v>
      </c>
      <c r="L2092" t="s">
        <v>805</v>
      </c>
      <c r="M2092" t="s">
        <v>8</v>
      </c>
      <c r="N2092" t="s">
        <v>179</v>
      </c>
      <c r="O2092" t="s">
        <v>504</v>
      </c>
      <c r="P2092" t="s">
        <v>8</v>
      </c>
      <c r="Q2092" t="s">
        <v>4570</v>
      </c>
      <c r="R2092" t="s">
        <v>4940</v>
      </c>
      <c r="S2092" t="s">
        <v>195</v>
      </c>
      <c r="T2092" t="s">
        <v>4570</v>
      </c>
      <c r="U2092" t="s">
        <v>4570</v>
      </c>
      <c r="V2092" t="s">
        <v>4951</v>
      </c>
      <c r="W2092" t="s">
        <v>4496</v>
      </c>
      <c r="X2092" t="s">
        <v>7373</v>
      </c>
      <c r="Y2092" t="s">
        <v>7374</v>
      </c>
      <c r="Z2092" t="s">
        <v>8</v>
      </c>
      <c r="AA2092">
        <v>0</v>
      </c>
      <c r="AB2092" t="s">
        <v>195</v>
      </c>
      <c r="AC2092">
        <v>0</v>
      </c>
      <c r="AD2092" t="s">
        <v>195</v>
      </c>
      <c r="AE2092">
        <v>0</v>
      </c>
      <c r="AF2092" t="s">
        <v>195</v>
      </c>
      <c r="AG2092">
        <v>0</v>
      </c>
      <c r="AH2092" t="s">
        <v>195</v>
      </c>
      <c r="AI2092">
        <v>5</v>
      </c>
      <c r="AJ2092" t="s">
        <v>25</v>
      </c>
      <c r="AK2092">
        <v>210000</v>
      </c>
      <c r="AL2092">
        <v>1050000</v>
      </c>
      <c r="AM2092" t="s">
        <v>195</v>
      </c>
      <c r="AN2092">
        <v>0</v>
      </c>
      <c r="AO2092" t="s">
        <v>4943</v>
      </c>
      <c r="AP2092">
        <v>88953</v>
      </c>
      <c r="AQ2092">
        <v>3573</v>
      </c>
      <c r="AR2092">
        <v>18464</v>
      </c>
      <c r="AS2092">
        <v>18939</v>
      </c>
      <c r="AT2092">
        <v>70359</v>
      </c>
      <c r="AU2092">
        <v>42000</v>
      </c>
      <c r="AV2092">
        <v>63000</v>
      </c>
      <c r="AW2092">
        <v>63000</v>
      </c>
      <c r="AX2092">
        <v>63000</v>
      </c>
      <c r="AY2092">
        <v>50400</v>
      </c>
      <c r="AZ2092">
        <v>43311</v>
      </c>
      <c r="BA2092">
        <v>525001</v>
      </c>
      <c r="BB2092" t="s">
        <v>3796</v>
      </c>
      <c r="BC2092" t="s">
        <v>3797</v>
      </c>
      <c r="BD2092" t="s">
        <v>3843</v>
      </c>
      <c r="BE2092" t="s">
        <v>3853</v>
      </c>
      <c r="BF2092" t="s">
        <v>6084</v>
      </c>
      <c r="BG2092" t="s">
        <v>7116</v>
      </c>
      <c r="BH2092" t="s">
        <v>4947</v>
      </c>
      <c r="BI2092" t="s">
        <v>195</v>
      </c>
      <c r="BJ2092" t="s">
        <v>195</v>
      </c>
      <c r="BK2092" t="s">
        <v>505</v>
      </c>
      <c r="BL2092" t="s">
        <v>7375</v>
      </c>
      <c r="BM2092" t="s">
        <v>4949</v>
      </c>
      <c r="BN2092" t="s">
        <v>5509</v>
      </c>
      <c r="BO2092" t="s">
        <v>4950</v>
      </c>
      <c r="BP2092" s="441" t="str">
        <f t="shared" si="32"/>
        <v>WA.2378.EBD.955.101.A.524113</v>
      </c>
    </row>
    <row r="2093" spans="1:68">
      <c r="A2093" t="s">
        <v>4935</v>
      </c>
      <c r="B2093" t="s">
        <v>4936</v>
      </c>
      <c r="C2093" t="s">
        <v>4937</v>
      </c>
      <c r="D2093" t="s">
        <v>3795</v>
      </c>
      <c r="E2093" t="s">
        <v>197</v>
      </c>
      <c r="F2093" t="s">
        <v>3842</v>
      </c>
      <c r="G2093" t="s">
        <v>2445</v>
      </c>
      <c r="H2093" t="s">
        <v>4938</v>
      </c>
      <c r="I2093">
        <v>5</v>
      </c>
      <c r="J2093" t="s">
        <v>5047</v>
      </c>
      <c r="K2093">
        <v>1</v>
      </c>
      <c r="L2093" t="s">
        <v>805</v>
      </c>
      <c r="M2093" t="s">
        <v>511</v>
      </c>
      <c r="N2093" t="s">
        <v>181</v>
      </c>
      <c r="O2093" t="s">
        <v>504</v>
      </c>
      <c r="P2093" t="s">
        <v>8</v>
      </c>
      <c r="Q2093" t="s">
        <v>4570</v>
      </c>
      <c r="R2093" t="s">
        <v>4940</v>
      </c>
      <c r="S2093" t="s">
        <v>195</v>
      </c>
      <c r="T2093" t="s">
        <v>4570</v>
      </c>
      <c r="U2093" t="s">
        <v>4570</v>
      </c>
      <c r="V2093" t="s">
        <v>4496</v>
      </c>
      <c r="W2093" t="s">
        <v>4570</v>
      </c>
      <c r="X2093" t="s">
        <v>7376</v>
      </c>
      <c r="Y2093" t="s">
        <v>7377</v>
      </c>
      <c r="Z2093" t="s">
        <v>8</v>
      </c>
      <c r="AA2093">
        <v>0</v>
      </c>
      <c r="AB2093" t="s">
        <v>195</v>
      </c>
      <c r="AC2093">
        <v>0</v>
      </c>
      <c r="AD2093" t="s">
        <v>195</v>
      </c>
      <c r="AE2093">
        <v>0</v>
      </c>
      <c r="AF2093" t="s">
        <v>195</v>
      </c>
      <c r="AG2093">
        <v>0</v>
      </c>
      <c r="AH2093" t="s">
        <v>195</v>
      </c>
      <c r="AI2093">
        <v>2</v>
      </c>
      <c r="AJ2093" t="s">
        <v>25</v>
      </c>
      <c r="AK2093">
        <v>150000</v>
      </c>
      <c r="AL2093">
        <v>300000</v>
      </c>
      <c r="AM2093" t="s">
        <v>195</v>
      </c>
      <c r="AN2093">
        <v>0</v>
      </c>
      <c r="AO2093" t="s">
        <v>4943</v>
      </c>
      <c r="AP2093">
        <v>25415</v>
      </c>
      <c r="AQ2093">
        <v>1021</v>
      </c>
      <c r="AR2093">
        <v>5275</v>
      </c>
      <c r="AS2093">
        <v>5411</v>
      </c>
      <c r="AT2093">
        <v>20103</v>
      </c>
      <c r="AU2093">
        <v>12000</v>
      </c>
      <c r="AV2093">
        <v>18000</v>
      </c>
      <c r="AW2093">
        <v>18000</v>
      </c>
      <c r="AX2093">
        <v>18000</v>
      </c>
      <c r="AY2093">
        <v>14400</v>
      </c>
      <c r="AZ2093">
        <v>12375</v>
      </c>
      <c r="BA2093">
        <v>150000</v>
      </c>
      <c r="BB2093" t="s">
        <v>3796</v>
      </c>
      <c r="BC2093" t="s">
        <v>3797</v>
      </c>
      <c r="BD2093" t="s">
        <v>3843</v>
      </c>
      <c r="BE2093" t="s">
        <v>3853</v>
      </c>
      <c r="BF2093" t="s">
        <v>6084</v>
      </c>
      <c r="BG2093" t="s">
        <v>7155</v>
      </c>
      <c r="BH2093" t="s">
        <v>4947</v>
      </c>
      <c r="BI2093" t="s">
        <v>195</v>
      </c>
      <c r="BJ2093" t="s">
        <v>195</v>
      </c>
      <c r="BK2093" t="s">
        <v>505</v>
      </c>
      <c r="BL2093" t="s">
        <v>7378</v>
      </c>
      <c r="BM2093" t="s">
        <v>4949</v>
      </c>
      <c r="BN2093" t="s">
        <v>5509</v>
      </c>
      <c r="BO2093" t="s">
        <v>4950</v>
      </c>
      <c r="BP2093" s="441" t="str">
        <f t="shared" si="32"/>
        <v>WA.2378.EBD.955.101.D.524113</v>
      </c>
    </row>
    <row r="2094" spans="1:68">
      <c r="A2094" t="s">
        <v>5010</v>
      </c>
      <c r="B2094" t="s">
        <v>4936</v>
      </c>
      <c r="C2094" t="s">
        <v>4937</v>
      </c>
      <c r="D2094" t="s">
        <v>3795</v>
      </c>
      <c r="E2094" t="s">
        <v>197</v>
      </c>
      <c r="F2094" t="s">
        <v>3842</v>
      </c>
      <c r="G2094" t="s">
        <v>2445</v>
      </c>
      <c r="H2094" t="s">
        <v>4938</v>
      </c>
      <c r="I2094">
        <v>5</v>
      </c>
      <c r="J2094" t="s">
        <v>5047</v>
      </c>
      <c r="K2094">
        <v>1</v>
      </c>
      <c r="L2094" t="s">
        <v>805</v>
      </c>
      <c r="M2094" t="s">
        <v>8</v>
      </c>
      <c r="N2094" t="s">
        <v>179</v>
      </c>
      <c r="O2094" t="s">
        <v>504</v>
      </c>
      <c r="P2094" t="s">
        <v>8</v>
      </c>
      <c r="Q2094" t="s">
        <v>4570</v>
      </c>
      <c r="R2094" t="s">
        <v>4940</v>
      </c>
      <c r="S2094" t="s">
        <v>195</v>
      </c>
      <c r="T2094" t="s">
        <v>4570</v>
      </c>
      <c r="U2094" t="s">
        <v>4570</v>
      </c>
      <c r="V2094" t="s">
        <v>4496</v>
      </c>
      <c r="W2094" t="s">
        <v>4570</v>
      </c>
      <c r="X2094" t="s">
        <v>7370</v>
      </c>
      <c r="Y2094" t="s">
        <v>7371</v>
      </c>
      <c r="Z2094" t="s">
        <v>8</v>
      </c>
      <c r="AA2094">
        <v>0</v>
      </c>
      <c r="AB2094" t="s">
        <v>195</v>
      </c>
      <c r="AC2094">
        <v>0</v>
      </c>
      <c r="AD2094" t="s">
        <v>195</v>
      </c>
      <c r="AE2094">
        <v>0</v>
      </c>
      <c r="AF2094" t="s">
        <v>195</v>
      </c>
      <c r="AG2094">
        <v>0</v>
      </c>
      <c r="AH2094" t="s">
        <v>195</v>
      </c>
      <c r="AI2094">
        <v>5</v>
      </c>
      <c r="AJ2094" t="s">
        <v>25</v>
      </c>
      <c r="AK2094">
        <v>150000</v>
      </c>
      <c r="AL2094">
        <v>750000</v>
      </c>
      <c r="AM2094" t="s">
        <v>195</v>
      </c>
      <c r="AN2094">
        <v>0</v>
      </c>
      <c r="AO2094" t="s">
        <v>5011</v>
      </c>
      <c r="AP2094">
        <v>31769</v>
      </c>
      <c r="AQ2094">
        <v>1276</v>
      </c>
      <c r="AR2094">
        <v>6594</v>
      </c>
      <c r="AS2094">
        <v>14515</v>
      </c>
      <c r="AT2094">
        <v>3600</v>
      </c>
      <c r="AU2094">
        <v>7366</v>
      </c>
      <c r="AV2094">
        <v>22500</v>
      </c>
      <c r="AW2094">
        <v>22500</v>
      </c>
      <c r="AX2094">
        <v>22500</v>
      </c>
      <c r="AY2094">
        <v>18000</v>
      </c>
      <c r="AZ2094">
        <v>15468</v>
      </c>
      <c r="BA2094">
        <v>583912</v>
      </c>
      <c r="BB2094" t="s">
        <v>3796</v>
      </c>
      <c r="BC2094" t="s">
        <v>3797</v>
      </c>
      <c r="BD2094" t="s">
        <v>3843</v>
      </c>
      <c r="BE2094" t="s">
        <v>3853</v>
      </c>
      <c r="BF2094" t="s">
        <v>6084</v>
      </c>
      <c r="BG2094" t="s">
        <v>7116</v>
      </c>
      <c r="BH2094" t="s">
        <v>4947</v>
      </c>
      <c r="BI2094" t="s">
        <v>195</v>
      </c>
      <c r="BJ2094" t="s">
        <v>195</v>
      </c>
      <c r="BK2094" t="s">
        <v>505</v>
      </c>
      <c r="BL2094" t="s">
        <v>7372</v>
      </c>
      <c r="BM2094" t="s">
        <v>4949</v>
      </c>
      <c r="BN2094" t="s">
        <v>5509</v>
      </c>
      <c r="BO2094" t="s">
        <v>4950</v>
      </c>
      <c r="BP2094" s="441" t="str">
        <f t="shared" si="32"/>
        <v>WA.2378.EBD.955.101.A.524113</v>
      </c>
    </row>
    <row r="2095" spans="1:68">
      <c r="A2095" t="s">
        <v>5010</v>
      </c>
      <c r="B2095" t="s">
        <v>4936</v>
      </c>
      <c r="C2095" t="s">
        <v>4937</v>
      </c>
      <c r="D2095" t="s">
        <v>3795</v>
      </c>
      <c r="E2095" t="s">
        <v>197</v>
      </c>
      <c r="F2095" t="s">
        <v>3842</v>
      </c>
      <c r="G2095" t="s">
        <v>2445</v>
      </c>
      <c r="H2095" t="s">
        <v>4938</v>
      </c>
      <c r="I2095">
        <v>5</v>
      </c>
      <c r="J2095" t="s">
        <v>5047</v>
      </c>
      <c r="K2095">
        <v>1</v>
      </c>
      <c r="L2095" t="s">
        <v>805</v>
      </c>
      <c r="M2095" t="s">
        <v>8</v>
      </c>
      <c r="N2095" t="s">
        <v>179</v>
      </c>
      <c r="O2095" t="s">
        <v>504</v>
      </c>
      <c r="P2095" t="s">
        <v>8</v>
      </c>
      <c r="Q2095" t="s">
        <v>4570</v>
      </c>
      <c r="R2095" t="s">
        <v>4940</v>
      </c>
      <c r="S2095" t="s">
        <v>195</v>
      </c>
      <c r="T2095" t="s">
        <v>4570</v>
      </c>
      <c r="U2095" t="s">
        <v>4570</v>
      </c>
      <c r="V2095" t="s">
        <v>4951</v>
      </c>
      <c r="W2095" t="s">
        <v>4496</v>
      </c>
      <c r="X2095" t="s">
        <v>7373</v>
      </c>
      <c r="Y2095" t="s">
        <v>7374</v>
      </c>
      <c r="Z2095" t="s">
        <v>8</v>
      </c>
      <c r="AA2095">
        <v>0</v>
      </c>
      <c r="AB2095" t="s">
        <v>195</v>
      </c>
      <c r="AC2095">
        <v>0</v>
      </c>
      <c r="AD2095" t="s">
        <v>195</v>
      </c>
      <c r="AE2095">
        <v>0</v>
      </c>
      <c r="AF2095" t="s">
        <v>195</v>
      </c>
      <c r="AG2095">
        <v>0</v>
      </c>
      <c r="AH2095" t="s">
        <v>195</v>
      </c>
      <c r="AI2095">
        <v>5</v>
      </c>
      <c r="AJ2095" t="s">
        <v>25</v>
      </c>
      <c r="AK2095">
        <v>210000</v>
      </c>
      <c r="AL2095">
        <v>1050000</v>
      </c>
      <c r="AM2095" t="s">
        <v>195</v>
      </c>
      <c r="AN2095">
        <v>0</v>
      </c>
      <c r="AO2095" t="s">
        <v>5011</v>
      </c>
      <c r="AP2095">
        <v>44477</v>
      </c>
      <c r="AQ2095">
        <v>1787</v>
      </c>
      <c r="AR2095">
        <v>9232</v>
      </c>
      <c r="AS2095">
        <v>20322</v>
      </c>
      <c r="AT2095">
        <v>5040</v>
      </c>
      <c r="AU2095">
        <v>10312</v>
      </c>
      <c r="AV2095">
        <v>31500</v>
      </c>
      <c r="AW2095">
        <v>31500</v>
      </c>
      <c r="AX2095">
        <v>31500</v>
      </c>
      <c r="AY2095">
        <v>25200</v>
      </c>
      <c r="AZ2095">
        <v>21656</v>
      </c>
      <c r="BA2095">
        <v>817474</v>
      </c>
      <c r="BB2095" t="s">
        <v>3796</v>
      </c>
      <c r="BC2095" t="s">
        <v>3797</v>
      </c>
      <c r="BD2095" t="s">
        <v>3843</v>
      </c>
      <c r="BE2095" t="s">
        <v>3853</v>
      </c>
      <c r="BF2095" t="s">
        <v>6084</v>
      </c>
      <c r="BG2095" t="s">
        <v>7116</v>
      </c>
      <c r="BH2095" t="s">
        <v>4947</v>
      </c>
      <c r="BI2095" t="s">
        <v>195</v>
      </c>
      <c r="BJ2095" t="s">
        <v>195</v>
      </c>
      <c r="BK2095" t="s">
        <v>505</v>
      </c>
      <c r="BL2095" t="s">
        <v>7375</v>
      </c>
      <c r="BM2095" t="s">
        <v>4949</v>
      </c>
      <c r="BN2095" t="s">
        <v>5509</v>
      </c>
      <c r="BO2095" t="s">
        <v>4950</v>
      </c>
      <c r="BP2095" s="441" t="str">
        <f t="shared" si="32"/>
        <v>WA.2378.EBD.955.101.A.524113</v>
      </c>
    </row>
    <row r="2096" spans="1:68">
      <c r="A2096" t="s">
        <v>5010</v>
      </c>
      <c r="B2096" t="s">
        <v>4936</v>
      </c>
      <c r="C2096" t="s">
        <v>4937</v>
      </c>
      <c r="D2096" t="s">
        <v>3795</v>
      </c>
      <c r="E2096" t="s">
        <v>197</v>
      </c>
      <c r="F2096" t="s">
        <v>3842</v>
      </c>
      <c r="G2096" t="s">
        <v>2445</v>
      </c>
      <c r="H2096" t="s">
        <v>4938</v>
      </c>
      <c r="I2096">
        <v>5</v>
      </c>
      <c r="J2096" t="s">
        <v>5047</v>
      </c>
      <c r="K2096">
        <v>1</v>
      </c>
      <c r="L2096" t="s">
        <v>805</v>
      </c>
      <c r="M2096" t="s">
        <v>511</v>
      </c>
      <c r="N2096" t="s">
        <v>181</v>
      </c>
      <c r="O2096" t="s">
        <v>504</v>
      </c>
      <c r="P2096" t="s">
        <v>8</v>
      </c>
      <c r="Q2096" t="s">
        <v>4570</v>
      </c>
      <c r="R2096" t="s">
        <v>4940</v>
      </c>
      <c r="S2096" t="s">
        <v>195</v>
      </c>
      <c r="T2096" t="s">
        <v>4570</v>
      </c>
      <c r="U2096" t="s">
        <v>4570</v>
      </c>
      <c r="V2096" t="s">
        <v>4496</v>
      </c>
      <c r="W2096" t="s">
        <v>4570</v>
      </c>
      <c r="X2096" t="s">
        <v>7376</v>
      </c>
      <c r="Y2096" t="s">
        <v>7377</v>
      </c>
      <c r="Z2096" t="s">
        <v>8</v>
      </c>
      <c r="AA2096">
        <v>0</v>
      </c>
      <c r="AB2096" t="s">
        <v>195</v>
      </c>
      <c r="AC2096">
        <v>0</v>
      </c>
      <c r="AD2096" t="s">
        <v>195</v>
      </c>
      <c r="AE2096">
        <v>0</v>
      </c>
      <c r="AF2096" t="s">
        <v>195</v>
      </c>
      <c r="AG2096">
        <v>0</v>
      </c>
      <c r="AH2096" t="s">
        <v>195</v>
      </c>
      <c r="AI2096">
        <v>2</v>
      </c>
      <c r="AJ2096" t="s">
        <v>25</v>
      </c>
      <c r="AK2096">
        <v>150000</v>
      </c>
      <c r="AL2096">
        <v>300000</v>
      </c>
      <c r="AM2096" t="s">
        <v>195</v>
      </c>
      <c r="AN2096">
        <v>0</v>
      </c>
      <c r="AO2096" t="s">
        <v>5011</v>
      </c>
      <c r="AP2096">
        <v>12708</v>
      </c>
      <c r="AQ2096">
        <v>510</v>
      </c>
      <c r="AR2096">
        <v>2638</v>
      </c>
      <c r="AS2096">
        <v>5806</v>
      </c>
      <c r="AT2096">
        <v>1440</v>
      </c>
      <c r="AU2096">
        <v>2946</v>
      </c>
      <c r="AV2096">
        <v>9000</v>
      </c>
      <c r="AW2096">
        <v>9000</v>
      </c>
      <c r="AX2096">
        <v>9000</v>
      </c>
      <c r="AY2096">
        <v>7200</v>
      </c>
      <c r="AZ2096">
        <v>6187</v>
      </c>
      <c r="BA2096">
        <v>233565</v>
      </c>
      <c r="BB2096" t="s">
        <v>3796</v>
      </c>
      <c r="BC2096" t="s">
        <v>3797</v>
      </c>
      <c r="BD2096" t="s">
        <v>3843</v>
      </c>
      <c r="BE2096" t="s">
        <v>3853</v>
      </c>
      <c r="BF2096" t="s">
        <v>6084</v>
      </c>
      <c r="BG2096" t="s">
        <v>7155</v>
      </c>
      <c r="BH2096" t="s">
        <v>4947</v>
      </c>
      <c r="BI2096" t="s">
        <v>195</v>
      </c>
      <c r="BJ2096" t="s">
        <v>195</v>
      </c>
      <c r="BK2096" t="s">
        <v>505</v>
      </c>
      <c r="BL2096" t="s">
        <v>7378</v>
      </c>
      <c r="BM2096" t="s">
        <v>4949</v>
      </c>
      <c r="BN2096" t="s">
        <v>5509</v>
      </c>
      <c r="BO2096" t="s">
        <v>4950</v>
      </c>
      <c r="BP2096" s="441" t="str">
        <f t="shared" si="32"/>
        <v>WA.2378.EBD.955.101.D.524113</v>
      </c>
    </row>
    <row r="2097" spans="1:68">
      <c r="A2097" t="s">
        <v>4935</v>
      </c>
      <c r="B2097" t="s">
        <v>4936</v>
      </c>
      <c r="C2097" t="s">
        <v>4937</v>
      </c>
      <c r="D2097" t="s">
        <v>3795</v>
      </c>
      <c r="E2097" t="s">
        <v>197</v>
      </c>
      <c r="F2097" t="s">
        <v>3812</v>
      </c>
      <c r="G2097" t="s">
        <v>820</v>
      </c>
      <c r="H2097" t="s">
        <v>4938</v>
      </c>
      <c r="I2097">
        <v>9</v>
      </c>
      <c r="J2097" t="s">
        <v>5050</v>
      </c>
      <c r="K2097">
        <v>1</v>
      </c>
      <c r="L2097" t="s">
        <v>805</v>
      </c>
      <c r="M2097" t="s">
        <v>509</v>
      </c>
      <c r="N2097" t="s">
        <v>185</v>
      </c>
      <c r="O2097" t="s">
        <v>506</v>
      </c>
      <c r="P2097" t="s">
        <v>8</v>
      </c>
      <c r="Q2097" t="s">
        <v>4570</v>
      </c>
      <c r="R2097" t="s">
        <v>4940</v>
      </c>
      <c r="S2097" t="s">
        <v>195</v>
      </c>
      <c r="T2097" t="s">
        <v>4570</v>
      </c>
      <c r="U2097" t="s">
        <v>4570</v>
      </c>
      <c r="V2097" t="s">
        <v>4496</v>
      </c>
      <c r="W2097" t="s">
        <v>4570</v>
      </c>
      <c r="X2097" t="s">
        <v>7379</v>
      </c>
      <c r="Y2097" t="s">
        <v>7380</v>
      </c>
      <c r="Z2097" t="s">
        <v>8</v>
      </c>
      <c r="AA2097">
        <v>0</v>
      </c>
      <c r="AB2097" t="s">
        <v>195</v>
      </c>
      <c r="AC2097">
        <v>0</v>
      </c>
      <c r="AD2097" t="s">
        <v>195</v>
      </c>
      <c r="AE2097">
        <v>0</v>
      </c>
      <c r="AF2097" t="s">
        <v>195</v>
      </c>
      <c r="AG2097">
        <v>0</v>
      </c>
      <c r="AH2097" t="s">
        <v>195</v>
      </c>
      <c r="AI2097">
        <v>16</v>
      </c>
      <c r="AJ2097" t="s">
        <v>16</v>
      </c>
      <c r="AK2097">
        <v>210000</v>
      </c>
      <c r="AL2097">
        <v>3360000</v>
      </c>
      <c r="AM2097" t="s">
        <v>195</v>
      </c>
      <c r="AN2097">
        <v>0</v>
      </c>
      <c r="AO2097" t="s">
        <v>4943</v>
      </c>
      <c r="AP2097">
        <v>38641</v>
      </c>
      <c r="AQ2097">
        <v>80731</v>
      </c>
      <c r="AR2097">
        <v>222650</v>
      </c>
      <c r="AS2097">
        <v>82911</v>
      </c>
      <c r="AT2097">
        <v>133982</v>
      </c>
      <c r="AU2097">
        <v>186667</v>
      </c>
      <c r="AV2097">
        <v>171929</v>
      </c>
      <c r="AW2097">
        <v>151663</v>
      </c>
      <c r="AX2097">
        <v>186667</v>
      </c>
      <c r="AY2097">
        <v>195669</v>
      </c>
      <c r="AZ2097">
        <v>228490</v>
      </c>
      <c r="BA2097">
        <v>1680000</v>
      </c>
      <c r="BB2097" t="s">
        <v>3796</v>
      </c>
      <c r="BC2097" t="s">
        <v>3797</v>
      </c>
      <c r="BD2097" t="s">
        <v>3813</v>
      </c>
      <c r="BE2097" t="s">
        <v>6045</v>
      </c>
      <c r="BF2097" t="s">
        <v>6046</v>
      </c>
      <c r="BG2097" t="s">
        <v>7099</v>
      </c>
      <c r="BH2097" t="s">
        <v>4947</v>
      </c>
      <c r="BI2097" t="s">
        <v>195</v>
      </c>
      <c r="BJ2097" t="s">
        <v>195</v>
      </c>
      <c r="BK2097" t="s">
        <v>5552</v>
      </c>
      <c r="BL2097" t="s">
        <v>7381</v>
      </c>
      <c r="BM2097" t="s">
        <v>4949</v>
      </c>
      <c r="BN2097" t="s">
        <v>5553</v>
      </c>
      <c r="BO2097" t="s">
        <v>4950</v>
      </c>
      <c r="BP2097" s="441" t="str">
        <f t="shared" si="32"/>
        <v>WA.2378.EBA.956.101.C.524114</v>
      </c>
    </row>
    <row r="2098" spans="1:68">
      <c r="A2098" t="s">
        <v>4935</v>
      </c>
      <c r="B2098" t="s">
        <v>4936</v>
      </c>
      <c r="C2098" t="s">
        <v>4937</v>
      </c>
      <c r="D2098" t="s">
        <v>3795</v>
      </c>
      <c r="E2098" t="s">
        <v>197</v>
      </c>
      <c r="F2098" t="s">
        <v>3812</v>
      </c>
      <c r="G2098" t="s">
        <v>820</v>
      </c>
      <c r="H2098" t="s">
        <v>4938</v>
      </c>
      <c r="I2098">
        <v>9</v>
      </c>
      <c r="J2098" t="s">
        <v>5050</v>
      </c>
      <c r="K2098">
        <v>1</v>
      </c>
      <c r="L2098" t="s">
        <v>805</v>
      </c>
      <c r="M2098" t="s">
        <v>509</v>
      </c>
      <c r="N2098" t="s">
        <v>185</v>
      </c>
      <c r="O2098" t="s">
        <v>506</v>
      </c>
      <c r="P2098" t="s">
        <v>8</v>
      </c>
      <c r="Q2098" t="s">
        <v>4570</v>
      </c>
      <c r="R2098" t="s">
        <v>4940</v>
      </c>
      <c r="S2098" t="s">
        <v>195</v>
      </c>
      <c r="T2098" t="s">
        <v>4570</v>
      </c>
      <c r="U2098" t="s">
        <v>4570</v>
      </c>
      <c r="V2098" t="s">
        <v>4951</v>
      </c>
      <c r="W2098" t="s">
        <v>4496</v>
      </c>
      <c r="X2098" t="s">
        <v>7382</v>
      </c>
      <c r="Y2098" t="s">
        <v>4598</v>
      </c>
      <c r="Z2098" t="s">
        <v>8</v>
      </c>
      <c r="AA2098">
        <v>0</v>
      </c>
      <c r="AB2098" t="s">
        <v>195</v>
      </c>
      <c r="AC2098">
        <v>0</v>
      </c>
      <c r="AD2098" t="s">
        <v>195</v>
      </c>
      <c r="AE2098">
        <v>0</v>
      </c>
      <c r="AF2098" t="s">
        <v>195</v>
      </c>
      <c r="AG2098">
        <v>0</v>
      </c>
      <c r="AH2098" t="s">
        <v>195</v>
      </c>
      <c r="AI2098">
        <v>7</v>
      </c>
      <c r="AJ2098" t="s">
        <v>16</v>
      </c>
      <c r="AK2098">
        <v>150000</v>
      </c>
      <c r="AL2098">
        <v>1050000</v>
      </c>
      <c r="AM2098" t="s">
        <v>195</v>
      </c>
      <c r="AN2098">
        <v>0</v>
      </c>
      <c r="AO2098" t="s">
        <v>4943</v>
      </c>
      <c r="AP2098">
        <v>12075</v>
      </c>
      <c r="AQ2098">
        <v>25229</v>
      </c>
      <c r="AR2098">
        <v>69578</v>
      </c>
      <c r="AS2098">
        <v>25910</v>
      </c>
      <c r="AT2098">
        <v>41869</v>
      </c>
      <c r="AU2098">
        <v>58333</v>
      </c>
      <c r="AV2098">
        <v>53728</v>
      </c>
      <c r="AW2098">
        <v>47395</v>
      </c>
      <c r="AX2098">
        <v>58333</v>
      </c>
      <c r="AY2098">
        <v>61147</v>
      </c>
      <c r="AZ2098">
        <v>71403</v>
      </c>
      <c r="BA2098">
        <v>525000</v>
      </c>
      <c r="BB2098" t="s">
        <v>3796</v>
      </c>
      <c r="BC2098" t="s">
        <v>3797</v>
      </c>
      <c r="BD2098" t="s">
        <v>3813</v>
      </c>
      <c r="BE2098" t="s">
        <v>6045</v>
      </c>
      <c r="BF2098" t="s">
        <v>6046</v>
      </c>
      <c r="BG2098" t="s">
        <v>7099</v>
      </c>
      <c r="BH2098" t="s">
        <v>4947</v>
      </c>
      <c r="BI2098" t="s">
        <v>195</v>
      </c>
      <c r="BJ2098" t="s">
        <v>195</v>
      </c>
      <c r="BK2098" t="s">
        <v>5552</v>
      </c>
      <c r="BL2098" t="s">
        <v>5546</v>
      </c>
      <c r="BM2098" t="s">
        <v>4949</v>
      </c>
      <c r="BN2098" t="s">
        <v>5553</v>
      </c>
      <c r="BO2098" t="s">
        <v>4950</v>
      </c>
      <c r="BP2098" s="441" t="str">
        <f t="shared" si="32"/>
        <v>WA.2378.EBA.956.101.C.524114</v>
      </c>
    </row>
    <row r="2099" spans="1:68">
      <c r="A2099" t="s">
        <v>5010</v>
      </c>
      <c r="B2099" t="s">
        <v>4936</v>
      </c>
      <c r="C2099" t="s">
        <v>4937</v>
      </c>
      <c r="D2099" t="s">
        <v>3795</v>
      </c>
      <c r="E2099" t="s">
        <v>197</v>
      </c>
      <c r="F2099" t="s">
        <v>3812</v>
      </c>
      <c r="G2099" t="s">
        <v>820</v>
      </c>
      <c r="H2099" t="s">
        <v>4938</v>
      </c>
      <c r="I2099">
        <v>9</v>
      </c>
      <c r="J2099" t="s">
        <v>5050</v>
      </c>
      <c r="K2099">
        <v>1</v>
      </c>
      <c r="L2099" t="s">
        <v>805</v>
      </c>
      <c r="M2099" t="s">
        <v>509</v>
      </c>
      <c r="N2099" t="s">
        <v>185</v>
      </c>
      <c r="O2099" t="s">
        <v>506</v>
      </c>
      <c r="P2099" t="s">
        <v>8</v>
      </c>
      <c r="Q2099" t="s">
        <v>4570</v>
      </c>
      <c r="R2099" t="s">
        <v>4940</v>
      </c>
      <c r="S2099" t="s">
        <v>195</v>
      </c>
      <c r="T2099" t="s">
        <v>4570</v>
      </c>
      <c r="U2099" t="s">
        <v>4570</v>
      </c>
      <c r="V2099" t="s">
        <v>4496</v>
      </c>
      <c r="W2099" t="s">
        <v>4570</v>
      </c>
      <c r="X2099" t="s">
        <v>7379</v>
      </c>
      <c r="Y2099" t="s">
        <v>7380</v>
      </c>
      <c r="Z2099" t="s">
        <v>8</v>
      </c>
      <c r="AA2099">
        <v>0</v>
      </c>
      <c r="AB2099" t="s">
        <v>195</v>
      </c>
      <c r="AC2099">
        <v>0</v>
      </c>
      <c r="AD2099" t="s">
        <v>195</v>
      </c>
      <c r="AE2099">
        <v>0</v>
      </c>
      <c r="AF2099" t="s">
        <v>195</v>
      </c>
      <c r="AG2099">
        <v>0</v>
      </c>
      <c r="AH2099" t="s">
        <v>195</v>
      </c>
      <c r="AI2099">
        <v>16</v>
      </c>
      <c r="AJ2099" t="s">
        <v>16</v>
      </c>
      <c r="AK2099">
        <v>210000</v>
      </c>
      <c r="AL2099">
        <v>3360000</v>
      </c>
      <c r="AM2099" t="s">
        <v>195</v>
      </c>
      <c r="AN2099">
        <v>0</v>
      </c>
      <c r="AO2099" t="s">
        <v>5011</v>
      </c>
      <c r="AP2099">
        <v>19321</v>
      </c>
      <c r="AQ2099">
        <v>40366</v>
      </c>
      <c r="AR2099">
        <v>111325</v>
      </c>
      <c r="AS2099">
        <v>84611</v>
      </c>
      <c r="AT2099">
        <v>20935</v>
      </c>
      <c r="AU2099">
        <v>92579</v>
      </c>
      <c r="AV2099">
        <v>85964</v>
      </c>
      <c r="AW2099">
        <v>75832</v>
      </c>
      <c r="AX2099">
        <v>93333</v>
      </c>
      <c r="AY2099">
        <v>97835</v>
      </c>
      <c r="AZ2099">
        <v>117900</v>
      </c>
      <c r="BA2099">
        <v>2519999</v>
      </c>
      <c r="BB2099" t="s">
        <v>3796</v>
      </c>
      <c r="BC2099" t="s">
        <v>3797</v>
      </c>
      <c r="BD2099" t="s">
        <v>3813</v>
      </c>
      <c r="BE2099" t="s">
        <v>6045</v>
      </c>
      <c r="BF2099" t="s">
        <v>6046</v>
      </c>
      <c r="BG2099" t="s">
        <v>7099</v>
      </c>
      <c r="BH2099" t="s">
        <v>4947</v>
      </c>
      <c r="BI2099" t="s">
        <v>195</v>
      </c>
      <c r="BJ2099" t="s">
        <v>195</v>
      </c>
      <c r="BK2099" t="s">
        <v>5552</v>
      </c>
      <c r="BL2099" t="s">
        <v>7381</v>
      </c>
      <c r="BM2099" t="s">
        <v>4949</v>
      </c>
      <c r="BN2099" t="s">
        <v>5553</v>
      </c>
      <c r="BO2099" t="s">
        <v>4950</v>
      </c>
      <c r="BP2099" s="441" t="str">
        <f t="shared" si="32"/>
        <v>WA.2378.EBA.956.101.C.524114</v>
      </c>
    </row>
    <row r="2100" spans="1:68">
      <c r="A2100" t="s">
        <v>5010</v>
      </c>
      <c r="B2100" t="s">
        <v>4936</v>
      </c>
      <c r="C2100" t="s">
        <v>4937</v>
      </c>
      <c r="D2100" t="s">
        <v>3795</v>
      </c>
      <c r="E2100" t="s">
        <v>197</v>
      </c>
      <c r="F2100" t="s">
        <v>3812</v>
      </c>
      <c r="G2100" t="s">
        <v>820</v>
      </c>
      <c r="H2100" t="s">
        <v>4938</v>
      </c>
      <c r="I2100">
        <v>9</v>
      </c>
      <c r="J2100" t="s">
        <v>5050</v>
      </c>
      <c r="K2100">
        <v>1</v>
      </c>
      <c r="L2100" t="s">
        <v>805</v>
      </c>
      <c r="M2100" t="s">
        <v>509</v>
      </c>
      <c r="N2100" t="s">
        <v>185</v>
      </c>
      <c r="O2100" t="s">
        <v>506</v>
      </c>
      <c r="P2100" t="s">
        <v>8</v>
      </c>
      <c r="Q2100" t="s">
        <v>4570</v>
      </c>
      <c r="R2100" t="s">
        <v>4940</v>
      </c>
      <c r="S2100" t="s">
        <v>195</v>
      </c>
      <c r="T2100" t="s">
        <v>4570</v>
      </c>
      <c r="U2100" t="s">
        <v>4570</v>
      </c>
      <c r="V2100" t="s">
        <v>4951</v>
      </c>
      <c r="W2100" t="s">
        <v>4496</v>
      </c>
      <c r="X2100" t="s">
        <v>7382</v>
      </c>
      <c r="Y2100" t="s">
        <v>4598</v>
      </c>
      <c r="Z2100" t="s">
        <v>8</v>
      </c>
      <c r="AA2100">
        <v>0</v>
      </c>
      <c r="AB2100" t="s">
        <v>195</v>
      </c>
      <c r="AC2100">
        <v>0</v>
      </c>
      <c r="AD2100" t="s">
        <v>195</v>
      </c>
      <c r="AE2100">
        <v>0</v>
      </c>
      <c r="AF2100" t="s">
        <v>195</v>
      </c>
      <c r="AG2100">
        <v>0</v>
      </c>
      <c r="AH2100" t="s">
        <v>195</v>
      </c>
      <c r="AI2100">
        <v>7</v>
      </c>
      <c r="AJ2100" t="s">
        <v>16</v>
      </c>
      <c r="AK2100">
        <v>150000</v>
      </c>
      <c r="AL2100">
        <v>1050000</v>
      </c>
      <c r="AM2100" t="s">
        <v>195</v>
      </c>
      <c r="AN2100">
        <v>0</v>
      </c>
      <c r="AO2100" t="s">
        <v>5011</v>
      </c>
      <c r="AP2100">
        <v>6038</v>
      </c>
      <c r="AQ2100">
        <v>12614</v>
      </c>
      <c r="AR2100">
        <v>34789</v>
      </c>
      <c r="AS2100">
        <v>26441</v>
      </c>
      <c r="AT2100">
        <v>6542</v>
      </c>
      <c r="AU2100">
        <v>28931</v>
      </c>
      <c r="AV2100">
        <v>26864</v>
      </c>
      <c r="AW2100">
        <v>23697</v>
      </c>
      <c r="AX2100">
        <v>29167</v>
      </c>
      <c r="AY2100">
        <v>30573</v>
      </c>
      <c r="AZ2100">
        <v>36844</v>
      </c>
      <c r="BA2100">
        <v>787500</v>
      </c>
      <c r="BB2100" t="s">
        <v>3796</v>
      </c>
      <c r="BC2100" t="s">
        <v>3797</v>
      </c>
      <c r="BD2100" t="s">
        <v>3813</v>
      </c>
      <c r="BE2100" t="s">
        <v>6045</v>
      </c>
      <c r="BF2100" t="s">
        <v>6046</v>
      </c>
      <c r="BG2100" t="s">
        <v>7099</v>
      </c>
      <c r="BH2100" t="s">
        <v>4947</v>
      </c>
      <c r="BI2100" t="s">
        <v>195</v>
      </c>
      <c r="BJ2100" t="s">
        <v>195</v>
      </c>
      <c r="BK2100" t="s">
        <v>5552</v>
      </c>
      <c r="BL2100" t="s">
        <v>5546</v>
      </c>
      <c r="BM2100" t="s">
        <v>4949</v>
      </c>
      <c r="BN2100" t="s">
        <v>5553</v>
      </c>
      <c r="BO2100" t="s">
        <v>4950</v>
      </c>
      <c r="BP2100" s="441" t="str">
        <f t="shared" si="32"/>
        <v>WA.2378.EBA.956.101.C.524114</v>
      </c>
    </row>
    <row r="2101" spans="1:68">
      <c r="A2101" t="s">
        <v>4935</v>
      </c>
      <c r="B2101" t="s">
        <v>4936</v>
      </c>
      <c r="C2101" t="s">
        <v>4937</v>
      </c>
      <c r="D2101" t="s">
        <v>3795</v>
      </c>
      <c r="E2101" t="s">
        <v>197</v>
      </c>
      <c r="F2101" t="s">
        <v>3842</v>
      </c>
      <c r="G2101" t="s">
        <v>2445</v>
      </c>
      <c r="H2101" t="s">
        <v>4938</v>
      </c>
      <c r="I2101">
        <v>5</v>
      </c>
      <c r="J2101" t="s">
        <v>5047</v>
      </c>
      <c r="K2101">
        <v>1</v>
      </c>
      <c r="L2101" t="s">
        <v>805</v>
      </c>
      <c r="M2101" t="s">
        <v>508</v>
      </c>
      <c r="N2101" t="s">
        <v>3124</v>
      </c>
      <c r="O2101" t="s">
        <v>506</v>
      </c>
      <c r="P2101" t="s">
        <v>8</v>
      </c>
      <c r="Q2101" t="s">
        <v>4570</v>
      </c>
      <c r="R2101" t="s">
        <v>4940</v>
      </c>
      <c r="S2101" t="s">
        <v>195</v>
      </c>
      <c r="T2101" t="s">
        <v>4570</v>
      </c>
      <c r="U2101" t="s">
        <v>4570</v>
      </c>
      <c r="V2101" t="s">
        <v>4496</v>
      </c>
      <c r="W2101" t="s">
        <v>4570</v>
      </c>
      <c r="X2101" t="s">
        <v>7383</v>
      </c>
      <c r="Y2101" t="s">
        <v>7384</v>
      </c>
      <c r="Z2101" t="s">
        <v>8</v>
      </c>
      <c r="AA2101">
        <v>0</v>
      </c>
      <c r="AB2101" t="s">
        <v>195</v>
      </c>
      <c r="AC2101">
        <v>0</v>
      </c>
      <c r="AD2101" t="s">
        <v>195</v>
      </c>
      <c r="AE2101">
        <v>0</v>
      </c>
      <c r="AF2101" t="s">
        <v>195</v>
      </c>
      <c r="AG2101">
        <v>0</v>
      </c>
      <c r="AH2101" t="s">
        <v>195</v>
      </c>
      <c r="AI2101">
        <v>2</v>
      </c>
      <c r="AJ2101" t="s">
        <v>16</v>
      </c>
      <c r="AK2101">
        <v>500000</v>
      </c>
      <c r="AL2101">
        <v>1000000</v>
      </c>
      <c r="AM2101" t="s">
        <v>195</v>
      </c>
      <c r="AN2101">
        <v>0</v>
      </c>
      <c r="AO2101" t="s">
        <v>4943</v>
      </c>
      <c r="AP2101">
        <v>84718</v>
      </c>
      <c r="AQ2101">
        <v>3403</v>
      </c>
      <c r="AR2101">
        <v>17585</v>
      </c>
      <c r="AS2101">
        <v>18037</v>
      </c>
      <c r="AT2101">
        <v>67009</v>
      </c>
      <c r="AU2101">
        <v>40000</v>
      </c>
      <c r="AV2101">
        <v>60000</v>
      </c>
      <c r="AW2101">
        <v>60000</v>
      </c>
      <c r="AX2101">
        <v>60000</v>
      </c>
      <c r="AY2101">
        <v>48000</v>
      </c>
      <c r="AZ2101">
        <v>41249</v>
      </c>
      <c r="BA2101">
        <v>499999</v>
      </c>
      <c r="BB2101" t="s">
        <v>3796</v>
      </c>
      <c r="BC2101" t="s">
        <v>3797</v>
      </c>
      <c r="BD2101" t="s">
        <v>3843</v>
      </c>
      <c r="BE2101" t="s">
        <v>3853</v>
      </c>
      <c r="BF2101" t="s">
        <v>6084</v>
      </c>
      <c r="BG2101" t="s">
        <v>7133</v>
      </c>
      <c r="BH2101" t="s">
        <v>4947</v>
      </c>
      <c r="BI2101" t="s">
        <v>195</v>
      </c>
      <c r="BJ2101" t="s">
        <v>195</v>
      </c>
      <c r="BK2101" t="s">
        <v>5552</v>
      </c>
      <c r="BL2101" t="s">
        <v>7385</v>
      </c>
      <c r="BM2101" t="s">
        <v>4949</v>
      </c>
      <c r="BN2101" t="s">
        <v>5553</v>
      </c>
      <c r="BO2101" t="s">
        <v>4950</v>
      </c>
      <c r="BP2101" s="441" t="str">
        <f t="shared" si="32"/>
        <v>WA.2378.EBD.955.101.B.524114</v>
      </c>
    </row>
    <row r="2102" spans="1:68">
      <c r="A2102" t="s">
        <v>4935</v>
      </c>
      <c r="B2102" t="s">
        <v>4936</v>
      </c>
      <c r="C2102" t="s">
        <v>4937</v>
      </c>
      <c r="D2102" t="s">
        <v>3795</v>
      </c>
      <c r="E2102" t="s">
        <v>197</v>
      </c>
      <c r="F2102" t="s">
        <v>3842</v>
      </c>
      <c r="G2102" t="s">
        <v>2445</v>
      </c>
      <c r="H2102" t="s">
        <v>4938</v>
      </c>
      <c r="I2102">
        <v>5</v>
      </c>
      <c r="J2102" t="s">
        <v>6085</v>
      </c>
      <c r="K2102">
        <v>1</v>
      </c>
      <c r="L2102" t="s">
        <v>805</v>
      </c>
      <c r="M2102" t="s">
        <v>508</v>
      </c>
      <c r="N2102" t="s">
        <v>3383</v>
      </c>
      <c r="O2102" t="s">
        <v>506</v>
      </c>
      <c r="P2102" t="s">
        <v>8</v>
      </c>
      <c r="Q2102" t="s">
        <v>4570</v>
      </c>
      <c r="R2102" t="s">
        <v>4940</v>
      </c>
      <c r="S2102" t="s">
        <v>195</v>
      </c>
      <c r="T2102" t="s">
        <v>4570</v>
      </c>
      <c r="U2102" t="s">
        <v>4570</v>
      </c>
      <c r="V2102" t="s">
        <v>4496</v>
      </c>
      <c r="W2102" t="s">
        <v>4570</v>
      </c>
      <c r="X2102" t="s">
        <v>7386</v>
      </c>
      <c r="Y2102" t="s">
        <v>5543</v>
      </c>
      <c r="Z2102" t="s">
        <v>8</v>
      </c>
      <c r="AA2102">
        <v>0</v>
      </c>
      <c r="AB2102" t="s">
        <v>195</v>
      </c>
      <c r="AC2102">
        <v>0</v>
      </c>
      <c r="AD2102" t="s">
        <v>195</v>
      </c>
      <c r="AE2102">
        <v>0</v>
      </c>
      <c r="AF2102" t="s">
        <v>195</v>
      </c>
      <c r="AG2102">
        <v>0</v>
      </c>
      <c r="AH2102" t="s">
        <v>195</v>
      </c>
      <c r="AI2102">
        <v>70</v>
      </c>
      <c r="AJ2102" t="s">
        <v>16</v>
      </c>
      <c r="AK2102">
        <v>210000</v>
      </c>
      <c r="AL2102">
        <v>14700000</v>
      </c>
      <c r="AM2102" t="s">
        <v>195</v>
      </c>
      <c r="AN2102">
        <v>0</v>
      </c>
      <c r="AO2102" t="s">
        <v>4943</v>
      </c>
      <c r="AP2102">
        <v>112014</v>
      </c>
      <c r="AQ2102">
        <v>0</v>
      </c>
      <c r="AR2102">
        <v>514618</v>
      </c>
      <c r="AS2102">
        <v>47628</v>
      </c>
      <c r="AT2102">
        <v>566706</v>
      </c>
      <c r="AU2102">
        <v>642196</v>
      </c>
      <c r="AV2102">
        <v>1147611</v>
      </c>
      <c r="AW2102">
        <v>873456</v>
      </c>
      <c r="AX2102">
        <v>1138791</v>
      </c>
      <c r="AY2102">
        <v>1153491</v>
      </c>
      <c r="AZ2102">
        <v>1153491</v>
      </c>
      <c r="BA2102">
        <v>7349998</v>
      </c>
      <c r="BB2102" t="s">
        <v>3796</v>
      </c>
      <c r="BC2102" t="s">
        <v>3797</v>
      </c>
      <c r="BD2102" t="s">
        <v>3843</v>
      </c>
      <c r="BE2102" t="s">
        <v>6087</v>
      </c>
      <c r="BF2102" t="s">
        <v>6088</v>
      </c>
      <c r="BG2102" t="s">
        <v>7183</v>
      </c>
      <c r="BH2102" t="s">
        <v>4947</v>
      </c>
      <c r="BI2102" t="s">
        <v>195</v>
      </c>
      <c r="BJ2102" t="s">
        <v>195</v>
      </c>
      <c r="BK2102" t="s">
        <v>5552</v>
      </c>
      <c r="BL2102" t="s">
        <v>5544</v>
      </c>
      <c r="BM2102" t="s">
        <v>4949</v>
      </c>
      <c r="BN2102" t="s">
        <v>5553</v>
      </c>
      <c r="BO2102" t="s">
        <v>4950</v>
      </c>
      <c r="BP2102" s="441" t="str">
        <f t="shared" si="32"/>
        <v>WA.2378.EBD.974.101.B.524114</v>
      </c>
    </row>
    <row r="2103" spans="1:68">
      <c r="A2103" t="s">
        <v>4935</v>
      </c>
      <c r="B2103" t="s">
        <v>4936</v>
      </c>
      <c r="C2103" t="s">
        <v>4937</v>
      </c>
      <c r="D2103" t="s">
        <v>3795</v>
      </c>
      <c r="E2103" t="s">
        <v>197</v>
      </c>
      <c r="F2103" t="s">
        <v>3842</v>
      </c>
      <c r="G2103" t="s">
        <v>2445</v>
      </c>
      <c r="H2103" t="s">
        <v>4938</v>
      </c>
      <c r="I2103">
        <v>5</v>
      </c>
      <c r="J2103" t="s">
        <v>6085</v>
      </c>
      <c r="K2103">
        <v>1</v>
      </c>
      <c r="L2103" t="s">
        <v>805</v>
      </c>
      <c r="M2103" t="s">
        <v>508</v>
      </c>
      <c r="N2103" t="s">
        <v>3383</v>
      </c>
      <c r="O2103" t="s">
        <v>506</v>
      </c>
      <c r="P2103" t="s">
        <v>8</v>
      </c>
      <c r="Q2103" t="s">
        <v>4570</v>
      </c>
      <c r="R2103" t="s">
        <v>4940</v>
      </c>
      <c r="S2103" t="s">
        <v>195</v>
      </c>
      <c r="T2103" t="s">
        <v>4570</v>
      </c>
      <c r="U2103" t="s">
        <v>4570</v>
      </c>
      <c r="V2103" t="s">
        <v>4951</v>
      </c>
      <c r="W2103" t="s">
        <v>4496</v>
      </c>
      <c r="X2103" t="s">
        <v>7387</v>
      </c>
      <c r="Y2103" t="s">
        <v>7388</v>
      </c>
      <c r="Z2103" t="s">
        <v>8</v>
      </c>
      <c r="AA2103">
        <v>0</v>
      </c>
      <c r="AB2103" t="s">
        <v>195</v>
      </c>
      <c r="AC2103">
        <v>0</v>
      </c>
      <c r="AD2103" t="s">
        <v>195</v>
      </c>
      <c r="AE2103">
        <v>0</v>
      </c>
      <c r="AF2103" t="s">
        <v>195</v>
      </c>
      <c r="AG2103">
        <v>0</v>
      </c>
      <c r="AH2103" t="s">
        <v>195</v>
      </c>
      <c r="AI2103">
        <v>70</v>
      </c>
      <c r="AJ2103" t="s">
        <v>16</v>
      </c>
      <c r="AK2103">
        <v>150000</v>
      </c>
      <c r="AL2103">
        <v>10500000</v>
      </c>
      <c r="AM2103" t="s">
        <v>195</v>
      </c>
      <c r="AN2103">
        <v>0</v>
      </c>
      <c r="AO2103" t="s">
        <v>4943</v>
      </c>
      <c r="AP2103">
        <v>80010</v>
      </c>
      <c r="AQ2103">
        <v>0</v>
      </c>
      <c r="AR2103">
        <v>367584</v>
      </c>
      <c r="AS2103">
        <v>34020</v>
      </c>
      <c r="AT2103">
        <v>404790</v>
      </c>
      <c r="AU2103">
        <v>458711</v>
      </c>
      <c r="AV2103">
        <v>819722</v>
      </c>
      <c r="AW2103">
        <v>623897</v>
      </c>
      <c r="AX2103">
        <v>813422</v>
      </c>
      <c r="AY2103">
        <v>823922</v>
      </c>
      <c r="AZ2103">
        <v>823922</v>
      </c>
      <c r="BA2103">
        <v>5250000</v>
      </c>
      <c r="BB2103" t="s">
        <v>3796</v>
      </c>
      <c r="BC2103" t="s">
        <v>3797</v>
      </c>
      <c r="BD2103" t="s">
        <v>3843</v>
      </c>
      <c r="BE2103" t="s">
        <v>6087</v>
      </c>
      <c r="BF2103" t="s">
        <v>6088</v>
      </c>
      <c r="BG2103" t="s">
        <v>7183</v>
      </c>
      <c r="BH2103" t="s">
        <v>4947</v>
      </c>
      <c r="BI2103" t="s">
        <v>195</v>
      </c>
      <c r="BJ2103" t="s">
        <v>195</v>
      </c>
      <c r="BK2103" t="s">
        <v>5552</v>
      </c>
      <c r="BL2103" t="s">
        <v>7389</v>
      </c>
      <c r="BM2103" t="s">
        <v>4949</v>
      </c>
      <c r="BN2103" t="s">
        <v>5553</v>
      </c>
      <c r="BO2103" t="s">
        <v>4950</v>
      </c>
      <c r="BP2103" s="441" t="str">
        <f t="shared" si="32"/>
        <v>WA.2378.EBD.974.101.B.524114</v>
      </c>
    </row>
    <row r="2104" spans="1:68">
      <c r="A2104" t="s">
        <v>5010</v>
      </c>
      <c r="B2104" t="s">
        <v>4936</v>
      </c>
      <c r="C2104" t="s">
        <v>4937</v>
      </c>
      <c r="D2104" t="s">
        <v>3795</v>
      </c>
      <c r="E2104" t="s">
        <v>197</v>
      </c>
      <c r="F2104" t="s">
        <v>3842</v>
      </c>
      <c r="G2104" t="s">
        <v>2445</v>
      </c>
      <c r="H2104" t="s">
        <v>4938</v>
      </c>
      <c r="I2104">
        <v>5</v>
      </c>
      <c r="J2104" t="s">
        <v>5047</v>
      </c>
      <c r="K2104">
        <v>1</v>
      </c>
      <c r="L2104" t="s">
        <v>805</v>
      </c>
      <c r="M2104" t="s">
        <v>508</v>
      </c>
      <c r="N2104" t="s">
        <v>3124</v>
      </c>
      <c r="O2104" t="s">
        <v>506</v>
      </c>
      <c r="P2104" t="s">
        <v>8</v>
      </c>
      <c r="Q2104" t="s">
        <v>4570</v>
      </c>
      <c r="R2104" t="s">
        <v>4940</v>
      </c>
      <c r="S2104" t="s">
        <v>195</v>
      </c>
      <c r="T2104" t="s">
        <v>4570</v>
      </c>
      <c r="U2104" t="s">
        <v>4570</v>
      </c>
      <c r="V2104" t="s">
        <v>4496</v>
      </c>
      <c r="W2104" t="s">
        <v>4570</v>
      </c>
      <c r="X2104" t="s">
        <v>7383</v>
      </c>
      <c r="Y2104" t="s">
        <v>7384</v>
      </c>
      <c r="Z2104" t="s">
        <v>8</v>
      </c>
      <c r="AA2104">
        <v>0</v>
      </c>
      <c r="AB2104" t="s">
        <v>195</v>
      </c>
      <c r="AC2104">
        <v>0</v>
      </c>
      <c r="AD2104" t="s">
        <v>195</v>
      </c>
      <c r="AE2104">
        <v>0</v>
      </c>
      <c r="AF2104" t="s">
        <v>195</v>
      </c>
      <c r="AG2104">
        <v>0</v>
      </c>
      <c r="AH2104" t="s">
        <v>195</v>
      </c>
      <c r="AI2104">
        <v>2</v>
      </c>
      <c r="AJ2104" t="s">
        <v>16</v>
      </c>
      <c r="AK2104">
        <v>500000</v>
      </c>
      <c r="AL2104">
        <v>1000000</v>
      </c>
      <c r="AM2104" t="s">
        <v>195</v>
      </c>
      <c r="AN2104">
        <v>0</v>
      </c>
      <c r="AO2104" t="s">
        <v>5011</v>
      </c>
      <c r="AP2104">
        <v>42359</v>
      </c>
      <c r="AQ2104">
        <v>1702</v>
      </c>
      <c r="AR2104">
        <v>8792</v>
      </c>
      <c r="AS2104">
        <v>19354</v>
      </c>
      <c r="AT2104">
        <v>4800</v>
      </c>
      <c r="AU2104">
        <v>9821</v>
      </c>
      <c r="AV2104">
        <v>30000</v>
      </c>
      <c r="AW2104">
        <v>30000</v>
      </c>
      <c r="AX2104">
        <v>30000</v>
      </c>
      <c r="AY2104">
        <v>24000</v>
      </c>
      <c r="AZ2104">
        <v>20624</v>
      </c>
      <c r="BA2104">
        <v>778548</v>
      </c>
      <c r="BB2104" t="s">
        <v>3796</v>
      </c>
      <c r="BC2104" t="s">
        <v>3797</v>
      </c>
      <c r="BD2104" t="s">
        <v>3843</v>
      </c>
      <c r="BE2104" t="s">
        <v>3853</v>
      </c>
      <c r="BF2104" t="s">
        <v>6084</v>
      </c>
      <c r="BG2104" t="s">
        <v>7133</v>
      </c>
      <c r="BH2104" t="s">
        <v>4947</v>
      </c>
      <c r="BI2104" t="s">
        <v>195</v>
      </c>
      <c r="BJ2104" t="s">
        <v>195</v>
      </c>
      <c r="BK2104" t="s">
        <v>5552</v>
      </c>
      <c r="BL2104" t="s">
        <v>7385</v>
      </c>
      <c r="BM2104" t="s">
        <v>4949</v>
      </c>
      <c r="BN2104" t="s">
        <v>5553</v>
      </c>
      <c r="BO2104" t="s">
        <v>4950</v>
      </c>
      <c r="BP2104" s="441" t="str">
        <f t="shared" si="32"/>
        <v>WA.2378.EBD.955.101.B.524114</v>
      </c>
    </row>
    <row r="2105" spans="1:68">
      <c r="A2105" t="s">
        <v>5010</v>
      </c>
      <c r="B2105" t="s">
        <v>4936</v>
      </c>
      <c r="C2105" t="s">
        <v>4937</v>
      </c>
      <c r="D2105" t="s">
        <v>3795</v>
      </c>
      <c r="E2105" t="s">
        <v>197</v>
      </c>
      <c r="F2105" t="s">
        <v>3842</v>
      </c>
      <c r="G2105" t="s">
        <v>2445</v>
      </c>
      <c r="H2105" t="s">
        <v>4938</v>
      </c>
      <c r="I2105">
        <v>5</v>
      </c>
      <c r="J2105" t="s">
        <v>6085</v>
      </c>
      <c r="K2105">
        <v>1</v>
      </c>
      <c r="L2105" t="s">
        <v>805</v>
      </c>
      <c r="M2105" t="s">
        <v>508</v>
      </c>
      <c r="N2105" t="s">
        <v>3383</v>
      </c>
      <c r="O2105" t="s">
        <v>506</v>
      </c>
      <c r="P2105" t="s">
        <v>8</v>
      </c>
      <c r="Q2105" t="s">
        <v>4570</v>
      </c>
      <c r="R2105" t="s">
        <v>4940</v>
      </c>
      <c r="S2105" t="s">
        <v>195</v>
      </c>
      <c r="T2105" t="s">
        <v>4570</v>
      </c>
      <c r="U2105" t="s">
        <v>4570</v>
      </c>
      <c r="V2105" t="s">
        <v>4496</v>
      </c>
      <c r="W2105" t="s">
        <v>4570</v>
      </c>
      <c r="X2105" t="s">
        <v>7386</v>
      </c>
      <c r="Y2105" t="s">
        <v>5543</v>
      </c>
      <c r="Z2105" t="s">
        <v>8</v>
      </c>
      <c r="AA2105">
        <v>0</v>
      </c>
      <c r="AB2105" t="s">
        <v>195</v>
      </c>
      <c r="AC2105">
        <v>0</v>
      </c>
      <c r="AD2105" t="s">
        <v>195</v>
      </c>
      <c r="AE2105">
        <v>0</v>
      </c>
      <c r="AF2105" t="s">
        <v>195</v>
      </c>
      <c r="AG2105">
        <v>0</v>
      </c>
      <c r="AH2105" t="s">
        <v>195</v>
      </c>
      <c r="AI2105">
        <v>70</v>
      </c>
      <c r="AJ2105" t="s">
        <v>16</v>
      </c>
      <c r="AK2105">
        <v>210000</v>
      </c>
      <c r="AL2105">
        <v>14700000</v>
      </c>
      <c r="AM2105" t="s">
        <v>195</v>
      </c>
      <c r="AN2105">
        <v>0</v>
      </c>
      <c r="AO2105" t="s">
        <v>5011</v>
      </c>
      <c r="AP2105">
        <v>56007</v>
      </c>
      <c r="AQ2105">
        <v>0</v>
      </c>
      <c r="AR2105">
        <v>257309</v>
      </c>
      <c r="AS2105">
        <v>47628</v>
      </c>
      <c r="AT2105">
        <v>61041</v>
      </c>
      <c r="AU2105">
        <v>1015760</v>
      </c>
      <c r="AV2105">
        <v>573805</v>
      </c>
      <c r="AW2105">
        <v>436728</v>
      </c>
      <c r="AX2105">
        <v>569395</v>
      </c>
      <c r="AY2105">
        <v>576745</v>
      </c>
      <c r="AZ2105">
        <v>576745</v>
      </c>
      <c r="BA2105">
        <v>10528837</v>
      </c>
      <c r="BB2105" t="s">
        <v>3796</v>
      </c>
      <c r="BC2105" t="s">
        <v>3797</v>
      </c>
      <c r="BD2105" t="s">
        <v>3843</v>
      </c>
      <c r="BE2105" t="s">
        <v>6087</v>
      </c>
      <c r="BF2105" t="s">
        <v>6088</v>
      </c>
      <c r="BG2105" t="s">
        <v>7183</v>
      </c>
      <c r="BH2105" t="s">
        <v>4947</v>
      </c>
      <c r="BI2105" t="s">
        <v>195</v>
      </c>
      <c r="BJ2105" t="s">
        <v>195</v>
      </c>
      <c r="BK2105" t="s">
        <v>5552</v>
      </c>
      <c r="BL2105" t="s">
        <v>5544</v>
      </c>
      <c r="BM2105" t="s">
        <v>4949</v>
      </c>
      <c r="BN2105" t="s">
        <v>5553</v>
      </c>
      <c r="BO2105" t="s">
        <v>4950</v>
      </c>
      <c r="BP2105" s="441" t="str">
        <f t="shared" si="32"/>
        <v>WA.2378.EBD.974.101.B.524114</v>
      </c>
    </row>
    <row r="2106" spans="1:68">
      <c r="A2106" t="s">
        <v>5010</v>
      </c>
      <c r="B2106" t="s">
        <v>4936</v>
      </c>
      <c r="C2106" t="s">
        <v>4937</v>
      </c>
      <c r="D2106" t="s">
        <v>3795</v>
      </c>
      <c r="E2106" t="s">
        <v>197</v>
      </c>
      <c r="F2106" t="s">
        <v>3842</v>
      </c>
      <c r="G2106" t="s">
        <v>2445</v>
      </c>
      <c r="H2106" t="s">
        <v>4938</v>
      </c>
      <c r="I2106">
        <v>5</v>
      </c>
      <c r="J2106" t="s">
        <v>6085</v>
      </c>
      <c r="K2106">
        <v>1</v>
      </c>
      <c r="L2106" t="s">
        <v>805</v>
      </c>
      <c r="M2106" t="s">
        <v>508</v>
      </c>
      <c r="N2106" t="s">
        <v>3383</v>
      </c>
      <c r="O2106" t="s">
        <v>506</v>
      </c>
      <c r="P2106" t="s">
        <v>8</v>
      </c>
      <c r="Q2106" t="s">
        <v>4570</v>
      </c>
      <c r="R2106" t="s">
        <v>4940</v>
      </c>
      <c r="S2106" t="s">
        <v>195</v>
      </c>
      <c r="T2106" t="s">
        <v>4570</v>
      </c>
      <c r="U2106" t="s">
        <v>4570</v>
      </c>
      <c r="V2106" t="s">
        <v>4951</v>
      </c>
      <c r="W2106" t="s">
        <v>4496</v>
      </c>
      <c r="X2106" t="s">
        <v>7387</v>
      </c>
      <c r="Y2106" t="s">
        <v>7388</v>
      </c>
      <c r="Z2106" t="s">
        <v>8</v>
      </c>
      <c r="AA2106">
        <v>0</v>
      </c>
      <c r="AB2106" t="s">
        <v>195</v>
      </c>
      <c r="AC2106">
        <v>0</v>
      </c>
      <c r="AD2106" t="s">
        <v>195</v>
      </c>
      <c r="AE2106">
        <v>0</v>
      </c>
      <c r="AF2106" t="s">
        <v>195</v>
      </c>
      <c r="AG2106">
        <v>0</v>
      </c>
      <c r="AH2106" t="s">
        <v>195</v>
      </c>
      <c r="AI2106">
        <v>70</v>
      </c>
      <c r="AJ2106" t="s">
        <v>16</v>
      </c>
      <c r="AK2106">
        <v>150000</v>
      </c>
      <c r="AL2106">
        <v>10500000</v>
      </c>
      <c r="AM2106" t="s">
        <v>195</v>
      </c>
      <c r="AN2106">
        <v>0</v>
      </c>
      <c r="AO2106" t="s">
        <v>5011</v>
      </c>
      <c r="AP2106">
        <v>40005</v>
      </c>
      <c r="AQ2106">
        <v>0</v>
      </c>
      <c r="AR2106">
        <v>183792</v>
      </c>
      <c r="AS2106">
        <v>34020</v>
      </c>
      <c r="AT2106">
        <v>43601</v>
      </c>
      <c r="AU2106">
        <v>725543</v>
      </c>
      <c r="AV2106">
        <v>409861</v>
      </c>
      <c r="AW2106">
        <v>311948</v>
      </c>
      <c r="AX2106">
        <v>406711</v>
      </c>
      <c r="AY2106">
        <v>411961</v>
      </c>
      <c r="AZ2106">
        <v>411961</v>
      </c>
      <c r="BA2106">
        <v>7520597</v>
      </c>
      <c r="BB2106" t="s">
        <v>3796</v>
      </c>
      <c r="BC2106" t="s">
        <v>3797</v>
      </c>
      <c r="BD2106" t="s">
        <v>3843</v>
      </c>
      <c r="BE2106" t="s">
        <v>6087</v>
      </c>
      <c r="BF2106" t="s">
        <v>6088</v>
      </c>
      <c r="BG2106" t="s">
        <v>7183</v>
      </c>
      <c r="BH2106" t="s">
        <v>4947</v>
      </c>
      <c r="BI2106" t="s">
        <v>195</v>
      </c>
      <c r="BJ2106" t="s">
        <v>195</v>
      </c>
      <c r="BK2106" t="s">
        <v>5552</v>
      </c>
      <c r="BL2106" t="s">
        <v>7389</v>
      </c>
      <c r="BM2106" t="s">
        <v>4949</v>
      </c>
      <c r="BN2106" t="s">
        <v>5553</v>
      </c>
      <c r="BO2106" t="s">
        <v>4950</v>
      </c>
      <c r="BP2106" s="441" t="str">
        <f t="shared" si="32"/>
        <v>WA.2378.EBD.974.101.B.524114</v>
      </c>
    </row>
    <row r="2107" spans="1:68">
      <c r="A2107" t="s">
        <v>4935</v>
      </c>
      <c r="B2107" t="s">
        <v>4936</v>
      </c>
      <c r="C2107" t="s">
        <v>4937</v>
      </c>
      <c r="D2107" t="s">
        <v>3795</v>
      </c>
      <c r="E2107" t="s">
        <v>197</v>
      </c>
      <c r="F2107" t="s">
        <v>3812</v>
      </c>
      <c r="G2107" t="s">
        <v>820</v>
      </c>
      <c r="H2107" t="s">
        <v>4938</v>
      </c>
      <c r="I2107">
        <v>9</v>
      </c>
      <c r="J2107" t="s">
        <v>5716</v>
      </c>
      <c r="K2107">
        <v>1</v>
      </c>
      <c r="L2107" t="s">
        <v>546</v>
      </c>
      <c r="M2107" t="s">
        <v>551</v>
      </c>
      <c r="N2107" t="s">
        <v>93</v>
      </c>
      <c r="O2107" t="s">
        <v>553</v>
      </c>
      <c r="P2107" t="s">
        <v>8</v>
      </c>
      <c r="Q2107" t="s">
        <v>4570</v>
      </c>
      <c r="R2107" t="s">
        <v>4940</v>
      </c>
      <c r="S2107" t="s">
        <v>195</v>
      </c>
      <c r="T2107" t="s">
        <v>4570</v>
      </c>
      <c r="U2107" t="s">
        <v>4570</v>
      </c>
      <c r="V2107" t="s">
        <v>4496</v>
      </c>
      <c r="W2107" t="s">
        <v>4570</v>
      </c>
      <c r="X2107" t="s">
        <v>7390</v>
      </c>
      <c r="Y2107" t="s">
        <v>7391</v>
      </c>
      <c r="Z2107" t="s">
        <v>8</v>
      </c>
      <c r="AA2107">
        <v>0</v>
      </c>
      <c r="AB2107" t="s">
        <v>195</v>
      </c>
      <c r="AC2107">
        <v>0</v>
      </c>
      <c r="AD2107" t="s">
        <v>195</v>
      </c>
      <c r="AE2107">
        <v>0</v>
      </c>
      <c r="AF2107" t="s">
        <v>195</v>
      </c>
      <c r="AG2107">
        <v>0</v>
      </c>
      <c r="AH2107" t="s">
        <v>195</v>
      </c>
      <c r="AI2107">
        <v>3</v>
      </c>
      <c r="AJ2107" t="s">
        <v>97</v>
      </c>
      <c r="AK2107">
        <v>15100000</v>
      </c>
      <c r="AL2107">
        <v>45300000</v>
      </c>
      <c r="AM2107" t="s">
        <v>195</v>
      </c>
      <c r="AN2107">
        <v>0</v>
      </c>
      <c r="AO2107" t="s">
        <v>4943</v>
      </c>
      <c r="AP2107">
        <v>255861</v>
      </c>
      <c r="AQ2107">
        <v>1180320</v>
      </c>
      <c r="AR2107">
        <v>3366364</v>
      </c>
      <c r="AS2107">
        <v>3514690</v>
      </c>
      <c r="AT2107">
        <v>3834601</v>
      </c>
      <c r="AU2107">
        <v>4339210</v>
      </c>
      <c r="AV2107">
        <v>4297400</v>
      </c>
      <c r="AW2107">
        <v>7003220</v>
      </c>
      <c r="AX2107">
        <v>6760366</v>
      </c>
      <c r="AY2107">
        <v>5791232</v>
      </c>
      <c r="AZ2107">
        <v>4781654</v>
      </c>
      <c r="BA2107">
        <v>175082</v>
      </c>
      <c r="BB2107" t="s">
        <v>3796</v>
      </c>
      <c r="BC2107" t="s">
        <v>3797</v>
      </c>
      <c r="BD2107" t="s">
        <v>3813</v>
      </c>
      <c r="BE2107" t="s">
        <v>4605</v>
      </c>
      <c r="BF2107" t="s">
        <v>3734</v>
      </c>
      <c r="BG2107" t="s">
        <v>7392</v>
      </c>
      <c r="BH2107" t="s">
        <v>4947</v>
      </c>
      <c r="BI2107" t="s">
        <v>195</v>
      </c>
      <c r="BJ2107" t="s">
        <v>195</v>
      </c>
      <c r="BK2107" t="s">
        <v>3779</v>
      </c>
      <c r="BL2107" t="s">
        <v>7393</v>
      </c>
      <c r="BM2107" t="s">
        <v>4949</v>
      </c>
      <c r="BN2107" t="s">
        <v>95</v>
      </c>
      <c r="BO2107" t="s">
        <v>4950</v>
      </c>
      <c r="BP2107" s="441" t="str">
        <f t="shared" si="32"/>
        <v>WA.2378.EBA.994.002.AB.522141</v>
      </c>
    </row>
    <row r="2108" spans="1:68">
      <c r="A2108" t="s">
        <v>4935</v>
      </c>
      <c r="B2108" t="s">
        <v>4936</v>
      </c>
      <c r="C2108" t="s">
        <v>4937</v>
      </c>
      <c r="D2108" t="s">
        <v>3795</v>
      </c>
      <c r="E2108" t="s">
        <v>197</v>
      </c>
      <c r="F2108" t="s">
        <v>3812</v>
      </c>
      <c r="G2108" t="s">
        <v>820</v>
      </c>
      <c r="H2108" t="s">
        <v>4938</v>
      </c>
      <c r="I2108">
        <v>9</v>
      </c>
      <c r="J2108" t="s">
        <v>5716</v>
      </c>
      <c r="K2108">
        <v>1</v>
      </c>
      <c r="L2108" t="s">
        <v>546</v>
      </c>
      <c r="M2108" t="s">
        <v>551</v>
      </c>
      <c r="N2108" t="s">
        <v>93</v>
      </c>
      <c r="O2108" t="s">
        <v>553</v>
      </c>
      <c r="P2108" t="s">
        <v>8</v>
      </c>
      <c r="Q2108" t="s">
        <v>4570</v>
      </c>
      <c r="R2108" t="s">
        <v>4940</v>
      </c>
      <c r="S2108" t="s">
        <v>195</v>
      </c>
      <c r="T2108" t="s">
        <v>4570</v>
      </c>
      <c r="U2108" t="s">
        <v>4570</v>
      </c>
      <c r="V2108" t="s">
        <v>4951</v>
      </c>
      <c r="W2108" t="s">
        <v>4496</v>
      </c>
      <c r="X2108" t="s">
        <v>7394</v>
      </c>
      <c r="Y2108" t="s">
        <v>7395</v>
      </c>
      <c r="Z2108" t="s">
        <v>8</v>
      </c>
      <c r="AA2108">
        <v>0</v>
      </c>
      <c r="AB2108" t="s">
        <v>195</v>
      </c>
      <c r="AC2108">
        <v>0</v>
      </c>
      <c r="AD2108" t="s">
        <v>195</v>
      </c>
      <c r="AE2108">
        <v>0</v>
      </c>
      <c r="AF2108" t="s">
        <v>195</v>
      </c>
      <c r="AG2108">
        <v>0</v>
      </c>
      <c r="AH2108" t="s">
        <v>195</v>
      </c>
      <c r="AI2108">
        <v>24</v>
      </c>
      <c r="AJ2108" t="s">
        <v>97</v>
      </c>
      <c r="AK2108">
        <v>5500000</v>
      </c>
      <c r="AL2108">
        <v>132000000</v>
      </c>
      <c r="AM2108" t="s">
        <v>195</v>
      </c>
      <c r="AN2108">
        <v>0</v>
      </c>
      <c r="AO2108" t="s">
        <v>4943</v>
      </c>
      <c r="AP2108">
        <v>745556</v>
      </c>
      <c r="AQ2108">
        <v>3439343</v>
      </c>
      <c r="AR2108">
        <v>9809271</v>
      </c>
      <c r="AS2108">
        <v>10241481</v>
      </c>
      <c r="AT2108">
        <v>11173673</v>
      </c>
      <c r="AU2108">
        <v>12644056</v>
      </c>
      <c r="AV2108">
        <v>12522226</v>
      </c>
      <c r="AW2108">
        <v>20406735</v>
      </c>
      <c r="AX2108">
        <v>19699081</v>
      </c>
      <c r="AY2108">
        <v>16875115</v>
      </c>
      <c r="AZ2108">
        <v>13933296</v>
      </c>
      <c r="BA2108">
        <v>510167</v>
      </c>
      <c r="BB2108" t="s">
        <v>3796</v>
      </c>
      <c r="BC2108" t="s">
        <v>3797</v>
      </c>
      <c r="BD2108" t="s">
        <v>3813</v>
      </c>
      <c r="BE2108" t="s">
        <v>4605</v>
      </c>
      <c r="BF2108" t="s">
        <v>3734</v>
      </c>
      <c r="BG2108" t="s">
        <v>7392</v>
      </c>
      <c r="BH2108" t="s">
        <v>4947</v>
      </c>
      <c r="BI2108" t="s">
        <v>195</v>
      </c>
      <c r="BJ2108" t="s">
        <v>195</v>
      </c>
      <c r="BK2108" t="s">
        <v>3779</v>
      </c>
      <c r="BL2108" t="s">
        <v>7396</v>
      </c>
      <c r="BM2108" t="s">
        <v>4949</v>
      </c>
      <c r="BN2108" t="s">
        <v>95</v>
      </c>
      <c r="BO2108" t="s">
        <v>4950</v>
      </c>
      <c r="BP2108" s="441" t="str">
        <f t="shared" si="32"/>
        <v>WA.2378.EBA.994.002.AB.522141</v>
      </c>
    </row>
    <row r="2109" spans="1:68">
      <c r="A2109" t="s">
        <v>4935</v>
      </c>
      <c r="B2109" t="s">
        <v>4936</v>
      </c>
      <c r="C2109" t="s">
        <v>4937</v>
      </c>
      <c r="D2109" t="s">
        <v>3795</v>
      </c>
      <c r="E2109" t="s">
        <v>197</v>
      </c>
      <c r="F2109" t="s">
        <v>3812</v>
      </c>
      <c r="G2109" t="s">
        <v>820</v>
      </c>
      <c r="H2109" t="s">
        <v>4938</v>
      </c>
      <c r="I2109">
        <v>9</v>
      </c>
      <c r="J2109" t="s">
        <v>5716</v>
      </c>
      <c r="K2109">
        <v>1</v>
      </c>
      <c r="L2109" t="s">
        <v>546</v>
      </c>
      <c r="M2109" t="s">
        <v>551</v>
      </c>
      <c r="N2109" t="s">
        <v>93</v>
      </c>
      <c r="O2109" t="s">
        <v>553</v>
      </c>
      <c r="P2109" t="s">
        <v>8</v>
      </c>
      <c r="Q2109" t="s">
        <v>4570</v>
      </c>
      <c r="R2109" t="s">
        <v>4940</v>
      </c>
      <c r="S2109" t="s">
        <v>195</v>
      </c>
      <c r="T2109" t="s">
        <v>4570</v>
      </c>
      <c r="U2109" t="s">
        <v>4570</v>
      </c>
      <c r="V2109" t="s">
        <v>5001</v>
      </c>
      <c r="W2109" t="s">
        <v>4951</v>
      </c>
      <c r="X2109" t="s">
        <v>7397</v>
      </c>
      <c r="Y2109" t="s">
        <v>7398</v>
      </c>
      <c r="Z2109" t="s">
        <v>8</v>
      </c>
      <c r="AA2109">
        <v>0</v>
      </c>
      <c r="AB2109" t="s">
        <v>195</v>
      </c>
      <c r="AC2109">
        <v>0</v>
      </c>
      <c r="AD2109" t="s">
        <v>195</v>
      </c>
      <c r="AE2109">
        <v>0</v>
      </c>
      <c r="AF2109" t="s">
        <v>195</v>
      </c>
      <c r="AG2109">
        <v>0</v>
      </c>
      <c r="AH2109" t="s">
        <v>195</v>
      </c>
      <c r="AI2109">
        <v>48</v>
      </c>
      <c r="AJ2109" t="s">
        <v>97</v>
      </c>
      <c r="AK2109">
        <v>6690000</v>
      </c>
      <c r="AL2109">
        <v>321120000</v>
      </c>
      <c r="AM2109" t="s">
        <v>195</v>
      </c>
      <c r="AN2109">
        <v>0</v>
      </c>
      <c r="AO2109" t="s">
        <v>4943</v>
      </c>
      <c r="AP2109">
        <v>1813735</v>
      </c>
      <c r="AQ2109">
        <v>8366982</v>
      </c>
      <c r="AR2109">
        <v>23863282</v>
      </c>
      <c r="AS2109">
        <v>24914730</v>
      </c>
      <c r="AT2109">
        <v>27182499</v>
      </c>
      <c r="AU2109">
        <v>30759540</v>
      </c>
      <c r="AV2109">
        <v>30463160</v>
      </c>
      <c r="AW2109">
        <v>49644020</v>
      </c>
      <c r="AX2109">
        <v>47922491</v>
      </c>
      <c r="AY2109">
        <v>41052551</v>
      </c>
      <c r="AZ2109">
        <v>33895909</v>
      </c>
      <c r="BA2109">
        <v>1241101</v>
      </c>
      <c r="BB2109" t="s">
        <v>3796</v>
      </c>
      <c r="BC2109" t="s">
        <v>3797</v>
      </c>
      <c r="BD2109" t="s">
        <v>3813</v>
      </c>
      <c r="BE2109" t="s">
        <v>4605</v>
      </c>
      <c r="BF2109" t="s">
        <v>3734</v>
      </c>
      <c r="BG2109" t="s">
        <v>7392</v>
      </c>
      <c r="BH2109" t="s">
        <v>4947</v>
      </c>
      <c r="BI2109" t="s">
        <v>195</v>
      </c>
      <c r="BJ2109" t="s">
        <v>195</v>
      </c>
      <c r="BK2109" t="s">
        <v>3779</v>
      </c>
      <c r="BL2109" t="s">
        <v>7399</v>
      </c>
      <c r="BM2109" t="s">
        <v>4949</v>
      </c>
      <c r="BN2109" t="s">
        <v>95</v>
      </c>
      <c r="BO2109" t="s">
        <v>4950</v>
      </c>
      <c r="BP2109" s="441" t="str">
        <f t="shared" si="32"/>
        <v>WA.2378.EBA.994.002.AB.522141</v>
      </c>
    </row>
    <row r="2110" spans="1:68">
      <c r="A2110" t="s">
        <v>5010</v>
      </c>
      <c r="B2110" t="s">
        <v>4936</v>
      </c>
      <c r="C2110" t="s">
        <v>4937</v>
      </c>
      <c r="D2110" t="s">
        <v>3795</v>
      </c>
      <c r="E2110" t="s">
        <v>197</v>
      </c>
      <c r="F2110" t="s">
        <v>3812</v>
      </c>
      <c r="G2110" t="s">
        <v>820</v>
      </c>
      <c r="H2110" t="s">
        <v>4938</v>
      </c>
      <c r="I2110">
        <v>9</v>
      </c>
      <c r="J2110" t="s">
        <v>5716</v>
      </c>
      <c r="K2110">
        <v>1</v>
      </c>
      <c r="L2110" t="s">
        <v>546</v>
      </c>
      <c r="M2110" t="s">
        <v>551</v>
      </c>
      <c r="N2110" t="s">
        <v>93</v>
      </c>
      <c r="O2110" t="s">
        <v>553</v>
      </c>
      <c r="P2110" t="s">
        <v>8</v>
      </c>
      <c r="Q2110" t="s">
        <v>4570</v>
      </c>
      <c r="R2110" t="s">
        <v>4940</v>
      </c>
      <c r="S2110" t="s">
        <v>195</v>
      </c>
      <c r="T2110" t="s">
        <v>4570</v>
      </c>
      <c r="U2110" t="s">
        <v>4570</v>
      </c>
      <c r="V2110" t="s">
        <v>4496</v>
      </c>
      <c r="W2110" t="s">
        <v>4570</v>
      </c>
      <c r="X2110" t="s">
        <v>7390</v>
      </c>
      <c r="Y2110" t="s">
        <v>7391</v>
      </c>
      <c r="Z2110" t="s">
        <v>8</v>
      </c>
      <c r="AA2110">
        <v>0</v>
      </c>
      <c r="AB2110" t="s">
        <v>195</v>
      </c>
      <c r="AC2110">
        <v>0</v>
      </c>
      <c r="AD2110" t="s">
        <v>195</v>
      </c>
      <c r="AE2110">
        <v>0</v>
      </c>
      <c r="AF2110" t="s">
        <v>195</v>
      </c>
      <c r="AG2110">
        <v>0</v>
      </c>
      <c r="AH2110" t="s">
        <v>195</v>
      </c>
      <c r="AI2110">
        <v>4</v>
      </c>
      <c r="AJ2110" t="s">
        <v>97</v>
      </c>
      <c r="AK2110">
        <v>15570000</v>
      </c>
      <c r="AL2110">
        <v>62280000</v>
      </c>
      <c r="AM2110" t="s">
        <v>195</v>
      </c>
      <c r="AN2110">
        <v>0</v>
      </c>
      <c r="AO2110" t="s">
        <v>5011</v>
      </c>
      <c r="AP2110">
        <v>350407</v>
      </c>
      <c r="AQ2110">
        <v>1616473</v>
      </c>
      <c r="AR2110">
        <v>4610305</v>
      </c>
      <c r="AS2110">
        <v>4756023</v>
      </c>
      <c r="AT2110">
        <v>2562573</v>
      </c>
      <c r="AU2110">
        <v>3168303</v>
      </c>
      <c r="AV2110">
        <v>5748841</v>
      </c>
      <c r="AW2110">
        <v>8712995</v>
      </c>
      <c r="AX2110">
        <v>8442571</v>
      </c>
      <c r="AY2110">
        <v>7296155</v>
      </c>
      <c r="AZ2110">
        <v>8710755</v>
      </c>
      <c r="BA2110">
        <v>6304599</v>
      </c>
      <c r="BB2110" t="s">
        <v>3796</v>
      </c>
      <c r="BC2110" t="s">
        <v>3797</v>
      </c>
      <c r="BD2110" t="s">
        <v>3813</v>
      </c>
      <c r="BE2110" t="s">
        <v>4605</v>
      </c>
      <c r="BF2110" t="s">
        <v>3734</v>
      </c>
      <c r="BG2110" t="s">
        <v>7392</v>
      </c>
      <c r="BH2110" t="s">
        <v>4947</v>
      </c>
      <c r="BI2110" t="s">
        <v>195</v>
      </c>
      <c r="BJ2110" t="s">
        <v>195</v>
      </c>
      <c r="BK2110" t="s">
        <v>3779</v>
      </c>
      <c r="BL2110" t="s">
        <v>7393</v>
      </c>
      <c r="BM2110" t="s">
        <v>4949</v>
      </c>
      <c r="BN2110" t="s">
        <v>95</v>
      </c>
      <c r="BO2110" t="s">
        <v>4950</v>
      </c>
      <c r="BP2110" s="441" t="str">
        <f t="shared" si="32"/>
        <v>WA.2378.EBA.994.002.AB.522141</v>
      </c>
    </row>
    <row r="2111" spans="1:68">
      <c r="A2111" t="s">
        <v>5010</v>
      </c>
      <c r="B2111" t="s">
        <v>4936</v>
      </c>
      <c r="C2111" t="s">
        <v>4937</v>
      </c>
      <c r="D2111" t="s">
        <v>3795</v>
      </c>
      <c r="E2111" t="s">
        <v>197</v>
      </c>
      <c r="F2111" t="s">
        <v>3812</v>
      </c>
      <c r="G2111" t="s">
        <v>820</v>
      </c>
      <c r="H2111" t="s">
        <v>4938</v>
      </c>
      <c r="I2111">
        <v>9</v>
      </c>
      <c r="J2111" t="s">
        <v>5716</v>
      </c>
      <c r="K2111">
        <v>1</v>
      </c>
      <c r="L2111" t="s">
        <v>546</v>
      </c>
      <c r="M2111" t="s">
        <v>551</v>
      </c>
      <c r="N2111" t="s">
        <v>93</v>
      </c>
      <c r="O2111" t="s">
        <v>553</v>
      </c>
      <c r="P2111" t="s">
        <v>8</v>
      </c>
      <c r="Q2111" t="s">
        <v>4570</v>
      </c>
      <c r="R2111" t="s">
        <v>4940</v>
      </c>
      <c r="S2111" t="s">
        <v>195</v>
      </c>
      <c r="T2111" t="s">
        <v>4570</v>
      </c>
      <c r="U2111" t="s">
        <v>4570</v>
      </c>
      <c r="V2111" t="s">
        <v>4951</v>
      </c>
      <c r="W2111" t="s">
        <v>4496</v>
      </c>
      <c r="X2111" t="s">
        <v>7394</v>
      </c>
      <c r="Y2111" t="s">
        <v>7395</v>
      </c>
      <c r="Z2111" t="s">
        <v>8</v>
      </c>
      <c r="AA2111">
        <v>0</v>
      </c>
      <c r="AB2111" t="s">
        <v>195</v>
      </c>
      <c r="AC2111">
        <v>0</v>
      </c>
      <c r="AD2111" t="s">
        <v>195</v>
      </c>
      <c r="AE2111">
        <v>0</v>
      </c>
      <c r="AF2111" t="s">
        <v>195</v>
      </c>
      <c r="AG2111">
        <v>0</v>
      </c>
      <c r="AH2111" t="s">
        <v>195</v>
      </c>
      <c r="AI2111">
        <v>24</v>
      </c>
      <c r="AJ2111" t="s">
        <v>97</v>
      </c>
      <c r="AK2111">
        <v>5500000</v>
      </c>
      <c r="AL2111">
        <v>132000000</v>
      </c>
      <c r="AM2111" t="s">
        <v>195</v>
      </c>
      <c r="AN2111">
        <v>0</v>
      </c>
      <c r="AO2111" t="s">
        <v>5011</v>
      </c>
      <c r="AP2111">
        <v>742675</v>
      </c>
      <c r="AQ2111">
        <v>3426050</v>
      </c>
      <c r="AR2111">
        <v>9771359</v>
      </c>
      <c r="AS2111">
        <v>10080203</v>
      </c>
      <c r="AT2111">
        <v>5431272</v>
      </c>
      <c r="AU2111">
        <v>6715094</v>
      </c>
      <c r="AV2111">
        <v>12184441</v>
      </c>
      <c r="AW2111">
        <v>18466848</v>
      </c>
      <c r="AX2111">
        <v>17893695</v>
      </c>
      <c r="AY2111">
        <v>15463912</v>
      </c>
      <c r="AZ2111">
        <v>18462101</v>
      </c>
      <c r="BA2111">
        <v>13362350</v>
      </c>
      <c r="BB2111" t="s">
        <v>3796</v>
      </c>
      <c r="BC2111" t="s">
        <v>3797</v>
      </c>
      <c r="BD2111" t="s">
        <v>3813</v>
      </c>
      <c r="BE2111" t="s">
        <v>4605</v>
      </c>
      <c r="BF2111" t="s">
        <v>3734</v>
      </c>
      <c r="BG2111" t="s">
        <v>7392</v>
      </c>
      <c r="BH2111" t="s">
        <v>4947</v>
      </c>
      <c r="BI2111" t="s">
        <v>195</v>
      </c>
      <c r="BJ2111" t="s">
        <v>195</v>
      </c>
      <c r="BK2111" t="s">
        <v>3779</v>
      </c>
      <c r="BL2111" t="s">
        <v>7396</v>
      </c>
      <c r="BM2111" t="s">
        <v>4949</v>
      </c>
      <c r="BN2111" t="s">
        <v>95</v>
      </c>
      <c r="BO2111" t="s">
        <v>4950</v>
      </c>
      <c r="BP2111" s="441" t="str">
        <f t="shared" si="32"/>
        <v>WA.2378.EBA.994.002.AB.522141</v>
      </c>
    </row>
    <row r="2112" spans="1:68">
      <c r="A2112" t="s">
        <v>5010</v>
      </c>
      <c r="B2112" t="s">
        <v>4936</v>
      </c>
      <c r="C2112" t="s">
        <v>4937</v>
      </c>
      <c r="D2112" t="s">
        <v>3795</v>
      </c>
      <c r="E2112" t="s">
        <v>197</v>
      </c>
      <c r="F2112" t="s">
        <v>3812</v>
      </c>
      <c r="G2112" t="s">
        <v>820</v>
      </c>
      <c r="H2112" t="s">
        <v>4938</v>
      </c>
      <c r="I2112">
        <v>9</v>
      </c>
      <c r="J2112" t="s">
        <v>5716</v>
      </c>
      <c r="K2112">
        <v>1</v>
      </c>
      <c r="L2112" t="s">
        <v>546</v>
      </c>
      <c r="M2112" t="s">
        <v>551</v>
      </c>
      <c r="N2112" t="s">
        <v>93</v>
      </c>
      <c r="O2112" t="s">
        <v>553</v>
      </c>
      <c r="P2112" t="s">
        <v>8</v>
      </c>
      <c r="Q2112" t="s">
        <v>4570</v>
      </c>
      <c r="R2112" t="s">
        <v>4940</v>
      </c>
      <c r="S2112" t="s">
        <v>195</v>
      </c>
      <c r="T2112" t="s">
        <v>4570</v>
      </c>
      <c r="U2112" t="s">
        <v>4570</v>
      </c>
      <c r="V2112" t="s">
        <v>5001</v>
      </c>
      <c r="W2112" t="s">
        <v>4951</v>
      </c>
      <c r="X2112" t="s">
        <v>7397</v>
      </c>
      <c r="Y2112" t="s">
        <v>7398</v>
      </c>
      <c r="Z2112" t="s">
        <v>8</v>
      </c>
      <c r="AA2112">
        <v>0</v>
      </c>
      <c r="AB2112" t="s">
        <v>195</v>
      </c>
      <c r="AC2112">
        <v>0</v>
      </c>
      <c r="AD2112" t="s">
        <v>195</v>
      </c>
      <c r="AE2112">
        <v>0</v>
      </c>
      <c r="AF2112" t="s">
        <v>195</v>
      </c>
      <c r="AG2112">
        <v>0</v>
      </c>
      <c r="AH2112" t="s">
        <v>195</v>
      </c>
      <c r="AI2112">
        <v>48</v>
      </c>
      <c r="AJ2112" t="s">
        <v>97</v>
      </c>
      <c r="AK2112">
        <v>6690000</v>
      </c>
      <c r="AL2112">
        <v>321120000</v>
      </c>
      <c r="AM2112" t="s">
        <v>195</v>
      </c>
      <c r="AN2112">
        <v>0</v>
      </c>
      <c r="AO2112" t="s">
        <v>5011</v>
      </c>
      <c r="AP2112">
        <v>1806725</v>
      </c>
      <c r="AQ2112">
        <v>8334645</v>
      </c>
      <c r="AR2112">
        <v>23771053</v>
      </c>
      <c r="AS2112">
        <v>24522386</v>
      </c>
      <c r="AT2112">
        <v>13212805</v>
      </c>
      <c r="AU2112">
        <v>16335992</v>
      </c>
      <c r="AV2112">
        <v>29641421</v>
      </c>
      <c r="AW2112">
        <v>44924805</v>
      </c>
      <c r="AX2112">
        <v>43530481</v>
      </c>
      <c r="AY2112">
        <v>37619481</v>
      </c>
      <c r="AZ2112">
        <v>44913256</v>
      </c>
      <c r="BA2112">
        <v>32506950</v>
      </c>
      <c r="BB2112" t="s">
        <v>3796</v>
      </c>
      <c r="BC2112" t="s">
        <v>3797</v>
      </c>
      <c r="BD2112" t="s">
        <v>3813</v>
      </c>
      <c r="BE2112" t="s">
        <v>4605</v>
      </c>
      <c r="BF2112" t="s">
        <v>3734</v>
      </c>
      <c r="BG2112" t="s">
        <v>7392</v>
      </c>
      <c r="BH2112" t="s">
        <v>4947</v>
      </c>
      <c r="BI2112" t="s">
        <v>195</v>
      </c>
      <c r="BJ2112" t="s">
        <v>195</v>
      </c>
      <c r="BK2112" t="s">
        <v>3779</v>
      </c>
      <c r="BL2112" t="s">
        <v>7399</v>
      </c>
      <c r="BM2112" t="s">
        <v>4949</v>
      </c>
      <c r="BN2112" t="s">
        <v>95</v>
      </c>
      <c r="BO2112" t="s">
        <v>4950</v>
      </c>
      <c r="BP2112" s="441" t="str">
        <f t="shared" si="32"/>
        <v>WA.2378.EBA.994.002.AB.522141</v>
      </c>
    </row>
    <row r="2113" spans="1:68">
      <c r="A2113" t="s">
        <v>4935</v>
      </c>
      <c r="B2113" t="s">
        <v>4936</v>
      </c>
      <c r="C2113" t="s">
        <v>4937</v>
      </c>
      <c r="D2113" t="s">
        <v>3795</v>
      </c>
      <c r="E2113" t="s">
        <v>197</v>
      </c>
      <c r="F2113" t="s">
        <v>3812</v>
      </c>
      <c r="G2113" t="s">
        <v>820</v>
      </c>
      <c r="H2113" t="s">
        <v>4938</v>
      </c>
      <c r="I2113">
        <v>9</v>
      </c>
      <c r="J2113" t="s">
        <v>5716</v>
      </c>
      <c r="K2113">
        <v>1</v>
      </c>
      <c r="L2113" t="s">
        <v>546</v>
      </c>
      <c r="M2113" t="s">
        <v>547</v>
      </c>
      <c r="N2113" t="s">
        <v>1828</v>
      </c>
      <c r="O2113" t="s">
        <v>548</v>
      </c>
      <c r="P2113" t="s">
        <v>8</v>
      </c>
      <c r="Q2113" t="s">
        <v>4570</v>
      </c>
      <c r="R2113" t="s">
        <v>4940</v>
      </c>
      <c r="S2113" t="s">
        <v>195</v>
      </c>
      <c r="T2113" t="s">
        <v>4570</v>
      </c>
      <c r="U2113" t="s">
        <v>4570</v>
      </c>
      <c r="V2113" t="s">
        <v>4496</v>
      </c>
      <c r="W2113" t="s">
        <v>4570</v>
      </c>
      <c r="X2113" t="s">
        <v>7400</v>
      </c>
      <c r="Y2113" t="s">
        <v>7401</v>
      </c>
      <c r="Z2113" t="s">
        <v>8</v>
      </c>
      <c r="AA2113">
        <v>0</v>
      </c>
      <c r="AB2113" t="s">
        <v>195</v>
      </c>
      <c r="AC2113">
        <v>0</v>
      </c>
      <c r="AD2113" t="s">
        <v>195</v>
      </c>
      <c r="AE2113">
        <v>0</v>
      </c>
      <c r="AF2113" t="s">
        <v>195</v>
      </c>
      <c r="AG2113">
        <v>0</v>
      </c>
      <c r="AH2113" t="s">
        <v>195</v>
      </c>
      <c r="AI2113">
        <v>1</v>
      </c>
      <c r="AJ2113" t="s">
        <v>1651</v>
      </c>
      <c r="AK2113">
        <v>1568563000</v>
      </c>
      <c r="AL2113">
        <v>1568563000</v>
      </c>
      <c r="AM2113" t="s">
        <v>195</v>
      </c>
      <c r="AN2113">
        <v>0</v>
      </c>
      <c r="AO2113" t="s">
        <v>4943</v>
      </c>
      <c r="AP2113">
        <v>8859484</v>
      </c>
      <c r="AQ2113">
        <v>40869889</v>
      </c>
      <c r="AR2113">
        <v>116564093</v>
      </c>
      <c r="AS2113">
        <v>121700063</v>
      </c>
      <c r="AT2113">
        <v>132777347</v>
      </c>
      <c r="AU2113">
        <v>150249987</v>
      </c>
      <c r="AV2113">
        <v>148802274</v>
      </c>
      <c r="AW2113">
        <v>242494312</v>
      </c>
      <c r="AX2113">
        <v>234085220</v>
      </c>
      <c r="AY2113">
        <v>200527881</v>
      </c>
      <c r="AZ2113">
        <v>165570092</v>
      </c>
      <c r="BA2113">
        <v>6062358</v>
      </c>
      <c r="BB2113" t="s">
        <v>3796</v>
      </c>
      <c r="BC2113" t="s">
        <v>3797</v>
      </c>
      <c r="BD2113" t="s">
        <v>3813</v>
      </c>
      <c r="BE2113" t="s">
        <v>4605</v>
      </c>
      <c r="BF2113" t="s">
        <v>3734</v>
      </c>
      <c r="BG2113" t="s">
        <v>7321</v>
      </c>
      <c r="BH2113" t="s">
        <v>4947</v>
      </c>
      <c r="BI2113" t="s">
        <v>195</v>
      </c>
      <c r="BJ2113" t="s">
        <v>195</v>
      </c>
      <c r="BK2113" t="s">
        <v>3828</v>
      </c>
      <c r="BL2113" t="s">
        <v>7402</v>
      </c>
      <c r="BM2113" t="s">
        <v>4949</v>
      </c>
      <c r="BN2113" t="s">
        <v>6153</v>
      </c>
      <c r="BO2113" t="s">
        <v>4950</v>
      </c>
      <c r="BP2113" s="441" t="str">
        <f t="shared" si="32"/>
        <v>WA.2378.EBA.994.002.AA.521111</v>
      </c>
    </row>
    <row r="2114" spans="1:68">
      <c r="A2114" t="s">
        <v>4935</v>
      </c>
      <c r="B2114" t="s">
        <v>4936</v>
      </c>
      <c r="C2114" t="s">
        <v>4937</v>
      </c>
      <c r="D2114" t="s">
        <v>3795</v>
      </c>
      <c r="E2114" t="s">
        <v>197</v>
      </c>
      <c r="F2114" t="s">
        <v>3812</v>
      </c>
      <c r="G2114" t="s">
        <v>820</v>
      </c>
      <c r="H2114" t="s">
        <v>4938</v>
      </c>
      <c r="I2114">
        <v>9</v>
      </c>
      <c r="J2114" t="s">
        <v>5716</v>
      </c>
      <c r="K2114">
        <v>1</v>
      </c>
      <c r="L2114" t="s">
        <v>546</v>
      </c>
      <c r="M2114" t="s">
        <v>547</v>
      </c>
      <c r="N2114" t="s">
        <v>1828</v>
      </c>
      <c r="O2114" t="s">
        <v>548</v>
      </c>
      <c r="P2114" t="s">
        <v>8</v>
      </c>
      <c r="Q2114" t="s">
        <v>4570</v>
      </c>
      <c r="R2114" t="s">
        <v>4940</v>
      </c>
      <c r="S2114" t="s">
        <v>195</v>
      </c>
      <c r="T2114" t="s">
        <v>4570</v>
      </c>
      <c r="U2114" t="s">
        <v>4570</v>
      </c>
      <c r="V2114" t="s">
        <v>4951</v>
      </c>
      <c r="W2114" t="s">
        <v>4496</v>
      </c>
      <c r="X2114" t="s">
        <v>7403</v>
      </c>
      <c r="Y2114" t="s">
        <v>7404</v>
      </c>
      <c r="Z2114" t="s">
        <v>8</v>
      </c>
      <c r="AA2114">
        <v>0</v>
      </c>
      <c r="AB2114" t="s">
        <v>195</v>
      </c>
      <c r="AC2114">
        <v>0</v>
      </c>
      <c r="AD2114" t="s">
        <v>195</v>
      </c>
      <c r="AE2114">
        <v>0</v>
      </c>
      <c r="AF2114" t="s">
        <v>195</v>
      </c>
      <c r="AG2114">
        <v>0</v>
      </c>
      <c r="AH2114" t="s">
        <v>195</v>
      </c>
      <c r="AI2114">
        <v>12</v>
      </c>
      <c r="AJ2114" t="s">
        <v>78</v>
      </c>
      <c r="AK2114">
        <v>20000000</v>
      </c>
      <c r="AL2114">
        <v>240000000</v>
      </c>
      <c r="AM2114" t="s">
        <v>195</v>
      </c>
      <c r="AN2114">
        <v>0</v>
      </c>
      <c r="AO2114" t="s">
        <v>4943</v>
      </c>
      <c r="AP2114">
        <v>1355557</v>
      </c>
      <c r="AQ2114">
        <v>6253350</v>
      </c>
      <c r="AR2114">
        <v>17835039</v>
      </c>
      <c r="AS2114">
        <v>18620875</v>
      </c>
      <c r="AT2114">
        <v>20315769</v>
      </c>
      <c r="AU2114">
        <v>22989193</v>
      </c>
      <c r="AV2114">
        <v>22767683</v>
      </c>
      <c r="AW2114">
        <v>37103154</v>
      </c>
      <c r="AX2114">
        <v>35816510</v>
      </c>
      <c r="AY2114">
        <v>30682026</v>
      </c>
      <c r="AZ2114">
        <v>25333265</v>
      </c>
      <c r="BA2114">
        <v>927579</v>
      </c>
      <c r="BB2114" t="s">
        <v>3796</v>
      </c>
      <c r="BC2114" t="s">
        <v>3797</v>
      </c>
      <c r="BD2114" t="s">
        <v>3813</v>
      </c>
      <c r="BE2114" t="s">
        <v>4605</v>
      </c>
      <c r="BF2114" t="s">
        <v>3734</v>
      </c>
      <c r="BG2114" t="s">
        <v>7321</v>
      </c>
      <c r="BH2114" t="s">
        <v>4947</v>
      </c>
      <c r="BI2114" t="s">
        <v>195</v>
      </c>
      <c r="BJ2114" t="s">
        <v>195</v>
      </c>
      <c r="BK2114" t="s">
        <v>3828</v>
      </c>
      <c r="BL2114" t="s">
        <v>7405</v>
      </c>
      <c r="BM2114" t="s">
        <v>4949</v>
      </c>
      <c r="BN2114" t="s">
        <v>6153</v>
      </c>
      <c r="BO2114" t="s">
        <v>4950</v>
      </c>
      <c r="BP2114" s="441" t="str">
        <f t="shared" ref="BP2114:BP2177" si="33">_xlfn.TEXTJOIN(".",TRUE,D2114,E2114,F2114,J2114,L2114,M2114,O2114)</f>
        <v>WA.2378.EBA.994.002.AA.521111</v>
      </c>
    </row>
    <row r="2115" spans="1:68">
      <c r="A2115" t="s">
        <v>4935</v>
      </c>
      <c r="B2115" t="s">
        <v>4936</v>
      </c>
      <c r="C2115" t="s">
        <v>4937</v>
      </c>
      <c r="D2115" t="s">
        <v>3795</v>
      </c>
      <c r="E2115" t="s">
        <v>197</v>
      </c>
      <c r="F2115" t="s">
        <v>3812</v>
      </c>
      <c r="G2115" t="s">
        <v>820</v>
      </c>
      <c r="H2115" t="s">
        <v>4938</v>
      </c>
      <c r="I2115">
        <v>9</v>
      </c>
      <c r="J2115" t="s">
        <v>5716</v>
      </c>
      <c r="K2115">
        <v>1</v>
      </c>
      <c r="L2115" t="s">
        <v>546</v>
      </c>
      <c r="M2115" t="s">
        <v>547</v>
      </c>
      <c r="N2115" t="s">
        <v>1828</v>
      </c>
      <c r="O2115" t="s">
        <v>548</v>
      </c>
      <c r="P2115" t="s">
        <v>8</v>
      </c>
      <c r="Q2115" t="s">
        <v>4570</v>
      </c>
      <c r="R2115" t="s">
        <v>4940</v>
      </c>
      <c r="S2115" t="s">
        <v>195</v>
      </c>
      <c r="T2115" t="s">
        <v>4570</v>
      </c>
      <c r="U2115" t="s">
        <v>4570</v>
      </c>
      <c r="V2115" t="s">
        <v>5001</v>
      </c>
      <c r="W2115" t="s">
        <v>4951</v>
      </c>
      <c r="X2115" t="s">
        <v>7406</v>
      </c>
      <c r="Y2115" t="s">
        <v>7407</v>
      </c>
      <c r="Z2115" t="s">
        <v>8</v>
      </c>
      <c r="AA2115">
        <v>0</v>
      </c>
      <c r="AB2115" t="s">
        <v>195</v>
      </c>
      <c r="AC2115">
        <v>0</v>
      </c>
      <c r="AD2115" t="s">
        <v>195</v>
      </c>
      <c r="AE2115">
        <v>0</v>
      </c>
      <c r="AF2115" t="s">
        <v>195</v>
      </c>
      <c r="AG2115">
        <v>0</v>
      </c>
      <c r="AH2115" t="s">
        <v>195</v>
      </c>
      <c r="AI2115">
        <v>12</v>
      </c>
      <c r="AJ2115" t="s">
        <v>78</v>
      </c>
      <c r="AK2115">
        <v>20000000</v>
      </c>
      <c r="AL2115">
        <v>240000000</v>
      </c>
      <c r="AM2115" t="s">
        <v>195</v>
      </c>
      <c r="AN2115">
        <v>0</v>
      </c>
      <c r="AO2115" t="s">
        <v>4943</v>
      </c>
      <c r="AP2115">
        <v>1355557</v>
      </c>
      <c r="AQ2115">
        <v>6253350</v>
      </c>
      <c r="AR2115">
        <v>17835039</v>
      </c>
      <c r="AS2115">
        <v>18620875</v>
      </c>
      <c r="AT2115">
        <v>20315769</v>
      </c>
      <c r="AU2115">
        <v>22989193</v>
      </c>
      <c r="AV2115">
        <v>22767683</v>
      </c>
      <c r="AW2115">
        <v>37103154</v>
      </c>
      <c r="AX2115">
        <v>35816510</v>
      </c>
      <c r="AY2115">
        <v>30682026</v>
      </c>
      <c r="AZ2115">
        <v>25333265</v>
      </c>
      <c r="BA2115">
        <v>927579</v>
      </c>
      <c r="BB2115" t="s">
        <v>3796</v>
      </c>
      <c r="BC2115" t="s">
        <v>3797</v>
      </c>
      <c r="BD2115" t="s">
        <v>3813</v>
      </c>
      <c r="BE2115" t="s">
        <v>4605</v>
      </c>
      <c r="BF2115" t="s">
        <v>3734</v>
      </c>
      <c r="BG2115" t="s">
        <v>7321</v>
      </c>
      <c r="BH2115" t="s">
        <v>4947</v>
      </c>
      <c r="BI2115" t="s">
        <v>195</v>
      </c>
      <c r="BJ2115" t="s">
        <v>195</v>
      </c>
      <c r="BK2115" t="s">
        <v>3828</v>
      </c>
      <c r="BL2115" t="s">
        <v>7408</v>
      </c>
      <c r="BM2115" t="s">
        <v>4949</v>
      </c>
      <c r="BN2115" t="s">
        <v>6153</v>
      </c>
      <c r="BO2115" t="s">
        <v>4950</v>
      </c>
      <c r="BP2115" s="441" t="str">
        <f t="shared" si="33"/>
        <v>WA.2378.EBA.994.002.AA.521111</v>
      </c>
    </row>
    <row r="2116" spans="1:68">
      <c r="A2116" t="s">
        <v>4935</v>
      </c>
      <c r="B2116" t="s">
        <v>4936</v>
      </c>
      <c r="C2116" t="s">
        <v>4937</v>
      </c>
      <c r="D2116" t="s">
        <v>3795</v>
      </c>
      <c r="E2116" t="s">
        <v>197</v>
      </c>
      <c r="F2116" t="s">
        <v>3812</v>
      </c>
      <c r="G2116" t="s">
        <v>820</v>
      </c>
      <c r="H2116" t="s">
        <v>4938</v>
      </c>
      <c r="I2116">
        <v>9</v>
      </c>
      <c r="J2116" t="s">
        <v>5716</v>
      </c>
      <c r="K2116">
        <v>1</v>
      </c>
      <c r="L2116" t="s">
        <v>546</v>
      </c>
      <c r="M2116" t="s">
        <v>547</v>
      </c>
      <c r="N2116" t="s">
        <v>1828</v>
      </c>
      <c r="O2116" t="s">
        <v>548</v>
      </c>
      <c r="P2116" t="s">
        <v>8</v>
      </c>
      <c r="Q2116" t="s">
        <v>4570</v>
      </c>
      <c r="R2116" t="s">
        <v>4940</v>
      </c>
      <c r="S2116" t="s">
        <v>195</v>
      </c>
      <c r="T2116" t="s">
        <v>4570</v>
      </c>
      <c r="U2116" t="s">
        <v>4570</v>
      </c>
      <c r="V2116" t="s">
        <v>5092</v>
      </c>
      <c r="W2116" t="s">
        <v>5001</v>
      </c>
      <c r="X2116" t="s">
        <v>7409</v>
      </c>
      <c r="Y2116" t="s">
        <v>7410</v>
      </c>
      <c r="Z2116" t="s">
        <v>8</v>
      </c>
      <c r="AA2116">
        <v>0</v>
      </c>
      <c r="AB2116" t="s">
        <v>195</v>
      </c>
      <c r="AC2116">
        <v>0</v>
      </c>
      <c r="AD2116" t="s">
        <v>195</v>
      </c>
      <c r="AE2116">
        <v>0</v>
      </c>
      <c r="AF2116" t="s">
        <v>195</v>
      </c>
      <c r="AG2116">
        <v>0</v>
      </c>
      <c r="AH2116" t="s">
        <v>195</v>
      </c>
      <c r="AI2116">
        <v>12</v>
      </c>
      <c r="AJ2116" t="s">
        <v>78</v>
      </c>
      <c r="AK2116">
        <v>20000000</v>
      </c>
      <c r="AL2116">
        <v>240000000</v>
      </c>
      <c r="AM2116" t="s">
        <v>195</v>
      </c>
      <c r="AN2116">
        <v>0</v>
      </c>
      <c r="AO2116" t="s">
        <v>4943</v>
      </c>
      <c r="AP2116">
        <v>1355557</v>
      </c>
      <c r="AQ2116">
        <v>6253350</v>
      </c>
      <c r="AR2116">
        <v>17835039</v>
      </c>
      <c r="AS2116">
        <v>18620875</v>
      </c>
      <c r="AT2116">
        <v>20315769</v>
      </c>
      <c r="AU2116">
        <v>22989193</v>
      </c>
      <c r="AV2116">
        <v>22767683</v>
      </c>
      <c r="AW2116">
        <v>37103154</v>
      </c>
      <c r="AX2116">
        <v>35816510</v>
      </c>
      <c r="AY2116">
        <v>30682026</v>
      </c>
      <c r="AZ2116">
        <v>25333265</v>
      </c>
      <c r="BA2116">
        <v>927579</v>
      </c>
      <c r="BB2116" t="s">
        <v>3796</v>
      </c>
      <c r="BC2116" t="s">
        <v>3797</v>
      </c>
      <c r="BD2116" t="s">
        <v>3813</v>
      </c>
      <c r="BE2116" t="s">
        <v>4605</v>
      </c>
      <c r="BF2116" t="s">
        <v>3734</v>
      </c>
      <c r="BG2116" t="s">
        <v>7321</v>
      </c>
      <c r="BH2116" t="s">
        <v>4947</v>
      </c>
      <c r="BI2116" t="s">
        <v>195</v>
      </c>
      <c r="BJ2116" t="s">
        <v>195</v>
      </c>
      <c r="BK2116" t="s">
        <v>3828</v>
      </c>
      <c r="BL2116" t="s">
        <v>7411</v>
      </c>
      <c r="BM2116" t="s">
        <v>4949</v>
      </c>
      <c r="BN2116" t="s">
        <v>6153</v>
      </c>
      <c r="BO2116" t="s">
        <v>4950</v>
      </c>
      <c r="BP2116" s="441" t="str">
        <f t="shared" si="33"/>
        <v>WA.2378.EBA.994.002.AA.521111</v>
      </c>
    </row>
    <row r="2117" spans="1:68">
      <c r="A2117" t="s">
        <v>4935</v>
      </c>
      <c r="B2117" t="s">
        <v>4936</v>
      </c>
      <c r="C2117" t="s">
        <v>4937</v>
      </c>
      <c r="D2117" t="s">
        <v>3795</v>
      </c>
      <c r="E2117" t="s">
        <v>197</v>
      </c>
      <c r="F2117" t="s">
        <v>3812</v>
      </c>
      <c r="G2117" t="s">
        <v>820</v>
      </c>
      <c r="H2117" t="s">
        <v>4938</v>
      </c>
      <c r="I2117">
        <v>9</v>
      </c>
      <c r="J2117" t="s">
        <v>5716</v>
      </c>
      <c r="K2117">
        <v>1</v>
      </c>
      <c r="L2117" t="s">
        <v>546</v>
      </c>
      <c r="M2117" t="s">
        <v>547</v>
      </c>
      <c r="N2117" t="s">
        <v>1828</v>
      </c>
      <c r="O2117" t="s">
        <v>548</v>
      </c>
      <c r="P2117" t="s">
        <v>8</v>
      </c>
      <c r="Q2117" t="s">
        <v>4570</v>
      </c>
      <c r="R2117" t="s">
        <v>4940</v>
      </c>
      <c r="S2117" t="s">
        <v>195</v>
      </c>
      <c r="T2117" t="s">
        <v>4570</v>
      </c>
      <c r="U2117" t="s">
        <v>4570</v>
      </c>
      <c r="V2117" t="s">
        <v>5096</v>
      </c>
      <c r="W2117" t="s">
        <v>5092</v>
      </c>
      <c r="X2117" t="s">
        <v>7412</v>
      </c>
      <c r="Y2117" t="s">
        <v>7413</v>
      </c>
      <c r="Z2117" t="s">
        <v>8</v>
      </c>
      <c r="AA2117">
        <v>0</v>
      </c>
      <c r="AB2117" t="s">
        <v>195</v>
      </c>
      <c r="AC2117">
        <v>0</v>
      </c>
      <c r="AD2117" t="s">
        <v>195</v>
      </c>
      <c r="AE2117">
        <v>0</v>
      </c>
      <c r="AF2117" t="s">
        <v>195</v>
      </c>
      <c r="AG2117">
        <v>0</v>
      </c>
      <c r="AH2117" t="s">
        <v>195</v>
      </c>
      <c r="AI2117">
        <v>165</v>
      </c>
      <c r="AJ2117" t="s">
        <v>1841</v>
      </c>
      <c r="AK2117">
        <v>2000000</v>
      </c>
      <c r="AL2117">
        <v>330000000</v>
      </c>
      <c r="AM2117" t="s">
        <v>195</v>
      </c>
      <c r="AN2117">
        <v>0</v>
      </c>
      <c r="AO2117" t="s">
        <v>4943</v>
      </c>
      <c r="AP2117">
        <v>1863891</v>
      </c>
      <c r="AQ2117">
        <v>8598356</v>
      </c>
      <c r="AR2117">
        <v>24523179</v>
      </c>
      <c r="AS2117">
        <v>25603703</v>
      </c>
      <c r="AT2117">
        <v>27934182</v>
      </c>
      <c r="AU2117">
        <v>31610140</v>
      </c>
      <c r="AV2117">
        <v>31305565</v>
      </c>
      <c r="AW2117">
        <v>51016837</v>
      </c>
      <c r="AX2117">
        <v>49247702</v>
      </c>
      <c r="AY2117">
        <v>42187786</v>
      </c>
      <c r="AZ2117">
        <v>34833239</v>
      </c>
      <c r="BA2117">
        <v>1275420</v>
      </c>
      <c r="BB2117" t="s">
        <v>3796</v>
      </c>
      <c r="BC2117" t="s">
        <v>3797</v>
      </c>
      <c r="BD2117" t="s">
        <v>3813</v>
      </c>
      <c r="BE2117" t="s">
        <v>4605</v>
      </c>
      <c r="BF2117" t="s">
        <v>3734</v>
      </c>
      <c r="BG2117" t="s">
        <v>7321</v>
      </c>
      <c r="BH2117" t="s">
        <v>4947</v>
      </c>
      <c r="BI2117" t="s">
        <v>195</v>
      </c>
      <c r="BJ2117" t="s">
        <v>195</v>
      </c>
      <c r="BK2117" t="s">
        <v>3828</v>
      </c>
      <c r="BL2117" t="s">
        <v>7414</v>
      </c>
      <c r="BM2117" t="s">
        <v>4949</v>
      </c>
      <c r="BN2117" t="s">
        <v>6153</v>
      </c>
      <c r="BO2117" t="s">
        <v>4950</v>
      </c>
      <c r="BP2117" s="441" t="str">
        <f t="shared" si="33"/>
        <v>WA.2378.EBA.994.002.AA.521111</v>
      </c>
    </row>
    <row r="2118" spans="1:68">
      <c r="A2118" t="s">
        <v>4935</v>
      </c>
      <c r="B2118" t="s">
        <v>4936</v>
      </c>
      <c r="C2118" t="s">
        <v>4937</v>
      </c>
      <c r="D2118" t="s">
        <v>3795</v>
      </c>
      <c r="E2118" t="s">
        <v>197</v>
      </c>
      <c r="F2118" t="s">
        <v>3812</v>
      </c>
      <c r="G2118" t="s">
        <v>820</v>
      </c>
      <c r="H2118" t="s">
        <v>4938</v>
      </c>
      <c r="I2118">
        <v>9</v>
      </c>
      <c r="J2118" t="s">
        <v>5716</v>
      </c>
      <c r="K2118">
        <v>1</v>
      </c>
      <c r="L2118" t="s">
        <v>546</v>
      </c>
      <c r="M2118" t="s">
        <v>547</v>
      </c>
      <c r="N2118" t="s">
        <v>1828</v>
      </c>
      <c r="O2118" t="s">
        <v>548</v>
      </c>
      <c r="P2118" t="s">
        <v>8</v>
      </c>
      <c r="Q2118" t="s">
        <v>4570</v>
      </c>
      <c r="R2118" t="s">
        <v>4940</v>
      </c>
      <c r="S2118" t="s">
        <v>195</v>
      </c>
      <c r="T2118" t="s">
        <v>4570</v>
      </c>
      <c r="U2118" t="s">
        <v>4570</v>
      </c>
      <c r="V2118" t="s">
        <v>5265</v>
      </c>
      <c r="W2118" t="s">
        <v>5096</v>
      </c>
      <c r="X2118" t="s">
        <v>7415</v>
      </c>
      <c r="Y2118" t="s">
        <v>7416</v>
      </c>
      <c r="Z2118" t="s">
        <v>8</v>
      </c>
      <c r="AA2118">
        <v>0</v>
      </c>
      <c r="AB2118" t="s">
        <v>195</v>
      </c>
      <c r="AC2118">
        <v>0</v>
      </c>
      <c r="AD2118" t="s">
        <v>195</v>
      </c>
      <c r="AE2118">
        <v>0</v>
      </c>
      <c r="AF2118" t="s">
        <v>195</v>
      </c>
      <c r="AG2118">
        <v>0</v>
      </c>
      <c r="AH2118" t="s">
        <v>195</v>
      </c>
      <c r="AI2118">
        <v>1</v>
      </c>
      <c r="AJ2118" t="s">
        <v>1651</v>
      </c>
      <c r="AK2118">
        <v>250000000</v>
      </c>
      <c r="AL2118">
        <v>250000000</v>
      </c>
      <c r="AM2118" t="s">
        <v>195</v>
      </c>
      <c r="AN2118">
        <v>0</v>
      </c>
      <c r="AO2118" t="s">
        <v>4943</v>
      </c>
      <c r="AP2118">
        <v>1412038</v>
      </c>
      <c r="AQ2118">
        <v>6513906</v>
      </c>
      <c r="AR2118">
        <v>18578166</v>
      </c>
      <c r="AS2118">
        <v>19396745</v>
      </c>
      <c r="AT2118">
        <v>21162259</v>
      </c>
      <c r="AU2118">
        <v>23947076</v>
      </c>
      <c r="AV2118">
        <v>23716337</v>
      </c>
      <c r="AW2118">
        <v>38649119</v>
      </c>
      <c r="AX2118">
        <v>37308865</v>
      </c>
      <c r="AY2118">
        <v>31960444</v>
      </c>
      <c r="AZ2118">
        <v>26388818</v>
      </c>
      <c r="BA2118">
        <v>966227</v>
      </c>
      <c r="BB2118" t="s">
        <v>3796</v>
      </c>
      <c r="BC2118" t="s">
        <v>3797</v>
      </c>
      <c r="BD2118" t="s">
        <v>3813</v>
      </c>
      <c r="BE2118" t="s">
        <v>4605</v>
      </c>
      <c r="BF2118" t="s">
        <v>3734</v>
      </c>
      <c r="BG2118" t="s">
        <v>7321</v>
      </c>
      <c r="BH2118" t="s">
        <v>4947</v>
      </c>
      <c r="BI2118" t="s">
        <v>195</v>
      </c>
      <c r="BJ2118" t="s">
        <v>195</v>
      </c>
      <c r="BK2118" t="s">
        <v>3828</v>
      </c>
      <c r="BL2118" t="s">
        <v>7417</v>
      </c>
      <c r="BM2118" t="s">
        <v>4949</v>
      </c>
      <c r="BN2118" t="s">
        <v>6153</v>
      </c>
      <c r="BO2118" t="s">
        <v>4950</v>
      </c>
      <c r="BP2118" s="441" t="str">
        <f t="shared" si="33"/>
        <v>WA.2378.EBA.994.002.AA.521111</v>
      </c>
    </row>
    <row r="2119" spans="1:68">
      <c r="A2119" t="s">
        <v>4935</v>
      </c>
      <c r="B2119" t="s">
        <v>4936</v>
      </c>
      <c r="C2119" t="s">
        <v>4937</v>
      </c>
      <c r="D2119" t="s">
        <v>3795</v>
      </c>
      <c r="E2119" t="s">
        <v>197</v>
      </c>
      <c r="F2119" t="s">
        <v>3812</v>
      </c>
      <c r="G2119" t="s">
        <v>820</v>
      </c>
      <c r="H2119" t="s">
        <v>4938</v>
      </c>
      <c r="I2119">
        <v>9</v>
      </c>
      <c r="J2119" t="s">
        <v>5716</v>
      </c>
      <c r="K2119">
        <v>1</v>
      </c>
      <c r="L2119" t="s">
        <v>546</v>
      </c>
      <c r="M2119" t="s">
        <v>547</v>
      </c>
      <c r="N2119" t="s">
        <v>1828</v>
      </c>
      <c r="O2119" t="s">
        <v>548</v>
      </c>
      <c r="P2119" t="s">
        <v>8</v>
      </c>
      <c r="Q2119" t="s">
        <v>4570</v>
      </c>
      <c r="R2119" t="s">
        <v>4940</v>
      </c>
      <c r="S2119" t="s">
        <v>195</v>
      </c>
      <c r="T2119" t="s">
        <v>4570</v>
      </c>
      <c r="U2119" t="s">
        <v>4570</v>
      </c>
      <c r="V2119" t="s">
        <v>5269</v>
      </c>
      <c r="W2119" t="s">
        <v>5265</v>
      </c>
      <c r="X2119" t="s">
        <v>7418</v>
      </c>
      <c r="Y2119" t="s">
        <v>4531</v>
      </c>
      <c r="Z2119" t="s">
        <v>8</v>
      </c>
      <c r="AA2119">
        <v>0</v>
      </c>
      <c r="AB2119" t="s">
        <v>195</v>
      </c>
      <c r="AC2119">
        <v>0</v>
      </c>
      <c r="AD2119" t="s">
        <v>195</v>
      </c>
      <c r="AE2119">
        <v>0</v>
      </c>
      <c r="AF2119" t="s">
        <v>195</v>
      </c>
      <c r="AG2119">
        <v>0</v>
      </c>
      <c r="AH2119" t="s">
        <v>195</v>
      </c>
      <c r="AI2119">
        <v>12</v>
      </c>
      <c r="AJ2119" t="s">
        <v>97</v>
      </c>
      <c r="AK2119">
        <v>10000000</v>
      </c>
      <c r="AL2119">
        <v>120000000</v>
      </c>
      <c r="AM2119" t="s">
        <v>195</v>
      </c>
      <c r="AN2119">
        <v>0</v>
      </c>
      <c r="AO2119" t="s">
        <v>4943</v>
      </c>
      <c r="AP2119">
        <v>677778</v>
      </c>
      <c r="AQ2119">
        <v>3126675</v>
      </c>
      <c r="AR2119">
        <v>8917519</v>
      </c>
      <c r="AS2119">
        <v>9310437</v>
      </c>
      <c r="AT2119">
        <v>10157884</v>
      </c>
      <c r="AU2119">
        <v>11494596</v>
      </c>
      <c r="AV2119">
        <v>11383842</v>
      </c>
      <c r="AW2119">
        <v>18551577</v>
      </c>
      <c r="AX2119">
        <v>17908255</v>
      </c>
      <c r="AY2119">
        <v>15341013</v>
      </c>
      <c r="AZ2119">
        <v>12666632</v>
      </c>
      <c r="BA2119">
        <v>463792</v>
      </c>
      <c r="BB2119" t="s">
        <v>3796</v>
      </c>
      <c r="BC2119" t="s">
        <v>3797</v>
      </c>
      <c r="BD2119" t="s">
        <v>3813</v>
      </c>
      <c r="BE2119" t="s">
        <v>4605</v>
      </c>
      <c r="BF2119" t="s">
        <v>3734</v>
      </c>
      <c r="BG2119" t="s">
        <v>7321</v>
      </c>
      <c r="BH2119" t="s">
        <v>4947</v>
      </c>
      <c r="BI2119" t="s">
        <v>195</v>
      </c>
      <c r="BJ2119" t="s">
        <v>195</v>
      </c>
      <c r="BK2119" t="s">
        <v>3828</v>
      </c>
      <c r="BL2119" t="s">
        <v>6743</v>
      </c>
      <c r="BM2119" t="s">
        <v>4949</v>
      </c>
      <c r="BN2119" t="s">
        <v>6153</v>
      </c>
      <c r="BO2119" t="s">
        <v>4950</v>
      </c>
      <c r="BP2119" s="441" t="str">
        <f t="shared" si="33"/>
        <v>WA.2378.EBA.994.002.AA.521111</v>
      </c>
    </row>
    <row r="2120" spans="1:68">
      <c r="A2120" t="s">
        <v>4935</v>
      </c>
      <c r="B2120" t="s">
        <v>4936</v>
      </c>
      <c r="C2120" t="s">
        <v>4937</v>
      </c>
      <c r="D2120" t="s">
        <v>3795</v>
      </c>
      <c r="E2120" t="s">
        <v>197</v>
      </c>
      <c r="F2120" t="s">
        <v>3812</v>
      </c>
      <c r="G2120" t="s">
        <v>820</v>
      </c>
      <c r="H2120" t="s">
        <v>4938</v>
      </c>
      <c r="I2120">
        <v>9</v>
      </c>
      <c r="J2120" t="s">
        <v>5716</v>
      </c>
      <c r="K2120">
        <v>1</v>
      </c>
      <c r="L2120" t="s">
        <v>546</v>
      </c>
      <c r="M2120" t="s">
        <v>547</v>
      </c>
      <c r="N2120" t="s">
        <v>1828</v>
      </c>
      <c r="O2120" t="s">
        <v>548</v>
      </c>
      <c r="P2120" t="s">
        <v>8</v>
      </c>
      <c r="Q2120" t="s">
        <v>4570</v>
      </c>
      <c r="R2120" t="s">
        <v>4940</v>
      </c>
      <c r="S2120" t="s">
        <v>195</v>
      </c>
      <c r="T2120" t="s">
        <v>4570</v>
      </c>
      <c r="U2120" t="s">
        <v>4570</v>
      </c>
      <c r="V2120" t="s">
        <v>5413</v>
      </c>
      <c r="W2120" t="s">
        <v>5269</v>
      </c>
      <c r="X2120" t="s">
        <v>7419</v>
      </c>
      <c r="Y2120" t="s">
        <v>7420</v>
      </c>
      <c r="Z2120" t="s">
        <v>8</v>
      </c>
      <c r="AA2120">
        <v>0</v>
      </c>
      <c r="AB2120" t="s">
        <v>195</v>
      </c>
      <c r="AC2120">
        <v>0</v>
      </c>
      <c r="AD2120" t="s">
        <v>195</v>
      </c>
      <c r="AE2120">
        <v>0</v>
      </c>
      <c r="AF2120" t="s">
        <v>195</v>
      </c>
      <c r="AG2120">
        <v>0</v>
      </c>
      <c r="AH2120" t="s">
        <v>195</v>
      </c>
      <c r="AI2120">
        <v>72</v>
      </c>
      <c r="AJ2120" t="s">
        <v>106</v>
      </c>
      <c r="AK2120">
        <v>2500000</v>
      </c>
      <c r="AL2120">
        <v>180000000</v>
      </c>
      <c r="AM2120" t="s">
        <v>195</v>
      </c>
      <c r="AN2120">
        <v>0</v>
      </c>
      <c r="AO2120" t="s">
        <v>4943</v>
      </c>
      <c r="AP2120">
        <v>1016668</v>
      </c>
      <c r="AQ2120">
        <v>4690013</v>
      </c>
      <c r="AR2120">
        <v>13376279</v>
      </c>
      <c r="AS2120">
        <v>13965656</v>
      </c>
      <c r="AT2120">
        <v>15236827</v>
      </c>
      <c r="AU2120">
        <v>17241894</v>
      </c>
      <c r="AV2120">
        <v>17075763</v>
      </c>
      <c r="AW2120">
        <v>27827366</v>
      </c>
      <c r="AX2120">
        <v>26862383</v>
      </c>
      <c r="AY2120">
        <v>23011520</v>
      </c>
      <c r="AZ2120">
        <v>18999949</v>
      </c>
      <c r="BA2120">
        <v>695682</v>
      </c>
      <c r="BB2120" t="s">
        <v>3796</v>
      </c>
      <c r="BC2120" t="s">
        <v>3797</v>
      </c>
      <c r="BD2120" t="s">
        <v>3813</v>
      </c>
      <c r="BE2120" t="s">
        <v>4605</v>
      </c>
      <c r="BF2120" t="s">
        <v>3734</v>
      </c>
      <c r="BG2120" t="s">
        <v>7321</v>
      </c>
      <c r="BH2120" t="s">
        <v>4947</v>
      </c>
      <c r="BI2120" t="s">
        <v>195</v>
      </c>
      <c r="BJ2120" t="s">
        <v>195</v>
      </c>
      <c r="BK2120" t="s">
        <v>3828</v>
      </c>
      <c r="BL2120" t="s">
        <v>7421</v>
      </c>
      <c r="BM2120" t="s">
        <v>4949</v>
      </c>
      <c r="BN2120" t="s">
        <v>6153</v>
      </c>
      <c r="BO2120" t="s">
        <v>4950</v>
      </c>
      <c r="BP2120" s="441" t="str">
        <f t="shared" si="33"/>
        <v>WA.2378.EBA.994.002.AA.521111</v>
      </c>
    </row>
    <row r="2121" spans="1:68">
      <c r="A2121" t="s">
        <v>4935</v>
      </c>
      <c r="B2121" t="s">
        <v>4936</v>
      </c>
      <c r="C2121" t="s">
        <v>4937</v>
      </c>
      <c r="D2121" t="s">
        <v>3795</v>
      </c>
      <c r="E2121" t="s">
        <v>197</v>
      </c>
      <c r="F2121" t="s">
        <v>3812</v>
      </c>
      <c r="G2121" t="s">
        <v>820</v>
      </c>
      <c r="H2121" t="s">
        <v>4938</v>
      </c>
      <c r="I2121">
        <v>9</v>
      </c>
      <c r="J2121" t="s">
        <v>5716</v>
      </c>
      <c r="K2121">
        <v>1</v>
      </c>
      <c r="L2121" t="s">
        <v>546</v>
      </c>
      <c r="M2121" t="s">
        <v>547</v>
      </c>
      <c r="N2121" t="s">
        <v>1828</v>
      </c>
      <c r="O2121" t="s">
        <v>548</v>
      </c>
      <c r="P2121" t="s">
        <v>8</v>
      </c>
      <c r="Q2121" t="s">
        <v>4570</v>
      </c>
      <c r="R2121" t="s">
        <v>4940</v>
      </c>
      <c r="S2121" t="s">
        <v>195</v>
      </c>
      <c r="T2121" t="s">
        <v>4570</v>
      </c>
      <c r="U2121" t="s">
        <v>4570</v>
      </c>
      <c r="V2121" t="s">
        <v>5417</v>
      </c>
      <c r="W2121" t="s">
        <v>5413</v>
      </c>
      <c r="X2121" t="s">
        <v>7422</v>
      </c>
      <c r="Y2121" t="s">
        <v>7423</v>
      </c>
      <c r="Z2121" t="s">
        <v>8</v>
      </c>
      <c r="AA2121">
        <v>0</v>
      </c>
      <c r="AB2121" t="s">
        <v>195</v>
      </c>
      <c r="AC2121">
        <v>0</v>
      </c>
      <c r="AD2121" t="s">
        <v>195</v>
      </c>
      <c r="AE2121">
        <v>0</v>
      </c>
      <c r="AF2121" t="s">
        <v>195</v>
      </c>
      <c r="AG2121">
        <v>0</v>
      </c>
      <c r="AH2121" t="s">
        <v>195</v>
      </c>
      <c r="AI2121">
        <v>72</v>
      </c>
      <c r="AJ2121" t="s">
        <v>106</v>
      </c>
      <c r="AK2121">
        <v>2500000</v>
      </c>
      <c r="AL2121">
        <v>180000000</v>
      </c>
      <c r="AM2121" t="s">
        <v>195</v>
      </c>
      <c r="AN2121">
        <v>0</v>
      </c>
      <c r="AO2121" t="s">
        <v>4943</v>
      </c>
      <c r="AP2121">
        <v>1016668</v>
      </c>
      <c r="AQ2121">
        <v>4690013</v>
      </c>
      <c r="AR2121">
        <v>13376279</v>
      </c>
      <c r="AS2121">
        <v>13965656</v>
      </c>
      <c r="AT2121">
        <v>15236827</v>
      </c>
      <c r="AU2121">
        <v>17241894</v>
      </c>
      <c r="AV2121">
        <v>17075763</v>
      </c>
      <c r="AW2121">
        <v>27827366</v>
      </c>
      <c r="AX2121">
        <v>26862383</v>
      </c>
      <c r="AY2121">
        <v>23011520</v>
      </c>
      <c r="AZ2121">
        <v>18999949</v>
      </c>
      <c r="BA2121">
        <v>695682</v>
      </c>
      <c r="BB2121" t="s">
        <v>3796</v>
      </c>
      <c r="BC2121" t="s">
        <v>3797</v>
      </c>
      <c r="BD2121" t="s">
        <v>3813</v>
      </c>
      <c r="BE2121" t="s">
        <v>4605</v>
      </c>
      <c r="BF2121" t="s">
        <v>3734</v>
      </c>
      <c r="BG2121" t="s">
        <v>7321</v>
      </c>
      <c r="BH2121" t="s">
        <v>4947</v>
      </c>
      <c r="BI2121" t="s">
        <v>195</v>
      </c>
      <c r="BJ2121" t="s">
        <v>195</v>
      </c>
      <c r="BK2121" t="s">
        <v>3828</v>
      </c>
      <c r="BL2121" t="s">
        <v>7424</v>
      </c>
      <c r="BM2121" t="s">
        <v>4949</v>
      </c>
      <c r="BN2121" t="s">
        <v>6153</v>
      </c>
      <c r="BO2121" t="s">
        <v>4950</v>
      </c>
      <c r="BP2121" s="441" t="str">
        <f t="shared" si="33"/>
        <v>WA.2378.EBA.994.002.AA.521111</v>
      </c>
    </row>
    <row r="2122" spans="1:68">
      <c r="A2122" t="s">
        <v>4935</v>
      </c>
      <c r="B2122" t="s">
        <v>4936</v>
      </c>
      <c r="C2122" t="s">
        <v>4937</v>
      </c>
      <c r="D2122" t="s">
        <v>3795</v>
      </c>
      <c r="E2122" t="s">
        <v>197</v>
      </c>
      <c r="F2122" t="s">
        <v>3812</v>
      </c>
      <c r="G2122" t="s">
        <v>820</v>
      </c>
      <c r="H2122" t="s">
        <v>4938</v>
      </c>
      <c r="I2122">
        <v>9</v>
      </c>
      <c r="J2122" t="s">
        <v>5716</v>
      </c>
      <c r="K2122">
        <v>1</v>
      </c>
      <c r="L2122" t="s">
        <v>546</v>
      </c>
      <c r="M2122" t="s">
        <v>551</v>
      </c>
      <c r="N2122" t="s">
        <v>93</v>
      </c>
      <c r="O2122" t="s">
        <v>548</v>
      </c>
      <c r="P2122" t="s">
        <v>8</v>
      </c>
      <c r="Q2122" t="s">
        <v>4570</v>
      </c>
      <c r="R2122" t="s">
        <v>4940</v>
      </c>
      <c r="S2122" t="s">
        <v>195</v>
      </c>
      <c r="T2122" t="s">
        <v>4570</v>
      </c>
      <c r="U2122" t="s">
        <v>4570</v>
      </c>
      <c r="V2122" t="s">
        <v>4496</v>
      </c>
      <c r="W2122" t="s">
        <v>4570</v>
      </c>
      <c r="X2122" t="s">
        <v>7425</v>
      </c>
      <c r="Y2122" t="s">
        <v>7426</v>
      </c>
      <c r="Z2122" t="s">
        <v>8</v>
      </c>
      <c r="AA2122">
        <v>0</v>
      </c>
      <c r="AB2122" t="s">
        <v>195</v>
      </c>
      <c r="AC2122">
        <v>0</v>
      </c>
      <c r="AD2122" t="s">
        <v>195</v>
      </c>
      <c r="AE2122">
        <v>0</v>
      </c>
      <c r="AF2122" t="s">
        <v>195</v>
      </c>
      <c r="AG2122">
        <v>0</v>
      </c>
      <c r="AH2122" t="s">
        <v>195</v>
      </c>
      <c r="AI2122">
        <v>12</v>
      </c>
      <c r="AJ2122" t="s">
        <v>78</v>
      </c>
      <c r="AK2122">
        <v>5000000</v>
      </c>
      <c r="AL2122">
        <v>60000000</v>
      </c>
      <c r="AM2122" t="s">
        <v>195</v>
      </c>
      <c r="AN2122">
        <v>0</v>
      </c>
      <c r="AO2122" t="s">
        <v>4943</v>
      </c>
      <c r="AP2122">
        <v>338889</v>
      </c>
      <c r="AQ2122">
        <v>1563338</v>
      </c>
      <c r="AR2122">
        <v>4458760</v>
      </c>
      <c r="AS2122">
        <v>4655219</v>
      </c>
      <c r="AT2122">
        <v>5078942</v>
      </c>
      <c r="AU2122">
        <v>5747298</v>
      </c>
      <c r="AV2122">
        <v>5691921</v>
      </c>
      <c r="AW2122">
        <v>9275789</v>
      </c>
      <c r="AX2122">
        <v>8954128</v>
      </c>
      <c r="AY2122">
        <v>7670507</v>
      </c>
      <c r="AZ2122">
        <v>6333316</v>
      </c>
      <c r="BA2122">
        <v>231893</v>
      </c>
      <c r="BB2122" t="s">
        <v>3796</v>
      </c>
      <c r="BC2122" t="s">
        <v>3797</v>
      </c>
      <c r="BD2122" t="s">
        <v>3813</v>
      </c>
      <c r="BE2122" t="s">
        <v>4605</v>
      </c>
      <c r="BF2122" t="s">
        <v>3734</v>
      </c>
      <c r="BG2122" t="s">
        <v>7392</v>
      </c>
      <c r="BH2122" t="s">
        <v>4947</v>
      </c>
      <c r="BI2122" t="s">
        <v>195</v>
      </c>
      <c r="BJ2122" t="s">
        <v>195</v>
      </c>
      <c r="BK2122" t="s">
        <v>3828</v>
      </c>
      <c r="BL2122" t="s">
        <v>7427</v>
      </c>
      <c r="BM2122" t="s">
        <v>4949</v>
      </c>
      <c r="BN2122" t="s">
        <v>6153</v>
      </c>
      <c r="BO2122" t="s">
        <v>4950</v>
      </c>
      <c r="BP2122" s="441" t="str">
        <f t="shared" si="33"/>
        <v>WA.2378.EBA.994.002.AB.521111</v>
      </c>
    </row>
    <row r="2123" spans="1:68">
      <c r="A2123" t="s">
        <v>4935</v>
      </c>
      <c r="B2123" t="s">
        <v>4936</v>
      </c>
      <c r="C2123" t="s">
        <v>4937</v>
      </c>
      <c r="D2123" t="s">
        <v>3795</v>
      </c>
      <c r="E2123" t="s">
        <v>197</v>
      </c>
      <c r="F2123" t="s">
        <v>3812</v>
      </c>
      <c r="G2123" t="s">
        <v>820</v>
      </c>
      <c r="H2123" t="s">
        <v>4938</v>
      </c>
      <c r="I2123">
        <v>9</v>
      </c>
      <c r="J2123" t="s">
        <v>5716</v>
      </c>
      <c r="K2123">
        <v>1</v>
      </c>
      <c r="L2123" t="s">
        <v>546</v>
      </c>
      <c r="M2123" t="s">
        <v>558</v>
      </c>
      <c r="N2123" t="s">
        <v>103</v>
      </c>
      <c r="O2123" t="s">
        <v>548</v>
      </c>
      <c r="P2123" t="s">
        <v>8</v>
      </c>
      <c r="Q2123" t="s">
        <v>4570</v>
      </c>
      <c r="R2123" t="s">
        <v>4940</v>
      </c>
      <c r="S2123" t="s">
        <v>195</v>
      </c>
      <c r="T2123" t="s">
        <v>4570</v>
      </c>
      <c r="U2123" t="s">
        <v>4570</v>
      </c>
      <c r="V2123" t="s">
        <v>4496</v>
      </c>
      <c r="W2123" t="s">
        <v>4570</v>
      </c>
      <c r="X2123" t="s">
        <v>7428</v>
      </c>
      <c r="Y2123" t="s">
        <v>7429</v>
      </c>
      <c r="Z2123" t="s">
        <v>8</v>
      </c>
      <c r="AA2123">
        <v>0</v>
      </c>
      <c r="AB2123" t="s">
        <v>195</v>
      </c>
      <c r="AC2123">
        <v>0</v>
      </c>
      <c r="AD2123" t="s">
        <v>195</v>
      </c>
      <c r="AE2123">
        <v>0</v>
      </c>
      <c r="AF2123" t="s">
        <v>195</v>
      </c>
      <c r="AG2123">
        <v>0</v>
      </c>
      <c r="AH2123" t="s">
        <v>195</v>
      </c>
      <c r="AI2123">
        <v>468</v>
      </c>
      <c r="AJ2123" t="s">
        <v>1928</v>
      </c>
      <c r="AK2123">
        <v>5060000</v>
      </c>
      <c r="AL2123">
        <v>2368080000</v>
      </c>
      <c r="AM2123" t="s">
        <v>195</v>
      </c>
      <c r="AN2123">
        <v>0</v>
      </c>
      <c r="AO2123" t="s">
        <v>4943</v>
      </c>
      <c r="AP2123">
        <v>13375279</v>
      </c>
      <c r="AQ2123">
        <v>61701805</v>
      </c>
      <c r="AR2123">
        <v>175978329</v>
      </c>
      <c r="AS2123">
        <v>183732171</v>
      </c>
      <c r="AT2123">
        <v>200455691</v>
      </c>
      <c r="AU2123">
        <v>226834363</v>
      </c>
      <c r="AV2123">
        <v>224648732</v>
      </c>
      <c r="AW2123">
        <v>366096823</v>
      </c>
      <c r="AX2123">
        <v>353401507</v>
      </c>
      <c r="AY2123">
        <v>302739554</v>
      </c>
      <c r="AZ2123">
        <v>249963325</v>
      </c>
      <c r="BA2123">
        <v>9152421</v>
      </c>
      <c r="BB2123" t="s">
        <v>3796</v>
      </c>
      <c r="BC2123" t="s">
        <v>3797</v>
      </c>
      <c r="BD2123" t="s">
        <v>3813</v>
      </c>
      <c r="BE2123" t="s">
        <v>4605</v>
      </c>
      <c r="BF2123" t="s">
        <v>3734</v>
      </c>
      <c r="BG2123" t="s">
        <v>5719</v>
      </c>
      <c r="BH2123" t="s">
        <v>4947</v>
      </c>
      <c r="BI2123" t="s">
        <v>195</v>
      </c>
      <c r="BJ2123" t="s">
        <v>195</v>
      </c>
      <c r="BK2123" t="s">
        <v>3828</v>
      </c>
      <c r="BL2123" t="s">
        <v>7430</v>
      </c>
      <c r="BM2123" t="s">
        <v>4949</v>
      </c>
      <c r="BN2123" t="s">
        <v>6153</v>
      </c>
      <c r="BO2123" t="s">
        <v>4950</v>
      </c>
      <c r="BP2123" s="441" t="str">
        <f t="shared" si="33"/>
        <v>WA.2378.EBA.994.002.AD.521111</v>
      </c>
    </row>
    <row r="2124" spans="1:68">
      <c r="A2124" t="s">
        <v>4935</v>
      </c>
      <c r="B2124" t="s">
        <v>4936</v>
      </c>
      <c r="C2124" t="s">
        <v>4937</v>
      </c>
      <c r="D2124" t="s">
        <v>3795</v>
      </c>
      <c r="E2124" t="s">
        <v>197</v>
      </c>
      <c r="F2124" t="s">
        <v>3812</v>
      </c>
      <c r="G2124" t="s">
        <v>820</v>
      </c>
      <c r="H2124" t="s">
        <v>4938</v>
      </c>
      <c r="I2124">
        <v>9</v>
      </c>
      <c r="J2124" t="s">
        <v>5716</v>
      </c>
      <c r="K2124">
        <v>1</v>
      </c>
      <c r="L2124" t="s">
        <v>546</v>
      </c>
      <c r="M2124" t="s">
        <v>558</v>
      </c>
      <c r="N2124" t="s">
        <v>103</v>
      </c>
      <c r="O2124" t="s">
        <v>548</v>
      </c>
      <c r="P2124" t="s">
        <v>8</v>
      </c>
      <c r="Q2124" t="s">
        <v>4570</v>
      </c>
      <c r="R2124" t="s">
        <v>4940</v>
      </c>
      <c r="S2124" t="s">
        <v>195</v>
      </c>
      <c r="T2124" t="s">
        <v>4570</v>
      </c>
      <c r="U2124" t="s">
        <v>4570</v>
      </c>
      <c r="V2124" t="s">
        <v>4951</v>
      </c>
      <c r="W2124" t="s">
        <v>4496</v>
      </c>
      <c r="X2124" t="s">
        <v>7431</v>
      </c>
      <c r="Y2124" t="s">
        <v>7432</v>
      </c>
      <c r="Z2124" t="s">
        <v>8</v>
      </c>
      <c r="AA2124">
        <v>0</v>
      </c>
      <c r="AB2124" t="s">
        <v>195</v>
      </c>
      <c r="AC2124">
        <v>0</v>
      </c>
      <c r="AD2124" t="s">
        <v>195</v>
      </c>
      <c r="AE2124">
        <v>0</v>
      </c>
      <c r="AF2124" t="s">
        <v>195</v>
      </c>
      <c r="AG2124">
        <v>0</v>
      </c>
      <c r="AH2124" t="s">
        <v>195</v>
      </c>
      <c r="AI2124">
        <v>78</v>
      </c>
      <c r="AJ2124" t="s">
        <v>32</v>
      </c>
      <c r="AK2124">
        <v>5680000</v>
      </c>
      <c r="AL2124">
        <v>443040000</v>
      </c>
      <c r="AM2124" t="s">
        <v>195</v>
      </c>
      <c r="AN2124">
        <v>0</v>
      </c>
      <c r="AO2124" t="s">
        <v>4943</v>
      </c>
      <c r="AP2124">
        <v>2502358</v>
      </c>
      <c r="AQ2124">
        <v>11543684</v>
      </c>
      <c r="AR2124">
        <v>32923482</v>
      </c>
      <c r="AS2124">
        <v>34374135</v>
      </c>
      <c r="AT2124">
        <v>37502909</v>
      </c>
      <c r="AU2124">
        <v>42438050</v>
      </c>
      <c r="AV2124">
        <v>42029143</v>
      </c>
      <c r="AW2124">
        <v>68492423</v>
      </c>
      <c r="AX2124">
        <v>66117278</v>
      </c>
      <c r="AY2124">
        <v>56639021</v>
      </c>
      <c r="AZ2124">
        <v>46765207</v>
      </c>
      <c r="BA2124">
        <v>1712310</v>
      </c>
      <c r="BB2124" t="s">
        <v>3796</v>
      </c>
      <c r="BC2124" t="s">
        <v>3797</v>
      </c>
      <c r="BD2124" t="s">
        <v>3813</v>
      </c>
      <c r="BE2124" t="s">
        <v>4605</v>
      </c>
      <c r="BF2124" t="s">
        <v>3734</v>
      </c>
      <c r="BG2124" t="s">
        <v>5719</v>
      </c>
      <c r="BH2124" t="s">
        <v>4947</v>
      </c>
      <c r="BI2124" t="s">
        <v>195</v>
      </c>
      <c r="BJ2124" t="s">
        <v>195</v>
      </c>
      <c r="BK2124" t="s">
        <v>3828</v>
      </c>
      <c r="BL2124" t="s">
        <v>7433</v>
      </c>
      <c r="BM2124" t="s">
        <v>4949</v>
      </c>
      <c r="BN2124" t="s">
        <v>6153</v>
      </c>
      <c r="BO2124" t="s">
        <v>4950</v>
      </c>
      <c r="BP2124" s="441" t="str">
        <f t="shared" si="33"/>
        <v>WA.2378.EBA.994.002.AD.521111</v>
      </c>
    </row>
    <row r="2125" spans="1:68">
      <c r="A2125" t="s">
        <v>4935</v>
      </c>
      <c r="B2125" t="s">
        <v>4936</v>
      </c>
      <c r="C2125" t="s">
        <v>4937</v>
      </c>
      <c r="D2125" t="s">
        <v>3795</v>
      </c>
      <c r="E2125" t="s">
        <v>197</v>
      </c>
      <c r="F2125" t="s">
        <v>3812</v>
      </c>
      <c r="G2125" t="s">
        <v>820</v>
      </c>
      <c r="H2125" t="s">
        <v>4938</v>
      </c>
      <c r="I2125">
        <v>9</v>
      </c>
      <c r="J2125" t="s">
        <v>5716</v>
      </c>
      <c r="K2125">
        <v>1</v>
      </c>
      <c r="L2125" t="s">
        <v>546</v>
      </c>
      <c r="M2125" t="s">
        <v>558</v>
      </c>
      <c r="N2125" t="s">
        <v>103</v>
      </c>
      <c r="O2125" t="s">
        <v>548</v>
      </c>
      <c r="P2125" t="s">
        <v>8</v>
      </c>
      <c r="Q2125" t="s">
        <v>4570</v>
      </c>
      <c r="R2125" t="s">
        <v>4940</v>
      </c>
      <c r="S2125" t="s">
        <v>195</v>
      </c>
      <c r="T2125" t="s">
        <v>4570</v>
      </c>
      <c r="U2125" t="s">
        <v>4570</v>
      </c>
      <c r="V2125" t="s">
        <v>5001</v>
      </c>
      <c r="W2125" t="s">
        <v>4951</v>
      </c>
      <c r="X2125" t="s">
        <v>7434</v>
      </c>
      <c r="Y2125" t="s">
        <v>7435</v>
      </c>
      <c r="Z2125" t="s">
        <v>8</v>
      </c>
      <c r="AA2125">
        <v>0</v>
      </c>
      <c r="AB2125" t="s">
        <v>195</v>
      </c>
      <c r="AC2125">
        <v>0</v>
      </c>
      <c r="AD2125" t="s">
        <v>195</v>
      </c>
      <c r="AE2125">
        <v>0</v>
      </c>
      <c r="AF2125" t="s">
        <v>195</v>
      </c>
      <c r="AG2125">
        <v>0</v>
      </c>
      <c r="AH2125" t="s">
        <v>195</v>
      </c>
      <c r="AI2125">
        <v>432</v>
      </c>
      <c r="AJ2125" t="s">
        <v>32</v>
      </c>
      <c r="AK2125">
        <v>26000</v>
      </c>
      <c r="AL2125">
        <v>11232000</v>
      </c>
      <c r="AM2125" t="s">
        <v>195</v>
      </c>
      <c r="AN2125">
        <v>0</v>
      </c>
      <c r="AO2125" t="s">
        <v>4943</v>
      </c>
      <c r="AP2125">
        <v>63440</v>
      </c>
      <c r="AQ2125">
        <v>292657</v>
      </c>
      <c r="AR2125">
        <v>834680</v>
      </c>
      <c r="AS2125">
        <v>871457</v>
      </c>
      <c r="AT2125">
        <v>950778</v>
      </c>
      <c r="AU2125">
        <v>1075894</v>
      </c>
      <c r="AV2125">
        <v>1065528</v>
      </c>
      <c r="AW2125">
        <v>1736428</v>
      </c>
      <c r="AX2125">
        <v>1676213</v>
      </c>
      <c r="AY2125">
        <v>1435919</v>
      </c>
      <c r="AZ2125">
        <v>1185597</v>
      </c>
      <c r="BA2125">
        <v>43409</v>
      </c>
      <c r="BB2125" t="s">
        <v>3796</v>
      </c>
      <c r="BC2125" t="s">
        <v>3797</v>
      </c>
      <c r="BD2125" t="s">
        <v>3813</v>
      </c>
      <c r="BE2125" t="s">
        <v>4605</v>
      </c>
      <c r="BF2125" t="s">
        <v>3734</v>
      </c>
      <c r="BG2125" t="s">
        <v>5719</v>
      </c>
      <c r="BH2125" t="s">
        <v>4947</v>
      </c>
      <c r="BI2125" t="s">
        <v>195</v>
      </c>
      <c r="BJ2125" t="s">
        <v>195</v>
      </c>
      <c r="BK2125" t="s">
        <v>3828</v>
      </c>
      <c r="BL2125" t="s">
        <v>7436</v>
      </c>
      <c r="BM2125" t="s">
        <v>4949</v>
      </c>
      <c r="BN2125" t="s">
        <v>6153</v>
      </c>
      <c r="BO2125" t="s">
        <v>4950</v>
      </c>
      <c r="BP2125" s="441" t="str">
        <f t="shared" si="33"/>
        <v>WA.2378.EBA.994.002.AD.521111</v>
      </c>
    </row>
    <row r="2126" spans="1:68">
      <c r="A2126" t="s">
        <v>4935</v>
      </c>
      <c r="B2126" t="s">
        <v>4936</v>
      </c>
      <c r="C2126" t="s">
        <v>4937</v>
      </c>
      <c r="D2126" t="s">
        <v>3795</v>
      </c>
      <c r="E2126" t="s">
        <v>197</v>
      </c>
      <c r="F2126" t="s">
        <v>3812</v>
      </c>
      <c r="G2126" t="s">
        <v>820</v>
      </c>
      <c r="H2126" t="s">
        <v>4938</v>
      </c>
      <c r="I2126">
        <v>9</v>
      </c>
      <c r="J2126" t="s">
        <v>5716</v>
      </c>
      <c r="K2126">
        <v>1</v>
      </c>
      <c r="L2126" t="s">
        <v>546</v>
      </c>
      <c r="M2126" t="s">
        <v>558</v>
      </c>
      <c r="N2126" t="s">
        <v>103</v>
      </c>
      <c r="O2126" t="s">
        <v>548</v>
      </c>
      <c r="P2126" t="s">
        <v>8</v>
      </c>
      <c r="Q2126" t="s">
        <v>4570</v>
      </c>
      <c r="R2126" t="s">
        <v>4940</v>
      </c>
      <c r="S2126" t="s">
        <v>195</v>
      </c>
      <c r="T2126" t="s">
        <v>4570</v>
      </c>
      <c r="U2126" t="s">
        <v>4570</v>
      </c>
      <c r="V2126" t="s">
        <v>5092</v>
      </c>
      <c r="W2126" t="s">
        <v>5001</v>
      </c>
      <c r="X2126" t="s">
        <v>7437</v>
      </c>
      <c r="Y2126" t="s">
        <v>7438</v>
      </c>
      <c r="Z2126" t="s">
        <v>8</v>
      </c>
      <c r="AA2126">
        <v>0</v>
      </c>
      <c r="AB2126" t="s">
        <v>195</v>
      </c>
      <c r="AC2126">
        <v>0</v>
      </c>
      <c r="AD2126" t="s">
        <v>195</v>
      </c>
      <c r="AE2126">
        <v>0</v>
      </c>
      <c r="AF2126" t="s">
        <v>195</v>
      </c>
      <c r="AG2126">
        <v>0</v>
      </c>
      <c r="AH2126" t="s">
        <v>195</v>
      </c>
      <c r="AI2126">
        <v>72</v>
      </c>
      <c r="AJ2126" t="s">
        <v>32</v>
      </c>
      <c r="AK2126">
        <v>28000</v>
      </c>
      <c r="AL2126">
        <v>2016000</v>
      </c>
      <c r="AM2126" t="s">
        <v>195</v>
      </c>
      <c r="AN2126">
        <v>0</v>
      </c>
      <c r="AO2126" t="s">
        <v>4943</v>
      </c>
      <c r="AP2126">
        <v>11387</v>
      </c>
      <c r="AQ2126">
        <v>52528</v>
      </c>
      <c r="AR2126">
        <v>149814</v>
      </c>
      <c r="AS2126">
        <v>156415</v>
      </c>
      <c r="AT2126">
        <v>170652</v>
      </c>
      <c r="AU2126">
        <v>193109</v>
      </c>
      <c r="AV2126">
        <v>191249</v>
      </c>
      <c r="AW2126">
        <v>311666</v>
      </c>
      <c r="AX2126">
        <v>300859</v>
      </c>
      <c r="AY2126">
        <v>257729</v>
      </c>
      <c r="AZ2126">
        <v>212799</v>
      </c>
      <c r="BA2126">
        <v>7793</v>
      </c>
      <c r="BB2126" t="s">
        <v>3796</v>
      </c>
      <c r="BC2126" t="s">
        <v>3797</v>
      </c>
      <c r="BD2126" t="s">
        <v>3813</v>
      </c>
      <c r="BE2126" t="s">
        <v>4605</v>
      </c>
      <c r="BF2126" t="s">
        <v>3734</v>
      </c>
      <c r="BG2126" t="s">
        <v>5719</v>
      </c>
      <c r="BH2126" t="s">
        <v>4947</v>
      </c>
      <c r="BI2126" t="s">
        <v>195</v>
      </c>
      <c r="BJ2126" t="s">
        <v>195</v>
      </c>
      <c r="BK2126" t="s">
        <v>3828</v>
      </c>
      <c r="BL2126" t="s">
        <v>7439</v>
      </c>
      <c r="BM2126" t="s">
        <v>4949</v>
      </c>
      <c r="BN2126" t="s">
        <v>6153</v>
      </c>
      <c r="BO2126" t="s">
        <v>4950</v>
      </c>
      <c r="BP2126" s="441" t="str">
        <f t="shared" si="33"/>
        <v>WA.2378.EBA.994.002.AD.521111</v>
      </c>
    </row>
    <row r="2127" spans="1:68">
      <c r="A2127" t="s">
        <v>4935</v>
      </c>
      <c r="B2127" t="s">
        <v>4936</v>
      </c>
      <c r="C2127" t="s">
        <v>4937</v>
      </c>
      <c r="D2127" t="s">
        <v>3795</v>
      </c>
      <c r="E2127" t="s">
        <v>197</v>
      </c>
      <c r="F2127" t="s">
        <v>3812</v>
      </c>
      <c r="G2127" t="s">
        <v>820</v>
      </c>
      <c r="H2127" t="s">
        <v>4938</v>
      </c>
      <c r="I2127">
        <v>9</v>
      </c>
      <c r="J2127" t="s">
        <v>5716</v>
      </c>
      <c r="K2127">
        <v>1</v>
      </c>
      <c r="L2127" t="s">
        <v>546</v>
      </c>
      <c r="M2127" t="s">
        <v>1994</v>
      </c>
      <c r="N2127" t="s">
        <v>1995</v>
      </c>
      <c r="O2127" t="s">
        <v>548</v>
      </c>
      <c r="P2127" t="s">
        <v>8</v>
      </c>
      <c r="Q2127" t="s">
        <v>4570</v>
      </c>
      <c r="R2127" t="s">
        <v>4940</v>
      </c>
      <c r="S2127" t="s">
        <v>195</v>
      </c>
      <c r="T2127" t="s">
        <v>4570</v>
      </c>
      <c r="U2127" t="s">
        <v>4570</v>
      </c>
      <c r="V2127" t="s">
        <v>4496</v>
      </c>
      <c r="W2127" t="s">
        <v>4570</v>
      </c>
      <c r="X2127" t="s">
        <v>7440</v>
      </c>
      <c r="Y2127" t="s">
        <v>7441</v>
      </c>
      <c r="Z2127" t="s">
        <v>8</v>
      </c>
      <c r="AA2127">
        <v>0</v>
      </c>
      <c r="AB2127" t="s">
        <v>195</v>
      </c>
      <c r="AC2127">
        <v>0</v>
      </c>
      <c r="AD2127" t="s">
        <v>195</v>
      </c>
      <c r="AE2127">
        <v>0</v>
      </c>
      <c r="AF2127" t="s">
        <v>195</v>
      </c>
      <c r="AG2127">
        <v>0</v>
      </c>
      <c r="AH2127" t="s">
        <v>195</v>
      </c>
      <c r="AI2127">
        <v>12</v>
      </c>
      <c r="AJ2127" t="s">
        <v>78</v>
      </c>
      <c r="AK2127">
        <v>2310000</v>
      </c>
      <c r="AL2127">
        <v>27720000</v>
      </c>
      <c r="AM2127" t="s">
        <v>195</v>
      </c>
      <c r="AN2127">
        <v>0</v>
      </c>
      <c r="AO2127" t="s">
        <v>4943</v>
      </c>
      <c r="AP2127">
        <v>156567</v>
      </c>
      <c r="AQ2127">
        <v>722262</v>
      </c>
      <c r="AR2127">
        <v>2059947</v>
      </c>
      <c r="AS2127">
        <v>2150711</v>
      </c>
      <c r="AT2127">
        <v>2346471</v>
      </c>
      <c r="AU2127">
        <v>2655252</v>
      </c>
      <c r="AV2127">
        <v>2629667</v>
      </c>
      <c r="AW2127">
        <v>4285414</v>
      </c>
      <c r="AX2127">
        <v>4136807</v>
      </c>
      <c r="AY2127">
        <v>3543774</v>
      </c>
      <c r="AZ2127">
        <v>2925992</v>
      </c>
      <c r="BA2127">
        <v>107136</v>
      </c>
      <c r="BB2127" t="s">
        <v>3796</v>
      </c>
      <c r="BC2127" t="s">
        <v>3797</v>
      </c>
      <c r="BD2127" t="s">
        <v>3813</v>
      </c>
      <c r="BE2127" t="s">
        <v>4605</v>
      </c>
      <c r="BF2127" t="s">
        <v>3734</v>
      </c>
      <c r="BG2127" t="s">
        <v>7442</v>
      </c>
      <c r="BH2127" t="s">
        <v>4947</v>
      </c>
      <c r="BI2127" t="s">
        <v>195</v>
      </c>
      <c r="BJ2127" t="s">
        <v>195</v>
      </c>
      <c r="BK2127" t="s">
        <v>3828</v>
      </c>
      <c r="BL2127" t="s">
        <v>7443</v>
      </c>
      <c r="BM2127" t="s">
        <v>4949</v>
      </c>
      <c r="BN2127" t="s">
        <v>6153</v>
      </c>
      <c r="BO2127" t="s">
        <v>4950</v>
      </c>
      <c r="BP2127" s="441" t="str">
        <f t="shared" si="33"/>
        <v>WA.2378.EBA.994.002.AE.521111</v>
      </c>
    </row>
    <row r="2128" spans="1:68">
      <c r="A2128" t="s">
        <v>4935</v>
      </c>
      <c r="B2128" t="s">
        <v>4936</v>
      </c>
      <c r="C2128" t="s">
        <v>4937</v>
      </c>
      <c r="D2128" t="s">
        <v>3795</v>
      </c>
      <c r="E2128" t="s">
        <v>197</v>
      </c>
      <c r="F2128" t="s">
        <v>3812</v>
      </c>
      <c r="G2128" t="s">
        <v>820</v>
      </c>
      <c r="H2128" t="s">
        <v>4938</v>
      </c>
      <c r="I2128">
        <v>9</v>
      </c>
      <c r="J2128" t="s">
        <v>5716</v>
      </c>
      <c r="K2128">
        <v>1</v>
      </c>
      <c r="L2128" t="s">
        <v>546</v>
      </c>
      <c r="M2128" t="s">
        <v>1994</v>
      </c>
      <c r="N2128" t="s">
        <v>1995</v>
      </c>
      <c r="O2128" t="s">
        <v>548</v>
      </c>
      <c r="P2128" t="s">
        <v>8</v>
      </c>
      <c r="Q2128" t="s">
        <v>4570</v>
      </c>
      <c r="R2128" t="s">
        <v>4940</v>
      </c>
      <c r="S2128" t="s">
        <v>195</v>
      </c>
      <c r="T2128" t="s">
        <v>4570</v>
      </c>
      <c r="U2128" t="s">
        <v>4570</v>
      </c>
      <c r="V2128" t="s">
        <v>4951</v>
      </c>
      <c r="W2128" t="s">
        <v>4496</v>
      </c>
      <c r="X2128" t="s">
        <v>7444</v>
      </c>
      <c r="Y2128" t="s">
        <v>7445</v>
      </c>
      <c r="Z2128" t="s">
        <v>8</v>
      </c>
      <c r="AA2128">
        <v>0</v>
      </c>
      <c r="AB2128" t="s">
        <v>195</v>
      </c>
      <c r="AC2128">
        <v>0</v>
      </c>
      <c r="AD2128" t="s">
        <v>195</v>
      </c>
      <c r="AE2128">
        <v>0</v>
      </c>
      <c r="AF2128" t="s">
        <v>195</v>
      </c>
      <c r="AG2128">
        <v>0</v>
      </c>
      <c r="AH2128" t="s">
        <v>195</v>
      </c>
      <c r="AI2128">
        <v>12</v>
      </c>
      <c r="AJ2128" t="s">
        <v>78</v>
      </c>
      <c r="AK2128">
        <v>189582000</v>
      </c>
      <c r="AL2128">
        <v>2274984000</v>
      </c>
      <c r="AM2128" t="s">
        <v>195</v>
      </c>
      <c r="AN2128">
        <v>0</v>
      </c>
      <c r="AO2128" t="s">
        <v>4943</v>
      </c>
      <c r="AP2128">
        <v>12849459</v>
      </c>
      <c r="AQ2128">
        <v>59276130</v>
      </c>
      <c r="AR2128">
        <v>169060118</v>
      </c>
      <c r="AS2128">
        <v>176509134</v>
      </c>
      <c r="AT2128">
        <v>192575204</v>
      </c>
      <c r="AU2128">
        <v>217916855</v>
      </c>
      <c r="AV2128">
        <v>215817147</v>
      </c>
      <c r="AW2128">
        <v>351704509</v>
      </c>
      <c r="AX2128">
        <v>339508283</v>
      </c>
      <c r="AY2128">
        <v>290837996</v>
      </c>
      <c r="AZ2128">
        <v>240136552</v>
      </c>
      <c r="BA2128">
        <v>8792613</v>
      </c>
      <c r="BB2128" t="s">
        <v>3796</v>
      </c>
      <c r="BC2128" t="s">
        <v>3797</v>
      </c>
      <c r="BD2128" t="s">
        <v>3813</v>
      </c>
      <c r="BE2128" t="s">
        <v>4605</v>
      </c>
      <c r="BF2128" t="s">
        <v>3734</v>
      </c>
      <c r="BG2128" t="s">
        <v>7442</v>
      </c>
      <c r="BH2128" t="s">
        <v>4947</v>
      </c>
      <c r="BI2128" t="s">
        <v>195</v>
      </c>
      <c r="BJ2128" t="s">
        <v>195</v>
      </c>
      <c r="BK2128" t="s">
        <v>3828</v>
      </c>
      <c r="BL2128" t="s">
        <v>7446</v>
      </c>
      <c r="BM2128" t="s">
        <v>4949</v>
      </c>
      <c r="BN2128" t="s">
        <v>6153</v>
      </c>
      <c r="BO2128" t="s">
        <v>4950</v>
      </c>
      <c r="BP2128" s="441" t="str">
        <f t="shared" si="33"/>
        <v>WA.2378.EBA.994.002.AE.521111</v>
      </c>
    </row>
    <row r="2129" spans="1:68">
      <c r="A2129" t="s">
        <v>4935</v>
      </c>
      <c r="B2129" t="s">
        <v>4936</v>
      </c>
      <c r="C2129" t="s">
        <v>4937</v>
      </c>
      <c r="D2129" t="s">
        <v>3795</v>
      </c>
      <c r="E2129" t="s">
        <v>197</v>
      </c>
      <c r="F2129" t="s">
        <v>3812</v>
      </c>
      <c r="G2129" t="s">
        <v>820</v>
      </c>
      <c r="H2129" t="s">
        <v>4938</v>
      </c>
      <c r="I2129">
        <v>9</v>
      </c>
      <c r="J2129" t="s">
        <v>5716</v>
      </c>
      <c r="K2129">
        <v>1</v>
      </c>
      <c r="L2129" t="s">
        <v>546</v>
      </c>
      <c r="M2129" t="s">
        <v>1994</v>
      </c>
      <c r="N2129" t="s">
        <v>1995</v>
      </c>
      <c r="O2129" t="s">
        <v>548</v>
      </c>
      <c r="P2129" t="s">
        <v>8</v>
      </c>
      <c r="Q2129" t="s">
        <v>4570</v>
      </c>
      <c r="R2129" t="s">
        <v>4940</v>
      </c>
      <c r="S2129" t="s">
        <v>195</v>
      </c>
      <c r="T2129" t="s">
        <v>4570</v>
      </c>
      <c r="U2129" t="s">
        <v>4570</v>
      </c>
      <c r="V2129" t="s">
        <v>5001</v>
      </c>
      <c r="W2129" t="s">
        <v>4951</v>
      </c>
      <c r="X2129" t="s">
        <v>7447</v>
      </c>
      <c r="Y2129" t="s">
        <v>7448</v>
      </c>
      <c r="Z2129" t="s">
        <v>8</v>
      </c>
      <c r="AA2129">
        <v>0</v>
      </c>
      <c r="AB2129" t="s">
        <v>195</v>
      </c>
      <c r="AC2129">
        <v>0</v>
      </c>
      <c r="AD2129" t="s">
        <v>195</v>
      </c>
      <c r="AE2129">
        <v>0</v>
      </c>
      <c r="AF2129" t="s">
        <v>195</v>
      </c>
      <c r="AG2129">
        <v>0</v>
      </c>
      <c r="AH2129" t="s">
        <v>195</v>
      </c>
      <c r="AI2129">
        <v>12</v>
      </c>
      <c r="AJ2129" t="s">
        <v>78</v>
      </c>
      <c r="AK2129">
        <v>231267000</v>
      </c>
      <c r="AL2129">
        <v>2775204000</v>
      </c>
      <c r="AM2129" t="s">
        <v>195</v>
      </c>
      <c r="AN2129">
        <v>0</v>
      </c>
      <c r="AO2129" t="s">
        <v>4943</v>
      </c>
      <c r="AP2129">
        <v>15674778</v>
      </c>
      <c r="AQ2129">
        <v>72309675</v>
      </c>
      <c r="AR2129">
        <v>206232798</v>
      </c>
      <c r="AS2129">
        <v>215319692</v>
      </c>
      <c r="AT2129">
        <v>234918345</v>
      </c>
      <c r="AU2129">
        <v>265832080</v>
      </c>
      <c r="AV2129">
        <v>263270691</v>
      </c>
      <c r="AW2129">
        <v>429036758</v>
      </c>
      <c r="AX2129">
        <v>414158845</v>
      </c>
      <c r="AY2129">
        <v>354787010</v>
      </c>
      <c r="AZ2129">
        <v>292937409</v>
      </c>
      <c r="BA2129">
        <v>10725919</v>
      </c>
      <c r="BB2129" t="s">
        <v>3796</v>
      </c>
      <c r="BC2129" t="s">
        <v>3797</v>
      </c>
      <c r="BD2129" t="s">
        <v>3813</v>
      </c>
      <c r="BE2129" t="s">
        <v>4605</v>
      </c>
      <c r="BF2129" t="s">
        <v>3734</v>
      </c>
      <c r="BG2129" t="s">
        <v>7442</v>
      </c>
      <c r="BH2129" t="s">
        <v>4947</v>
      </c>
      <c r="BI2129" t="s">
        <v>195</v>
      </c>
      <c r="BJ2129" t="s">
        <v>195</v>
      </c>
      <c r="BK2129" t="s">
        <v>3828</v>
      </c>
      <c r="BL2129" t="s">
        <v>7449</v>
      </c>
      <c r="BM2129" t="s">
        <v>4949</v>
      </c>
      <c r="BN2129" t="s">
        <v>6153</v>
      </c>
      <c r="BO2129" t="s">
        <v>4950</v>
      </c>
      <c r="BP2129" s="441" t="str">
        <f t="shared" si="33"/>
        <v>WA.2378.EBA.994.002.AE.521111</v>
      </c>
    </row>
    <row r="2130" spans="1:68">
      <c r="A2130" t="s">
        <v>5010</v>
      </c>
      <c r="B2130" t="s">
        <v>4936</v>
      </c>
      <c r="C2130" t="s">
        <v>4937</v>
      </c>
      <c r="D2130" t="s">
        <v>3795</v>
      </c>
      <c r="E2130" t="s">
        <v>197</v>
      </c>
      <c r="F2130" t="s">
        <v>3812</v>
      </c>
      <c r="G2130" t="s">
        <v>820</v>
      </c>
      <c r="H2130" t="s">
        <v>4938</v>
      </c>
      <c r="I2130">
        <v>9</v>
      </c>
      <c r="J2130" t="s">
        <v>5716</v>
      </c>
      <c r="K2130">
        <v>1</v>
      </c>
      <c r="L2130" t="s">
        <v>546</v>
      </c>
      <c r="M2130" t="s">
        <v>547</v>
      </c>
      <c r="N2130" t="s">
        <v>1828</v>
      </c>
      <c r="O2130" t="s">
        <v>548</v>
      </c>
      <c r="P2130" t="s">
        <v>8</v>
      </c>
      <c r="Q2130" t="s">
        <v>4570</v>
      </c>
      <c r="R2130" t="s">
        <v>4940</v>
      </c>
      <c r="S2130" t="s">
        <v>195</v>
      </c>
      <c r="T2130" t="s">
        <v>4570</v>
      </c>
      <c r="U2130" t="s">
        <v>4570</v>
      </c>
      <c r="V2130" t="s">
        <v>4496</v>
      </c>
      <c r="W2130" t="s">
        <v>4570</v>
      </c>
      <c r="X2130" t="s">
        <v>7400</v>
      </c>
      <c r="Y2130" t="s">
        <v>7401</v>
      </c>
      <c r="Z2130" t="s">
        <v>8</v>
      </c>
      <c r="AA2130">
        <v>0</v>
      </c>
      <c r="AB2130" t="s">
        <v>195</v>
      </c>
      <c r="AC2130">
        <v>0</v>
      </c>
      <c r="AD2130" t="s">
        <v>195</v>
      </c>
      <c r="AE2130">
        <v>0</v>
      </c>
      <c r="AF2130" t="s">
        <v>195</v>
      </c>
      <c r="AG2130">
        <v>0</v>
      </c>
      <c r="AH2130" t="s">
        <v>195</v>
      </c>
      <c r="AI2130">
        <v>1</v>
      </c>
      <c r="AJ2130" t="s">
        <v>1651</v>
      </c>
      <c r="AK2130">
        <v>1111583000</v>
      </c>
      <c r="AL2130">
        <v>1111583000</v>
      </c>
      <c r="AM2130" t="s">
        <v>195</v>
      </c>
      <c r="AN2130">
        <v>0</v>
      </c>
      <c r="AO2130" t="s">
        <v>5011</v>
      </c>
      <c r="AP2130">
        <v>6254126</v>
      </c>
      <c r="AQ2130">
        <v>28851051</v>
      </c>
      <c r="AR2130">
        <v>82285432</v>
      </c>
      <c r="AS2130">
        <v>84886233</v>
      </c>
      <c r="AT2130">
        <v>45737198</v>
      </c>
      <c r="AU2130">
        <v>56548365</v>
      </c>
      <c r="AV2130">
        <v>102606190</v>
      </c>
      <c r="AW2130">
        <v>155510865</v>
      </c>
      <c r="AX2130">
        <v>150684300</v>
      </c>
      <c r="AY2130">
        <v>130222892</v>
      </c>
      <c r="AZ2130">
        <v>155470888</v>
      </c>
      <c r="BA2130">
        <v>112525460</v>
      </c>
      <c r="BB2130" t="s">
        <v>3796</v>
      </c>
      <c r="BC2130" t="s">
        <v>3797</v>
      </c>
      <c r="BD2130" t="s">
        <v>3813</v>
      </c>
      <c r="BE2130" t="s">
        <v>4605</v>
      </c>
      <c r="BF2130" t="s">
        <v>3734</v>
      </c>
      <c r="BG2130" t="s">
        <v>7321</v>
      </c>
      <c r="BH2130" t="s">
        <v>4947</v>
      </c>
      <c r="BI2130" t="s">
        <v>195</v>
      </c>
      <c r="BJ2130" t="s">
        <v>195</v>
      </c>
      <c r="BK2130" t="s">
        <v>3828</v>
      </c>
      <c r="BL2130" t="s">
        <v>7402</v>
      </c>
      <c r="BM2130" t="s">
        <v>4949</v>
      </c>
      <c r="BN2130" t="s">
        <v>6153</v>
      </c>
      <c r="BO2130" t="s">
        <v>4950</v>
      </c>
      <c r="BP2130" s="441" t="str">
        <f t="shared" si="33"/>
        <v>WA.2378.EBA.994.002.AA.521111</v>
      </c>
    </row>
    <row r="2131" spans="1:68">
      <c r="A2131" t="s">
        <v>5010</v>
      </c>
      <c r="B2131" t="s">
        <v>4936</v>
      </c>
      <c r="C2131" t="s">
        <v>4937</v>
      </c>
      <c r="D2131" t="s">
        <v>3795</v>
      </c>
      <c r="E2131" t="s">
        <v>197</v>
      </c>
      <c r="F2131" t="s">
        <v>3812</v>
      </c>
      <c r="G2131" t="s">
        <v>820</v>
      </c>
      <c r="H2131" t="s">
        <v>4938</v>
      </c>
      <c r="I2131">
        <v>9</v>
      </c>
      <c r="J2131" t="s">
        <v>5716</v>
      </c>
      <c r="K2131">
        <v>1</v>
      </c>
      <c r="L2131" t="s">
        <v>546</v>
      </c>
      <c r="M2131" t="s">
        <v>547</v>
      </c>
      <c r="N2131" t="s">
        <v>1828</v>
      </c>
      <c r="O2131" t="s">
        <v>548</v>
      </c>
      <c r="P2131" t="s">
        <v>8</v>
      </c>
      <c r="Q2131" t="s">
        <v>4570</v>
      </c>
      <c r="R2131" t="s">
        <v>4940</v>
      </c>
      <c r="S2131" t="s">
        <v>195</v>
      </c>
      <c r="T2131" t="s">
        <v>4570</v>
      </c>
      <c r="U2131" t="s">
        <v>4570</v>
      </c>
      <c r="V2131" t="s">
        <v>4951</v>
      </c>
      <c r="W2131" t="s">
        <v>4496</v>
      </c>
      <c r="X2131" t="s">
        <v>7403</v>
      </c>
      <c r="Y2131" t="s">
        <v>7404</v>
      </c>
      <c r="Z2131" t="s">
        <v>8</v>
      </c>
      <c r="AA2131">
        <v>0</v>
      </c>
      <c r="AB2131" t="s">
        <v>195</v>
      </c>
      <c r="AC2131">
        <v>0</v>
      </c>
      <c r="AD2131" t="s">
        <v>195</v>
      </c>
      <c r="AE2131">
        <v>0</v>
      </c>
      <c r="AF2131" t="s">
        <v>195</v>
      </c>
      <c r="AG2131">
        <v>0</v>
      </c>
      <c r="AH2131" t="s">
        <v>195</v>
      </c>
      <c r="AI2131">
        <v>12</v>
      </c>
      <c r="AJ2131" t="s">
        <v>78</v>
      </c>
      <c r="AK2131">
        <v>20000000</v>
      </c>
      <c r="AL2131">
        <v>240000000</v>
      </c>
      <c r="AM2131" t="s">
        <v>195</v>
      </c>
      <c r="AN2131">
        <v>0</v>
      </c>
      <c r="AO2131" t="s">
        <v>5011</v>
      </c>
      <c r="AP2131">
        <v>1350318</v>
      </c>
      <c r="AQ2131">
        <v>6229181</v>
      </c>
      <c r="AR2131">
        <v>17766108</v>
      </c>
      <c r="AS2131">
        <v>18327643</v>
      </c>
      <c r="AT2131">
        <v>9875041</v>
      </c>
      <c r="AU2131">
        <v>12209261</v>
      </c>
      <c r="AV2131">
        <v>22153528</v>
      </c>
      <c r="AW2131">
        <v>33576087</v>
      </c>
      <c r="AX2131">
        <v>32533992</v>
      </c>
      <c r="AY2131">
        <v>28116204</v>
      </c>
      <c r="AZ2131">
        <v>33567456</v>
      </c>
      <c r="BA2131">
        <v>24295181</v>
      </c>
      <c r="BB2131" t="s">
        <v>3796</v>
      </c>
      <c r="BC2131" t="s">
        <v>3797</v>
      </c>
      <c r="BD2131" t="s">
        <v>3813</v>
      </c>
      <c r="BE2131" t="s">
        <v>4605</v>
      </c>
      <c r="BF2131" t="s">
        <v>3734</v>
      </c>
      <c r="BG2131" t="s">
        <v>7321</v>
      </c>
      <c r="BH2131" t="s">
        <v>4947</v>
      </c>
      <c r="BI2131" t="s">
        <v>195</v>
      </c>
      <c r="BJ2131" t="s">
        <v>195</v>
      </c>
      <c r="BK2131" t="s">
        <v>3828</v>
      </c>
      <c r="BL2131" t="s">
        <v>7405</v>
      </c>
      <c r="BM2131" t="s">
        <v>4949</v>
      </c>
      <c r="BN2131" t="s">
        <v>6153</v>
      </c>
      <c r="BO2131" t="s">
        <v>4950</v>
      </c>
      <c r="BP2131" s="441" t="str">
        <f t="shared" si="33"/>
        <v>WA.2378.EBA.994.002.AA.521111</v>
      </c>
    </row>
    <row r="2132" spans="1:68">
      <c r="A2132" t="s">
        <v>5010</v>
      </c>
      <c r="B2132" t="s">
        <v>4936</v>
      </c>
      <c r="C2132" t="s">
        <v>4937</v>
      </c>
      <c r="D2132" t="s">
        <v>3795</v>
      </c>
      <c r="E2132" t="s">
        <v>197</v>
      </c>
      <c r="F2132" t="s">
        <v>3812</v>
      </c>
      <c r="G2132" t="s">
        <v>820</v>
      </c>
      <c r="H2132" t="s">
        <v>4938</v>
      </c>
      <c r="I2132">
        <v>9</v>
      </c>
      <c r="J2132" t="s">
        <v>5716</v>
      </c>
      <c r="K2132">
        <v>1</v>
      </c>
      <c r="L2132" t="s">
        <v>546</v>
      </c>
      <c r="M2132" t="s">
        <v>547</v>
      </c>
      <c r="N2132" t="s">
        <v>1828</v>
      </c>
      <c r="O2132" t="s">
        <v>548</v>
      </c>
      <c r="P2132" t="s">
        <v>8</v>
      </c>
      <c r="Q2132" t="s">
        <v>4570</v>
      </c>
      <c r="R2132" t="s">
        <v>4940</v>
      </c>
      <c r="S2132" t="s">
        <v>195</v>
      </c>
      <c r="T2132" t="s">
        <v>4570</v>
      </c>
      <c r="U2132" t="s">
        <v>4570</v>
      </c>
      <c r="V2132" t="s">
        <v>5001</v>
      </c>
      <c r="W2132" t="s">
        <v>4951</v>
      </c>
      <c r="X2132" t="s">
        <v>7406</v>
      </c>
      <c r="Y2132" t="s">
        <v>7407</v>
      </c>
      <c r="Z2132" t="s">
        <v>8</v>
      </c>
      <c r="AA2132">
        <v>0</v>
      </c>
      <c r="AB2132" t="s">
        <v>195</v>
      </c>
      <c r="AC2132">
        <v>0</v>
      </c>
      <c r="AD2132" t="s">
        <v>195</v>
      </c>
      <c r="AE2132">
        <v>0</v>
      </c>
      <c r="AF2132" t="s">
        <v>195</v>
      </c>
      <c r="AG2132">
        <v>0</v>
      </c>
      <c r="AH2132" t="s">
        <v>195</v>
      </c>
      <c r="AI2132">
        <v>12</v>
      </c>
      <c r="AJ2132" t="s">
        <v>78</v>
      </c>
      <c r="AK2132">
        <v>20000000</v>
      </c>
      <c r="AL2132">
        <v>240000000</v>
      </c>
      <c r="AM2132" t="s">
        <v>195</v>
      </c>
      <c r="AN2132">
        <v>0</v>
      </c>
      <c r="AO2132" t="s">
        <v>5011</v>
      </c>
      <c r="AP2132">
        <v>1350318</v>
      </c>
      <c r="AQ2132">
        <v>6229181</v>
      </c>
      <c r="AR2132">
        <v>17766108</v>
      </c>
      <c r="AS2132">
        <v>18327643</v>
      </c>
      <c r="AT2132">
        <v>9875041</v>
      </c>
      <c r="AU2132">
        <v>12209261</v>
      </c>
      <c r="AV2132">
        <v>22153528</v>
      </c>
      <c r="AW2132">
        <v>33576087</v>
      </c>
      <c r="AX2132">
        <v>32533992</v>
      </c>
      <c r="AY2132">
        <v>28116204</v>
      </c>
      <c r="AZ2132">
        <v>33567456</v>
      </c>
      <c r="BA2132">
        <v>24295181</v>
      </c>
      <c r="BB2132" t="s">
        <v>3796</v>
      </c>
      <c r="BC2132" t="s">
        <v>3797</v>
      </c>
      <c r="BD2132" t="s">
        <v>3813</v>
      </c>
      <c r="BE2132" t="s">
        <v>4605</v>
      </c>
      <c r="BF2132" t="s">
        <v>3734</v>
      </c>
      <c r="BG2132" t="s">
        <v>7321</v>
      </c>
      <c r="BH2132" t="s">
        <v>4947</v>
      </c>
      <c r="BI2132" t="s">
        <v>195</v>
      </c>
      <c r="BJ2132" t="s">
        <v>195</v>
      </c>
      <c r="BK2132" t="s">
        <v>3828</v>
      </c>
      <c r="BL2132" t="s">
        <v>7408</v>
      </c>
      <c r="BM2132" t="s">
        <v>4949</v>
      </c>
      <c r="BN2132" t="s">
        <v>6153</v>
      </c>
      <c r="BO2132" t="s">
        <v>4950</v>
      </c>
      <c r="BP2132" s="441" t="str">
        <f t="shared" si="33"/>
        <v>WA.2378.EBA.994.002.AA.521111</v>
      </c>
    </row>
    <row r="2133" spans="1:68">
      <c r="A2133" t="s">
        <v>5010</v>
      </c>
      <c r="B2133" t="s">
        <v>4936</v>
      </c>
      <c r="C2133" t="s">
        <v>4937</v>
      </c>
      <c r="D2133" t="s">
        <v>3795</v>
      </c>
      <c r="E2133" t="s">
        <v>197</v>
      </c>
      <c r="F2133" t="s">
        <v>3812</v>
      </c>
      <c r="G2133" t="s">
        <v>820</v>
      </c>
      <c r="H2133" t="s">
        <v>4938</v>
      </c>
      <c r="I2133">
        <v>9</v>
      </c>
      <c r="J2133" t="s">
        <v>5716</v>
      </c>
      <c r="K2133">
        <v>1</v>
      </c>
      <c r="L2133" t="s">
        <v>546</v>
      </c>
      <c r="M2133" t="s">
        <v>547</v>
      </c>
      <c r="N2133" t="s">
        <v>1828</v>
      </c>
      <c r="O2133" t="s">
        <v>548</v>
      </c>
      <c r="P2133" t="s">
        <v>8</v>
      </c>
      <c r="Q2133" t="s">
        <v>4570</v>
      </c>
      <c r="R2133" t="s">
        <v>4940</v>
      </c>
      <c r="S2133" t="s">
        <v>195</v>
      </c>
      <c r="T2133" t="s">
        <v>4570</v>
      </c>
      <c r="U2133" t="s">
        <v>4570</v>
      </c>
      <c r="V2133" t="s">
        <v>5092</v>
      </c>
      <c r="W2133" t="s">
        <v>5001</v>
      </c>
      <c r="X2133" t="s">
        <v>7409</v>
      </c>
      <c r="Y2133" t="s">
        <v>7410</v>
      </c>
      <c r="Z2133" t="s">
        <v>8</v>
      </c>
      <c r="AA2133">
        <v>0</v>
      </c>
      <c r="AB2133" t="s">
        <v>195</v>
      </c>
      <c r="AC2133">
        <v>0</v>
      </c>
      <c r="AD2133" t="s">
        <v>195</v>
      </c>
      <c r="AE2133">
        <v>0</v>
      </c>
      <c r="AF2133" t="s">
        <v>195</v>
      </c>
      <c r="AG2133">
        <v>0</v>
      </c>
      <c r="AH2133" t="s">
        <v>195</v>
      </c>
      <c r="AI2133">
        <v>12</v>
      </c>
      <c r="AJ2133" t="s">
        <v>78</v>
      </c>
      <c r="AK2133">
        <v>20000000</v>
      </c>
      <c r="AL2133">
        <v>240000000</v>
      </c>
      <c r="AM2133" t="s">
        <v>195</v>
      </c>
      <c r="AN2133">
        <v>0</v>
      </c>
      <c r="AO2133" t="s">
        <v>5011</v>
      </c>
      <c r="AP2133">
        <v>1350318</v>
      </c>
      <c r="AQ2133">
        <v>6229181</v>
      </c>
      <c r="AR2133">
        <v>17766108</v>
      </c>
      <c r="AS2133">
        <v>18327643</v>
      </c>
      <c r="AT2133">
        <v>9875041</v>
      </c>
      <c r="AU2133">
        <v>12209261</v>
      </c>
      <c r="AV2133">
        <v>22153528</v>
      </c>
      <c r="AW2133">
        <v>33576087</v>
      </c>
      <c r="AX2133">
        <v>32533992</v>
      </c>
      <c r="AY2133">
        <v>28116204</v>
      </c>
      <c r="AZ2133">
        <v>33567456</v>
      </c>
      <c r="BA2133">
        <v>24295181</v>
      </c>
      <c r="BB2133" t="s">
        <v>3796</v>
      </c>
      <c r="BC2133" t="s">
        <v>3797</v>
      </c>
      <c r="BD2133" t="s">
        <v>3813</v>
      </c>
      <c r="BE2133" t="s">
        <v>4605</v>
      </c>
      <c r="BF2133" t="s">
        <v>3734</v>
      </c>
      <c r="BG2133" t="s">
        <v>7321</v>
      </c>
      <c r="BH2133" t="s">
        <v>4947</v>
      </c>
      <c r="BI2133" t="s">
        <v>195</v>
      </c>
      <c r="BJ2133" t="s">
        <v>195</v>
      </c>
      <c r="BK2133" t="s">
        <v>3828</v>
      </c>
      <c r="BL2133" t="s">
        <v>7411</v>
      </c>
      <c r="BM2133" t="s">
        <v>4949</v>
      </c>
      <c r="BN2133" t="s">
        <v>6153</v>
      </c>
      <c r="BO2133" t="s">
        <v>4950</v>
      </c>
      <c r="BP2133" s="441" t="str">
        <f t="shared" si="33"/>
        <v>WA.2378.EBA.994.002.AA.521111</v>
      </c>
    </row>
    <row r="2134" spans="1:68">
      <c r="A2134" t="s">
        <v>5010</v>
      </c>
      <c r="B2134" t="s">
        <v>4936</v>
      </c>
      <c r="C2134" t="s">
        <v>4937</v>
      </c>
      <c r="D2134" t="s">
        <v>3795</v>
      </c>
      <c r="E2134" t="s">
        <v>197</v>
      </c>
      <c r="F2134" t="s">
        <v>3812</v>
      </c>
      <c r="G2134" t="s">
        <v>820</v>
      </c>
      <c r="H2134" t="s">
        <v>4938</v>
      </c>
      <c r="I2134">
        <v>9</v>
      </c>
      <c r="J2134" t="s">
        <v>5716</v>
      </c>
      <c r="K2134">
        <v>1</v>
      </c>
      <c r="L2134" t="s">
        <v>546</v>
      </c>
      <c r="M2134" t="s">
        <v>547</v>
      </c>
      <c r="N2134" t="s">
        <v>1828</v>
      </c>
      <c r="O2134" t="s">
        <v>548</v>
      </c>
      <c r="P2134" t="s">
        <v>8</v>
      </c>
      <c r="Q2134" t="s">
        <v>4570</v>
      </c>
      <c r="R2134" t="s">
        <v>4940</v>
      </c>
      <c r="S2134" t="s">
        <v>195</v>
      </c>
      <c r="T2134" t="s">
        <v>4570</v>
      </c>
      <c r="U2134" t="s">
        <v>4570</v>
      </c>
      <c r="V2134" t="s">
        <v>5096</v>
      </c>
      <c r="W2134" t="s">
        <v>5092</v>
      </c>
      <c r="X2134" t="s">
        <v>7412</v>
      </c>
      <c r="Y2134" t="s">
        <v>7413</v>
      </c>
      <c r="Z2134" t="s">
        <v>8</v>
      </c>
      <c r="AA2134">
        <v>0</v>
      </c>
      <c r="AB2134" t="s">
        <v>195</v>
      </c>
      <c r="AC2134">
        <v>0</v>
      </c>
      <c r="AD2134" t="s">
        <v>195</v>
      </c>
      <c r="AE2134">
        <v>0</v>
      </c>
      <c r="AF2134" t="s">
        <v>195</v>
      </c>
      <c r="AG2134">
        <v>0</v>
      </c>
      <c r="AH2134" t="s">
        <v>195</v>
      </c>
      <c r="AI2134">
        <v>165</v>
      </c>
      <c r="AJ2134" t="s">
        <v>1841</v>
      </c>
      <c r="AK2134">
        <v>2000000</v>
      </c>
      <c r="AL2134">
        <v>330000000</v>
      </c>
      <c r="AM2134" t="s">
        <v>195</v>
      </c>
      <c r="AN2134">
        <v>0</v>
      </c>
      <c r="AO2134" t="s">
        <v>5011</v>
      </c>
      <c r="AP2134">
        <v>1856687</v>
      </c>
      <c r="AQ2134">
        <v>8565124</v>
      </c>
      <c r="AR2134">
        <v>24428399</v>
      </c>
      <c r="AS2134">
        <v>25200509</v>
      </c>
      <c r="AT2134">
        <v>13578181</v>
      </c>
      <c r="AU2134">
        <v>16787735</v>
      </c>
      <c r="AV2134">
        <v>30461102</v>
      </c>
      <c r="AW2134">
        <v>46167120</v>
      </c>
      <c r="AX2134">
        <v>44734238</v>
      </c>
      <c r="AY2134">
        <v>38659780</v>
      </c>
      <c r="AZ2134">
        <v>46155251</v>
      </c>
      <c r="BA2134">
        <v>33405874</v>
      </c>
      <c r="BB2134" t="s">
        <v>3796</v>
      </c>
      <c r="BC2134" t="s">
        <v>3797</v>
      </c>
      <c r="BD2134" t="s">
        <v>3813</v>
      </c>
      <c r="BE2134" t="s">
        <v>4605</v>
      </c>
      <c r="BF2134" t="s">
        <v>3734</v>
      </c>
      <c r="BG2134" t="s">
        <v>7321</v>
      </c>
      <c r="BH2134" t="s">
        <v>4947</v>
      </c>
      <c r="BI2134" t="s">
        <v>195</v>
      </c>
      <c r="BJ2134" t="s">
        <v>195</v>
      </c>
      <c r="BK2134" t="s">
        <v>3828</v>
      </c>
      <c r="BL2134" t="s">
        <v>7414</v>
      </c>
      <c r="BM2134" t="s">
        <v>4949</v>
      </c>
      <c r="BN2134" t="s">
        <v>6153</v>
      </c>
      <c r="BO2134" t="s">
        <v>4950</v>
      </c>
      <c r="BP2134" s="441" t="str">
        <f t="shared" si="33"/>
        <v>WA.2378.EBA.994.002.AA.521111</v>
      </c>
    </row>
    <row r="2135" spans="1:68">
      <c r="A2135" t="s">
        <v>5010</v>
      </c>
      <c r="B2135" t="s">
        <v>4936</v>
      </c>
      <c r="C2135" t="s">
        <v>4937</v>
      </c>
      <c r="D2135" t="s">
        <v>3795</v>
      </c>
      <c r="E2135" t="s">
        <v>197</v>
      </c>
      <c r="F2135" t="s">
        <v>3812</v>
      </c>
      <c r="G2135" t="s">
        <v>820</v>
      </c>
      <c r="H2135" t="s">
        <v>4938</v>
      </c>
      <c r="I2135">
        <v>9</v>
      </c>
      <c r="J2135" t="s">
        <v>5716</v>
      </c>
      <c r="K2135">
        <v>1</v>
      </c>
      <c r="L2135" t="s">
        <v>546</v>
      </c>
      <c r="M2135" t="s">
        <v>547</v>
      </c>
      <c r="N2135" t="s">
        <v>1828</v>
      </c>
      <c r="O2135" t="s">
        <v>548</v>
      </c>
      <c r="P2135" t="s">
        <v>8</v>
      </c>
      <c r="Q2135" t="s">
        <v>4570</v>
      </c>
      <c r="R2135" t="s">
        <v>4940</v>
      </c>
      <c r="S2135" t="s">
        <v>195</v>
      </c>
      <c r="T2135" t="s">
        <v>4570</v>
      </c>
      <c r="U2135" t="s">
        <v>4570</v>
      </c>
      <c r="V2135" t="s">
        <v>5265</v>
      </c>
      <c r="W2135" t="s">
        <v>5096</v>
      </c>
      <c r="X2135" t="s">
        <v>7415</v>
      </c>
      <c r="Y2135" t="s">
        <v>7416</v>
      </c>
      <c r="Z2135" t="s">
        <v>8</v>
      </c>
      <c r="AA2135">
        <v>0</v>
      </c>
      <c r="AB2135" t="s">
        <v>195</v>
      </c>
      <c r="AC2135">
        <v>0</v>
      </c>
      <c r="AD2135" t="s">
        <v>195</v>
      </c>
      <c r="AE2135">
        <v>0</v>
      </c>
      <c r="AF2135" t="s">
        <v>195</v>
      </c>
      <c r="AG2135">
        <v>0</v>
      </c>
      <c r="AH2135" t="s">
        <v>195</v>
      </c>
      <c r="AI2135">
        <v>1</v>
      </c>
      <c r="AJ2135" t="s">
        <v>1651</v>
      </c>
      <c r="AK2135">
        <v>200000000</v>
      </c>
      <c r="AL2135">
        <v>200000000</v>
      </c>
      <c r="AM2135" t="s">
        <v>195</v>
      </c>
      <c r="AN2135">
        <v>0</v>
      </c>
      <c r="AO2135" t="s">
        <v>5011</v>
      </c>
      <c r="AP2135">
        <v>1125265</v>
      </c>
      <c r="AQ2135">
        <v>5190985</v>
      </c>
      <c r="AR2135">
        <v>14805090</v>
      </c>
      <c r="AS2135">
        <v>15273035</v>
      </c>
      <c r="AT2135">
        <v>8229201</v>
      </c>
      <c r="AU2135">
        <v>10174385</v>
      </c>
      <c r="AV2135">
        <v>18461274</v>
      </c>
      <c r="AW2135">
        <v>27980073</v>
      </c>
      <c r="AX2135">
        <v>27111660</v>
      </c>
      <c r="AY2135">
        <v>23430170</v>
      </c>
      <c r="AZ2135">
        <v>27972880</v>
      </c>
      <c r="BA2135">
        <v>20245982</v>
      </c>
      <c r="BB2135" t="s">
        <v>3796</v>
      </c>
      <c r="BC2135" t="s">
        <v>3797</v>
      </c>
      <c r="BD2135" t="s">
        <v>3813</v>
      </c>
      <c r="BE2135" t="s">
        <v>4605</v>
      </c>
      <c r="BF2135" t="s">
        <v>3734</v>
      </c>
      <c r="BG2135" t="s">
        <v>7321</v>
      </c>
      <c r="BH2135" t="s">
        <v>4947</v>
      </c>
      <c r="BI2135" t="s">
        <v>195</v>
      </c>
      <c r="BJ2135" t="s">
        <v>195</v>
      </c>
      <c r="BK2135" t="s">
        <v>3828</v>
      </c>
      <c r="BL2135" t="s">
        <v>7417</v>
      </c>
      <c r="BM2135" t="s">
        <v>4949</v>
      </c>
      <c r="BN2135" t="s">
        <v>6153</v>
      </c>
      <c r="BO2135" t="s">
        <v>4950</v>
      </c>
      <c r="BP2135" s="441" t="str">
        <f t="shared" si="33"/>
        <v>WA.2378.EBA.994.002.AA.521111</v>
      </c>
    </row>
    <row r="2136" spans="1:68">
      <c r="A2136" t="s">
        <v>5010</v>
      </c>
      <c r="B2136" t="s">
        <v>4936</v>
      </c>
      <c r="C2136" t="s">
        <v>4937</v>
      </c>
      <c r="D2136" t="s">
        <v>3795</v>
      </c>
      <c r="E2136" t="s">
        <v>197</v>
      </c>
      <c r="F2136" t="s">
        <v>3812</v>
      </c>
      <c r="G2136" t="s">
        <v>820</v>
      </c>
      <c r="H2136" t="s">
        <v>4938</v>
      </c>
      <c r="I2136">
        <v>9</v>
      </c>
      <c r="J2136" t="s">
        <v>5716</v>
      </c>
      <c r="K2136">
        <v>1</v>
      </c>
      <c r="L2136" t="s">
        <v>546</v>
      </c>
      <c r="M2136" t="s">
        <v>547</v>
      </c>
      <c r="N2136" t="s">
        <v>1828</v>
      </c>
      <c r="O2136" t="s">
        <v>548</v>
      </c>
      <c r="P2136" t="s">
        <v>8</v>
      </c>
      <c r="Q2136" t="s">
        <v>4570</v>
      </c>
      <c r="R2136" t="s">
        <v>4940</v>
      </c>
      <c r="S2136" t="s">
        <v>195</v>
      </c>
      <c r="T2136" t="s">
        <v>4570</v>
      </c>
      <c r="U2136" t="s">
        <v>4570</v>
      </c>
      <c r="V2136" t="s">
        <v>5269</v>
      </c>
      <c r="W2136" t="s">
        <v>5265</v>
      </c>
      <c r="X2136" t="s">
        <v>7418</v>
      </c>
      <c r="Y2136" t="s">
        <v>4531</v>
      </c>
      <c r="Z2136" t="s">
        <v>8</v>
      </c>
      <c r="AA2136">
        <v>0</v>
      </c>
      <c r="AB2136" t="s">
        <v>195</v>
      </c>
      <c r="AC2136">
        <v>0</v>
      </c>
      <c r="AD2136" t="s">
        <v>195</v>
      </c>
      <c r="AE2136">
        <v>0</v>
      </c>
      <c r="AF2136" t="s">
        <v>195</v>
      </c>
      <c r="AG2136">
        <v>0</v>
      </c>
      <c r="AH2136" t="s">
        <v>195</v>
      </c>
      <c r="AI2136">
        <v>12</v>
      </c>
      <c r="AJ2136" t="s">
        <v>97</v>
      </c>
      <c r="AK2136">
        <v>10000000</v>
      </c>
      <c r="AL2136">
        <v>120000000</v>
      </c>
      <c r="AM2136" t="s">
        <v>195</v>
      </c>
      <c r="AN2136">
        <v>0</v>
      </c>
      <c r="AO2136" t="s">
        <v>5011</v>
      </c>
      <c r="AP2136">
        <v>675159</v>
      </c>
      <c r="AQ2136">
        <v>3114591</v>
      </c>
      <c r="AR2136">
        <v>8883054</v>
      </c>
      <c r="AS2136">
        <v>9163821</v>
      </c>
      <c r="AT2136">
        <v>4937520</v>
      </c>
      <c r="AU2136">
        <v>6104631</v>
      </c>
      <c r="AV2136">
        <v>11076764</v>
      </c>
      <c r="AW2136">
        <v>16788044</v>
      </c>
      <c r="AX2136">
        <v>16266996</v>
      </c>
      <c r="AY2136">
        <v>14058102</v>
      </c>
      <c r="AZ2136">
        <v>16783728</v>
      </c>
      <c r="BA2136">
        <v>12147590</v>
      </c>
      <c r="BB2136" t="s">
        <v>3796</v>
      </c>
      <c r="BC2136" t="s">
        <v>3797</v>
      </c>
      <c r="BD2136" t="s">
        <v>3813</v>
      </c>
      <c r="BE2136" t="s">
        <v>4605</v>
      </c>
      <c r="BF2136" t="s">
        <v>3734</v>
      </c>
      <c r="BG2136" t="s">
        <v>7321</v>
      </c>
      <c r="BH2136" t="s">
        <v>4947</v>
      </c>
      <c r="BI2136" t="s">
        <v>195</v>
      </c>
      <c r="BJ2136" t="s">
        <v>195</v>
      </c>
      <c r="BK2136" t="s">
        <v>3828</v>
      </c>
      <c r="BL2136" t="s">
        <v>6743</v>
      </c>
      <c r="BM2136" t="s">
        <v>4949</v>
      </c>
      <c r="BN2136" t="s">
        <v>6153</v>
      </c>
      <c r="BO2136" t="s">
        <v>4950</v>
      </c>
      <c r="BP2136" s="441" t="str">
        <f t="shared" si="33"/>
        <v>WA.2378.EBA.994.002.AA.521111</v>
      </c>
    </row>
    <row r="2137" spans="1:68">
      <c r="A2137" t="s">
        <v>5010</v>
      </c>
      <c r="B2137" t="s">
        <v>4936</v>
      </c>
      <c r="C2137" t="s">
        <v>4937</v>
      </c>
      <c r="D2137" t="s">
        <v>3795</v>
      </c>
      <c r="E2137" t="s">
        <v>197</v>
      </c>
      <c r="F2137" t="s">
        <v>3812</v>
      </c>
      <c r="G2137" t="s">
        <v>820</v>
      </c>
      <c r="H2137" t="s">
        <v>4938</v>
      </c>
      <c r="I2137">
        <v>9</v>
      </c>
      <c r="J2137" t="s">
        <v>5716</v>
      </c>
      <c r="K2137">
        <v>1</v>
      </c>
      <c r="L2137" t="s">
        <v>546</v>
      </c>
      <c r="M2137" t="s">
        <v>547</v>
      </c>
      <c r="N2137" t="s">
        <v>1828</v>
      </c>
      <c r="O2137" t="s">
        <v>548</v>
      </c>
      <c r="P2137" t="s">
        <v>8</v>
      </c>
      <c r="Q2137" t="s">
        <v>4570</v>
      </c>
      <c r="R2137" t="s">
        <v>4940</v>
      </c>
      <c r="S2137" t="s">
        <v>195</v>
      </c>
      <c r="T2137" t="s">
        <v>4570</v>
      </c>
      <c r="U2137" t="s">
        <v>4570</v>
      </c>
      <c r="V2137" t="s">
        <v>5413</v>
      </c>
      <c r="W2137" t="s">
        <v>5269</v>
      </c>
      <c r="X2137" t="s">
        <v>7419</v>
      </c>
      <c r="Y2137" t="s">
        <v>7420</v>
      </c>
      <c r="Z2137" t="s">
        <v>8</v>
      </c>
      <c r="AA2137">
        <v>0</v>
      </c>
      <c r="AB2137" t="s">
        <v>195</v>
      </c>
      <c r="AC2137">
        <v>0</v>
      </c>
      <c r="AD2137" t="s">
        <v>195</v>
      </c>
      <c r="AE2137">
        <v>0</v>
      </c>
      <c r="AF2137" t="s">
        <v>195</v>
      </c>
      <c r="AG2137">
        <v>0</v>
      </c>
      <c r="AH2137" t="s">
        <v>195</v>
      </c>
      <c r="AI2137">
        <v>72</v>
      </c>
      <c r="AJ2137" t="s">
        <v>106</v>
      </c>
      <c r="AK2137">
        <v>2500000</v>
      </c>
      <c r="AL2137">
        <v>180000000</v>
      </c>
      <c r="AM2137" t="s">
        <v>195</v>
      </c>
      <c r="AN2137">
        <v>0</v>
      </c>
      <c r="AO2137" t="s">
        <v>5011</v>
      </c>
      <c r="AP2137">
        <v>1012738</v>
      </c>
      <c r="AQ2137">
        <v>4671886</v>
      </c>
      <c r="AR2137">
        <v>13324581</v>
      </c>
      <c r="AS2137">
        <v>13745732</v>
      </c>
      <c r="AT2137">
        <v>7406281</v>
      </c>
      <c r="AU2137">
        <v>9156946</v>
      </c>
      <c r="AV2137">
        <v>16615146</v>
      </c>
      <c r="AW2137">
        <v>25182065</v>
      </c>
      <c r="AX2137">
        <v>24400494</v>
      </c>
      <c r="AY2137">
        <v>21087153</v>
      </c>
      <c r="AZ2137">
        <v>25175592</v>
      </c>
      <c r="BA2137">
        <v>18221386</v>
      </c>
      <c r="BB2137" t="s">
        <v>3796</v>
      </c>
      <c r="BC2137" t="s">
        <v>3797</v>
      </c>
      <c r="BD2137" t="s">
        <v>3813</v>
      </c>
      <c r="BE2137" t="s">
        <v>4605</v>
      </c>
      <c r="BF2137" t="s">
        <v>3734</v>
      </c>
      <c r="BG2137" t="s">
        <v>7321</v>
      </c>
      <c r="BH2137" t="s">
        <v>4947</v>
      </c>
      <c r="BI2137" t="s">
        <v>195</v>
      </c>
      <c r="BJ2137" t="s">
        <v>195</v>
      </c>
      <c r="BK2137" t="s">
        <v>3828</v>
      </c>
      <c r="BL2137" t="s">
        <v>7421</v>
      </c>
      <c r="BM2137" t="s">
        <v>4949</v>
      </c>
      <c r="BN2137" t="s">
        <v>6153</v>
      </c>
      <c r="BO2137" t="s">
        <v>4950</v>
      </c>
      <c r="BP2137" s="441" t="str">
        <f t="shared" si="33"/>
        <v>WA.2378.EBA.994.002.AA.521111</v>
      </c>
    </row>
    <row r="2138" spans="1:68">
      <c r="A2138" t="s">
        <v>5010</v>
      </c>
      <c r="B2138" t="s">
        <v>4936</v>
      </c>
      <c r="C2138" t="s">
        <v>4937</v>
      </c>
      <c r="D2138" t="s">
        <v>3795</v>
      </c>
      <c r="E2138" t="s">
        <v>197</v>
      </c>
      <c r="F2138" t="s">
        <v>3812</v>
      </c>
      <c r="G2138" t="s">
        <v>820</v>
      </c>
      <c r="H2138" t="s">
        <v>4938</v>
      </c>
      <c r="I2138">
        <v>9</v>
      </c>
      <c r="J2138" t="s">
        <v>5716</v>
      </c>
      <c r="K2138">
        <v>1</v>
      </c>
      <c r="L2138" t="s">
        <v>546</v>
      </c>
      <c r="M2138" t="s">
        <v>547</v>
      </c>
      <c r="N2138" t="s">
        <v>1828</v>
      </c>
      <c r="O2138" t="s">
        <v>548</v>
      </c>
      <c r="P2138" t="s">
        <v>8</v>
      </c>
      <c r="Q2138" t="s">
        <v>4570</v>
      </c>
      <c r="R2138" t="s">
        <v>4940</v>
      </c>
      <c r="S2138" t="s">
        <v>195</v>
      </c>
      <c r="T2138" t="s">
        <v>4570</v>
      </c>
      <c r="U2138" t="s">
        <v>4570</v>
      </c>
      <c r="V2138" t="s">
        <v>5417</v>
      </c>
      <c r="W2138" t="s">
        <v>5413</v>
      </c>
      <c r="X2138" t="s">
        <v>7422</v>
      </c>
      <c r="Y2138" t="s">
        <v>7423</v>
      </c>
      <c r="Z2138" t="s">
        <v>8</v>
      </c>
      <c r="AA2138">
        <v>0</v>
      </c>
      <c r="AB2138" t="s">
        <v>195</v>
      </c>
      <c r="AC2138">
        <v>0</v>
      </c>
      <c r="AD2138" t="s">
        <v>195</v>
      </c>
      <c r="AE2138">
        <v>0</v>
      </c>
      <c r="AF2138" t="s">
        <v>195</v>
      </c>
      <c r="AG2138">
        <v>0</v>
      </c>
      <c r="AH2138" t="s">
        <v>195</v>
      </c>
      <c r="AI2138">
        <v>72</v>
      </c>
      <c r="AJ2138" t="s">
        <v>106</v>
      </c>
      <c r="AK2138">
        <v>2500000</v>
      </c>
      <c r="AL2138">
        <v>180000000</v>
      </c>
      <c r="AM2138" t="s">
        <v>195</v>
      </c>
      <c r="AN2138">
        <v>0</v>
      </c>
      <c r="AO2138" t="s">
        <v>5011</v>
      </c>
      <c r="AP2138">
        <v>1012738</v>
      </c>
      <c r="AQ2138">
        <v>4671886</v>
      </c>
      <c r="AR2138">
        <v>13324581</v>
      </c>
      <c r="AS2138">
        <v>13745732</v>
      </c>
      <c r="AT2138">
        <v>7406281</v>
      </c>
      <c r="AU2138">
        <v>9156946</v>
      </c>
      <c r="AV2138">
        <v>16615146</v>
      </c>
      <c r="AW2138">
        <v>25182065</v>
      </c>
      <c r="AX2138">
        <v>24400494</v>
      </c>
      <c r="AY2138">
        <v>21087153</v>
      </c>
      <c r="AZ2138">
        <v>25175592</v>
      </c>
      <c r="BA2138">
        <v>18221386</v>
      </c>
      <c r="BB2138" t="s">
        <v>3796</v>
      </c>
      <c r="BC2138" t="s">
        <v>3797</v>
      </c>
      <c r="BD2138" t="s">
        <v>3813</v>
      </c>
      <c r="BE2138" t="s">
        <v>4605</v>
      </c>
      <c r="BF2138" t="s">
        <v>3734</v>
      </c>
      <c r="BG2138" t="s">
        <v>7321</v>
      </c>
      <c r="BH2138" t="s">
        <v>4947</v>
      </c>
      <c r="BI2138" t="s">
        <v>195</v>
      </c>
      <c r="BJ2138" t="s">
        <v>195</v>
      </c>
      <c r="BK2138" t="s">
        <v>3828</v>
      </c>
      <c r="BL2138" t="s">
        <v>7424</v>
      </c>
      <c r="BM2138" t="s">
        <v>4949</v>
      </c>
      <c r="BN2138" t="s">
        <v>6153</v>
      </c>
      <c r="BO2138" t="s">
        <v>4950</v>
      </c>
      <c r="BP2138" s="441" t="str">
        <f t="shared" si="33"/>
        <v>WA.2378.EBA.994.002.AA.521111</v>
      </c>
    </row>
    <row r="2139" spans="1:68">
      <c r="A2139" t="s">
        <v>5010</v>
      </c>
      <c r="B2139" t="s">
        <v>4936</v>
      </c>
      <c r="C2139" t="s">
        <v>4937</v>
      </c>
      <c r="D2139" t="s">
        <v>3795</v>
      </c>
      <c r="E2139" t="s">
        <v>197</v>
      </c>
      <c r="F2139" t="s">
        <v>3812</v>
      </c>
      <c r="G2139" t="s">
        <v>820</v>
      </c>
      <c r="H2139" t="s">
        <v>4938</v>
      </c>
      <c r="I2139">
        <v>9</v>
      </c>
      <c r="J2139" t="s">
        <v>5716</v>
      </c>
      <c r="K2139">
        <v>1</v>
      </c>
      <c r="L2139" t="s">
        <v>546</v>
      </c>
      <c r="M2139" t="s">
        <v>551</v>
      </c>
      <c r="N2139" t="s">
        <v>93</v>
      </c>
      <c r="O2139" t="s">
        <v>548</v>
      </c>
      <c r="P2139" t="s">
        <v>8</v>
      </c>
      <c r="Q2139" t="s">
        <v>4570</v>
      </c>
      <c r="R2139" t="s">
        <v>4940</v>
      </c>
      <c r="S2139" t="s">
        <v>195</v>
      </c>
      <c r="T2139" t="s">
        <v>4570</v>
      </c>
      <c r="U2139" t="s">
        <v>4570</v>
      </c>
      <c r="V2139" t="s">
        <v>4496</v>
      </c>
      <c r="W2139" t="s">
        <v>4570</v>
      </c>
      <c r="X2139" t="s">
        <v>7425</v>
      </c>
      <c r="Y2139" t="s">
        <v>7426</v>
      </c>
      <c r="Z2139" t="s">
        <v>8</v>
      </c>
      <c r="AA2139">
        <v>0</v>
      </c>
      <c r="AB2139" t="s">
        <v>195</v>
      </c>
      <c r="AC2139">
        <v>0</v>
      </c>
      <c r="AD2139" t="s">
        <v>195</v>
      </c>
      <c r="AE2139">
        <v>0</v>
      </c>
      <c r="AF2139" t="s">
        <v>195</v>
      </c>
      <c r="AG2139">
        <v>0</v>
      </c>
      <c r="AH2139" t="s">
        <v>195</v>
      </c>
      <c r="AI2139">
        <v>12</v>
      </c>
      <c r="AJ2139" t="s">
        <v>78</v>
      </c>
      <c r="AK2139">
        <v>5000000</v>
      </c>
      <c r="AL2139">
        <v>60000000</v>
      </c>
      <c r="AM2139" t="s">
        <v>195</v>
      </c>
      <c r="AN2139">
        <v>0</v>
      </c>
      <c r="AO2139" t="s">
        <v>5011</v>
      </c>
      <c r="AP2139">
        <v>337579</v>
      </c>
      <c r="AQ2139">
        <v>1557295</v>
      </c>
      <c r="AR2139">
        <v>4441527</v>
      </c>
      <c r="AS2139">
        <v>4581911</v>
      </c>
      <c r="AT2139">
        <v>2468760</v>
      </c>
      <c r="AU2139">
        <v>3052315</v>
      </c>
      <c r="AV2139">
        <v>5538382</v>
      </c>
      <c r="AW2139">
        <v>8394022</v>
      </c>
      <c r="AX2139">
        <v>8133498</v>
      </c>
      <c r="AY2139">
        <v>7029051</v>
      </c>
      <c r="AZ2139">
        <v>8391864</v>
      </c>
      <c r="BA2139">
        <v>6073796</v>
      </c>
      <c r="BB2139" t="s">
        <v>3796</v>
      </c>
      <c r="BC2139" t="s">
        <v>3797</v>
      </c>
      <c r="BD2139" t="s">
        <v>3813</v>
      </c>
      <c r="BE2139" t="s">
        <v>4605</v>
      </c>
      <c r="BF2139" t="s">
        <v>3734</v>
      </c>
      <c r="BG2139" t="s">
        <v>7392</v>
      </c>
      <c r="BH2139" t="s">
        <v>4947</v>
      </c>
      <c r="BI2139" t="s">
        <v>195</v>
      </c>
      <c r="BJ2139" t="s">
        <v>195</v>
      </c>
      <c r="BK2139" t="s">
        <v>3828</v>
      </c>
      <c r="BL2139" t="s">
        <v>7427</v>
      </c>
      <c r="BM2139" t="s">
        <v>4949</v>
      </c>
      <c r="BN2139" t="s">
        <v>6153</v>
      </c>
      <c r="BO2139" t="s">
        <v>4950</v>
      </c>
      <c r="BP2139" s="441" t="str">
        <f t="shared" si="33"/>
        <v>WA.2378.EBA.994.002.AB.521111</v>
      </c>
    </row>
    <row r="2140" spans="1:68">
      <c r="A2140" t="s">
        <v>5010</v>
      </c>
      <c r="B2140" t="s">
        <v>4936</v>
      </c>
      <c r="C2140" t="s">
        <v>4937</v>
      </c>
      <c r="D2140" t="s">
        <v>3795</v>
      </c>
      <c r="E2140" t="s">
        <v>197</v>
      </c>
      <c r="F2140" t="s">
        <v>3812</v>
      </c>
      <c r="G2140" t="s">
        <v>820</v>
      </c>
      <c r="H2140" t="s">
        <v>4938</v>
      </c>
      <c r="I2140">
        <v>9</v>
      </c>
      <c r="J2140" t="s">
        <v>5716</v>
      </c>
      <c r="K2140">
        <v>1</v>
      </c>
      <c r="L2140" t="s">
        <v>546</v>
      </c>
      <c r="M2140" t="s">
        <v>558</v>
      </c>
      <c r="N2140" t="s">
        <v>103</v>
      </c>
      <c r="O2140" t="s">
        <v>548</v>
      </c>
      <c r="P2140" t="s">
        <v>8</v>
      </c>
      <c r="Q2140" t="s">
        <v>4570</v>
      </c>
      <c r="R2140" t="s">
        <v>4940</v>
      </c>
      <c r="S2140" t="s">
        <v>195</v>
      </c>
      <c r="T2140" t="s">
        <v>4570</v>
      </c>
      <c r="U2140" t="s">
        <v>4570</v>
      </c>
      <c r="V2140" t="s">
        <v>4496</v>
      </c>
      <c r="W2140" t="s">
        <v>4570</v>
      </c>
      <c r="X2140" t="s">
        <v>7428</v>
      </c>
      <c r="Y2140" t="s">
        <v>7429</v>
      </c>
      <c r="Z2140" t="s">
        <v>8</v>
      </c>
      <c r="AA2140">
        <v>0</v>
      </c>
      <c r="AB2140" t="s">
        <v>195</v>
      </c>
      <c r="AC2140">
        <v>0</v>
      </c>
      <c r="AD2140" t="s">
        <v>195</v>
      </c>
      <c r="AE2140">
        <v>0</v>
      </c>
      <c r="AF2140" t="s">
        <v>195</v>
      </c>
      <c r="AG2140">
        <v>0</v>
      </c>
      <c r="AH2140" t="s">
        <v>195</v>
      </c>
      <c r="AI2140">
        <v>468</v>
      </c>
      <c r="AJ2140" t="s">
        <v>1928</v>
      </c>
      <c r="AK2140">
        <v>5060000</v>
      </c>
      <c r="AL2140">
        <v>2368080000</v>
      </c>
      <c r="AM2140" t="s">
        <v>195</v>
      </c>
      <c r="AN2140">
        <v>0</v>
      </c>
      <c r="AO2140" t="s">
        <v>5011</v>
      </c>
      <c r="AP2140">
        <v>13323585</v>
      </c>
      <c r="AQ2140">
        <v>61463333</v>
      </c>
      <c r="AR2140">
        <v>175298189</v>
      </c>
      <c r="AS2140">
        <v>180838849</v>
      </c>
      <c r="AT2140">
        <v>97437029</v>
      </c>
      <c r="AU2140">
        <v>120468783</v>
      </c>
      <c r="AV2140">
        <v>218588865</v>
      </c>
      <c r="AW2140">
        <v>331295251</v>
      </c>
      <c r="AX2140">
        <v>321012894</v>
      </c>
      <c r="AY2140">
        <v>277422582</v>
      </c>
      <c r="AZ2140">
        <v>331210085</v>
      </c>
      <c r="BA2140">
        <v>239720555</v>
      </c>
      <c r="BB2140" t="s">
        <v>3796</v>
      </c>
      <c r="BC2140" t="s">
        <v>3797</v>
      </c>
      <c r="BD2140" t="s">
        <v>3813</v>
      </c>
      <c r="BE2140" t="s">
        <v>4605</v>
      </c>
      <c r="BF2140" t="s">
        <v>3734</v>
      </c>
      <c r="BG2140" t="s">
        <v>5719</v>
      </c>
      <c r="BH2140" t="s">
        <v>4947</v>
      </c>
      <c r="BI2140" t="s">
        <v>195</v>
      </c>
      <c r="BJ2140" t="s">
        <v>195</v>
      </c>
      <c r="BK2140" t="s">
        <v>3828</v>
      </c>
      <c r="BL2140" t="s">
        <v>7430</v>
      </c>
      <c r="BM2140" t="s">
        <v>4949</v>
      </c>
      <c r="BN2140" t="s">
        <v>6153</v>
      </c>
      <c r="BO2140" t="s">
        <v>4950</v>
      </c>
      <c r="BP2140" s="441" t="str">
        <f t="shared" si="33"/>
        <v>WA.2378.EBA.994.002.AD.521111</v>
      </c>
    </row>
    <row r="2141" spans="1:68">
      <c r="A2141" t="s">
        <v>5010</v>
      </c>
      <c r="B2141" t="s">
        <v>4936</v>
      </c>
      <c r="C2141" t="s">
        <v>4937</v>
      </c>
      <c r="D2141" t="s">
        <v>3795</v>
      </c>
      <c r="E2141" t="s">
        <v>197</v>
      </c>
      <c r="F2141" t="s">
        <v>3812</v>
      </c>
      <c r="G2141" t="s">
        <v>820</v>
      </c>
      <c r="H2141" t="s">
        <v>4938</v>
      </c>
      <c r="I2141">
        <v>9</v>
      </c>
      <c r="J2141" t="s">
        <v>5716</v>
      </c>
      <c r="K2141">
        <v>1</v>
      </c>
      <c r="L2141" t="s">
        <v>546</v>
      </c>
      <c r="M2141" t="s">
        <v>558</v>
      </c>
      <c r="N2141" t="s">
        <v>103</v>
      </c>
      <c r="O2141" t="s">
        <v>548</v>
      </c>
      <c r="P2141" t="s">
        <v>8</v>
      </c>
      <c r="Q2141" t="s">
        <v>4570</v>
      </c>
      <c r="R2141" t="s">
        <v>4940</v>
      </c>
      <c r="S2141" t="s">
        <v>195</v>
      </c>
      <c r="T2141" t="s">
        <v>4570</v>
      </c>
      <c r="U2141" t="s">
        <v>4570</v>
      </c>
      <c r="V2141" t="s">
        <v>4951</v>
      </c>
      <c r="W2141" t="s">
        <v>4496</v>
      </c>
      <c r="X2141" t="s">
        <v>7431</v>
      </c>
      <c r="Y2141" t="s">
        <v>7432</v>
      </c>
      <c r="Z2141" t="s">
        <v>8</v>
      </c>
      <c r="AA2141">
        <v>0</v>
      </c>
      <c r="AB2141" t="s">
        <v>195</v>
      </c>
      <c r="AC2141">
        <v>0</v>
      </c>
      <c r="AD2141" t="s">
        <v>195</v>
      </c>
      <c r="AE2141">
        <v>0</v>
      </c>
      <c r="AF2141" t="s">
        <v>195</v>
      </c>
      <c r="AG2141">
        <v>0</v>
      </c>
      <c r="AH2141" t="s">
        <v>195</v>
      </c>
      <c r="AI2141">
        <v>78</v>
      </c>
      <c r="AJ2141" t="s">
        <v>32</v>
      </c>
      <c r="AK2141">
        <v>5680000</v>
      </c>
      <c r="AL2141">
        <v>443040000</v>
      </c>
      <c r="AM2141" t="s">
        <v>195</v>
      </c>
      <c r="AN2141">
        <v>0</v>
      </c>
      <c r="AO2141" t="s">
        <v>5011</v>
      </c>
      <c r="AP2141">
        <v>2492687</v>
      </c>
      <c r="AQ2141">
        <v>11499069</v>
      </c>
      <c r="AR2141">
        <v>32796236</v>
      </c>
      <c r="AS2141">
        <v>33832828</v>
      </c>
      <c r="AT2141">
        <v>18229326</v>
      </c>
      <c r="AU2141">
        <v>22538297</v>
      </c>
      <c r="AV2141">
        <v>40895413</v>
      </c>
      <c r="AW2141">
        <v>61981457</v>
      </c>
      <c r="AX2141">
        <v>60057748</v>
      </c>
      <c r="AY2141">
        <v>51902512</v>
      </c>
      <c r="AZ2141">
        <v>61965523</v>
      </c>
      <c r="BA2141">
        <v>44848904</v>
      </c>
      <c r="BB2141" t="s">
        <v>3796</v>
      </c>
      <c r="BC2141" t="s">
        <v>3797</v>
      </c>
      <c r="BD2141" t="s">
        <v>3813</v>
      </c>
      <c r="BE2141" t="s">
        <v>4605</v>
      </c>
      <c r="BF2141" t="s">
        <v>3734</v>
      </c>
      <c r="BG2141" t="s">
        <v>5719</v>
      </c>
      <c r="BH2141" t="s">
        <v>4947</v>
      </c>
      <c r="BI2141" t="s">
        <v>195</v>
      </c>
      <c r="BJ2141" t="s">
        <v>195</v>
      </c>
      <c r="BK2141" t="s">
        <v>3828</v>
      </c>
      <c r="BL2141" t="s">
        <v>7433</v>
      </c>
      <c r="BM2141" t="s">
        <v>4949</v>
      </c>
      <c r="BN2141" t="s">
        <v>6153</v>
      </c>
      <c r="BO2141" t="s">
        <v>4950</v>
      </c>
      <c r="BP2141" s="441" t="str">
        <f t="shared" si="33"/>
        <v>WA.2378.EBA.994.002.AD.521111</v>
      </c>
    </row>
    <row r="2142" spans="1:68">
      <c r="A2142" t="s">
        <v>5010</v>
      </c>
      <c r="B2142" t="s">
        <v>4936</v>
      </c>
      <c r="C2142" t="s">
        <v>4937</v>
      </c>
      <c r="D2142" t="s">
        <v>3795</v>
      </c>
      <c r="E2142" t="s">
        <v>197</v>
      </c>
      <c r="F2142" t="s">
        <v>3812</v>
      </c>
      <c r="G2142" t="s">
        <v>820</v>
      </c>
      <c r="H2142" t="s">
        <v>4938</v>
      </c>
      <c r="I2142">
        <v>9</v>
      </c>
      <c r="J2142" t="s">
        <v>5716</v>
      </c>
      <c r="K2142">
        <v>1</v>
      </c>
      <c r="L2142" t="s">
        <v>546</v>
      </c>
      <c r="M2142" t="s">
        <v>558</v>
      </c>
      <c r="N2142" t="s">
        <v>103</v>
      </c>
      <c r="O2142" t="s">
        <v>548</v>
      </c>
      <c r="P2142" t="s">
        <v>8</v>
      </c>
      <c r="Q2142" t="s">
        <v>4570</v>
      </c>
      <c r="R2142" t="s">
        <v>4940</v>
      </c>
      <c r="S2142" t="s">
        <v>195</v>
      </c>
      <c r="T2142" t="s">
        <v>4570</v>
      </c>
      <c r="U2142" t="s">
        <v>4570</v>
      </c>
      <c r="V2142" t="s">
        <v>5001</v>
      </c>
      <c r="W2142" t="s">
        <v>4951</v>
      </c>
      <c r="X2142" t="s">
        <v>7434</v>
      </c>
      <c r="Y2142" t="s">
        <v>7435</v>
      </c>
      <c r="Z2142" t="s">
        <v>8</v>
      </c>
      <c r="AA2142">
        <v>0</v>
      </c>
      <c r="AB2142" t="s">
        <v>195</v>
      </c>
      <c r="AC2142">
        <v>0</v>
      </c>
      <c r="AD2142" t="s">
        <v>195</v>
      </c>
      <c r="AE2142">
        <v>0</v>
      </c>
      <c r="AF2142" t="s">
        <v>195</v>
      </c>
      <c r="AG2142">
        <v>0</v>
      </c>
      <c r="AH2142" t="s">
        <v>195</v>
      </c>
      <c r="AI2142">
        <v>432</v>
      </c>
      <c r="AJ2142" t="s">
        <v>32</v>
      </c>
      <c r="AK2142">
        <v>26000</v>
      </c>
      <c r="AL2142">
        <v>11232000</v>
      </c>
      <c r="AM2142" t="s">
        <v>195</v>
      </c>
      <c r="AN2142">
        <v>0</v>
      </c>
      <c r="AO2142" t="s">
        <v>5011</v>
      </c>
      <c r="AP2142">
        <v>63195</v>
      </c>
      <c r="AQ2142">
        <v>291526</v>
      </c>
      <c r="AR2142">
        <v>831454</v>
      </c>
      <c r="AS2142">
        <v>857734</v>
      </c>
      <c r="AT2142">
        <v>462152</v>
      </c>
      <c r="AU2142">
        <v>571393</v>
      </c>
      <c r="AV2142">
        <v>1036785</v>
      </c>
      <c r="AW2142">
        <v>1571361</v>
      </c>
      <c r="AX2142">
        <v>1522591</v>
      </c>
      <c r="AY2142">
        <v>1315838</v>
      </c>
      <c r="AZ2142">
        <v>1570957</v>
      </c>
      <c r="BA2142">
        <v>1137014</v>
      </c>
      <c r="BB2142" t="s">
        <v>3796</v>
      </c>
      <c r="BC2142" t="s">
        <v>3797</v>
      </c>
      <c r="BD2142" t="s">
        <v>3813</v>
      </c>
      <c r="BE2142" t="s">
        <v>4605</v>
      </c>
      <c r="BF2142" t="s">
        <v>3734</v>
      </c>
      <c r="BG2142" t="s">
        <v>5719</v>
      </c>
      <c r="BH2142" t="s">
        <v>4947</v>
      </c>
      <c r="BI2142" t="s">
        <v>195</v>
      </c>
      <c r="BJ2142" t="s">
        <v>195</v>
      </c>
      <c r="BK2142" t="s">
        <v>3828</v>
      </c>
      <c r="BL2142" t="s">
        <v>7436</v>
      </c>
      <c r="BM2142" t="s">
        <v>4949</v>
      </c>
      <c r="BN2142" t="s">
        <v>6153</v>
      </c>
      <c r="BO2142" t="s">
        <v>4950</v>
      </c>
      <c r="BP2142" s="441" t="str">
        <f t="shared" si="33"/>
        <v>WA.2378.EBA.994.002.AD.521111</v>
      </c>
    </row>
    <row r="2143" spans="1:68">
      <c r="A2143" t="s">
        <v>5010</v>
      </c>
      <c r="B2143" t="s">
        <v>4936</v>
      </c>
      <c r="C2143" t="s">
        <v>4937</v>
      </c>
      <c r="D2143" t="s">
        <v>3795</v>
      </c>
      <c r="E2143" t="s">
        <v>197</v>
      </c>
      <c r="F2143" t="s">
        <v>3812</v>
      </c>
      <c r="G2143" t="s">
        <v>820</v>
      </c>
      <c r="H2143" t="s">
        <v>4938</v>
      </c>
      <c r="I2143">
        <v>9</v>
      </c>
      <c r="J2143" t="s">
        <v>5716</v>
      </c>
      <c r="K2143">
        <v>1</v>
      </c>
      <c r="L2143" t="s">
        <v>546</v>
      </c>
      <c r="M2143" t="s">
        <v>558</v>
      </c>
      <c r="N2143" t="s">
        <v>103</v>
      </c>
      <c r="O2143" t="s">
        <v>548</v>
      </c>
      <c r="P2143" t="s">
        <v>8</v>
      </c>
      <c r="Q2143" t="s">
        <v>4570</v>
      </c>
      <c r="R2143" t="s">
        <v>4940</v>
      </c>
      <c r="S2143" t="s">
        <v>195</v>
      </c>
      <c r="T2143" t="s">
        <v>4570</v>
      </c>
      <c r="U2143" t="s">
        <v>4570</v>
      </c>
      <c r="V2143" t="s">
        <v>5092</v>
      </c>
      <c r="W2143" t="s">
        <v>5001</v>
      </c>
      <c r="X2143" t="s">
        <v>7437</v>
      </c>
      <c r="Y2143" t="s">
        <v>7438</v>
      </c>
      <c r="Z2143" t="s">
        <v>8</v>
      </c>
      <c r="AA2143">
        <v>0</v>
      </c>
      <c r="AB2143" t="s">
        <v>195</v>
      </c>
      <c r="AC2143">
        <v>0</v>
      </c>
      <c r="AD2143" t="s">
        <v>195</v>
      </c>
      <c r="AE2143">
        <v>0</v>
      </c>
      <c r="AF2143" t="s">
        <v>195</v>
      </c>
      <c r="AG2143">
        <v>0</v>
      </c>
      <c r="AH2143" t="s">
        <v>195</v>
      </c>
      <c r="AI2143">
        <v>72</v>
      </c>
      <c r="AJ2143" t="s">
        <v>32</v>
      </c>
      <c r="AK2143">
        <v>28000</v>
      </c>
      <c r="AL2143">
        <v>2016000</v>
      </c>
      <c r="AM2143" t="s">
        <v>195</v>
      </c>
      <c r="AN2143">
        <v>0</v>
      </c>
      <c r="AO2143" t="s">
        <v>5011</v>
      </c>
      <c r="AP2143">
        <v>11343</v>
      </c>
      <c r="AQ2143">
        <v>52325</v>
      </c>
      <c r="AR2143">
        <v>149235</v>
      </c>
      <c r="AS2143">
        <v>153952</v>
      </c>
      <c r="AT2143">
        <v>82950</v>
      </c>
      <c r="AU2143">
        <v>102558</v>
      </c>
      <c r="AV2143">
        <v>186090</v>
      </c>
      <c r="AW2143">
        <v>282039</v>
      </c>
      <c r="AX2143">
        <v>273286</v>
      </c>
      <c r="AY2143">
        <v>236176</v>
      </c>
      <c r="AZ2143">
        <v>281967</v>
      </c>
      <c r="BA2143">
        <v>204079</v>
      </c>
      <c r="BB2143" t="s">
        <v>3796</v>
      </c>
      <c r="BC2143" t="s">
        <v>3797</v>
      </c>
      <c r="BD2143" t="s">
        <v>3813</v>
      </c>
      <c r="BE2143" t="s">
        <v>4605</v>
      </c>
      <c r="BF2143" t="s">
        <v>3734</v>
      </c>
      <c r="BG2143" t="s">
        <v>5719</v>
      </c>
      <c r="BH2143" t="s">
        <v>4947</v>
      </c>
      <c r="BI2143" t="s">
        <v>195</v>
      </c>
      <c r="BJ2143" t="s">
        <v>195</v>
      </c>
      <c r="BK2143" t="s">
        <v>3828</v>
      </c>
      <c r="BL2143" t="s">
        <v>7439</v>
      </c>
      <c r="BM2143" t="s">
        <v>4949</v>
      </c>
      <c r="BN2143" t="s">
        <v>6153</v>
      </c>
      <c r="BO2143" t="s">
        <v>4950</v>
      </c>
      <c r="BP2143" s="441" t="str">
        <f t="shared" si="33"/>
        <v>WA.2378.EBA.994.002.AD.521111</v>
      </c>
    </row>
    <row r="2144" spans="1:68">
      <c r="A2144" t="s">
        <v>5010</v>
      </c>
      <c r="B2144" t="s">
        <v>4936</v>
      </c>
      <c r="C2144" t="s">
        <v>4937</v>
      </c>
      <c r="D2144" t="s">
        <v>3795</v>
      </c>
      <c r="E2144" t="s">
        <v>197</v>
      </c>
      <c r="F2144" t="s">
        <v>3812</v>
      </c>
      <c r="G2144" t="s">
        <v>820</v>
      </c>
      <c r="H2144" t="s">
        <v>4938</v>
      </c>
      <c r="I2144">
        <v>9</v>
      </c>
      <c r="J2144" t="s">
        <v>5716</v>
      </c>
      <c r="K2144">
        <v>1</v>
      </c>
      <c r="L2144" t="s">
        <v>546</v>
      </c>
      <c r="M2144" t="s">
        <v>1994</v>
      </c>
      <c r="N2144" t="s">
        <v>1995</v>
      </c>
      <c r="O2144" t="s">
        <v>548</v>
      </c>
      <c r="P2144" t="s">
        <v>8</v>
      </c>
      <c r="Q2144" t="s">
        <v>4570</v>
      </c>
      <c r="R2144" t="s">
        <v>4940</v>
      </c>
      <c r="S2144" t="s">
        <v>195</v>
      </c>
      <c r="T2144" t="s">
        <v>4570</v>
      </c>
      <c r="U2144" t="s">
        <v>4570</v>
      </c>
      <c r="V2144" t="s">
        <v>4496</v>
      </c>
      <c r="W2144" t="s">
        <v>4570</v>
      </c>
      <c r="X2144" t="s">
        <v>7440</v>
      </c>
      <c r="Y2144" t="s">
        <v>7441</v>
      </c>
      <c r="Z2144" t="s">
        <v>8</v>
      </c>
      <c r="AA2144">
        <v>0</v>
      </c>
      <c r="AB2144" t="s">
        <v>195</v>
      </c>
      <c r="AC2144">
        <v>0</v>
      </c>
      <c r="AD2144" t="s">
        <v>195</v>
      </c>
      <c r="AE2144">
        <v>0</v>
      </c>
      <c r="AF2144" t="s">
        <v>195</v>
      </c>
      <c r="AG2144">
        <v>0</v>
      </c>
      <c r="AH2144" t="s">
        <v>195</v>
      </c>
      <c r="AI2144">
        <v>12</v>
      </c>
      <c r="AJ2144" t="s">
        <v>78</v>
      </c>
      <c r="AK2144">
        <v>2310000</v>
      </c>
      <c r="AL2144">
        <v>27720000</v>
      </c>
      <c r="AM2144" t="s">
        <v>195</v>
      </c>
      <c r="AN2144">
        <v>0</v>
      </c>
      <c r="AO2144" t="s">
        <v>5011</v>
      </c>
      <c r="AP2144">
        <v>155962</v>
      </c>
      <c r="AQ2144">
        <v>719470</v>
      </c>
      <c r="AR2144">
        <v>2051985</v>
      </c>
      <c r="AS2144">
        <v>2116843</v>
      </c>
      <c r="AT2144">
        <v>1140567</v>
      </c>
      <c r="AU2144">
        <v>1410170</v>
      </c>
      <c r="AV2144">
        <v>2558733</v>
      </c>
      <c r="AW2144">
        <v>3878038</v>
      </c>
      <c r="AX2144">
        <v>3757676</v>
      </c>
      <c r="AY2144">
        <v>3247422</v>
      </c>
      <c r="AZ2144">
        <v>3877041</v>
      </c>
      <c r="BA2144">
        <v>2806093</v>
      </c>
      <c r="BB2144" t="s">
        <v>3796</v>
      </c>
      <c r="BC2144" t="s">
        <v>3797</v>
      </c>
      <c r="BD2144" t="s">
        <v>3813</v>
      </c>
      <c r="BE2144" t="s">
        <v>4605</v>
      </c>
      <c r="BF2144" t="s">
        <v>3734</v>
      </c>
      <c r="BG2144" t="s">
        <v>7442</v>
      </c>
      <c r="BH2144" t="s">
        <v>4947</v>
      </c>
      <c r="BI2144" t="s">
        <v>195</v>
      </c>
      <c r="BJ2144" t="s">
        <v>195</v>
      </c>
      <c r="BK2144" t="s">
        <v>3828</v>
      </c>
      <c r="BL2144" t="s">
        <v>7443</v>
      </c>
      <c r="BM2144" t="s">
        <v>4949</v>
      </c>
      <c r="BN2144" t="s">
        <v>6153</v>
      </c>
      <c r="BO2144" t="s">
        <v>4950</v>
      </c>
      <c r="BP2144" s="441" t="str">
        <f t="shared" si="33"/>
        <v>WA.2378.EBA.994.002.AE.521111</v>
      </c>
    </row>
    <row r="2145" spans="1:68">
      <c r="A2145" t="s">
        <v>5010</v>
      </c>
      <c r="B2145" t="s">
        <v>4936</v>
      </c>
      <c r="C2145" t="s">
        <v>4937</v>
      </c>
      <c r="D2145" t="s">
        <v>3795</v>
      </c>
      <c r="E2145" t="s">
        <v>197</v>
      </c>
      <c r="F2145" t="s">
        <v>3812</v>
      </c>
      <c r="G2145" t="s">
        <v>820</v>
      </c>
      <c r="H2145" t="s">
        <v>4938</v>
      </c>
      <c r="I2145">
        <v>9</v>
      </c>
      <c r="J2145" t="s">
        <v>5716</v>
      </c>
      <c r="K2145">
        <v>1</v>
      </c>
      <c r="L2145" t="s">
        <v>546</v>
      </c>
      <c r="M2145" t="s">
        <v>1994</v>
      </c>
      <c r="N2145" t="s">
        <v>1995</v>
      </c>
      <c r="O2145" t="s">
        <v>548</v>
      </c>
      <c r="P2145" t="s">
        <v>8</v>
      </c>
      <c r="Q2145" t="s">
        <v>4570</v>
      </c>
      <c r="R2145" t="s">
        <v>4940</v>
      </c>
      <c r="S2145" t="s">
        <v>195</v>
      </c>
      <c r="T2145" t="s">
        <v>4570</v>
      </c>
      <c r="U2145" t="s">
        <v>4570</v>
      </c>
      <c r="V2145" t="s">
        <v>4951</v>
      </c>
      <c r="W2145" t="s">
        <v>4496</v>
      </c>
      <c r="X2145" t="s">
        <v>7444</v>
      </c>
      <c r="Y2145" t="s">
        <v>7445</v>
      </c>
      <c r="Z2145" t="s">
        <v>8</v>
      </c>
      <c r="AA2145">
        <v>0</v>
      </c>
      <c r="AB2145" t="s">
        <v>195</v>
      </c>
      <c r="AC2145">
        <v>0</v>
      </c>
      <c r="AD2145" t="s">
        <v>195</v>
      </c>
      <c r="AE2145">
        <v>0</v>
      </c>
      <c r="AF2145" t="s">
        <v>195</v>
      </c>
      <c r="AG2145">
        <v>0</v>
      </c>
      <c r="AH2145" t="s">
        <v>195</v>
      </c>
      <c r="AI2145">
        <v>12</v>
      </c>
      <c r="AJ2145" t="s">
        <v>78</v>
      </c>
      <c r="AK2145">
        <v>189582000</v>
      </c>
      <c r="AL2145">
        <v>2274984000</v>
      </c>
      <c r="AM2145" t="s">
        <v>195</v>
      </c>
      <c r="AN2145">
        <v>0</v>
      </c>
      <c r="AO2145" t="s">
        <v>5011</v>
      </c>
      <c r="AP2145">
        <v>12799797</v>
      </c>
      <c r="AQ2145">
        <v>59047034</v>
      </c>
      <c r="AR2145">
        <v>168406715</v>
      </c>
      <c r="AS2145">
        <v>173729556</v>
      </c>
      <c r="AT2145">
        <v>93606500</v>
      </c>
      <c r="AU2145">
        <v>115732811</v>
      </c>
      <c r="AV2145">
        <v>209995511</v>
      </c>
      <c r="AW2145">
        <v>318271087</v>
      </c>
      <c r="AX2145">
        <v>308392959</v>
      </c>
      <c r="AY2145">
        <v>266516307</v>
      </c>
      <c r="AZ2145">
        <v>318189269</v>
      </c>
      <c r="BA2145">
        <v>230296454</v>
      </c>
      <c r="BB2145" t="s">
        <v>3796</v>
      </c>
      <c r="BC2145" t="s">
        <v>3797</v>
      </c>
      <c r="BD2145" t="s">
        <v>3813</v>
      </c>
      <c r="BE2145" t="s">
        <v>4605</v>
      </c>
      <c r="BF2145" t="s">
        <v>3734</v>
      </c>
      <c r="BG2145" t="s">
        <v>7442</v>
      </c>
      <c r="BH2145" t="s">
        <v>4947</v>
      </c>
      <c r="BI2145" t="s">
        <v>195</v>
      </c>
      <c r="BJ2145" t="s">
        <v>195</v>
      </c>
      <c r="BK2145" t="s">
        <v>3828</v>
      </c>
      <c r="BL2145" t="s">
        <v>7446</v>
      </c>
      <c r="BM2145" t="s">
        <v>4949</v>
      </c>
      <c r="BN2145" t="s">
        <v>6153</v>
      </c>
      <c r="BO2145" t="s">
        <v>4950</v>
      </c>
      <c r="BP2145" s="441" t="str">
        <f t="shared" si="33"/>
        <v>WA.2378.EBA.994.002.AE.521111</v>
      </c>
    </row>
    <row r="2146" spans="1:68">
      <c r="A2146" t="s">
        <v>5010</v>
      </c>
      <c r="B2146" t="s">
        <v>4936</v>
      </c>
      <c r="C2146" t="s">
        <v>4937</v>
      </c>
      <c r="D2146" t="s">
        <v>3795</v>
      </c>
      <c r="E2146" t="s">
        <v>197</v>
      </c>
      <c r="F2146" t="s">
        <v>3812</v>
      </c>
      <c r="G2146" t="s">
        <v>820</v>
      </c>
      <c r="H2146" t="s">
        <v>4938</v>
      </c>
      <c r="I2146">
        <v>9</v>
      </c>
      <c r="J2146" t="s">
        <v>5716</v>
      </c>
      <c r="K2146">
        <v>1</v>
      </c>
      <c r="L2146" t="s">
        <v>546</v>
      </c>
      <c r="M2146" t="s">
        <v>1994</v>
      </c>
      <c r="N2146" t="s">
        <v>1995</v>
      </c>
      <c r="O2146" t="s">
        <v>548</v>
      </c>
      <c r="P2146" t="s">
        <v>8</v>
      </c>
      <c r="Q2146" t="s">
        <v>4570</v>
      </c>
      <c r="R2146" t="s">
        <v>4940</v>
      </c>
      <c r="S2146" t="s">
        <v>195</v>
      </c>
      <c r="T2146" t="s">
        <v>4570</v>
      </c>
      <c r="U2146" t="s">
        <v>4570</v>
      </c>
      <c r="V2146" t="s">
        <v>5001</v>
      </c>
      <c r="W2146" t="s">
        <v>4951</v>
      </c>
      <c r="X2146" t="s">
        <v>7447</v>
      </c>
      <c r="Y2146" t="s">
        <v>7448</v>
      </c>
      <c r="Z2146" t="s">
        <v>8</v>
      </c>
      <c r="AA2146">
        <v>0</v>
      </c>
      <c r="AB2146" t="s">
        <v>195</v>
      </c>
      <c r="AC2146">
        <v>0</v>
      </c>
      <c r="AD2146" t="s">
        <v>195</v>
      </c>
      <c r="AE2146">
        <v>0</v>
      </c>
      <c r="AF2146" t="s">
        <v>195</v>
      </c>
      <c r="AG2146">
        <v>0</v>
      </c>
      <c r="AH2146" t="s">
        <v>195</v>
      </c>
      <c r="AI2146">
        <v>12</v>
      </c>
      <c r="AJ2146" t="s">
        <v>78</v>
      </c>
      <c r="AK2146">
        <v>231267000</v>
      </c>
      <c r="AL2146">
        <v>2775204000</v>
      </c>
      <c r="AM2146" t="s">
        <v>195</v>
      </c>
      <c r="AN2146">
        <v>0</v>
      </c>
      <c r="AO2146" t="s">
        <v>5011</v>
      </c>
      <c r="AP2146">
        <v>15614197</v>
      </c>
      <c r="AQ2146">
        <v>72030205</v>
      </c>
      <c r="AR2146">
        <v>205435726</v>
      </c>
      <c r="AS2146">
        <v>211928945</v>
      </c>
      <c r="AT2146">
        <v>114188554</v>
      </c>
      <c r="AU2146">
        <v>141179964</v>
      </c>
      <c r="AV2146">
        <v>256169003</v>
      </c>
      <c r="AW2146">
        <v>388252047</v>
      </c>
      <c r="AX2146">
        <v>376201931</v>
      </c>
      <c r="AY2146">
        <v>325117504</v>
      </c>
      <c r="AZ2146">
        <v>388152238</v>
      </c>
      <c r="BA2146">
        <v>280933686</v>
      </c>
      <c r="BB2146" t="s">
        <v>3796</v>
      </c>
      <c r="BC2146" t="s">
        <v>3797</v>
      </c>
      <c r="BD2146" t="s">
        <v>3813</v>
      </c>
      <c r="BE2146" t="s">
        <v>4605</v>
      </c>
      <c r="BF2146" t="s">
        <v>3734</v>
      </c>
      <c r="BG2146" t="s">
        <v>7442</v>
      </c>
      <c r="BH2146" t="s">
        <v>4947</v>
      </c>
      <c r="BI2146" t="s">
        <v>195</v>
      </c>
      <c r="BJ2146" t="s">
        <v>195</v>
      </c>
      <c r="BK2146" t="s">
        <v>3828</v>
      </c>
      <c r="BL2146" t="s">
        <v>7449</v>
      </c>
      <c r="BM2146" t="s">
        <v>4949</v>
      </c>
      <c r="BN2146" t="s">
        <v>6153</v>
      </c>
      <c r="BO2146" t="s">
        <v>4950</v>
      </c>
      <c r="BP2146" s="441" t="str">
        <f t="shared" si="33"/>
        <v>WA.2378.EBA.994.002.AE.521111</v>
      </c>
    </row>
    <row r="2147" spans="1:68">
      <c r="A2147" t="s">
        <v>4935</v>
      </c>
      <c r="B2147" t="s">
        <v>4936</v>
      </c>
      <c r="C2147" t="s">
        <v>4937</v>
      </c>
      <c r="D2147" t="s">
        <v>3795</v>
      </c>
      <c r="E2147" t="s">
        <v>197</v>
      </c>
      <c r="F2147" t="s">
        <v>3812</v>
      </c>
      <c r="G2147" t="s">
        <v>820</v>
      </c>
      <c r="H2147" t="s">
        <v>4938</v>
      </c>
      <c r="I2147">
        <v>9</v>
      </c>
      <c r="J2147" t="s">
        <v>5716</v>
      </c>
      <c r="K2147">
        <v>1</v>
      </c>
      <c r="L2147" t="s">
        <v>546</v>
      </c>
      <c r="M2147" t="s">
        <v>551</v>
      </c>
      <c r="N2147" t="s">
        <v>93</v>
      </c>
      <c r="O2147" t="s">
        <v>552</v>
      </c>
      <c r="P2147" t="s">
        <v>8</v>
      </c>
      <c r="Q2147" t="s">
        <v>4570</v>
      </c>
      <c r="R2147" t="s">
        <v>4940</v>
      </c>
      <c r="S2147" t="s">
        <v>195</v>
      </c>
      <c r="T2147" t="s">
        <v>4570</v>
      </c>
      <c r="U2147" t="s">
        <v>4570</v>
      </c>
      <c r="V2147" t="s">
        <v>4496</v>
      </c>
      <c r="W2147" t="s">
        <v>4570</v>
      </c>
      <c r="X2147" t="s">
        <v>7450</v>
      </c>
      <c r="Y2147" t="s">
        <v>7451</v>
      </c>
      <c r="Z2147" t="s">
        <v>8</v>
      </c>
      <c r="AA2147">
        <v>0</v>
      </c>
      <c r="AB2147" t="s">
        <v>195</v>
      </c>
      <c r="AC2147">
        <v>0</v>
      </c>
      <c r="AD2147" t="s">
        <v>195</v>
      </c>
      <c r="AE2147">
        <v>0</v>
      </c>
      <c r="AF2147" t="s">
        <v>195</v>
      </c>
      <c r="AG2147">
        <v>0</v>
      </c>
      <c r="AH2147" t="s">
        <v>195</v>
      </c>
      <c r="AI2147">
        <v>12</v>
      </c>
      <c r="AJ2147" t="s">
        <v>97</v>
      </c>
      <c r="AK2147">
        <v>25000000</v>
      </c>
      <c r="AL2147">
        <v>300000000</v>
      </c>
      <c r="AM2147" t="s">
        <v>195</v>
      </c>
      <c r="AN2147">
        <v>0</v>
      </c>
      <c r="AO2147" t="s">
        <v>4943</v>
      </c>
      <c r="AP2147">
        <v>1694446</v>
      </c>
      <c r="AQ2147">
        <v>7816688</v>
      </c>
      <c r="AR2147">
        <v>22293799</v>
      </c>
      <c r="AS2147">
        <v>23276093</v>
      </c>
      <c r="AT2147">
        <v>25394711</v>
      </c>
      <c r="AU2147">
        <v>28736491</v>
      </c>
      <c r="AV2147">
        <v>28459604</v>
      </c>
      <c r="AW2147">
        <v>46378943</v>
      </c>
      <c r="AX2147">
        <v>44770638</v>
      </c>
      <c r="AY2147">
        <v>38352533</v>
      </c>
      <c r="AZ2147">
        <v>31666581</v>
      </c>
      <c r="BA2147">
        <v>1159473</v>
      </c>
      <c r="BB2147" t="s">
        <v>3796</v>
      </c>
      <c r="BC2147" t="s">
        <v>3797</v>
      </c>
      <c r="BD2147" t="s">
        <v>3813</v>
      </c>
      <c r="BE2147" t="s">
        <v>4605</v>
      </c>
      <c r="BF2147" t="s">
        <v>3734</v>
      </c>
      <c r="BG2147" t="s">
        <v>7392</v>
      </c>
      <c r="BH2147" t="s">
        <v>4947</v>
      </c>
      <c r="BI2147" t="s">
        <v>195</v>
      </c>
      <c r="BJ2147" t="s">
        <v>195</v>
      </c>
      <c r="BK2147" t="s">
        <v>3830</v>
      </c>
      <c r="BL2147" t="s">
        <v>7452</v>
      </c>
      <c r="BM2147" t="s">
        <v>4949</v>
      </c>
      <c r="BN2147" t="s">
        <v>6754</v>
      </c>
      <c r="BO2147" t="s">
        <v>4950</v>
      </c>
      <c r="BP2147" s="441" t="str">
        <f t="shared" si="33"/>
        <v>WA.2378.EBA.994.002.AB.521114</v>
      </c>
    </row>
    <row r="2148" spans="1:68">
      <c r="A2148" t="s">
        <v>5010</v>
      </c>
      <c r="B2148" t="s">
        <v>4936</v>
      </c>
      <c r="C2148" t="s">
        <v>4937</v>
      </c>
      <c r="D2148" t="s">
        <v>3795</v>
      </c>
      <c r="E2148" t="s">
        <v>197</v>
      </c>
      <c r="F2148" t="s">
        <v>3812</v>
      </c>
      <c r="G2148" t="s">
        <v>820</v>
      </c>
      <c r="H2148" t="s">
        <v>4938</v>
      </c>
      <c r="I2148">
        <v>9</v>
      </c>
      <c r="J2148" t="s">
        <v>5716</v>
      </c>
      <c r="K2148">
        <v>1</v>
      </c>
      <c r="L2148" t="s">
        <v>546</v>
      </c>
      <c r="M2148" t="s">
        <v>551</v>
      </c>
      <c r="N2148" t="s">
        <v>93</v>
      </c>
      <c r="O2148" t="s">
        <v>552</v>
      </c>
      <c r="P2148" t="s">
        <v>8</v>
      </c>
      <c r="Q2148" t="s">
        <v>4570</v>
      </c>
      <c r="R2148" t="s">
        <v>4940</v>
      </c>
      <c r="S2148" t="s">
        <v>195</v>
      </c>
      <c r="T2148" t="s">
        <v>4570</v>
      </c>
      <c r="U2148" t="s">
        <v>4570</v>
      </c>
      <c r="V2148" t="s">
        <v>4496</v>
      </c>
      <c r="W2148" t="s">
        <v>4570</v>
      </c>
      <c r="X2148" t="s">
        <v>7450</v>
      </c>
      <c r="Y2148" t="s">
        <v>7451</v>
      </c>
      <c r="Z2148" t="s">
        <v>8</v>
      </c>
      <c r="AA2148">
        <v>0</v>
      </c>
      <c r="AB2148" t="s">
        <v>195</v>
      </c>
      <c r="AC2148">
        <v>0</v>
      </c>
      <c r="AD2148" t="s">
        <v>195</v>
      </c>
      <c r="AE2148">
        <v>0</v>
      </c>
      <c r="AF2148" t="s">
        <v>195</v>
      </c>
      <c r="AG2148">
        <v>0</v>
      </c>
      <c r="AH2148" t="s">
        <v>195</v>
      </c>
      <c r="AI2148">
        <v>12</v>
      </c>
      <c r="AJ2148" t="s">
        <v>97</v>
      </c>
      <c r="AK2148">
        <v>25000000</v>
      </c>
      <c r="AL2148">
        <v>300000000</v>
      </c>
      <c r="AM2148" t="s">
        <v>195</v>
      </c>
      <c r="AN2148">
        <v>0</v>
      </c>
      <c r="AO2148" t="s">
        <v>5011</v>
      </c>
      <c r="AP2148">
        <v>1687897</v>
      </c>
      <c r="AQ2148">
        <v>7786477</v>
      </c>
      <c r="AR2148">
        <v>22207635</v>
      </c>
      <c r="AS2148">
        <v>22909553</v>
      </c>
      <c r="AT2148">
        <v>12343801</v>
      </c>
      <c r="AU2148">
        <v>15261577</v>
      </c>
      <c r="AV2148">
        <v>27691911</v>
      </c>
      <c r="AW2148">
        <v>41970109</v>
      </c>
      <c r="AX2148">
        <v>40667489</v>
      </c>
      <c r="AY2148">
        <v>35145255</v>
      </c>
      <c r="AZ2148">
        <v>41959320</v>
      </c>
      <c r="BA2148">
        <v>30368976</v>
      </c>
      <c r="BB2148" t="s">
        <v>3796</v>
      </c>
      <c r="BC2148" t="s">
        <v>3797</v>
      </c>
      <c r="BD2148" t="s">
        <v>3813</v>
      </c>
      <c r="BE2148" t="s">
        <v>4605</v>
      </c>
      <c r="BF2148" t="s">
        <v>3734</v>
      </c>
      <c r="BG2148" t="s">
        <v>7392</v>
      </c>
      <c r="BH2148" t="s">
        <v>4947</v>
      </c>
      <c r="BI2148" t="s">
        <v>195</v>
      </c>
      <c r="BJ2148" t="s">
        <v>195</v>
      </c>
      <c r="BK2148" t="s">
        <v>3830</v>
      </c>
      <c r="BL2148" t="s">
        <v>7452</v>
      </c>
      <c r="BM2148" t="s">
        <v>4949</v>
      </c>
      <c r="BN2148" t="s">
        <v>6754</v>
      </c>
      <c r="BO2148" t="s">
        <v>4950</v>
      </c>
      <c r="BP2148" s="441" t="str">
        <f t="shared" si="33"/>
        <v>WA.2378.EBA.994.002.AB.521114</v>
      </c>
    </row>
    <row r="2149" spans="1:68">
      <c r="A2149" t="s">
        <v>4935</v>
      </c>
      <c r="B2149" t="s">
        <v>4936</v>
      </c>
      <c r="C2149" t="s">
        <v>4937</v>
      </c>
      <c r="D2149" t="s">
        <v>3795</v>
      </c>
      <c r="E2149" t="s">
        <v>197</v>
      </c>
      <c r="F2149" t="s">
        <v>3812</v>
      </c>
      <c r="G2149" t="s">
        <v>820</v>
      </c>
      <c r="H2149" t="s">
        <v>4938</v>
      </c>
      <c r="I2149">
        <v>9</v>
      </c>
      <c r="J2149" t="s">
        <v>5716</v>
      </c>
      <c r="K2149">
        <v>1</v>
      </c>
      <c r="L2149" t="s">
        <v>546</v>
      </c>
      <c r="M2149" t="s">
        <v>558</v>
      </c>
      <c r="N2149" t="s">
        <v>103</v>
      </c>
      <c r="O2149" t="s">
        <v>559</v>
      </c>
      <c r="P2149" t="s">
        <v>8</v>
      </c>
      <c r="Q2149" t="s">
        <v>4570</v>
      </c>
      <c r="R2149" t="s">
        <v>4940</v>
      </c>
      <c r="S2149" t="s">
        <v>195</v>
      </c>
      <c r="T2149" t="s">
        <v>4570</v>
      </c>
      <c r="U2149" t="s">
        <v>4570</v>
      </c>
      <c r="V2149" t="s">
        <v>5395</v>
      </c>
      <c r="W2149" t="s">
        <v>4496</v>
      </c>
      <c r="X2149" t="s">
        <v>7453</v>
      </c>
      <c r="Y2149" t="s">
        <v>7454</v>
      </c>
      <c r="Z2149" t="s">
        <v>8</v>
      </c>
      <c r="AA2149">
        <v>0</v>
      </c>
      <c r="AB2149" t="s">
        <v>195</v>
      </c>
      <c r="AC2149">
        <v>0</v>
      </c>
      <c r="AD2149" t="s">
        <v>195</v>
      </c>
      <c r="AE2149">
        <v>0</v>
      </c>
      <c r="AF2149" t="s">
        <v>195</v>
      </c>
      <c r="AG2149">
        <v>0</v>
      </c>
      <c r="AH2149" t="s">
        <v>195</v>
      </c>
      <c r="AI2149">
        <v>12</v>
      </c>
      <c r="AJ2149" t="s">
        <v>32</v>
      </c>
      <c r="AK2149">
        <v>2420000</v>
      </c>
      <c r="AL2149">
        <v>29040000</v>
      </c>
      <c r="AM2149" t="s">
        <v>195</v>
      </c>
      <c r="AN2149">
        <v>0</v>
      </c>
      <c r="AO2149" t="s">
        <v>4943</v>
      </c>
      <c r="AP2149">
        <v>164022</v>
      </c>
      <c r="AQ2149">
        <v>756655</v>
      </c>
      <c r="AR2149">
        <v>2158040</v>
      </c>
      <c r="AS2149">
        <v>2253126</v>
      </c>
      <c r="AT2149">
        <v>2458208</v>
      </c>
      <c r="AU2149">
        <v>2781692</v>
      </c>
      <c r="AV2149">
        <v>2754890</v>
      </c>
      <c r="AW2149">
        <v>4489482</v>
      </c>
      <c r="AX2149">
        <v>4333798</v>
      </c>
      <c r="AY2149">
        <v>3712525</v>
      </c>
      <c r="AZ2149">
        <v>3065325</v>
      </c>
      <c r="BA2149">
        <v>112237</v>
      </c>
      <c r="BB2149" t="s">
        <v>3796</v>
      </c>
      <c r="BC2149" t="s">
        <v>3797</v>
      </c>
      <c r="BD2149" t="s">
        <v>3813</v>
      </c>
      <c r="BE2149" t="s">
        <v>4605</v>
      </c>
      <c r="BF2149" t="s">
        <v>3734</v>
      </c>
      <c r="BG2149" t="s">
        <v>5719</v>
      </c>
      <c r="BH2149" t="s">
        <v>4947</v>
      </c>
      <c r="BI2149" t="s">
        <v>195</v>
      </c>
      <c r="BJ2149" t="s">
        <v>195</v>
      </c>
      <c r="BK2149" t="s">
        <v>3835</v>
      </c>
      <c r="BL2149" t="s">
        <v>7455</v>
      </c>
      <c r="BM2149" t="s">
        <v>4949</v>
      </c>
      <c r="BN2149" t="s">
        <v>5721</v>
      </c>
      <c r="BO2149" t="s">
        <v>4950</v>
      </c>
      <c r="BP2149" s="441" t="str">
        <f t="shared" si="33"/>
        <v>WA.2378.EBA.994.002.AD.521115</v>
      </c>
    </row>
    <row r="2150" spans="1:68">
      <c r="A2150" t="s">
        <v>4935</v>
      </c>
      <c r="B2150" t="s">
        <v>4936</v>
      </c>
      <c r="C2150" t="s">
        <v>4937</v>
      </c>
      <c r="D2150" t="s">
        <v>3795</v>
      </c>
      <c r="E2150" t="s">
        <v>197</v>
      </c>
      <c r="F2150" t="s">
        <v>3812</v>
      </c>
      <c r="G2150" t="s">
        <v>820</v>
      </c>
      <c r="H2150" t="s">
        <v>4938</v>
      </c>
      <c r="I2150">
        <v>9</v>
      </c>
      <c r="J2150" t="s">
        <v>5716</v>
      </c>
      <c r="K2150">
        <v>1</v>
      </c>
      <c r="L2150" t="s">
        <v>546</v>
      </c>
      <c r="M2150" t="s">
        <v>558</v>
      </c>
      <c r="N2150" t="s">
        <v>103</v>
      </c>
      <c r="O2150" t="s">
        <v>559</v>
      </c>
      <c r="P2150" t="s">
        <v>8</v>
      </c>
      <c r="Q2150" t="s">
        <v>4570</v>
      </c>
      <c r="R2150" t="s">
        <v>4940</v>
      </c>
      <c r="S2150" t="s">
        <v>195</v>
      </c>
      <c r="T2150" t="s">
        <v>4570</v>
      </c>
      <c r="U2150" t="s">
        <v>4570</v>
      </c>
      <c r="V2150" t="s">
        <v>5401</v>
      </c>
      <c r="W2150" t="s">
        <v>4951</v>
      </c>
      <c r="X2150" t="s">
        <v>7456</v>
      </c>
      <c r="Y2150" t="s">
        <v>7457</v>
      </c>
      <c r="Z2150" t="s">
        <v>8</v>
      </c>
      <c r="AA2150">
        <v>0</v>
      </c>
      <c r="AB2150" t="s">
        <v>195</v>
      </c>
      <c r="AC2150">
        <v>0</v>
      </c>
      <c r="AD2150" t="s">
        <v>195</v>
      </c>
      <c r="AE2150">
        <v>0</v>
      </c>
      <c r="AF2150" t="s">
        <v>195</v>
      </c>
      <c r="AG2150">
        <v>0</v>
      </c>
      <c r="AH2150" t="s">
        <v>195</v>
      </c>
      <c r="AI2150">
        <v>12</v>
      </c>
      <c r="AJ2150" t="s">
        <v>32</v>
      </c>
      <c r="AK2150">
        <v>4770000</v>
      </c>
      <c r="AL2150">
        <v>57240000</v>
      </c>
      <c r="AM2150" t="s">
        <v>195</v>
      </c>
      <c r="AN2150">
        <v>0</v>
      </c>
      <c r="AO2150" t="s">
        <v>4943</v>
      </c>
      <c r="AP2150">
        <v>323300</v>
      </c>
      <c r="AQ2150">
        <v>1491424</v>
      </c>
      <c r="AR2150">
        <v>4253657</v>
      </c>
      <c r="AS2150">
        <v>4441079</v>
      </c>
      <c r="AT2150">
        <v>4845311</v>
      </c>
      <c r="AU2150">
        <v>5482922</v>
      </c>
      <c r="AV2150">
        <v>5430092</v>
      </c>
      <c r="AW2150">
        <v>8849102</v>
      </c>
      <c r="AX2150">
        <v>8542238</v>
      </c>
      <c r="AY2150">
        <v>7317663</v>
      </c>
      <c r="AZ2150">
        <v>6041984</v>
      </c>
      <c r="BA2150">
        <v>221228</v>
      </c>
      <c r="BB2150" t="s">
        <v>3796</v>
      </c>
      <c r="BC2150" t="s">
        <v>3797</v>
      </c>
      <c r="BD2150" t="s">
        <v>3813</v>
      </c>
      <c r="BE2150" t="s">
        <v>4605</v>
      </c>
      <c r="BF2150" t="s">
        <v>3734</v>
      </c>
      <c r="BG2150" t="s">
        <v>5719</v>
      </c>
      <c r="BH2150" t="s">
        <v>4947</v>
      </c>
      <c r="BI2150" t="s">
        <v>195</v>
      </c>
      <c r="BJ2150" t="s">
        <v>195</v>
      </c>
      <c r="BK2150" t="s">
        <v>3835</v>
      </c>
      <c r="BL2150" t="s">
        <v>7458</v>
      </c>
      <c r="BM2150" t="s">
        <v>4949</v>
      </c>
      <c r="BN2150" t="s">
        <v>5721</v>
      </c>
      <c r="BO2150" t="s">
        <v>4950</v>
      </c>
      <c r="BP2150" s="441" t="str">
        <f t="shared" si="33"/>
        <v>WA.2378.EBA.994.002.AD.521115</v>
      </c>
    </row>
    <row r="2151" spans="1:68">
      <c r="A2151" t="s">
        <v>4935</v>
      </c>
      <c r="B2151" t="s">
        <v>4936</v>
      </c>
      <c r="C2151" t="s">
        <v>4937</v>
      </c>
      <c r="D2151" t="s">
        <v>3795</v>
      </c>
      <c r="E2151" t="s">
        <v>197</v>
      </c>
      <c r="F2151" t="s">
        <v>3812</v>
      </c>
      <c r="G2151" t="s">
        <v>820</v>
      </c>
      <c r="H2151" t="s">
        <v>4938</v>
      </c>
      <c r="I2151">
        <v>9</v>
      </c>
      <c r="J2151" t="s">
        <v>5716</v>
      </c>
      <c r="K2151">
        <v>1</v>
      </c>
      <c r="L2151" t="s">
        <v>546</v>
      </c>
      <c r="M2151" t="s">
        <v>558</v>
      </c>
      <c r="N2151" t="s">
        <v>103</v>
      </c>
      <c r="O2151" t="s">
        <v>559</v>
      </c>
      <c r="P2151" t="s">
        <v>8</v>
      </c>
      <c r="Q2151" t="s">
        <v>4570</v>
      </c>
      <c r="R2151" t="s">
        <v>4940</v>
      </c>
      <c r="S2151" t="s">
        <v>195</v>
      </c>
      <c r="T2151" t="s">
        <v>4570</v>
      </c>
      <c r="U2151" t="s">
        <v>4570</v>
      </c>
      <c r="V2151" t="s">
        <v>3769</v>
      </c>
      <c r="W2151" t="s">
        <v>5001</v>
      </c>
      <c r="X2151" t="s">
        <v>7459</v>
      </c>
      <c r="Y2151" t="s">
        <v>7460</v>
      </c>
      <c r="Z2151" t="s">
        <v>8</v>
      </c>
      <c r="AA2151">
        <v>0</v>
      </c>
      <c r="AB2151" t="s">
        <v>195</v>
      </c>
      <c r="AC2151">
        <v>0</v>
      </c>
      <c r="AD2151" t="s">
        <v>195</v>
      </c>
      <c r="AE2151">
        <v>0</v>
      </c>
      <c r="AF2151" t="s">
        <v>195</v>
      </c>
      <c r="AG2151">
        <v>0</v>
      </c>
      <c r="AH2151" t="s">
        <v>195</v>
      </c>
      <c r="AI2151">
        <v>12</v>
      </c>
      <c r="AJ2151" t="s">
        <v>32</v>
      </c>
      <c r="AK2151">
        <v>2120000</v>
      </c>
      <c r="AL2151">
        <v>25440000</v>
      </c>
      <c r="AM2151" t="s">
        <v>195</v>
      </c>
      <c r="AN2151">
        <v>0</v>
      </c>
      <c r="AO2151" t="s">
        <v>4943</v>
      </c>
      <c r="AP2151">
        <v>143689</v>
      </c>
      <c r="AQ2151">
        <v>662855</v>
      </c>
      <c r="AR2151">
        <v>1890514</v>
      </c>
      <c r="AS2151">
        <v>1973813</v>
      </c>
      <c r="AT2151">
        <v>2153471</v>
      </c>
      <c r="AU2151">
        <v>2436854</v>
      </c>
      <c r="AV2151">
        <v>2413374</v>
      </c>
      <c r="AW2151">
        <v>3932934</v>
      </c>
      <c r="AX2151">
        <v>3796550</v>
      </c>
      <c r="AY2151">
        <v>3252295</v>
      </c>
      <c r="AZ2151">
        <v>2685326</v>
      </c>
      <c r="BA2151">
        <v>98325</v>
      </c>
      <c r="BB2151" t="s">
        <v>3796</v>
      </c>
      <c r="BC2151" t="s">
        <v>3797</v>
      </c>
      <c r="BD2151" t="s">
        <v>3813</v>
      </c>
      <c r="BE2151" t="s">
        <v>4605</v>
      </c>
      <c r="BF2151" t="s">
        <v>3734</v>
      </c>
      <c r="BG2151" t="s">
        <v>5719</v>
      </c>
      <c r="BH2151" t="s">
        <v>4947</v>
      </c>
      <c r="BI2151" t="s">
        <v>195</v>
      </c>
      <c r="BJ2151" t="s">
        <v>195</v>
      </c>
      <c r="BK2151" t="s">
        <v>3835</v>
      </c>
      <c r="BL2151" t="s">
        <v>7461</v>
      </c>
      <c r="BM2151" t="s">
        <v>4949</v>
      </c>
      <c r="BN2151" t="s">
        <v>5721</v>
      </c>
      <c r="BO2151" t="s">
        <v>4950</v>
      </c>
      <c r="BP2151" s="441" t="str">
        <f t="shared" si="33"/>
        <v>WA.2378.EBA.994.002.AD.521115</v>
      </c>
    </row>
    <row r="2152" spans="1:68">
      <c r="A2152" t="s">
        <v>4935</v>
      </c>
      <c r="B2152" t="s">
        <v>4936</v>
      </c>
      <c r="C2152" t="s">
        <v>4937</v>
      </c>
      <c r="D2152" t="s">
        <v>3795</v>
      </c>
      <c r="E2152" t="s">
        <v>197</v>
      </c>
      <c r="F2152" t="s">
        <v>3812</v>
      </c>
      <c r="G2152" t="s">
        <v>820</v>
      </c>
      <c r="H2152" t="s">
        <v>4938</v>
      </c>
      <c r="I2152">
        <v>9</v>
      </c>
      <c r="J2152" t="s">
        <v>5716</v>
      </c>
      <c r="K2152">
        <v>1</v>
      </c>
      <c r="L2152" t="s">
        <v>546</v>
      </c>
      <c r="M2152" t="s">
        <v>558</v>
      </c>
      <c r="N2152" t="s">
        <v>103</v>
      </c>
      <c r="O2152" t="s">
        <v>559</v>
      </c>
      <c r="P2152" t="s">
        <v>8</v>
      </c>
      <c r="Q2152" t="s">
        <v>4570</v>
      </c>
      <c r="R2152" t="s">
        <v>4940</v>
      </c>
      <c r="S2152" t="s">
        <v>195</v>
      </c>
      <c r="T2152" t="s">
        <v>4570</v>
      </c>
      <c r="U2152" t="s">
        <v>4570</v>
      </c>
      <c r="V2152" t="s">
        <v>5727</v>
      </c>
      <c r="W2152" t="s">
        <v>5092</v>
      </c>
      <c r="X2152" t="s">
        <v>7462</v>
      </c>
      <c r="Y2152" t="s">
        <v>7463</v>
      </c>
      <c r="Z2152" t="s">
        <v>8</v>
      </c>
      <c r="AA2152">
        <v>0</v>
      </c>
      <c r="AB2152" t="s">
        <v>195</v>
      </c>
      <c r="AC2152">
        <v>0</v>
      </c>
      <c r="AD2152" t="s">
        <v>195</v>
      </c>
      <c r="AE2152">
        <v>0</v>
      </c>
      <c r="AF2152" t="s">
        <v>195</v>
      </c>
      <c r="AG2152">
        <v>0</v>
      </c>
      <c r="AH2152" t="s">
        <v>195</v>
      </c>
      <c r="AI2152">
        <v>12</v>
      </c>
      <c r="AJ2152" t="s">
        <v>32</v>
      </c>
      <c r="AK2152">
        <v>3720000</v>
      </c>
      <c r="AL2152">
        <v>44640000</v>
      </c>
      <c r="AM2152" t="s">
        <v>195</v>
      </c>
      <c r="AN2152">
        <v>0</v>
      </c>
      <c r="AO2152" t="s">
        <v>4943</v>
      </c>
      <c r="AP2152">
        <v>252134</v>
      </c>
      <c r="AQ2152">
        <v>1163123</v>
      </c>
      <c r="AR2152">
        <v>3317317</v>
      </c>
      <c r="AS2152">
        <v>3463483</v>
      </c>
      <c r="AT2152">
        <v>3778733</v>
      </c>
      <c r="AU2152">
        <v>4275990</v>
      </c>
      <c r="AV2152">
        <v>4234789</v>
      </c>
      <c r="AW2152">
        <v>6901187</v>
      </c>
      <c r="AX2152">
        <v>6661871</v>
      </c>
      <c r="AY2152">
        <v>5706857</v>
      </c>
      <c r="AZ2152">
        <v>4711987</v>
      </c>
      <c r="BA2152">
        <v>172529</v>
      </c>
      <c r="BB2152" t="s">
        <v>3796</v>
      </c>
      <c r="BC2152" t="s">
        <v>3797</v>
      </c>
      <c r="BD2152" t="s">
        <v>3813</v>
      </c>
      <c r="BE2152" t="s">
        <v>4605</v>
      </c>
      <c r="BF2152" t="s">
        <v>3734</v>
      </c>
      <c r="BG2152" t="s">
        <v>5719</v>
      </c>
      <c r="BH2152" t="s">
        <v>4947</v>
      </c>
      <c r="BI2152" t="s">
        <v>195</v>
      </c>
      <c r="BJ2152" t="s">
        <v>195</v>
      </c>
      <c r="BK2152" t="s">
        <v>3835</v>
      </c>
      <c r="BL2152" t="s">
        <v>7464</v>
      </c>
      <c r="BM2152" t="s">
        <v>4949</v>
      </c>
      <c r="BN2152" t="s">
        <v>5721</v>
      </c>
      <c r="BO2152" t="s">
        <v>4950</v>
      </c>
      <c r="BP2152" s="441" t="str">
        <f t="shared" si="33"/>
        <v>WA.2378.EBA.994.002.AD.521115</v>
      </c>
    </row>
    <row r="2153" spans="1:68">
      <c r="A2153" t="s">
        <v>4935</v>
      </c>
      <c r="B2153" t="s">
        <v>4936</v>
      </c>
      <c r="C2153" t="s">
        <v>4937</v>
      </c>
      <c r="D2153" t="s">
        <v>3795</v>
      </c>
      <c r="E2153" t="s">
        <v>197</v>
      </c>
      <c r="F2153" t="s">
        <v>3812</v>
      </c>
      <c r="G2153" t="s">
        <v>820</v>
      </c>
      <c r="H2153" t="s">
        <v>4938</v>
      </c>
      <c r="I2153">
        <v>9</v>
      </c>
      <c r="J2153" t="s">
        <v>5716</v>
      </c>
      <c r="K2153">
        <v>1</v>
      </c>
      <c r="L2153" t="s">
        <v>546</v>
      </c>
      <c r="M2153" t="s">
        <v>558</v>
      </c>
      <c r="N2153" t="s">
        <v>103</v>
      </c>
      <c r="O2153" t="s">
        <v>559</v>
      </c>
      <c r="P2153" t="s">
        <v>8</v>
      </c>
      <c r="Q2153" t="s">
        <v>4570</v>
      </c>
      <c r="R2153" t="s">
        <v>4940</v>
      </c>
      <c r="S2153" t="s">
        <v>195</v>
      </c>
      <c r="T2153" t="s">
        <v>4570</v>
      </c>
      <c r="U2153" t="s">
        <v>4570</v>
      </c>
      <c r="V2153" t="s">
        <v>5735</v>
      </c>
      <c r="W2153" t="s">
        <v>5096</v>
      </c>
      <c r="X2153" t="s">
        <v>7465</v>
      </c>
      <c r="Y2153" t="s">
        <v>7466</v>
      </c>
      <c r="Z2153" t="s">
        <v>8</v>
      </c>
      <c r="AA2153">
        <v>0</v>
      </c>
      <c r="AB2153" t="s">
        <v>195</v>
      </c>
      <c r="AC2153">
        <v>0</v>
      </c>
      <c r="AD2153" t="s">
        <v>195</v>
      </c>
      <c r="AE2153">
        <v>0</v>
      </c>
      <c r="AF2153" t="s">
        <v>195</v>
      </c>
      <c r="AG2153">
        <v>0</v>
      </c>
      <c r="AH2153" t="s">
        <v>195</v>
      </c>
      <c r="AI2153">
        <v>24</v>
      </c>
      <c r="AJ2153" t="s">
        <v>32</v>
      </c>
      <c r="AK2153">
        <v>1580000</v>
      </c>
      <c r="AL2153">
        <v>37920000</v>
      </c>
      <c r="AM2153" t="s">
        <v>195</v>
      </c>
      <c r="AN2153">
        <v>0</v>
      </c>
      <c r="AO2153" t="s">
        <v>4943</v>
      </c>
      <c r="AP2153">
        <v>214178</v>
      </c>
      <c r="AQ2153">
        <v>988029</v>
      </c>
      <c r="AR2153">
        <v>2817936</v>
      </c>
      <c r="AS2153">
        <v>2942098</v>
      </c>
      <c r="AT2153">
        <v>3209891</v>
      </c>
      <c r="AU2153">
        <v>3632292</v>
      </c>
      <c r="AV2153">
        <v>3597294</v>
      </c>
      <c r="AW2153">
        <v>5862298</v>
      </c>
      <c r="AX2153">
        <v>5659009</v>
      </c>
      <c r="AY2153">
        <v>4847760</v>
      </c>
      <c r="AZ2153">
        <v>4002656</v>
      </c>
      <c r="BA2153">
        <v>146559</v>
      </c>
      <c r="BB2153" t="s">
        <v>3796</v>
      </c>
      <c r="BC2153" t="s">
        <v>3797</v>
      </c>
      <c r="BD2153" t="s">
        <v>3813</v>
      </c>
      <c r="BE2153" t="s">
        <v>4605</v>
      </c>
      <c r="BF2153" t="s">
        <v>3734</v>
      </c>
      <c r="BG2153" t="s">
        <v>5719</v>
      </c>
      <c r="BH2153" t="s">
        <v>4947</v>
      </c>
      <c r="BI2153" t="s">
        <v>195</v>
      </c>
      <c r="BJ2153" t="s">
        <v>195</v>
      </c>
      <c r="BK2153" t="s">
        <v>3835</v>
      </c>
      <c r="BL2153" t="s">
        <v>7467</v>
      </c>
      <c r="BM2153" t="s">
        <v>4949</v>
      </c>
      <c r="BN2153" t="s">
        <v>5721</v>
      </c>
      <c r="BO2153" t="s">
        <v>4950</v>
      </c>
      <c r="BP2153" s="441" t="str">
        <f t="shared" si="33"/>
        <v>WA.2378.EBA.994.002.AD.521115</v>
      </c>
    </row>
    <row r="2154" spans="1:68">
      <c r="A2154" t="s">
        <v>4935</v>
      </c>
      <c r="B2154" t="s">
        <v>4936</v>
      </c>
      <c r="C2154" t="s">
        <v>4937</v>
      </c>
      <c r="D2154" t="s">
        <v>3795</v>
      </c>
      <c r="E2154" t="s">
        <v>197</v>
      </c>
      <c r="F2154" t="s">
        <v>3812</v>
      </c>
      <c r="G2154" t="s">
        <v>820</v>
      </c>
      <c r="H2154" t="s">
        <v>4938</v>
      </c>
      <c r="I2154">
        <v>9</v>
      </c>
      <c r="J2154" t="s">
        <v>5716</v>
      </c>
      <c r="K2154">
        <v>1</v>
      </c>
      <c r="L2154" t="s">
        <v>546</v>
      </c>
      <c r="M2154" t="s">
        <v>558</v>
      </c>
      <c r="N2154" t="s">
        <v>103</v>
      </c>
      <c r="O2154" t="s">
        <v>559</v>
      </c>
      <c r="P2154" t="s">
        <v>8</v>
      </c>
      <c r="Q2154" t="s">
        <v>4570</v>
      </c>
      <c r="R2154" t="s">
        <v>4940</v>
      </c>
      <c r="S2154" t="s">
        <v>195</v>
      </c>
      <c r="T2154" t="s">
        <v>4570</v>
      </c>
      <c r="U2154" t="s">
        <v>4570</v>
      </c>
      <c r="V2154" t="s">
        <v>6441</v>
      </c>
      <c r="W2154" t="s">
        <v>5265</v>
      </c>
      <c r="X2154" t="s">
        <v>7468</v>
      </c>
      <c r="Y2154" t="s">
        <v>7469</v>
      </c>
      <c r="Z2154" t="s">
        <v>8</v>
      </c>
      <c r="AA2154">
        <v>0</v>
      </c>
      <c r="AB2154" t="s">
        <v>195</v>
      </c>
      <c r="AC2154">
        <v>0</v>
      </c>
      <c r="AD2154" t="s">
        <v>195</v>
      </c>
      <c r="AE2154">
        <v>0</v>
      </c>
      <c r="AF2154" t="s">
        <v>195</v>
      </c>
      <c r="AG2154">
        <v>0</v>
      </c>
      <c r="AH2154" t="s">
        <v>195</v>
      </c>
      <c r="AI2154">
        <v>24</v>
      </c>
      <c r="AJ2154" t="s">
        <v>32</v>
      </c>
      <c r="AK2154">
        <v>1365000</v>
      </c>
      <c r="AL2154">
        <v>32760000</v>
      </c>
      <c r="AM2154" t="s">
        <v>195</v>
      </c>
      <c r="AN2154">
        <v>0</v>
      </c>
      <c r="AO2154" t="s">
        <v>4943</v>
      </c>
      <c r="AP2154">
        <v>185034</v>
      </c>
      <c r="AQ2154">
        <v>853582</v>
      </c>
      <c r="AR2154">
        <v>2434483</v>
      </c>
      <c r="AS2154">
        <v>2541749</v>
      </c>
      <c r="AT2154">
        <v>2773102</v>
      </c>
      <c r="AU2154">
        <v>3138025</v>
      </c>
      <c r="AV2154">
        <v>3107789</v>
      </c>
      <c r="AW2154">
        <v>5064581</v>
      </c>
      <c r="AX2154">
        <v>4888954</v>
      </c>
      <c r="AY2154">
        <v>4188097</v>
      </c>
      <c r="AZ2154">
        <v>3457991</v>
      </c>
      <c r="BA2154">
        <v>126613</v>
      </c>
      <c r="BB2154" t="s">
        <v>3796</v>
      </c>
      <c r="BC2154" t="s">
        <v>3797</v>
      </c>
      <c r="BD2154" t="s">
        <v>3813</v>
      </c>
      <c r="BE2154" t="s">
        <v>4605</v>
      </c>
      <c r="BF2154" t="s">
        <v>3734</v>
      </c>
      <c r="BG2154" t="s">
        <v>5719</v>
      </c>
      <c r="BH2154" t="s">
        <v>4947</v>
      </c>
      <c r="BI2154" t="s">
        <v>195</v>
      </c>
      <c r="BJ2154" t="s">
        <v>195</v>
      </c>
      <c r="BK2154" t="s">
        <v>3835</v>
      </c>
      <c r="BL2154" t="s">
        <v>7470</v>
      </c>
      <c r="BM2154" t="s">
        <v>4949</v>
      </c>
      <c r="BN2154" t="s">
        <v>5721</v>
      </c>
      <c r="BO2154" t="s">
        <v>4950</v>
      </c>
      <c r="BP2154" s="441" t="str">
        <f t="shared" si="33"/>
        <v>WA.2378.EBA.994.002.AD.521115</v>
      </c>
    </row>
    <row r="2155" spans="1:68">
      <c r="A2155" t="s">
        <v>4935</v>
      </c>
      <c r="B2155" t="s">
        <v>4936</v>
      </c>
      <c r="C2155" t="s">
        <v>4937</v>
      </c>
      <c r="D2155" t="s">
        <v>3795</v>
      </c>
      <c r="E2155" t="s">
        <v>197</v>
      </c>
      <c r="F2155" t="s">
        <v>3812</v>
      </c>
      <c r="G2155" t="s">
        <v>820</v>
      </c>
      <c r="H2155" t="s">
        <v>4938</v>
      </c>
      <c r="I2155">
        <v>9</v>
      </c>
      <c r="J2155" t="s">
        <v>5716</v>
      </c>
      <c r="K2155">
        <v>1</v>
      </c>
      <c r="L2155" t="s">
        <v>546</v>
      </c>
      <c r="M2155" t="s">
        <v>558</v>
      </c>
      <c r="N2155" t="s">
        <v>103</v>
      </c>
      <c r="O2155" t="s">
        <v>559</v>
      </c>
      <c r="P2155" t="s">
        <v>8</v>
      </c>
      <c r="Q2155" t="s">
        <v>4570</v>
      </c>
      <c r="R2155" t="s">
        <v>4940</v>
      </c>
      <c r="S2155" t="s">
        <v>195</v>
      </c>
      <c r="T2155" t="s">
        <v>4570</v>
      </c>
      <c r="U2155" t="s">
        <v>4570</v>
      </c>
      <c r="V2155" t="s">
        <v>7471</v>
      </c>
      <c r="W2155" t="s">
        <v>5413</v>
      </c>
      <c r="X2155" t="s">
        <v>7472</v>
      </c>
      <c r="Y2155" t="s">
        <v>7473</v>
      </c>
      <c r="Z2155" t="s">
        <v>8</v>
      </c>
      <c r="AA2155">
        <v>0</v>
      </c>
      <c r="AB2155" t="s">
        <v>195</v>
      </c>
      <c r="AC2155">
        <v>0</v>
      </c>
      <c r="AD2155" t="s">
        <v>195</v>
      </c>
      <c r="AE2155">
        <v>0</v>
      </c>
      <c r="AF2155" t="s">
        <v>195</v>
      </c>
      <c r="AG2155">
        <v>0</v>
      </c>
      <c r="AH2155" t="s">
        <v>195</v>
      </c>
      <c r="AI2155">
        <v>12</v>
      </c>
      <c r="AJ2155" t="s">
        <v>32</v>
      </c>
      <c r="AK2155">
        <v>300000</v>
      </c>
      <c r="AL2155">
        <v>3600000</v>
      </c>
      <c r="AM2155" t="s">
        <v>195</v>
      </c>
      <c r="AN2155">
        <v>0</v>
      </c>
      <c r="AO2155" t="s">
        <v>4943</v>
      </c>
      <c r="AP2155">
        <v>20333</v>
      </c>
      <c r="AQ2155">
        <v>93800</v>
      </c>
      <c r="AR2155">
        <v>267526</v>
      </c>
      <c r="AS2155">
        <v>279313</v>
      </c>
      <c r="AT2155">
        <v>304737</v>
      </c>
      <c r="AU2155">
        <v>344838</v>
      </c>
      <c r="AV2155">
        <v>341515</v>
      </c>
      <c r="AW2155">
        <v>556547</v>
      </c>
      <c r="AX2155">
        <v>537248</v>
      </c>
      <c r="AY2155">
        <v>460230</v>
      </c>
      <c r="AZ2155">
        <v>379999</v>
      </c>
      <c r="BA2155">
        <v>13914</v>
      </c>
      <c r="BB2155" t="s">
        <v>3796</v>
      </c>
      <c r="BC2155" t="s">
        <v>3797</v>
      </c>
      <c r="BD2155" t="s">
        <v>3813</v>
      </c>
      <c r="BE2155" t="s">
        <v>4605</v>
      </c>
      <c r="BF2155" t="s">
        <v>3734</v>
      </c>
      <c r="BG2155" t="s">
        <v>5719</v>
      </c>
      <c r="BH2155" t="s">
        <v>4947</v>
      </c>
      <c r="BI2155" t="s">
        <v>195</v>
      </c>
      <c r="BJ2155" t="s">
        <v>195</v>
      </c>
      <c r="BK2155" t="s">
        <v>3835</v>
      </c>
      <c r="BL2155" t="s">
        <v>7474</v>
      </c>
      <c r="BM2155" t="s">
        <v>4949</v>
      </c>
      <c r="BN2155" t="s">
        <v>5721</v>
      </c>
      <c r="BO2155" t="s">
        <v>4950</v>
      </c>
      <c r="BP2155" s="441" t="str">
        <f t="shared" si="33"/>
        <v>WA.2378.EBA.994.002.AD.521115</v>
      </c>
    </row>
    <row r="2156" spans="1:68">
      <c r="A2156" t="s">
        <v>4935</v>
      </c>
      <c r="B2156" t="s">
        <v>4936</v>
      </c>
      <c r="C2156" t="s">
        <v>4937</v>
      </c>
      <c r="D2156" t="s">
        <v>3795</v>
      </c>
      <c r="E2156" t="s">
        <v>197</v>
      </c>
      <c r="F2156" t="s">
        <v>3812</v>
      </c>
      <c r="G2156" t="s">
        <v>820</v>
      </c>
      <c r="H2156" t="s">
        <v>4938</v>
      </c>
      <c r="I2156">
        <v>9</v>
      </c>
      <c r="J2156" t="s">
        <v>5716</v>
      </c>
      <c r="K2156">
        <v>1</v>
      </c>
      <c r="L2156" t="s">
        <v>546</v>
      </c>
      <c r="M2156" t="s">
        <v>558</v>
      </c>
      <c r="N2156" t="s">
        <v>103</v>
      </c>
      <c r="O2156" t="s">
        <v>559</v>
      </c>
      <c r="P2156" t="s">
        <v>8</v>
      </c>
      <c r="Q2156" t="s">
        <v>4570</v>
      </c>
      <c r="R2156" t="s">
        <v>4940</v>
      </c>
      <c r="S2156" t="s">
        <v>195</v>
      </c>
      <c r="T2156" t="s">
        <v>4570</v>
      </c>
      <c r="U2156" t="s">
        <v>4570</v>
      </c>
      <c r="V2156" t="s">
        <v>7475</v>
      </c>
      <c r="W2156" t="s">
        <v>5417</v>
      </c>
      <c r="X2156" t="s">
        <v>7476</v>
      </c>
      <c r="Y2156" t="s">
        <v>7477</v>
      </c>
      <c r="Z2156" t="s">
        <v>8</v>
      </c>
      <c r="AA2156">
        <v>0</v>
      </c>
      <c r="AB2156" t="s">
        <v>195</v>
      </c>
      <c r="AC2156">
        <v>0</v>
      </c>
      <c r="AD2156" t="s">
        <v>195</v>
      </c>
      <c r="AE2156">
        <v>0</v>
      </c>
      <c r="AF2156" t="s">
        <v>195</v>
      </c>
      <c r="AG2156">
        <v>0</v>
      </c>
      <c r="AH2156" t="s">
        <v>195</v>
      </c>
      <c r="AI2156">
        <v>12</v>
      </c>
      <c r="AJ2156" t="s">
        <v>32</v>
      </c>
      <c r="AK2156">
        <v>200000</v>
      </c>
      <c r="AL2156">
        <v>2400000</v>
      </c>
      <c r="AM2156" t="s">
        <v>195</v>
      </c>
      <c r="AN2156">
        <v>0</v>
      </c>
      <c r="AO2156" t="s">
        <v>4943</v>
      </c>
      <c r="AP2156">
        <v>13556</v>
      </c>
      <c r="AQ2156">
        <v>62534</v>
      </c>
      <c r="AR2156">
        <v>178350</v>
      </c>
      <c r="AS2156">
        <v>186209</v>
      </c>
      <c r="AT2156">
        <v>203158</v>
      </c>
      <c r="AU2156">
        <v>229892</v>
      </c>
      <c r="AV2156">
        <v>227677</v>
      </c>
      <c r="AW2156">
        <v>371032</v>
      </c>
      <c r="AX2156">
        <v>358165</v>
      </c>
      <c r="AY2156">
        <v>306820</v>
      </c>
      <c r="AZ2156">
        <v>253333</v>
      </c>
      <c r="BA2156">
        <v>9274</v>
      </c>
      <c r="BB2156" t="s">
        <v>3796</v>
      </c>
      <c r="BC2156" t="s">
        <v>3797</v>
      </c>
      <c r="BD2156" t="s">
        <v>3813</v>
      </c>
      <c r="BE2156" t="s">
        <v>4605</v>
      </c>
      <c r="BF2156" t="s">
        <v>3734</v>
      </c>
      <c r="BG2156" t="s">
        <v>5719</v>
      </c>
      <c r="BH2156" t="s">
        <v>4947</v>
      </c>
      <c r="BI2156" t="s">
        <v>195</v>
      </c>
      <c r="BJ2156" t="s">
        <v>195</v>
      </c>
      <c r="BK2156" t="s">
        <v>3835</v>
      </c>
      <c r="BL2156" t="s">
        <v>7478</v>
      </c>
      <c r="BM2156" t="s">
        <v>4949</v>
      </c>
      <c r="BN2156" t="s">
        <v>5721</v>
      </c>
      <c r="BO2156" t="s">
        <v>4950</v>
      </c>
      <c r="BP2156" s="441" t="str">
        <f t="shared" si="33"/>
        <v>WA.2378.EBA.994.002.AD.521115</v>
      </c>
    </row>
    <row r="2157" spans="1:68">
      <c r="A2157" t="s">
        <v>4935</v>
      </c>
      <c r="B2157" t="s">
        <v>4936</v>
      </c>
      <c r="C2157" t="s">
        <v>4937</v>
      </c>
      <c r="D2157" t="s">
        <v>3795</v>
      </c>
      <c r="E2157" t="s">
        <v>197</v>
      </c>
      <c r="F2157" t="s">
        <v>3812</v>
      </c>
      <c r="G2157" t="s">
        <v>820</v>
      </c>
      <c r="H2157" t="s">
        <v>4938</v>
      </c>
      <c r="I2157">
        <v>9</v>
      </c>
      <c r="J2157" t="s">
        <v>5716</v>
      </c>
      <c r="K2157">
        <v>1</v>
      </c>
      <c r="L2157" t="s">
        <v>546</v>
      </c>
      <c r="M2157" t="s">
        <v>558</v>
      </c>
      <c r="N2157" t="s">
        <v>103</v>
      </c>
      <c r="O2157" t="s">
        <v>559</v>
      </c>
      <c r="P2157" t="s">
        <v>8</v>
      </c>
      <c r="Q2157" t="s">
        <v>4570</v>
      </c>
      <c r="R2157" t="s">
        <v>4940</v>
      </c>
      <c r="S2157" t="s">
        <v>195</v>
      </c>
      <c r="T2157" t="s">
        <v>4570</v>
      </c>
      <c r="U2157" t="s">
        <v>4570</v>
      </c>
      <c r="V2157" t="s">
        <v>5741</v>
      </c>
      <c r="W2157" t="s">
        <v>5395</v>
      </c>
      <c r="X2157" t="s">
        <v>7479</v>
      </c>
      <c r="Y2157" t="s">
        <v>7480</v>
      </c>
      <c r="Z2157" t="s">
        <v>8</v>
      </c>
      <c r="AA2157">
        <v>0</v>
      </c>
      <c r="AB2157" t="s">
        <v>195</v>
      </c>
      <c r="AC2157">
        <v>0</v>
      </c>
      <c r="AD2157" t="s">
        <v>195</v>
      </c>
      <c r="AE2157">
        <v>0</v>
      </c>
      <c r="AF2157" t="s">
        <v>195</v>
      </c>
      <c r="AG2157">
        <v>0</v>
      </c>
      <c r="AH2157" t="s">
        <v>195</v>
      </c>
      <c r="AI2157">
        <v>12</v>
      </c>
      <c r="AJ2157" t="s">
        <v>32</v>
      </c>
      <c r="AK2157">
        <v>250000</v>
      </c>
      <c r="AL2157">
        <v>3000000</v>
      </c>
      <c r="AM2157" t="s">
        <v>195</v>
      </c>
      <c r="AN2157">
        <v>0</v>
      </c>
      <c r="AO2157" t="s">
        <v>4943</v>
      </c>
      <c r="AP2157">
        <v>16944</v>
      </c>
      <c r="AQ2157">
        <v>78167</v>
      </c>
      <c r="AR2157">
        <v>222938</v>
      </c>
      <c r="AS2157">
        <v>232761</v>
      </c>
      <c r="AT2157">
        <v>253947</v>
      </c>
      <c r="AU2157">
        <v>287365</v>
      </c>
      <c r="AV2157">
        <v>284596</v>
      </c>
      <c r="AW2157">
        <v>463789</v>
      </c>
      <c r="AX2157">
        <v>447706</v>
      </c>
      <c r="AY2157">
        <v>383525</v>
      </c>
      <c r="AZ2157">
        <v>316666</v>
      </c>
      <c r="BA2157">
        <v>11596</v>
      </c>
      <c r="BB2157" t="s">
        <v>3796</v>
      </c>
      <c r="BC2157" t="s">
        <v>3797</v>
      </c>
      <c r="BD2157" t="s">
        <v>3813</v>
      </c>
      <c r="BE2157" t="s">
        <v>4605</v>
      </c>
      <c r="BF2157" t="s">
        <v>3734</v>
      </c>
      <c r="BG2157" t="s">
        <v>5719</v>
      </c>
      <c r="BH2157" t="s">
        <v>4947</v>
      </c>
      <c r="BI2157" t="s">
        <v>195</v>
      </c>
      <c r="BJ2157" t="s">
        <v>195</v>
      </c>
      <c r="BK2157" t="s">
        <v>3835</v>
      </c>
      <c r="BL2157" t="s">
        <v>7481</v>
      </c>
      <c r="BM2157" t="s">
        <v>4949</v>
      </c>
      <c r="BN2157" t="s">
        <v>5721</v>
      </c>
      <c r="BO2157" t="s">
        <v>4950</v>
      </c>
      <c r="BP2157" s="441" t="str">
        <f t="shared" si="33"/>
        <v>WA.2378.EBA.994.002.AD.521115</v>
      </c>
    </row>
    <row r="2158" spans="1:68">
      <c r="A2158" t="s">
        <v>4935</v>
      </c>
      <c r="B2158" t="s">
        <v>4936</v>
      </c>
      <c r="C2158" t="s">
        <v>4937</v>
      </c>
      <c r="D2158" t="s">
        <v>3795</v>
      </c>
      <c r="E2158" t="s">
        <v>197</v>
      </c>
      <c r="F2158" t="s">
        <v>3812</v>
      </c>
      <c r="G2158" t="s">
        <v>820</v>
      </c>
      <c r="H2158" t="s">
        <v>4938</v>
      </c>
      <c r="I2158">
        <v>9</v>
      </c>
      <c r="J2158" t="s">
        <v>5716</v>
      </c>
      <c r="K2158">
        <v>1</v>
      </c>
      <c r="L2158" t="s">
        <v>546</v>
      </c>
      <c r="M2158" t="s">
        <v>558</v>
      </c>
      <c r="N2158" t="s">
        <v>103</v>
      </c>
      <c r="O2158" t="s">
        <v>559</v>
      </c>
      <c r="P2158" t="s">
        <v>8</v>
      </c>
      <c r="Q2158" t="s">
        <v>4570</v>
      </c>
      <c r="R2158" t="s">
        <v>4940</v>
      </c>
      <c r="S2158" t="s">
        <v>195</v>
      </c>
      <c r="T2158" t="s">
        <v>4570</v>
      </c>
      <c r="U2158" t="s">
        <v>4570</v>
      </c>
      <c r="V2158" t="s">
        <v>4951</v>
      </c>
      <c r="W2158" t="s">
        <v>5401</v>
      </c>
      <c r="X2158" t="s">
        <v>7482</v>
      </c>
      <c r="Y2158" t="s">
        <v>7483</v>
      </c>
      <c r="Z2158" t="s">
        <v>8</v>
      </c>
      <c r="AA2158">
        <v>0</v>
      </c>
      <c r="AB2158" t="s">
        <v>195</v>
      </c>
      <c r="AC2158">
        <v>0</v>
      </c>
      <c r="AD2158" t="s">
        <v>195</v>
      </c>
      <c r="AE2158">
        <v>0</v>
      </c>
      <c r="AF2158" t="s">
        <v>195</v>
      </c>
      <c r="AG2158">
        <v>0</v>
      </c>
      <c r="AH2158" t="s">
        <v>195</v>
      </c>
      <c r="AI2158">
        <v>12</v>
      </c>
      <c r="AJ2158" t="s">
        <v>32</v>
      </c>
      <c r="AK2158">
        <v>980000</v>
      </c>
      <c r="AL2158">
        <v>11760000</v>
      </c>
      <c r="AM2158" t="s">
        <v>195</v>
      </c>
      <c r="AN2158">
        <v>0</v>
      </c>
      <c r="AO2158" t="s">
        <v>4943</v>
      </c>
      <c r="AP2158">
        <v>66422</v>
      </c>
      <c r="AQ2158">
        <v>306414</v>
      </c>
      <c r="AR2158">
        <v>873917</v>
      </c>
      <c r="AS2158">
        <v>912423</v>
      </c>
      <c r="AT2158">
        <v>995473</v>
      </c>
      <c r="AU2158">
        <v>1126470</v>
      </c>
      <c r="AV2158">
        <v>1115616</v>
      </c>
      <c r="AW2158">
        <v>1818055</v>
      </c>
      <c r="AX2158">
        <v>1755009</v>
      </c>
      <c r="AY2158">
        <v>1503419</v>
      </c>
      <c r="AZ2158">
        <v>1241330</v>
      </c>
      <c r="BA2158">
        <v>45452</v>
      </c>
      <c r="BB2158" t="s">
        <v>3796</v>
      </c>
      <c r="BC2158" t="s">
        <v>3797</v>
      </c>
      <c r="BD2158" t="s">
        <v>3813</v>
      </c>
      <c r="BE2158" t="s">
        <v>4605</v>
      </c>
      <c r="BF2158" t="s">
        <v>3734</v>
      </c>
      <c r="BG2158" t="s">
        <v>5719</v>
      </c>
      <c r="BH2158" t="s">
        <v>4947</v>
      </c>
      <c r="BI2158" t="s">
        <v>195</v>
      </c>
      <c r="BJ2158" t="s">
        <v>195</v>
      </c>
      <c r="BK2158" t="s">
        <v>3835</v>
      </c>
      <c r="BL2158" t="s">
        <v>7484</v>
      </c>
      <c r="BM2158" t="s">
        <v>4949</v>
      </c>
      <c r="BN2158" t="s">
        <v>5721</v>
      </c>
      <c r="BO2158" t="s">
        <v>4950</v>
      </c>
      <c r="BP2158" s="441" t="str">
        <f t="shared" si="33"/>
        <v>WA.2378.EBA.994.002.AD.521115</v>
      </c>
    </row>
    <row r="2159" spans="1:68">
      <c r="A2159" t="s">
        <v>4935</v>
      </c>
      <c r="B2159" t="s">
        <v>4936</v>
      </c>
      <c r="C2159" t="s">
        <v>4937</v>
      </c>
      <c r="D2159" t="s">
        <v>3795</v>
      </c>
      <c r="E2159" t="s">
        <v>197</v>
      </c>
      <c r="F2159" t="s">
        <v>3812</v>
      </c>
      <c r="G2159" t="s">
        <v>820</v>
      </c>
      <c r="H2159" t="s">
        <v>4938</v>
      </c>
      <c r="I2159">
        <v>9</v>
      </c>
      <c r="J2159" t="s">
        <v>5716</v>
      </c>
      <c r="K2159">
        <v>1</v>
      </c>
      <c r="L2159" t="s">
        <v>546</v>
      </c>
      <c r="M2159" t="s">
        <v>558</v>
      </c>
      <c r="N2159" t="s">
        <v>103</v>
      </c>
      <c r="O2159" t="s">
        <v>559</v>
      </c>
      <c r="P2159" t="s">
        <v>8</v>
      </c>
      <c r="Q2159" t="s">
        <v>4570</v>
      </c>
      <c r="R2159" t="s">
        <v>4940</v>
      </c>
      <c r="S2159" t="s">
        <v>195</v>
      </c>
      <c r="T2159" t="s">
        <v>4570</v>
      </c>
      <c r="U2159" t="s">
        <v>4570</v>
      </c>
      <c r="V2159" t="s">
        <v>7485</v>
      </c>
      <c r="W2159" t="s">
        <v>3769</v>
      </c>
      <c r="X2159" t="s">
        <v>7486</v>
      </c>
      <c r="Y2159" t="s">
        <v>7487</v>
      </c>
      <c r="Z2159" t="s">
        <v>8</v>
      </c>
      <c r="AA2159">
        <v>0</v>
      </c>
      <c r="AB2159" t="s">
        <v>195</v>
      </c>
      <c r="AC2159">
        <v>0</v>
      </c>
      <c r="AD2159" t="s">
        <v>195</v>
      </c>
      <c r="AE2159">
        <v>0</v>
      </c>
      <c r="AF2159" t="s">
        <v>195</v>
      </c>
      <c r="AG2159">
        <v>0</v>
      </c>
      <c r="AH2159" t="s">
        <v>195</v>
      </c>
      <c r="AI2159">
        <v>24</v>
      </c>
      <c r="AJ2159" t="s">
        <v>32</v>
      </c>
      <c r="AK2159">
        <v>150000</v>
      </c>
      <c r="AL2159">
        <v>3600000</v>
      </c>
      <c r="AM2159" t="s">
        <v>195</v>
      </c>
      <c r="AN2159">
        <v>0</v>
      </c>
      <c r="AO2159" t="s">
        <v>4943</v>
      </c>
      <c r="AP2159">
        <v>20333</v>
      </c>
      <c r="AQ2159">
        <v>93800</v>
      </c>
      <c r="AR2159">
        <v>267526</v>
      </c>
      <c r="AS2159">
        <v>279313</v>
      </c>
      <c r="AT2159">
        <v>304737</v>
      </c>
      <c r="AU2159">
        <v>344838</v>
      </c>
      <c r="AV2159">
        <v>341515</v>
      </c>
      <c r="AW2159">
        <v>556547</v>
      </c>
      <c r="AX2159">
        <v>537248</v>
      </c>
      <c r="AY2159">
        <v>460230</v>
      </c>
      <c r="AZ2159">
        <v>379999</v>
      </c>
      <c r="BA2159">
        <v>13914</v>
      </c>
      <c r="BB2159" t="s">
        <v>3796</v>
      </c>
      <c r="BC2159" t="s">
        <v>3797</v>
      </c>
      <c r="BD2159" t="s">
        <v>3813</v>
      </c>
      <c r="BE2159" t="s">
        <v>4605</v>
      </c>
      <c r="BF2159" t="s">
        <v>3734</v>
      </c>
      <c r="BG2159" t="s">
        <v>5719</v>
      </c>
      <c r="BH2159" t="s">
        <v>4947</v>
      </c>
      <c r="BI2159" t="s">
        <v>195</v>
      </c>
      <c r="BJ2159" t="s">
        <v>195</v>
      </c>
      <c r="BK2159" t="s">
        <v>3835</v>
      </c>
      <c r="BL2159" t="s">
        <v>7488</v>
      </c>
      <c r="BM2159" t="s">
        <v>4949</v>
      </c>
      <c r="BN2159" t="s">
        <v>5721</v>
      </c>
      <c r="BO2159" t="s">
        <v>4950</v>
      </c>
      <c r="BP2159" s="441" t="str">
        <f t="shared" si="33"/>
        <v>WA.2378.EBA.994.002.AD.521115</v>
      </c>
    </row>
    <row r="2160" spans="1:68">
      <c r="A2160" t="s">
        <v>4935</v>
      </c>
      <c r="B2160" t="s">
        <v>4936</v>
      </c>
      <c r="C2160" t="s">
        <v>4937</v>
      </c>
      <c r="D2160" t="s">
        <v>3795</v>
      </c>
      <c r="E2160" t="s">
        <v>197</v>
      </c>
      <c r="F2160" t="s">
        <v>3812</v>
      </c>
      <c r="G2160" t="s">
        <v>820</v>
      </c>
      <c r="H2160" t="s">
        <v>4938</v>
      </c>
      <c r="I2160">
        <v>9</v>
      </c>
      <c r="J2160" t="s">
        <v>5716</v>
      </c>
      <c r="K2160">
        <v>1</v>
      </c>
      <c r="L2160" t="s">
        <v>546</v>
      </c>
      <c r="M2160" t="s">
        <v>558</v>
      </c>
      <c r="N2160" t="s">
        <v>103</v>
      </c>
      <c r="O2160" t="s">
        <v>559</v>
      </c>
      <c r="P2160" t="s">
        <v>8</v>
      </c>
      <c r="Q2160" t="s">
        <v>4570</v>
      </c>
      <c r="R2160" t="s">
        <v>4940</v>
      </c>
      <c r="S2160" t="s">
        <v>195</v>
      </c>
      <c r="T2160" t="s">
        <v>4570</v>
      </c>
      <c r="U2160" t="s">
        <v>4570</v>
      </c>
      <c r="V2160" t="s">
        <v>6443</v>
      </c>
      <c r="W2160" t="s">
        <v>5735</v>
      </c>
      <c r="X2160" t="s">
        <v>7489</v>
      </c>
      <c r="Y2160" t="s">
        <v>7490</v>
      </c>
      <c r="Z2160" t="s">
        <v>8</v>
      </c>
      <c r="AA2160">
        <v>0</v>
      </c>
      <c r="AB2160" t="s">
        <v>195</v>
      </c>
      <c r="AC2160">
        <v>0</v>
      </c>
      <c r="AD2160" t="s">
        <v>195</v>
      </c>
      <c r="AE2160">
        <v>0</v>
      </c>
      <c r="AF2160" t="s">
        <v>195</v>
      </c>
      <c r="AG2160">
        <v>0</v>
      </c>
      <c r="AH2160" t="s">
        <v>195</v>
      </c>
      <c r="AI2160">
        <v>12</v>
      </c>
      <c r="AJ2160" t="s">
        <v>32</v>
      </c>
      <c r="AK2160">
        <v>450000</v>
      </c>
      <c r="AL2160">
        <v>5400000</v>
      </c>
      <c r="AM2160" t="s">
        <v>195</v>
      </c>
      <c r="AN2160">
        <v>0</v>
      </c>
      <c r="AO2160" t="s">
        <v>4943</v>
      </c>
      <c r="AP2160">
        <v>30500</v>
      </c>
      <c r="AQ2160">
        <v>140700</v>
      </c>
      <c r="AR2160">
        <v>401288</v>
      </c>
      <c r="AS2160">
        <v>418970</v>
      </c>
      <c r="AT2160">
        <v>457105</v>
      </c>
      <c r="AU2160">
        <v>517257</v>
      </c>
      <c r="AV2160">
        <v>512273</v>
      </c>
      <c r="AW2160">
        <v>834821</v>
      </c>
      <c r="AX2160">
        <v>805871</v>
      </c>
      <c r="AY2160">
        <v>690346</v>
      </c>
      <c r="AZ2160">
        <v>569998</v>
      </c>
      <c r="BA2160">
        <v>20871</v>
      </c>
      <c r="BB2160" t="s">
        <v>3796</v>
      </c>
      <c r="BC2160" t="s">
        <v>3797</v>
      </c>
      <c r="BD2160" t="s">
        <v>3813</v>
      </c>
      <c r="BE2160" t="s">
        <v>4605</v>
      </c>
      <c r="BF2160" t="s">
        <v>3734</v>
      </c>
      <c r="BG2160" t="s">
        <v>5719</v>
      </c>
      <c r="BH2160" t="s">
        <v>4947</v>
      </c>
      <c r="BI2160" t="s">
        <v>195</v>
      </c>
      <c r="BJ2160" t="s">
        <v>195</v>
      </c>
      <c r="BK2160" t="s">
        <v>3835</v>
      </c>
      <c r="BL2160" t="s">
        <v>7491</v>
      </c>
      <c r="BM2160" t="s">
        <v>4949</v>
      </c>
      <c r="BN2160" t="s">
        <v>5721</v>
      </c>
      <c r="BO2160" t="s">
        <v>4950</v>
      </c>
      <c r="BP2160" s="441" t="str">
        <f t="shared" si="33"/>
        <v>WA.2378.EBA.994.002.AD.521115</v>
      </c>
    </row>
    <row r="2161" spans="1:68">
      <c r="A2161" t="s">
        <v>4935</v>
      </c>
      <c r="B2161" t="s">
        <v>4936</v>
      </c>
      <c r="C2161" t="s">
        <v>4937</v>
      </c>
      <c r="D2161" t="s">
        <v>3795</v>
      </c>
      <c r="E2161" t="s">
        <v>197</v>
      </c>
      <c r="F2161" t="s">
        <v>3812</v>
      </c>
      <c r="G2161" t="s">
        <v>820</v>
      </c>
      <c r="H2161" t="s">
        <v>4938</v>
      </c>
      <c r="I2161">
        <v>9</v>
      </c>
      <c r="J2161" t="s">
        <v>5716</v>
      </c>
      <c r="K2161">
        <v>1</v>
      </c>
      <c r="L2161" t="s">
        <v>546</v>
      </c>
      <c r="M2161" t="s">
        <v>558</v>
      </c>
      <c r="N2161" t="s">
        <v>103</v>
      </c>
      <c r="O2161" t="s">
        <v>559</v>
      </c>
      <c r="P2161" t="s">
        <v>8</v>
      </c>
      <c r="Q2161" t="s">
        <v>4570</v>
      </c>
      <c r="R2161" t="s">
        <v>4940</v>
      </c>
      <c r="S2161" t="s">
        <v>195</v>
      </c>
      <c r="T2161" t="s">
        <v>4570</v>
      </c>
      <c r="U2161" t="s">
        <v>4570</v>
      </c>
      <c r="V2161" t="s">
        <v>6444</v>
      </c>
      <c r="W2161" t="s">
        <v>6441</v>
      </c>
      <c r="X2161" t="s">
        <v>7492</v>
      </c>
      <c r="Y2161" t="s">
        <v>7493</v>
      </c>
      <c r="Z2161" t="s">
        <v>8</v>
      </c>
      <c r="AA2161">
        <v>0</v>
      </c>
      <c r="AB2161" t="s">
        <v>195</v>
      </c>
      <c r="AC2161">
        <v>0</v>
      </c>
      <c r="AD2161" t="s">
        <v>195</v>
      </c>
      <c r="AE2161">
        <v>0</v>
      </c>
      <c r="AF2161" t="s">
        <v>195</v>
      </c>
      <c r="AG2161">
        <v>0</v>
      </c>
      <c r="AH2161" t="s">
        <v>195</v>
      </c>
      <c r="AI2161">
        <v>12</v>
      </c>
      <c r="AJ2161" t="s">
        <v>32</v>
      </c>
      <c r="AK2161">
        <v>400000</v>
      </c>
      <c r="AL2161">
        <v>4800000</v>
      </c>
      <c r="AM2161" t="s">
        <v>195</v>
      </c>
      <c r="AN2161">
        <v>0</v>
      </c>
      <c r="AO2161" t="s">
        <v>4943</v>
      </c>
      <c r="AP2161">
        <v>27111</v>
      </c>
      <c r="AQ2161">
        <v>125067</v>
      </c>
      <c r="AR2161">
        <v>356701</v>
      </c>
      <c r="AS2161">
        <v>372417</v>
      </c>
      <c r="AT2161">
        <v>406315</v>
      </c>
      <c r="AU2161">
        <v>459784</v>
      </c>
      <c r="AV2161">
        <v>455354</v>
      </c>
      <c r="AW2161">
        <v>742063</v>
      </c>
      <c r="AX2161">
        <v>716330</v>
      </c>
      <c r="AY2161">
        <v>613641</v>
      </c>
      <c r="AZ2161">
        <v>506665</v>
      </c>
      <c r="BA2161">
        <v>18552</v>
      </c>
      <c r="BB2161" t="s">
        <v>3796</v>
      </c>
      <c r="BC2161" t="s">
        <v>3797</v>
      </c>
      <c r="BD2161" t="s">
        <v>3813</v>
      </c>
      <c r="BE2161" t="s">
        <v>4605</v>
      </c>
      <c r="BF2161" t="s">
        <v>3734</v>
      </c>
      <c r="BG2161" t="s">
        <v>5719</v>
      </c>
      <c r="BH2161" t="s">
        <v>4947</v>
      </c>
      <c r="BI2161" t="s">
        <v>195</v>
      </c>
      <c r="BJ2161" t="s">
        <v>195</v>
      </c>
      <c r="BK2161" t="s">
        <v>3835</v>
      </c>
      <c r="BL2161" t="s">
        <v>7494</v>
      </c>
      <c r="BM2161" t="s">
        <v>4949</v>
      </c>
      <c r="BN2161" t="s">
        <v>5721</v>
      </c>
      <c r="BO2161" t="s">
        <v>4950</v>
      </c>
      <c r="BP2161" s="441" t="str">
        <f t="shared" si="33"/>
        <v>WA.2378.EBA.994.002.AD.521115</v>
      </c>
    </row>
    <row r="2162" spans="1:68">
      <c r="A2162" t="s">
        <v>4935</v>
      </c>
      <c r="B2162" t="s">
        <v>4936</v>
      </c>
      <c r="C2162" t="s">
        <v>4937</v>
      </c>
      <c r="D2162" t="s">
        <v>3795</v>
      </c>
      <c r="E2162" t="s">
        <v>197</v>
      </c>
      <c r="F2162" t="s">
        <v>3812</v>
      </c>
      <c r="G2162" t="s">
        <v>820</v>
      </c>
      <c r="H2162" t="s">
        <v>4938</v>
      </c>
      <c r="I2162">
        <v>9</v>
      </c>
      <c r="J2162" t="s">
        <v>5716</v>
      </c>
      <c r="K2162">
        <v>1</v>
      </c>
      <c r="L2162" t="s">
        <v>546</v>
      </c>
      <c r="M2162" t="s">
        <v>558</v>
      </c>
      <c r="N2162" t="s">
        <v>103</v>
      </c>
      <c r="O2162" t="s">
        <v>559</v>
      </c>
      <c r="P2162" t="s">
        <v>8</v>
      </c>
      <c r="Q2162" t="s">
        <v>4570</v>
      </c>
      <c r="R2162" t="s">
        <v>4940</v>
      </c>
      <c r="S2162" t="s">
        <v>195</v>
      </c>
      <c r="T2162" t="s">
        <v>4570</v>
      </c>
      <c r="U2162" t="s">
        <v>4570</v>
      </c>
      <c r="V2162" t="s">
        <v>5731</v>
      </c>
      <c r="W2162" t="s">
        <v>5722</v>
      </c>
      <c r="X2162" t="s">
        <v>7495</v>
      </c>
      <c r="Y2162" t="s">
        <v>7496</v>
      </c>
      <c r="Z2162" t="s">
        <v>8</v>
      </c>
      <c r="AA2162">
        <v>0</v>
      </c>
      <c r="AB2162" t="s">
        <v>195</v>
      </c>
      <c r="AC2162">
        <v>0</v>
      </c>
      <c r="AD2162" t="s">
        <v>195</v>
      </c>
      <c r="AE2162">
        <v>0</v>
      </c>
      <c r="AF2162" t="s">
        <v>195</v>
      </c>
      <c r="AG2162">
        <v>0</v>
      </c>
      <c r="AH2162" t="s">
        <v>195</v>
      </c>
      <c r="AI2162">
        <v>12</v>
      </c>
      <c r="AJ2162" t="s">
        <v>32</v>
      </c>
      <c r="AK2162">
        <v>350000</v>
      </c>
      <c r="AL2162">
        <v>4200000</v>
      </c>
      <c r="AM2162" t="s">
        <v>195</v>
      </c>
      <c r="AN2162">
        <v>0</v>
      </c>
      <c r="AO2162" t="s">
        <v>4943</v>
      </c>
      <c r="AP2162">
        <v>23722</v>
      </c>
      <c r="AQ2162">
        <v>109434</v>
      </c>
      <c r="AR2162">
        <v>312113</v>
      </c>
      <c r="AS2162">
        <v>325865</v>
      </c>
      <c r="AT2162">
        <v>355526</v>
      </c>
      <c r="AU2162">
        <v>402311</v>
      </c>
      <c r="AV2162">
        <v>398434</v>
      </c>
      <c r="AW2162">
        <v>649305</v>
      </c>
      <c r="AX2162">
        <v>626789</v>
      </c>
      <c r="AY2162">
        <v>536935</v>
      </c>
      <c r="AZ2162">
        <v>443332</v>
      </c>
      <c r="BA2162">
        <v>16234</v>
      </c>
      <c r="BB2162" t="s">
        <v>3796</v>
      </c>
      <c r="BC2162" t="s">
        <v>3797</v>
      </c>
      <c r="BD2162" t="s">
        <v>3813</v>
      </c>
      <c r="BE2162" t="s">
        <v>4605</v>
      </c>
      <c r="BF2162" t="s">
        <v>3734</v>
      </c>
      <c r="BG2162" t="s">
        <v>5719</v>
      </c>
      <c r="BH2162" t="s">
        <v>4947</v>
      </c>
      <c r="BI2162" t="s">
        <v>195</v>
      </c>
      <c r="BJ2162" t="s">
        <v>195</v>
      </c>
      <c r="BK2162" t="s">
        <v>3835</v>
      </c>
      <c r="BL2162" t="s">
        <v>7497</v>
      </c>
      <c r="BM2162" t="s">
        <v>4949</v>
      </c>
      <c r="BN2162" t="s">
        <v>5721</v>
      </c>
      <c r="BO2162" t="s">
        <v>4950</v>
      </c>
      <c r="BP2162" s="441" t="str">
        <f t="shared" si="33"/>
        <v>WA.2378.EBA.994.002.AD.521115</v>
      </c>
    </row>
    <row r="2163" spans="1:68">
      <c r="A2163" t="s">
        <v>4935</v>
      </c>
      <c r="B2163" t="s">
        <v>4936</v>
      </c>
      <c r="C2163" t="s">
        <v>4937</v>
      </c>
      <c r="D2163" t="s">
        <v>3795</v>
      </c>
      <c r="E2163" t="s">
        <v>197</v>
      </c>
      <c r="F2163" t="s">
        <v>3812</v>
      </c>
      <c r="G2163" t="s">
        <v>820</v>
      </c>
      <c r="H2163" t="s">
        <v>4938</v>
      </c>
      <c r="I2163">
        <v>9</v>
      </c>
      <c r="J2163" t="s">
        <v>5716</v>
      </c>
      <c r="K2163">
        <v>1</v>
      </c>
      <c r="L2163" t="s">
        <v>546</v>
      </c>
      <c r="M2163" t="s">
        <v>558</v>
      </c>
      <c r="N2163" t="s">
        <v>103</v>
      </c>
      <c r="O2163" t="s">
        <v>559</v>
      </c>
      <c r="P2163" t="s">
        <v>8</v>
      </c>
      <c r="Q2163" t="s">
        <v>4570</v>
      </c>
      <c r="R2163" t="s">
        <v>4940</v>
      </c>
      <c r="S2163" t="s">
        <v>195</v>
      </c>
      <c r="T2163" t="s">
        <v>4570</v>
      </c>
      <c r="U2163" t="s">
        <v>4570</v>
      </c>
      <c r="V2163" t="s">
        <v>6446</v>
      </c>
      <c r="W2163" t="s">
        <v>7471</v>
      </c>
      <c r="X2163" t="s">
        <v>7498</v>
      </c>
      <c r="Y2163" t="s">
        <v>7499</v>
      </c>
      <c r="Z2163" t="s">
        <v>8</v>
      </c>
      <c r="AA2163">
        <v>0</v>
      </c>
      <c r="AB2163" t="s">
        <v>195</v>
      </c>
      <c r="AC2163">
        <v>0</v>
      </c>
      <c r="AD2163" t="s">
        <v>195</v>
      </c>
      <c r="AE2163">
        <v>0</v>
      </c>
      <c r="AF2163" t="s">
        <v>195</v>
      </c>
      <c r="AG2163">
        <v>0</v>
      </c>
      <c r="AH2163" t="s">
        <v>195</v>
      </c>
      <c r="AI2163">
        <v>36</v>
      </c>
      <c r="AJ2163" t="s">
        <v>32</v>
      </c>
      <c r="AK2163">
        <v>300000</v>
      </c>
      <c r="AL2163">
        <v>10800000</v>
      </c>
      <c r="AM2163" t="s">
        <v>195</v>
      </c>
      <c r="AN2163">
        <v>0</v>
      </c>
      <c r="AO2163" t="s">
        <v>4943</v>
      </c>
      <c r="AP2163">
        <v>61000</v>
      </c>
      <c r="AQ2163">
        <v>281401</v>
      </c>
      <c r="AR2163">
        <v>802577</v>
      </c>
      <c r="AS2163">
        <v>837939</v>
      </c>
      <c r="AT2163">
        <v>914210</v>
      </c>
      <c r="AU2163">
        <v>1034514</v>
      </c>
      <c r="AV2163">
        <v>1024546</v>
      </c>
      <c r="AW2163">
        <v>1669642</v>
      </c>
      <c r="AX2163">
        <v>1611743</v>
      </c>
      <c r="AY2163">
        <v>1380691</v>
      </c>
      <c r="AZ2163">
        <v>1139997</v>
      </c>
      <c r="BA2163">
        <v>41740</v>
      </c>
      <c r="BB2163" t="s">
        <v>3796</v>
      </c>
      <c r="BC2163" t="s">
        <v>3797</v>
      </c>
      <c r="BD2163" t="s">
        <v>3813</v>
      </c>
      <c r="BE2163" t="s">
        <v>4605</v>
      </c>
      <c r="BF2163" t="s">
        <v>3734</v>
      </c>
      <c r="BG2163" t="s">
        <v>5719</v>
      </c>
      <c r="BH2163" t="s">
        <v>4947</v>
      </c>
      <c r="BI2163" t="s">
        <v>195</v>
      </c>
      <c r="BJ2163" t="s">
        <v>195</v>
      </c>
      <c r="BK2163" t="s">
        <v>3835</v>
      </c>
      <c r="BL2163" t="s">
        <v>7500</v>
      </c>
      <c r="BM2163" t="s">
        <v>4949</v>
      </c>
      <c r="BN2163" t="s">
        <v>5721</v>
      </c>
      <c r="BO2163" t="s">
        <v>4950</v>
      </c>
      <c r="BP2163" s="441" t="str">
        <f t="shared" si="33"/>
        <v>WA.2378.EBA.994.002.AD.521115</v>
      </c>
    </row>
    <row r="2164" spans="1:68">
      <c r="A2164" t="s">
        <v>4935</v>
      </c>
      <c r="B2164" t="s">
        <v>4936</v>
      </c>
      <c r="C2164" t="s">
        <v>4937</v>
      </c>
      <c r="D2164" t="s">
        <v>3795</v>
      </c>
      <c r="E2164" t="s">
        <v>197</v>
      </c>
      <c r="F2164" t="s">
        <v>3812</v>
      </c>
      <c r="G2164" t="s">
        <v>820</v>
      </c>
      <c r="H2164" t="s">
        <v>4938</v>
      </c>
      <c r="I2164">
        <v>9</v>
      </c>
      <c r="J2164" t="s">
        <v>5716</v>
      </c>
      <c r="K2164">
        <v>1</v>
      </c>
      <c r="L2164" t="s">
        <v>546</v>
      </c>
      <c r="M2164" t="s">
        <v>558</v>
      </c>
      <c r="N2164" t="s">
        <v>103</v>
      </c>
      <c r="O2164" t="s">
        <v>559</v>
      </c>
      <c r="P2164" t="s">
        <v>8</v>
      </c>
      <c r="Q2164" t="s">
        <v>4570</v>
      </c>
      <c r="R2164" t="s">
        <v>4940</v>
      </c>
      <c r="S2164" t="s">
        <v>195</v>
      </c>
      <c r="T2164" t="s">
        <v>4570</v>
      </c>
      <c r="U2164" t="s">
        <v>4570</v>
      </c>
      <c r="V2164" t="s">
        <v>5001</v>
      </c>
      <c r="W2164" t="s">
        <v>7475</v>
      </c>
      <c r="X2164" t="s">
        <v>7501</v>
      </c>
      <c r="Y2164" t="s">
        <v>7502</v>
      </c>
      <c r="Z2164" t="s">
        <v>8</v>
      </c>
      <c r="AA2164">
        <v>0</v>
      </c>
      <c r="AB2164" t="s">
        <v>195</v>
      </c>
      <c r="AC2164">
        <v>0</v>
      </c>
      <c r="AD2164" t="s">
        <v>195</v>
      </c>
      <c r="AE2164">
        <v>0</v>
      </c>
      <c r="AF2164" t="s">
        <v>195</v>
      </c>
      <c r="AG2164">
        <v>0</v>
      </c>
      <c r="AH2164" t="s">
        <v>195</v>
      </c>
      <c r="AI2164">
        <v>12</v>
      </c>
      <c r="AJ2164" t="s">
        <v>32</v>
      </c>
      <c r="AK2164">
        <v>980000</v>
      </c>
      <c r="AL2164">
        <v>11760000</v>
      </c>
      <c r="AM2164" t="s">
        <v>195</v>
      </c>
      <c r="AN2164">
        <v>0</v>
      </c>
      <c r="AO2164" t="s">
        <v>4943</v>
      </c>
      <c r="AP2164">
        <v>66422</v>
      </c>
      <c r="AQ2164">
        <v>306414</v>
      </c>
      <c r="AR2164">
        <v>873917</v>
      </c>
      <c r="AS2164">
        <v>912423</v>
      </c>
      <c r="AT2164">
        <v>995473</v>
      </c>
      <c r="AU2164">
        <v>1126470</v>
      </c>
      <c r="AV2164">
        <v>1115616</v>
      </c>
      <c r="AW2164">
        <v>1818055</v>
      </c>
      <c r="AX2164">
        <v>1755009</v>
      </c>
      <c r="AY2164">
        <v>1503419</v>
      </c>
      <c r="AZ2164">
        <v>1241330</v>
      </c>
      <c r="BA2164">
        <v>45452</v>
      </c>
      <c r="BB2164" t="s">
        <v>3796</v>
      </c>
      <c r="BC2164" t="s">
        <v>3797</v>
      </c>
      <c r="BD2164" t="s">
        <v>3813</v>
      </c>
      <c r="BE2164" t="s">
        <v>4605</v>
      </c>
      <c r="BF2164" t="s">
        <v>3734</v>
      </c>
      <c r="BG2164" t="s">
        <v>5719</v>
      </c>
      <c r="BH2164" t="s">
        <v>4947</v>
      </c>
      <c r="BI2164" t="s">
        <v>195</v>
      </c>
      <c r="BJ2164" t="s">
        <v>195</v>
      </c>
      <c r="BK2164" t="s">
        <v>3835</v>
      </c>
      <c r="BL2164" t="s">
        <v>7503</v>
      </c>
      <c r="BM2164" t="s">
        <v>4949</v>
      </c>
      <c r="BN2164" t="s">
        <v>5721</v>
      </c>
      <c r="BO2164" t="s">
        <v>4950</v>
      </c>
      <c r="BP2164" s="441" t="str">
        <f t="shared" si="33"/>
        <v>WA.2378.EBA.994.002.AD.521115</v>
      </c>
    </row>
    <row r="2165" spans="1:68">
      <c r="A2165" t="s">
        <v>4935</v>
      </c>
      <c r="B2165" t="s">
        <v>4936</v>
      </c>
      <c r="C2165" t="s">
        <v>4937</v>
      </c>
      <c r="D2165" t="s">
        <v>3795</v>
      </c>
      <c r="E2165" t="s">
        <v>197</v>
      </c>
      <c r="F2165" t="s">
        <v>3812</v>
      </c>
      <c r="G2165" t="s">
        <v>820</v>
      </c>
      <c r="H2165" t="s">
        <v>4938</v>
      </c>
      <c r="I2165">
        <v>9</v>
      </c>
      <c r="J2165" t="s">
        <v>5716</v>
      </c>
      <c r="K2165">
        <v>1</v>
      </c>
      <c r="L2165" t="s">
        <v>546</v>
      </c>
      <c r="M2165" t="s">
        <v>558</v>
      </c>
      <c r="N2165" t="s">
        <v>103</v>
      </c>
      <c r="O2165" t="s">
        <v>559</v>
      </c>
      <c r="P2165" t="s">
        <v>8</v>
      </c>
      <c r="Q2165" t="s">
        <v>4570</v>
      </c>
      <c r="R2165" t="s">
        <v>4940</v>
      </c>
      <c r="S2165" t="s">
        <v>195</v>
      </c>
      <c r="T2165" t="s">
        <v>4570</v>
      </c>
      <c r="U2165" t="s">
        <v>4570</v>
      </c>
      <c r="V2165" t="s">
        <v>5092</v>
      </c>
      <c r="W2165" t="s">
        <v>5741</v>
      </c>
      <c r="X2165" t="s">
        <v>7504</v>
      </c>
      <c r="Y2165" t="s">
        <v>7505</v>
      </c>
      <c r="Z2165" t="s">
        <v>8</v>
      </c>
      <c r="AA2165">
        <v>0</v>
      </c>
      <c r="AB2165" t="s">
        <v>195</v>
      </c>
      <c r="AC2165">
        <v>0</v>
      </c>
      <c r="AD2165" t="s">
        <v>195</v>
      </c>
      <c r="AE2165">
        <v>0</v>
      </c>
      <c r="AF2165" t="s">
        <v>195</v>
      </c>
      <c r="AG2165">
        <v>0</v>
      </c>
      <c r="AH2165" t="s">
        <v>195</v>
      </c>
      <c r="AI2165">
        <v>12</v>
      </c>
      <c r="AJ2165" t="s">
        <v>32</v>
      </c>
      <c r="AK2165">
        <v>300000</v>
      </c>
      <c r="AL2165">
        <v>3600000</v>
      </c>
      <c r="AM2165" t="s">
        <v>195</v>
      </c>
      <c r="AN2165">
        <v>0</v>
      </c>
      <c r="AO2165" t="s">
        <v>4943</v>
      </c>
      <c r="AP2165">
        <v>20333</v>
      </c>
      <c r="AQ2165">
        <v>93800</v>
      </c>
      <c r="AR2165">
        <v>267526</v>
      </c>
      <c r="AS2165">
        <v>279313</v>
      </c>
      <c r="AT2165">
        <v>304737</v>
      </c>
      <c r="AU2165">
        <v>344838</v>
      </c>
      <c r="AV2165">
        <v>341515</v>
      </c>
      <c r="AW2165">
        <v>556547</v>
      </c>
      <c r="AX2165">
        <v>537248</v>
      </c>
      <c r="AY2165">
        <v>460230</v>
      </c>
      <c r="AZ2165">
        <v>379999</v>
      </c>
      <c r="BA2165">
        <v>13914</v>
      </c>
      <c r="BB2165" t="s">
        <v>3796</v>
      </c>
      <c r="BC2165" t="s">
        <v>3797</v>
      </c>
      <c r="BD2165" t="s">
        <v>3813</v>
      </c>
      <c r="BE2165" t="s">
        <v>4605</v>
      </c>
      <c r="BF2165" t="s">
        <v>3734</v>
      </c>
      <c r="BG2165" t="s">
        <v>5719</v>
      </c>
      <c r="BH2165" t="s">
        <v>4947</v>
      </c>
      <c r="BI2165" t="s">
        <v>195</v>
      </c>
      <c r="BJ2165" t="s">
        <v>195</v>
      </c>
      <c r="BK2165" t="s">
        <v>3835</v>
      </c>
      <c r="BL2165" t="s">
        <v>7506</v>
      </c>
      <c r="BM2165" t="s">
        <v>4949</v>
      </c>
      <c r="BN2165" t="s">
        <v>5721</v>
      </c>
      <c r="BO2165" t="s">
        <v>4950</v>
      </c>
      <c r="BP2165" s="441" t="str">
        <f t="shared" si="33"/>
        <v>WA.2378.EBA.994.002.AD.521115</v>
      </c>
    </row>
    <row r="2166" spans="1:68">
      <c r="A2166" t="s">
        <v>4935</v>
      </c>
      <c r="B2166" t="s">
        <v>4936</v>
      </c>
      <c r="C2166" t="s">
        <v>4937</v>
      </c>
      <c r="D2166" t="s">
        <v>3795</v>
      </c>
      <c r="E2166" t="s">
        <v>197</v>
      </c>
      <c r="F2166" t="s">
        <v>3812</v>
      </c>
      <c r="G2166" t="s">
        <v>820</v>
      </c>
      <c r="H2166" t="s">
        <v>4938</v>
      </c>
      <c r="I2166">
        <v>9</v>
      </c>
      <c r="J2166" t="s">
        <v>5716</v>
      </c>
      <c r="K2166">
        <v>1</v>
      </c>
      <c r="L2166" t="s">
        <v>546</v>
      </c>
      <c r="M2166" t="s">
        <v>558</v>
      </c>
      <c r="N2166" t="s">
        <v>103</v>
      </c>
      <c r="O2166" t="s">
        <v>559</v>
      </c>
      <c r="P2166" t="s">
        <v>8</v>
      </c>
      <c r="Q2166" t="s">
        <v>4570</v>
      </c>
      <c r="R2166" t="s">
        <v>4940</v>
      </c>
      <c r="S2166" t="s">
        <v>195</v>
      </c>
      <c r="T2166" t="s">
        <v>4570</v>
      </c>
      <c r="U2166" t="s">
        <v>4570</v>
      </c>
      <c r="V2166" t="s">
        <v>5096</v>
      </c>
      <c r="W2166" t="s">
        <v>7485</v>
      </c>
      <c r="X2166" t="s">
        <v>7507</v>
      </c>
      <c r="Y2166" t="s">
        <v>7508</v>
      </c>
      <c r="Z2166" t="s">
        <v>8</v>
      </c>
      <c r="AA2166">
        <v>0</v>
      </c>
      <c r="AB2166" t="s">
        <v>195</v>
      </c>
      <c r="AC2166">
        <v>0</v>
      </c>
      <c r="AD2166" t="s">
        <v>195</v>
      </c>
      <c r="AE2166">
        <v>0</v>
      </c>
      <c r="AF2166" t="s">
        <v>195</v>
      </c>
      <c r="AG2166">
        <v>0</v>
      </c>
      <c r="AH2166" t="s">
        <v>195</v>
      </c>
      <c r="AI2166">
        <v>12</v>
      </c>
      <c r="AJ2166" t="s">
        <v>32</v>
      </c>
      <c r="AK2166">
        <v>680000</v>
      </c>
      <c r="AL2166">
        <v>8160000</v>
      </c>
      <c r="AM2166" t="s">
        <v>195</v>
      </c>
      <c r="AN2166">
        <v>0</v>
      </c>
      <c r="AO2166" t="s">
        <v>4943</v>
      </c>
      <c r="AP2166">
        <v>46089</v>
      </c>
      <c r="AQ2166">
        <v>212614</v>
      </c>
      <c r="AR2166">
        <v>606391</v>
      </c>
      <c r="AS2166">
        <v>633110</v>
      </c>
      <c r="AT2166">
        <v>690736</v>
      </c>
      <c r="AU2166">
        <v>781633</v>
      </c>
      <c r="AV2166">
        <v>774101</v>
      </c>
      <c r="AW2166">
        <v>1261507</v>
      </c>
      <c r="AX2166">
        <v>1217761</v>
      </c>
      <c r="AY2166">
        <v>1043189</v>
      </c>
      <c r="AZ2166">
        <v>861331</v>
      </c>
      <c r="BA2166">
        <v>31538</v>
      </c>
      <c r="BB2166" t="s">
        <v>3796</v>
      </c>
      <c r="BC2166" t="s">
        <v>3797</v>
      </c>
      <c r="BD2166" t="s">
        <v>3813</v>
      </c>
      <c r="BE2166" t="s">
        <v>4605</v>
      </c>
      <c r="BF2166" t="s">
        <v>3734</v>
      </c>
      <c r="BG2166" t="s">
        <v>5719</v>
      </c>
      <c r="BH2166" t="s">
        <v>4947</v>
      </c>
      <c r="BI2166" t="s">
        <v>195</v>
      </c>
      <c r="BJ2166" t="s">
        <v>195</v>
      </c>
      <c r="BK2166" t="s">
        <v>3835</v>
      </c>
      <c r="BL2166" t="s">
        <v>7509</v>
      </c>
      <c r="BM2166" t="s">
        <v>4949</v>
      </c>
      <c r="BN2166" t="s">
        <v>5721</v>
      </c>
      <c r="BO2166" t="s">
        <v>4950</v>
      </c>
      <c r="BP2166" s="441" t="str">
        <f t="shared" si="33"/>
        <v>WA.2378.EBA.994.002.AD.521115</v>
      </c>
    </row>
    <row r="2167" spans="1:68">
      <c r="A2167" t="s">
        <v>4935</v>
      </c>
      <c r="B2167" t="s">
        <v>4936</v>
      </c>
      <c r="C2167" t="s">
        <v>4937</v>
      </c>
      <c r="D2167" t="s">
        <v>3795</v>
      </c>
      <c r="E2167" t="s">
        <v>197</v>
      </c>
      <c r="F2167" t="s">
        <v>3812</v>
      </c>
      <c r="G2167" t="s">
        <v>820</v>
      </c>
      <c r="H2167" t="s">
        <v>4938</v>
      </c>
      <c r="I2167">
        <v>9</v>
      </c>
      <c r="J2167" t="s">
        <v>5716</v>
      </c>
      <c r="K2167">
        <v>1</v>
      </c>
      <c r="L2167" t="s">
        <v>546</v>
      </c>
      <c r="M2167" t="s">
        <v>558</v>
      </c>
      <c r="N2167" t="s">
        <v>103</v>
      </c>
      <c r="O2167" t="s">
        <v>559</v>
      </c>
      <c r="P2167" t="s">
        <v>8</v>
      </c>
      <c r="Q2167" t="s">
        <v>4570</v>
      </c>
      <c r="R2167" t="s">
        <v>4940</v>
      </c>
      <c r="S2167" t="s">
        <v>195</v>
      </c>
      <c r="T2167" t="s">
        <v>4570</v>
      </c>
      <c r="U2167" t="s">
        <v>4570</v>
      </c>
      <c r="V2167" t="s">
        <v>5265</v>
      </c>
      <c r="W2167" t="s">
        <v>5726</v>
      </c>
      <c r="X2167" t="s">
        <v>7510</v>
      </c>
      <c r="Y2167" t="s">
        <v>7511</v>
      </c>
      <c r="Z2167" t="s">
        <v>8</v>
      </c>
      <c r="AA2167">
        <v>0</v>
      </c>
      <c r="AB2167" t="s">
        <v>195</v>
      </c>
      <c r="AC2167">
        <v>0</v>
      </c>
      <c r="AD2167" t="s">
        <v>195</v>
      </c>
      <c r="AE2167">
        <v>0</v>
      </c>
      <c r="AF2167" t="s">
        <v>195</v>
      </c>
      <c r="AG2167">
        <v>0</v>
      </c>
      <c r="AH2167" t="s">
        <v>195</v>
      </c>
      <c r="AI2167">
        <v>3</v>
      </c>
      <c r="AJ2167" t="s">
        <v>105</v>
      </c>
      <c r="AK2167">
        <v>760000</v>
      </c>
      <c r="AL2167">
        <v>2280000</v>
      </c>
      <c r="AM2167" t="s">
        <v>195</v>
      </c>
      <c r="AN2167">
        <v>0</v>
      </c>
      <c r="AO2167" t="s">
        <v>4943</v>
      </c>
      <c r="AP2167">
        <v>12878</v>
      </c>
      <c r="AQ2167">
        <v>59407</v>
      </c>
      <c r="AR2167">
        <v>169433</v>
      </c>
      <c r="AS2167">
        <v>176898</v>
      </c>
      <c r="AT2167">
        <v>193000</v>
      </c>
      <c r="AU2167">
        <v>218397</v>
      </c>
      <c r="AV2167">
        <v>216293</v>
      </c>
      <c r="AW2167">
        <v>352480</v>
      </c>
      <c r="AX2167">
        <v>340257</v>
      </c>
      <c r="AY2167">
        <v>291479</v>
      </c>
      <c r="AZ2167">
        <v>240666</v>
      </c>
      <c r="BA2167">
        <v>8812</v>
      </c>
      <c r="BB2167" t="s">
        <v>3796</v>
      </c>
      <c r="BC2167" t="s">
        <v>3797</v>
      </c>
      <c r="BD2167" t="s">
        <v>3813</v>
      </c>
      <c r="BE2167" t="s">
        <v>4605</v>
      </c>
      <c r="BF2167" t="s">
        <v>3734</v>
      </c>
      <c r="BG2167" t="s">
        <v>5719</v>
      </c>
      <c r="BH2167" t="s">
        <v>4947</v>
      </c>
      <c r="BI2167" t="s">
        <v>195</v>
      </c>
      <c r="BJ2167" t="s">
        <v>195</v>
      </c>
      <c r="BK2167" t="s">
        <v>3835</v>
      </c>
      <c r="BL2167" t="s">
        <v>7512</v>
      </c>
      <c r="BM2167" t="s">
        <v>4949</v>
      </c>
      <c r="BN2167" t="s">
        <v>5721</v>
      </c>
      <c r="BO2167" t="s">
        <v>4950</v>
      </c>
      <c r="BP2167" s="441" t="str">
        <f t="shared" si="33"/>
        <v>WA.2378.EBA.994.002.AD.521115</v>
      </c>
    </row>
    <row r="2168" spans="1:68">
      <c r="A2168" t="s">
        <v>4935</v>
      </c>
      <c r="B2168" t="s">
        <v>4936</v>
      </c>
      <c r="C2168" t="s">
        <v>4937</v>
      </c>
      <c r="D2168" t="s">
        <v>3795</v>
      </c>
      <c r="E2168" t="s">
        <v>197</v>
      </c>
      <c r="F2168" t="s">
        <v>3812</v>
      </c>
      <c r="G2168" t="s">
        <v>820</v>
      </c>
      <c r="H2168" t="s">
        <v>4938</v>
      </c>
      <c r="I2168">
        <v>9</v>
      </c>
      <c r="J2168" t="s">
        <v>5716</v>
      </c>
      <c r="K2168">
        <v>1</v>
      </c>
      <c r="L2168" t="s">
        <v>546</v>
      </c>
      <c r="M2168" t="s">
        <v>558</v>
      </c>
      <c r="N2168" t="s">
        <v>103</v>
      </c>
      <c r="O2168" t="s">
        <v>559</v>
      </c>
      <c r="P2168" t="s">
        <v>8</v>
      </c>
      <c r="Q2168" t="s">
        <v>4570</v>
      </c>
      <c r="R2168" t="s">
        <v>4940</v>
      </c>
      <c r="S2168" t="s">
        <v>195</v>
      </c>
      <c r="T2168" t="s">
        <v>4570</v>
      </c>
      <c r="U2168" t="s">
        <v>4570</v>
      </c>
      <c r="V2168" t="s">
        <v>5269</v>
      </c>
      <c r="W2168" t="s">
        <v>6443</v>
      </c>
      <c r="X2168" t="s">
        <v>7513</v>
      </c>
      <c r="Y2168" t="s">
        <v>7514</v>
      </c>
      <c r="Z2168" t="s">
        <v>8</v>
      </c>
      <c r="AA2168">
        <v>0</v>
      </c>
      <c r="AB2168" t="s">
        <v>195</v>
      </c>
      <c r="AC2168">
        <v>0</v>
      </c>
      <c r="AD2168" t="s">
        <v>195</v>
      </c>
      <c r="AE2168">
        <v>0</v>
      </c>
      <c r="AF2168" t="s">
        <v>195</v>
      </c>
      <c r="AG2168">
        <v>0</v>
      </c>
      <c r="AH2168" t="s">
        <v>195</v>
      </c>
      <c r="AI2168">
        <v>3</v>
      </c>
      <c r="AJ2168" t="s">
        <v>105</v>
      </c>
      <c r="AK2168">
        <v>480000</v>
      </c>
      <c r="AL2168">
        <v>1440000</v>
      </c>
      <c r="AM2168" t="s">
        <v>195</v>
      </c>
      <c r="AN2168">
        <v>0</v>
      </c>
      <c r="AO2168" t="s">
        <v>4943</v>
      </c>
      <c r="AP2168">
        <v>8133</v>
      </c>
      <c r="AQ2168">
        <v>37520</v>
      </c>
      <c r="AR2168">
        <v>107010</v>
      </c>
      <c r="AS2168">
        <v>111725</v>
      </c>
      <c r="AT2168">
        <v>121895</v>
      </c>
      <c r="AU2168">
        <v>137935</v>
      </c>
      <c r="AV2168">
        <v>136606</v>
      </c>
      <c r="AW2168">
        <v>222619</v>
      </c>
      <c r="AX2168">
        <v>214899</v>
      </c>
      <c r="AY2168">
        <v>184092</v>
      </c>
      <c r="AZ2168">
        <v>152000</v>
      </c>
      <c r="BA2168">
        <v>5566</v>
      </c>
      <c r="BB2168" t="s">
        <v>3796</v>
      </c>
      <c r="BC2168" t="s">
        <v>3797</v>
      </c>
      <c r="BD2168" t="s">
        <v>3813</v>
      </c>
      <c r="BE2168" t="s">
        <v>4605</v>
      </c>
      <c r="BF2168" t="s">
        <v>3734</v>
      </c>
      <c r="BG2168" t="s">
        <v>5719</v>
      </c>
      <c r="BH2168" t="s">
        <v>4947</v>
      </c>
      <c r="BI2168" t="s">
        <v>195</v>
      </c>
      <c r="BJ2168" t="s">
        <v>195</v>
      </c>
      <c r="BK2168" t="s">
        <v>3835</v>
      </c>
      <c r="BL2168" t="s">
        <v>7515</v>
      </c>
      <c r="BM2168" t="s">
        <v>4949</v>
      </c>
      <c r="BN2168" t="s">
        <v>5721</v>
      </c>
      <c r="BO2168" t="s">
        <v>4950</v>
      </c>
      <c r="BP2168" s="441" t="str">
        <f t="shared" si="33"/>
        <v>WA.2378.EBA.994.002.AD.521115</v>
      </c>
    </row>
    <row r="2169" spans="1:68">
      <c r="A2169" t="s">
        <v>4935</v>
      </c>
      <c r="B2169" t="s">
        <v>4936</v>
      </c>
      <c r="C2169" t="s">
        <v>4937</v>
      </c>
      <c r="D2169" t="s">
        <v>3795</v>
      </c>
      <c r="E2169" t="s">
        <v>197</v>
      </c>
      <c r="F2169" t="s">
        <v>3812</v>
      </c>
      <c r="G2169" t="s">
        <v>820</v>
      </c>
      <c r="H2169" t="s">
        <v>4938</v>
      </c>
      <c r="I2169">
        <v>9</v>
      </c>
      <c r="J2169" t="s">
        <v>5716</v>
      </c>
      <c r="K2169">
        <v>1</v>
      </c>
      <c r="L2169" t="s">
        <v>546</v>
      </c>
      <c r="M2169" t="s">
        <v>558</v>
      </c>
      <c r="N2169" t="s">
        <v>103</v>
      </c>
      <c r="O2169" t="s">
        <v>559</v>
      </c>
      <c r="P2169" t="s">
        <v>8</v>
      </c>
      <c r="Q2169" t="s">
        <v>4570</v>
      </c>
      <c r="R2169" t="s">
        <v>4940</v>
      </c>
      <c r="S2169" t="s">
        <v>195</v>
      </c>
      <c r="T2169" t="s">
        <v>4570</v>
      </c>
      <c r="U2169" t="s">
        <v>4570</v>
      </c>
      <c r="V2169" t="s">
        <v>5413</v>
      </c>
      <c r="W2169" t="s">
        <v>6444</v>
      </c>
      <c r="X2169" t="s">
        <v>7516</v>
      </c>
      <c r="Y2169" t="s">
        <v>7517</v>
      </c>
      <c r="Z2169" t="s">
        <v>8</v>
      </c>
      <c r="AA2169">
        <v>0</v>
      </c>
      <c r="AB2169" t="s">
        <v>195</v>
      </c>
      <c r="AC2169">
        <v>0</v>
      </c>
      <c r="AD2169" t="s">
        <v>195</v>
      </c>
      <c r="AE2169">
        <v>0</v>
      </c>
      <c r="AF2169" t="s">
        <v>195</v>
      </c>
      <c r="AG2169">
        <v>0</v>
      </c>
      <c r="AH2169" t="s">
        <v>195</v>
      </c>
      <c r="AI2169">
        <v>30</v>
      </c>
      <c r="AJ2169" t="s">
        <v>105</v>
      </c>
      <c r="AK2169">
        <v>600000</v>
      </c>
      <c r="AL2169">
        <v>18000000</v>
      </c>
      <c r="AM2169" t="s">
        <v>195</v>
      </c>
      <c r="AN2169">
        <v>0</v>
      </c>
      <c r="AO2169" t="s">
        <v>4943</v>
      </c>
      <c r="AP2169">
        <v>101667</v>
      </c>
      <c r="AQ2169">
        <v>469001</v>
      </c>
      <c r="AR2169">
        <v>1337628</v>
      </c>
      <c r="AS2169">
        <v>1396566</v>
      </c>
      <c r="AT2169">
        <v>1523683</v>
      </c>
      <c r="AU2169">
        <v>1724189</v>
      </c>
      <c r="AV2169">
        <v>1707576</v>
      </c>
      <c r="AW2169">
        <v>2782737</v>
      </c>
      <c r="AX2169">
        <v>2686238</v>
      </c>
      <c r="AY2169">
        <v>2301152</v>
      </c>
      <c r="AZ2169">
        <v>1899995</v>
      </c>
      <c r="BA2169">
        <v>69568</v>
      </c>
      <c r="BB2169" t="s">
        <v>3796</v>
      </c>
      <c r="BC2169" t="s">
        <v>3797</v>
      </c>
      <c r="BD2169" t="s">
        <v>3813</v>
      </c>
      <c r="BE2169" t="s">
        <v>4605</v>
      </c>
      <c r="BF2169" t="s">
        <v>3734</v>
      </c>
      <c r="BG2169" t="s">
        <v>5719</v>
      </c>
      <c r="BH2169" t="s">
        <v>4947</v>
      </c>
      <c r="BI2169" t="s">
        <v>195</v>
      </c>
      <c r="BJ2169" t="s">
        <v>195</v>
      </c>
      <c r="BK2169" t="s">
        <v>3835</v>
      </c>
      <c r="BL2169" t="s">
        <v>7518</v>
      </c>
      <c r="BM2169" t="s">
        <v>4949</v>
      </c>
      <c r="BN2169" t="s">
        <v>5721</v>
      </c>
      <c r="BO2169" t="s">
        <v>4950</v>
      </c>
      <c r="BP2169" s="441" t="str">
        <f t="shared" si="33"/>
        <v>WA.2378.EBA.994.002.AD.521115</v>
      </c>
    </row>
    <row r="2170" spans="1:68">
      <c r="A2170" t="s">
        <v>5010</v>
      </c>
      <c r="B2170" t="s">
        <v>4936</v>
      </c>
      <c r="C2170" t="s">
        <v>4937</v>
      </c>
      <c r="D2170" t="s">
        <v>3795</v>
      </c>
      <c r="E2170" t="s">
        <v>197</v>
      </c>
      <c r="F2170" t="s">
        <v>3812</v>
      </c>
      <c r="G2170" t="s">
        <v>820</v>
      </c>
      <c r="H2170" t="s">
        <v>4938</v>
      </c>
      <c r="I2170">
        <v>9</v>
      </c>
      <c r="J2170" t="s">
        <v>5716</v>
      </c>
      <c r="K2170">
        <v>1</v>
      </c>
      <c r="L2170" t="s">
        <v>546</v>
      </c>
      <c r="M2170" t="s">
        <v>558</v>
      </c>
      <c r="N2170" t="s">
        <v>103</v>
      </c>
      <c r="O2170" t="s">
        <v>559</v>
      </c>
      <c r="P2170" t="s">
        <v>8</v>
      </c>
      <c r="Q2170" t="s">
        <v>4570</v>
      </c>
      <c r="R2170" t="s">
        <v>4940</v>
      </c>
      <c r="S2170" t="s">
        <v>195</v>
      </c>
      <c r="T2170" t="s">
        <v>4570</v>
      </c>
      <c r="U2170" t="s">
        <v>4570</v>
      </c>
      <c r="V2170" t="s">
        <v>5395</v>
      </c>
      <c r="W2170" t="s">
        <v>4496</v>
      </c>
      <c r="X2170" t="s">
        <v>7453</v>
      </c>
      <c r="Y2170" t="s">
        <v>7454</v>
      </c>
      <c r="Z2170" t="s">
        <v>8</v>
      </c>
      <c r="AA2170">
        <v>0</v>
      </c>
      <c r="AB2170" t="s">
        <v>195</v>
      </c>
      <c r="AC2170">
        <v>0</v>
      </c>
      <c r="AD2170" t="s">
        <v>195</v>
      </c>
      <c r="AE2170">
        <v>0</v>
      </c>
      <c r="AF2170" t="s">
        <v>195</v>
      </c>
      <c r="AG2170">
        <v>0</v>
      </c>
      <c r="AH2170" t="s">
        <v>195</v>
      </c>
      <c r="AI2170">
        <v>12</v>
      </c>
      <c r="AJ2170" t="s">
        <v>32</v>
      </c>
      <c r="AK2170">
        <v>2420000</v>
      </c>
      <c r="AL2170">
        <v>29040000</v>
      </c>
      <c r="AM2170" t="s">
        <v>195</v>
      </c>
      <c r="AN2170">
        <v>0</v>
      </c>
      <c r="AO2170" t="s">
        <v>5011</v>
      </c>
      <c r="AP2170">
        <v>163388</v>
      </c>
      <c r="AQ2170">
        <v>753731</v>
      </c>
      <c r="AR2170">
        <v>2149699</v>
      </c>
      <c r="AS2170">
        <v>2217645</v>
      </c>
      <c r="AT2170">
        <v>1194880</v>
      </c>
      <c r="AU2170">
        <v>1477321</v>
      </c>
      <c r="AV2170">
        <v>2680577</v>
      </c>
      <c r="AW2170">
        <v>4062707</v>
      </c>
      <c r="AX2170">
        <v>3936613</v>
      </c>
      <c r="AY2170">
        <v>3402061</v>
      </c>
      <c r="AZ2170">
        <v>4061662</v>
      </c>
      <c r="BA2170">
        <v>2939716</v>
      </c>
      <c r="BB2170" t="s">
        <v>3796</v>
      </c>
      <c r="BC2170" t="s">
        <v>3797</v>
      </c>
      <c r="BD2170" t="s">
        <v>3813</v>
      </c>
      <c r="BE2170" t="s">
        <v>4605</v>
      </c>
      <c r="BF2170" t="s">
        <v>3734</v>
      </c>
      <c r="BG2170" t="s">
        <v>5719</v>
      </c>
      <c r="BH2170" t="s">
        <v>4947</v>
      </c>
      <c r="BI2170" t="s">
        <v>195</v>
      </c>
      <c r="BJ2170" t="s">
        <v>195</v>
      </c>
      <c r="BK2170" t="s">
        <v>3835</v>
      </c>
      <c r="BL2170" t="s">
        <v>7455</v>
      </c>
      <c r="BM2170" t="s">
        <v>4949</v>
      </c>
      <c r="BN2170" t="s">
        <v>5721</v>
      </c>
      <c r="BO2170" t="s">
        <v>4950</v>
      </c>
      <c r="BP2170" s="441" t="str">
        <f t="shared" si="33"/>
        <v>WA.2378.EBA.994.002.AD.521115</v>
      </c>
    </row>
    <row r="2171" spans="1:68">
      <c r="A2171" t="s">
        <v>5010</v>
      </c>
      <c r="B2171" t="s">
        <v>4936</v>
      </c>
      <c r="C2171" t="s">
        <v>4937</v>
      </c>
      <c r="D2171" t="s">
        <v>3795</v>
      </c>
      <c r="E2171" t="s">
        <v>197</v>
      </c>
      <c r="F2171" t="s">
        <v>3812</v>
      </c>
      <c r="G2171" t="s">
        <v>820</v>
      </c>
      <c r="H2171" t="s">
        <v>4938</v>
      </c>
      <c r="I2171">
        <v>9</v>
      </c>
      <c r="J2171" t="s">
        <v>5716</v>
      </c>
      <c r="K2171">
        <v>1</v>
      </c>
      <c r="L2171" t="s">
        <v>546</v>
      </c>
      <c r="M2171" t="s">
        <v>558</v>
      </c>
      <c r="N2171" t="s">
        <v>103</v>
      </c>
      <c r="O2171" t="s">
        <v>559</v>
      </c>
      <c r="P2171" t="s">
        <v>8</v>
      </c>
      <c r="Q2171" t="s">
        <v>4570</v>
      </c>
      <c r="R2171" t="s">
        <v>4940</v>
      </c>
      <c r="S2171" t="s">
        <v>195</v>
      </c>
      <c r="T2171" t="s">
        <v>4570</v>
      </c>
      <c r="U2171" t="s">
        <v>4570</v>
      </c>
      <c r="V2171" t="s">
        <v>5401</v>
      </c>
      <c r="W2171" t="s">
        <v>4951</v>
      </c>
      <c r="X2171" t="s">
        <v>7456</v>
      </c>
      <c r="Y2171" t="s">
        <v>7457</v>
      </c>
      <c r="Z2171" t="s">
        <v>8</v>
      </c>
      <c r="AA2171">
        <v>0</v>
      </c>
      <c r="AB2171" t="s">
        <v>195</v>
      </c>
      <c r="AC2171">
        <v>0</v>
      </c>
      <c r="AD2171" t="s">
        <v>195</v>
      </c>
      <c r="AE2171">
        <v>0</v>
      </c>
      <c r="AF2171" t="s">
        <v>195</v>
      </c>
      <c r="AG2171">
        <v>0</v>
      </c>
      <c r="AH2171" t="s">
        <v>195</v>
      </c>
      <c r="AI2171">
        <v>12</v>
      </c>
      <c r="AJ2171" t="s">
        <v>32</v>
      </c>
      <c r="AK2171">
        <v>4770000</v>
      </c>
      <c r="AL2171">
        <v>57240000</v>
      </c>
      <c r="AM2171" t="s">
        <v>195</v>
      </c>
      <c r="AN2171">
        <v>0</v>
      </c>
      <c r="AO2171" t="s">
        <v>5011</v>
      </c>
      <c r="AP2171">
        <v>322051</v>
      </c>
      <c r="AQ2171">
        <v>1485660</v>
      </c>
      <c r="AR2171">
        <v>4237217</v>
      </c>
      <c r="AS2171">
        <v>4371143</v>
      </c>
      <c r="AT2171">
        <v>2355197</v>
      </c>
      <c r="AU2171">
        <v>2911909</v>
      </c>
      <c r="AV2171">
        <v>5283617</v>
      </c>
      <c r="AW2171">
        <v>8007897</v>
      </c>
      <c r="AX2171">
        <v>7759357</v>
      </c>
      <c r="AY2171">
        <v>6705715</v>
      </c>
      <c r="AZ2171">
        <v>8005838</v>
      </c>
      <c r="BA2171">
        <v>5794399</v>
      </c>
      <c r="BB2171" t="s">
        <v>3796</v>
      </c>
      <c r="BC2171" t="s">
        <v>3797</v>
      </c>
      <c r="BD2171" t="s">
        <v>3813</v>
      </c>
      <c r="BE2171" t="s">
        <v>4605</v>
      </c>
      <c r="BF2171" t="s">
        <v>3734</v>
      </c>
      <c r="BG2171" t="s">
        <v>5719</v>
      </c>
      <c r="BH2171" t="s">
        <v>4947</v>
      </c>
      <c r="BI2171" t="s">
        <v>195</v>
      </c>
      <c r="BJ2171" t="s">
        <v>195</v>
      </c>
      <c r="BK2171" t="s">
        <v>3835</v>
      </c>
      <c r="BL2171" t="s">
        <v>7458</v>
      </c>
      <c r="BM2171" t="s">
        <v>4949</v>
      </c>
      <c r="BN2171" t="s">
        <v>5721</v>
      </c>
      <c r="BO2171" t="s">
        <v>4950</v>
      </c>
      <c r="BP2171" s="441" t="str">
        <f t="shared" si="33"/>
        <v>WA.2378.EBA.994.002.AD.521115</v>
      </c>
    </row>
    <row r="2172" spans="1:68">
      <c r="A2172" t="s">
        <v>5010</v>
      </c>
      <c r="B2172" t="s">
        <v>4936</v>
      </c>
      <c r="C2172" t="s">
        <v>4937</v>
      </c>
      <c r="D2172" t="s">
        <v>3795</v>
      </c>
      <c r="E2172" t="s">
        <v>197</v>
      </c>
      <c r="F2172" t="s">
        <v>3812</v>
      </c>
      <c r="G2172" t="s">
        <v>820</v>
      </c>
      <c r="H2172" t="s">
        <v>4938</v>
      </c>
      <c r="I2172">
        <v>9</v>
      </c>
      <c r="J2172" t="s">
        <v>5716</v>
      </c>
      <c r="K2172">
        <v>1</v>
      </c>
      <c r="L2172" t="s">
        <v>546</v>
      </c>
      <c r="M2172" t="s">
        <v>558</v>
      </c>
      <c r="N2172" t="s">
        <v>103</v>
      </c>
      <c r="O2172" t="s">
        <v>559</v>
      </c>
      <c r="P2172" t="s">
        <v>8</v>
      </c>
      <c r="Q2172" t="s">
        <v>4570</v>
      </c>
      <c r="R2172" t="s">
        <v>4940</v>
      </c>
      <c r="S2172" t="s">
        <v>195</v>
      </c>
      <c r="T2172" t="s">
        <v>4570</v>
      </c>
      <c r="U2172" t="s">
        <v>4570</v>
      </c>
      <c r="V2172" t="s">
        <v>3769</v>
      </c>
      <c r="W2172" t="s">
        <v>5001</v>
      </c>
      <c r="X2172" t="s">
        <v>7459</v>
      </c>
      <c r="Y2172" t="s">
        <v>7460</v>
      </c>
      <c r="Z2172" t="s">
        <v>8</v>
      </c>
      <c r="AA2172">
        <v>0</v>
      </c>
      <c r="AB2172" t="s">
        <v>195</v>
      </c>
      <c r="AC2172">
        <v>0</v>
      </c>
      <c r="AD2172" t="s">
        <v>195</v>
      </c>
      <c r="AE2172">
        <v>0</v>
      </c>
      <c r="AF2172" t="s">
        <v>195</v>
      </c>
      <c r="AG2172">
        <v>0</v>
      </c>
      <c r="AH2172" t="s">
        <v>195</v>
      </c>
      <c r="AI2172">
        <v>12</v>
      </c>
      <c r="AJ2172" t="s">
        <v>32</v>
      </c>
      <c r="AK2172">
        <v>2120000</v>
      </c>
      <c r="AL2172">
        <v>25440000</v>
      </c>
      <c r="AM2172" t="s">
        <v>195</v>
      </c>
      <c r="AN2172">
        <v>0</v>
      </c>
      <c r="AO2172" t="s">
        <v>5011</v>
      </c>
      <c r="AP2172">
        <v>143134</v>
      </c>
      <c r="AQ2172">
        <v>660293</v>
      </c>
      <c r="AR2172">
        <v>1883207</v>
      </c>
      <c r="AS2172">
        <v>1942730</v>
      </c>
      <c r="AT2172">
        <v>1046754</v>
      </c>
      <c r="AU2172">
        <v>1294182</v>
      </c>
      <c r="AV2172">
        <v>2348274</v>
      </c>
      <c r="AW2172">
        <v>3559065</v>
      </c>
      <c r="AX2172">
        <v>3448603</v>
      </c>
      <c r="AY2172">
        <v>2980318</v>
      </c>
      <c r="AZ2172">
        <v>3558150</v>
      </c>
      <c r="BA2172">
        <v>2575290</v>
      </c>
      <c r="BB2172" t="s">
        <v>3796</v>
      </c>
      <c r="BC2172" t="s">
        <v>3797</v>
      </c>
      <c r="BD2172" t="s">
        <v>3813</v>
      </c>
      <c r="BE2172" t="s">
        <v>4605</v>
      </c>
      <c r="BF2172" t="s">
        <v>3734</v>
      </c>
      <c r="BG2172" t="s">
        <v>5719</v>
      </c>
      <c r="BH2172" t="s">
        <v>4947</v>
      </c>
      <c r="BI2172" t="s">
        <v>195</v>
      </c>
      <c r="BJ2172" t="s">
        <v>195</v>
      </c>
      <c r="BK2172" t="s">
        <v>3835</v>
      </c>
      <c r="BL2172" t="s">
        <v>7461</v>
      </c>
      <c r="BM2172" t="s">
        <v>4949</v>
      </c>
      <c r="BN2172" t="s">
        <v>5721</v>
      </c>
      <c r="BO2172" t="s">
        <v>4950</v>
      </c>
      <c r="BP2172" s="441" t="str">
        <f t="shared" si="33"/>
        <v>WA.2378.EBA.994.002.AD.521115</v>
      </c>
    </row>
    <row r="2173" spans="1:68">
      <c r="A2173" t="s">
        <v>5010</v>
      </c>
      <c r="B2173" t="s">
        <v>4936</v>
      </c>
      <c r="C2173" t="s">
        <v>4937</v>
      </c>
      <c r="D2173" t="s">
        <v>3795</v>
      </c>
      <c r="E2173" t="s">
        <v>197</v>
      </c>
      <c r="F2173" t="s">
        <v>3812</v>
      </c>
      <c r="G2173" t="s">
        <v>820</v>
      </c>
      <c r="H2173" t="s">
        <v>4938</v>
      </c>
      <c r="I2173">
        <v>9</v>
      </c>
      <c r="J2173" t="s">
        <v>5716</v>
      </c>
      <c r="K2173">
        <v>1</v>
      </c>
      <c r="L2173" t="s">
        <v>546</v>
      </c>
      <c r="M2173" t="s">
        <v>558</v>
      </c>
      <c r="N2173" t="s">
        <v>103</v>
      </c>
      <c r="O2173" t="s">
        <v>559</v>
      </c>
      <c r="P2173" t="s">
        <v>8</v>
      </c>
      <c r="Q2173" t="s">
        <v>4570</v>
      </c>
      <c r="R2173" t="s">
        <v>4940</v>
      </c>
      <c r="S2173" t="s">
        <v>195</v>
      </c>
      <c r="T2173" t="s">
        <v>4570</v>
      </c>
      <c r="U2173" t="s">
        <v>4570</v>
      </c>
      <c r="V2173" t="s">
        <v>5727</v>
      </c>
      <c r="W2173" t="s">
        <v>5092</v>
      </c>
      <c r="X2173" t="s">
        <v>7462</v>
      </c>
      <c r="Y2173" t="s">
        <v>7463</v>
      </c>
      <c r="Z2173" t="s">
        <v>8</v>
      </c>
      <c r="AA2173">
        <v>0</v>
      </c>
      <c r="AB2173" t="s">
        <v>195</v>
      </c>
      <c r="AC2173">
        <v>0</v>
      </c>
      <c r="AD2173" t="s">
        <v>195</v>
      </c>
      <c r="AE2173">
        <v>0</v>
      </c>
      <c r="AF2173" t="s">
        <v>195</v>
      </c>
      <c r="AG2173">
        <v>0</v>
      </c>
      <c r="AH2173" t="s">
        <v>195</v>
      </c>
      <c r="AI2173">
        <v>12</v>
      </c>
      <c r="AJ2173" t="s">
        <v>32</v>
      </c>
      <c r="AK2173">
        <v>3720000</v>
      </c>
      <c r="AL2173">
        <v>44640000</v>
      </c>
      <c r="AM2173" t="s">
        <v>195</v>
      </c>
      <c r="AN2173">
        <v>0</v>
      </c>
      <c r="AO2173" t="s">
        <v>5011</v>
      </c>
      <c r="AP2173">
        <v>251159</v>
      </c>
      <c r="AQ2173">
        <v>1158628</v>
      </c>
      <c r="AR2173">
        <v>3304496</v>
      </c>
      <c r="AS2173">
        <v>3408942</v>
      </c>
      <c r="AT2173">
        <v>1836758</v>
      </c>
      <c r="AU2173">
        <v>2270923</v>
      </c>
      <c r="AV2173">
        <v>4120556</v>
      </c>
      <c r="AW2173">
        <v>6245152</v>
      </c>
      <c r="AX2173">
        <v>6051322</v>
      </c>
      <c r="AY2173">
        <v>5229614</v>
      </c>
      <c r="AZ2173">
        <v>6243547</v>
      </c>
      <c r="BA2173">
        <v>4518903</v>
      </c>
      <c r="BB2173" t="s">
        <v>3796</v>
      </c>
      <c r="BC2173" t="s">
        <v>3797</v>
      </c>
      <c r="BD2173" t="s">
        <v>3813</v>
      </c>
      <c r="BE2173" t="s">
        <v>4605</v>
      </c>
      <c r="BF2173" t="s">
        <v>3734</v>
      </c>
      <c r="BG2173" t="s">
        <v>5719</v>
      </c>
      <c r="BH2173" t="s">
        <v>4947</v>
      </c>
      <c r="BI2173" t="s">
        <v>195</v>
      </c>
      <c r="BJ2173" t="s">
        <v>195</v>
      </c>
      <c r="BK2173" t="s">
        <v>3835</v>
      </c>
      <c r="BL2173" t="s">
        <v>7464</v>
      </c>
      <c r="BM2173" t="s">
        <v>4949</v>
      </c>
      <c r="BN2173" t="s">
        <v>5721</v>
      </c>
      <c r="BO2173" t="s">
        <v>4950</v>
      </c>
      <c r="BP2173" s="441" t="str">
        <f t="shared" si="33"/>
        <v>WA.2378.EBA.994.002.AD.521115</v>
      </c>
    </row>
    <row r="2174" spans="1:68">
      <c r="A2174" t="s">
        <v>5010</v>
      </c>
      <c r="B2174" t="s">
        <v>4936</v>
      </c>
      <c r="C2174" t="s">
        <v>4937</v>
      </c>
      <c r="D2174" t="s">
        <v>3795</v>
      </c>
      <c r="E2174" t="s">
        <v>197</v>
      </c>
      <c r="F2174" t="s">
        <v>3812</v>
      </c>
      <c r="G2174" t="s">
        <v>820</v>
      </c>
      <c r="H2174" t="s">
        <v>4938</v>
      </c>
      <c r="I2174">
        <v>9</v>
      </c>
      <c r="J2174" t="s">
        <v>5716</v>
      </c>
      <c r="K2174">
        <v>1</v>
      </c>
      <c r="L2174" t="s">
        <v>546</v>
      </c>
      <c r="M2174" t="s">
        <v>558</v>
      </c>
      <c r="N2174" t="s">
        <v>103</v>
      </c>
      <c r="O2174" t="s">
        <v>559</v>
      </c>
      <c r="P2174" t="s">
        <v>8</v>
      </c>
      <c r="Q2174" t="s">
        <v>4570</v>
      </c>
      <c r="R2174" t="s">
        <v>4940</v>
      </c>
      <c r="S2174" t="s">
        <v>195</v>
      </c>
      <c r="T2174" t="s">
        <v>4570</v>
      </c>
      <c r="U2174" t="s">
        <v>4570</v>
      </c>
      <c r="V2174" t="s">
        <v>5735</v>
      </c>
      <c r="W2174" t="s">
        <v>5096</v>
      </c>
      <c r="X2174" t="s">
        <v>7465</v>
      </c>
      <c r="Y2174" t="s">
        <v>7466</v>
      </c>
      <c r="Z2174" t="s">
        <v>8</v>
      </c>
      <c r="AA2174">
        <v>0</v>
      </c>
      <c r="AB2174" t="s">
        <v>195</v>
      </c>
      <c r="AC2174">
        <v>0</v>
      </c>
      <c r="AD2174" t="s">
        <v>195</v>
      </c>
      <c r="AE2174">
        <v>0</v>
      </c>
      <c r="AF2174" t="s">
        <v>195</v>
      </c>
      <c r="AG2174">
        <v>0</v>
      </c>
      <c r="AH2174" t="s">
        <v>195</v>
      </c>
      <c r="AI2174">
        <v>24</v>
      </c>
      <c r="AJ2174" t="s">
        <v>32</v>
      </c>
      <c r="AK2174">
        <v>1580000</v>
      </c>
      <c r="AL2174">
        <v>37920000</v>
      </c>
      <c r="AM2174" t="s">
        <v>195</v>
      </c>
      <c r="AN2174">
        <v>0</v>
      </c>
      <c r="AO2174" t="s">
        <v>5011</v>
      </c>
      <c r="AP2174">
        <v>213350</v>
      </c>
      <c r="AQ2174">
        <v>984211</v>
      </c>
      <c r="AR2174">
        <v>2807045</v>
      </c>
      <c r="AS2174">
        <v>2895768</v>
      </c>
      <c r="AT2174">
        <v>1560256</v>
      </c>
      <c r="AU2174">
        <v>1929063</v>
      </c>
      <c r="AV2174">
        <v>3500257</v>
      </c>
      <c r="AW2174">
        <v>5305022</v>
      </c>
      <c r="AX2174">
        <v>5140371</v>
      </c>
      <c r="AY2174">
        <v>4442360</v>
      </c>
      <c r="AZ2174">
        <v>5303658</v>
      </c>
      <c r="BA2174">
        <v>3838639</v>
      </c>
      <c r="BB2174" t="s">
        <v>3796</v>
      </c>
      <c r="BC2174" t="s">
        <v>3797</v>
      </c>
      <c r="BD2174" t="s">
        <v>3813</v>
      </c>
      <c r="BE2174" t="s">
        <v>4605</v>
      </c>
      <c r="BF2174" t="s">
        <v>3734</v>
      </c>
      <c r="BG2174" t="s">
        <v>5719</v>
      </c>
      <c r="BH2174" t="s">
        <v>4947</v>
      </c>
      <c r="BI2174" t="s">
        <v>195</v>
      </c>
      <c r="BJ2174" t="s">
        <v>195</v>
      </c>
      <c r="BK2174" t="s">
        <v>3835</v>
      </c>
      <c r="BL2174" t="s">
        <v>7467</v>
      </c>
      <c r="BM2174" t="s">
        <v>4949</v>
      </c>
      <c r="BN2174" t="s">
        <v>5721</v>
      </c>
      <c r="BO2174" t="s">
        <v>4950</v>
      </c>
      <c r="BP2174" s="441" t="str">
        <f t="shared" si="33"/>
        <v>WA.2378.EBA.994.002.AD.521115</v>
      </c>
    </row>
    <row r="2175" spans="1:68">
      <c r="A2175" t="s">
        <v>5010</v>
      </c>
      <c r="B2175" t="s">
        <v>4936</v>
      </c>
      <c r="C2175" t="s">
        <v>4937</v>
      </c>
      <c r="D2175" t="s">
        <v>3795</v>
      </c>
      <c r="E2175" t="s">
        <v>197</v>
      </c>
      <c r="F2175" t="s">
        <v>3812</v>
      </c>
      <c r="G2175" t="s">
        <v>820</v>
      </c>
      <c r="H2175" t="s">
        <v>4938</v>
      </c>
      <c r="I2175">
        <v>9</v>
      </c>
      <c r="J2175" t="s">
        <v>5716</v>
      </c>
      <c r="K2175">
        <v>1</v>
      </c>
      <c r="L2175" t="s">
        <v>546</v>
      </c>
      <c r="M2175" t="s">
        <v>558</v>
      </c>
      <c r="N2175" t="s">
        <v>103</v>
      </c>
      <c r="O2175" t="s">
        <v>559</v>
      </c>
      <c r="P2175" t="s">
        <v>8</v>
      </c>
      <c r="Q2175" t="s">
        <v>4570</v>
      </c>
      <c r="R2175" t="s">
        <v>4940</v>
      </c>
      <c r="S2175" t="s">
        <v>195</v>
      </c>
      <c r="T2175" t="s">
        <v>4570</v>
      </c>
      <c r="U2175" t="s">
        <v>4570</v>
      </c>
      <c r="V2175" t="s">
        <v>6441</v>
      </c>
      <c r="W2175" t="s">
        <v>5265</v>
      </c>
      <c r="X2175" t="s">
        <v>7468</v>
      </c>
      <c r="Y2175" t="s">
        <v>7469</v>
      </c>
      <c r="Z2175" t="s">
        <v>8</v>
      </c>
      <c r="AA2175">
        <v>0</v>
      </c>
      <c r="AB2175" t="s">
        <v>195</v>
      </c>
      <c r="AC2175">
        <v>0</v>
      </c>
      <c r="AD2175" t="s">
        <v>195</v>
      </c>
      <c r="AE2175">
        <v>0</v>
      </c>
      <c r="AF2175" t="s">
        <v>195</v>
      </c>
      <c r="AG2175">
        <v>0</v>
      </c>
      <c r="AH2175" t="s">
        <v>195</v>
      </c>
      <c r="AI2175">
        <v>24</v>
      </c>
      <c r="AJ2175" t="s">
        <v>32</v>
      </c>
      <c r="AK2175">
        <v>1365000</v>
      </c>
      <c r="AL2175">
        <v>32760000</v>
      </c>
      <c r="AM2175" t="s">
        <v>195</v>
      </c>
      <c r="AN2175">
        <v>0</v>
      </c>
      <c r="AO2175" t="s">
        <v>5011</v>
      </c>
      <c r="AP2175">
        <v>184318</v>
      </c>
      <c r="AQ2175">
        <v>850283</v>
      </c>
      <c r="AR2175">
        <v>2425074</v>
      </c>
      <c r="AS2175">
        <v>2501723</v>
      </c>
      <c r="AT2175">
        <v>1347943</v>
      </c>
      <c r="AU2175">
        <v>1666564</v>
      </c>
      <c r="AV2175">
        <v>3023957</v>
      </c>
      <c r="AW2175">
        <v>4583136</v>
      </c>
      <c r="AX2175">
        <v>4440890</v>
      </c>
      <c r="AY2175">
        <v>3837862</v>
      </c>
      <c r="AZ2175">
        <v>4581958</v>
      </c>
      <c r="BA2175">
        <v>3316292</v>
      </c>
      <c r="BB2175" t="s">
        <v>3796</v>
      </c>
      <c r="BC2175" t="s">
        <v>3797</v>
      </c>
      <c r="BD2175" t="s">
        <v>3813</v>
      </c>
      <c r="BE2175" t="s">
        <v>4605</v>
      </c>
      <c r="BF2175" t="s">
        <v>3734</v>
      </c>
      <c r="BG2175" t="s">
        <v>5719</v>
      </c>
      <c r="BH2175" t="s">
        <v>4947</v>
      </c>
      <c r="BI2175" t="s">
        <v>195</v>
      </c>
      <c r="BJ2175" t="s">
        <v>195</v>
      </c>
      <c r="BK2175" t="s">
        <v>3835</v>
      </c>
      <c r="BL2175" t="s">
        <v>7470</v>
      </c>
      <c r="BM2175" t="s">
        <v>4949</v>
      </c>
      <c r="BN2175" t="s">
        <v>5721</v>
      </c>
      <c r="BO2175" t="s">
        <v>4950</v>
      </c>
      <c r="BP2175" s="441" t="str">
        <f t="shared" si="33"/>
        <v>WA.2378.EBA.994.002.AD.521115</v>
      </c>
    </row>
    <row r="2176" spans="1:68">
      <c r="A2176" t="s">
        <v>5010</v>
      </c>
      <c r="B2176" t="s">
        <v>4936</v>
      </c>
      <c r="C2176" t="s">
        <v>4937</v>
      </c>
      <c r="D2176" t="s">
        <v>3795</v>
      </c>
      <c r="E2176" t="s">
        <v>197</v>
      </c>
      <c r="F2176" t="s">
        <v>3812</v>
      </c>
      <c r="G2176" t="s">
        <v>820</v>
      </c>
      <c r="H2176" t="s">
        <v>4938</v>
      </c>
      <c r="I2176">
        <v>9</v>
      </c>
      <c r="J2176" t="s">
        <v>5716</v>
      </c>
      <c r="K2176">
        <v>1</v>
      </c>
      <c r="L2176" t="s">
        <v>546</v>
      </c>
      <c r="M2176" t="s">
        <v>558</v>
      </c>
      <c r="N2176" t="s">
        <v>103</v>
      </c>
      <c r="O2176" t="s">
        <v>559</v>
      </c>
      <c r="P2176" t="s">
        <v>8</v>
      </c>
      <c r="Q2176" t="s">
        <v>4570</v>
      </c>
      <c r="R2176" t="s">
        <v>4940</v>
      </c>
      <c r="S2176" t="s">
        <v>195</v>
      </c>
      <c r="T2176" t="s">
        <v>4570</v>
      </c>
      <c r="U2176" t="s">
        <v>4570</v>
      </c>
      <c r="V2176" t="s">
        <v>7471</v>
      </c>
      <c r="W2176" t="s">
        <v>5413</v>
      </c>
      <c r="X2176" t="s">
        <v>7472</v>
      </c>
      <c r="Y2176" t="s">
        <v>7473</v>
      </c>
      <c r="Z2176" t="s">
        <v>8</v>
      </c>
      <c r="AA2176">
        <v>0</v>
      </c>
      <c r="AB2176" t="s">
        <v>195</v>
      </c>
      <c r="AC2176">
        <v>0</v>
      </c>
      <c r="AD2176" t="s">
        <v>195</v>
      </c>
      <c r="AE2176">
        <v>0</v>
      </c>
      <c r="AF2176" t="s">
        <v>195</v>
      </c>
      <c r="AG2176">
        <v>0</v>
      </c>
      <c r="AH2176" t="s">
        <v>195</v>
      </c>
      <c r="AI2176">
        <v>12</v>
      </c>
      <c r="AJ2176" t="s">
        <v>32</v>
      </c>
      <c r="AK2176">
        <v>300000</v>
      </c>
      <c r="AL2176">
        <v>3600000</v>
      </c>
      <c r="AM2176" t="s">
        <v>195</v>
      </c>
      <c r="AN2176">
        <v>0</v>
      </c>
      <c r="AO2176" t="s">
        <v>5011</v>
      </c>
      <c r="AP2176">
        <v>20255</v>
      </c>
      <c r="AQ2176">
        <v>93438</v>
      </c>
      <c r="AR2176">
        <v>266492</v>
      </c>
      <c r="AS2176">
        <v>274915</v>
      </c>
      <c r="AT2176">
        <v>148126</v>
      </c>
      <c r="AU2176">
        <v>183139</v>
      </c>
      <c r="AV2176">
        <v>332303</v>
      </c>
      <c r="AW2176">
        <v>503641</v>
      </c>
      <c r="AX2176">
        <v>488010</v>
      </c>
      <c r="AY2176">
        <v>421743</v>
      </c>
      <c r="AZ2176">
        <v>503512</v>
      </c>
      <c r="BA2176">
        <v>364426</v>
      </c>
      <c r="BB2176" t="s">
        <v>3796</v>
      </c>
      <c r="BC2176" t="s">
        <v>3797</v>
      </c>
      <c r="BD2176" t="s">
        <v>3813</v>
      </c>
      <c r="BE2176" t="s">
        <v>4605</v>
      </c>
      <c r="BF2176" t="s">
        <v>3734</v>
      </c>
      <c r="BG2176" t="s">
        <v>5719</v>
      </c>
      <c r="BH2176" t="s">
        <v>4947</v>
      </c>
      <c r="BI2176" t="s">
        <v>195</v>
      </c>
      <c r="BJ2176" t="s">
        <v>195</v>
      </c>
      <c r="BK2176" t="s">
        <v>3835</v>
      </c>
      <c r="BL2176" t="s">
        <v>7474</v>
      </c>
      <c r="BM2176" t="s">
        <v>4949</v>
      </c>
      <c r="BN2176" t="s">
        <v>5721</v>
      </c>
      <c r="BO2176" t="s">
        <v>4950</v>
      </c>
      <c r="BP2176" s="441" t="str">
        <f t="shared" si="33"/>
        <v>WA.2378.EBA.994.002.AD.521115</v>
      </c>
    </row>
    <row r="2177" spans="1:68">
      <c r="A2177" t="s">
        <v>5010</v>
      </c>
      <c r="B2177" t="s">
        <v>4936</v>
      </c>
      <c r="C2177" t="s">
        <v>4937</v>
      </c>
      <c r="D2177" t="s">
        <v>3795</v>
      </c>
      <c r="E2177" t="s">
        <v>197</v>
      </c>
      <c r="F2177" t="s">
        <v>3812</v>
      </c>
      <c r="G2177" t="s">
        <v>820</v>
      </c>
      <c r="H2177" t="s">
        <v>4938</v>
      </c>
      <c r="I2177">
        <v>9</v>
      </c>
      <c r="J2177" t="s">
        <v>5716</v>
      </c>
      <c r="K2177">
        <v>1</v>
      </c>
      <c r="L2177" t="s">
        <v>546</v>
      </c>
      <c r="M2177" t="s">
        <v>558</v>
      </c>
      <c r="N2177" t="s">
        <v>103</v>
      </c>
      <c r="O2177" t="s">
        <v>559</v>
      </c>
      <c r="P2177" t="s">
        <v>8</v>
      </c>
      <c r="Q2177" t="s">
        <v>4570</v>
      </c>
      <c r="R2177" t="s">
        <v>4940</v>
      </c>
      <c r="S2177" t="s">
        <v>195</v>
      </c>
      <c r="T2177" t="s">
        <v>4570</v>
      </c>
      <c r="U2177" t="s">
        <v>4570</v>
      </c>
      <c r="V2177" t="s">
        <v>7475</v>
      </c>
      <c r="W2177" t="s">
        <v>5417</v>
      </c>
      <c r="X2177" t="s">
        <v>7476</v>
      </c>
      <c r="Y2177" t="s">
        <v>7477</v>
      </c>
      <c r="Z2177" t="s">
        <v>8</v>
      </c>
      <c r="AA2177">
        <v>0</v>
      </c>
      <c r="AB2177" t="s">
        <v>195</v>
      </c>
      <c r="AC2177">
        <v>0</v>
      </c>
      <c r="AD2177" t="s">
        <v>195</v>
      </c>
      <c r="AE2177">
        <v>0</v>
      </c>
      <c r="AF2177" t="s">
        <v>195</v>
      </c>
      <c r="AG2177">
        <v>0</v>
      </c>
      <c r="AH2177" t="s">
        <v>195</v>
      </c>
      <c r="AI2177">
        <v>12</v>
      </c>
      <c r="AJ2177" t="s">
        <v>32</v>
      </c>
      <c r="AK2177">
        <v>200000</v>
      </c>
      <c r="AL2177">
        <v>2400000</v>
      </c>
      <c r="AM2177" t="s">
        <v>195</v>
      </c>
      <c r="AN2177">
        <v>0</v>
      </c>
      <c r="AO2177" t="s">
        <v>5011</v>
      </c>
      <c r="AP2177">
        <v>13503</v>
      </c>
      <c r="AQ2177">
        <v>62292</v>
      </c>
      <c r="AR2177">
        <v>177661</v>
      </c>
      <c r="AS2177">
        <v>183276</v>
      </c>
      <c r="AT2177">
        <v>98750</v>
      </c>
      <c r="AU2177">
        <v>122093</v>
      </c>
      <c r="AV2177">
        <v>221535</v>
      </c>
      <c r="AW2177">
        <v>335761</v>
      </c>
      <c r="AX2177">
        <v>325340</v>
      </c>
      <c r="AY2177">
        <v>281162</v>
      </c>
      <c r="AZ2177">
        <v>335675</v>
      </c>
      <c r="BA2177">
        <v>242952</v>
      </c>
      <c r="BB2177" t="s">
        <v>3796</v>
      </c>
      <c r="BC2177" t="s">
        <v>3797</v>
      </c>
      <c r="BD2177" t="s">
        <v>3813</v>
      </c>
      <c r="BE2177" t="s">
        <v>4605</v>
      </c>
      <c r="BF2177" t="s">
        <v>3734</v>
      </c>
      <c r="BG2177" t="s">
        <v>5719</v>
      </c>
      <c r="BH2177" t="s">
        <v>4947</v>
      </c>
      <c r="BI2177" t="s">
        <v>195</v>
      </c>
      <c r="BJ2177" t="s">
        <v>195</v>
      </c>
      <c r="BK2177" t="s">
        <v>3835</v>
      </c>
      <c r="BL2177" t="s">
        <v>7478</v>
      </c>
      <c r="BM2177" t="s">
        <v>4949</v>
      </c>
      <c r="BN2177" t="s">
        <v>5721</v>
      </c>
      <c r="BO2177" t="s">
        <v>4950</v>
      </c>
      <c r="BP2177" s="441" t="str">
        <f t="shared" si="33"/>
        <v>WA.2378.EBA.994.002.AD.521115</v>
      </c>
    </row>
    <row r="2178" spans="1:68">
      <c r="A2178" t="s">
        <v>5010</v>
      </c>
      <c r="B2178" t="s">
        <v>4936</v>
      </c>
      <c r="C2178" t="s">
        <v>4937</v>
      </c>
      <c r="D2178" t="s">
        <v>3795</v>
      </c>
      <c r="E2178" t="s">
        <v>197</v>
      </c>
      <c r="F2178" t="s">
        <v>3812</v>
      </c>
      <c r="G2178" t="s">
        <v>820</v>
      </c>
      <c r="H2178" t="s">
        <v>4938</v>
      </c>
      <c r="I2178">
        <v>9</v>
      </c>
      <c r="J2178" t="s">
        <v>5716</v>
      </c>
      <c r="K2178">
        <v>1</v>
      </c>
      <c r="L2178" t="s">
        <v>546</v>
      </c>
      <c r="M2178" t="s">
        <v>558</v>
      </c>
      <c r="N2178" t="s">
        <v>103</v>
      </c>
      <c r="O2178" t="s">
        <v>559</v>
      </c>
      <c r="P2178" t="s">
        <v>8</v>
      </c>
      <c r="Q2178" t="s">
        <v>4570</v>
      </c>
      <c r="R2178" t="s">
        <v>4940</v>
      </c>
      <c r="S2178" t="s">
        <v>195</v>
      </c>
      <c r="T2178" t="s">
        <v>4570</v>
      </c>
      <c r="U2178" t="s">
        <v>4570</v>
      </c>
      <c r="V2178" t="s">
        <v>5741</v>
      </c>
      <c r="W2178" t="s">
        <v>5395</v>
      </c>
      <c r="X2178" t="s">
        <v>7479</v>
      </c>
      <c r="Y2178" t="s">
        <v>7480</v>
      </c>
      <c r="Z2178" t="s">
        <v>8</v>
      </c>
      <c r="AA2178">
        <v>0</v>
      </c>
      <c r="AB2178" t="s">
        <v>195</v>
      </c>
      <c r="AC2178">
        <v>0</v>
      </c>
      <c r="AD2178" t="s">
        <v>195</v>
      </c>
      <c r="AE2178">
        <v>0</v>
      </c>
      <c r="AF2178" t="s">
        <v>195</v>
      </c>
      <c r="AG2178">
        <v>0</v>
      </c>
      <c r="AH2178" t="s">
        <v>195</v>
      </c>
      <c r="AI2178">
        <v>12</v>
      </c>
      <c r="AJ2178" t="s">
        <v>32</v>
      </c>
      <c r="AK2178">
        <v>250000</v>
      </c>
      <c r="AL2178">
        <v>3000000</v>
      </c>
      <c r="AM2178" t="s">
        <v>195</v>
      </c>
      <c r="AN2178">
        <v>0</v>
      </c>
      <c r="AO2178" t="s">
        <v>5011</v>
      </c>
      <c r="AP2178">
        <v>16879</v>
      </c>
      <c r="AQ2178">
        <v>77865</v>
      </c>
      <c r="AR2178">
        <v>222076</v>
      </c>
      <c r="AS2178">
        <v>229096</v>
      </c>
      <c r="AT2178">
        <v>123438</v>
      </c>
      <c r="AU2178">
        <v>152616</v>
      </c>
      <c r="AV2178">
        <v>276919</v>
      </c>
      <c r="AW2178">
        <v>419701</v>
      </c>
      <c r="AX2178">
        <v>406675</v>
      </c>
      <c r="AY2178">
        <v>351453</v>
      </c>
      <c r="AZ2178">
        <v>419593</v>
      </c>
      <c r="BA2178">
        <v>303689</v>
      </c>
      <c r="BB2178" t="s">
        <v>3796</v>
      </c>
      <c r="BC2178" t="s">
        <v>3797</v>
      </c>
      <c r="BD2178" t="s">
        <v>3813</v>
      </c>
      <c r="BE2178" t="s">
        <v>4605</v>
      </c>
      <c r="BF2178" t="s">
        <v>3734</v>
      </c>
      <c r="BG2178" t="s">
        <v>5719</v>
      </c>
      <c r="BH2178" t="s">
        <v>4947</v>
      </c>
      <c r="BI2178" t="s">
        <v>195</v>
      </c>
      <c r="BJ2178" t="s">
        <v>195</v>
      </c>
      <c r="BK2178" t="s">
        <v>3835</v>
      </c>
      <c r="BL2178" t="s">
        <v>7481</v>
      </c>
      <c r="BM2178" t="s">
        <v>4949</v>
      </c>
      <c r="BN2178" t="s">
        <v>5721</v>
      </c>
      <c r="BO2178" t="s">
        <v>4950</v>
      </c>
      <c r="BP2178" s="441" t="str">
        <f t="shared" ref="BP2178:BP2241" si="34">_xlfn.TEXTJOIN(".",TRUE,D2178,E2178,F2178,J2178,L2178,M2178,O2178)</f>
        <v>WA.2378.EBA.994.002.AD.521115</v>
      </c>
    </row>
    <row r="2179" spans="1:68">
      <c r="A2179" t="s">
        <v>5010</v>
      </c>
      <c r="B2179" t="s">
        <v>4936</v>
      </c>
      <c r="C2179" t="s">
        <v>4937</v>
      </c>
      <c r="D2179" t="s">
        <v>3795</v>
      </c>
      <c r="E2179" t="s">
        <v>197</v>
      </c>
      <c r="F2179" t="s">
        <v>3812</v>
      </c>
      <c r="G2179" t="s">
        <v>820</v>
      </c>
      <c r="H2179" t="s">
        <v>4938</v>
      </c>
      <c r="I2179">
        <v>9</v>
      </c>
      <c r="J2179" t="s">
        <v>5716</v>
      </c>
      <c r="K2179">
        <v>1</v>
      </c>
      <c r="L2179" t="s">
        <v>546</v>
      </c>
      <c r="M2179" t="s">
        <v>558</v>
      </c>
      <c r="N2179" t="s">
        <v>103</v>
      </c>
      <c r="O2179" t="s">
        <v>559</v>
      </c>
      <c r="P2179" t="s">
        <v>8</v>
      </c>
      <c r="Q2179" t="s">
        <v>4570</v>
      </c>
      <c r="R2179" t="s">
        <v>4940</v>
      </c>
      <c r="S2179" t="s">
        <v>195</v>
      </c>
      <c r="T2179" t="s">
        <v>4570</v>
      </c>
      <c r="U2179" t="s">
        <v>4570</v>
      </c>
      <c r="V2179" t="s">
        <v>4951</v>
      </c>
      <c r="W2179" t="s">
        <v>5401</v>
      </c>
      <c r="X2179" t="s">
        <v>7482</v>
      </c>
      <c r="Y2179" t="s">
        <v>7483</v>
      </c>
      <c r="Z2179" t="s">
        <v>8</v>
      </c>
      <c r="AA2179">
        <v>0</v>
      </c>
      <c r="AB2179" t="s">
        <v>195</v>
      </c>
      <c r="AC2179">
        <v>0</v>
      </c>
      <c r="AD2179" t="s">
        <v>195</v>
      </c>
      <c r="AE2179">
        <v>0</v>
      </c>
      <c r="AF2179" t="s">
        <v>195</v>
      </c>
      <c r="AG2179">
        <v>0</v>
      </c>
      <c r="AH2179" t="s">
        <v>195</v>
      </c>
      <c r="AI2179">
        <v>12</v>
      </c>
      <c r="AJ2179" t="s">
        <v>32</v>
      </c>
      <c r="AK2179">
        <v>980000</v>
      </c>
      <c r="AL2179">
        <v>11760000</v>
      </c>
      <c r="AM2179" t="s">
        <v>195</v>
      </c>
      <c r="AN2179">
        <v>0</v>
      </c>
      <c r="AO2179" t="s">
        <v>5011</v>
      </c>
      <c r="AP2179">
        <v>66166</v>
      </c>
      <c r="AQ2179">
        <v>305230</v>
      </c>
      <c r="AR2179">
        <v>870539</v>
      </c>
      <c r="AS2179">
        <v>898054</v>
      </c>
      <c r="AT2179">
        <v>483877</v>
      </c>
      <c r="AU2179">
        <v>598254</v>
      </c>
      <c r="AV2179">
        <v>1085523</v>
      </c>
      <c r="AW2179">
        <v>1645228</v>
      </c>
      <c r="AX2179">
        <v>1594166</v>
      </c>
      <c r="AY2179">
        <v>1377694</v>
      </c>
      <c r="AZ2179">
        <v>1644805</v>
      </c>
      <c r="BA2179">
        <v>1190464</v>
      </c>
      <c r="BB2179" t="s">
        <v>3796</v>
      </c>
      <c r="BC2179" t="s">
        <v>3797</v>
      </c>
      <c r="BD2179" t="s">
        <v>3813</v>
      </c>
      <c r="BE2179" t="s">
        <v>4605</v>
      </c>
      <c r="BF2179" t="s">
        <v>3734</v>
      </c>
      <c r="BG2179" t="s">
        <v>5719</v>
      </c>
      <c r="BH2179" t="s">
        <v>4947</v>
      </c>
      <c r="BI2179" t="s">
        <v>195</v>
      </c>
      <c r="BJ2179" t="s">
        <v>195</v>
      </c>
      <c r="BK2179" t="s">
        <v>3835</v>
      </c>
      <c r="BL2179" t="s">
        <v>7484</v>
      </c>
      <c r="BM2179" t="s">
        <v>4949</v>
      </c>
      <c r="BN2179" t="s">
        <v>5721</v>
      </c>
      <c r="BO2179" t="s">
        <v>4950</v>
      </c>
      <c r="BP2179" s="441" t="str">
        <f t="shared" si="34"/>
        <v>WA.2378.EBA.994.002.AD.521115</v>
      </c>
    </row>
    <row r="2180" spans="1:68">
      <c r="A2180" t="s">
        <v>5010</v>
      </c>
      <c r="B2180" t="s">
        <v>4936</v>
      </c>
      <c r="C2180" t="s">
        <v>4937</v>
      </c>
      <c r="D2180" t="s">
        <v>3795</v>
      </c>
      <c r="E2180" t="s">
        <v>197</v>
      </c>
      <c r="F2180" t="s">
        <v>3812</v>
      </c>
      <c r="G2180" t="s">
        <v>820</v>
      </c>
      <c r="H2180" t="s">
        <v>4938</v>
      </c>
      <c r="I2180">
        <v>9</v>
      </c>
      <c r="J2180" t="s">
        <v>5716</v>
      </c>
      <c r="K2180">
        <v>1</v>
      </c>
      <c r="L2180" t="s">
        <v>546</v>
      </c>
      <c r="M2180" t="s">
        <v>558</v>
      </c>
      <c r="N2180" t="s">
        <v>103</v>
      </c>
      <c r="O2180" t="s">
        <v>559</v>
      </c>
      <c r="P2180" t="s">
        <v>8</v>
      </c>
      <c r="Q2180" t="s">
        <v>4570</v>
      </c>
      <c r="R2180" t="s">
        <v>4940</v>
      </c>
      <c r="S2180" t="s">
        <v>195</v>
      </c>
      <c r="T2180" t="s">
        <v>4570</v>
      </c>
      <c r="U2180" t="s">
        <v>4570</v>
      </c>
      <c r="V2180" t="s">
        <v>7485</v>
      </c>
      <c r="W2180" t="s">
        <v>3769</v>
      </c>
      <c r="X2180" t="s">
        <v>7486</v>
      </c>
      <c r="Y2180" t="s">
        <v>7487</v>
      </c>
      <c r="Z2180" t="s">
        <v>8</v>
      </c>
      <c r="AA2180">
        <v>0</v>
      </c>
      <c r="AB2180" t="s">
        <v>195</v>
      </c>
      <c r="AC2180">
        <v>0</v>
      </c>
      <c r="AD2180" t="s">
        <v>195</v>
      </c>
      <c r="AE2180">
        <v>0</v>
      </c>
      <c r="AF2180" t="s">
        <v>195</v>
      </c>
      <c r="AG2180">
        <v>0</v>
      </c>
      <c r="AH2180" t="s">
        <v>195</v>
      </c>
      <c r="AI2180">
        <v>24</v>
      </c>
      <c r="AJ2180" t="s">
        <v>32</v>
      </c>
      <c r="AK2180">
        <v>150000</v>
      </c>
      <c r="AL2180">
        <v>3600000</v>
      </c>
      <c r="AM2180" t="s">
        <v>195</v>
      </c>
      <c r="AN2180">
        <v>0</v>
      </c>
      <c r="AO2180" t="s">
        <v>5011</v>
      </c>
      <c r="AP2180">
        <v>20255</v>
      </c>
      <c r="AQ2180">
        <v>93438</v>
      </c>
      <c r="AR2180">
        <v>266492</v>
      </c>
      <c r="AS2180">
        <v>274915</v>
      </c>
      <c r="AT2180">
        <v>148126</v>
      </c>
      <c r="AU2180">
        <v>183139</v>
      </c>
      <c r="AV2180">
        <v>332303</v>
      </c>
      <c r="AW2180">
        <v>503641</v>
      </c>
      <c r="AX2180">
        <v>488010</v>
      </c>
      <c r="AY2180">
        <v>421743</v>
      </c>
      <c r="AZ2180">
        <v>503512</v>
      </c>
      <c r="BA2180">
        <v>364426</v>
      </c>
      <c r="BB2180" t="s">
        <v>3796</v>
      </c>
      <c r="BC2180" t="s">
        <v>3797</v>
      </c>
      <c r="BD2180" t="s">
        <v>3813</v>
      </c>
      <c r="BE2180" t="s">
        <v>4605</v>
      </c>
      <c r="BF2180" t="s">
        <v>3734</v>
      </c>
      <c r="BG2180" t="s">
        <v>5719</v>
      </c>
      <c r="BH2180" t="s">
        <v>4947</v>
      </c>
      <c r="BI2180" t="s">
        <v>195</v>
      </c>
      <c r="BJ2180" t="s">
        <v>195</v>
      </c>
      <c r="BK2180" t="s">
        <v>3835</v>
      </c>
      <c r="BL2180" t="s">
        <v>7488</v>
      </c>
      <c r="BM2180" t="s">
        <v>4949</v>
      </c>
      <c r="BN2180" t="s">
        <v>5721</v>
      </c>
      <c r="BO2180" t="s">
        <v>4950</v>
      </c>
      <c r="BP2180" s="441" t="str">
        <f t="shared" si="34"/>
        <v>WA.2378.EBA.994.002.AD.521115</v>
      </c>
    </row>
    <row r="2181" spans="1:68">
      <c r="A2181" t="s">
        <v>5010</v>
      </c>
      <c r="B2181" t="s">
        <v>4936</v>
      </c>
      <c r="C2181" t="s">
        <v>4937</v>
      </c>
      <c r="D2181" t="s">
        <v>3795</v>
      </c>
      <c r="E2181" t="s">
        <v>197</v>
      </c>
      <c r="F2181" t="s">
        <v>3812</v>
      </c>
      <c r="G2181" t="s">
        <v>820</v>
      </c>
      <c r="H2181" t="s">
        <v>4938</v>
      </c>
      <c r="I2181">
        <v>9</v>
      </c>
      <c r="J2181" t="s">
        <v>5716</v>
      </c>
      <c r="K2181">
        <v>1</v>
      </c>
      <c r="L2181" t="s">
        <v>546</v>
      </c>
      <c r="M2181" t="s">
        <v>558</v>
      </c>
      <c r="N2181" t="s">
        <v>103</v>
      </c>
      <c r="O2181" t="s">
        <v>559</v>
      </c>
      <c r="P2181" t="s">
        <v>8</v>
      </c>
      <c r="Q2181" t="s">
        <v>4570</v>
      </c>
      <c r="R2181" t="s">
        <v>4940</v>
      </c>
      <c r="S2181" t="s">
        <v>195</v>
      </c>
      <c r="T2181" t="s">
        <v>4570</v>
      </c>
      <c r="U2181" t="s">
        <v>4570</v>
      </c>
      <c r="V2181" t="s">
        <v>6443</v>
      </c>
      <c r="W2181" t="s">
        <v>5735</v>
      </c>
      <c r="X2181" t="s">
        <v>7489</v>
      </c>
      <c r="Y2181" t="s">
        <v>7490</v>
      </c>
      <c r="Z2181" t="s">
        <v>8</v>
      </c>
      <c r="AA2181">
        <v>0</v>
      </c>
      <c r="AB2181" t="s">
        <v>195</v>
      </c>
      <c r="AC2181">
        <v>0</v>
      </c>
      <c r="AD2181" t="s">
        <v>195</v>
      </c>
      <c r="AE2181">
        <v>0</v>
      </c>
      <c r="AF2181" t="s">
        <v>195</v>
      </c>
      <c r="AG2181">
        <v>0</v>
      </c>
      <c r="AH2181" t="s">
        <v>195</v>
      </c>
      <c r="AI2181">
        <v>12</v>
      </c>
      <c r="AJ2181" t="s">
        <v>32</v>
      </c>
      <c r="AK2181">
        <v>450000</v>
      </c>
      <c r="AL2181">
        <v>5400000</v>
      </c>
      <c r="AM2181" t="s">
        <v>195</v>
      </c>
      <c r="AN2181">
        <v>0</v>
      </c>
      <c r="AO2181" t="s">
        <v>5011</v>
      </c>
      <c r="AP2181">
        <v>30382</v>
      </c>
      <c r="AQ2181">
        <v>140157</v>
      </c>
      <c r="AR2181">
        <v>399737</v>
      </c>
      <c r="AS2181">
        <v>412372</v>
      </c>
      <c r="AT2181">
        <v>222188</v>
      </c>
      <c r="AU2181">
        <v>274708</v>
      </c>
      <c r="AV2181">
        <v>498454</v>
      </c>
      <c r="AW2181">
        <v>755462</v>
      </c>
      <c r="AX2181">
        <v>732015</v>
      </c>
      <c r="AY2181">
        <v>632615</v>
      </c>
      <c r="AZ2181">
        <v>755268</v>
      </c>
      <c r="BA2181">
        <v>546642</v>
      </c>
      <c r="BB2181" t="s">
        <v>3796</v>
      </c>
      <c r="BC2181" t="s">
        <v>3797</v>
      </c>
      <c r="BD2181" t="s">
        <v>3813</v>
      </c>
      <c r="BE2181" t="s">
        <v>4605</v>
      </c>
      <c r="BF2181" t="s">
        <v>3734</v>
      </c>
      <c r="BG2181" t="s">
        <v>5719</v>
      </c>
      <c r="BH2181" t="s">
        <v>4947</v>
      </c>
      <c r="BI2181" t="s">
        <v>195</v>
      </c>
      <c r="BJ2181" t="s">
        <v>195</v>
      </c>
      <c r="BK2181" t="s">
        <v>3835</v>
      </c>
      <c r="BL2181" t="s">
        <v>7491</v>
      </c>
      <c r="BM2181" t="s">
        <v>4949</v>
      </c>
      <c r="BN2181" t="s">
        <v>5721</v>
      </c>
      <c r="BO2181" t="s">
        <v>4950</v>
      </c>
      <c r="BP2181" s="441" t="str">
        <f t="shared" si="34"/>
        <v>WA.2378.EBA.994.002.AD.521115</v>
      </c>
    </row>
    <row r="2182" spans="1:68">
      <c r="A2182" t="s">
        <v>5010</v>
      </c>
      <c r="B2182" t="s">
        <v>4936</v>
      </c>
      <c r="C2182" t="s">
        <v>4937</v>
      </c>
      <c r="D2182" t="s">
        <v>3795</v>
      </c>
      <c r="E2182" t="s">
        <v>197</v>
      </c>
      <c r="F2182" t="s">
        <v>3812</v>
      </c>
      <c r="G2182" t="s">
        <v>820</v>
      </c>
      <c r="H2182" t="s">
        <v>4938</v>
      </c>
      <c r="I2182">
        <v>9</v>
      </c>
      <c r="J2182" t="s">
        <v>5716</v>
      </c>
      <c r="K2182">
        <v>1</v>
      </c>
      <c r="L2182" t="s">
        <v>546</v>
      </c>
      <c r="M2182" t="s">
        <v>558</v>
      </c>
      <c r="N2182" t="s">
        <v>103</v>
      </c>
      <c r="O2182" t="s">
        <v>559</v>
      </c>
      <c r="P2182" t="s">
        <v>8</v>
      </c>
      <c r="Q2182" t="s">
        <v>4570</v>
      </c>
      <c r="R2182" t="s">
        <v>4940</v>
      </c>
      <c r="S2182" t="s">
        <v>195</v>
      </c>
      <c r="T2182" t="s">
        <v>4570</v>
      </c>
      <c r="U2182" t="s">
        <v>4570</v>
      </c>
      <c r="V2182" t="s">
        <v>6444</v>
      </c>
      <c r="W2182" t="s">
        <v>6441</v>
      </c>
      <c r="X2182" t="s">
        <v>7492</v>
      </c>
      <c r="Y2182" t="s">
        <v>7493</v>
      </c>
      <c r="Z2182" t="s">
        <v>8</v>
      </c>
      <c r="AA2182">
        <v>0</v>
      </c>
      <c r="AB2182" t="s">
        <v>195</v>
      </c>
      <c r="AC2182">
        <v>0</v>
      </c>
      <c r="AD2182" t="s">
        <v>195</v>
      </c>
      <c r="AE2182">
        <v>0</v>
      </c>
      <c r="AF2182" t="s">
        <v>195</v>
      </c>
      <c r="AG2182">
        <v>0</v>
      </c>
      <c r="AH2182" t="s">
        <v>195</v>
      </c>
      <c r="AI2182">
        <v>12</v>
      </c>
      <c r="AJ2182" t="s">
        <v>32</v>
      </c>
      <c r="AK2182">
        <v>400000</v>
      </c>
      <c r="AL2182">
        <v>4800000</v>
      </c>
      <c r="AM2182" t="s">
        <v>195</v>
      </c>
      <c r="AN2182">
        <v>0</v>
      </c>
      <c r="AO2182" t="s">
        <v>5011</v>
      </c>
      <c r="AP2182">
        <v>27006</v>
      </c>
      <c r="AQ2182">
        <v>124584</v>
      </c>
      <c r="AR2182">
        <v>355322</v>
      </c>
      <c r="AS2182">
        <v>366553</v>
      </c>
      <c r="AT2182">
        <v>197501</v>
      </c>
      <c r="AU2182">
        <v>244185</v>
      </c>
      <c r="AV2182">
        <v>443071</v>
      </c>
      <c r="AW2182">
        <v>671522</v>
      </c>
      <c r="AX2182">
        <v>650680</v>
      </c>
      <c r="AY2182">
        <v>562324</v>
      </c>
      <c r="AZ2182">
        <v>671349</v>
      </c>
      <c r="BA2182">
        <v>485903</v>
      </c>
      <c r="BB2182" t="s">
        <v>3796</v>
      </c>
      <c r="BC2182" t="s">
        <v>3797</v>
      </c>
      <c r="BD2182" t="s">
        <v>3813</v>
      </c>
      <c r="BE2182" t="s">
        <v>4605</v>
      </c>
      <c r="BF2182" t="s">
        <v>3734</v>
      </c>
      <c r="BG2182" t="s">
        <v>5719</v>
      </c>
      <c r="BH2182" t="s">
        <v>4947</v>
      </c>
      <c r="BI2182" t="s">
        <v>195</v>
      </c>
      <c r="BJ2182" t="s">
        <v>195</v>
      </c>
      <c r="BK2182" t="s">
        <v>3835</v>
      </c>
      <c r="BL2182" t="s">
        <v>7494</v>
      </c>
      <c r="BM2182" t="s">
        <v>4949</v>
      </c>
      <c r="BN2182" t="s">
        <v>5721</v>
      </c>
      <c r="BO2182" t="s">
        <v>4950</v>
      </c>
      <c r="BP2182" s="441" t="str">
        <f t="shared" si="34"/>
        <v>WA.2378.EBA.994.002.AD.521115</v>
      </c>
    </row>
    <row r="2183" spans="1:68">
      <c r="A2183" t="s">
        <v>5010</v>
      </c>
      <c r="B2183" t="s">
        <v>4936</v>
      </c>
      <c r="C2183" t="s">
        <v>4937</v>
      </c>
      <c r="D2183" t="s">
        <v>3795</v>
      </c>
      <c r="E2183" t="s">
        <v>197</v>
      </c>
      <c r="F2183" t="s">
        <v>3812</v>
      </c>
      <c r="G2183" t="s">
        <v>820</v>
      </c>
      <c r="H2183" t="s">
        <v>4938</v>
      </c>
      <c r="I2183">
        <v>9</v>
      </c>
      <c r="J2183" t="s">
        <v>5716</v>
      </c>
      <c r="K2183">
        <v>1</v>
      </c>
      <c r="L2183" t="s">
        <v>546</v>
      </c>
      <c r="M2183" t="s">
        <v>558</v>
      </c>
      <c r="N2183" t="s">
        <v>103</v>
      </c>
      <c r="O2183" t="s">
        <v>559</v>
      </c>
      <c r="P2183" t="s">
        <v>8</v>
      </c>
      <c r="Q2183" t="s">
        <v>4570</v>
      </c>
      <c r="R2183" t="s">
        <v>4940</v>
      </c>
      <c r="S2183" t="s">
        <v>195</v>
      </c>
      <c r="T2183" t="s">
        <v>4570</v>
      </c>
      <c r="U2183" t="s">
        <v>4570</v>
      </c>
      <c r="V2183" t="s">
        <v>5731</v>
      </c>
      <c r="W2183" t="s">
        <v>5722</v>
      </c>
      <c r="X2183" t="s">
        <v>7495</v>
      </c>
      <c r="Y2183" t="s">
        <v>7496</v>
      </c>
      <c r="Z2183" t="s">
        <v>8</v>
      </c>
      <c r="AA2183">
        <v>0</v>
      </c>
      <c r="AB2183" t="s">
        <v>195</v>
      </c>
      <c r="AC2183">
        <v>0</v>
      </c>
      <c r="AD2183" t="s">
        <v>195</v>
      </c>
      <c r="AE2183">
        <v>0</v>
      </c>
      <c r="AF2183" t="s">
        <v>195</v>
      </c>
      <c r="AG2183">
        <v>0</v>
      </c>
      <c r="AH2183" t="s">
        <v>195</v>
      </c>
      <c r="AI2183">
        <v>12</v>
      </c>
      <c r="AJ2183" t="s">
        <v>32</v>
      </c>
      <c r="AK2183">
        <v>350000</v>
      </c>
      <c r="AL2183">
        <v>4200000</v>
      </c>
      <c r="AM2183" t="s">
        <v>195</v>
      </c>
      <c r="AN2183">
        <v>0</v>
      </c>
      <c r="AO2183" t="s">
        <v>5011</v>
      </c>
      <c r="AP2183">
        <v>23631</v>
      </c>
      <c r="AQ2183">
        <v>109011</v>
      </c>
      <c r="AR2183">
        <v>310907</v>
      </c>
      <c r="AS2183">
        <v>320734</v>
      </c>
      <c r="AT2183">
        <v>172813</v>
      </c>
      <c r="AU2183">
        <v>213662</v>
      </c>
      <c r="AV2183">
        <v>387687</v>
      </c>
      <c r="AW2183">
        <v>587582</v>
      </c>
      <c r="AX2183">
        <v>569345</v>
      </c>
      <c r="AY2183">
        <v>492034</v>
      </c>
      <c r="AZ2183">
        <v>587430</v>
      </c>
      <c r="BA2183">
        <v>425164</v>
      </c>
      <c r="BB2183" t="s">
        <v>3796</v>
      </c>
      <c r="BC2183" t="s">
        <v>3797</v>
      </c>
      <c r="BD2183" t="s">
        <v>3813</v>
      </c>
      <c r="BE2183" t="s">
        <v>4605</v>
      </c>
      <c r="BF2183" t="s">
        <v>3734</v>
      </c>
      <c r="BG2183" t="s">
        <v>5719</v>
      </c>
      <c r="BH2183" t="s">
        <v>4947</v>
      </c>
      <c r="BI2183" t="s">
        <v>195</v>
      </c>
      <c r="BJ2183" t="s">
        <v>195</v>
      </c>
      <c r="BK2183" t="s">
        <v>3835</v>
      </c>
      <c r="BL2183" t="s">
        <v>7497</v>
      </c>
      <c r="BM2183" t="s">
        <v>4949</v>
      </c>
      <c r="BN2183" t="s">
        <v>5721</v>
      </c>
      <c r="BO2183" t="s">
        <v>4950</v>
      </c>
      <c r="BP2183" s="441" t="str">
        <f t="shared" si="34"/>
        <v>WA.2378.EBA.994.002.AD.521115</v>
      </c>
    </row>
    <row r="2184" spans="1:68">
      <c r="A2184" t="s">
        <v>5010</v>
      </c>
      <c r="B2184" t="s">
        <v>4936</v>
      </c>
      <c r="C2184" t="s">
        <v>4937</v>
      </c>
      <c r="D2184" t="s">
        <v>3795</v>
      </c>
      <c r="E2184" t="s">
        <v>197</v>
      </c>
      <c r="F2184" t="s">
        <v>3812</v>
      </c>
      <c r="G2184" t="s">
        <v>820</v>
      </c>
      <c r="H2184" t="s">
        <v>4938</v>
      </c>
      <c r="I2184">
        <v>9</v>
      </c>
      <c r="J2184" t="s">
        <v>5716</v>
      </c>
      <c r="K2184">
        <v>1</v>
      </c>
      <c r="L2184" t="s">
        <v>546</v>
      </c>
      <c r="M2184" t="s">
        <v>558</v>
      </c>
      <c r="N2184" t="s">
        <v>103</v>
      </c>
      <c r="O2184" t="s">
        <v>559</v>
      </c>
      <c r="P2184" t="s">
        <v>8</v>
      </c>
      <c r="Q2184" t="s">
        <v>4570</v>
      </c>
      <c r="R2184" t="s">
        <v>4940</v>
      </c>
      <c r="S2184" t="s">
        <v>195</v>
      </c>
      <c r="T2184" t="s">
        <v>4570</v>
      </c>
      <c r="U2184" t="s">
        <v>4570</v>
      </c>
      <c r="V2184" t="s">
        <v>6446</v>
      </c>
      <c r="W2184" t="s">
        <v>7471</v>
      </c>
      <c r="X2184" t="s">
        <v>7498</v>
      </c>
      <c r="Y2184" t="s">
        <v>7499</v>
      </c>
      <c r="Z2184" t="s">
        <v>8</v>
      </c>
      <c r="AA2184">
        <v>0</v>
      </c>
      <c r="AB2184" t="s">
        <v>195</v>
      </c>
      <c r="AC2184">
        <v>0</v>
      </c>
      <c r="AD2184" t="s">
        <v>195</v>
      </c>
      <c r="AE2184">
        <v>0</v>
      </c>
      <c r="AF2184" t="s">
        <v>195</v>
      </c>
      <c r="AG2184">
        <v>0</v>
      </c>
      <c r="AH2184" t="s">
        <v>195</v>
      </c>
      <c r="AI2184">
        <v>36</v>
      </c>
      <c r="AJ2184" t="s">
        <v>32</v>
      </c>
      <c r="AK2184">
        <v>300000</v>
      </c>
      <c r="AL2184">
        <v>10800000</v>
      </c>
      <c r="AM2184" t="s">
        <v>195</v>
      </c>
      <c r="AN2184">
        <v>0</v>
      </c>
      <c r="AO2184" t="s">
        <v>5011</v>
      </c>
      <c r="AP2184">
        <v>60764</v>
      </c>
      <c r="AQ2184">
        <v>280313</v>
      </c>
      <c r="AR2184">
        <v>799475</v>
      </c>
      <c r="AS2184">
        <v>824744</v>
      </c>
      <c r="AT2184">
        <v>444377</v>
      </c>
      <c r="AU2184">
        <v>549417</v>
      </c>
      <c r="AV2184">
        <v>996909</v>
      </c>
      <c r="AW2184">
        <v>1510924</v>
      </c>
      <c r="AX2184">
        <v>1464030</v>
      </c>
      <c r="AY2184">
        <v>1265229</v>
      </c>
      <c r="AZ2184">
        <v>1510536</v>
      </c>
      <c r="BA2184">
        <v>1093282</v>
      </c>
      <c r="BB2184" t="s">
        <v>3796</v>
      </c>
      <c r="BC2184" t="s">
        <v>3797</v>
      </c>
      <c r="BD2184" t="s">
        <v>3813</v>
      </c>
      <c r="BE2184" t="s">
        <v>4605</v>
      </c>
      <c r="BF2184" t="s">
        <v>3734</v>
      </c>
      <c r="BG2184" t="s">
        <v>5719</v>
      </c>
      <c r="BH2184" t="s">
        <v>4947</v>
      </c>
      <c r="BI2184" t="s">
        <v>195</v>
      </c>
      <c r="BJ2184" t="s">
        <v>195</v>
      </c>
      <c r="BK2184" t="s">
        <v>3835</v>
      </c>
      <c r="BL2184" t="s">
        <v>7500</v>
      </c>
      <c r="BM2184" t="s">
        <v>4949</v>
      </c>
      <c r="BN2184" t="s">
        <v>5721</v>
      </c>
      <c r="BO2184" t="s">
        <v>4950</v>
      </c>
      <c r="BP2184" s="441" t="str">
        <f t="shared" si="34"/>
        <v>WA.2378.EBA.994.002.AD.521115</v>
      </c>
    </row>
    <row r="2185" spans="1:68">
      <c r="A2185" t="s">
        <v>5010</v>
      </c>
      <c r="B2185" t="s">
        <v>4936</v>
      </c>
      <c r="C2185" t="s">
        <v>4937</v>
      </c>
      <c r="D2185" t="s">
        <v>3795</v>
      </c>
      <c r="E2185" t="s">
        <v>197</v>
      </c>
      <c r="F2185" t="s">
        <v>3812</v>
      </c>
      <c r="G2185" t="s">
        <v>820</v>
      </c>
      <c r="H2185" t="s">
        <v>4938</v>
      </c>
      <c r="I2185">
        <v>9</v>
      </c>
      <c r="J2185" t="s">
        <v>5716</v>
      </c>
      <c r="K2185">
        <v>1</v>
      </c>
      <c r="L2185" t="s">
        <v>546</v>
      </c>
      <c r="M2185" t="s">
        <v>558</v>
      </c>
      <c r="N2185" t="s">
        <v>103</v>
      </c>
      <c r="O2185" t="s">
        <v>559</v>
      </c>
      <c r="P2185" t="s">
        <v>8</v>
      </c>
      <c r="Q2185" t="s">
        <v>4570</v>
      </c>
      <c r="R2185" t="s">
        <v>4940</v>
      </c>
      <c r="S2185" t="s">
        <v>195</v>
      </c>
      <c r="T2185" t="s">
        <v>4570</v>
      </c>
      <c r="U2185" t="s">
        <v>4570</v>
      </c>
      <c r="V2185" t="s">
        <v>5001</v>
      </c>
      <c r="W2185" t="s">
        <v>7475</v>
      </c>
      <c r="X2185" t="s">
        <v>7501</v>
      </c>
      <c r="Y2185" t="s">
        <v>7502</v>
      </c>
      <c r="Z2185" t="s">
        <v>8</v>
      </c>
      <c r="AA2185">
        <v>0</v>
      </c>
      <c r="AB2185" t="s">
        <v>195</v>
      </c>
      <c r="AC2185">
        <v>0</v>
      </c>
      <c r="AD2185" t="s">
        <v>195</v>
      </c>
      <c r="AE2185">
        <v>0</v>
      </c>
      <c r="AF2185" t="s">
        <v>195</v>
      </c>
      <c r="AG2185">
        <v>0</v>
      </c>
      <c r="AH2185" t="s">
        <v>195</v>
      </c>
      <c r="AI2185">
        <v>12</v>
      </c>
      <c r="AJ2185" t="s">
        <v>32</v>
      </c>
      <c r="AK2185">
        <v>980000</v>
      </c>
      <c r="AL2185">
        <v>11760000</v>
      </c>
      <c r="AM2185" t="s">
        <v>195</v>
      </c>
      <c r="AN2185">
        <v>0</v>
      </c>
      <c r="AO2185" t="s">
        <v>5011</v>
      </c>
      <c r="AP2185">
        <v>66166</v>
      </c>
      <c r="AQ2185">
        <v>305230</v>
      </c>
      <c r="AR2185">
        <v>870539</v>
      </c>
      <c r="AS2185">
        <v>898054</v>
      </c>
      <c r="AT2185">
        <v>483877</v>
      </c>
      <c r="AU2185">
        <v>598254</v>
      </c>
      <c r="AV2185">
        <v>1085523</v>
      </c>
      <c r="AW2185">
        <v>1645228</v>
      </c>
      <c r="AX2185">
        <v>1594166</v>
      </c>
      <c r="AY2185">
        <v>1377694</v>
      </c>
      <c r="AZ2185">
        <v>1644805</v>
      </c>
      <c r="BA2185">
        <v>1190464</v>
      </c>
      <c r="BB2185" t="s">
        <v>3796</v>
      </c>
      <c r="BC2185" t="s">
        <v>3797</v>
      </c>
      <c r="BD2185" t="s">
        <v>3813</v>
      </c>
      <c r="BE2185" t="s">
        <v>4605</v>
      </c>
      <c r="BF2185" t="s">
        <v>3734</v>
      </c>
      <c r="BG2185" t="s">
        <v>5719</v>
      </c>
      <c r="BH2185" t="s">
        <v>4947</v>
      </c>
      <c r="BI2185" t="s">
        <v>195</v>
      </c>
      <c r="BJ2185" t="s">
        <v>195</v>
      </c>
      <c r="BK2185" t="s">
        <v>3835</v>
      </c>
      <c r="BL2185" t="s">
        <v>7503</v>
      </c>
      <c r="BM2185" t="s">
        <v>4949</v>
      </c>
      <c r="BN2185" t="s">
        <v>5721</v>
      </c>
      <c r="BO2185" t="s">
        <v>4950</v>
      </c>
      <c r="BP2185" s="441" t="str">
        <f t="shared" si="34"/>
        <v>WA.2378.EBA.994.002.AD.521115</v>
      </c>
    </row>
    <row r="2186" spans="1:68">
      <c r="A2186" t="s">
        <v>5010</v>
      </c>
      <c r="B2186" t="s">
        <v>4936</v>
      </c>
      <c r="C2186" t="s">
        <v>4937</v>
      </c>
      <c r="D2186" t="s">
        <v>3795</v>
      </c>
      <c r="E2186" t="s">
        <v>197</v>
      </c>
      <c r="F2186" t="s">
        <v>3812</v>
      </c>
      <c r="G2186" t="s">
        <v>820</v>
      </c>
      <c r="H2186" t="s">
        <v>4938</v>
      </c>
      <c r="I2186">
        <v>9</v>
      </c>
      <c r="J2186" t="s">
        <v>5716</v>
      </c>
      <c r="K2186">
        <v>1</v>
      </c>
      <c r="L2186" t="s">
        <v>546</v>
      </c>
      <c r="M2186" t="s">
        <v>558</v>
      </c>
      <c r="N2186" t="s">
        <v>103</v>
      </c>
      <c r="O2186" t="s">
        <v>559</v>
      </c>
      <c r="P2186" t="s">
        <v>8</v>
      </c>
      <c r="Q2186" t="s">
        <v>4570</v>
      </c>
      <c r="R2186" t="s">
        <v>4940</v>
      </c>
      <c r="S2186" t="s">
        <v>195</v>
      </c>
      <c r="T2186" t="s">
        <v>4570</v>
      </c>
      <c r="U2186" t="s">
        <v>4570</v>
      </c>
      <c r="V2186" t="s">
        <v>5092</v>
      </c>
      <c r="W2186" t="s">
        <v>5741</v>
      </c>
      <c r="X2186" t="s">
        <v>7504</v>
      </c>
      <c r="Y2186" t="s">
        <v>7505</v>
      </c>
      <c r="Z2186" t="s">
        <v>8</v>
      </c>
      <c r="AA2186">
        <v>0</v>
      </c>
      <c r="AB2186" t="s">
        <v>195</v>
      </c>
      <c r="AC2186">
        <v>0</v>
      </c>
      <c r="AD2186" t="s">
        <v>195</v>
      </c>
      <c r="AE2186">
        <v>0</v>
      </c>
      <c r="AF2186" t="s">
        <v>195</v>
      </c>
      <c r="AG2186">
        <v>0</v>
      </c>
      <c r="AH2186" t="s">
        <v>195</v>
      </c>
      <c r="AI2186">
        <v>12</v>
      </c>
      <c r="AJ2186" t="s">
        <v>32</v>
      </c>
      <c r="AK2186">
        <v>300000</v>
      </c>
      <c r="AL2186">
        <v>3600000</v>
      </c>
      <c r="AM2186" t="s">
        <v>195</v>
      </c>
      <c r="AN2186">
        <v>0</v>
      </c>
      <c r="AO2186" t="s">
        <v>5011</v>
      </c>
      <c r="AP2186">
        <v>20255</v>
      </c>
      <c r="AQ2186">
        <v>93438</v>
      </c>
      <c r="AR2186">
        <v>266492</v>
      </c>
      <c r="AS2186">
        <v>274915</v>
      </c>
      <c r="AT2186">
        <v>148126</v>
      </c>
      <c r="AU2186">
        <v>183139</v>
      </c>
      <c r="AV2186">
        <v>332303</v>
      </c>
      <c r="AW2186">
        <v>503641</v>
      </c>
      <c r="AX2186">
        <v>488010</v>
      </c>
      <c r="AY2186">
        <v>421743</v>
      </c>
      <c r="AZ2186">
        <v>503512</v>
      </c>
      <c r="BA2186">
        <v>364426</v>
      </c>
      <c r="BB2186" t="s">
        <v>3796</v>
      </c>
      <c r="BC2186" t="s">
        <v>3797</v>
      </c>
      <c r="BD2186" t="s">
        <v>3813</v>
      </c>
      <c r="BE2186" t="s">
        <v>4605</v>
      </c>
      <c r="BF2186" t="s">
        <v>3734</v>
      </c>
      <c r="BG2186" t="s">
        <v>5719</v>
      </c>
      <c r="BH2186" t="s">
        <v>4947</v>
      </c>
      <c r="BI2186" t="s">
        <v>195</v>
      </c>
      <c r="BJ2186" t="s">
        <v>195</v>
      </c>
      <c r="BK2186" t="s">
        <v>3835</v>
      </c>
      <c r="BL2186" t="s">
        <v>7506</v>
      </c>
      <c r="BM2186" t="s">
        <v>4949</v>
      </c>
      <c r="BN2186" t="s">
        <v>5721</v>
      </c>
      <c r="BO2186" t="s">
        <v>4950</v>
      </c>
      <c r="BP2186" s="441" t="str">
        <f t="shared" si="34"/>
        <v>WA.2378.EBA.994.002.AD.521115</v>
      </c>
    </row>
    <row r="2187" spans="1:68">
      <c r="A2187" t="s">
        <v>5010</v>
      </c>
      <c r="B2187" t="s">
        <v>4936</v>
      </c>
      <c r="C2187" t="s">
        <v>4937</v>
      </c>
      <c r="D2187" t="s">
        <v>3795</v>
      </c>
      <c r="E2187" t="s">
        <v>197</v>
      </c>
      <c r="F2187" t="s">
        <v>3812</v>
      </c>
      <c r="G2187" t="s">
        <v>820</v>
      </c>
      <c r="H2187" t="s">
        <v>4938</v>
      </c>
      <c r="I2187">
        <v>9</v>
      </c>
      <c r="J2187" t="s">
        <v>5716</v>
      </c>
      <c r="K2187">
        <v>1</v>
      </c>
      <c r="L2187" t="s">
        <v>546</v>
      </c>
      <c r="M2187" t="s">
        <v>558</v>
      </c>
      <c r="N2187" t="s">
        <v>103</v>
      </c>
      <c r="O2187" t="s">
        <v>559</v>
      </c>
      <c r="P2187" t="s">
        <v>8</v>
      </c>
      <c r="Q2187" t="s">
        <v>4570</v>
      </c>
      <c r="R2187" t="s">
        <v>4940</v>
      </c>
      <c r="S2187" t="s">
        <v>195</v>
      </c>
      <c r="T2187" t="s">
        <v>4570</v>
      </c>
      <c r="U2187" t="s">
        <v>4570</v>
      </c>
      <c r="V2187" t="s">
        <v>5096</v>
      </c>
      <c r="W2187" t="s">
        <v>7485</v>
      </c>
      <c r="X2187" t="s">
        <v>7507</v>
      </c>
      <c r="Y2187" t="s">
        <v>7508</v>
      </c>
      <c r="Z2187" t="s">
        <v>8</v>
      </c>
      <c r="AA2187">
        <v>0</v>
      </c>
      <c r="AB2187" t="s">
        <v>195</v>
      </c>
      <c r="AC2187">
        <v>0</v>
      </c>
      <c r="AD2187" t="s">
        <v>195</v>
      </c>
      <c r="AE2187">
        <v>0</v>
      </c>
      <c r="AF2187" t="s">
        <v>195</v>
      </c>
      <c r="AG2187">
        <v>0</v>
      </c>
      <c r="AH2187" t="s">
        <v>195</v>
      </c>
      <c r="AI2187">
        <v>12</v>
      </c>
      <c r="AJ2187" t="s">
        <v>32</v>
      </c>
      <c r="AK2187">
        <v>680000</v>
      </c>
      <c r="AL2187">
        <v>8160000</v>
      </c>
      <c r="AM2187" t="s">
        <v>195</v>
      </c>
      <c r="AN2187">
        <v>0</v>
      </c>
      <c r="AO2187" t="s">
        <v>5011</v>
      </c>
      <c r="AP2187">
        <v>45911</v>
      </c>
      <c r="AQ2187">
        <v>211792</v>
      </c>
      <c r="AR2187">
        <v>604048</v>
      </c>
      <c r="AS2187">
        <v>623140</v>
      </c>
      <c r="AT2187">
        <v>335751</v>
      </c>
      <c r="AU2187">
        <v>415115</v>
      </c>
      <c r="AV2187">
        <v>753220</v>
      </c>
      <c r="AW2187">
        <v>1141587</v>
      </c>
      <c r="AX2187">
        <v>1106156</v>
      </c>
      <c r="AY2187">
        <v>955951</v>
      </c>
      <c r="AZ2187">
        <v>1141293</v>
      </c>
      <c r="BA2187">
        <v>826036</v>
      </c>
      <c r="BB2187" t="s">
        <v>3796</v>
      </c>
      <c r="BC2187" t="s">
        <v>3797</v>
      </c>
      <c r="BD2187" t="s">
        <v>3813</v>
      </c>
      <c r="BE2187" t="s">
        <v>4605</v>
      </c>
      <c r="BF2187" t="s">
        <v>3734</v>
      </c>
      <c r="BG2187" t="s">
        <v>5719</v>
      </c>
      <c r="BH2187" t="s">
        <v>4947</v>
      </c>
      <c r="BI2187" t="s">
        <v>195</v>
      </c>
      <c r="BJ2187" t="s">
        <v>195</v>
      </c>
      <c r="BK2187" t="s">
        <v>3835</v>
      </c>
      <c r="BL2187" t="s">
        <v>7509</v>
      </c>
      <c r="BM2187" t="s">
        <v>4949</v>
      </c>
      <c r="BN2187" t="s">
        <v>5721</v>
      </c>
      <c r="BO2187" t="s">
        <v>4950</v>
      </c>
      <c r="BP2187" s="441" t="str">
        <f t="shared" si="34"/>
        <v>WA.2378.EBA.994.002.AD.521115</v>
      </c>
    </row>
    <row r="2188" spans="1:68">
      <c r="A2188" t="s">
        <v>5010</v>
      </c>
      <c r="B2188" t="s">
        <v>4936</v>
      </c>
      <c r="C2188" t="s">
        <v>4937</v>
      </c>
      <c r="D2188" t="s">
        <v>3795</v>
      </c>
      <c r="E2188" t="s">
        <v>197</v>
      </c>
      <c r="F2188" t="s">
        <v>3812</v>
      </c>
      <c r="G2188" t="s">
        <v>820</v>
      </c>
      <c r="H2188" t="s">
        <v>4938</v>
      </c>
      <c r="I2188">
        <v>9</v>
      </c>
      <c r="J2188" t="s">
        <v>5716</v>
      </c>
      <c r="K2188">
        <v>1</v>
      </c>
      <c r="L2188" t="s">
        <v>546</v>
      </c>
      <c r="M2188" t="s">
        <v>558</v>
      </c>
      <c r="N2188" t="s">
        <v>103</v>
      </c>
      <c r="O2188" t="s">
        <v>559</v>
      </c>
      <c r="P2188" t="s">
        <v>8</v>
      </c>
      <c r="Q2188" t="s">
        <v>4570</v>
      </c>
      <c r="R2188" t="s">
        <v>4940</v>
      </c>
      <c r="S2188" t="s">
        <v>195</v>
      </c>
      <c r="T2188" t="s">
        <v>4570</v>
      </c>
      <c r="U2188" t="s">
        <v>4570</v>
      </c>
      <c r="V2188" t="s">
        <v>5265</v>
      </c>
      <c r="W2188" t="s">
        <v>5726</v>
      </c>
      <c r="X2188" t="s">
        <v>7510</v>
      </c>
      <c r="Y2188" t="s">
        <v>7511</v>
      </c>
      <c r="Z2188" t="s">
        <v>8</v>
      </c>
      <c r="AA2188">
        <v>0</v>
      </c>
      <c r="AB2188" t="s">
        <v>195</v>
      </c>
      <c r="AC2188">
        <v>0</v>
      </c>
      <c r="AD2188" t="s">
        <v>195</v>
      </c>
      <c r="AE2188">
        <v>0</v>
      </c>
      <c r="AF2188" t="s">
        <v>195</v>
      </c>
      <c r="AG2188">
        <v>0</v>
      </c>
      <c r="AH2188" t="s">
        <v>195</v>
      </c>
      <c r="AI2188">
        <v>3</v>
      </c>
      <c r="AJ2188" t="s">
        <v>105</v>
      </c>
      <c r="AK2188">
        <v>760000</v>
      </c>
      <c r="AL2188">
        <v>2280000</v>
      </c>
      <c r="AM2188" t="s">
        <v>195</v>
      </c>
      <c r="AN2188">
        <v>0</v>
      </c>
      <c r="AO2188" t="s">
        <v>5011</v>
      </c>
      <c r="AP2188">
        <v>12828</v>
      </c>
      <c r="AQ2188">
        <v>59177</v>
      </c>
      <c r="AR2188">
        <v>168778</v>
      </c>
      <c r="AS2188">
        <v>174113</v>
      </c>
      <c r="AT2188">
        <v>93813</v>
      </c>
      <c r="AU2188">
        <v>115988</v>
      </c>
      <c r="AV2188">
        <v>210459</v>
      </c>
      <c r="AW2188">
        <v>318973</v>
      </c>
      <c r="AX2188">
        <v>309073</v>
      </c>
      <c r="AY2188">
        <v>267104</v>
      </c>
      <c r="AZ2188">
        <v>318891</v>
      </c>
      <c r="BA2188">
        <v>230803</v>
      </c>
      <c r="BB2188" t="s">
        <v>3796</v>
      </c>
      <c r="BC2188" t="s">
        <v>3797</v>
      </c>
      <c r="BD2188" t="s">
        <v>3813</v>
      </c>
      <c r="BE2188" t="s">
        <v>4605</v>
      </c>
      <c r="BF2188" t="s">
        <v>3734</v>
      </c>
      <c r="BG2188" t="s">
        <v>5719</v>
      </c>
      <c r="BH2188" t="s">
        <v>4947</v>
      </c>
      <c r="BI2188" t="s">
        <v>195</v>
      </c>
      <c r="BJ2188" t="s">
        <v>195</v>
      </c>
      <c r="BK2188" t="s">
        <v>3835</v>
      </c>
      <c r="BL2188" t="s">
        <v>7512</v>
      </c>
      <c r="BM2188" t="s">
        <v>4949</v>
      </c>
      <c r="BN2188" t="s">
        <v>5721</v>
      </c>
      <c r="BO2188" t="s">
        <v>4950</v>
      </c>
      <c r="BP2188" s="441" t="str">
        <f t="shared" si="34"/>
        <v>WA.2378.EBA.994.002.AD.521115</v>
      </c>
    </row>
    <row r="2189" spans="1:68">
      <c r="A2189" t="s">
        <v>5010</v>
      </c>
      <c r="B2189" t="s">
        <v>4936</v>
      </c>
      <c r="C2189" t="s">
        <v>4937</v>
      </c>
      <c r="D2189" t="s">
        <v>3795</v>
      </c>
      <c r="E2189" t="s">
        <v>197</v>
      </c>
      <c r="F2189" t="s">
        <v>3812</v>
      </c>
      <c r="G2189" t="s">
        <v>820</v>
      </c>
      <c r="H2189" t="s">
        <v>4938</v>
      </c>
      <c r="I2189">
        <v>9</v>
      </c>
      <c r="J2189" t="s">
        <v>5716</v>
      </c>
      <c r="K2189">
        <v>1</v>
      </c>
      <c r="L2189" t="s">
        <v>546</v>
      </c>
      <c r="M2189" t="s">
        <v>558</v>
      </c>
      <c r="N2189" t="s">
        <v>103</v>
      </c>
      <c r="O2189" t="s">
        <v>559</v>
      </c>
      <c r="P2189" t="s">
        <v>8</v>
      </c>
      <c r="Q2189" t="s">
        <v>4570</v>
      </c>
      <c r="R2189" t="s">
        <v>4940</v>
      </c>
      <c r="S2189" t="s">
        <v>195</v>
      </c>
      <c r="T2189" t="s">
        <v>4570</v>
      </c>
      <c r="U2189" t="s">
        <v>4570</v>
      </c>
      <c r="V2189" t="s">
        <v>5269</v>
      </c>
      <c r="W2189" t="s">
        <v>6443</v>
      </c>
      <c r="X2189" t="s">
        <v>7513</v>
      </c>
      <c r="Y2189" t="s">
        <v>7514</v>
      </c>
      <c r="Z2189" t="s">
        <v>8</v>
      </c>
      <c r="AA2189">
        <v>0</v>
      </c>
      <c r="AB2189" t="s">
        <v>195</v>
      </c>
      <c r="AC2189">
        <v>0</v>
      </c>
      <c r="AD2189" t="s">
        <v>195</v>
      </c>
      <c r="AE2189">
        <v>0</v>
      </c>
      <c r="AF2189" t="s">
        <v>195</v>
      </c>
      <c r="AG2189">
        <v>0</v>
      </c>
      <c r="AH2189" t="s">
        <v>195</v>
      </c>
      <c r="AI2189">
        <v>3</v>
      </c>
      <c r="AJ2189" t="s">
        <v>105</v>
      </c>
      <c r="AK2189">
        <v>480000</v>
      </c>
      <c r="AL2189">
        <v>1440000</v>
      </c>
      <c r="AM2189" t="s">
        <v>195</v>
      </c>
      <c r="AN2189">
        <v>0</v>
      </c>
      <c r="AO2189" t="s">
        <v>5011</v>
      </c>
      <c r="AP2189">
        <v>8102</v>
      </c>
      <c r="AQ2189">
        <v>37375</v>
      </c>
      <c r="AR2189">
        <v>106597</v>
      </c>
      <c r="AS2189">
        <v>109966</v>
      </c>
      <c r="AT2189">
        <v>59250</v>
      </c>
      <c r="AU2189">
        <v>73256</v>
      </c>
      <c r="AV2189">
        <v>132921</v>
      </c>
      <c r="AW2189">
        <v>201457</v>
      </c>
      <c r="AX2189">
        <v>195204</v>
      </c>
      <c r="AY2189">
        <v>168697</v>
      </c>
      <c r="AZ2189">
        <v>201405</v>
      </c>
      <c r="BA2189">
        <v>145770</v>
      </c>
      <c r="BB2189" t="s">
        <v>3796</v>
      </c>
      <c r="BC2189" t="s">
        <v>3797</v>
      </c>
      <c r="BD2189" t="s">
        <v>3813</v>
      </c>
      <c r="BE2189" t="s">
        <v>4605</v>
      </c>
      <c r="BF2189" t="s">
        <v>3734</v>
      </c>
      <c r="BG2189" t="s">
        <v>5719</v>
      </c>
      <c r="BH2189" t="s">
        <v>4947</v>
      </c>
      <c r="BI2189" t="s">
        <v>195</v>
      </c>
      <c r="BJ2189" t="s">
        <v>195</v>
      </c>
      <c r="BK2189" t="s">
        <v>3835</v>
      </c>
      <c r="BL2189" t="s">
        <v>7515</v>
      </c>
      <c r="BM2189" t="s">
        <v>4949</v>
      </c>
      <c r="BN2189" t="s">
        <v>5721</v>
      </c>
      <c r="BO2189" t="s">
        <v>4950</v>
      </c>
      <c r="BP2189" s="441" t="str">
        <f t="shared" si="34"/>
        <v>WA.2378.EBA.994.002.AD.521115</v>
      </c>
    </row>
    <row r="2190" spans="1:68">
      <c r="A2190" t="s">
        <v>5010</v>
      </c>
      <c r="B2190" t="s">
        <v>4936</v>
      </c>
      <c r="C2190" t="s">
        <v>4937</v>
      </c>
      <c r="D2190" t="s">
        <v>3795</v>
      </c>
      <c r="E2190" t="s">
        <v>197</v>
      </c>
      <c r="F2190" t="s">
        <v>3812</v>
      </c>
      <c r="G2190" t="s">
        <v>820</v>
      </c>
      <c r="H2190" t="s">
        <v>4938</v>
      </c>
      <c r="I2190">
        <v>9</v>
      </c>
      <c r="J2190" t="s">
        <v>5716</v>
      </c>
      <c r="K2190">
        <v>1</v>
      </c>
      <c r="L2190" t="s">
        <v>546</v>
      </c>
      <c r="M2190" t="s">
        <v>558</v>
      </c>
      <c r="N2190" t="s">
        <v>103</v>
      </c>
      <c r="O2190" t="s">
        <v>559</v>
      </c>
      <c r="P2190" t="s">
        <v>8</v>
      </c>
      <c r="Q2190" t="s">
        <v>4570</v>
      </c>
      <c r="R2190" t="s">
        <v>4940</v>
      </c>
      <c r="S2190" t="s">
        <v>195</v>
      </c>
      <c r="T2190" t="s">
        <v>4570</v>
      </c>
      <c r="U2190" t="s">
        <v>4570</v>
      </c>
      <c r="V2190" t="s">
        <v>5413</v>
      </c>
      <c r="W2190" t="s">
        <v>6444</v>
      </c>
      <c r="X2190" t="s">
        <v>7516</v>
      </c>
      <c r="Y2190" t="s">
        <v>7517</v>
      </c>
      <c r="Z2190" t="s">
        <v>8</v>
      </c>
      <c r="AA2190">
        <v>0</v>
      </c>
      <c r="AB2190" t="s">
        <v>195</v>
      </c>
      <c r="AC2190">
        <v>0</v>
      </c>
      <c r="AD2190" t="s">
        <v>195</v>
      </c>
      <c r="AE2190">
        <v>0</v>
      </c>
      <c r="AF2190" t="s">
        <v>195</v>
      </c>
      <c r="AG2190">
        <v>0</v>
      </c>
      <c r="AH2190" t="s">
        <v>195</v>
      </c>
      <c r="AI2190">
        <v>30</v>
      </c>
      <c r="AJ2190" t="s">
        <v>105</v>
      </c>
      <c r="AK2190">
        <v>600000</v>
      </c>
      <c r="AL2190">
        <v>18000000</v>
      </c>
      <c r="AM2190" t="s">
        <v>195</v>
      </c>
      <c r="AN2190">
        <v>0</v>
      </c>
      <c r="AO2190" t="s">
        <v>5011</v>
      </c>
      <c r="AP2190">
        <v>101274</v>
      </c>
      <c r="AQ2190">
        <v>467189</v>
      </c>
      <c r="AR2190">
        <v>1332458</v>
      </c>
      <c r="AS2190">
        <v>1374573</v>
      </c>
      <c r="AT2190">
        <v>740628</v>
      </c>
      <c r="AU2190">
        <v>915695</v>
      </c>
      <c r="AV2190">
        <v>1661515</v>
      </c>
      <c r="AW2190">
        <v>2518207</v>
      </c>
      <c r="AX2190">
        <v>2440049</v>
      </c>
      <c r="AY2190">
        <v>2108715</v>
      </c>
      <c r="AZ2190">
        <v>2517559</v>
      </c>
      <c r="BA2190">
        <v>1822138</v>
      </c>
      <c r="BB2190" t="s">
        <v>3796</v>
      </c>
      <c r="BC2190" t="s">
        <v>3797</v>
      </c>
      <c r="BD2190" t="s">
        <v>3813</v>
      </c>
      <c r="BE2190" t="s">
        <v>4605</v>
      </c>
      <c r="BF2190" t="s">
        <v>3734</v>
      </c>
      <c r="BG2190" t="s">
        <v>5719</v>
      </c>
      <c r="BH2190" t="s">
        <v>4947</v>
      </c>
      <c r="BI2190" t="s">
        <v>195</v>
      </c>
      <c r="BJ2190" t="s">
        <v>195</v>
      </c>
      <c r="BK2190" t="s">
        <v>3835</v>
      </c>
      <c r="BL2190" t="s">
        <v>7518</v>
      </c>
      <c r="BM2190" t="s">
        <v>4949</v>
      </c>
      <c r="BN2190" t="s">
        <v>5721</v>
      </c>
      <c r="BO2190" t="s">
        <v>4950</v>
      </c>
      <c r="BP2190" s="441" t="str">
        <f t="shared" si="34"/>
        <v>WA.2378.EBA.994.002.AD.521115</v>
      </c>
    </row>
    <row r="2191" spans="1:68">
      <c r="A2191" t="s">
        <v>4935</v>
      </c>
      <c r="B2191" t="s">
        <v>4936</v>
      </c>
      <c r="C2191" t="s">
        <v>4937</v>
      </c>
      <c r="D2191" t="s">
        <v>3795</v>
      </c>
      <c r="E2191" t="s">
        <v>197</v>
      </c>
      <c r="F2191" t="s">
        <v>3812</v>
      </c>
      <c r="G2191" t="s">
        <v>820</v>
      </c>
      <c r="H2191" t="s">
        <v>4938</v>
      </c>
      <c r="I2191">
        <v>9</v>
      </c>
      <c r="J2191" t="s">
        <v>5716</v>
      </c>
      <c r="K2191">
        <v>1</v>
      </c>
      <c r="L2191" t="s">
        <v>546</v>
      </c>
      <c r="M2191" t="s">
        <v>547</v>
      </c>
      <c r="N2191" t="s">
        <v>1828</v>
      </c>
      <c r="O2191" t="s">
        <v>550</v>
      </c>
      <c r="P2191" t="s">
        <v>8</v>
      </c>
      <c r="Q2191" t="s">
        <v>4570</v>
      </c>
      <c r="R2191" t="s">
        <v>4940</v>
      </c>
      <c r="S2191" t="s">
        <v>195</v>
      </c>
      <c r="T2191" t="s">
        <v>4570</v>
      </c>
      <c r="U2191" t="s">
        <v>4570</v>
      </c>
      <c r="V2191" t="s">
        <v>4496</v>
      </c>
      <c r="W2191" t="s">
        <v>4570</v>
      </c>
      <c r="X2191" t="s">
        <v>7519</v>
      </c>
      <c r="Y2191" t="s">
        <v>7520</v>
      </c>
      <c r="Z2191" t="s">
        <v>8</v>
      </c>
      <c r="AA2191">
        <v>0</v>
      </c>
      <c r="AB2191" t="s">
        <v>195</v>
      </c>
      <c r="AC2191">
        <v>0</v>
      </c>
      <c r="AD2191" t="s">
        <v>195</v>
      </c>
      <c r="AE2191">
        <v>0</v>
      </c>
      <c r="AF2191" t="s">
        <v>195</v>
      </c>
      <c r="AG2191">
        <v>0</v>
      </c>
      <c r="AH2191" t="s">
        <v>195</v>
      </c>
      <c r="AI2191">
        <v>260</v>
      </c>
      <c r="AJ2191" t="s">
        <v>1853</v>
      </c>
      <c r="AK2191">
        <v>857000</v>
      </c>
      <c r="AL2191">
        <v>222820000</v>
      </c>
      <c r="AM2191" t="s">
        <v>195</v>
      </c>
      <c r="AN2191">
        <v>0</v>
      </c>
      <c r="AO2191" t="s">
        <v>4943</v>
      </c>
      <c r="AP2191">
        <v>1258522</v>
      </c>
      <c r="AQ2191">
        <v>5805714</v>
      </c>
      <c r="AR2191">
        <v>16558347</v>
      </c>
      <c r="AS2191">
        <v>17287930</v>
      </c>
      <c r="AT2191">
        <v>18861498</v>
      </c>
      <c r="AU2191">
        <v>21343550</v>
      </c>
      <c r="AV2191">
        <v>21137897</v>
      </c>
      <c r="AW2191">
        <v>34447187</v>
      </c>
      <c r="AX2191">
        <v>33252645</v>
      </c>
      <c r="AY2191">
        <v>28485705</v>
      </c>
      <c r="AZ2191">
        <v>23519825</v>
      </c>
      <c r="BA2191">
        <v>861180</v>
      </c>
      <c r="BB2191" t="s">
        <v>3796</v>
      </c>
      <c r="BC2191" t="s">
        <v>3797</v>
      </c>
      <c r="BD2191" t="s">
        <v>3813</v>
      </c>
      <c r="BE2191" t="s">
        <v>4605</v>
      </c>
      <c r="BF2191" t="s">
        <v>3734</v>
      </c>
      <c r="BG2191" t="s">
        <v>7321</v>
      </c>
      <c r="BH2191" t="s">
        <v>4947</v>
      </c>
      <c r="BI2191" t="s">
        <v>195</v>
      </c>
      <c r="BJ2191" t="s">
        <v>195</v>
      </c>
      <c r="BK2191" t="s">
        <v>7059</v>
      </c>
      <c r="BL2191" t="s">
        <v>7521</v>
      </c>
      <c r="BM2191" t="s">
        <v>4949</v>
      </c>
      <c r="BN2191" t="s">
        <v>7061</v>
      </c>
      <c r="BO2191" t="s">
        <v>4950</v>
      </c>
      <c r="BP2191" s="441" t="str">
        <f t="shared" si="34"/>
        <v>WA.2378.EBA.994.002.AA.521119</v>
      </c>
    </row>
    <row r="2192" spans="1:68">
      <c r="A2192" t="s">
        <v>5010</v>
      </c>
      <c r="B2192" t="s">
        <v>4936</v>
      </c>
      <c r="C2192" t="s">
        <v>4937</v>
      </c>
      <c r="D2192" t="s">
        <v>3795</v>
      </c>
      <c r="E2192" t="s">
        <v>197</v>
      </c>
      <c r="F2192" t="s">
        <v>3812</v>
      </c>
      <c r="G2192" t="s">
        <v>820</v>
      </c>
      <c r="H2192" t="s">
        <v>4938</v>
      </c>
      <c r="I2192">
        <v>9</v>
      </c>
      <c r="J2192" t="s">
        <v>5716</v>
      </c>
      <c r="K2192">
        <v>1</v>
      </c>
      <c r="L2192" t="s">
        <v>546</v>
      </c>
      <c r="M2192" t="s">
        <v>547</v>
      </c>
      <c r="N2192" t="s">
        <v>1828</v>
      </c>
      <c r="O2192" t="s">
        <v>550</v>
      </c>
      <c r="P2192" t="s">
        <v>8</v>
      </c>
      <c r="Q2192" t="s">
        <v>4570</v>
      </c>
      <c r="R2192" t="s">
        <v>4940</v>
      </c>
      <c r="S2192" t="s">
        <v>195</v>
      </c>
      <c r="T2192" t="s">
        <v>4570</v>
      </c>
      <c r="U2192" t="s">
        <v>4570</v>
      </c>
      <c r="V2192" t="s">
        <v>4496</v>
      </c>
      <c r="W2192" t="s">
        <v>4570</v>
      </c>
      <c r="X2192" t="s">
        <v>7519</v>
      </c>
      <c r="Y2192" t="s">
        <v>7520</v>
      </c>
      <c r="Z2192" t="s">
        <v>8</v>
      </c>
      <c r="AA2192">
        <v>0</v>
      </c>
      <c r="AB2192" t="s">
        <v>195</v>
      </c>
      <c r="AC2192">
        <v>0</v>
      </c>
      <c r="AD2192" t="s">
        <v>195</v>
      </c>
      <c r="AE2192">
        <v>0</v>
      </c>
      <c r="AF2192" t="s">
        <v>195</v>
      </c>
      <c r="AG2192">
        <v>0</v>
      </c>
      <c r="AH2192" t="s">
        <v>195</v>
      </c>
      <c r="AI2192">
        <v>260</v>
      </c>
      <c r="AJ2192" t="s">
        <v>1853</v>
      </c>
      <c r="AK2192">
        <v>857000</v>
      </c>
      <c r="AL2192">
        <v>222820000</v>
      </c>
      <c r="AM2192" t="s">
        <v>195</v>
      </c>
      <c r="AN2192">
        <v>0</v>
      </c>
      <c r="AO2192" t="s">
        <v>5011</v>
      </c>
      <c r="AP2192">
        <v>1253658</v>
      </c>
      <c r="AQ2192">
        <v>5783276</v>
      </c>
      <c r="AR2192">
        <v>16494351</v>
      </c>
      <c r="AS2192">
        <v>17015689</v>
      </c>
      <c r="AT2192">
        <v>9168153</v>
      </c>
      <c r="AU2192">
        <v>11335282</v>
      </c>
      <c r="AV2192">
        <v>20567705</v>
      </c>
      <c r="AW2192">
        <v>31172599</v>
      </c>
      <c r="AX2192">
        <v>30205100</v>
      </c>
      <c r="AY2192">
        <v>26103552</v>
      </c>
      <c r="AZ2192">
        <v>31164585</v>
      </c>
      <c r="BA2192">
        <v>22556050</v>
      </c>
      <c r="BB2192" t="s">
        <v>3796</v>
      </c>
      <c r="BC2192" t="s">
        <v>3797</v>
      </c>
      <c r="BD2192" t="s">
        <v>3813</v>
      </c>
      <c r="BE2192" t="s">
        <v>4605</v>
      </c>
      <c r="BF2192" t="s">
        <v>3734</v>
      </c>
      <c r="BG2192" t="s">
        <v>7321</v>
      </c>
      <c r="BH2192" t="s">
        <v>4947</v>
      </c>
      <c r="BI2192" t="s">
        <v>195</v>
      </c>
      <c r="BJ2192" t="s">
        <v>195</v>
      </c>
      <c r="BK2192" t="s">
        <v>7059</v>
      </c>
      <c r="BL2192" t="s">
        <v>7521</v>
      </c>
      <c r="BM2192" t="s">
        <v>4949</v>
      </c>
      <c r="BN2192" t="s">
        <v>7061</v>
      </c>
      <c r="BO2192" t="s">
        <v>4950</v>
      </c>
      <c r="BP2192" s="441" t="str">
        <f t="shared" si="34"/>
        <v>WA.2378.EBA.994.002.AA.521119</v>
      </c>
    </row>
    <row r="2193" spans="1:68">
      <c r="A2193" t="s">
        <v>4935</v>
      </c>
      <c r="B2193" t="s">
        <v>4936</v>
      </c>
      <c r="C2193" t="s">
        <v>4937</v>
      </c>
      <c r="D2193" t="s">
        <v>3795</v>
      </c>
      <c r="E2193" t="s">
        <v>197</v>
      </c>
      <c r="F2193" t="s">
        <v>3812</v>
      </c>
      <c r="G2193" t="s">
        <v>820</v>
      </c>
      <c r="H2193" t="s">
        <v>4938</v>
      </c>
      <c r="I2193">
        <v>9</v>
      </c>
      <c r="J2193" t="s">
        <v>5716</v>
      </c>
      <c r="K2193">
        <v>1</v>
      </c>
      <c r="L2193" t="s">
        <v>546</v>
      </c>
      <c r="M2193" t="s">
        <v>554</v>
      </c>
      <c r="N2193" t="s">
        <v>98</v>
      </c>
      <c r="O2193" t="s">
        <v>555</v>
      </c>
      <c r="P2193" t="s">
        <v>8</v>
      </c>
      <c r="Q2193" t="s">
        <v>4570</v>
      </c>
      <c r="R2193" t="s">
        <v>4940</v>
      </c>
      <c r="S2193" t="s">
        <v>195</v>
      </c>
      <c r="T2193" t="s">
        <v>4570</v>
      </c>
      <c r="U2193" t="s">
        <v>4570</v>
      </c>
      <c r="V2193" t="s">
        <v>4496</v>
      </c>
      <c r="W2193" t="s">
        <v>4570</v>
      </c>
      <c r="X2193" t="s">
        <v>7522</v>
      </c>
      <c r="Y2193" t="s">
        <v>7523</v>
      </c>
      <c r="Z2193" t="s">
        <v>8</v>
      </c>
      <c r="AA2193">
        <v>0</v>
      </c>
      <c r="AB2193" t="s">
        <v>195</v>
      </c>
      <c r="AC2193">
        <v>0</v>
      </c>
      <c r="AD2193" t="s">
        <v>195</v>
      </c>
      <c r="AE2193">
        <v>0</v>
      </c>
      <c r="AF2193" t="s">
        <v>195</v>
      </c>
      <c r="AG2193">
        <v>0</v>
      </c>
      <c r="AH2193" t="s">
        <v>195</v>
      </c>
      <c r="AI2193">
        <v>12</v>
      </c>
      <c r="AJ2193" t="s">
        <v>106</v>
      </c>
      <c r="AK2193">
        <v>30000000</v>
      </c>
      <c r="AL2193">
        <v>360000000</v>
      </c>
      <c r="AM2193" t="s">
        <v>195</v>
      </c>
      <c r="AN2193">
        <v>0</v>
      </c>
      <c r="AO2193" t="s">
        <v>4943</v>
      </c>
      <c r="AP2193">
        <v>2033335</v>
      </c>
      <c r="AQ2193">
        <v>9380025</v>
      </c>
      <c r="AR2193">
        <v>26752558</v>
      </c>
      <c r="AS2193">
        <v>27931312</v>
      </c>
      <c r="AT2193">
        <v>30473653</v>
      </c>
      <c r="AU2193">
        <v>34483789</v>
      </c>
      <c r="AV2193">
        <v>34151525</v>
      </c>
      <c r="AW2193">
        <v>55654731</v>
      </c>
      <c r="AX2193">
        <v>53724765</v>
      </c>
      <c r="AY2193">
        <v>46023040</v>
      </c>
      <c r="AZ2193">
        <v>37999897</v>
      </c>
      <c r="BA2193">
        <v>1391370</v>
      </c>
      <c r="BB2193" t="s">
        <v>3796</v>
      </c>
      <c r="BC2193" t="s">
        <v>3797</v>
      </c>
      <c r="BD2193" t="s">
        <v>3813</v>
      </c>
      <c r="BE2193" t="s">
        <v>4605</v>
      </c>
      <c r="BF2193" t="s">
        <v>3734</v>
      </c>
      <c r="BG2193" t="s">
        <v>5738</v>
      </c>
      <c r="BH2193" t="s">
        <v>4947</v>
      </c>
      <c r="BI2193" t="s">
        <v>195</v>
      </c>
      <c r="BJ2193" t="s">
        <v>195</v>
      </c>
      <c r="BK2193" t="s">
        <v>7067</v>
      </c>
      <c r="BL2193" t="s">
        <v>7524</v>
      </c>
      <c r="BM2193" t="s">
        <v>4949</v>
      </c>
      <c r="BN2193" t="s">
        <v>7061</v>
      </c>
      <c r="BO2193" t="s">
        <v>5620</v>
      </c>
      <c r="BP2193" s="441" t="str">
        <f t="shared" si="34"/>
        <v>WA.2378.EBA.994.002.AC.521131</v>
      </c>
    </row>
    <row r="2194" spans="1:68">
      <c r="A2194" t="s">
        <v>4935</v>
      </c>
      <c r="B2194" t="s">
        <v>4936</v>
      </c>
      <c r="C2194" t="s">
        <v>4937</v>
      </c>
      <c r="D2194" t="s">
        <v>3795</v>
      </c>
      <c r="E2194" t="s">
        <v>197</v>
      </c>
      <c r="F2194" t="s">
        <v>3812</v>
      </c>
      <c r="G2194" t="s">
        <v>820</v>
      </c>
      <c r="H2194" t="s">
        <v>4938</v>
      </c>
      <c r="I2194">
        <v>9</v>
      </c>
      <c r="J2194" t="s">
        <v>5716</v>
      </c>
      <c r="K2194">
        <v>1</v>
      </c>
      <c r="L2194" t="s">
        <v>546</v>
      </c>
      <c r="M2194" t="s">
        <v>554</v>
      </c>
      <c r="N2194" t="s">
        <v>98</v>
      </c>
      <c r="O2194" t="s">
        <v>555</v>
      </c>
      <c r="P2194" t="s">
        <v>8</v>
      </c>
      <c r="Q2194" t="s">
        <v>4570</v>
      </c>
      <c r="R2194" t="s">
        <v>4940</v>
      </c>
      <c r="S2194" t="s">
        <v>195</v>
      </c>
      <c r="T2194" t="s">
        <v>4570</v>
      </c>
      <c r="U2194" t="s">
        <v>4570</v>
      </c>
      <c r="V2194" t="s">
        <v>4951</v>
      </c>
      <c r="W2194" t="s">
        <v>4496</v>
      </c>
      <c r="X2194" t="s">
        <v>7525</v>
      </c>
      <c r="Y2194" t="s">
        <v>7526</v>
      </c>
      <c r="Z2194" t="s">
        <v>8</v>
      </c>
      <c r="AA2194">
        <v>0</v>
      </c>
      <c r="AB2194" t="s">
        <v>195</v>
      </c>
      <c r="AC2194">
        <v>0</v>
      </c>
      <c r="AD2194" t="s">
        <v>195</v>
      </c>
      <c r="AE2194">
        <v>0</v>
      </c>
      <c r="AF2194" t="s">
        <v>195</v>
      </c>
      <c r="AG2194">
        <v>0</v>
      </c>
      <c r="AH2194" t="s">
        <v>195</v>
      </c>
      <c r="AI2194">
        <v>12</v>
      </c>
      <c r="AJ2194" t="s">
        <v>106</v>
      </c>
      <c r="AK2194">
        <v>2200000</v>
      </c>
      <c r="AL2194">
        <v>26400000</v>
      </c>
      <c r="AM2194" t="s">
        <v>195</v>
      </c>
      <c r="AN2194">
        <v>0</v>
      </c>
      <c r="AO2194" t="s">
        <v>4943</v>
      </c>
      <c r="AP2194">
        <v>149111</v>
      </c>
      <c r="AQ2194">
        <v>687869</v>
      </c>
      <c r="AR2194">
        <v>1961854</v>
      </c>
      <c r="AS2194">
        <v>2048296</v>
      </c>
      <c r="AT2194">
        <v>2234735</v>
      </c>
      <c r="AU2194">
        <v>2528811</v>
      </c>
      <c r="AV2194">
        <v>2504445</v>
      </c>
      <c r="AW2194">
        <v>4081347</v>
      </c>
      <c r="AX2194">
        <v>3939816</v>
      </c>
      <c r="AY2194">
        <v>3375023</v>
      </c>
      <c r="AZ2194">
        <v>2786659</v>
      </c>
      <c r="BA2194">
        <v>102034</v>
      </c>
      <c r="BB2194" t="s">
        <v>3796</v>
      </c>
      <c r="BC2194" t="s">
        <v>3797</v>
      </c>
      <c r="BD2194" t="s">
        <v>3813</v>
      </c>
      <c r="BE2194" t="s">
        <v>4605</v>
      </c>
      <c r="BF2194" t="s">
        <v>3734</v>
      </c>
      <c r="BG2194" t="s">
        <v>5738</v>
      </c>
      <c r="BH2194" t="s">
        <v>4947</v>
      </c>
      <c r="BI2194" t="s">
        <v>195</v>
      </c>
      <c r="BJ2194" t="s">
        <v>195</v>
      </c>
      <c r="BK2194" t="s">
        <v>7067</v>
      </c>
      <c r="BL2194" t="s">
        <v>7527</v>
      </c>
      <c r="BM2194" t="s">
        <v>4949</v>
      </c>
      <c r="BN2194" t="s">
        <v>7061</v>
      </c>
      <c r="BO2194" t="s">
        <v>5620</v>
      </c>
      <c r="BP2194" s="441" t="str">
        <f t="shared" si="34"/>
        <v>WA.2378.EBA.994.002.AC.521131</v>
      </c>
    </row>
    <row r="2195" spans="1:68">
      <c r="A2195" t="s">
        <v>4935</v>
      </c>
      <c r="B2195" t="s">
        <v>4936</v>
      </c>
      <c r="C2195" t="s">
        <v>4937</v>
      </c>
      <c r="D2195" t="s">
        <v>3795</v>
      </c>
      <c r="E2195" t="s">
        <v>197</v>
      </c>
      <c r="F2195" t="s">
        <v>3812</v>
      </c>
      <c r="G2195" t="s">
        <v>820</v>
      </c>
      <c r="H2195" t="s">
        <v>4938</v>
      </c>
      <c r="I2195">
        <v>9</v>
      </c>
      <c r="J2195" t="s">
        <v>5716</v>
      </c>
      <c r="K2195">
        <v>1</v>
      </c>
      <c r="L2195" t="s">
        <v>546</v>
      </c>
      <c r="M2195" t="s">
        <v>554</v>
      </c>
      <c r="N2195" t="s">
        <v>98</v>
      </c>
      <c r="O2195" t="s">
        <v>555</v>
      </c>
      <c r="P2195" t="s">
        <v>8</v>
      </c>
      <c r="Q2195" t="s">
        <v>4570</v>
      </c>
      <c r="R2195" t="s">
        <v>4940</v>
      </c>
      <c r="S2195" t="s">
        <v>195</v>
      </c>
      <c r="T2195" t="s">
        <v>4570</v>
      </c>
      <c r="U2195" t="s">
        <v>4570</v>
      </c>
      <c r="V2195" t="s">
        <v>5001</v>
      </c>
      <c r="W2195" t="s">
        <v>4951</v>
      </c>
      <c r="X2195" t="s">
        <v>7528</v>
      </c>
      <c r="Y2195" t="s">
        <v>7529</v>
      </c>
      <c r="Z2195" t="s">
        <v>8</v>
      </c>
      <c r="AA2195">
        <v>0</v>
      </c>
      <c r="AB2195" t="s">
        <v>195</v>
      </c>
      <c r="AC2195">
        <v>0</v>
      </c>
      <c r="AD2195" t="s">
        <v>195</v>
      </c>
      <c r="AE2195">
        <v>0</v>
      </c>
      <c r="AF2195" t="s">
        <v>195</v>
      </c>
      <c r="AG2195">
        <v>0</v>
      </c>
      <c r="AH2195" t="s">
        <v>195</v>
      </c>
      <c r="AI2195">
        <v>1</v>
      </c>
      <c r="AJ2195" t="s">
        <v>1651</v>
      </c>
      <c r="AK2195">
        <v>150000000</v>
      </c>
      <c r="AL2195">
        <v>150000000</v>
      </c>
      <c r="AM2195" t="s">
        <v>195</v>
      </c>
      <c r="AN2195">
        <v>0</v>
      </c>
      <c r="AO2195" t="s">
        <v>4943</v>
      </c>
      <c r="AP2195">
        <v>847223</v>
      </c>
      <c r="AQ2195">
        <v>3908344</v>
      </c>
      <c r="AR2195">
        <v>11146899</v>
      </c>
      <c r="AS2195">
        <v>11638047</v>
      </c>
      <c r="AT2195">
        <v>12697355</v>
      </c>
      <c r="AU2195">
        <v>14368245</v>
      </c>
      <c r="AV2195">
        <v>14229802</v>
      </c>
      <c r="AW2195">
        <v>23189471</v>
      </c>
      <c r="AX2195">
        <v>22385319</v>
      </c>
      <c r="AY2195">
        <v>19176266</v>
      </c>
      <c r="AZ2195">
        <v>15833291</v>
      </c>
      <c r="BA2195">
        <v>579738</v>
      </c>
      <c r="BB2195" t="s">
        <v>3796</v>
      </c>
      <c r="BC2195" t="s">
        <v>3797</v>
      </c>
      <c r="BD2195" t="s">
        <v>3813</v>
      </c>
      <c r="BE2195" t="s">
        <v>4605</v>
      </c>
      <c r="BF2195" t="s">
        <v>3734</v>
      </c>
      <c r="BG2195" t="s">
        <v>5738</v>
      </c>
      <c r="BH2195" t="s">
        <v>4947</v>
      </c>
      <c r="BI2195" t="s">
        <v>195</v>
      </c>
      <c r="BJ2195" t="s">
        <v>195</v>
      </c>
      <c r="BK2195" t="s">
        <v>7067</v>
      </c>
      <c r="BL2195" t="s">
        <v>7530</v>
      </c>
      <c r="BM2195" t="s">
        <v>4949</v>
      </c>
      <c r="BN2195" t="s">
        <v>7061</v>
      </c>
      <c r="BO2195" t="s">
        <v>5620</v>
      </c>
      <c r="BP2195" s="441" t="str">
        <f t="shared" si="34"/>
        <v>WA.2378.EBA.994.002.AC.521131</v>
      </c>
    </row>
    <row r="2196" spans="1:68">
      <c r="A2196" t="s">
        <v>5010</v>
      </c>
      <c r="B2196" t="s">
        <v>4936</v>
      </c>
      <c r="C2196" t="s">
        <v>4937</v>
      </c>
      <c r="D2196" t="s">
        <v>3795</v>
      </c>
      <c r="E2196" t="s">
        <v>197</v>
      </c>
      <c r="F2196" t="s">
        <v>3812</v>
      </c>
      <c r="G2196" t="s">
        <v>820</v>
      </c>
      <c r="H2196" t="s">
        <v>4938</v>
      </c>
      <c r="I2196">
        <v>9</v>
      </c>
      <c r="J2196" t="s">
        <v>5716</v>
      </c>
      <c r="K2196">
        <v>1</v>
      </c>
      <c r="L2196" t="s">
        <v>546</v>
      </c>
      <c r="M2196" t="s">
        <v>554</v>
      </c>
      <c r="N2196" t="s">
        <v>98</v>
      </c>
      <c r="O2196" t="s">
        <v>555</v>
      </c>
      <c r="P2196" t="s">
        <v>8</v>
      </c>
      <c r="Q2196" t="s">
        <v>4570</v>
      </c>
      <c r="R2196" t="s">
        <v>4940</v>
      </c>
      <c r="S2196" t="s">
        <v>195</v>
      </c>
      <c r="T2196" t="s">
        <v>4570</v>
      </c>
      <c r="U2196" t="s">
        <v>4570</v>
      </c>
      <c r="V2196" t="s">
        <v>4496</v>
      </c>
      <c r="W2196" t="s">
        <v>4570</v>
      </c>
      <c r="X2196" t="s">
        <v>7522</v>
      </c>
      <c r="Y2196" t="s">
        <v>7523</v>
      </c>
      <c r="Z2196" t="s">
        <v>8</v>
      </c>
      <c r="AA2196">
        <v>0</v>
      </c>
      <c r="AB2196" t="s">
        <v>195</v>
      </c>
      <c r="AC2196">
        <v>0</v>
      </c>
      <c r="AD2196" t="s">
        <v>195</v>
      </c>
      <c r="AE2196">
        <v>0</v>
      </c>
      <c r="AF2196" t="s">
        <v>195</v>
      </c>
      <c r="AG2196">
        <v>0</v>
      </c>
      <c r="AH2196" t="s">
        <v>195</v>
      </c>
      <c r="AI2196">
        <v>12</v>
      </c>
      <c r="AJ2196" t="s">
        <v>106</v>
      </c>
      <c r="AK2196">
        <v>20000000</v>
      </c>
      <c r="AL2196">
        <v>240000000</v>
      </c>
      <c r="AM2196" t="s">
        <v>195</v>
      </c>
      <c r="AN2196">
        <v>0</v>
      </c>
      <c r="AO2196" t="s">
        <v>5011</v>
      </c>
      <c r="AP2196">
        <v>1350318</v>
      </c>
      <c r="AQ2196">
        <v>6229181</v>
      </c>
      <c r="AR2196">
        <v>17766108</v>
      </c>
      <c r="AS2196">
        <v>18327643</v>
      </c>
      <c r="AT2196">
        <v>9875041</v>
      </c>
      <c r="AU2196">
        <v>12209261</v>
      </c>
      <c r="AV2196">
        <v>22153528</v>
      </c>
      <c r="AW2196">
        <v>33576087</v>
      </c>
      <c r="AX2196">
        <v>32533992</v>
      </c>
      <c r="AY2196">
        <v>28116204</v>
      </c>
      <c r="AZ2196">
        <v>33567456</v>
      </c>
      <c r="BA2196">
        <v>24295181</v>
      </c>
      <c r="BB2196" t="s">
        <v>3796</v>
      </c>
      <c r="BC2196" t="s">
        <v>3797</v>
      </c>
      <c r="BD2196" t="s">
        <v>3813</v>
      </c>
      <c r="BE2196" t="s">
        <v>4605</v>
      </c>
      <c r="BF2196" t="s">
        <v>3734</v>
      </c>
      <c r="BG2196" t="s">
        <v>5738</v>
      </c>
      <c r="BH2196" t="s">
        <v>4947</v>
      </c>
      <c r="BI2196" t="s">
        <v>195</v>
      </c>
      <c r="BJ2196" t="s">
        <v>195</v>
      </c>
      <c r="BK2196" t="s">
        <v>7067</v>
      </c>
      <c r="BL2196" t="s">
        <v>7524</v>
      </c>
      <c r="BM2196" t="s">
        <v>4949</v>
      </c>
      <c r="BN2196" t="s">
        <v>7061</v>
      </c>
      <c r="BO2196" t="s">
        <v>5620</v>
      </c>
      <c r="BP2196" s="441" t="str">
        <f t="shared" si="34"/>
        <v>WA.2378.EBA.994.002.AC.521131</v>
      </c>
    </row>
    <row r="2197" spans="1:68">
      <c r="A2197" t="s">
        <v>5010</v>
      </c>
      <c r="B2197" t="s">
        <v>4936</v>
      </c>
      <c r="C2197" t="s">
        <v>4937</v>
      </c>
      <c r="D2197" t="s">
        <v>3795</v>
      </c>
      <c r="E2197" t="s">
        <v>197</v>
      </c>
      <c r="F2197" t="s">
        <v>3812</v>
      </c>
      <c r="G2197" t="s">
        <v>820</v>
      </c>
      <c r="H2197" t="s">
        <v>4938</v>
      </c>
      <c r="I2197">
        <v>9</v>
      </c>
      <c r="J2197" t="s">
        <v>5716</v>
      </c>
      <c r="K2197">
        <v>1</v>
      </c>
      <c r="L2197" t="s">
        <v>546</v>
      </c>
      <c r="M2197" t="s">
        <v>554</v>
      </c>
      <c r="N2197" t="s">
        <v>98</v>
      </c>
      <c r="O2197" t="s">
        <v>555</v>
      </c>
      <c r="P2197" t="s">
        <v>8</v>
      </c>
      <c r="Q2197" t="s">
        <v>4570</v>
      </c>
      <c r="R2197" t="s">
        <v>4940</v>
      </c>
      <c r="S2197" t="s">
        <v>195</v>
      </c>
      <c r="T2197" t="s">
        <v>4570</v>
      </c>
      <c r="U2197" t="s">
        <v>4570</v>
      </c>
      <c r="V2197" t="s">
        <v>4951</v>
      </c>
      <c r="W2197" t="s">
        <v>4496</v>
      </c>
      <c r="X2197" t="s">
        <v>7525</v>
      </c>
      <c r="Y2197" t="s">
        <v>7526</v>
      </c>
      <c r="Z2197" t="s">
        <v>8</v>
      </c>
      <c r="AA2197">
        <v>0</v>
      </c>
      <c r="AB2197" t="s">
        <v>195</v>
      </c>
      <c r="AC2197">
        <v>0</v>
      </c>
      <c r="AD2197" t="s">
        <v>195</v>
      </c>
      <c r="AE2197">
        <v>0</v>
      </c>
      <c r="AF2197" t="s">
        <v>195</v>
      </c>
      <c r="AG2197">
        <v>0</v>
      </c>
      <c r="AH2197" t="s">
        <v>195</v>
      </c>
      <c r="AI2197">
        <v>12</v>
      </c>
      <c r="AJ2197" t="s">
        <v>106</v>
      </c>
      <c r="AK2197">
        <v>2200000</v>
      </c>
      <c r="AL2197">
        <v>26400000</v>
      </c>
      <c r="AM2197" t="s">
        <v>195</v>
      </c>
      <c r="AN2197">
        <v>0</v>
      </c>
      <c r="AO2197" t="s">
        <v>5011</v>
      </c>
      <c r="AP2197">
        <v>148535</v>
      </c>
      <c r="AQ2197">
        <v>685210</v>
      </c>
      <c r="AR2197">
        <v>1954272</v>
      </c>
      <c r="AS2197">
        <v>2016041</v>
      </c>
      <c r="AT2197">
        <v>1086254</v>
      </c>
      <c r="AU2197">
        <v>1343019</v>
      </c>
      <c r="AV2197">
        <v>2436888</v>
      </c>
      <c r="AW2197">
        <v>3693370</v>
      </c>
      <c r="AX2197">
        <v>3578739</v>
      </c>
      <c r="AY2197">
        <v>3092782</v>
      </c>
      <c r="AZ2197">
        <v>3692420</v>
      </c>
      <c r="BA2197">
        <v>2672470</v>
      </c>
      <c r="BB2197" t="s">
        <v>3796</v>
      </c>
      <c r="BC2197" t="s">
        <v>3797</v>
      </c>
      <c r="BD2197" t="s">
        <v>3813</v>
      </c>
      <c r="BE2197" t="s">
        <v>4605</v>
      </c>
      <c r="BF2197" t="s">
        <v>3734</v>
      </c>
      <c r="BG2197" t="s">
        <v>5738</v>
      </c>
      <c r="BH2197" t="s">
        <v>4947</v>
      </c>
      <c r="BI2197" t="s">
        <v>195</v>
      </c>
      <c r="BJ2197" t="s">
        <v>195</v>
      </c>
      <c r="BK2197" t="s">
        <v>7067</v>
      </c>
      <c r="BL2197" t="s">
        <v>7527</v>
      </c>
      <c r="BM2197" t="s">
        <v>4949</v>
      </c>
      <c r="BN2197" t="s">
        <v>7061</v>
      </c>
      <c r="BO2197" t="s">
        <v>5620</v>
      </c>
      <c r="BP2197" s="441" t="str">
        <f t="shared" si="34"/>
        <v>WA.2378.EBA.994.002.AC.521131</v>
      </c>
    </row>
    <row r="2198" spans="1:68">
      <c r="A2198" t="s">
        <v>5010</v>
      </c>
      <c r="B2198" t="s">
        <v>4936</v>
      </c>
      <c r="C2198" t="s">
        <v>4937</v>
      </c>
      <c r="D2198" t="s">
        <v>3795</v>
      </c>
      <c r="E2198" t="s">
        <v>197</v>
      </c>
      <c r="F2198" t="s">
        <v>3812</v>
      </c>
      <c r="G2198" t="s">
        <v>820</v>
      </c>
      <c r="H2198" t="s">
        <v>4938</v>
      </c>
      <c r="I2198">
        <v>9</v>
      </c>
      <c r="J2198" t="s">
        <v>5716</v>
      </c>
      <c r="K2198">
        <v>1</v>
      </c>
      <c r="L2198" t="s">
        <v>546</v>
      </c>
      <c r="M2198" t="s">
        <v>554</v>
      </c>
      <c r="N2198" t="s">
        <v>98</v>
      </c>
      <c r="O2198" t="s">
        <v>555</v>
      </c>
      <c r="P2198" t="s">
        <v>8</v>
      </c>
      <c r="Q2198" t="s">
        <v>4570</v>
      </c>
      <c r="R2198" t="s">
        <v>4940</v>
      </c>
      <c r="S2198" t="s">
        <v>195</v>
      </c>
      <c r="T2198" t="s">
        <v>4570</v>
      </c>
      <c r="U2198" t="s">
        <v>4570</v>
      </c>
      <c r="V2198" t="s">
        <v>5001</v>
      </c>
      <c r="W2198" t="s">
        <v>4951</v>
      </c>
      <c r="X2198" t="s">
        <v>7528</v>
      </c>
      <c r="Y2198" t="s">
        <v>7529</v>
      </c>
      <c r="Z2198" t="s">
        <v>8</v>
      </c>
      <c r="AA2198">
        <v>0</v>
      </c>
      <c r="AB2198" t="s">
        <v>195</v>
      </c>
      <c r="AC2198">
        <v>0</v>
      </c>
      <c r="AD2198" t="s">
        <v>195</v>
      </c>
      <c r="AE2198">
        <v>0</v>
      </c>
      <c r="AF2198" t="s">
        <v>195</v>
      </c>
      <c r="AG2198">
        <v>0</v>
      </c>
      <c r="AH2198" t="s">
        <v>195</v>
      </c>
      <c r="AI2198">
        <v>1</v>
      </c>
      <c r="AJ2198" t="s">
        <v>1651</v>
      </c>
      <c r="AK2198">
        <v>150000000</v>
      </c>
      <c r="AL2198">
        <v>150000000</v>
      </c>
      <c r="AM2198" t="s">
        <v>195</v>
      </c>
      <c r="AN2198">
        <v>0</v>
      </c>
      <c r="AO2198" t="s">
        <v>5011</v>
      </c>
      <c r="AP2198">
        <v>843949</v>
      </c>
      <c r="AQ2198">
        <v>3893238</v>
      </c>
      <c r="AR2198">
        <v>11103818</v>
      </c>
      <c r="AS2198">
        <v>11454777</v>
      </c>
      <c r="AT2198">
        <v>6171901</v>
      </c>
      <c r="AU2198">
        <v>7630788</v>
      </c>
      <c r="AV2198">
        <v>13845955</v>
      </c>
      <c r="AW2198">
        <v>20985054</v>
      </c>
      <c r="AX2198">
        <v>20333745</v>
      </c>
      <c r="AY2198">
        <v>17572627</v>
      </c>
      <c r="AZ2198">
        <v>20979660</v>
      </c>
      <c r="BA2198">
        <v>15184488</v>
      </c>
      <c r="BB2198" t="s">
        <v>3796</v>
      </c>
      <c r="BC2198" t="s">
        <v>3797</v>
      </c>
      <c r="BD2198" t="s">
        <v>3813</v>
      </c>
      <c r="BE2198" t="s">
        <v>4605</v>
      </c>
      <c r="BF2198" t="s">
        <v>3734</v>
      </c>
      <c r="BG2198" t="s">
        <v>5738</v>
      </c>
      <c r="BH2198" t="s">
        <v>4947</v>
      </c>
      <c r="BI2198" t="s">
        <v>195</v>
      </c>
      <c r="BJ2198" t="s">
        <v>195</v>
      </c>
      <c r="BK2198" t="s">
        <v>7067</v>
      </c>
      <c r="BL2198" t="s">
        <v>7530</v>
      </c>
      <c r="BM2198" t="s">
        <v>4949</v>
      </c>
      <c r="BN2198" t="s">
        <v>7061</v>
      </c>
      <c r="BO2198" t="s">
        <v>5620</v>
      </c>
      <c r="BP2198" s="441" t="str">
        <f t="shared" si="34"/>
        <v>WA.2378.EBA.994.002.AC.521131</v>
      </c>
    </row>
    <row r="2199" spans="1:68">
      <c r="A2199" t="s">
        <v>4935</v>
      </c>
      <c r="B2199" t="s">
        <v>4936</v>
      </c>
      <c r="C2199" t="s">
        <v>4937</v>
      </c>
      <c r="D2199" t="s">
        <v>3795</v>
      </c>
      <c r="E2199" t="s">
        <v>197</v>
      </c>
      <c r="F2199" t="s">
        <v>3812</v>
      </c>
      <c r="G2199" t="s">
        <v>820</v>
      </c>
      <c r="H2199" t="s">
        <v>4938</v>
      </c>
      <c r="I2199">
        <v>9</v>
      </c>
      <c r="J2199" t="s">
        <v>5716</v>
      </c>
      <c r="K2199">
        <v>1</v>
      </c>
      <c r="L2199" t="s">
        <v>546</v>
      </c>
      <c r="M2199" t="s">
        <v>2004</v>
      </c>
      <c r="N2199" t="s">
        <v>107</v>
      </c>
      <c r="O2199" t="s">
        <v>560</v>
      </c>
      <c r="P2199" t="s">
        <v>8</v>
      </c>
      <c r="Q2199" t="s">
        <v>4570</v>
      </c>
      <c r="R2199" t="s">
        <v>4940</v>
      </c>
      <c r="S2199" t="s">
        <v>195</v>
      </c>
      <c r="T2199" t="s">
        <v>4570</v>
      </c>
      <c r="U2199" t="s">
        <v>4570</v>
      </c>
      <c r="V2199" t="s">
        <v>4496</v>
      </c>
      <c r="W2199" t="s">
        <v>4570</v>
      </c>
      <c r="X2199" t="s">
        <v>7531</v>
      </c>
      <c r="Y2199" t="s">
        <v>7532</v>
      </c>
      <c r="Z2199" t="s">
        <v>8</v>
      </c>
      <c r="AA2199">
        <v>0</v>
      </c>
      <c r="AB2199" t="s">
        <v>195</v>
      </c>
      <c r="AC2199">
        <v>0</v>
      </c>
      <c r="AD2199" t="s">
        <v>195</v>
      </c>
      <c r="AE2199">
        <v>0</v>
      </c>
      <c r="AF2199" t="s">
        <v>195</v>
      </c>
      <c r="AG2199">
        <v>0</v>
      </c>
      <c r="AH2199" t="s">
        <v>195</v>
      </c>
      <c r="AI2199">
        <v>12</v>
      </c>
      <c r="AJ2199" t="s">
        <v>97</v>
      </c>
      <c r="AK2199">
        <v>130000000</v>
      </c>
      <c r="AL2199">
        <v>1560000000</v>
      </c>
      <c r="AM2199" t="s">
        <v>195</v>
      </c>
      <c r="AN2199">
        <v>0</v>
      </c>
      <c r="AO2199" t="s">
        <v>4943</v>
      </c>
      <c r="AP2199">
        <v>8811119</v>
      </c>
      <c r="AQ2199">
        <v>40646775</v>
      </c>
      <c r="AR2199">
        <v>115927753</v>
      </c>
      <c r="AS2199">
        <v>121035686</v>
      </c>
      <c r="AT2199">
        <v>132052497</v>
      </c>
      <c r="AU2199">
        <v>149429752</v>
      </c>
      <c r="AV2199">
        <v>147989942</v>
      </c>
      <c r="AW2199">
        <v>241170502</v>
      </c>
      <c r="AX2199">
        <v>232807317</v>
      </c>
      <c r="AY2199">
        <v>199433172</v>
      </c>
      <c r="AZ2199">
        <v>164666222</v>
      </c>
      <c r="BA2199">
        <v>6029263</v>
      </c>
      <c r="BB2199" t="s">
        <v>3796</v>
      </c>
      <c r="BC2199" t="s">
        <v>3797</v>
      </c>
      <c r="BD2199" t="s">
        <v>3813</v>
      </c>
      <c r="BE2199" t="s">
        <v>4605</v>
      </c>
      <c r="BF2199" t="s">
        <v>3734</v>
      </c>
      <c r="BG2199" t="s">
        <v>7533</v>
      </c>
      <c r="BH2199" t="s">
        <v>4947</v>
      </c>
      <c r="BI2199" t="s">
        <v>195</v>
      </c>
      <c r="BJ2199" t="s">
        <v>195</v>
      </c>
      <c r="BK2199" t="s">
        <v>7534</v>
      </c>
      <c r="BL2199" t="s">
        <v>7535</v>
      </c>
      <c r="BM2199" t="s">
        <v>4949</v>
      </c>
      <c r="BN2199" t="s">
        <v>7061</v>
      </c>
      <c r="BO2199" t="s">
        <v>4950</v>
      </c>
      <c r="BP2199" s="441" t="str">
        <f t="shared" si="34"/>
        <v>WA.2378.EBA.994.002.AF.522111</v>
      </c>
    </row>
    <row r="2200" spans="1:68">
      <c r="A2200" t="s">
        <v>5010</v>
      </c>
      <c r="B2200" t="s">
        <v>4936</v>
      </c>
      <c r="C2200" t="s">
        <v>4937</v>
      </c>
      <c r="D2200" t="s">
        <v>3795</v>
      </c>
      <c r="E2200" t="s">
        <v>197</v>
      </c>
      <c r="F2200" t="s">
        <v>3812</v>
      </c>
      <c r="G2200" t="s">
        <v>820</v>
      </c>
      <c r="H2200" t="s">
        <v>4938</v>
      </c>
      <c r="I2200">
        <v>9</v>
      </c>
      <c r="J2200" t="s">
        <v>5716</v>
      </c>
      <c r="K2200">
        <v>1</v>
      </c>
      <c r="L2200" t="s">
        <v>546</v>
      </c>
      <c r="M2200" t="s">
        <v>2004</v>
      </c>
      <c r="N2200" t="s">
        <v>107</v>
      </c>
      <c r="O2200" t="s">
        <v>560</v>
      </c>
      <c r="P2200" t="s">
        <v>8</v>
      </c>
      <c r="Q2200" t="s">
        <v>4570</v>
      </c>
      <c r="R2200" t="s">
        <v>4940</v>
      </c>
      <c r="S2200" t="s">
        <v>195</v>
      </c>
      <c r="T2200" t="s">
        <v>4570</v>
      </c>
      <c r="U2200" t="s">
        <v>4570</v>
      </c>
      <c r="V2200" t="s">
        <v>4496</v>
      </c>
      <c r="W2200" t="s">
        <v>4570</v>
      </c>
      <c r="X2200" t="s">
        <v>7531</v>
      </c>
      <c r="Y2200" t="s">
        <v>7532</v>
      </c>
      <c r="Z2200" t="s">
        <v>8</v>
      </c>
      <c r="AA2200">
        <v>0</v>
      </c>
      <c r="AB2200" t="s">
        <v>195</v>
      </c>
      <c r="AC2200">
        <v>0</v>
      </c>
      <c r="AD2200" t="s">
        <v>195</v>
      </c>
      <c r="AE2200">
        <v>0</v>
      </c>
      <c r="AF2200" t="s">
        <v>195</v>
      </c>
      <c r="AG2200">
        <v>0</v>
      </c>
      <c r="AH2200" t="s">
        <v>195</v>
      </c>
      <c r="AI2200">
        <v>12</v>
      </c>
      <c r="AJ2200" t="s">
        <v>97</v>
      </c>
      <c r="AK2200">
        <v>110000000</v>
      </c>
      <c r="AL2200">
        <v>1320000000</v>
      </c>
      <c r="AM2200" t="s">
        <v>195</v>
      </c>
      <c r="AN2200">
        <v>0</v>
      </c>
      <c r="AO2200" t="s">
        <v>5011</v>
      </c>
      <c r="AP2200">
        <v>7426748</v>
      </c>
      <c r="AQ2200">
        <v>34260498</v>
      </c>
      <c r="AR2200">
        <v>97713595</v>
      </c>
      <c r="AS2200">
        <v>100802034</v>
      </c>
      <c r="AT2200">
        <v>54312725</v>
      </c>
      <c r="AU2200">
        <v>67150938</v>
      </c>
      <c r="AV2200">
        <v>121844406</v>
      </c>
      <c r="AW2200">
        <v>184668479</v>
      </c>
      <c r="AX2200">
        <v>178936953</v>
      </c>
      <c r="AY2200">
        <v>154639121</v>
      </c>
      <c r="AZ2200">
        <v>184621006</v>
      </c>
      <c r="BA2200">
        <v>133623497</v>
      </c>
      <c r="BB2200" t="s">
        <v>3796</v>
      </c>
      <c r="BC2200" t="s">
        <v>3797</v>
      </c>
      <c r="BD2200" t="s">
        <v>3813</v>
      </c>
      <c r="BE2200" t="s">
        <v>4605</v>
      </c>
      <c r="BF2200" t="s">
        <v>3734</v>
      </c>
      <c r="BG2200" t="s">
        <v>7533</v>
      </c>
      <c r="BH2200" t="s">
        <v>4947</v>
      </c>
      <c r="BI2200" t="s">
        <v>195</v>
      </c>
      <c r="BJ2200" t="s">
        <v>195</v>
      </c>
      <c r="BK2200" t="s">
        <v>7534</v>
      </c>
      <c r="BL2200" t="s">
        <v>7535</v>
      </c>
      <c r="BM2200" t="s">
        <v>4949</v>
      </c>
      <c r="BN2200" t="s">
        <v>7061</v>
      </c>
      <c r="BO2200" t="s">
        <v>4950</v>
      </c>
      <c r="BP2200" s="441" t="str">
        <f t="shared" si="34"/>
        <v>WA.2378.EBA.994.002.AF.522111</v>
      </c>
    </row>
    <row r="2201" spans="1:68">
      <c r="A2201" t="s">
        <v>4935</v>
      </c>
      <c r="B2201" t="s">
        <v>4936</v>
      </c>
      <c r="C2201" t="s">
        <v>4937</v>
      </c>
      <c r="D2201" t="s">
        <v>3795</v>
      </c>
      <c r="E2201" t="s">
        <v>197</v>
      </c>
      <c r="F2201" t="s">
        <v>3812</v>
      </c>
      <c r="G2201" t="s">
        <v>820</v>
      </c>
      <c r="H2201" t="s">
        <v>4938</v>
      </c>
      <c r="I2201">
        <v>9</v>
      </c>
      <c r="J2201" t="s">
        <v>5716</v>
      </c>
      <c r="K2201">
        <v>1</v>
      </c>
      <c r="L2201" t="s">
        <v>546</v>
      </c>
      <c r="M2201" t="s">
        <v>2004</v>
      </c>
      <c r="N2201" t="s">
        <v>107</v>
      </c>
      <c r="O2201" t="s">
        <v>561</v>
      </c>
      <c r="P2201" t="s">
        <v>8</v>
      </c>
      <c r="Q2201" t="s">
        <v>4570</v>
      </c>
      <c r="R2201" t="s">
        <v>4940</v>
      </c>
      <c r="S2201" t="s">
        <v>195</v>
      </c>
      <c r="T2201" t="s">
        <v>4570</v>
      </c>
      <c r="U2201" t="s">
        <v>4570</v>
      </c>
      <c r="V2201" t="s">
        <v>4496</v>
      </c>
      <c r="W2201" t="s">
        <v>4570</v>
      </c>
      <c r="X2201" t="s">
        <v>7536</v>
      </c>
      <c r="Y2201" t="s">
        <v>7537</v>
      </c>
      <c r="Z2201" t="s">
        <v>8</v>
      </c>
      <c r="AA2201">
        <v>0</v>
      </c>
      <c r="AB2201" t="s">
        <v>195</v>
      </c>
      <c r="AC2201">
        <v>0</v>
      </c>
      <c r="AD2201" t="s">
        <v>195</v>
      </c>
      <c r="AE2201">
        <v>0</v>
      </c>
      <c r="AF2201" t="s">
        <v>195</v>
      </c>
      <c r="AG2201">
        <v>0</v>
      </c>
      <c r="AH2201" t="s">
        <v>195</v>
      </c>
      <c r="AI2201">
        <v>12</v>
      </c>
      <c r="AJ2201" t="s">
        <v>97</v>
      </c>
      <c r="AK2201">
        <v>9450000</v>
      </c>
      <c r="AL2201">
        <v>113400000</v>
      </c>
      <c r="AM2201" t="s">
        <v>195</v>
      </c>
      <c r="AN2201">
        <v>0</v>
      </c>
      <c r="AO2201" t="s">
        <v>4943</v>
      </c>
      <c r="AP2201">
        <v>640501</v>
      </c>
      <c r="AQ2201">
        <v>2954708</v>
      </c>
      <c r="AR2201">
        <v>8427056</v>
      </c>
      <c r="AS2201">
        <v>8798363</v>
      </c>
      <c r="AT2201">
        <v>9599201</v>
      </c>
      <c r="AU2201">
        <v>10862393</v>
      </c>
      <c r="AV2201">
        <v>10757730</v>
      </c>
      <c r="AW2201">
        <v>17531240</v>
      </c>
      <c r="AX2201">
        <v>16923301</v>
      </c>
      <c r="AY2201">
        <v>14497257</v>
      </c>
      <c r="AZ2201">
        <v>11969968</v>
      </c>
      <c r="BA2201">
        <v>438282</v>
      </c>
      <c r="BB2201" t="s">
        <v>3796</v>
      </c>
      <c r="BC2201" t="s">
        <v>3797</v>
      </c>
      <c r="BD2201" t="s">
        <v>3813</v>
      </c>
      <c r="BE2201" t="s">
        <v>4605</v>
      </c>
      <c r="BF2201" t="s">
        <v>3734</v>
      </c>
      <c r="BG2201" t="s">
        <v>7533</v>
      </c>
      <c r="BH2201" t="s">
        <v>4947</v>
      </c>
      <c r="BI2201" t="s">
        <v>195</v>
      </c>
      <c r="BJ2201" t="s">
        <v>195</v>
      </c>
      <c r="BK2201" t="s">
        <v>7538</v>
      </c>
      <c r="BL2201" t="s">
        <v>7539</v>
      </c>
      <c r="BM2201" t="s">
        <v>4949</v>
      </c>
      <c r="BN2201" t="s">
        <v>7061</v>
      </c>
      <c r="BO2201" t="s">
        <v>4950</v>
      </c>
      <c r="BP2201" s="441" t="str">
        <f t="shared" si="34"/>
        <v>WA.2378.EBA.994.002.AF.522112</v>
      </c>
    </row>
    <row r="2202" spans="1:68">
      <c r="A2202" t="s">
        <v>5010</v>
      </c>
      <c r="B2202" t="s">
        <v>4936</v>
      </c>
      <c r="C2202" t="s">
        <v>4937</v>
      </c>
      <c r="D2202" t="s">
        <v>3795</v>
      </c>
      <c r="E2202" t="s">
        <v>197</v>
      </c>
      <c r="F2202" t="s">
        <v>3812</v>
      </c>
      <c r="G2202" t="s">
        <v>820</v>
      </c>
      <c r="H2202" t="s">
        <v>4938</v>
      </c>
      <c r="I2202">
        <v>9</v>
      </c>
      <c r="J2202" t="s">
        <v>5716</v>
      </c>
      <c r="K2202">
        <v>1</v>
      </c>
      <c r="L2202" t="s">
        <v>546</v>
      </c>
      <c r="M2202" t="s">
        <v>2004</v>
      </c>
      <c r="N2202" t="s">
        <v>107</v>
      </c>
      <c r="O2202" t="s">
        <v>561</v>
      </c>
      <c r="P2202" t="s">
        <v>8</v>
      </c>
      <c r="Q2202" t="s">
        <v>4570</v>
      </c>
      <c r="R2202" t="s">
        <v>4940</v>
      </c>
      <c r="S2202" t="s">
        <v>195</v>
      </c>
      <c r="T2202" t="s">
        <v>4570</v>
      </c>
      <c r="U2202" t="s">
        <v>4570</v>
      </c>
      <c r="V2202" t="s">
        <v>4496</v>
      </c>
      <c r="W2202" t="s">
        <v>4570</v>
      </c>
      <c r="X2202" t="s">
        <v>7536</v>
      </c>
      <c r="Y2202" t="s">
        <v>7537</v>
      </c>
      <c r="Z2202" t="s">
        <v>8</v>
      </c>
      <c r="AA2202">
        <v>0</v>
      </c>
      <c r="AB2202" t="s">
        <v>195</v>
      </c>
      <c r="AC2202">
        <v>0</v>
      </c>
      <c r="AD2202" t="s">
        <v>195</v>
      </c>
      <c r="AE2202">
        <v>0</v>
      </c>
      <c r="AF2202" t="s">
        <v>195</v>
      </c>
      <c r="AG2202">
        <v>0</v>
      </c>
      <c r="AH2202" t="s">
        <v>195</v>
      </c>
      <c r="AI2202">
        <v>12</v>
      </c>
      <c r="AJ2202" t="s">
        <v>97</v>
      </c>
      <c r="AK2202">
        <v>9450000</v>
      </c>
      <c r="AL2202">
        <v>113400000</v>
      </c>
      <c r="AM2202" t="s">
        <v>195</v>
      </c>
      <c r="AN2202">
        <v>0</v>
      </c>
      <c r="AO2202" t="s">
        <v>5011</v>
      </c>
      <c r="AP2202">
        <v>638025</v>
      </c>
      <c r="AQ2202">
        <v>2943288</v>
      </c>
      <c r="AR2202">
        <v>8394486</v>
      </c>
      <c r="AS2202">
        <v>8659811</v>
      </c>
      <c r="AT2202">
        <v>4665957</v>
      </c>
      <c r="AU2202">
        <v>5768876</v>
      </c>
      <c r="AV2202">
        <v>10467542</v>
      </c>
      <c r="AW2202">
        <v>15864701</v>
      </c>
      <c r="AX2202">
        <v>15372311</v>
      </c>
      <c r="AY2202">
        <v>13284906</v>
      </c>
      <c r="AZ2202">
        <v>15860623</v>
      </c>
      <c r="BA2202">
        <v>11479474</v>
      </c>
      <c r="BB2202" t="s">
        <v>3796</v>
      </c>
      <c r="BC2202" t="s">
        <v>3797</v>
      </c>
      <c r="BD2202" t="s">
        <v>3813</v>
      </c>
      <c r="BE2202" t="s">
        <v>4605</v>
      </c>
      <c r="BF2202" t="s">
        <v>3734</v>
      </c>
      <c r="BG2202" t="s">
        <v>7533</v>
      </c>
      <c r="BH2202" t="s">
        <v>4947</v>
      </c>
      <c r="BI2202" t="s">
        <v>195</v>
      </c>
      <c r="BJ2202" t="s">
        <v>195</v>
      </c>
      <c r="BK2202" t="s">
        <v>7538</v>
      </c>
      <c r="BL2202" t="s">
        <v>7539</v>
      </c>
      <c r="BM2202" t="s">
        <v>4949</v>
      </c>
      <c r="BN2202" t="s">
        <v>7061</v>
      </c>
      <c r="BO2202" t="s">
        <v>4950</v>
      </c>
      <c r="BP2202" s="441" t="str">
        <f t="shared" si="34"/>
        <v>WA.2378.EBA.994.002.AF.522112</v>
      </c>
    </row>
    <row r="2203" spans="1:68">
      <c r="A2203" t="s">
        <v>4935</v>
      </c>
      <c r="B2203" t="s">
        <v>4936</v>
      </c>
      <c r="C2203" t="s">
        <v>4937</v>
      </c>
      <c r="D2203" t="s">
        <v>3795</v>
      </c>
      <c r="E2203" t="s">
        <v>197</v>
      </c>
      <c r="F2203" t="s">
        <v>3812</v>
      </c>
      <c r="G2203" t="s">
        <v>820</v>
      </c>
      <c r="H2203" t="s">
        <v>4938</v>
      </c>
      <c r="I2203">
        <v>9</v>
      </c>
      <c r="J2203" t="s">
        <v>5716</v>
      </c>
      <c r="K2203">
        <v>1</v>
      </c>
      <c r="L2203" t="s">
        <v>546</v>
      </c>
      <c r="M2203" t="s">
        <v>2004</v>
      </c>
      <c r="N2203" t="s">
        <v>107</v>
      </c>
      <c r="O2203" t="s">
        <v>562</v>
      </c>
      <c r="P2203" t="s">
        <v>8</v>
      </c>
      <c r="Q2203" t="s">
        <v>4570</v>
      </c>
      <c r="R2203" t="s">
        <v>4940</v>
      </c>
      <c r="S2203" t="s">
        <v>195</v>
      </c>
      <c r="T2203" t="s">
        <v>4570</v>
      </c>
      <c r="U2203" t="s">
        <v>4570</v>
      </c>
      <c r="V2203" t="s">
        <v>4496</v>
      </c>
      <c r="W2203" t="s">
        <v>4570</v>
      </c>
      <c r="X2203" t="s">
        <v>7540</v>
      </c>
      <c r="Y2203" t="s">
        <v>7541</v>
      </c>
      <c r="Z2203" t="s">
        <v>8</v>
      </c>
      <c r="AA2203">
        <v>0</v>
      </c>
      <c r="AB2203" t="s">
        <v>195</v>
      </c>
      <c r="AC2203">
        <v>0</v>
      </c>
      <c r="AD2203" t="s">
        <v>195</v>
      </c>
      <c r="AE2203">
        <v>0</v>
      </c>
      <c r="AF2203" t="s">
        <v>195</v>
      </c>
      <c r="AG2203">
        <v>0</v>
      </c>
      <c r="AH2203" t="s">
        <v>195</v>
      </c>
      <c r="AI2203">
        <v>12</v>
      </c>
      <c r="AJ2203" t="s">
        <v>97</v>
      </c>
      <c r="AK2203">
        <v>17850000</v>
      </c>
      <c r="AL2203">
        <v>214200000</v>
      </c>
      <c r="AM2203" t="s">
        <v>195</v>
      </c>
      <c r="AN2203">
        <v>0</v>
      </c>
      <c r="AO2203" t="s">
        <v>4943</v>
      </c>
      <c r="AP2203">
        <v>1209834</v>
      </c>
      <c r="AQ2203">
        <v>5581115</v>
      </c>
      <c r="AR2203">
        <v>15917772</v>
      </c>
      <c r="AS2203">
        <v>16619131</v>
      </c>
      <c r="AT2203">
        <v>18131824</v>
      </c>
      <c r="AU2203">
        <v>20517854</v>
      </c>
      <c r="AV2203">
        <v>20320157</v>
      </c>
      <c r="AW2203">
        <v>33114565</v>
      </c>
      <c r="AX2203">
        <v>31966235</v>
      </c>
      <c r="AY2203">
        <v>27383709</v>
      </c>
      <c r="AZ2203">
        <v>22609939</v>
      </c>
      <c r="BA2203">
        <v>827865</v>
      </c>
      <c r="BB2203" t="s">
        <v>3796</v>
      </c>
      <c r="BC2203" t="s">
        <v>3797</v>
      </c>
      <c r="BD2203" t="s">
        <v>3813</v>
      </c>
      <c r="BE2203" t="s">
        <v>4605</v>
      </c>
      <c r="BF2203" t="s">
        <v>3734</v>
      </c>
      <c r="BG2203" t="s">
        <v>7533</v>
      </c>
      <c r="BH2203" t="s">
        <v>4947</v>
      </c>
      <c r="BI2203" t="s">
        <v>195</v>
      </c>
      <c r="BJ2203" t="s">
        <v>195</v>
      </c>
      <c r="BK2203" t="s">
        <v>7542</v>
      </c>
      <c r="BL2203" t="s">
        <v>7543</v>
      </c>
      <c r="BM2203" t="s">
        <v>4949</v>
      </c>
      <c r="BN2203" t="s">
        <v>7061</v>
      </c>
      <c r="BO2203" t="s">
        <v>4950</v>
      </c>
      <c r="BP2203" s="441" t="str">
        <f t="shared" si="34"/>
        <v>WA.2378.EBA.994.002.AF.522113</v>
      </c>
    </row>
    <row r="2204" spans="1:68">
      <c r="A2204" t="s">
        <v>5010</v>
      </c>
      <c r="B2204" t="s">
        <v>4936</v>
      </c>
      <c r="C2204" t="s">
        <v>4937</v>
      </c>
      <c r="D2204" t="s">
        <v>3795</v>
      </c>
      <c r="E2204" t="s">
        <v>197</v>
      </c>
      <c r="F2204" t="s">
        <v>3812</v>
      </c>
      <c r="G2204" t="s">
        <v>820</v>
      </c>
      <c r="H2204" t="s">
        <v>4938</v>
      </c>
      <c r="I2204">
        <v>9</v>
      </c>
      <c r="J2204" t="s">
        <v>5716</v>
      </c>
      <c r="K2204">
        <v>1</v>
      </c>
      <c r="L2204" t="s">
        <v>546</v>
      </c>
      <c r="M2204" t="s">
        <v>2004</v>
      </c>
      <c r="N2204" t="s">
        <v>107</v>
      </c>
      <c r="O2204" t="s">
        <v>562</v>
      </c>
      <c r="P2204" t="s">
        <v>8</v>
      </c>
      <c r="Q2204" t="s">
        <v>4570</v>
      </c>
      <c r="R2204" t="s">
        <v>4940</v>
      </c>
      <c r="S2204" t="s">
        <v>195</v>
      </c>
      <c r="T2204" t="s">
        <v>4570</v>
      </c>
      <c r="U2204" t="s">
        <v>4570</v>
      </c>
      <c r="V2204" t="s">
        <v>4496</v>
      </c>
      <c r="W2204" t="s">
        <v>4570</v>
      </c>
      <c r="X2204" t="s">
        <v>7540</v>
      </c>
      <c r="Y2204" t="s">
        <v>7541</v>
      </c>
      <c r="Z2204" t="s">
        <v>8</v>
      </c>
      <c r="AA2204">
        <v>0</v>
      </c>
      <c r="AB2204" t="s">
        <v>195</v>
      </c>
      <c r="AC2204">
        <v>0</v>
      </c>
      <c r="AD2204" t="s">
        <v>195</v>
      </c>
      <c r="AE2204">
        <v>0</v>
      </c>
      <c r="AF2204" t="s">
        <v>195</v>
      </c>
      <c r="AG2204">
        <v>0</v>
      </c>
      <c r="AH2204" t="s">
        <v>195</v>
      </c>
      <c r="AI2204">
        <v>12</v>
      </c>
      <c r="AJ2204" t="s">
        <v>97</v>
      </c>
      <c r="AK2204">
        <v>17850000</v>
      </c>
      <c r="AL2204">
        <v>214200000</v>
      </c>
      <c r="AM2204" t="s">
        <v>195</v>
      </c>
      <c r="AN2204">
        <v>0</v>
      </c>
      <c r="AO2204" t="s">
        <v>5011</v>
      </c>
      <c r="AP2204">
        <v>1205159</v>
      </c>
      <c r="AQ2204">
        <v>5559544</v>
      </c>
      <c r="AR2204">
        <v>15856251</v>
      </c>
      <c r="AS2204">
        <v>16357421</v>
      </c>
      <c r="AT2204">
        <v>8813474</v>
      </c>
      <c r="AU2204">
        <v>10896766</v>
      </c>
      <c r="AV2204">
        <v>19772024</v>
      </c>
      <c r="AW2204">
        <v>29966658</v>
      </c>
      <c r="AX2204">
        <v>29036587</v>
      </c>
      <c r="AY2204">
        <v>25093712</v>
      </c>
      <c r="AZ2204">
        <v>29958954</v>
      </c>
      <c r="BA2204">
        <v>21683450</v>
      </c>
      <c r="BB2204" t="s">
        <v>3796</v>
      </c>
      <c r="BC2204" t="s">
        <v>3797</v>
      </c>
      <c r="BD2204" t="s">
        <v>3813</v>
      </c>
      <c r="BE2204" t="s">
        <v>4605</v>
      </c>
      <c r="BF2204" t="s">
        <v>3734</v>
      </c>
      <c r="BG2204" t="s">
        <v>7533</v>
      </c>
      <c r="BH2204" t="s">
        <v>4947</v>
      </c>
      <c r="BI2204" t="s">
        <v>195</v>
      </c>
      <c r="BJ2204" t="s">
        <v>195</v>
      </c>
      <c r="BK2204" t="s">
        <v>7542</v>
      </c>
      <c r="BL2204" t="s">
        <v>7543</v>
      </c>
      <c r="BM2204" t="s">
        <v>4949</v>
      </c>
      <c r="BN2204" t="s">
        <v>7061</v>
      </c>
      <c r="BO2204" t="s">
        <v>4950</v>
      </c>
      <c r="BP2204" s="441" t="str">
        <f t="shared" si="34"/>
        <v>WA.2378.EBA.994.002.AF.522113</v>
      </c>
    </row>
    <row r="2205" spans="1:68">
      <c r="A2205" t="s">
        <v>4935</v>
      </c>
      <c r="B2205" t="s">
        <v>4936</v>
      </c>
      <c r="C2205" t="s">
        <v>4937</v>
      </c>
      <c r="D2205" t="s">
        <v>3795</v>
      </c>
      <c r="E2205" t="s">
        <v>197</v>
      </c>
      <c r="F2205" t="s">
        <v>3812</v>
      </c>
      <c r="G2205" t="s">
        <v>820</v>
      </c>
      <c r="H2205" t="s">
        <v>4938</v>
      </c>
      <c r="I2205">
        <v>9</v>
      </c>
      <c r="J2205" t="s">
        <v>5716</v>
      </c>
      <c r="K2205">
        <v>1</v>
      </c>
      <c r="L2205" t="s">
        <v>546</v>
      </c>
      <c r="M2205" t="s">
        <v>2004</v>
      </c>
      <c r="N2205" t="s">
        <v>107</v>
      </c>
      <c r="O2205" t="s">
        <v>563</v>
      </c>
      <c r="P2205" t="s">
        <v>8</v>
      </c>
      <c r="Q2205" t="s">
        <v>4570</v>
      </c>
      <c r="R2205" t="s">
        <v>4940</v>
      </c>
      <c r="S2205" t="s">
        <v>195</v>
      </c>
      <c r="T2205" t="s">
        <v>4570</v>
      </c>
      <c r="U2205" t="s">
        <v>4570</v>
      </c>
      <c r="V2205" t="s">
        <v>4496</v>
      </c>
      <c r="W2205" t="s">
        <v>4570</v>
      </c>
      <c r="X2205" t="s">
        <v>7544</v>
      </c>
      <c r="Y2205" t="s">
        <v>7545</v>
      </c>
      <c r="Z2205" t="s">
        <v>8</v>
      </c>
      <c r="AA2205">
        <v>0</v>
      </c>
      <c r="AB2205" t="s">
        <v>195</v>
      </c>
      <c r="AC2205">
        <v>0</v>
      </c>
      <c r="AD2205" t="s">
        <v>195</v>
      </c>
      <c r="AE2205">
        <v>0</v>
      </c>
      <c r="AF2205" t="s">
        <v>195</v>
      </c>
      <c r="AG2205">
        <v>0</v>
      </c>
      <c r="AH2205" t="s">
        <v>195</v>
      </c>
      <c r="AI2205">
        <v>12</v>
      </c>
      <c r="AJ2205" t="s">
        <v>97</v>
      </c>
      <c r="AK2205">
        <v>53000000</v>
      </c>
      <c r="AL2205">
        <v>636000000</v>
      </c>
      <c r="AM2205" t="s">
        <v>195</v>
      </c>
      <c r="AN2205">
        <v>0</v>
      </c>
      <c r="AO2205" t="s">
        <v>4943</v>
      </c>
      <c r="AP2205">
        <v>3592226</v>
      </c>
      <c r="AQ2205">
        <v>16571378</v>
      </c>
      <c r="AR2205">
        <v>47262853</v>
      </c>
      <c r="AS2205">
        <v>49345318</v>
      </c>
      <c r="AT2205">
        <v>53836787</v>
      </c>
      <c r="AU2205">
        <v>60921360</v>
      </c>
      <c r="AV2205">
        <v>60334361</v>
      </c>
      <c r="AW2205">
        <v>98323359</v>
      </c>
      <c r="AX2205">
        <v>94913752</v>
      </c>
      <c r="AY2205">
        <v>81307370</v>
      </c>
      <c r="AZ2205">
        <v>67133152</v>
      </c>
      <c r="BA2205">
        <v>2458084</v>
      </c>
      <c r="BB2205" t="s">
        <v>3796</v>
      </c>
      <c r="BC2205" t="s">
        <v>3797</v>
      </c>
      <c r="BD2205" t="s">
        <v>3813</v>
      </c>
      <c r="BE2205" t="s">
        <v>4605</v>
      </c>
      <c r="BF2205" t="s">
        <v>3734</v>
      </c>
      <c r="BG2205" t="s">
        <v>7533</v>
      </c>
      <c r="BH2205" t="s">
        <v>4947</v>
      </c>
      <c r="BI2205" t="s">
        <v>195</v>
      </c>
      <c r="BJ2205" t="s">
        <v>195</v>
      </c>
      <c r="BK2205" t="s">
        <v>7546</v>
      </c>
      <c r="BL2205" t="s">
        <v>7547</v>
      </c>
      <c r="BM2205" t="s">
        <v>4949</v>
      </c>
      <c r="BN2205" t="s">
        <v>5121</v>
      </c>
      <c r="BO2205" t="s">
        <v>4950</v>
      </c>
      <c r="BP2205" s="441" t="str">
        <f t="shared" si="34"/>
        <v>WA.2378.EBA.994.002.AF.522119</v>
      </c>
    </row>
    <row r="2206" spans="1:68">
      <c r="A2206" t="s">
        <v>5010</v>
      </c>
      <c r="B2206" t="s">
        <v>4936</v>
      </c>
      <c r="C2206" t="s">
        <v>4937</v>
      </c>
      <c r="D2206" t="s">
        <v>3795</v>
      </c>
      <c r="E2206" t="s">
        <v>197</v>
      </c>
      <c r="F2206" t="s">
        <v>3812</v>
      </c>
      <c r="G2206" t="s">
        <v>820</v>
      </c>
      <c r="H2206" t="s">
        <v>4938</v>
      </c>
      <c r="I2206">
        <v>9</v>
      </c>
      <c r="J2206" t="s">
        <v>5716</v>
      </c>
      <c r="K2206">
        <v>1</v>
      </c>
      <c r="L2206" t="s">
        <v>546</v>
      </c>
      <c r="M2206" t="s">
        <v>2004</v>
      </c>
      <c r="N2206" t="s">
        <v>107</v>
      </c>
      <c r="O2206" t="s">
        <v>563</v>
      </c>
      <c r="P2206" t="s">
        <v>8</v>
      </c>
      <c r="Q2206" t="s">
        <v>4570</v>
      </c>
      <c r="R2206" t="s">
        <v>4940</v>
      </c>
      <c r="S2206" t="s">
        <v>195</v>
      </c>
      <c r="T2206" t="s">
        <v>4570</v>
      </c>
      <c r="U2206" t="s">
        <v>4570</v>
      </c>
      <c r="V2206" t="s">
        <v>4496</v>
      </c>
      <c r="W2206" t="s">
        <v>4570</v>
      </c>
      <c r="X2206" t="s">
        <v>7544</v>
      </c>
      <c r="Y2206" t="s">
        <v>7545</v>
      </c>
      <c r="Z2206" t="s">
        <v>8</v>
      </c>
      <c r="AA2206">
        <v>0</v>
      </c>
      <c r="AB2206" t="s">
        <v>195</v>
      </c>
      <c r="AC2206">
        <v>0</v>
      </c>
      <c r="AD2206" t="s">
        <v>195</v>
      </c>
      <c r="AE2206">
        <v>0</v>
      </c>
      <c r="AF2206" t="s">
        <v>195</v>
      </c>
      <c r="AG2206">
        <v>0</v>
      </c>
      <c r="AH2206" t="s">
        <v>195</v>
      </c>
      <c r="AI2206">
        <v>12</v>
      </c>
      <c r="AJ2206" t="s">
        <v>97</v>
      </c>
      <c r="AK2206">
        <v>53000000</v>
      </c>
      <c r="AL2206">
        <v>636000000</v>
      </c>
      <c r="AM2206" t="s">
        <v>195</v>
      </c>
      <c r="AN2206">
        <v>0</v>
      </c>
      <c r="AO2206" t="s">
        <v>5011</v>
      </c>
      <c r="AP2206">
        <v>3578342</v>
      </c>
      <c r="AQ2206">
        <v>16507331</v>
      </c>
      <c r="AR2206">
        <v>47080187</v>
      </c>
      <c r="AS2206">
        <v>48568253</v>
      </c>
      <c r="AT2206">
        <v>26168858</v>
      </c>
      <c r="AU2206">
        <v>32354543</v>
      </c>
      <c r="AV2206">
        <v>58706850</v>
      </c>
      <c r="AW2206">
        <v>88976631</v>
      </c>
      <c r="AX2206">
        <v>86215078</v>
      </c>
      <c r="AY2206">
        <v>74507940</v>
      </c>
      <c r="AZ2206">
        <v>88953757</v>
      </c>
      <c r="BA2206">
        <v>64382230</v>
      </c>
      <c r="BB2206" t="s">
        <v>3796</v>
      </c>
      <c r="BC2206" t="s">
        <v>3797</v>
      </c>
      <c r="BD2206" t="s">
        <v>3813</v>
      </c>
      <c r="BE2206" t="s">
        <v>4605</v>
      </c>
      <c r="BF2206" t="s">
        <v>3734</v>
      </c>
      <c r="BG2206" t="s">
        <v>7533</v>
      </c>
      <c r="BH2206" t="s">
        <v>4947</v>
      </c>
      <c r="BI2206" t="s">
        <v>195</v>
      </c>
      <c r="BJ2206" t="s">
        <v>195</v>
      </c>
      <c r="BK2206" t="s">
        <v>7546</v>
      </c>
      <c r="BL2206" t="s">
        <v>7547</v>
      </c>
      <c r="BM2206" t="s">
        <v>4949</v>
      </c>
      <c r="BN2206" t="s">
        <v>5121</v>
      </c>
      <c r="BO2206" t="s">
        <v>4950</v>
      </c>
      <c r="BP2206" s="441" t="str">
        <f t="shared" si="34"/>
        <v>WA.2378.EBA.994.002.AF.522119</v>
      </c>
    </row>
    <row r="2207" spans="1:68">
      <c r="A2207" t="s">
        <v>4935</v>
      </c>
      <c r="B2207" t="s">
        <v>4936</v>
      </c>
      <c r="C2207" t="s">
        <v>4937</v>
      </c>
      <c r="D2207" t="s">
        <v>3795</v>
      </c>
      <c r="E2207" t="s">
        <v>197</v>
      </c>
      <c r="F2207" t="s">
        <v>3812</v>
      </c>
      <c r="G2207" t="s">
        <v>820</v>
      </c>
      <c r="H2207" t="s">
        <v>4938</v>
      </c>
      <c r="I2207">
        <v>9</v>
      </c>
      <c r="J2207" t="s">
        <v>5716</v>
      </c>
      <c r="K2207">
        <v>1</v>
      </c>
      <c r="L2207" t="s">
        <v>546</v>
      </c>
      <c r="M2207" t="s">
        <v>554</v>
      </c>
      <c r="N2207" t="s">
        <v>98</v>
      </c>
      <c r="O2207" t="s">
        <v>564</v>
      </c>
      <c r="P2207" t="s">
        <v>8</v>
      </c>
      <c r="Q2207" t="s">
        <v>4570</v>
      </c>
      <c r="R2207" t="s">
        <v>4940</v>
      </c>
      <c r="S2207" t="s">
        <v>195</v>
      </c>
      <c r="T2207" t="s">
        <v>4570</v>
      </c>
      <c r="U2207" t="s">
        <v>4570</v>
      </c>
      <c r="V2207" t="s">
        <v>4496</v>
      </c>
      <c r="W2207" t="s">
        <v>4570</v>
      </c>
      <c r="X2207" t="s">
        <v>7548</v>
      </c>
      <c r="Y2207" t="s">
        <v>7549</v>
      </c>
      <c r="Z2207" t="s">
        <v>8</v>
      </c>
      <c r="AA2207">
        <v>0</v>
      </c>
      <c r="AB2207" t="s">
        <v>195</v>
      </c>
      <c r="AC2207">
        <v>0</v>
      </c>
      <c r="AD2207" t="s">
        <v>195</v>
      </c>
      <c r="AE2207">
        <v>0</v>
      </c>
      <c r="AF2207" t="s">
        <v>195</v>
      </c>
      <c r="AG2207">
        <v>0</v>
      </c>
      <c r="AH2207" t="s">
        <v>195</v>
      </c>
      <c r="AI2207">
        <v>250</v>
      </c>
      <c r="AJ2207" t="s">
        <v>114</v>
      </c>
      <c r="AK2207">
        <v>135000</v>
      </c>
      <c r="AL2207">
        <v>33750000</v>
      </c>
      <c r="AM2207" t="s">
        <v>195</v>
      </c>
      <c r="AN2207">
        <v>0</v>
      </c>
      <c r="AO2207" t="s">
        <v>4943</v>
      </c>
      <c r="AP2207">
        <v>190625</v>
      </c>
      <c r="AQ2207">
        <v>879377</v>
      </c>
      <c r="AR2207">
        <v>2508052</v>
      </c>
      <c r="AS2207">
        <v>2618561</v>
      </c>
      <c r="AT2207">
        <v>2856905</v>
      </c>
      <c r="AU2207">
        <v>3232855</v>
      </c>
      <c r="AV2207">
        <v>3201705</v>
      </c>
      <c r="AW2207">
        <v>5217631</v>
      </c>
      <c r="AX2207">
        <v>5036697</v>
      </c>
      <c r="AY2207">
        <v>4314660</v>
      </c>
      <c r="AZ2207">
        <v>3562490</v>
      </c>
      <c r="BA2207">
        <v>130442</v>
      </c>
      <c r="BB2207" t="s">
        <v>3796</v>
      </c>
      <c r="BC2207" t="s">
        <v>3797</v>
      </c>
      <c r="BD2207" t="s">
        <v>3813</v>
      </c>
      <c r="BE2207" t="s">
        <v>4605</v>
      </c>
      <c r="BF2207" t="s">
        <v>3734</v>
      </c>
      <c r="BG2207" t="s">
        <v>5738</v>
      </c>
      <c r="BH2207" t="s">
        <v>4947</v>
      </c>
      <c r="BI2207" t="s">
        <v>195</v>
      </c>
      <c r="BJ2207" t="s">
        <v>195</v>
      </c>
      <c r="BK2207" t="s">
        <v>7550</v>
      </c>
      <c r="BL2207" t="s">
        <v>7551</v>
      </c>
      <c r="BM2207" t="s">
        <v>4949</v>
      </c>
      <c r="BN2207" t="s">
        <v>5740</v>
      </c>
      <c r="BO2207" t="s">
        <v>4950</v>
      </c>
      <c r="BP2207" s="441" t="str">
        <f t="shared" si="34"/>
        <v>WA.2378.EBA.994.002.AC.523111</v>
      </c>
    </row>
    <row r="2208" spans="1:68">
      <c r="A2208" t="s">
        <v>4935</v>
      </c>
      <c r="B2208" t="s">
        <v>4936</v>
      </c>
      <c r="C2208" t="s">
        <v>4937</v>
      </c>
      <c r="D2208" t="s">
        <v>3795</v>
      </c>
      <c r="E2208" t="s">
        <v>197</v>
      </c>
      <c r="F2208" t="s">
        <v>3812</v>
      </c>
      <c r="G2208" t="s">
        <v>820</v>
      </c>
      <c r="H2208" t="s">
        <v>4938</v>
      </c>
      <c r="I2208">
        <v>9</v>
      </c>
      <c r="J2208" t="s">
        <v>5716</v>
      </c>
      <c r="K2208">
        <v>1</v>
      </c>
      <c r="L2208" t="s">
        <v>546</v>
      </c>
      <c r="M2208" t="s">
        <v>2018</v>
      </c>
      <c r="N2208" t="s">
        <v>112</v>
      </c>
      <c r="O2208" t="s">
        <v>564</v>
      </c>
      <c r="P2208" t="s">
        <v>8</v>
      </c>
      <c r="Q2208" t="s">
        <v>4570</v>
      </c>
      <c r="R2208" t="s">
        <v>4940</v>
      </c>
      <c r="S2208" t="s">
        <v>195</v>
      </c>
      <c r="T2208" t="s">
        <v>4570</v>
      </c>
      <c r="U2208" t="s">
        <v>4570</v>
      </c>
      <c r="V2208" t="s">
        <v>4496</v>
      </c>
      <c r="W2208" t="s">
        <v>4570</v>
      </c>
      <c r="X2208" t="s">
        <v>7552</v>
      </c>
      <c r="Y2208" t="s">
        <v>7553</v>
      </c>
      <c r="Z2208" t="s">
        <v>8</v>
      </c>
      <c r="AA2208">
        <v>0</v>
      </c>
      <c r="AB2208" t="s">
        <v>195</v>
      </c>
      <c r="AC2208">
        <v>0</v>
      </c>
      <c r="AD2208" t="s">
        <v>195</v>
      </c>
      <c r="AE2208">
        <v>0</v>
      </c>
      <c r="AF2208" t="s">
        <v>195</v>
      </c>
      <c r="AG2208">
        <v>0</v>
      </c>
      <c r="AH2208" t="s">
        <v>195</v>
      </c>
      <c r="AI2208">
        <v>10502</v>
      </c>
      <c r="AJ2208" t="s">
        <v>114</v>
      </c>
      <c r="AK2208">
        <v>165000</v>
      </c>
      <c r="AL2208">
        <v>1732830000</v>
      </c>
      <c r="AM2208" t="s">
        <v>195</v>
      </c>
      <c r="AN2208">
        <v>0</v>
      </c>
      <c r="AO2208" t="s">
        <v>4943</v>
      </c>
      <c r="AP2208">
        <v>9787290</v>
      </c>
      <c r="AQ2208">
        <v>45149969</v>
      </c>
      <c r="AR2208">
        <v>128771211</v>
      </c>
      <c r="AS2208">
        <v>134445043</v>
      </c>
      <c r="AT2208">
        <v>146682390</v>
      </c>
      <c r="AU2208">
        <v>165984844</v>
      </c>
      <c r="AV2208">
        <v>164385520</v>
      </c>
      <c r="AW2208">
        <v>267889411</v>
      </c>
      <c r="AX2208">
        <v>258599682</v>
      </c>
      <c r="AY2208">
        <v>221528066</v>
      </c>
      <c r="AZ2208">
        <v>182909340</v>
      </c>
      <c r="BA2208">
        <v>6697234</v>
      </c>
      <c r="BB2208" t="s">
        <v>3796</v>
      </c>
      <c r="BC2208" t="s">
        <v>3797</v>
      </c>
      <c r="BD2208" t="s">
        <v>3813</v>
      </c>
      <c r="BE2208" t="s">
        <v>4605</v>
      </c>
      <c r="BF2208" t="s">
        <v>3734</v>
      </c>
      <c r="BG2208" t="s">
        <v>5747</v>
      </c>
      <c r="BH2208" t="s">
        <v>4947</v>
      </c>
      <c r="BI2208" t="s">
        <v>195</v>
      </c>
      <c r="BJ2208" t="s">
        <v>195</v>
      </c>
      <c r="BK2208" t="s">
        <v>7550</v>
      </c>
      <c r="BL2208" t="s">
        <v>7554</v>
      </c>
      <c r="BM2208" t="s">
        <v>4949</v>
      </c>
      <c r="BN2208" t="s">
        <v>5740</v>
      </c>
      <c r="BO2208" t="s">
        <v>4950</v>
      </c>
      <c r="BP2208" s="441" t="str">
        <f t="shared" si="34"/>
        <v>WA.2378.EBA.994.002.AG.523111</v>
      </c>
    </row>
    <row r="2209" spans="1:68">
      <c r="A2209" t="s">
        <v>5010</v>
      </c>
      <c r="B2209" t="s">
        <v>4936</v>
      </c>
      <c r="C2209" t="s">
        <v>4937</v>
      </c>
      <c r="D2209" t="s">
        <v>3795</v>
      </c>
      <c r="E2209" t="s">
        <v>197</v>
      </c>
      <c r="F2209" t="s">
        <v>3812</v>
      </c>
      <c r="G2209" t="s">
        <v>820</v>
      </c>
      <c r="H2209" t="s">
        <v>4938</v>
      </c>
      <c r="I2209">
        <v>9</v>
      </c>
      <c r="J2209" t="s">
        <v>5716</v>
      </c>
      <c r="K2209">
        <v>1</v>
      </c>
      <c r="L2209" t="s">
        <v>546</v>
      </c>
      <c r="M2209" t="s">
        <v>554</v>
      </c>
      <c r="N2209" t="s">
        <v>98</v>
      </c>
      <c r="O2209" t="s">
        <v>564</v>
      </c>
      <c r="P2209" t="s">
        <v>8</v>
      </c>
      <c r="Q2209" t="s">
        <v>4570</v>
      </c>
      <c r="R2209" t="s">
        <v>4940</v>
      </c>
      <c r="S2209" t="s">
        <v>195</v>
      </c>
      <c r="T2209" t="s">
        <v>4570</v>
      </c>
      <c r="U2209" t="s">
        <v>4570</v>
      </c>
      <c r="V2209" t="s">
        <v>4496</v>
      </c>
      <c r="W2209" t="s">
        <v>4570</v>
      </c>
      <c r="X2209" t="s">
        <v>7548</v>
      </c>
      <c r="Y2209" t="s">
        <v>7549</v>
      </c>
      <c r="Z2209" t="s">
        <v>8</v>
      </c>
      <c r="AA2209">
        <v>0</v>
      </c>
      <c r="AB2209" t="s">
        <v>195</v>
      </c>
      <c r="AC2209">
        <v>0</v>
      </c>
      <c r="AD2209" t="s">
        <v>195</v>
      </c>
      <c r="AE2209">
        <v>0</v>
      </c>
      <c r="AF2209" t="s">
        <v>195</v>
      </c>
      <c r="AG2209">
        <v>0</v>
      </c>
      <c r="AH2209" t="s">
        <v>195</v>
      </c>
      <c r="AI2209">
        <v>250</v>
      </c>
      <c r="AJ2209" t="s">
        <v>114</v>
      </c>
      <c r="AK2209">
        <v>135000</v>
      </c>
      <c r="AL2209">
        <v>33750000</v>
      </c>
      <c r="AM2209" t="s">
        <v>195</v>
      </c>
      <c r="AN2209">
        <v>0</v>
      </c>
      <c r="AO2209" t="s">
        <v>5011</v>
      </c>
      <c r="AP2209">
        <v>189888</v>
      </c>
      <c r="AQ2209">
        <v>875979</v>
      </c>
      <c r="AR2209">
        <v>2498359</v>
      </c>
      <c r="AS2209">
        <v>2577325</v>
      </c>
      <c r="AT2209">
        <v>1388678</v>
      </c>
      <c r="AU2209">
        <v>1716927</v>
      </c>
      <c r="AV2209">
        <v>3115340</v>
      </c>
      <c r="AW2209">
        <v>4721637</v>
      </c>
      <c r="AX2209">
        <v>4575093</v>
      </c>
      <c r="AY2209">
        <v>3953841</v>
      </c>
      <c r="AZ2209">
        <v>4720423</v>
      </c>
      <c r="BA2209">
        <v>3416510</v>
      </c>
      <c r="BB2209" t="s">
        <v>3796</v>
      </c>
      <c r="BC2209" t="s">
        <v>3797</v>
      </c>
      <c r="BD2209" t="s">
        <v>3813</v>
      </c>
      <c r="BE2209" t="s">
        <v>4605</v>
      </c>
      <c r="BF2209" t="s">
        <v>3734</v>
      </c>
      <c r="BG2209" t="s">
        <v>5738</v>
      </c>
      <c r="BH2209" t="s">
        <v>4947</v>
      </c>
      <c r="BI2209" t="s">
        <v>195</v>
      </c>
      <c r="BJ2209" t="s">
        <v>195</v>
      </c>
      <c r="BK2209" t="s">
        <v>7550</v>
      </c>
      <c r="BL2209" t="s">
        <v>7551</v>
      </c>
      <c r="BM2209" t="s">
        <v>4949</v>
      </c>
      <c r="BN2209" t="s">
        <v>5740</v>
      </c>
      <c r="BO2209" t="s">
        <v>4950</v>
      </c>
      <c r="BP2209" s="441" t="str">
        <f t="shared" si="34"/>
        <v>WA.2378.EBA.994.002.AC.523111</v>
      </c>
    </row>
    <row r="2210" spans="1:68">
      <c r="A2210" t="s">
        <v>5010</v>
      </c>
      <c r="B2210" t="s">
        <v>4936</v>
      </c>
      <c r="C2210" t="s">
        <v>4937</v>
      </c>
      <c r="D2210" t="s">
        <v>3795</v>
      </c>
      <c r="E2210" t="s">
        <v>197</v>
      </c>
      <c r="F2210" t="s">
        <v>3812</v>
      </c>
      <c r="G2210" t="s">
        <v>820</v>
      </c>
      <c r="H2210" t="s">
        <v>4938</v>
      </c>
      <c r="I2210">
        <v>9</v>
      </c>
      <c r="J2210" t="s">
        <v>5716</v>
      </c>
      <c r="K2210">
        <v>1</v>
      </c>
      <c r="L2210" t="s">
        <v>546</v>
      </c>
      <c r="M2210" t="s">
        <v>2018</v>
      </c>
      <c r="N2210" t="s">
        <v>112</v>
      </c>
      <c r="O2210" t="s">
        <v>564</v>
      </c>
      <c r="P2210" t="s">
        <v>8</v>
      </c>
      <c r="Q2210" t="s">
        <v>4570</v>
      </c>
      <c r="R2210" t="s">
        <v>4940</v>
      </c>
      <c r="S2210" t="s">
        <v>195</v>
      </c>
      <c r="T2210" t="s">
        <v>4570</v>
      </c>
      <c r="U2210" t="s">
        <v>4570</v>
      </c>
      <c r="V2210" t="s">
        <v>4496</v>
      </c>
      <c r="W2210" t="s">
        <v>4570</v>
      </c>
      <c r="X2210" t="s">
        <v>7552</v>
      </c>
      <c r="Y2210" t="s">
        <v>7553</v>
      </c>
      <c r="Z2210" t="s">
        <v>8</v>
      </c>
      <c r="AA2210">
        <v>0</v>
      </c>
      <c r="AB2210" t="s">
        <v>195</v>
      </c>
      <c r="AC2210">
        <v>0</v>
      </c>
      <c r="AD2210" t="s">
        <v>195</v>
      </c>
      <c r="AE2210">
        <v>0</v>
      </c>
      <c r="AF2210" t="s">
        <v>195</v>
      </c>
      <c r="AG2210">
        <v>0</v>
      </c>
      <c r="AH2210" t="s">
        <v>195</v>
      </c>
      <c r="AI2210">
        <v>10502</v>
      </c>
      <c r="AJ2210" t="s">
        <v>114</v>
      </c>
      <c r="AK2210">
        <v>165000</v>
      </c>
      <c r="AL2210">
        <v>1732830000</v>
      </c>
      <c r="AM2210" t="s">
        <v>195</v>
      </c>
      <c r="AN2210">
        <v>0</v>
      </c>
      <c r="AO2210" t="s">
        <v>5011</v>
      </c>
      <c r="AP2210">
        <v>9749463</v>
      </c>
      <c r="AQ2210">
        <v>44975468</v>
      </c>
      <c r="AR2210">
        <v>128273521</v>
      </c>
      <c r="AS2210">
        <v>132327870</v>
      </c>
      <c r="AT2210">
        <v>71299030</v>
      </c>
      <c r="AU2210">
        <v>88152394</v>
      </c>
      <c r="AV2210">
        <v>159951244</v>
      </c>
      <c r="AW2210">
        <v>242423546</v>
      </c>
      <c r="AX2210">
        <v>234899486</v>
      </c>
      <c r="AY2210">
        <v>203002505</v>
      </c>
      <c r="AZ2210">
        <v>242361226</v>
      </c>
      <c r="BA2210">
        <v>175414247</v>
      </c>
      <c r="BB2210" t="s">
        <v>3796</v>
      </c>
      <c r="BC2210" t="s">
        <v>3797</v>
      </c>
      <c r="BD2210" t="s">
        <v>3813</v>
      </c>
      <c r="BE2210" t="s">
        <v>4605</v>
      </c>
      <c r="BF2210" t="s">
        <v>3734</v>
      </c>
      <c r="BG2210" t="s">
        <v>5747</v>
      </c>
      <c r="BH2210" t="s">
        <v>4947</v>
      </c>
      <c r="BI2210" t="s">
        <v>195</v>
      </c>
      <c r="BJ2210" t="s">
        <v>195</v>
      </c>
      <c r="BK2210" t="s">
        <v>7550</v>
      </c>
      <c r="BL2210" t="s">
        <v>7554</v>
      </c>
      <c r="BM2210" t="s">
        <v>4949</v>
      </c>
      <c r="BN2210" t="s">
        <v>5740</v>
      </c>
      <c r="BO2210" t="s">
        <v>4950</v>
      </c>
      <c r="BP2210" s="441" t="str">
        <f t="shared" si="34"/>
        <v>WA.2378.EBA.994.002.AG.523111</v>
      </c>
    </row>
    <row r="2211" spans="1:68">
      <c r="A2211" t="s">
        <v>4935</v>
      </c>
      <c r="B2211" t="s">
        <v>4936</v>
      </c>
      <c r="C2211" t="s">
        <v>4937</v>
      </c>
      <c r="D2211" t="s">
        <v>3795</v>
      </c>
      <c r="E2211" t="s">
        <v>197</v>
      </c>
      <c r="F2211" t="s">
        <v>3812</v>
      </c>
      <c r="G2211" t="s">
        <v>820</v>
      </c>
      <c r="H2211" t="s">
        <v>4938</v>
      </c>
      <c r="I2211">
        <v>9</v>
      </c>
      <c r="J2211" t="s">
        <v>5716</v>
      </c>
      <c r="K2211">
        <v>1</v>
      </c>
      <c r="L2211" t="s">
        <v>546</v>
      </c>
      <c r="M2211" t="s">
        <v>554</v>
      </c>
      <c r="N2211" t="s">
        <v>98</v>
      </c>
      <c r="O2211" t="s">
        <v>556</v>
      </c>
      <c r="P2211" t="s">
        <v>8</v>
      </c>
      <c r="Q2211" t="s">
        <v>4570</v>
      </c>
      <c r="R2211" t="s">
        <v>4940</v>
      </c>
      <c r="S2211" t="s">
        <v>195</v>
      </c>
      <c r="T2211" t="s">
        <v>4570</v>
      </c>
      <c r="U2211" t="s">
        <v>4570</v>
      </c>
      <c r="V2211" t="s">
        <v>4496</v>
      </c>
      <c r="W2211" t="s">
        <v>4570</v>
      </c>
      <c r="X2211" t="s">
        <v>7555</v>
      </c>
      <c r="Y2211" t="s">
        <v>4586</v>
      </c>
      <c r="Z2211" t="s">
        <v>8</v>
      </c>
      <c r="AA2211">
        <v>0</v>
      </c>
      <c r="AB2211" t="s">
        <v>195</v>
      </c>
      <c r="AC2211">
        <v>0</v>
      </c>
      <c r="AD2211" t="s">
        <v>195</v>
      </c>
      <c r="AE2211">
        <v>0</v>
      </c>
      <c r="AF2211" t="s">
        <v>195</v>
      </c>
      <c r="AG2211">
        <v>0</v>
      </c>
      <c r="AH2211" t="s">
        <v>195</v>
      </c>
      <c r="AI2211">
        <v>135</v>
      </c>
      <c r="AJ2211" t="s">
        <v>42</v>
      </c>
      <c r="AK2211">
        <v>730000</v>
      </c>
      <c r="AL2211">
        <v>98550000</v>
      </c>
      <c r="AM2211" t="s">
        <v>195</v>
      </c>
      <c r="AN2211">
        <v>0</v>
      </c>
      <c r="AO2211" t="s">
        <v>4943</v>
      </c>
      <c r="AP2211">
        <v>556626</v>
      </c>
      <c r="AQ2211">
        <v>2567782</v>
      </c>
      <c r="AR2211">
        <v>7323513</v>
      </c>
      <c r="AS2211">
        <v>7646197</v>
      </c>
      <c r="AT2211">
        <v>8342163</v>
      </c>
      <c r="AU2211">
        <v>9439937</v>
      </c>
      <c r="AV2211">
        <v>9348980</v>
      </c>
      <c r="AW2211">
        <v>15235483</v>
      </c>
      <c r="AX2211">
        <v>14707155</v>
      </c>
      <c r="AY2211">
        <v>12598807</v>
      </c>
      <c r="AZ2211">
        <v>10402472</v>
      </c>
      <c r="BA2211">
        <v>380885</v>
      </c>
      <c r="BB2211" t="s">
        <v>3796</v>
      </c>
      <c r="BC2211" t="s">
        <v>3797</v>
      </c>
      <c r="BD2211" t="s">
        <v>3813</v>
      </c>
      <c r="BE2211" t="s">
        <v>4605</v>
      </c>
      <c r="BF2211" t="s">
        <v>3734</v>
      </c>
      <c r="BG2211" t="s">
        <v>5738</v>
      </c>
      <c r="BH2211" t="s">
        <v>4947</v>
      </c>
      <c r="BI2211" t="s">
        <v>195</v>
      </c>
      <c r="BJ2211" t="s">
        <v>195</v>
      </c>
      <c r="BK2211" t="s">
        <v>3832</v>
      </c>
      <c r="BL2211" t="s">
        <v>7074</v>
      </c>
      <c r="BM2211" t="s">
        <v>4949</v>
      </c>
      <c r="BN2211" t="s">
        <v>5740</v>
      </c>
      <c r="BO2211" t="s">
        <v>4950</v>
      </c>
      <c r="BP2211" s="441" t="str">
        <f t="shared" si="34"/>
        <v>WA.2378.EBA.994.002.AC.523121</v>
      </c>
    </row>
    <row r="2212" spans="1:68">
      <c r="A2212" t="s">
        <v>4935</v>
      </c>
      <c r="B2212" t="s">
        <v>4936</v>
      </c>
      <c r="C2212" t="s">
        <v>4937</v>
      </c>
      <c r="D2212" t="s">
        <v>3795</v>
      </c>
      <c r="E2212" t="s">
        <v>197</v>
      </c>
      <c r="F2212" t="s">
        <v>3812</v>
      </c>
      <c r="G2212" t="s">
        <v>820</v>
      </c>
      <c r="H2212" t="s">
        <v>4938</v>
      </c>
      <c r="I2212">
        <v>9</v>
      </c>
      <c r="J2212" t="s">
        <v>5716</v>
      </c>
      <c r="K2212">
        <v>1</v>
      </c>
      <c r="L2212" t="s">
        <v>546</v>
      </c>
      <c r="M2212" t="s">
        <v>554</v>
      </c>
      <c r="N2212" t="s">
        <v>98</v>
      </c>
      <c r="O2212" t="s">
        <v>556</v>
      </c>
      <c r="P2212" t="s">
        <v>8</v>
      </c>
      <c r="Q2212" t="s">
        <v>4570</v>
      </c>
      <c r="R2212" t="s">
        <v>4940</v>
      </c>
      <c r="S2212" t="s">
        <v>195</v>
      </c>
      <c r="T2212" t="s">
        <v>4570</v>
      </c>
      <c r="U2212" t="s">
        <v>4570</v>
      </c>
      <c r="V2212" t="s">
        <v>5395</v>
      </c>
      <c r="W2212" t="s">
        <v>4496</v>
      </c>
      <c r="X2212" t="s">
        <v>7556</v>
      </c>
      <c r="Y2212" t="s">
        <v>7557</v>
      </c>
      <c r="Z2212" t="s">
        <v>8</v>
      </c>
      <c r="AA2212">
        <v>0</v>
      </c>
      <c r="AB2212" t="s">
        <v>195</v>
      </c>
      <c r="AC2212">
        <v>0</v>
      </c>
      <c r="AD2212" t="s">
        <v>195</v>
      </c>
      <c r="AE2212">
        <v>0</v>
      </c>
      <c r="AF2212" t="s">
        <v>195</v>
      </c>
      <c r="AG2212">
        <v>0</v>
      </c>
      <c r="AH2212" t="s">
        <v>195</v>
      </c>
      <c r="AI2212">
        <v>165</v>
      </c>
      <c r="AJ2212" t="s">
        <v>42</v>
      </c>
      <c r="AK2212">
        <v>300000</v>
      </c>
      <c r="AL2212">
        <v>49500000</v>
      </c>
      <c r="AM2212" t="s">
        <v>195</v>
      </c>
      <c r="AN2212">
        <v>0</v>
      </c>
      <c r="AO2212" t="s">
        <v>4943</v>
      </c>
      <c r="AP2212">
        <v>279584</v>
      </c>
      <c r="AQ2212">
        <v>1289753</v>
      </c>
      <c r="AR2212">
        <v>3678477</v>
      </c>
      <c r="AS2212">
        <v>3840555</v>
      </c>
      <c r="AT2212">
        <v>4190127</v>
      </c>
      <c r="AU2212">
        <v>4741521</v>
      </c>
      <c r="AV2212">
        <v>4695835</v>
      </c>
      <c r="AW2212">
        <v>7652526</v>
      </c>
      <c r="AX2212">
        <v>7387155</v>
      </c>
      <c r="AY2212">
        <v>6328168</v>
      </c>
      <c r="AZ2212">
        <v>5224986</v>
      </c>
      <c r="BA2212">
        <v>191313</v>
      </c>
      <c r="BB2212" t="s">
        <v>3796</v>
      </c>
      <c r="BC2212" t="s">
        <v>3797</v>
      </c>
      <c r="BD2212" t="s">
        <v>3813</v>
      </c>
      <c r="BE2212" t="s">
        <v>4605</v>
      </c>
      <c r="BF2212" t="s">
        <v>3734</v>
      </c>
      <c r="BG2212" t="s">
        <v>5738</v>
      </c>
      <c r="BH2212" t="s">
        <v>4947</v>
      </c>
      <c r="BI2212" t="s">
        <v>195</v>
      </c>
      <c r="BJ2212" t="s">
        <v>195</v>
      </c>
      <c r="BK2212" t="s">
        <v>3832</v>
      </c>
      <c r="BL2212" t="s">
        <v>7558</v>
      </c>
      <c r="BM2212" t="s">
        <v>4949</v>
      </c>
      <c r="BN2212" t="s">
        <v>5740</v>
      </c>
      <c r="BO2212" t="s">
        <v>4950</v>
      </c>
      <c r="BP2212" s="441" t="str">
        <f t="shared" si="34"/>
        <v>WA.2378.EBA.994.002.AC.523121</v>
      </c>
    </row>
    <row r="2213" spans="1:68">
      <c r="A2213" t="s">
        <v>4935</v>
      </c>
      <c r="B2213" t="s">
        <v>4936</v>
      </c>
      <c r="C2213" t="s">
        <v>4937</v>
      </c>
      <c r="D2213" t="s">
        <v>3795</v>
      </c>
      <c r="E2213" t="s">
        <v>197</v>
      </c>
      <c r="F2213" t="s">
        <v>3812</v>
      </c>
      <c r="G2213" t="s">
        <v>820</v>
      </c>
      <c r="H2213" t="s">
        <v>4938</v>
      </c>
      <c r="I2213">
        <v>9</v>
      </c>
      <c r="J2213" t="s">
        <v>5716</v>
      </c>
      <c r="K2213">
        <v>1</v>
      </c>
      <c r="L2213" t="s">
        <v>546</v>
      </c>
      <c r="M2213" t="s">
        <v>554</v>
      </c>
      <c r="N2213" t="s">
        <v>98</v>
      </c>
      <c r="O2213" t="s">
        <v>556</v>
      </c>
      <c r="P2213" t="s">
        <v>8</v>
      </c>
      <c r="Q2213" t="s">
        <v>4570</v>
      </c>
      <c r="R2213" t="s">
        <v>4940</v>
      </c>
      <c r="S2213" t="s">
        <v>195</v>
      </c>
      <c r="T2213" t="s">
        <v>4570</v>
      </c>
      <c r="U2213" t="s">
        <v>4570</v>
      </c>
      <c r="V2213" t="s">
        <v>5401</v>
      </c>
      <c r="W2213" t="s">
        <v>4951</v>
      </c>
      <c r="X2213" t="s">
        <v>7559</v>
      </c>
      <c r="Y2213" t="s">
        <v>4585</v>
      </c>
      <c r="Z2213" t="s">
        <v>8</v>
      </c>
      <c r="AA2213">
        <v>0</v>
      </c>
      <c r="AB2213" t="s">
        <v>195</v>
      </c>
      <c r="AC2213">
        <v>0</v>
      </c>
      <c r="AD2213" t="s">
        <v>195</v>
      </c>
      <c r="AE2213">
        <v>0</v>
      </c>
      <c r="AF2213" t="s">
        <v>195</v>
      </c>
      <c r="AG2213">
        <v>0</v>
      </c>
      <c r="AH2213" t="s">
        <v>195</v>
      </c>
      <c r="AI2213">
        <v>165</v>
      </c>
      <c r="AJ2213" t="s">
        <v>101</v>
      </c>
      <c r="AK2213">
        <v>80000</v>
      </c>
      <c r="AL2213">
        <v>13200000</v>
      </c>
      <c r="AM2213" t="s">
        <v>195</v>
      </c>
      <c r="AN2213">
        <v>0</v>
      </c>
      <c r="AO2213" t="s">
        <v>4943</v>
      </c>
      <c r="AP2213">
        <v>74556</v>
      </c>
      <c r="AQ2213">
        <v>343934</v>
      </c>
      <c r="AR2213">
        <v>980927</v>
      </c>
      <c r="AS2213">
        <v>1024148</v>
      </c>
      <c r="AT2213">
        <v>1117367</v>
      </c>
      <c r="AU2213">
        <v>1264406</v>
      </c>
      <c r="AV2213">
        <v>1252223</v>
      </c>
      <c r="AW2213">
        <v>2040673</v>
      </c>
      <c r="AX2213">
        <v>1969908</v>
      </c>
      <c r="AY2213">
        <v>1687511</v>
      </c>
      <c r="AZ2213">
        <v>1393330</v>
      </c>
      <c r="BA2213">
        <v>51017</v>
      </c>
      <c r="BB2213" t="s">
        <v>3796</v>
      </c>
      <c r="BC2213" t="s">
        <v>3797</v>
      </c>
      <c r="BD2213" t="s">
        <v>3813</v>
      </c>
      <c r="BE2213" t="s">
        <v>4605</v>
      </c>
      <c r="BF2213" t="s">
        <v>3734</v>
      </c>
      <c r="BG2213" t="s">
        <v>5738</v>
      </c>
      <c r="BH2213" t="s">
        <v>4947</v>
      </c>
      <c r="BI2213" t="s">
        <v>195</v>
      </c>
      <c r="BJ2213" t="s">
        <v>195</v>
      </c>
      <c r="BK2213" t="s">
        <v>3832</v>
      </c>
      <c r="BL2213" t="s">
        <v>7560</v>
      </c>
      <c r="BM2213" t="s">
        <v>4949</v>
      </c>
      <c r="BN2213" t="s">
        <v>5740</v>
      </c>
      <c r="BO2213" t="s">
        <v>4950</v>
      </c>
      <c r="BP2213" s="441" t="str">
        <f t="shared" si="34"/>
        <v>WA.2378.EBA.994.002.AC.523121</v>
      </c>
    </row>
    <row r="2214" spans="1:68">
      <c r="A2214" t="s">
        <v>4935</v>
      </c>
      <c r="B2214" t="s">
        <v>4936</v>
      </c>
      <c r="C2214" t="s">
        <v>4937</v>
      </c>
      <c r="D2214" t="s">
        <v>3795</v>
      </c>
      <c r="E2214" t="s">
        <v>197</v>
      </c>
      <c r="F2214" t="s">
        <v>3812</v>
      </c>
      <c r="G2214" t="s">
        <v>820</v>
      </c>
      <c r="H2214" t="s">
        <v>4938</v>
      </c>
      <c r="I2214">
        <v>9</v>
      </c>
      <c r="J2214" t="s">
        <v>5716</v>
      </c>
      <c r="K2214">
        <v>1</v>
      </c>
      <c r="L2214" t="s">
        <v>546</v>
      </c>
      <c r="M2214" t="s">
        <v>554</v>
      </c>
      <c r="N2214" t="s">
        <v>98</v>
      </c>
      <c r="O2214" t="s">
        <v>556</v>
      </c>
      <c r="P2214" t="s">
        <v>8</v>
      </c>
      <c r="Q2214" t="s">
        <v>4570</v>
      </c>
      <c r="R2214" t="s">
        <v>4940</v>
      </c>
      <c r="S2214" t="s">
        <v>195</v>
      </c>
      <c r="T2214" t="s">
        <v>4570</v>
      </c>
      <c r="U2214" t="s">
        <v>4570</v>
      </c>
      <c r="V2214" t="s">
        <v>3769</v>
      </c>
      <c r="W2214" t="s">
        <v>5001</v>
      </c>
      <c r="X2214" t="s">
        <v>7561</v>
      </c>
      <c r="Y2214" t="s">
        <v>7562</v>
      </c>
      <c r="Z2214" t="s">
        <v>8</v>
      </c>
      <c r="AA2214">
        <v>0</v>
      </c>
      <c r="AB2214" t="s">
        <v>195</v>
      </c>
      <c r="AC2214">
        <v>0</v>
      </c>
      <c r="AD2214" t="s">
        <v>195</v>
      </c>
      <c r="AE2214">
        <v>0</v>
      </c>
      <c r="AF2214" t="s">
        <v>195</v>
      </c>
      <c r="AG2214">
        <v>0</v>
      </c>
      <c r="AH2214" t="s">
        <v>195</v>
      </c>
      <c r="AI2214">
        <v>1</v>
      </c>
      <c r="AJ2214" t="s">
        <v>153</v>
      </c>
      <c r="AK2214">
        <v>25000000</v>
      </c>
      <c r="AL2214">
        <v>25000000</v>
      </c>
      <c r="AM2214" t="s">
        <v>195</v>
      </c>
      <c r="AN2214">
        <v>0</v>
      </c>
      <c r="AO2214" t="s">
        <v>4943</v>
      </c>
      <c r="AP2214">
        <v>141204</v>
      </c>
      <c r="AQ2214">
        <v>651391</v>
      </c>
      <c r="AR2214">
        <v>1857817</v>
      </c>
      <c r="AS2214">
        <v>1939674</v>
      </c>
      <c r="AT2214">
        <v>2116226</v>
      </c>
      <c r="AU2214">
        <v>2394708</v>
      </c>
      <c r="AV2214">
        <v>2371634</v>
      </c>
      <c r="AW2214">
        <v>3864912</v>
      </c>
      <c r="AX2214">
        <v>3730886</v>
      </c>
      <c r="AY2214">
        <v>3196044</v>
      </c>
      <c r="AZ2214">
        <v>2638882</v>
      </c>
      <c r="BA2214">
        <v>96622</v>
      </c>
      <c r="BB2214" t="s">
        <v>3796</v>
      </c>
      <c r="BC2214" t="s">
        <v>3797</v>
      </c>
      <c r="BD2214" t="s">
        <v>3813</v>
      </c>
      <c r="BE2214" t="s">
        <v>4605</v>
      </c>
      <c r="BF2214" t="s">
        <v>3734</v>
      </c>
      <c r="BG2214" t="s">
        <v>5738</v>
      </c>
      <c r="BH2214" t="s">
        <v>4947</v>
      </c>
      <c r="BI2214" t="s">
        <v>195</v>
      </c>
      <c r="BJ2214" t="s">
        <v>195</v>
      </c>
      <c r="BK2214" t="s">
        <v>3832</v>
      </c>
      <c r="BL2214" t="s">
        <v>7563</v>
      </c>
      <c r="BM2214" t="s">
        <v>4949</v>
      </c>
      <c r="BN2214" t="s">
        <v>5740</v>
      </c>
      <c r="BO2214" t="s">
        <v>4950</v>
      </c>
      <c r="BP2214" s="441" t="str">
        <f t="shared" si="34"/>
        <v>WA.2378.EBA.994.002.AC.523121</v>
      </c>
    </row>
    <row r="2215" spans="1:68">
      <c r="A2215" t="s">
        <v>4935</v>
      </c>
      <c r="B2215" t="s">
        <v>4936</v>
      </c>
      <c r="C2215" t="s">
        <v>4937</v>
      </c>
      <c r="D2215" t="s">
        <v>3795</v>
      </c>
      <c r="E2215" t="s">
        <v>197</v>
      </c>
      <c r="F2215" t="s">
        <v>3812</v>
      </c>
      <c r="G2215" t="s">
        <v>820</v>
      </c>
      <c r="H2215" t="s">
        <v>4938</v>
      </c>
      <c r="I2215">
        <v>9</v>
      </c>
      <c r="J2215" t="s">
        <v>5716</v>
      </c>
      <c r="K2215">
        <v>1</v>
      </c>
      <c r="L2215" t="s">
        <v>546</v>
      </c>
      <c r="M2215" t="s">
        <v>554</v>
      </c>
      <c r="N2215" t="s">
        <v>98</v>
      </c>
      <c r="O2215" t="s">
        <v>556</v>
      </c>
      <c r="P2215" t="s">
        <v>8</v>
      </c>
      <c r="Q2215" t="s">
        <v>4570</v>
      </c>
      <c r="R2215" t="s">
        <v>4940</v>
      </c>
      <c r="S2215" t="s">
        <v>195</v>
      </c>
      <c r="T2215" t="s">
        <v>4570</v>
      </c>
      <c r="U2215" t="s">
        <v>4570</v>
      </c>
      <c r="V2215" t="s">
        <v>5727</v>
      </c>
      <c r="W2215" t="s">
        <v>5092</v>
      </c>
      <c r="X2215" t="s">
        <v>7564</v>
      </c>
      <c r="Y2215" t="s">
        <v>7565</v>
      </c>
      <c r="Z2215" t="s">
        <v>8</v>
      </c>
      <c r="AA2215">
        <v>0</v>
      </c>
      <c r="AB2215" t="s">
        <v>195</v>
      </c>
      <c r="AC2215">
        <v>0</v>
      </c>
      <c r="AD2215" t="s">
        <v>195</v>
      </c>
      <c r="AE2215">
        <v>0</v>
      </c>
      <c r="AF2215" t="s">
        <v>195</v>
      </c>
      <c r="AG2215">
        <v>0</v>
      </c>
      <c r="AH2215" t="s">
        <v>195</v>
      </c>
      <c r="AI2215">
        <v>1</v>
      </c>
      <c r="AJ2215" t="s">
        <v>153</v>
      </c>
      <c r="AK2215">
        <v>100000000</v>
      </c>
      <c r="AL2215">
        <v>100000000</v>
      </c>
      <c r="AM2215" t="s">
        <v>195</v>
      </c>
      <c r="AN2215">
        <v>0</v>
      </c>
      <c r="AO2215" t="s">
        <v>4943</v>
      </c>
      <c r="AP2215">
        <v>564815</v>
      </c>
      <c r="AQ2215">
        <v>2605563</v>
      </c>
      <c r="AR2215">
        <v>7431266</v>
      </c>
      <c r="AS2215">
        <v>7758698</v>
      </c>
      <c r="AT2215">
        <v>8464904</v>
      </c>
      <c r="AU2215">
        <v>9578830</v>
      </c>
      <c r="AV2215">
        <v>9486535</v>
      </c>
      <c r="AW2215">
        <v>15459648</v>
      </c>
      <c r="AX2215">
        <v>14923546</v>
      </c>
      <c r="AY2215">
        <v>12784178</v>
      </c>
      <c r="AZ2215">
        <v>10555527</v>
      </c>
      <c r="BA2215">
        <v>386490</v>
      </c>
      <c r="BB2215" t="s">
        <v>3796</v>
      </c>
      <c r="BC2215" t="s">
        <v>3797</v>
      </c>
      <c r="BD2215" t="s">
        <v>3813</v>
      </c>
      <c r="BE2215" t="s">
        <v>4605</v>
      </c>
      <c r="BF2215" t="s">
        <v>3734</v>
      </c>
      <c r="BG2215" t="s">
        <v>5738</v>
      </c>
      <c r="BH2215" t="s">
        <v>4947</v>
      </c>
      <c r="BI2215" t="s">
        <v>195</v>
      </c>
      <c r="BJ2215" t="s">
        <v>195</v>
      </c>
      <c r="BK2215" t="s">
        <v>3832</v>
      </c>
      <c r="BL2215" t="s">
        <v>7566</v>
      </c>
      <c r="BM2215" t="s">
        <v>4949</v>
      </c>
      <c r="BN2215" t="s">
        <v>5740</v>
      </c>
      <c r="BO2215" t="s">
        <v>4950</v>
      </c>
      <c r="BP2215" s="441" t="str">
        <f t="shared" si="34"/>
        <v>WA.2378.EBA.994.002.AC.523121</v>
      </c>
    </row>
    <row r="2216" spans="1:68">
      <c r="A2216" t="s">
        <v>4935</v>
      </c>
      <c r="B2216" t="s">
        <v>4936</v>
      </c>
      <c r="C2216" t="s">
        <v>4937</v>
      </c>
      <c r="D2216" t="s">
        <v>3795</v>
      </c>
      <c r="E2216" t="s">
        <v>197</v>
      </c>
      <c r="F2216" t="s">
        <v>3812</v>
      </c>
      <c r="G2216" t="s">
        <v>820</v>
      </c>
      <c r="H2216" t="s">
        <v>4938</v>
      </c>
      <c r="I2216">
        <v>9</v>
      </c>
      <c r="J2216" t="s">
        <v>5716</v>
      </c>
      <c r="K2216">
        <v>1</v>
      </c>
      <c r="L2216" t="s">
        <v>546</v>
      </c>
      <c r="M2216" t="s">
        <v>554</v>
      </c>
      <c r="N2216" t="s">
        <v>98</v>
      </c>
      <c r="O2216" t="s">
        <v>556</v>
      </c>
      <c r="P2216" t="s">
        <v>8</v>
      </c>
      <c r="Q2216" t="s">
        <v>4570</v>
      </c>
      <c r="R2216" t="s">
        <v>4940</v>
      </c>
      <c r="S2216" t="s">
        <v>195</v>
      </c>
      <c r="T2216" t="s">
        <v>4570</v>
      </c>
      <c r="U2216" t="s">
        <v>4570</v>
      </c>
      <c r="V2216" t="s">
        <v>6441</v>
      </c>
      <c r="W2216" t="s">
        <v>5265</v>
      </c>
      <c r="X2216" t="s">
        <v>7567</v>
      </c>
      <c r="Y2216" t="s">
        <v>7568</v>
      </c>
      <c r="Z2216" t="s">
        <v>8</v>
      </c>
      <c r="AA2216">
        <v>0</v>
      </c>
      <c r="AB2216" t="s">
        <v>195</v>
      </c>
      <c r="AC2216">
        <v>0</v>
      </c>
      <c r="AD2216" t="s">
        <v>195</v>
      </c>
      <c r="AE2216">
        <v>0</v>
      </c>
      <c r="AF2216" t="s">
        <v>195</v>
      </c>
      <c r="AG2216">
        <v>0</v>
      </c>
      <c r="AH2216" t="s">
        <v>195</v>
      </c>
      <c r="AI2216">
        <v>1</v>
      </c>
      <c r="AJ2216" t="s">
        <v>42</v>
      </c>
      <c r="AK2216">
        <v>40000000</v>
      </c>
      <c r="AL2216">
        <v>40000000</v>
      </c>
      <c r="AM2216" t="s">
        <v>195</v>
      </c>
      <c r="AN2216">
        <v>0</v>
      </c>
      <c r="AO2216" t="s">
        <v>4943</v>
      </c>
      <c r="AP2216">
        <v>225926</v>
      </c>
      <c r="AQ2216">
        <v>1042225</v>
      </c>
      <c r="AR2216">
        <v>2972506</v>
      </c>
      <c r="AS2216">
        <v>3103479</v>
      </c>
      <c r="AT2216">
        <v>3385961</v>
      </c>
      <c r="AU2216">
        <v>3831532</v>
      </c>
      <c r="AV2216">
        <v>3794614</v>
      </c>
      <c r="AW2216">
        <v>6183859</v>
      </c>
      <c r="AX2216">
        <v>5969418</v>
      </c>
      <c r="AY2216">
        <v>5113671</v>
      </c>
      <c r="AZ2216">
        <v>4222211</v>
      </c>
      <c r="BA2216">
        <v>154598</v>
      </c>
      <c r="BB2216" t="s">
        <v>3796</v>
      </c>
      <c r="BC2216" t="s">
        <v>3797</v>
      </c>
      <c r="BD2216" t="s">
        <v>3813</v>
      </c>
      <c r="BE2216" t="s">
        <v>4605</v>
      </c>
      <c r="BF2216" t="s">
        <v>3734</v>
      </c>
      <c r="BG2216" t="s">
        <v>5738</v>
      </c>
      <c r="BH2216" t="s">
        <v>4947</v>
      </c>
      <c r="BI2216" t="s">
        <v>195</v>
      </c>
      <c r="BJ2216" t="s">
        <v>195</v>
      </c>
      <c r="BK2216" t="s">
        <v>3832</v>
      </c>
      <c r="BL2216" t="s">
        <v>7569</v>
      </c>
      <c r="BM2216" t="s">
        <v>4949</v>
      </c>
      <c r="BN2216" t="s">
        <v>5740</v>
      </c>
      <c r="BO2216" t="s">
        <v>4950</v>
      </c>
      <c r="BP2216" s="441" t="str">
        <f t="shared" si="34"/>
        <v>WA.2378.EBA.994.002.AC.523121</v>
      </c>
    </row>
    <row r="2217" spans="1:68">
      <c r="A2217" t="s">
        <v>4935</v>
      </c>
      <c r="B2217" t="s">
        <v>4936</v>
      </c>
      <c r="C2217" t="s">
        <v>4937</v>
      </c>
      <c r="D2217" t="s">
        <v>3795</v>
      </c>
      <c r="E2217" t="s">
        <v>197</v>
      </c>
      <c r="F2217" t="s">
        <v>3812</v>
      </c>
      <c r="G2217" t="s">
        <v>820</v>
      </c>
      <c r="H2217" t="s">
        <v>4938</v>
      </c>
      <c r="I2217">
        <v>9</v>
      </c>
      <c r="J2217" t="s">
        <v>5716</v>
      </c>
      <c r="K2217">
        <v>1</v>
      </c>
      <c r="L2217" t="s">
        <v>546</v>
      </c>
      <c r="M2217" t="s">
        <v>554</v>
      </c>
      <c r="N2217" t="s">
        <v>98</v>
      </c>
      <c r="O2217" t="s">
        <v>556</v>
      </c>
      <c r="P2217" t="s">
        <v>8</v>
      </c>
      <c r="Q2217" t="s">
        <v>4570</v>
      </c>
      <c r="R2217" t="s">
        <v>4940</v>
      </c>
      <c r="S2217" t="s">
        <v>195</v>
      </c>
      <c r="T2217" t="s">
        <v>4570</v>
      </c>
      <c r="U2217" t="s">
        <v>4570</v>
      </c>
      <c r="V2217" t="s">
        <v>5722</v>
      </c>
      <c r="W2217" t="s">
        <v>5269</v>
      </c>
      <c r="X2217" t="s">
        <v>7570</v>
      </c>
      <c r="Y2217" t="s">
        <v>7571</v>
      </c>
      <c r="Z2217" t="s">
        <v>8</v>
      </c>
      <c r="AA2217">
        <v>0</v>
      </c>
      <c r="AB2217" t="s">
        <v>195</v>
      </c>
      <c r="AC2217">
        <v>0</v>
      </c>
      <c r="AD2217" t="s">
        <v>195</v>
      </c>
      <c r="AE2217">
        <v>0</v>
      </c>
      <c r="AF2217" t="s">
        <v>195</v>
      </c>
      <c r="AG2217">
        <v>0</v>
      </c>
      <c r="AH2217" t="s">
        <v>195</v>
      </c>
      <c r="AI2217">
        <v>1</v>
      </c>
      <c r="AJ2217" t="s">
        <v>42</v>
      </c>
      <c r="AK2217">
        <v>38730000</v>
      </c>
      <c r="AL2217">
        <v>38730000</v>
      </c>
      <c r="AM2217" t="s">
        <v>195</v>
      </c>
      <c r="AN2217">
        <v>0</v>
      </c>
      <c r="AO2217" t="s">
        <v>4943</v>
      </c>
      <c r="AP2217">
        <v>218753</v>
      </c>
      <c r="AQ2217">
        <v>1009134</v>
      </c>
      <c r="AR2217">
        <v>2878129</v>
      </c>
      <c r="AS2217">
        <v>3004944</v>
      </c>
      <c r="AT2217">
        <v>3278457</v>
      </c>
      <c r="AU2217">
        <v>3709881</v>
      </c>
      <c r="AV2217">
        <v>3674135</v>
      </c>
      <c r="AW2217">
        <v>5987522</v>
      </c>
      <c r="AX2217">
        <v>5779889</v>
      </c>
      <c r="AY2217">
        <v>4951312</v>
      </c>
      <c r="AZ2217">
        <v>4088156</v>
      </c>
      <c r="BA2217">
        <v>149688</v>
      </c>
      <c r="BB2217" t="s">
        <v>3796</v>
      </c>
      <c r="BC2217" t="s">
        <v>3797</v>
      </c>
      <c r="BD2217" t="s">
        <v>3813</v>
      </c>
      <c r="BE2217" t="s">
        <v>4605</v>
      </c>
      <c r="BF2217" t="s">
        <v>3734</v>
      </c>
      <c r="BG2217" t="s">
        <v>5738</v>
      </c>
      <c r="BH2217" t="s">
        <v>4947</v>
      </c>
      <c r="BI2217" t="s">
        <v>195</v>
      </c>
      <c r="BJ2217" t="s">
        <v>195</v>
      </c>
      <c r="BK2217" t="s">
        <v>3832</v>
      </c>
      <c r="BL2217" t="s">
        <v>7572</v>
      </c>
      <c r="BM2217" t="s">
        <v>4949</v>
      </c>
      <c r="BN2217" t="s">
        <v>5740</v>
      </c>
      <c r="BO2217" t="s">
        <v>4950</v>
      </c>
      <c r="BP2217" s="441" t="str">
        <f t="shared" si="34"/>
        <v>WA.2378.EBA.994.002.AC.523121</v>
      </c>
    </row>
    <row r="2218" spans="1:68">
      <c r="A2218" t="s">
        <v>4935</v>
      </c>
      <c r="B2218" t="s">
        <v>4936</v>
      </c>
      <c r="C2218" t="s">
        <v>4937</v>
      </c>
      <c r="D2218" t="s">
        <v>3795</v>
      </c>
      <c r="E2218" t="s">
        <v>197</v>
      </c>
      <c r="F2218" t="s">
        <v>3812</v>
      </c>
      <c r="G2218" t="s">
        <v>820</v>
      </c>
      <c r="H2218" t="s">
        <v>4938</v>
      </c>
      <c r="I2218">
        <v>9</v>
      </c>
      <c r="J2218" t="s">
        <v>5716</v>
      </c>
      <c r="K2218">
        <v>1</v>
      </c>
      <c r="L2218" t="s">
        <v>546</v>
      </c>
      <c r="M2218" t="s">
        <v>554</v>
      </c>
      <c r="N2218" t="s">
        <v>98</v>
      </c>
      <c r="O2218" t="s">
        <v>556</v>
      </c>
      <c r="P2218" t="s">
        <v>8</v>
      </c>
      <c r="Q2218" t="s">
        <v>4570</v>
      </c>
      <c r="R2218" t="s">
        <v>4940</v>
      </c>
      <c r="S2218" t="s">
        <v>195</v>
      </c>
      <c r="T2218" t="s">
        <v>4570</v>
      </c>
      <c r="U2218" t="s">
        <v>4570</v>
      </c>
      <c r="V2218" t="s">
        <v>7471</v>
      </c>
      <c r="W2218" t="s">
        <v>5413</v>
      </c>
      <c r="X2218" t="s">
        <v>7573</v>
      </c>
      <c r="Y2218" t="s">
        <v>7084</v>
      </c>
      <c r="Z2218" t="s">
        <v>8</v>
      </c>
      <c r="AA2218">
        <v>0</v>
      </c>
      <c r="AB2218" t="s">
        <v>195</v>
      </c>
      <c r="AC2218">
        <v>0</v>
      </c>
      <c r="AD2218" t="s">
        <v>195</v>
      </c>
      <c r="AE2218">
        <v>0</v>
      </c>
      <c r="AF2218" t="s">
        <v>195</v>
      </c>
      <c r="AG2218">
        <v>0</v>
      </c>
      <c r="AH2218" t="s">
        <v>195</v>
      </c>
      <c r="AI2218">
        <v>12</v>
      </c>
      <c r="AJ2218" t="s">
        <v>42</v>
      </c>
      <c r="AK2218">
        <v>33650000</v>
      </c>
      <c r="AL2218">
        <v>403800000</v>
      </c>
      <c r="AM2218" t="s">
        <v>195</v>
      </c>
      <c r="AN2218">
        <v>0</v>
      </c>
      <c r="AO2218" t="s">
        <v>4943</v>
      </c>
      <c r="AP2218">
        <v>2280724</v>
      </c>
      <c r="AQ2218">
        <v>10521261</v>
      </c>
      <c r="AR2218">
        <v>30007453</v>
      </c>
      <c r="AS2218">
        <v>31329622</v>
      </c>
      <c r="AT2218">
        <v>34181281</v>
      </c>
      <c r="AU2218">
        <v>38679317</v>
      </c>
      <c r="AV2218">
        <v>38306627</v>
      </c>
      <c r="AW2218">
        <v>62426057</v>
      </c>
      <c r="AX2218">
        <v>60261279</v>
      </c>
      <c r="AY2218">
        <v>51622509</v>
      </c>
      <c r="AZ2218">
        <v>42623218</v>
      </c>
      <c r="BA2218">
        <v>1560652</v>
      </c>
      <c r="BB2218" t="s">
        <v>3796</v>
      </c>
      <c r="BC2218" t="s">
        <v>3797</v>
      </c>
      <c r="BD2218" t="s">
        <v>3813</v>
      </c>
      <c r="BE2218" t="s">
        <v>4605</v>
      </c>
      <c r="BF2218" t="s">
        <v>3734</v>
      </c>
      <c r="BG2218" t="s">
        <v>5738</v>
      </c>
      <c r="BH2218" t="s">
        <v>4947</v>
      </c>
      <c r="BI2218" t="s">
        <v>195</v>
      </c>
      <c r="BJ2218" t="s">
        <v>195</v>
      </c>
      <c r="BK2218" t="s">
        <v>3832</v>
      </c>
      <c r="BL2218" t="s">
        <v>7574</v>
      </c>
      <c r="BM2218" t="s">
        <v>4949</v>
      </c>
      <c r="BN2218" t="s">
        <v>5740</v>
      </c>
      <c r="BO2218" t="s">
        <v>4950</v>
      </c>
      <c r="BP2218" s="441" t="str">
        <f t="shared" si="34"/>
        <v>WA.2378.EBA.994.002.AC.523121</v>
      </c>
    </row>
    <row r="2219" spans="1:68">
      <c r="A2219" t="s">
        <v>4935</v>
      </c>
      <c r="B2219" t="s">
        <v>4936</v>
      </c>
      <c r="C2219" t="s">
        <v>4937</v>
      </c>
      <c r="D2219" t="s">
        <v>3795</v>
      </c>
      <c r="E2219" t="s">
        <v>197</v>
      </c>
      <c r="F2219" t="s">
        <v>3812</v>
      </c>
      <c r="G2219" t="s">
        <v>820</v>
      </c>
      <c r="H2219" t="s">
        <v>4938</v>
      </c>
      <c r="I2219">
        <v>9</v>
      </c>
      <c r="J2219" t="s">
        <v>5716</v>
      </c>
      <c r="K2219">
        <v>1</v>
      </c>
      <c r="L2219" t="s">
        <v>546</v>
      </c>
      <c r="M2219" t="s">
        <v>554</v>
      </c>
      <c r="N2219" t="s">
        <v>98</v>
      </c>
      <c r="O2219" t="s">
        <v>556</v>
      </c>
      <c r="P2219" t="s">
        <v>8</v>
      </c>
      <c r="Q2219" t="s">
        <v>4570</v>
      </c>
      <c r="R2219" t="s">
        <v>4940</v>
      </c>
      <c r="S2219" t="s">
        <v>195</v>
      </c>
      <c r="T2219" t="s">
        <v>4570</v>
      </c>
      <c r="U2219" t="s">
        <v>4570</v>
      </c>
      <c r="V2219" t="s">
        <v>7475</v>
      </c>
      <c r="W2219" t="s">
        <v>5417</v>
      </c>
      <c r="X2219" t="s">
        <v>7575</v>
      </c>
      <c r="Y2219" t="s">
        <v>7576</v>
      </c>
      <c r="Z2219" t="s">
        <v>8</v>
      </c>
      <c r="AA2219">
        <v>0</v>
      </c>
      <c r="AB2219" t="s">
        <v>195</v>
      </c>
      <c r="AC2219">
        <v>0</v>
      </c>
      <c r="AD2219" t="s">
        <v>195</v>
      </c>
      <c r="AE2219">
        <v>0</v>
      </c>
      <c r="AF2219" t="s">
        <v>195</v>
      </c>
      <c r="AG2219">
        <v>0</v>
      </c>
      <c r="AH2219" t="s">
        <v>195</v>
      </c>
      <c r="AI2219">
        <v>4</v>
      </c>
      <c r="AJ2219" t="s">
        <v>42</v>
      </c>
      <c r="AK2219">
        <v>25000000</v>
      </c>
      <c r="AL2219">
        <v>100000000</v>
      </c>
      <c r="AM2219" t="s">
        <v>195</v>
      </c>
      <c r="AN2219">
        <v>0</v>
      </c>
      <c r="AO2219" t="s">
        <v>4943</v>
      </c>
      <c r="AP2219">
        <v>564815</v>
      </c>
      <c r="AQ2219">
        <v>2605563</v>
      </c>
      <c r="AR2219">
        <v>7431266</v>
      </c>
      <c r="AS2219">
        <v>7758698</v>
      </c>
      <c r="AT2219">
        <v>8464904</v>
      </c>
      <c r="AU2219">
        <v>9578830</v>
      </c>
      <c r="AV2219">
        <v>9486535</v>
      </c>
      <c r="AW2219">
        <v>15459648</v>
      </c>
      <c r="AX2219">
        <v>14923546</v>
      </c>
      <c r="AY2219">
        <v>12784178</v>
      </c>
      <c r="AZ2219">
        <v>10555527</v>
      </c>
      <c r="BA2219">
        <v>386490</v>
      </c>
      <c r="BB2219" t="s">
        <v>3796</v>
      </c>
      <c r="BC2219" t="s">
        <v>3797</v>
      </c>
      <c r="BD2219" t="s">
        <v>3813</v>
      </c>
      <c r="BE2219" t="s">
        <v>4605</v>
      </c>
      <c r="BF2219" t="s">
        <v>3734</v>
      </c>
      <c r="BG2219" t="s">
        <v>5738</v>
      </c>
      <c r="BH2219" t="s">
        <v>4947</v>
      </c>
      <c r="BI2219" t="s">
        <v>195</v>
      </c>
      <c r="BJ2219" t="s">
        <v>195</v>
      </c>
      <c r="BK2219" t="s">
        <v>3832</v>
      </c>
      <c r="BL2219" t="s">
        <v>7577</v>
      </c>
      <c r="BM2219" t="s">
        <v>4949</v>
      </c>
      <c r="BN2219" t="s">
        <v>5740</v>
      </c>
      <c r="BO2219" t="s">
        <v>4950</v>
      </c>
      <c r="BP2219" s="441" t="str">
        <f t="shared" si="34"/>
        <v>WA.2378.EBA.994.002.AC.523121</v>
      </c>
    </row>
    <row r="2220" spans="1:68">
      <c r="A2220" t="s">
        <v>4935</v>
      </c>
      <c r="B2220" t="s">
        <v>4936</v>
      </c>
      <c r="C2220" t="s">
        <v>4937</v>
      </c>
      <c r="D2220" t="s">
        <v>3795</v>
      </c>
      <c r="E2220" t="s">
        <v>197</v>
      </c>
      <c r="F2220" t="s">
        <v>3812</v>
      </c>
      <c r="G2220" t="s">
        <v>820</v>
      </c>
      <c r="H2220" t="s">
        <v>4938</v>
      </c>
      <c r="I2220">
        <v>9</v>
      </c>
      <c r="J2220" t="s">
        <v>5716</v>
      </c>
      <c r="K2220">
        <v>1</v>
      </c>
      <c r="L2220" t="s">
        <v>546</v>
      </c>
      <c r="M2220" t="s">
        <v>554</v>
      </c>
      <c r="N2220" t="s">
        <v>98</v>
      </c>
      <c r="O2220" t="s">
        <v>556</v>
      </c>
      <c r="P2220" t="s">
        <v>8</v>
      </c>
      <c r="Q2220" t="s">
        <v>4570</v>
      </c>
      <c r="R2220" t="s">
        <v>4940</v>
      </c>
      <c r="S2220" t="s">
        <v>195</v>
      </c>
      <c r="T2220" t="s">
        <v>4570</v>
      </c>
      <c r="U2220" t="s">
        <v>4570</v>
      </c>
      <c r="V2220" t="s">
        <v>4951</v>
      </c>
      <c r="W2220" t="s">
        <v>5401</v>
      </c>
      <c r="X2220" t="s">
        <v>7578</v>
      </c>
      <c r="Y2220" t="s">
        <v>4523</v>
      </c>
      <c r="Z2220" t="s">
        <v>8</v>
      </c>
      <c r="AA2220">
        <v>0</v>
      </c>
      <c r="AB2220" t="s">
        <v>195</v>
      </c>
      <c r="AC2220">
        <v>0</v>
      </c>
      <c r="AD2220" t="s">
        <v>195</v>
      </c>
      <c r="AE2220">
        <v>0</v>
      </c>
      <c r="AF2220" t="s">
        <v>195</v>
      </c>
      <c r="AG2220">
        <v>0</v>
      </c>
      <c r="AH2220" t="s">
        <v>195</v>
      </c>
      <c r="AI2220">
        <v>135</v>
      </c>
      <c r="AJ2220" t="s">
        <v>42</v>
      </c>
      <c r="AK2220">
        <v>730000</v>
      </c>
      <c r="AL2220">
        <v>98550000</v>
      </c>
      <c r="AM2220" t="s">
        <v>195</v>
      </c>
      <c r="AN2220">
        <v>0</v>
      </c>
      <c r="AO2220" t="s">
        <v>4943</v>
      </c>
      <c r="AP2220">
        <v>556626</v>
      </c>
      <c r="AQ2220">
        <v>2567782</v>
      </c>
      <c r="AR2220">
        <v>7323513</v>
      </c>
      <c r="AS2220">
        <v>7646197</v>
      </c>
      <c r="AT2220">
        <v>8342163</v>
      </c>
      <c r="AU2220">
        <v>9439937</v>
      </c>
      <c r="AV2220">
        <v>9348980</v>
      </c>
      <c r="AW2220">
        <v>15235483</v>
      </c>
      <c r="AX2220">
        <v>14707155</v>
      </c>
      <c r="AY2220">
        <v>12598807</v>
      </c>
      <c r="AZ2220">
        <v>10402472</v>
      </c>
      <c r="BA2220">
        <v>380885</v>
      </c>
      <c r="BB2220" t="s">
        <v>3796</v>
      </c>
      <c r="BC2220" t="s">
        <v>3797</v>
      </c>
      <c r="BD2220" t="s">
        <v>3813</v>
      </c>
      <c r="BE2220" t="s">
        <v>4605</v>
      </c>
      <c r="BF2220" t="s">
        <v>3734</v>
      </c>
      <c r="BG2220" t="s">
        <v>5738</v>
      </c>
      <c r="BH2220" t="s">
        <v>4947</v>
      </c>
      <c r="BI2220" t="s">
        <v>195</v>
      </c>
      <c r="BJ2220" t="s">
        <v>195</v>
      </c>
      <c r="BK2220" t="s">
        <v>3832</v>
      </c>
      <c r="BL2220" t="s">
        <v>7579</v>
      </c>
      <c r="BM2220" t="s">
        <v>4949</v>
      </c>
      <c r="BN2220" t="s">
        <v>5740</v>
      </c>
      <c r="BO2220" t="s">
        <v>4950</v>
      </c>
      <c r="BP2220" s="441" t="str">
        <f t="shared" si="34"/>
        <v>WA.2378.EBA.994.002.AC.523121</v>
      </c>
    </row>
    <row r="2221" spans="1:68">
      <c r="A2221" t="s">
        <v>4935</v>
      </c>
      <c r="B2221" t="s">
        <v>4936</v>
      </c>
      <c r="C2221" t="s">
        <v>4937</v>
      </c>
      <c r="D2221" t="s">
        <v>3795</v>
      </c>
      <c r="E2221" t="s">
        <v>197</v>
      </c>
      <c r="F2221" t="s">
        <v>3812</v>
      </c>
      <c r="G2221" t="s">
        <v>820</v>
      </c>
      <c r="H2221" t="s">
        <v>4938</v>
      </c>
      <c r="I2221">
        <v>9</v>
      </c>
      <c r="J2221" t="s">
        <v>5716</v>
      </c>
      <c r="K2221">
        <v>1</v>
      </c>
      <c r="L2221" t="s">
        <v>546</v>
      </c>
      <c r="M2221" t="s">
        <v>554</v>
      </c>
      <c r="N2221" t="s">
        <v>98</v>
      </c>
      <c r="O2221" t="s">
        <v>556</v>
      </c>
      <c r="P2221" t="s">
        <v>8</v>
      </c>
      <c r="Q2221" t="s">
        <v>4570</v>
      </c>
      <c r="R2221" t="s">
        <v>4940</v>
      </c>
      <c r="S2221" t="s">
        <v>195</v>
      </c>
      <c r="T2221" t="s">
        <v>4570</v>
      </c>
      <c r="U2221" t="s">
        <v>4570</v>
      </c>
      <c r="V2221" t="s">
        <v>7485</v>
      </c>
      <c r="W2221" t="s">
        <v>3769</v>
      </c>
      <c r="X2221" t="s">
        <v>7580</v>
      </c>
      <c r="Y2221" t="s">
        <v>7581</v>
      </c>
      <c r="Z2221" t="s">
        <v>8</v>
      </c>
      <c r="AA2221">
        <v>0</v>
      </c>
      <c r="AB2221" t="s">
        <v>195</v>
      </c>
      <c r="AC2221">
        <v>0</v>
      </c>
      <c r="AD2221" t="s">
        <v>195</v>
      </c>
      <c r="AE2221">
        <v>0</v>
      </c>
      <c r="AF2221" t="s">
        <v>195</v>
      </c>
      <c r="AG2221">
        <v>0</v>
      </c>
      <c r="AH2221" t="s">
        <v>195</v>
      </c>
      <c r="AI2221">
        <v>25</v>
      </c>
      <c r="AJ2221" t="s">
        <v>42</v>
      </c>
      <c r="AK2221">
        <v>3640000</v>
      </c>
      <c r="AL2221">
        <v>91000000</v>
      </c>
      <c r="AM2221" t="s">
        <v>195</v>
      </c>
      <c r="AN2221">
        <v>0</v>
      </c>
      <c r="AO2221" t="s">
        <v>4943</v>
      </c>
      <c r="AP2221">
        <v>513982</v>
      </c>
      <c r="AQ2221">
        <v>2371062</v>
      </c>
      <c r="AR2221">
        <v>6762452</v>
      </c>
      <c r="AS2221">
        <v>7060415</v>
      </c>
      <c r="AT2221">
        <v>7703062</v>
      </c>
      <c r="AU2221">
        <v>8716736</v>
      </c>
      <c r="AV2221">
        <v>8632747</v>
      </c>
      <c r="AW2221">
        <v>14068279</v>
      </c>
      <c r="AX2221">
        <v>13580427</v>
      </c>
      <c r="AY2221">
        <v>11633602</v>
      </c>
      <c r="AZ2221">
        <v>9605530</v>
      </c>
      <c r="BA2221">
        <v>351706</v>
      </c>
      <c r="BB2221" t="s">
        <v>3796</v>
      </c>
      <c r="BC2221" t="s">
        <v>3797</v>
      </c>
      <c r="BD2221" t="s">
        <v>3813</v>
      </c>
      <c r="BE2221" t="s">
        <v>4605</v>
      </c>
      <c r="BF2221" t="s">
        <v>3734</v>
      </c>
      <c r="BG2221" t="s">
        <v>5738</v>
      </c>
      <c r="BH2221" t="s">
        <v>4947</v>
      </c>
      <c r="BI2221" t="s">
        <v>195</v>
      </c>
      <c r="BJ2221" t="s">
        <v>195</v>
      </c>
      <c r="BK2221" t="s">
        <v>3832</v>
      </c>
      <c r="BL2221" t="s">
        <v>7582</v>
      </c>
      <c r="BM2221" t="s">
        <v>4949</v>
      </c>
      <c r="BN2221" t="s">
        <v>5740</v>
      </c>
      <c r="BO2221" t="s">
        <v>4950</v>
      </c>
      <c r="BP2221" s="441" t="str">
        <f t="shared" si="34"/>
        <v>WA.2378.EBA.994.002.AC.523121</v>
      </c>
    </row>
    <row r="2222" spans="1:68">
      <c r="A2222" t="s">
        <v>4935</v>
      </c>
      <c r="B2222" t="s">
        <v>4936</v>
      </c>
      <c r="C2222" t="s">
        <v>4937</v>
      </c>
      <c r="D2222" t="s">
        <v>3795</v>
      </c>
      <c r="E2222" t="s">
        <v>197</v>
      </c>
      <c r="F2222" t="s">
        <v>3812</v>
      </c>
      <c r="G2222" t="s">
        <v>820</v>
      </c>
      <c r="H2222" t="s">
        <v>4938</v>
      </c>
      <c r="I2222">
        <v>9</v>
      </c>
      <c r="J2222" t="s">
        <v>5716</v>
      </c>
      <c r="K2222">
        <v>1</v>
      </c>
      <c r="L2222" t="s">
        <v>546</v>
      </c>
      <c r="M2222" t="s">
        <v>554</v>
      </c>
      <c r="N2222" t="s">
        <v>98</v>
      </c>
      <c r="O2222" t="s">
        <v>556</v>
      </c>
      <c r="P2222" t="s">
        <v>8</v>
      </c>
      <c r="Q2222" t="s">
        <v>4570</v>
      </c>
      <c r="R2222" t="s">
        <v>4940</v>
      </c>
      <c r="S2222" t="s">
        <v>195</v>
      </c>
      <c r="T2222" t="s">
        <v>4570</v>
      </c>
      <c r="U2222" t="s">
        <v>4570</v>
      </c>
      <c r="V2222" t="s">
        <v>5001</v>
      </c>
      <c r="W2222" t="s">
        <v>5727</v>
      </c>
      <c r="X2222" t="s">
        <v>7583</v>
      </c>
      <c r="Y2222" t="s">
        <v>4522</v>
      </c>
      <c r="Z2222" t="s">
        <v>8</v>
      </c>
      <c r="AA2222">
        <v>0</v>
      </c>
      <c r="AB2222" t="s">
        <v>195</v>
      </c>
      <c r="AC2222">
        <v>0</v>
      </c>
      <c r="AD2222" t="s">
        <v>195</v>
      </c>
      <c r="AE2222">
        <v>0</v>
      </c>
      <c r="AF2222" t="s">
        <v>195</v>
      </c>
      <c r="AG2222">
        <v>0</v>
      </c>
      <c r="AH2222" t="s">
        <v>195</v>
      </c>
      <c r="AI2222">
        <v>135</v>
      </c>
      <c r="AJ2222" t="s">
        <v>42</v>
      </c>
      <c r="AK2222">
        <v>690000</v>
      </c>
      <c r="AL2222">
        <v>93150000</v>
      </c>
      <c r="AM2222" t="s">
        <v>195</v>
      </c>
      <c r="AN2222">
        <v>0</v>
      </c>
      <c r="AO2222" t="s">
        <v>4943</v>
      </c>
      <c r="AP2222">
        <v>526125</v>
      </c>
      <c r="AQ2222">
        <v>2427081</v>
      </c>
      <c r="AR2222">
        <v>6922224</v>
      </c>
      <c r="AS2222">
        <v>7227227</v>
      </c>
      <c r="AT2222">
        <v>7885058</v>
      </c>
      <c r="AU2222">
        <v>8922680</v>
      </c>
      <c r="AV2222">
        <v>8836707</v>
      </c>
      <c r="AW2222">
        <v>14400662</v>
      </c>
      <c r="AX2222">
        <v>13901283</v>
      </c>
      <c r="AY2222">
        <v>11908461</v>
      </c>
      <c r="AZ2222">
        <v>9832473</v>
      </c>
      <c r="BA2222">
        <v>360019</v>
      </c>
      <c r="BB2222" t="s">
        <v>3796</v>
      </c>
      <c r="BC2222" t="s">
        <v>3797</v>
      </c>
      <c r="BD2222" t="s">
        <v>3813</v>
      </c>
      <c r="BE2222" t="s">
        <v>4605</v>
      </c>
      <c r="BF2222" t="s">
        <v>3734</v>
      </c>
      <c r="BG2222" t="s">
        <v>5738</v>
      </c>
      <c r="BH2222" t="s">
        <v>4947</v>
      </c>
      <c r="BI2222" t="s">
        <v>195</v>
      </c>
      <c r="BJ2222" t="s">
        <v>195</v>
      </c>
      <c r="BK2222" t="s">
        <v>3832</v>
      </c>
      <c r="BL2222" t="s">
        <v>7079</v>
      </c>
      <c r="BM2222" t="s">
        <v>4949</v>
      </c>
      <c r="BN2222" t="s">
        <v>5740</v>
      </c>
      <c r="BO2222" t="s">
        <v>4950</v>
      </c>
      <c r="BP2222" s="441" t="str">
        <f t="shared" si="34"/>
        <v>WA.2378.EBA.994.002.AC.523121</v>
      </c>
    </row>
    <row r="2223" spans="1:68">
      <c r="A2223" t="s">
        <v>4935</v>
      </c>
      <c r="B2223" t="s">
        <v>4936</v>
      </c>
      <c r="C2223" t="s">
        <v>4937</v>
      </c>
      <c r="D2223" t="s">
        <v>3795</v>
      </c>
      <c r="E2223" t="s">
        <v>197</v>
      </c>
      <c r="F2223" t="s">
        <v>3812</v>
      </c>
      <c r="G2223" t="s">
        <v>820</v>
      </c>
      <c r="H2223" t="s">
        <v>4938</v>
      </c>
      <c r="I2223">
        <v>9</v>
      </c>
      <c r="J2223" t="s">
        <v>5716</v>
      </c>
      <c r="K2223">
        <v>1</v>
      </c>
      <c r="L2223" t="s">
        <v>546</v>
      </c>
      <c r="M2223" t="s">
        <v>554</v>
      </c>
      <c r="N2223" t="s">
        <v>98</v>
      </c>
      <c r="O2223" t="s">
        <v>556</v>
      </c>
      <c r="P2223" t="s">
        <v>8</v>
      </c>
      <c r="Q2223" t="s">
        <v>4570</v>
      </c>
      <c r="R2223" t="s">
        <v>4940</v>
      </c>
      <c r="S2223" t="s">
        <v>195</v>
      </c>
      <c r="T2223" t="s">
        <v>4570</v>
      </c>
      <c r="U2223" t="s">
        <v>4570</v>
      </c>
      <c r="V2223" t="s">
        <v>5092</v>
      </c>
      <c r="W2223" t="s">
        <v>5735</v>
      </c>
      <c r="X2223" t="s">
        <v>7584</v>
      </c>
      <c r="Y2223" t="s">
        <v>4521</v>
      </c>
      <c r="Z2223" t="s">
        <v>8</v>
      </c>
      <c r="AA2223">
        <v>0</v>
      </c>
      <c r="AB2223" t="s">
        <v>195</v>
      </c>
      <c r="AC2223">
        <v>0</v>
      </c>
      <c r="AD2223" t="s">
        <v>195</v>
      </c>
      <c r="AE2223">
        <v>0</v>
      </c>
      <c r="AF2223" t="s">
        <v>195</v>
      </c>
      <c r="AG2223">
        <v>0</v>
      </c>
      <c r="AH2223" t="s">
        <v>195</v>
      </c>
      <c r="AI2223">
        <v>20</v>
      </c>
      <c r="AJ2223" t="s">
        <v>42</v>
      </c>
      <c r="AK2223">
        <v>690000</v>
      </c>
      <c r="AL2223">
        <v>13800000</v>
      </c>
      <c r="AM2223" t="s">
        <v>195</v>
      </c>
      <c r="AN2223">
        <v>0</v>
      </c>
      <c r="AO2223" t="s">
        <v>4943</v>
      </c>
      <c r="AP2223">
        <v>77945</v>
      </c>
      <c r="AQ2223">
        <v>359568</v>
      </c>
      <c r="AR2223">
        <v>1025515</v>
      </c>
      <c r="AS2223">
        <v>1070700</v>
      </c>
      <c r="AT2223">
        <v>1168157</v>
      </c>
      <c r="AU2223">
        <v>1321879</v>
      </c>
      <c r="AV2223">
        <v>1309142</v>
      </c>
      <c r="AW2223">
        <v>2133431</v>
      </c>
      <c r="AX2223">
        <v>2059449</v>
      </c>
      <c r="AY2223">
        <v>1764217</v>
      </c>
      <c r="AZ2223">
        <v>1456663</v>
      </c>
      <c r="BA2223">
        <v>53334</v>
      </c>
      <c r="BB2223" t="s">
        <v>3796</v>
      </c>
      <c r="BC2223" t="s">
        <v>3797</v>
      </c>
      <c r="BD2223" t="s">
        <v>3813</v>
      </c>
      <c r="BE2223" t="s">
        <v>4605</v>
      </c>
      <c r="BF2223" t="s">
        <v>3734</v>
      </c>
      <c r="BG2223" t="s">
        <v>5738</v>
      </c>
      <c r="BH2223" t="s">
        <v>4947</v>
      </c>
      <c r="BI2223" t="s">
        <v>195</v>
      </c>
      <c r="BJ2223" t="s">
        <v>195</v>
      </c>
      <c r="BK2223" t="s">
        <v>3832</v>
      </c>
      <c r="BL2223" t="s">
        <v>7585</v>
      </c>
      <c r="BM2223" t="s">
        <v>4949</v>
      </c>
      <c r="BN2223" t="s">
        <v>5740</v>
      </c>
      <c r="BO2223" t="s">
        <v>4950</v>
      </c>
      <c r="BP2223" s="441" t="str">
        <f t="shared" si="34"/>
        <v>WA.2378.EBA.994.002.AC.523121</v>
      </c>
    </row>
    <row r="2224" spans="1:68">
      <c r="A2224" t="s">
        <v>4935</v>
      </c>
      <c r="B2224" t="s">
        <v>4936</v>
      </c>
      <c r="C2224" t="s">
        <v>4937</v>
      </c>
      <c r="D2224" t="s">
        <v>3795</v>
      </c>
      <c r="E2224" t="s">
        <v>197</v>
      </c>
      <c r="F2224" t="s">
        <v>3812</v>
      </c>
      <c r="G2224" t="s">
        <v>820</v>
      </c>
      <c r="H2224" t="s">
        <v>4938</v>
      </c>
      <c r="I2224">
        <v>9</v>
      </c>
      <c r="J2224" t="s">
        <v>5716</v>
      </c>
      <c r="K2224">
        <v>1</v>
      </c>
      <c r="L2224" t="s">
        <v>546</v>
      </c>
      <c r="M2224" t="s">
        <v>554</v>
      </c>
      <c r="N2224" t="s">
        <v>98</v>
      </c>
      <c r="O2224" t="s">
        <v>556</v>
      </c>
      <c r="P2224" t="s">
        <v>8</v>
      </c>
      <c r="Q2224" t="s">
        <v>4570</v>
      </c>
      <c r="R2224" t="s">
        <v>4940</v>
      </c>
      <c r="S2224" t="s">
        <v>195</v>
      </c>
      <c r="T2224" t="s">
        <v>4570</v>
      </c>
      <c r="U2224" t="s">
        <v>4570</v>
      </c>
      <c r="V2224" t="s">
        <v>5096</v>
      </c>
      <c r="W2224" t="s">
        <v>6441</v>
      </c>
      <c r="X2224" t="s">
        <v>7586</v>
      </c>
      <c r="Y2224" t="s">
        <v>7587</v>
      </c>
      <c r="Z2224" t="s">
        <v>8</v>
      </c>
      <c r="AA2224">
        <v>0</v>
      </c>
      <c r="AB2224" t="s">
        <v>195</v>
      </c>
      <c r="AC2224">
        <v>0</v>
      </c>
      <c r="AD2224" t="s">
        <v>195</v>
      </c>
      <c r="AE2224">
        <v>0</v>
      </c>
      <c r="AF2224" t="s">
        <v>195</v>
      </c>
      <c r="AG2224">
        <v>0</v>
      </c>
      <c r="AH2224" t="s">
        <v>195</v>
      </c>
      <c r="AI2224">
        <v>50</v>
      </c>
      <c r="AJ2224" t="s">
        <v>42</v>
      </c>
      <c r="AK2224">
        <v>690000</v>
      </c>
      <c r="AL2224">
        <v>34500000</v>
      </c>
      <c r="AM2224" t="s">
        <v>195</v>
      </c>
      <c r="AN2224">
        <v>0</v>
      </c>
      <c r="AO2224" t="s">
        <v>4943</v>
      </c>
      <c r="AP2224">
        <v>194861</v>
      </c>
      <c r="AQ2224">
        <v>898919</v>
      </c>
      <c r="AR2224">
        <v>2563787</v>
      </c>
      <c r="AS2224">
        <v>2676751</v>
      </c>
      <c r="AT2224">
        <v>2920392</v>
      </c>
      <c r="AU2224">
        <v>3304696</v>
      </c>
      <c r="AV2224">
        <v>3272854</v>
      </c>
      <c r="AW2224">
        <v>5333578</v>
      </c>
      <c r="AX2224">
        <v>5148623</v>
      </c>
      <c r="AY2224">
        <v>4410541</v>
      </c>
      <c r="AZ2224">
        <v>3641657</v>
      </c>
      <c r="BA2224">
        <v>133341</v>
      </c>
      <c r="BB2224" t="s">
        <v>3796</v>
      </c>
      <c r="BC2224" t="s">
        <v>3797</v>
      </c>
      <c r="BD2224" t="s">
        <v>3813</v>
      </c>
      <c r="BE2224" t="s">
        <v>4605</v>
      </c>
      <c r="BF2224" t="s">
        <v>3734</v>
      </c>
      <c r="BG2224" t="s">
        <v>5738</v>
      </c>
      <c r="BH2224" t="s">
        <v>4947</v>
      </c>
      <c r="BI2224" t="s">
        <v>195</v>
      </c>
      <c r="BJ2224" t="s">
        <v>195</v>
      </c>
      <c r="BK2224" t="s">
        <v>3832</v>
      </c>
      <c r="BL2224" t="s">
        <v>7588</v>
      </c>
      <c r="BM2224" t="s">
        <v>4949</v>
      </c>
      <c r="BN2224" t="s">
        <v>5740</v>
      </c>
      <c r="BO2224" t="s">
        <v>4950</v>
      </c>
      <c r="BP2224" s="441" t="str">
        <f t="shared" si="34"/>
        <v>WA.2378.EBA.994.002.AC.523121</v>
      </c>
    </row>
    <row r="2225" spans="1:68">
      <c r="A2225" t="s">
        <v>4935</v>
      </c>
      <c r="B2225" t="s">
        <v>4936</v>
      </c>
      <c r="C2225" t="s">
        <v>4937</v>
      </c>
      <c r="D2225" t="s">
        <v>3795</v>
      </c>
      <c r="E2225" t="s">
        <v>197</v>
      </c>
      <c r="F2225" t="s">
        <v>3812</v>
      </c>
      <c r="G2225" t="s">
        <v>820</v>
      </c>
      <c r="H2225" t="s">
        <v>4938</v>
      </c>
      <c r="I2225">
        <v>9</v>
      </c>
      <c r="J2225" t="s">
        <v>5716</v>
      </c>
      <c r="K2225">
        <v>1</v>
      </c>
      <c r="L2225" t="s">
        <v>546</v>
      </c>
      <c r="M2225" t="s">
        <v>554</v>
      </c>
      <c r="N2225" t="s">
        <v>98</v>
      </c>
      <c r="O2225" t="s">
        <v>556</v>
      </c>
      <c r="P2225" t="s">
        <v>8</v>
      </c>
      <c r="Q2225" t="s">
        <v>4570</v>
      </c>
      <c r="R2225" t="s">
        <v>4940</v>
      </c>
      <c r="S2225" t="s">
        <v>195</v>
      </c>
      <c r="T2225" t="s">
        <v>4570</v>
      </c>
      <c r="U2225" t="s">
        <v>4570</v>
      </c>
      <c r="V2225" t="s">
        <v>5265</v>
      </c>
      <c r="W2225" t="s">
        <v>5722</v>
      </c>
      <c r="X2225" t="s">
        <v>7589</v>
      </c>
      <c r="Y2225" t="s">
        <v>7590</v>
      </c>
      <c r="Z2225" t="s">
        <v>8</v>
      </c>
      <c r="AA2225">
        <v>0</v>
      </c>
      <c r="AB2225" t="s">
        <v>195</v>
      </c>
      <c r="AC2225">
        <v>0</v>
      </c>
      <c r="AD2225" t="s">
        <v>195</v>
      </c>
      <c r="AE2225">
        <v>0</v>
      </c>
      <c r="AF2225" t="s">
        <v>195</v>
      </c>
      <c r="AG2225">
        <v>0</v>
      </c>
      <c r="AH2225" t="s">
        <v>195</v>
      </c>
      <c r="AI2225">
        <v>9</v>
      </c>
      <c r="AJ2225" t="s">
        <v>42</v>
      </c>
      <c r="AK2225">
        <v>690000</v>
      </c>
      <c r="AL2225">
        <v>6210000</v>
      </c>
      <c r="AM2225" t="s">
        <v>195</v>
      </c>
      <c r="AN2225">
        <v>0</v>
      </c>
      <c r="AO2225" t="s">
        <v>4943</v>
      </c>
      <c r="AP2225">
        <v>35075</v>
      </c>
      <c r="AQ2225">
        <v>161805</v>
      </c>
      <c r="AR2225">
        <v>461482</v>
      </c>
      <c r="AS2225">
        <v>481815</v>
      </c>
      <c r="AT2225">
        <v>525671</v>
      </c>
      <c r="AU2225">
        <v>594845</v>
      </c>
      <c r="AV2225">
        <v>589114</v>
      </c>
      <c r="AW2225">
        <v>960044</v>
      </c>
      <c r="AX2225">
        <v>926752</v>
      </c>
      <c r="AY2225">
        <v>793897</v>
      </c>
      <c r="AZ2225">
        <v>655498</v>
      </c>
      <c r="BA2225">
        <v>24002</v>
      </c>
      <c r="BB2225" t="s">
        <v>3796</v>
      </c>
      <c r="BC2225" t="s">
        <v>3797</v>
      </c>
      <c r="BD2225" t="s">
        <v>3813</v>
      </c>
      <c r="BE2225" t="s">
        <v>4605</v>
      </c>
      <c r="BF2225" t="s">
        <v>3734</v>
      </c>
      <c r="BG2225" t="s">
        <v>5738</v>
      </c>
      <c r="BH2225" t="s">
        <v>4947</v>
      </c>
      <c r="BI2225" t="s">
        <v>195</v>
      </c>
      <c r="BJ2225" t="s">
        <v>195</v>
      </c>
      <c r="BK2225" t="s">
        <v>3832</v>
      </c>
      <c r="BL2225" t="s">
        <v>7591</v>
      </c>
      <c r="BM2225" t="s">
        <v>4949</v>
      </c>
      <c r="BN2225" t="s">
        <v>5740</v>
      </c>
      <c r="BO2225" t="s">
        <v>4950</v>
      </c>
      <c r="BP2225" s="441" t="str">
        <f t="shared" si="34"/>
        <v>WA.2378.EBA.994.002.AC.523121</v>
      </c>
    </row>
    <row r="2226" spans="1:68">
      <c r="A2226" t="s">
        <v>4935</v>
      </c>
      <c r="B2226" t="s">
        <v>4936</v>
      </c>
      <c r="C2226" t="s">
        <v>4937</v>
      </c>
      <c r="D2226" t="s">
        <v>3795</v>
      </c>
      <c r="E2226" t="s">
        <v>197</v>
      </c>
      <c r="F2226" t="s">
        <v>3812</v>
      </c>
      <c r="G2226" t="s">
        <v>820</v>
      </c>
      <c r="H2226" t="s">
        <v>4938</v>
      </c>
      <c r="I2226">
        <v>9</v>
      </c>
      <c r="J2226" t="s">
        <v>5716</v>
      </c>
      <c r="K2226">
        <v>1</v>
      </c>
      <c r="L2226" t="s">
        <v>546</v>
      </c>
      <c r="M2226" t="s">
        <v>554</v>
      </c>
      <c r="N2226" t="s">
        <v>98</v>
      </c>
      <c r="O2226" t="s">
        <v>556</v>
      </c>
      <c r="P2226" t="s">
        <v>8</v>
      </c>
      <c r="Q2226" t="s">
        <v>4570</v>
      </c>
      <c r="R2226" t="s">
        <v>4940</v>
      </c>
      <c r="S2226" t="s">
        <v>195</v>
      </c>
      <c r="T2226" t="s">
        <v>4570</v>
      </c>
      <c r="U2226" t="s">
        <v>4570</v>
      </c>
      <c r="V2226" t="s">
        <v>5269</v>
      </c>
      <c r="W2226" t="s">
        <v>7471</v>
      </c>
      <c r="X2226" t="s">
        <v>7592</v>
      </c>
      <c r="Y2226" t="s">
        <v>7593</v>
      </c>
      <c r="Z2226" t="s">
        <v>8</v>
      </c>
      <c r="AA2226">
        <v>0</v>
      </c>
      <c r="AB2226" t="s">
        <v>195</v>
      </c>
      <c r="AC2226">
        <v>0</v>
      </c>
      <c r="AD2226" t="s">
        <v>195</v>
      </c>
      <c r="AE2226">
        <v>0</v>
      </c>
      <c r="AF2226" t="s">
        <v>195</v>
      </c>
      <c r="AG2226">
        <v>0</v>
      </c>
      <c r="AH2226" t="s">
        <v>195</v>
      </c>
      <c r="AI2226">
        <v>1</v>
      </c>
      <c r="AJ2226" t="s">
        <v>1651</v>
      </c>
      <c r="AK2226">
        <v>25000000</v>
      </c>
      <c r="AL2226">
        <v>25000000</v>
      </c>
      <c r="AM2226" t="s">
        <v>195</v>
      </c>
      <c r="AN2226">
        <v>0</v>
      </c>
      <c r="AO2226" t="s">
        <v>4943</v>
      </c>
      <c r="AP2226">
        <v>141204</v>
      </c>
      <c r="AQ2226">
        <v>651391</v>
      </c>
      <c r="AR2226">
        <v>1857817</v>
      </c>
      <c r="AS2226">
        <v>1939674</v>
      </c>
      <c r="AT2226">
        <v>2116226</v>
      </c>
      <c r="AU2226">
        <v>2394708</v>
      </c>
      <c r="AV2226">
        <v>2371634</v>
      </c>
      <c r="AW2226">
        <v>3864912</v>
      </c>
      <c r="AX2226">
        <v>3730886</v>
      </c>
      <c r="AY2226">
        <v>3196044</v>
      </c>
      <c r="AZ2226">
        <v>2638882</v>
      </c>
      <c r="BA2226">
        <v>96622</v>
      </c>
      <c r="BB2226" t="s">
        <v>3796</v>
      </c>
      <c r="BC2226" t="s">
        <v>3797</v>
      </c>
      <c r="BD2226" t="s">
        <v>3813</v>
      </c>
      <c r="BE2226" t="s">
        <v>4605</v>
      </c>
      <c r="BF2226" t="s">
        <v>3734</v>
      </c>
      <c r="BG2226" t="s">
        <v>5738</v>
      </c>
      <c r="BH2226" t="s">
        <v>4947</v>
      </c>
      <c r="BI2226" t="s">
        <v>195</v>
      </c>
      <c r="BJ2226" t="s">
        <v>195</v>
      </c>
      <c r="BK2226" t="s">
        <v>3832</v>
      </c>
      <c r="BL2226" t="s">
        <v>7594</v>
      </c>
      <c r="BM2226" t="s">
        <v>4949</v>
      </c>
      <c r="BN2226" t="s">
        <v>5740</v>
      </c>
      <c r="BO2226" t="s">
        <v>4950</v>
      </c>
      <c r="BP2226" s="441" t="str">
        <f t="shared" si="34"/>
        <v>WA.2378.EBA.994.002.AC.523121</v>
      </c>
    </row>
    <row r="2227" spans="1:68">
      <c r="A2227" t="s">
        <v>4935</v>
      </c>
      <c r="B2227" t="s">
        <v>4936</v>
      </c>
      <c r="C2227" t="s">
        <v>4937</v>
      </c>
      <c r="D2227" t="s">
        <v>3795</v>
      </c>
      <c r="E2227" t="s">
        <v>197</v>
      </c>
      <c r="F2227" t="s">
        <v>3812</v>
      </c>
      <c r="G2227" t="s">
        <v>820</v>
      </c>
      <c r="H2227" t="s">
        <v>4938</v>
      </c>
      <c r="I2227">
        <v>9</v>
      </c>
      <c r="J2227" t="s">
        <v>5716</v>
      </c>
      <c r="K2227">
        <v>1</v>
      </c>
      <c r="L2227" t="s">
        <v>546</v>
      </c>
      <c r="M2227" t="s">
        <v>554</v>
      </c>
      <c r="N2227" t="s">
        <v>98</v>
      </c>
      <c r="O2227" t="s">
        <v>556</v>
      </c>
      <c r="P2227" t="s">
        <v>8</v>
      </c>
      <c r="Q2227" t="s">
        <v>4570</v>
      </c>
      <c r="R2227" t="s">
        <v>4940</v>
      </c>
      <c r="S2227" t="s">
        <v>195</v>
      </c>
      <c r="T2227" t="s">
        <v>4570</v>
      </c>
      <c r="U2227" t="s">
        <v>4570</v>
      </c>
      <c r="V2227" t="s">
        <v>5413</v>
      </c>
      <c r="W2227" t="s">
        <v>7475</v>
      </c>
      <c r="X2227" t="s">
        <v>7595</v>
      </c>
      <c r="Y2227" t="s">
        <v>7596</v>
      </c>
      <c r="Z2227" t="s">
        <v>8</v>
      </c>
      <c r="AA2227">
        <v>0</v>
      </c>
      <c r="AB2227" t="s">
        <v>195</v>
      </c>
      <c r="AC2227">
        <v>0</v>
      </c>
      <c r="AD2227" t="s">
        <v>195</v>
      </c>
      <c r="AE2227">
        <v>0</v>
      </c>
      <c r="AF2227" t="s">
        <v>195</v>
      </c>
      <c r="AG2227">
        <v>0</v>
      </c>
      <c r="AH2227" t="s">
        <v>195</v>
      </c>
      <c r="AI2227">
        <v>10</v>
      </c>
      <c r="AJ2227" t="s">
        <v>42</v>
      </c>
      <c r="AK2227">
        <v>300000</v>
      </c>
      <c r="AL2227">
        <v>3000000</v>
      </c>
      <c r="AM2227" t="s">
        <v>195</v>
      </c>
      <c r="AN2227">
        <v>0</v>
      </c>
      <c r="AO2227" t="s">
        <v>4943</v>
      </c>
      <c r="AP2227">
        <v>16944</v>
      </c>
      <c r="AQ2227">
        <v>78167</v>
      </c>
      <c r="AR2227">
        <v>222938</v>
      </c>
      <c r="AS2227">
        <v>232761</v>
      </c>
      <c r="AT2227">
        <v>253947</v>
      </c>
      <c r="AU2227">
        <v>287365</v>
      </c>
      <c r="AV2227">
        <v>284596</v>
      </c>
      <c r="AW2227">
        <v>463789</v>
      </c>
      <c r="AX2227">
        <v>447706</v>
      </c>
      <c r="AY2227">
        <v>383525</v>
      </c>
      <c r="AZ2227">
        <v>316666</v>
      </c>
      <c r="BA2227">
        <v>11596</v>
      </c>
      <c r="BB2227" t="s">
        <v>3796</v>
      </c>
      <c r="BC2227" t="s">
        <v>3797</v>
      </c>
      <c r="BD2227" t="s">
        <v>3813</v>
      </c>
      <c r="BE2227" t="s">
        <v>4605</v>
      </c>
      <c r="BF2227" t="s">
        <v>3734</v>
      </c>
      <c r="BG2227" t="s">
        <v>5738</v>
      </c>
      <c r="BH2227" t="s">
        <v>4947</v>
      </c>
      <c r="BI2227" t="s">
        <v>195</v>
      </c>
      <c r="BJ2227" t="s">
        <v>195</v>
      </c>
      <c r="BK2227" t="s">
        <v>3832</v>
      </c>
      <c r="BL2227" t="s">
        <v>7597</v>
      </c>
      <c r="BM2227" t="s">
        <v>4949</v>
      </c>
      <c r="BN2227" t="s">
        <v>5740</v>
      </c>
      <c r="BO2227" t="s">
        <v>4950</v>
      </c>
      <c r="BP2227" s="441" t="str">
        <f t="shared" si="34"/>
        <v>WA.2378.EBA.994.002.AC.523121</v>
      </c>
    </row>
    <row r="2228" spans="1:68">
      <c r="A2228" t="s">
        <v>4935</v>
      </c>
      <c r="B2228" t="s">
        <v>4936</v>
      </c>
      <c r="C2228" t="s">
        <v>4937</v>
      </c>
      <c r="D2228" t="s">
        <v>3795</v>
      </c>
      <c r="E2228" t="s">
        <v>197</v>
      </c>
      <c r="F2228" t="s">
        <v>3812</v>
      </c>
      <c r="G2228" t="s">
        <v>820</v>
      </c>
      <c r="H2228" t="s">
        <v>4938</v>
      </c>
      <c r="I2228">
        <v>9</v>
      </c>
      <c r="J2228" t="s">
        <v>5716</v>
      </c>
      <c r="K2228">
        <v>1</v>
      </c>
      <c r="L2228" t="s">
        <v>546</v>
      </c>
      <c r="M2228" t="s">
        <v>554</v>
      </c>
      <c r="N2228" t="s">
        <v>98</v>
      </c>
      <c r="O2228" t="s">
        <v>556</v>
      </c>
      <c r="P2228" t="s">
        <v>8</v>
      </c>
      <c r="Q2228" t="s">
        <v>4570</v>
      </c>
      <c r="R2228" t="s">
        <v>4940</v>
      </c>
      <c r="S2228" t="s">
        <v>195</v>
      </c>
      <c r="T2228" t="s">
        <v>4570</v>
      </c>
      <c r="U2228" t="s">
        <v>4570</v>
      </c>
      <c r="V2228" t="s">
        <v>5417</v>
      </c>
      <c r="W2228" t="s">
        <v>5741</v>
      </c>
      <c r="X2228" t="s">
        <v>7598</v>
      </c>
      <c r="Y2228" t="s">
        <v>7599</v>
      </c>
      <c r="Z2228" t="s">
        <v>8</v>
      </c>
      <c r="AA2228">
        <v>0</v>
      </c>
      <c r="AB2228" t="s">
        <v>195</v>
      </c>
      <c r="AC2228">
        <v>0</v>
      </c>
      <c r="AD2228" t="s">
        <v>195</v>
      </c>
      <c r="AE2228">
        <v>0</v>
      </c>
      <c r="AF2228" t="s">
        <v>195</v>
      </c>
      <c r="AG2228">
        <v>0</v>
      </c>
      <c r="AH2228" t="s">
        <v>195</v>
      </c>
      <c r="AI2228">
        <v>31</v>
      </c>
      <c r="AJ2228" t="s">
        <v>42</v>
      </c>
      <c r="AK2228">
        <v>600000</v>
      </c>
      <c r="AL2228">
        <v>18600000</v>
      </c>
      <c r="AM2228" t="s">
        <v>195</v>
      </c>
      <c r="AN2228">
        <v>0</v>
      </c>
      <c r="AO2228" t="s">
        <v>4943</v>
      </c>
      <c r="AP2228">
        <v>105056</v>
      </c>
      <c r="AQ2228">
        <v>484635</v>
      </c>
      <c r="AR2228">
        <v>1382216</v>
      </c>
      <c r="AS2228">
        <v>1443118</v>
      </c>
      <c r="AT2228">
        <v>1574472</v>
      </c>
      <c r="AU2228">
        <v>1781662</v>
      </c>
      <c r="AV2228">
        <v>1764495</v>
      </c>
      <c r="AW2228">
        <v>2875494</v>
      </c>
      <c r="AX2228">
        <v>2775780</v>
      </c>
      <c r="AY2228">
        <v>2377857</v>
      </c>
      <c r="AZ2228">
        <v>1963328</v>
      </c>
      <c r="BA2228">
        <v>71887</v>
      </c>
      <c r="BB2228" t="s">
        <v>3796</v>
      </c>
      <c r="BC2228" t="s">
        <v>3797</v>
      </c>
      <c r="BD2228" t="s">
        <v>3813</v>
      </c>
      <c r="BE2228" t="s">
        <v>4605</v>
      </c>
      <c r="BF2228" t="s">
        <v>3734</v>
      </c>
      <c r="BG2228" t="s">
        <v>5738</v>
      </c>
      <c r="BH2228" t="s">
        <v>4947</v>
      </c>
      <c r="BI2228" t="s">
        <v>195</v>
      </c>
      <c r="BJ2228" t="s">
        <v>195</v>
      </c>
      <c r="BK2228" t="s">
        <v>3832</v>
      </c>
      <c r="BL2228" t="s">
        <v>7600</v>
      </c>
      <c r="BM2228" t="s">
        <v>4949</v>
      </c>
      <c r="BN2228" t="s">
        <v>5740</v>
      </c>
      <c r="BO2228" t="s">
        <v>4950</v>
      </c>
      <c r="BP2228" s="441" t="str">
        <f t="shared" si="34"/>
        <v>WA.2378.EBA.994.002.AC.523121</v>
      </c>
    </row>
    <row r="2229" spans="1:68">
      <c r="A2229" t="s">
        <v>4935</v>
      </c>
      <c r="B2229" t="s">
        <v>4936</v>
      </c>
      <c r="C2229" t="s">
        <v>4937</v>
      </c>
      <c r="D2229" t="s">
        <v>3795</v>
      </c>
      <c r="E2229" t="s">
        <v>197</v>
      </c>
      <c r="F2229" t="s">
        <v>3812</v>
      </c>
      <c r="G2229" t="s">
        <v>820</v>
      </c>
      <c r="H2229" t="s">
        <v>4938</v>
      </c>
      <c r="I2229">
        <v>9</v>
      </c>
      <c r="J2229" t="s">
        <v>5716</v>
      </c>
      <c r="K2229">
        <v>1</v>
      </c>
      <c r="L2229" t="s">
        <v>546</v>
      </c>
      <c r="M2229" t="s">
        <v>2018</v>
      </c>
      <c r="N2229" t="s">
        <v>112</v>
      </c>
      <c r="O2229" t="s">
        <v>556</v>
      </c>
      <c r="P2229" t="s">
        <v>8</v>
      </c>
      <c r="Q2229" t="s">
        <v>4570</v>
      </c>
      <c r="R2229" t="s">
        <v>4940</v>
      </c>
      <c r="S2229" t="s">
        <v>195</v>
      </c>
      <c r="T2229" t="s">
        <v>4570</v>
      </c>
      <c r="U2229" t="s">
        <v>4570</v>
      </c>
      <c r="V2229" t="s">
        <v>5395</v>
      </c>
      <c r="W2229" t="s">
        <v>4496</v>
      </c>
      <c r="X2229" t="s">
        <v>7601</v>
      </c>
      <c r="Y2229" t="s">
        <v>7602</v>
      </c>
      <c r="Z2229" t="s">
        <v>8</v>
      </c>
      <c r="AA2229">
        <v>0</v>
      </c>
      <c r="AB2229" t="s">
        <v>195</v>
      </c>
      <c r="AC2229">
        <v>0</v>
      </c>
      <c r="AD2229" t="s">
        <v>195</v>
      </c>
      <c r="AE2229">
        <v>0</v>
      </c>
      <c r="AF2229" t="s">
        <v>195</v>
      </c>
      <c r="AG2229">
        <v>0</v>
      </c>
      <c r="AH2229" t="s">
        <v>195</v>
      </c>
      <c r="AI2229">
        <v>2</v>
      </c>
      <c r="AJ2229" t="s">
        <v>42</v>
      </c>
      <c r="AK2229">
        <v>36203000</v>
      </c>
      <c r="AL2229">
        <v>72406000</v>
      </c>
      <c r="AM2229" t="s">
        <v>195</v>
      </c>
      <c r="AN2229">
        <v>0</v>
      </c>
      <c r="AO2229" t="s">
        <v>4943</v>
      </c>
      <c r="AP2229">
        <v>408960</v>
      </c>
      <c r="AQ2229">
        <v>1886584</v>
      </c>
      <c r="AR2229">
        <v>5380683</v>
      </c>
      <c r="AS2229">
        <v>5617763</v>
      </c>
      <c r="AT2229">
        <v>6129098</v>
      </c>
      <c r="AU2229">
        <v>6935648</v>
      </c>
      <c r="AV2229">
        <v>6868820</v>
      </c>
      <c r="AW2229">
        <v>11193712</v>
      </c>
      <c r="AX2229">
        <v>10805543</v>
      </c>
      <c r="AY2229">
        <v>9256512</v>
      </c>
      <c r="AZ2229">
        <v>7642835</v>
      </c>
      <c r="BA2229">
        <v>279842</v>
      </c>
      <c r="BB2229" t="s">
        <v>3796</v>
      </c>
      <c r="BC2229" t="s">
        <v>3797</v>
      </c>
      <c r="BD2229" t="s">
        <v>3813</v>
      </c>
      <c r="BE2229" t="s">
        <v>4605</v>
      </c>
      <c r="BF2229" t="s">
        <v>3734</v>
      </c>
      <c r="BG2229" t="s">
        <v>5747</v>
      </c>
      <c r="BH2229" t="s">
        <v>4947</v>
      </c>
      <c r="BI2229" t="s">
        <v>195</v>
      </c>
      <c r="BJ2229" t="s">
        <v>195</v>
      </c>
      <c r="BK2229" t="s">
        <v>3832</v>
      </c>
      <c r="BL2229" t="s">
        <v>7603</v>
      </c>
      <c r="BM2229" t="s">
        <v>4949</v>
      </c>
      <c r="BN2229" t="s">
        <v>5740</v>
      </c>
      <c r="BO2229" t="s">
        <v>4950</v>
      </c>
      <c r="BP2229" s="441" t="str">
        <f t="shared" si="34"/>
        <v>WA.2378.EBA.994.002.AG.523121</v>
      </c>
    </row>
    <row r="2230" spans="1:68">
      <c r="A2230" t="s">
        <v>4935</v>
      </c>
      <c r="B2230" t="s">
        <v>4936</v>
      </c>
      <c r="C2230" t="s">
        <v>4937</v>
      </c>
      <c r="D2230" t="s">
        <v>3795</v>
      </c>
      <c r="E2230" t="s">
        <v>197</v>
      </c>
      <c r="F2230" t="s">
        <v>3812</v>
      </c>
      <c r="G2230" t="s">
        <v>820</v>
      </c>
      <c r="H2230" t="s">
        <v>4938</v>
      </c>
      <c r="I2230">
        <v>9</v>
      </c>
      <c r="J2230" t="s">
        <v>5716</v>
      </c>
      <c r="K2230">
        <v>1</v>
      </c>
      <c r="L2230" t="s">
        <v>546</v>
      </c>
      <c r="M2230" t="s">
        <v>2018</v>
      </c>
      <c r="N2230" t="s">
        <v>112</v>
      </c>
      <c r="O2230" t="s">
        <v>556</v>
      </c>
      <c r="P2230" t="s">
        <v>8</v>
      </c>
      <c r="Q2230" t="s">
        <v>4570</v>
      </c>
      <c r="R2230" t="s">
        <v>4940</v>
      </c>
      <c r="S2230" t="s">
        <v>195</v>
      </c>
      <c r="T2230" t="s">
        <v>4570</v>
      </c>
      <c r="U2230" t="s">
        <v>4570</v>
      </c>
      <c r="V2230" t="s">
        <v>5401</v>
      </c>
      <c r="W2230" t="s">
        <v>4951</v>
      </c>
      <c r="X2230" t="s">
        <v>7604</v>
      </c>
      <c r="Y2230" t="s">
        <v>7605</v>
      </c>
      <c r="Z2230" t="s">
        <v>8</v>
      </c>
      <c r="AA2230">
        <v>0</v>
      </c>
      <c r="AB2230" t="s">
        <v>195</v>
      </c>
      <c r="AC2230">
        <v>0</v>
      </c>
      <c r="AD2230" t="s">
        <v>195</v>
      </c>
      <c r="AE2230">
        <v>0</v>
      </c>
      <c r="AF2230" t="s">
        <v>195</v>
      </c>
      <c r="AG2230">
        <v>0</v>
      </c>
      <c r="AH2230" t="s">
        <v>195</v>
      </c>
      <c r="AI2230">
        <v>1</v>
      </c>
      <c r="AJ2230" t="s">
        <v>1651</v>
      </c>
      <c r="AK2230">
        <v>50000000</v>
      </c>
      <c r="AL2230">
        <v>50000000</v>
      </c>
      <c r="AM2230" t="s">
        <v>195</v>
      </c>
      <c r="AN2230">
        <v>0</v>
      </c>
      <c r="AO2230" t="s">
        <v>4943</v>
      </c>
      <c r="AP2230">
        <v>282408</v>
      </c>
      <c r="AQ2230">
        <v>1302781</v>
      </c>
      <c r="AR2230">
        <v>3715633</v>
      </c>
      <c r="AS2230">
        <v>3879349</v>
      </c>
      <c r="AT2230">
        <v>4232452</v>
      </c>
      <c r="AU2230">
        <v>4789415</v>
      </c>
      <c r="AV2230">
        <v>4743267</v>
      </c>
      <c r="AW2230">
        <v>7729824</v>
      </c>
      <c r="AX2230">
        <v>7461773</v>
      </c>
      <c r="AY2230">
        <v>6392089</v>
      </c>
      <c r="AZ2230">
        <v>5277764</v>
      </c>
      <c r="BA2230">
        <v>193245</v>
      </c>
      <c r="BB2230" t="s">
        <v>3796</v>
      </c>
      <c r="BC2230" t="s">
        <v>3797</v>
      </c>
      <c r="BD2230" t="s">
        <v>3813</v>
      </c>
      <c r="BE2230" t="s">
        <v>4605</v>
      </c>
      <c r="BF2230" t="s">
        <v>3734</v>
      </c>
      <c r="BG2230" t="s">
        <v>5747</v>
      </c>
      <c r="BH2230" t="s">
        <v>4947</v>
      </c>
      <c r="BI2230" t="s">
        <v>195</v>
      </c>
      <c r="BJ2230" t="s">
        <v>195</v>
      </c>
      <c r="BK2230" t="s">
        <v>3832</v>
      </c>
      <c r="BL2230" t="s">
        <v>7606</v>
      </c>
      <c r="BM2230" t="s">
        <v>4949</v>
      </c>
      <c r="BN2230" t="s">
        <v>5740</v>
      </c>
      <c r="BO2230" t="s">
        <v>4950</v>
      </c>
      <c r="BP2230" s="441" t="str">
        <f t="shared" si="34"/>
        <v>WA.2378.EBA.994.002.AG.523121</v>
      </c>
    </row>
    <row r="2231" spans="1:68">
      <c r="A2231" t="s">
        <v>4935</v>
      </c>
      <c r="B2231" t="s">
        <v>4936</v>
      </c>
      <c r="C2231" t="s">
        <v>4937</v>
      </c>
      <c r="D2231" t="s">
        <v>3795</v>
      </c>
      <c r="E2231" t="s">
        <v>197</v>
      </c>
      <c r="F2231" t="s">
        <v>3812</v>
      </c>
      <c r="G2231" t="s">
        <v>820</v>
      </c>
      <c r="H2231" t="s">
        <v>4938</v>
      </c>
      <c r="I2231">
        <v>9</v>
      </c>
      <c r="J2231" t="s">
        <v>5716</v>
      </c>
      <c r="K2231">
        <v>1</v>
      </c>
      <c r="L2231" t="s">
        <v>546</v>
      </c>
      <c r="M2231" t="s">
        <v>2018</v>
      </c>
      <c r="N2231" t="s">
        <v>112</v>
      </c>
      <c r="O2231" t="s">
        <v>556</v>
      </c>
      <c r="P2231" t="s">
        <v>8</v>
      </c>
      <c r="Q2231" t="s">
        <v>4570</v>
      </c>
      <c r="R2231" t="s">
        <v>4940</v>
      </c>
      <c r="S2231" t="s">
        <v>195</v>
      </c>
      <c r="T2231" t="s">
        <v>4570</v>
      </c>
      <c r="U2231" t="s">
        <v>4570</v>
      </c>
      <c r="V2231" t="s">
        <v>3769</v>
      </c>
      <c r="W2231" t="s">
        <v>5001</v>
      </c>
      <c r="X2231" t="s">
        <v>7607</v>
      </c>
      <c r="Y2231" t="s">
        <v>7608</v>
      </c>
      <c r="Z2231" t="s">
        <v>8</v>
      </c>
      <c r="AA2231">
        <v>0</v>
      </c>
      <c r="AB2231" t="s">
        <v>195</v>
      </c>
      <c r="AC2231">
        <v>0</v>
      </c>
      <c r="AD2231" t="s">
        <v>195</v>
      </c>
      <c r="AE2231">
        <v>0</v>
      </c>
      <c r="AF2231" t="s">
        <v>195</v>
      </c>
      <c r="AG2231">
        <v>0</v>
      </c>
      <c r="AH2231" t="s">
        <v>195</v>
      </c>
      <c r="AI2231">
        <v>1</v>
      </c>
      <c r="AJ2231" t="s">
        <v>1651</v>
      </c>
      <c r="AK2231">
        <v>50000000</v>
      </c>
      <c r="AL2231">
        <v>50000000</v>
      </c>
      <c r="AM2231" t="s">
        <v>195</v>
      </c>
      <c r="AN2231">
        <v>0</v>
      </c>
      <c r="AO2231" t="s">
        <v>4943</v>
      </c>
      <c r="AP2231">
        <v>282408</v>
      </c>
      <c r="AQ2231">
        <v>1302781</v>
      </c>
      <c r="AR2231">
        <v>3715633</v>
      </c>
      <c r="AS2231">
        <v>3879349</v>
      </c>
      <c r="AT2231">
        <v>4232452</v>
      </c>
      <c r="AU2231">
        <v>4789415</v>
      </c>
      <c r="AV2231">
        <v>4743267</v>
      </c>
      <c r="AW2231">
        <v>7729824</v>
      </c>
      <c r="AX2231">
        <v>7461773</v>
      </c>
      <c r="AY2231">
        <v>6392089</v>
      </c>
      <c r="AZ2231">
        <v>5277764</v>
      </c>
      <c r="BA2231">
        <v>193245</v>
      </c>
      <c r="BB2231" t="s">
        <v>3796</v>
      </c>
      <c r="BC2231" t="s">
        <v>3797</v>
      </c>
      <c r="BD2231" t="s">
        <v>3813</v>
      </c>
      <c r="BE2231" t="s">
        <v>4605</v>
      </c>
      <c r="BF2231" t="s">
        <v>3734</v>
      </c>
      <c r="BG2231" t="s">
        <v>5747</v>
      </c>
      <c r="BH2231" t="s">
        <v>4947</v>
      </c>
      <c r="BI2231" t="s">
        <v>195</v>
      </c>
      <c r="BJ2231" t="s">
        <v>195</v>
      </c>
      <c r="BK2231" t="s">
        <v>3832</v>
      </c>
      <c r="BL2231" t="s">
        <v>7609</v>
      </c>
      <c r="BM2231" t="s">
        <v>4949</v>
      </c>
      <c r="BN2231" t="s">
        <v>5740</v>
      </c>
      <c r="BO2231" t="s">
        <v>4950</v>
      </c>
      <c r="BP2231" s="441" t="str">
        <f t="shared" si="34"/>
        <v>WA.2378.EBA.994.002.AG.523121</v>
      </c>
    </row>
    <row r="2232" spans="1:68">
      <c r="A2232" t="s">
        <v>4935</v>
      </c>
      <c r="B2232" t="s">
        <v>4936</v>
      </c>
      <c r="C2232" t="s">
        <v>4937</v>
      </c>
      <c r="D2232" t="s">
        <v>3795</v>
      </c>
      <c r="E2232" t="s">
        <v>197</v>
      </c>
      <c r="F2232" t="s">
        <v>3812</v>
      </c>
      <c r="G2232" t="s">
        <v>820</v>
      </c>
      <c r="H2232" t="s">
        <v>4938</v>
      </c>
      <c r="I2232">
        <v>9</v>
      </c>
      <c r="J2232" t="s">
        <v>5716</v>
      </c>
      <c r="K2232">
        <v>1</v>
      </c>
      <c r="L2232" t="s">
        <v>546</v>
      </c>
      <c r="M2232" t="s">
        <v>2018</v>
      </c>
      <c r="N2232" t="s">
        <v>112</v>
      </c>
      <c r="O2232" t="s">
        <v>556</v>
      </c>
      <c r="P2232" t="s">
        <v>8</v>
      </c>
      <c r="Q2232" t="s">
        <v>4570</v>
      </c>
      <c r="R2232" t="s">
        <v>4940</v>
      </c>
      <c r="S2232" t="s">
        <v>195</v>
      </c>
      <c r="T2232" t="s">
        <v>4570</v>
      </c>
      <c r="U2232" t="s">
        <v>4570</v>
      </c>
      <c r="V2232" t="s">
        <v>5727</v>
      </c>
      <c r="W2232" t="s">
        <v>5092</v>
      </c>
      <c r="X2232" t="s">
        <v>7610</v>
      </c>
      <c r="Y2232" t="s">
        <v>7611</v>
      </c>
      <c r="Z2232" t="s">
        <v>8</v>
      </c>
      <c r="AA2232">
        <v>0</v>
      </c>
      <c r="AB2232" t="s">
        <v>195</v>
      </c>
      <c r="AC2232">
        <v>0</v>
      </c>
      <c r="AD2232" t="s">
        <v>195</v>
      </c>
      <c r="AE2232">
        <v>0</v>
      </c>
      <c r="AF2232" t="s">
        <v>195</v>
      </c>
      <c r="AG2232">
        <v>0</v>
      </c>
      <c r="AH2232" t="s">
        <v>195</v>
      </c>
      <c r="AI2232">
        <v>1</v>
      </c>
      <c r="AJ2232" t="s">
        <v>106</v>
      </c>
      <c r="AK2232">
        <v>10000000</v>
      </c>
      <c r="AL2232">
        <v>10000000</v>
      </c>
      <c r="AM2232" t="s">
        <v>195</v>
      </c>
      <c r="AN2232">
        <v>0</v>
      </c>
      <c r="AO2232" t="s">
        <v>4943</v>
      </c>
      <c r="AP2232">
        <v>56482</v>
      </c>
      <c r="AQ2232">
        <v>260556</v>
      </c>
      <c r="AR2232">
        <v>743127</v>
      </c>
      <c r="AS2232">
        <v>775870</v>
      </c>
      <c r="AT2232">
        <v>846490</v>
      </c>
      <c r="AU2232">
        <v>957883</v>
      </c>
      <c r="AV2232">
        <v>948653</v>
      </c>
      <c r="AW2232">
        <v>1545965</v>
      </c>
      <c r="AX2232">
        <v>1492355</v>
      </c>
      <c r="AY2232">
        <v>1278418</v>
      </c>
      <c r="AZ2232">
        <v>1055553</v>
      </c>
      <c r="BA2232">
        <v>38648</v>
      </c>
      <c r="BB2232" t="s">
        <v>3796</v>
      </c>
      <c r="BC2232" t="s">
        <v>3797</v>
      </c>
      <c r="BD2232" t="s">
        <v>3813</v>
      </c>
      <c r="BE2232" t="s">
        <v>4605</v>
      </c>
      <c r="BF2232" t="s">
        <v>3734</v>
      </c>
      <c r="BG2232" t="s">
        <v>5747</v>
      </c>
      <c r="BH2232" t="s">
        <v>4947</v>
      </c>
      <c r="BI2232" t="s">
        <v>195</v>
      </c>
      <c r="BJ2232" t="s">
        <v>195</v>
      </c>
      <c r="BK2232" t="s">
        <v>3832</v>
      </c>
      <c r="BL2232" t="s">
        <v>7612</v>
      </c>
      <c r="BM2232" t="s">
        <v>4949</v>
      </c>
      <c r="BN2232" t="s">
        <v>5740</v>
      </c>
      <c r="BO2232" t="s">
        <v>4950</v>
      </c>
      <c r="BP2232" s="441" t="str">
        <f t="shared" si="34"/>
        <v>WA.2378.EBA.994.002.AG.523121</v>
      </c>
    </row>
    <row r="2233" spans="1:68">
      <c r="A2233" t="s">
        <v>4935</v>
      </c>
      <c r="B2233" t="s">
        <v>4936</v>
      </c>
      <c r="C2233" t="s">
        <v>4937</v>
      </c>
      <c r="D2233" t="s">
        <v>3795</v>
      </c>
      <c r="E2233" t="s">
        <v>197</v>
      </c>
      <c r="F2233" t="s">
        <v>3812</v>
      </c>
      <c r="G2233" t="s">
        <v>820</v>
      </c>
      <c r="H2233" t="s">
        <v>4938</v>
      </c>
      <c r="I2233">
        <v>9</v>
      </c>
      <c r="J2233" t="s">
        <v>5716</v>
      </c>
      <c r="K2233">
        <v>1</v>
      </c>
      <c r="L2233" t="s">
        <v>546</v>
      </c>
      <c r="M2233" t="s">
        <v>2018</v>
      </c>
      <c r="N2233" t="s">
        <v>112</v>
      </c>
      <c r="O2233" t="s">
        <v>556</v>
      </c>
      <c r="P2233" t="s">
        <v>8</v>
      </c>
      <c r="Q2233" t="s">
        <v>4570</v>
      </c>
      <c r="R2233" t="s">
        <v>4940</v>
      </c>
      <c r="S2233" t="s">
        <v>195</v>
      </c>
      <c r="T2233" t="s">
        <v>4570</v>
      </c>
      <c r="U2233" t="s">
        <v>4570</v>
      </c>
      <c r="V2233" t="s">
        <v>5735</v>
      </c>
      <c r="W2233" t="s">
        <v>5096</v>
      </c>
      <c r="X2233" t="s">
        <v>7613</v>
      </c>
      <c r="Y2233" t="s">
        <v>7614</v>
      </c>
      <c r="Z2233" t="s">
        <v>8</v>
      </c>
      <c r="AA2233">
        <v>0</v>
      </c>
      <c r="AB2233" t="s">
        <v>195</v>
      </c>
      <c r="AC2233">
        <v>0</v>
      </c>
      <c r="AD2233" t="s">
        <v>195</v>
      </c>
      <c r="AE2233">
        <v>0</v>
      </c>
      <c r="AF2233" t="s">
        <v>195</v>
      </c>
      <c r="AG2233">
        <v>0</v>
      </c>
      <c r="AH2233" t="s">
        <v>195</v>
      </c>
      <c r="AI2233">
        <v>12</v>
      </c>
      <c r="AJ2233" t="s">
        <v>97</v>
      </c>
      <c r="AK2233">
        <v>18350000</v>
      </c>
      <c r="AL2233">
        <v>220200000</v>
      </c>
      <c r="AM2233" t="s">
        <v>195</v>
      </c>
      <c r="AN2233">
        <v>0</v>
      </c>
      <c r="AO2233" t="s">
        <v>4943</v>
      </c>
      <c r="AP2233">
        <v>1243723</v>
      </c>
      <c r="AQ2233">
        <v>5737449</v>
      </c>
      <c r="AR2233">
        <v>16363648</v>
      </c>
      <c r="AS2233">
        <v>17084653</v>
      </c>
      <c r="AT2233">
        <v>18639718</v>
      </c>
      <c r="AU2233">
        <v>21092584</v>
      </c>
      <c r="AV2233">
        <v>20889349</v>
      </c>
      <c r="AW2233">
        <v>34042144</v>
      </c>
      <c r="AX2233">
        <v>32861648</v>
      </c>
      <c r="AY2233">
        <v>28150759</v>
      </c>
      <c r="AZ2233">
        <v>23243271</v>
      </c>
      <c r="BA2233">
        <v>851054</v>
      </c>
      <c r="BB2233" t="s">
        <v>3796</v>
      </c>
      <c r="BC2233" t="s">
        <v>3797</v>
      </c>
      <c r="BD2233" t="s">
        <v>3813</v>
      </c>
      <c r="BE2233" t="s">
        <v>4605</v>
      </c>
      <c r="BF2233" t="s">
        <v>3734</v>
      </c>
      <c r="BG2233" t="s">
        <v>5747</v>
      </c>
      <c r="BH2233" t="s">
        <v>4947</v>
      </c>
      <c r="BI2233" t="s">
        <v>195</v>
      </c>
      <c r="BJ2233" t="s">
        <v>195</v>
      </c>
      <c r="BK2233" t="s">
        <v>3832</v>
      </c>
      <c r="BL2233" t="s">
        <v>7615</v>
      </c>
      <c r="BM2233" t="s">
        <v>4949</v>
      </c>
      <c r="BN2233" t="s">
        <v>5740</v>
      </c>
      <c r="BO2233" t="s">
        <v>4950</v>
      </c>
      <c r="BP2233" s="441" t="str">
        <f t="shared" si="34"/>
        <v>WA.2378.EBA.994.002.AG.523121</v>
      </c>
    </row>
    <row r="2234" spans="1:68">
      <c r="A2234" t="s">
        <v>4935</v>
      </c>
      <c r="B2234" t="s">
        <v>4936</v>
      </c>
      <c r="C2234" t="s">
        <v>4937</v>
      </c>
      <c r="D2234" t="s">
        <v>3795</v>
      </c>
      <c r="E2234" t="s">
        <v>197</v>
      </c>
      <c r="F2234" t="s">
        <v>3812</v>
      </c>
      <c r="G2234" t="s">
        <v>820</v>
      </c>
      <c r="H2234" t="s">
        <v>4938</v>
      </c>
      <c r="I2234">
        <v>9</v>
      </c>
      <c r="J2234" t="s">
        <v>5716</v>
      </c>
      <c r="K2234">
        <v>1</v>
      </c>
      <c r="L2234" t="s">
        <v>546</v>
      </c>
      <c r="M2234" t="s">
        <v>2018</v>
      </c>
      <c r="N2234" t="s">
        <v>112</v>
      </c>
      <c r="O2234" t="s">
        <v>556</v>
      </c>
      <c r="P2234" t="s">
        <v>8</v>
      </c>
      <c r="Q2234" t="s">
        <v>4570</v>
      </c>
      <c r="R2234" t="s">
        <v>4940</v>
      </c>
      <c r="S2234" t="s">
        <v>195</v>
      </c>
      <c r="T2234" t="s">
        <v>4570</v>
      </c>
      <c r="U2234" t="s">
        <v>4570</v>
      </c>
      <c r="V2234" t="s">
        <v>6441</v>
      </c>
      <c r="W2234" t="s">
        <v>5265</v>
      </c>
      <c r="X2234" t="s">
        <v>7616</v>
      </c>
      <c r="Y2234" t="s">
        <v>7617</v>
      </c>
      <c r="Z2234" t="s">
        <v>8</v>
      </c>
      <c r="AA2234">
        <v>0</v>
      </c>
      <c r="AB2234" t="s">
        <v>195</v>
      </c>
      <c r="AC2234">
        <v>0</v>
      </c>
      <c r="AD2234" t="s">
        <v>195</v>
      </c>
      <c r="AE2234">
        <v>0</v>
      </c>
      <c r="AF2234" t="s">
        <v>195</v>
      </c>
      <c r="AG2234">
        <v>0</v>
      </c>
      <c r="AH2234" t="s">
        <v>195</v>
      </c>
      <c r="AI2234">
        <v>1</v>
      </c>
      <c r="AJ2234" t="s">
        <v>1651</v>
      </c>
      <c r="AK2234">
        <v>50000000</v>
      </c>
      <c r="AL2234">
        <v>50000000</v>
      </c>
      <c r="AM2234" t="s">
        <v>195</v>
      </c>
      <c r="AN2234">
        <v>0</v>
      </c>
      <c r="AO2234" t="s">
        <v>4943</v>
      </c>
      <c r="AP2234">
        <v>282408</v>
      </c>
      <c r="AQ2234">
        <v>1302781</v>
      </c>
      <c r="AR2234">
        <v>3715633</v>
      </c>
      <c r="AS2234">
        <v>3879349</v>
      </c>
      <c r="AT2234">
        <v>4232452</v>
      </c>
      <c r="AU2234">
        <v>4789415</v>
      </c>
      <c r="AV2234">
        <v>4743267</v>
      </c>
      <c r="AW2234">
        <v>7729824</v>
      </c>
      <c r="AX2234">
        <v>7461773</v>
      </c>
      <c r="AY2234">
        <v>6392089</v>
      </c>
      <c r="AZ2234">
        <v>5277764</v>
      </c>
      <c r="BA2234">
        <v>193245</v>
      </c>
      <c r="BB2234" t="s">
        <v>3796</v>
      </c>
      <c r="BC2234" t="s">
        <v>3797</v>
      </c>
      <c r="BD2234" t="s">
        <v>3813</v>
      </c>
      <c r="BE2234" t="s">
        <v>4605</v>
      </c>
      <c r="BF2234" t="s">
        <v>3734</v>
      </c>
      <c r="BG2234" t="s">
        <v>5747</v>
      </c>
      <c r="BH2234" t="s">
        <v>4947</v>
      </c>
      <c r="BI2234" t="s">
        <v>195</v>
      </c>
      <c r="BJ2234" t="s">
        <v>195</v>
      </c>
      <c r="BK2234" t="s">
        <v>3832</v>
      </c>
      <c r="BL2234" t="s">
        <v>7618</v>
      </c>
      <c r="BM2234" t="s">
        <v>4949</v>
      </c>
      <c r="BN2234" t="s">
        <v>5740</v>
      </c>
      <c r="BO2234" t="s">
        <v>4950</v>
      </c>
      <c r="BP2234" s="441" t="str">
        <f t="shared" si="34"/>
        <v>WA.2378.EBA.994.002.AG.523121</v>
      </c>
    </row>
    <row r="2235" spans="1:68">
      <c r="A2235" t="s">
        <v>4935</v>
      </c>
      <c r="B2235" t="s">
        <v>4936</v>
      </c>
      <c r="C2235" t="s">
        <v>4937</v>
      </c>
      <c r="D2235" t="s">
        <v>3795</v>
      </c>
      <c r="E2235" t="s">
        <v>197</v>
      </c>
      <c r="F2235" t="s">
        <v>3812</v>
      </c>
      <c r="G2235" t="s">
        <v>820</v>
      </c>
      <c r="H2235" t="s">
        <v>4938</v>
      </c>
      <c r="I2235">
        <v>9</v>
      </c>
      <c r="J2235" t="s">
        <v>5716</v>
      </c>
      <c r="K2235">
        <v>1</v>
      </c>
      <c r="L2235" t="s">
        <v>546</v>
      </c>
      <c r="M2235" t="s">
        <v>2018</v>
      </c>
      <c r="N2235" t="s">
        <v>112</v>
      </c>
      <c r="O2235" t="s">
        <v>556</v>
      </c>
      <c r="P2235" t="s">
        <v>8</v>
      </c>
      <c r="Q2235" t="s">
        <v>4570</v>
      </c>
      <c r="R2235" t="s">
        <v>4940</v>
      </c>
      <c r="S2235" t="s">
        <v>195</v>
      </c>
      <c r="T2235" t="s">
        <v>4570</v>
      </c>
      <c r="U2235" t="s">
        <v>4570</v>
      </c>
      <c r="V2235" t="s">
        <v>5722</v>
      </c>
      <c r="W2235" t="s">
        <v>5269</v>
      </c>
      <c r="X2235" t="s">
        <v>7619</v>
      </c>
      <c r="Y2235" t="s">
        <v>7620</v>
      </c>
      <c r="Z2235" t="s">
        <v>8</v>
      </c>
      <c r="AA2235">
        <v>0</v>
      </c>
      <c r="AB2235" t="s">
        <v>195</v>
      </c>
      <c r="AC2235">
        <v>0</v>
      </c>
      <c r="AD2235" t="s">
        <v>195</v>
      </c>
      <c r="AE2235">
        <v>0</v>
      </c>
      <c r="AF2235" t="s">
        <v>195</v>
      </c>
      <c r="AG2235">
        <v>0</v>
      </c>
      <c r="AH2235" t="s">
        <v>195</v>
      </c>
      <c r="AI2235">
        <v>50</v>
      </c>
      <c r="AJ2235" t="s">
        <v>2038</v>
      </c>
      <c r="AK2235">
        <v>330000</v>
      </c>
      <c r="AL2235">
        <v>16500000</v>
      </c>
      <c r="AM2235" t="s">
        <v>195</v>
      </c>
      <c r="AN2235">
        <v>0</v>
      </c>
      <c r="AO2235" t="s">
        <v>4943</v>
      </c>
      <c r="AP2235">
        <v>93195</v>
      </c>
      <c r="AQ2235">
        <v>429918</v>
      </c>
      <c r="AR2235">
        <v>1226159</v>
      </c>
      <c r="AS2235">
        <v>1280185</v>
      </c>
      <c r="AT2235">
        <v>1396709</v>
      </c>
      <c r="AU2235">
        <v>1580507</v>
      </c>
      <c r="AV2235">
        <v>1565278</v>
      </c>
      <c r="AW2235">
        <v>2550842</v>
      </c>
      <c r="AX2235">
        <v>2462385</v>
      </c>
      <c r="AY2235">
        <v>2109389</v>
      </c>
      <c r="AZ2235">
        <v>1741662</v>
      </c>
      <c r="BA2235">
        <v>63771</v>
      </c>
      <c r="BB2235" t="s">
        <v>3796</v>
      </c>
      <c r="BC2235" t="s">
        <v>3797</v>
      </c>
      <c r="BD2235" t="s">
        <v>3813</v>
      </c>
      <c r="BE2235" t="s">
        <v>4605</v>
      </c>
      <c r="BF2235" t="s">
        <v>3734</v>
      </c>
      <c r="BG2235" t="s">
        <v>5747</v>
      </c>
      <c r="BH2235" t="s">
        <v>4947</v>
      </c>
      <c r="BI2235" t="s">
        <v>195</v>
      </c>
      <c r="BJ2235" t="s">
        <v>195</v>
      </c>
      <c r="BK2235" t="s">
        <v>3832</v>
      </c>
      <c r="BL2235" t="s">
        <v>7621</v>
      </c>
      <c r="BM2235" t="s">
        <v>4949</v>
      </c>
      <c r="BN2235" t="s">
        <v>5740</v>
      </c>
      <c r="BO2235" t="s">
        <v>4950</v>
      </c>
      <c r="BP2235" s="441" t="str">
        <f t="shared" si="34"/>
        <v>WA.2378.EBA.994.002.AG.523121</v>
      </c>
    </row>
    <row r="2236" spans="1:68">
      <c r="A2236" t="s">
        <v>4935</v>
      </c>
      <c r="B2236" t="s">
        <v>4936</v>
      </c>
      <c r="C2236" t="s">
        <v>4937</v>
      </c>
      <c r="D2236" t="s">
        <v>3795</v>
      </c>
      <c r="E2236" t="s">
        <v>197</v>
      </c>
      <c r="F2236" t="s">
        <v>3812</v>
      </c>
      <c r="G2236" t="s">
        <v>820</v>
      </c>
      <c r="H2236" t="s">
        <v>4938</v>
      </c>
      <c r="I2236">
        <v>9</v>
      </c>
      <c r="J2236" t="s">
        <v>5716</v>
      </c>
      <c r="K2236">
        <v>1</v>
      </c>
      <c r="L2236" t="s">
        <v>546</v>
      </c>
      <c r="M2236" t="s">
        <v>2018</v>
      </c>
      <c r="N2236" t="s">
        <v>112</v>
      </c>
      <c r="O2236" t="s">
        <v>556</v>
      </c>
      <c r="P2236" t="s">
        <v>8</v>
      </c>
      <c r="Q2236" t="s">
        <v>4570</v>
      </c>
      <c r="R2236" t="s">
        <v>4940</v>
      </c>
      <c r="S2236" t="s">
        <v>195</v>
      </c>
      <c r="T2236" t="s">
        <v>4570</v>
      </c>
      <c r="U2236" t="s">
        <v>4570</v>
      </c>
      <c r="V2236" t="s">
        <v>7471</v>
      </c>
      <c r="W2236" t="s">
        <v>5413</v>
      </c>
      <c r="X2236" t="s">
        <v>7622</v>
      </c>
      <c r="Y2236" t="s">
        <v>7623</v>
      </c>
      <c r="Z2236" t="s">
        <v>8</v>
      </c>
      <c r="AA2236">
        <v>0</v>
      </c>
      <c r="AB2236" t="s">
        <v>195</v>
      </c>
      <c r="AC2236">
        <v>0</v>
      </c>
      <c r="AD2236" t="s">
        <v>195</v>
      </c>
      <c r="AE2236">
        <v>0</v>
      </c>
      <c r="AF2236" t="s">
        <v>195</v>
      </c>
      <c r="AG2236">
        <v>0</v>
      </c>
      <c r="AH2236" t="s">
        <v>195</v>
      </c>
      <c r="AI2236">
        <v>3</v>
      </c>
      <c r="AJ2236" t="s">
        <v>42</v>
      </c>
      <c r="AK2236">
        <v>3500000</v>
      </c>
      <c r="AL2236">
        <v>10500000</v>
      </c>
      <c r="AM2236" t="s">
        <v>195</v>
      </c>
      <c r="AN2236">
        <v>0</v>
      </c>
      <c r="AO2236" t="s">
        <v>4943</v>
      </c>
      <c r="AP2236">
        <v>59306</v>
      </c>
      <c r="AQ2236">
        <v>273584</v>
      </c>
      <c r="AR2236">
        <v>780283</v>
      </c>
      <c r="AS2236">
        <v>814663</v>
      </c>
      <c r="AT2236">
        <v>888815</v>
      </c>
      <c r="AU2236">
        <v>1005777</v>
      </c>
      <c r="AV2236">
        <v>996086</v>
      </c>
      <c r="AW2236">
        <v>1623263</v>
      </c>
      <c r="AX2236">
        <v>1566972</v>
      </c>
      <c r="AY2236">
        <v>1342339</v>
      </c>
      <c r="AZ2236">
        <v>1108330</v>
      </c>
      <c r="BA2236">
        <v>40582</v>
      </c>
      <c r="BB2236" t="s">
        <v>3796</v>
      </c>
      <c r="BC2236" t="s">
        <v>3797</v>
      </c>
      <c r="BD2236" t="s">
        <v>3813</v>
      </c>
      <c r="BE2236" t="s">
        <v>4605</v>
      </c>
      <c r="BF2236" t="s">
        <v>3734</v>
      </c>
      <c r="BG2236" t="s">
        <v>5747</v>
      </c>
      <c r="BH2236" t="s">
        <v>4947</v>
      </c>
      <c r="BI2236" t="s">
        <v>195</v>
      </c>
      <c r="BJ2236" t="s">
        <v>195</v>
      </c>
      <c r="BK2236" t="s">
        <v>3832</v>
      </c>
      <c r="BL2236" t="s">
        <v>7624</v>
      </c>
      <c r="BM2236" t="s">
        <v>4949</v>
      </c>
      <c r="BN2236" t="s">
        <v>5740</v>
      </c>
      <c r="BO2236" t="s">
        <v>4950</v>
      </c>
      <c r="BP2236" s="441" t="str">
        <f t="shared" si="34"/>
        <v>WA.2378.EBA.994.002.AG.523121</v>
      </c>
    </row>
    <row r="2237" spans="1:68">
      <c r="A2237" t="s">
        <v>4935</v>
      </c>
      <c r="B2237" t="s">
        <v>4936</v>
      </c>
      <c r="C2237" t="s">
        <v>4937</v>
      </c>
      <c r="D2237" t="s">
        <v>3795</v>
      </c>
      <c r="E2237" t="s">
        <v>197</v>
      </c>
      <c r="F2237" t="s">
        <v>3812</v>
      </c>
      <c r="G2237" t="s">
        <v>820</v>
      </c>
      <c r="H2237" t="s">
        <v>4938</v>
      </c>
      <c r="I2237">
        <v>9</v>
      </c>
      <c r="J2237" t="s">
        <v>5716</v>
      </c>
      <c r="K2237">
        <v>1</v>
      </c>
      <c r="L2237" t="s">
        <v>546</v>
      </c>
      <c r="M2237" t="s">
        <v>2018</v>
      </c>
      <c r="N2237" t="s">
        <v>112</v>
      </c>
      <c r="O2237" t="s">
        <v>556</v>
      </c>
      <c r="P2237" t="s">
        <v>8</v>
      </c>
      <c r="Q2237" t="s">
        <v>4570</v>
      </c>
      <c r="R2237" t="s">
        <v>4940</v>
      </c>
      <c r="S2237" t="s">
        <v>195</v>
      </c>
      <c r="T2237" t="s">
        <v>4570</v>
      </c>
      <c r="U2237" t="s">
        <v>4570</v>
      </c>
      <c r="V2237" t="s">
        <v>7475</v>
      </c>
      <c r="W2237" t="s">
        <v>5417</v>
      </c>
      <c r="X2237" t="s">
        <v>7625</v>
      </c>
      <c r="Y2237" t="s">
        <v>7626</v>
      </c>
      <c r="Z2237" t="s">
        <v>8</v>
      </c>
      <c r="AA2237">
        <v>0</v>
      </c>
      <c r="AB2237" t="s">
        <v>195</v>
      </c>
      <c r="AC2237">
        <v>0</v>
      </c>
      <c r="AD2237" t="s">
        <v>195</v>
      </c>
      <c r="AE2237">
        <v>0</v>
      </c>
      <c r="AF2237" t="s">
        <v>195</v>
      </c>
      <c r="AG2237">
        <v>0</v>
      </c>
      <c r="AH2237" t="s">
        <v>195</v>
      </c>
      <c r="AI2237">
        <v>5</v>
      </c>
      <c r="AJ2237" t="s">
        <v>42</v>
      </c>
      <c r="AK2237">
        <v>25000000</v>
      </c>
      <c r="AL2237">
        <v>125000000</v>
      </c>
      <c r="AM2237" t="s">
        <v>195</v>
      </c>
      <c r="AN2237">
        <v>0</v>
      </c>
      <c r="AO2237" t="s">
        <v>4943</v>
      </c>
      <c r="AP2237">
        <v>706019</v>
      </c>
      <c r="AQ2237">
        <v>3256953</v>
      </c>
      <c r="AR2237">
        <v>9289083</v>
      </c>
      <c r="AS2237">
        <v>9698372</v>
      </c>
      <c r="AT2237">
        <v>10581130</v>
      </c>
      <c r="AU2237">
        <v>11973538</v>
      </c>
      <c r="AV2237">
        <v>11858168</v>
      </c>
      <c r="AW2237">
        <v>19324559</v>
      </c>
      <c r="AX2237">
        <v>18654432</v>
      </c>
      <c r="AY2237">
        <v>15980222</v>
      </c>
      <c r="AZ2237">
        <v>13194409</v>
      </c>
      <c r="BA2237">
        <v>483115</v>
      </c>
      <c r="BB2237" t="s">
        <v>3796</v>
      </c>
      <c r="BC2237" t="s">
        <v>3797</v>
      </c>
      <c r="BD2237" t="s">
        <v>3813</v>
      </c>
      <c r="BE2237" t="s">
        <v>4605</v>
      </c>
      <c r="BF2237" t="s">
        <v>3734</v>
      </c>
      <c r="BG2237" t="s">
        <v>5747</v>
      </c>
      <c r="BH2237" t="s">
        <v>4947</v>
      </c>
      <c r="BI2237" t="s">
        <v>195</v>
      </c>
      <c r="BJ2237" t="s">
        <v>195</v>
      </c>
      <c r="BK2237" t="s">
        <v>3832</v>
      </c>
      <c r="BL2237" t="s">
        <v>7627</v>
      </c>
      <c r="BM2237" t="s">
        <v>4949</v>
      </c>
      <c r="BN2237" t="s">
        <v>5740</v>
      </c>
      <c r="BO2237" t="s">
        <v>4950</v>
      </c>
      <c r="BP2237" s="441" t="str">
        <f t="shared" si="34"/>
        <v>WA.2378.EBA.994.002.AG.523121</v>
      </c>
    </row>
    <row r="2238" spans="1:68">
      <c r="A2238" t="s">
        <v>4935</v>
      </c>
      <c r="B2238" t="s">
        <v>4936</v>
      </c>
      <c r="C2238" t="s">
        <v>4937</v>
      </c>
      <c r="D2238" t="s">
        <v>3795</v>
      </c>
      <c r="E2238" t="s">
        <v>197</v>
      </c>
      <c r="F2238" t="s">
        <v>3812</v>
      </c>
      <c r="G2238" t="s">
        <v>820</v>
      </c>
      <c r="H2238" t="s">
        <v>4938</v>
      </c>
      <c r="I2238">
        <v>9</v>
      </c>
      <c r="J2238" t="s">
        <v>5716</v>
      </c>
      <c r="K2238">
        <v>1</v>
      </c>
      <c r="L2238" t="s">
        <v>546</v>
      </c>
      <c r="M2238" t="s">
        <v>2018</v>
      </c>
      <c r="N2238" t="s">
        <v>112</v>
      </c>
      <c r="O2238" t="s">
        <v>556</v>
      </c>
      <c r="P2238" t="s">
        <v>8</v>
      </c>
      <c r="Q2238" t="s">
        <v>4570</v>
      </c>
      <c r="R2238" t="s">
        <v>4940</v>
      </c>
      <c r="S2238" t="s">
        <v>195</v>
      </c>
      <c r="T2238" t="s">
        <v>4570</v>
      </c>
      <c r="U2238" t="s">
        <v>4570</v>
      </c>
      <c r="V2238" t="s">
        <v>5741</v>
      </c>
      <c r="W2238" t="s">
        <v>5395</v>
      </c>
      <c r="X2238" t="s">
        <v>7628</v>
      </c>
      <c r="Y2238" t="s">
        <v>7629</v>
      </c>
      <c r="Z2238" t="s">
        <v>8</v>
      </c>
      <c r="AA2238">
        <v>0</v>
      </c>
      <c r="AB2238" t="s">
        <v>195</v>
      </c>
      <c r="AC2238">
        <v>0</v>
      </c>
      <c r="AD2238" t="s">
        <v>195</v>
      </c>
      <c r="AE2238">
        <v>0</v>
      </c>
      <c r="AF2238" t="s">
        <v>195</v>
      </c>
      <c r="AG2238">
        <v>0</v>
      </c>
      <c r="AH2238" t="s">
        <v>195</v>
      </c>
      <c r="AI2238">
        <v>2</v>
      </c>
      <c r="AJ2238" t="s">
        <v>106</v>
      </c>
      <c r="AK2238">
        <v>50000000</v>
      </c>
      <c r="AL2238">
        <v>100000000</v>
      </c>
      <c r="AM2238" t="s">
        <v>195</v>
      </c>
      <c r="AN2238">
        <v>0</v>
      </c>
      <c r="AO2238" t="s">
        <v>4943</v>
      </c>
      <c r="AP2238">
        <v>564815</v>
      </c>
      <c r="AQ2238">
        <v>2605563</v>
      </c>
      <c r="AR2238">
        <v>7431266</v>
      </c>
      <c r="AS2238">
        <v>7758698</v>
      </c>
      <c r="AT2238">
        <v>8464904</v>
      </c>
      <c r="AU2238">
        <v>9578830</v>
      </c>
      <c r="AV2238">
        <v>9486535</v>
      </c>
      <c r="AW2238">
        <v>15459648</v>
      </c>
      <c r="AX2238">
        <v>14923546</v>
      </c>
      <c r="AY2238">
        <v>12784178</v>
      </c>
      <c r="AZ2238">
        <v>10555527</v>
      </c>
      <c r="BA2238">
        <v>386490</v>
      </c>
      <c r="BB2238" t="s">
        <v>3796</v>
      </c>
      <c r="BC2238" t="s">
        <v>3797</v>
      </c>
      <c r="BD2238" t="s">
        <v>3813</v>
      </c>
      <c r="BE2238" t="s">
        <v>4605</v>
      </c>
      <c r="BF2238" t="s">
        <v>3734</v>
      </c>
      <c r="BG2238" t="s">
        <v>5747</v>
      </c>
      <c r="BH2238" t="s">
        <v>4947</v>
      </c>
      <c r="BI2238" t="s">
        <v>195</v>
      </c>
      <c r="BJ2238" t="s">
        <v>195</v>
      </c>
      <c r="BK2238" t="s">
        <v>3832</v>
      </c>
      <c r="BL2238" t="s">
        <v>7630</v>
      </c>
      <c r="BM2238" t="s">
        <v>4949</v>
      </c>
      <c r="BN2238" t="s">
        <v>5740</v>
      </c>
      <c r="BO2238" t="s">
        <v>4950</v>
      </c>
      <c r="BP2238" s="441" t="str">
        <f t="shared" si="34"/>
        <v>WA.2378.EBA.994.002.AG.523121</v>
      </c>
    </row>
    <row r="2239" spans="1:68">
      <c r="A2239" t="s">
        <v>4935</v>
      </c>
      <c r="B2239" t="s">
        <v>4936</v>
      </c>
      <c r="C2239" t="s">
        <v>4937</v>
      </c>
      <c r="D2239" t="s">
        <v>3795</v>
      </c>
      <c r="E2239" t="s">
        <v>197</v>
      </c>
      <c r="F2239" t="s">
        <v>3812</v>
      </c>
      <c r="G2239" t="s">
        <v>820</v>
      </c>
      <c r="H2239" t="s">
        <v>4938</v>
      </c>
      <c r="I2239">
        <v>9</v>
      </c>
      <c r="J2239" t="s">
        <v>5716</v>
      </c>
      <c r="K2239">
        <v>1</v>
      </c>
      <c r="L2239" t="s">
        <v>546</v>
      </c>
      <c r="M2239" t="s">
        <v>2018</v>
      </c>
      <c r="N2239" t="s">
        <v>112</v>
      </c>
      <c r="O2239" t="s">
        <v>556</v>
      </c>
      <c r="P2239" t="s">
        <v>8</v>
      </c>
      <c r="Q2239" t="s">
        <v>4570</v>
      </c>
      <c r="R2239" t="s">
        <v>4940</v>
      </c>
      <c r="S2239" t="s">
        <v>195</v>
      </c>
      <c r="T2239" t="s">
        <v>4570</v>
      </c>
      <c r="U2239" t="s">
        <v>4570</v>
      </c>
      <c r="V2239" t="s">
        <v>4951</v>
      </c>
      <c r="W2239" t="s">
        <v>5401</v>
      </c>
      <c r="X2239" t="s">
        <v>7631</v>
      </c>
      <c r="Y2239" t="s">
        <v>4521</v>
      </c>
      <c r="Z2239" t="s">
        <v>8</v>
      </c>
      <c r="AA2239">
        <v>0</v>
      </c>
      <c r="AB2239" t="s">
        <v>195</v>
      </c>
      <c r="AC2239">
        <v>0</v>
      </c>
      <c r="AD2239" t="s">
        <v>195</v>
      </c>
      <c r="AE2239">
        <v>0</v>
      </c>
      <c r="AF2239" t="s">
        <v>195</v>
      </c>
      <c r="AG2239">
        <v>0</v>
      </c>
      <c r="AH2239" t="s">
        <v>195</v>
      </c>
      <c r="AI2239">
        <v>5</v>
      </c>
      <c r="AJ2239" t="s">
        <v>42</v>
      </c>
      <c r="AK2239">
        <v>690000</v>
      </c>
      <c r="AL2239">
        <v>3450000</v>
      </c>
      <c r="AM2239" t="s">
        <v>195</v>
      </c>
      <c r="AN2239">
        <v>0</v>
      </c>
      <c r="AO2239" t="s">
        <v>4943</v>
      </c>
      <c r="AP2239">
        <v>19486</v>
      </c>
      <c r="AQ2239">
        <v>89892</v>
      </c>
      <c r="AR2239">
        <v>256379</v>
      </c>
      <c r="AS2239">
        <v>267675</v>
      </c>
      <c r="AT2239">
        <v>292039</v>
      </c>
      <c r="AU2239">
        <v>330470</v>
      </c>
      <c r="AV2239">
        <v>327285</v>
      </c>
      <c r="AW2239">
        <v>533358</v>
      </c>
      <c r="AX2239">
        <v>514862</v>
      </c>
      <c r="AY2239">
        <v>441054</v>
      </c>
      <c r="AZ2239">
        <v>364166</v>
      </c>
      <c r="BA2239">
        <v>13334</v>
      </c>
      <c r="BB2239" t="s">
        <v>3796</v>
      </c>
      <c r="BC2239" t="s">
        <v>3797</v>
      </c>
      <c r="BD2239" t="s">
        <v>3813</v>
      </c>
      <c r="BE2239" t="s">
        <v>4605</v>
      </c>
      <c r="BF2239" t="s">
        <v>3734</v>
      </c>
      <c r="BG2239" t="s">
        <v>5747</v>
      </c>
      <c r="BH2239" t="s">
        <v>4947</v>
      </c>
      <c r="BI2239" t="s">
        <v>195</v>
      </c>
      <c r="BJ2239" t="s">
        <v>195</v>
      </c>
      <c r="BK2239" t="s">
        <v>3832</v>
      </c>
      <c r="BL2239" t="s">
        <v>7632</v>
      </c>
      <c r="BM2239" t="s">
        <v>4949</v>
      </c>
      <c r="BN2239" t="s">
        <v>5740</v>
      </c>
      <c r="BO2239" t="s">
        <v>4950</v>
      </c>
      <c r="BP2239" s="441" t="str">
        <f t="shared" si="34"/>
        <v>WA.2378.EBA.994.002.AG.523121</v>
      </c>
    </row>
    <row r="2240" spans="1:68">
      <c r="A2240" t="s">
        <v>4935</v>
      </c>
      <c r="B2240" t="s">
        <v>4936</v>
      </c>
      <c r="C2240" t="s">
        <v>4937</v>
      </c>
      <c r="D2240" t="s">
        <v>3795</v>
      </c>
      <c r="E2240" t="s">
        <v>197</v>
      </c>
      <c r="F2240" t="s">
        <v>3812</v>
      </c>
      <c r="G2240" t="s">
        <v>820</v>
      </c>
      <c r="H2240" t="s">
        <v>4938</v>
      </c>
      <c r="I2240">
        <v>9</v>
      </c>
      <c r="J2240" t="s">
        <v>5716</v>
      </c>
      <c r="K2240">
        <v>1</v>
      </c>
      <c r="L2240" t="s">
        <v>546</v>
      </c>
      <c r="M2240" t="s">
        <v>2018</v>
      </c>
      <c r="N2240" t="s">
        <v>112</v>
      </c>
      <c r="O2240" t="s">
        <v>556</v>
      </c>
      <c r="P2240" t="s">
        <v>8</v>
      </c>
      <c r="Q2240" t="s">
        <v>4570</v>
      </c>
      <c r="R2240" t="s">
        <v>4940</v>
      </c>
      <c r="S2240" t="s">
        <v>195</v>
      </c>
      <c r="T2240" t="s">
        <v>4570</v>
      </c>
      <c r="U2240" t="s">
        <v>4570</v>
      </c>
      <c r="V2240" t="s">
        <v>7485</v>
      </c>
      <c r="W2240" t="s">
        <v>3769</v>
      </c>
      <c r="X2240" t="s">
        <v>7633</v>
      </c>
      <c r="Y2240" t="s">
        <v>7634</v>
      </c>
      <c r="Z2240" t="s">
        <v>8</v>
      </c>
      <c r="AA2240">
        <v>0</v>
      </c>
      <c r="AB2240" t="s">
        <v>195</v>
      </c>
      <c r="AC2240">
        <v>0</v>
      </c>
      <c r="AD2240" t="s">
        <v>195</v>
      </c>
      <c r="AE2240">
        <v>0</v>
      </c>
      <c r="AF2240" t="s">
        <v>195</v>
      </c>
      <c r="AG2240">
        <v>0</v>
      </c>
      <c r="AH2240" t="s">
        <v>195</v>
      </c>
      <c r="AI2240">
        <v>1</v>
      </c>
      <c r="AJ2240" t="s">
        <v>1651</v>
      </c>
      <c r="AK2240">
        <v>150000000</v>
      </c>
      <c r="AL2240">
        <v>150000000</v>
      </c>
      <c r="AM2240" t="s">
        <v>195</v>
      </c>
      <c r="AN2240">
        <v>0</v>
      </c>
      <c r="AO2240" t="s">
        <v>4943</v>
      </c>
      <c r="AP2240">
        <v>847223</v>
      </c>
      <c r="AQ2240">
        <v>3908344</v>
      </c>
      <c r="AR2240">
        <v>11146899</v>
      </c>
      <c r="AS2240">
        <v>11638047</v>
      </c>
      <c r="AT2240">
        <v>12697355</v>
      </c>
      <c r="AU2240">
        <v>14368245</v>
      </c>
      <c r="AV2240">
        <v>14229802</v>
      </c>
      <c r="AW2240">
        <v>23189471</v>
      </c>
      <c r="AX2240">
        <v>22385319</v>
      </c>
      <c r="AY2240">
        <v>19176266</v>
      </c>
      <c r="AZ2240">
        <v>15833291</v>
      </c>
      <c r="BA2240">
        <v>579738</v>
      </c>
      <c r="BB2240" t="s">
        <v>3796</v>
      </c>
      <c r="BC2240" t="s">
        <v>3797</v>
      </c>
      <c r="BD2240" t="s">
        <v>3813</v>
      </c>
      <c r="BE2240" t="s">
        <v>4605</v>
      </c>
      <c r="BF2240" t="s">
        <v>3734</v>
      </c>
      <c r="BG2240" t="s">
        <v>5747</v>
      </c>
      <c r="BH2240" t="s">
        <v>4947</v>
      </c>
      <c r="BI2240" t="s">
        <v>195</v>
      </c>
      <c r="BJ2240" t="s">
        <v>195</v>
      </c>
      <c r="BK2240" t="s">
        <v>3832</v>
      </c>
      <c r="BL2240" t="s">
        <v>7635</v>
      </c>
      <c r="BM2240" t="s">
        <v>4949</v>
      </c>
      <c r="BN2240" t="s">
        <v>5740</v>
      </c>
      <c r="BO2240" t="s">
        <v>4950</v>
      </c>
      <c r="BP2240" s="441" t="str">
        <f t="shared" si="34"/>
        <v>WA.2378.EBA.994.002.AG.523121</v>
      </c>
    </row>
    <row r="2241" spans="1:68">
      <c r="A2241" t="s">
        <v>4935</v>
      </c>
      <c r="B2241" t="s">
        <v>4936</v>
      </c>
      <c r="C2241" t="s">
        <v>4937</v>
      </c>
      <c r="D2241" t="s">
        <v>3795</v>
      </c>
      <c r="E2241" t="s">
        <v>197</v>
      </c>
      <c r="F2241" t="s">
        <v>3812</v>
      </c>
      <c r="G2241" t="s">
        <v>820</v>
      </c>
      <c r="H2241" t="s">
        <v>4938</v>
      </c>
      <c r="I2241">
        <v>9</v>
      </c>
      <c r="J2241" t="s">
        <v>5716</v>
      </c>
      <c r="K2241">
        <v>1</v>
      </c>
      <c r="L2241" t="s">
        <v>546</v>
      </c>
      <c r="M2241" t="s">
        <v>2018</v>
      </c>
      <c r="N2241" t="s">
        <v>112</v>
      </c>
      <c r="O2241" t="s">
        <v>556</v>
      </c>
      <c r="P2241" t="s">
        <v>8</v>
      </c>
      <c r="Q2241" t="s">
        <v>4570</v>
      </c>
      <c r="R2241" t="s">
        <v>4940</v>
      </c>
      <c r="S2241" t="s">
        <v>195</v>
      </c>
      <c r="T2241" t="s">
        <v>4570</v>
      </c>
      <c r="U2241" t="s">
        <v>4570</v>
      </c>
      <c r="V2241" t="s">
        <v>5726</v>
      </c>
      <c r="W2241" t="s">
        <v>5727</v>
      </c>
      <c r="X2241" t="s">
        <v>7636</v>
      </c>
      <c r="Y2241" t="s">
        <v>7637</v>
      </c>
      <c r="Z2241" t="s">
        <v>8</v>
      </c>
      <c r="AA2241">
        <v>0</v>
      </c>
      <c r="AB2241" t="s">
        <v>195</v>
      </c>
      <c r="AC2241">
        <v>0</v>
      </c>
      <c r="AD2241" t="s">
        <v>195</v>
      </c>
      <c r="AE2241">
        <v>0</v>
      </c>
      <c r="AF2241" t="s">
        <v>195</v>
      </c>
      <c r="AG2241">
        <v>0</v>
      </c>
      <c r="AH2241" t="s">
        <v>195</v>
      </c>
      <c r="AI2241">
        <v>1</v>
      </c>
      <c r="AJ2241" t="s">
        <v>1651</v>
      </c>
      <c r="AK2241">
        <v>200000000</v>
      </c>
      <c r="AL2241">
        <v>200000000</v>
      </c>
      <c r="AM2241" t="s">
        <v>195</v>
      </c>
      <c r="AN2241">
        <v>0</v>
      </c>
      <c r="AO2241" t="s">
        <v>4943</v>
      </c>
      <c r="AP2241">
        <v>1129631</v>
      </c>
      <c r="AQ2241">
        <v>5211125</v>
      </c>
      <c r="AR2241">
        <v>14862532</v>
      </c>
      <c r="AS2241">
        <v>15517396</v>
      </c>
      <c r="AT2241">
        <v>16929807</v>
      </c>
      <c r="AU2241">
        <v>19157660</v>
      </c>
      <c r="AV2241">
        <v>18973069</v>
      </c>
      <c r="AW2241">
        <v>30919295</v>
      </c>
      <c r="AX2241">
        <v>29847092</v>
      </c>
      <c r="AY2241">
        <v>25568355</v>
      </c>
      <c r="AZ2241">
        <v>21111054</v>
      </c>
      <c r="BA2241">
        <v>772984</v>
      </c>
      <c r="BB2241" t="s">
        <v>3796</v>
      </c>
      <c r="BC2241" t="s">
        <v>3797</v>
      </c>
      <c r="BD2241" t="s">
        <v>3813</v>
      </c>
      <c r="BE2241" t="s">
        <v>4605</v>
      </c>
      <c r="BF2241" t="s">
        <v>3734</v>
      </c>
      <c r="BG2241" t="s">
        <v>5747</v>
      </c>
      <c r="BH2241" t="s">
        <v>4947</v>
      </c>
      <c r="BI2241" t="s">
        <v>195</v>
      </c>
      <c r="BJ2241" t="s">
        <v>195</v>
      </c>
      <c r="BK2241" t="s">
        <v>3832</v>
      </c>
      <c r="BL2241" t="s">
        <v>7638</v>
      </c>
      <c r="BM2241" t="s">
        <v>4949</v>
      </c>
      <c r="BN2241" t="s">
        <v>5740</v>
      </c>
      <c r="BO2241" t="s">
        <v>4950</v>
      </c>
      <c r="BP2241" s="441" t="str">
        <f t="shared" si="34"/>
        <v>WA.2378.EBA.994.002.AG.523121</v>
      </c>
    </row>
    <row r="2242" spans="1:68">
      <c r="A2242" t="s">
        <v>4935</v>
      </c>
      <c r="B2242" t="s">
        <v>4936</v>
      </c>
      <c r="C2242" t="s">
        <v>4937</v>
      </c>
      <c r="D2242" t="s">
        <v>3795</v>
      </c>
      <c r="E2242" t="s">
        <v>197</v>
      </c>
      <c r="F2242" t="s">
        <v>3812</v>
      </c>
      <c r="G2242" t="s">
        <v>820</v>
      </c>
      <c r="H2242" t="s">
        <v>4938</v>
      </c>
      <c r="I2242">
        <v>9</v>
      </c>
      <c r="J2242" t="s">
        <v>5716</v>
      </c>
      <c r="K2242">
        <v>1</v>
      </c>
      <c r="L2242" t="s">
        <v>546</v>
      </c>
      <c r="M2242" t="s">
        <v>2018</v>
      </c>
      <c r="N2242" t="s">
        <v>112</v>
      </c>
      <c r="O2242" t="s">
        <v>556</v>
      </c>
      <c r="P2242" t="s">
        <v>8</v>
      </c>
      <c r="Q2242" t="s">
        <v>4570</v>
      </c>
      <c r="R2242" t="s">
        <v>4940</v>
      </c>
      <c r="S2242" t="s">
        <v>195</v>
      </c>
      <c r="T2242" t="s">
        <v>4570</v>
      </c>
      <c r="U2242" t="s">
        <v>4570</v>
      </c>
      <c r="V2242" t="s">
        <v>6443</v>
      </c>
      <c r="W2242" t="s">
        <v>5735</v>
      </c>
      <c r="X2242" t="s">
        <v>7639</v>
      </c>
      <c r="Y2242" t="s">
        <v>7640</v>
      </c>
      <c r="Z2242" t="s">
        <v>8</v>
      </c>
      <c r="AA2242">
        <v>0</v>
      </c>
      <c r="AB2242" t="s">
        <v>195</v>
      </c>
      <c r="AC2242">
        <v>0</v>
      </c>
      <c r="AD2242" t="s">
        <v>195</v>
      </c>
      <c r="AE2242">
        <v>0</v>
      </c>
      <c r="AF2242" t="s">
        <v>195</v>
      </c>
      <c r="AG2242">
        <v>0</v>
      </c>
      <c r="AH2242" t="s">
        <v>195</v>
      </c>
      <c r="AI2242">
        <v>124</v>
      </c>
      <c r="AJ2242" t="s">
        <v>42</v>
      </c>
      <c r="AK2242">
        <v>610000</v>
      </c>
      <c r="AL2242">
        <v>75640000</v>
      </c>
      <c r="AM2242" t="s">
        <v>195</v>
      </c>
      <c r="AN2242">
        <v>0</v>
      </c>
      <c r="AO2242" t="s">
        <v>4943</v>
      </c>
      <c r="AP2242">
        <v>427226</v>
      </c>
      <c r="AQ2242">
        <v>1970847</v>
      </c>
      <c r="AR2242">
        <v>5621010</v>
      </c>
      <c r="AS2242">
        <v>5868679</v>
      </c>
      <c r="AT2242">
        <v>6402853</v>
      </c>
      <c r="AU2242">
        <v>7245427</v>
      </c>
      <c r="AV2242">
        <v>7175615</v>
      </c>
      <c r="AW2242">
        <v>11693677</v>
      </c>
      <c r="AX2242">
        <v>11288170</v>
      </c>
      <c r="AY2242">
        <v>9669952</v>
      </c>
      <c r="AZ2242">
        <v>7984201</v>
      </c>
      <c r="BA2242">
        <v>292343</v>
      </c>
      <c r="BB2242" t="s">
        <v>3796</v>
      </c>
      <c r="BC2242" t="s">
        <v>3797</v>
      </c>
      <c r="BD2242" t="s">
        <v>3813</v>
      </c>
      <c r="BE2242" t="s">
        <v>4605</v>
      </c>
      <c r="BF2242" t="s">
        <v>3734</v>
      </c>
      <c r="BG2242" t="s">
        <v>5747</v>
      </c>
      <c r="BH2242" t="s">
        <v>4947</v>
      </c>
      <c r="BI2242" t="s">
        <v>195</v>
      </c>
      <c r="BJ2242" t="s">
        <v>195</v>
      </c>
      <c r="BK2242" t="s">
        <v>3832</v>
      </c>
      <c r="BL2242" t="s">
        <v>7641</v>
      </c>
      <c r="BM2242" t="s">
        <v>4949</v>
      </c>
      <c r="BN2242" t="s">
        <v>5740</v>
      </c>
      <c r="BO2242" t="s">
        <v>4950</v>
      </c>
      <c r="BP2242" s="441" t="str">
        <f t="shared" ref="BP2242:BP2300" si="35">_xlfn.TEXTJOIN(".",TRUE,D2242,E2242,F2242,J2242,L2242,M2242,O2242)</f>
        <v>WA.2378.EBA.994.002.AG.523121</v>
      </c>
    </row>
    <row r="2243" spans="1:68">
      <c r="A2243" t="s">
        <v>4935</v>
      </c>
      <c r="B2243" t="s">
        <v>4936</v>
      </c>
      <c r="C2243" t="s">
        <v>4937</v>
      </c>
      <c r="D2243" t="s">
        <v>3795</v>
      </c>
      <c r="E2243" t="s">
        <v>197</v>
      </c>
      <c r="F2243" t="s">
        <v>3812</v>
      </c>
      <c r="G2243" t="s">
        <v>820</v>
      </c>
      <c r="H2243" t="s">
        <v>4938</v>
      </c>
      <c r="I2243">
        <v>9</v>
      </c>
      <c r="J2243" t="s">
        <v>5716</v>
      </c>
      <c r="K2243">
        <v>1</v>
      </c>
      <c r="L2243" t="s">
        <v>546</v>
      </c>
      <c r="M2243" t="s">
        <v>2018</v>
      </c>
      <c r="N2243" t="s">
        <v>112</v>
      </c>
      <c r="O2243" t="s">
        <v>556</v>
      </c>
      <c r="P2243" t="s">
        <v>8</v>
      </c>
      <c r="Q2243" t="s">
        <v>4570</v>
      </c>
      <c r="R2243" t="s">
        <v>4940</v>
      </c>
      <c r="S2243" t="s">
        <v>195</v>
      </c>
      <c r="T2243" t="s">
        <v>4570</v>
      </c>
      <c r="U2243" t="s">
        <v>4570</v>
      </c>
      <c r="V2243" t="s">
        <v>6444</v>
      </c>
      <c r="W2243" t="s">
        <v>6441</v>
      </c>
      <c r="X2243" t="s">
        <v>7642</v>
      </c>
      <c r="Y2243" t="s">
        <v>7643</v>
      </c>
      <c r="Z2243" t="s">
        <v>8</v>
      </c>
      <c r="AA2243">
        <v>0</v>
      </c>
      <c r="AB2243" t="s">
        <v>195</v>
      </c>
      <c r="AC2243">
        <v>0</v>
      </c>
      <c r="AD2243" t="s">
        <v>195</v>
      </c>
      <c r="AE2243">
        <v>0</v>
      </c>
      <c r="AF2243" t="s">
        <v>195</v>
      </c>
      <c r="AG2243">
        <v>0</v>
      </c>
      <c r="AH2243" t="s">
        <v>195</v>
      </c>
      <c r="AI2243">
        <v>1</v>
      </c>
      <c r="AJ2243" t="s">
        <v>1651</v>
      </c>
      <c r="AK2243">
        <v>250000000</v>
      </c>
      <c r="AL2243">
        <v>250000000</v>
      </c>
      <c r="AM2243" t="s">
        <v>195</v>
      </c>
      <c r="AN2243">
        <v>0</v>
      </c>
      <c r="AO2243" t="s">
        <v>4943</v>
      </c>
      <c r="AP2243">
        <v>1412038</v>
      </c>
      <c r="AQ2243">
        <v>6513906</v>
      </c>
      <c r="AR2243">
        <v>18578166</v>
      </c>
      <c r="AS2243">
        <v>19396745</v>
      </c>
      <c r="AT2243">
        <v>21162259</v>
      </c>
      <c r="AU2243">
        <v>23947076</v>
      </c>
      <c r="AV2243">
        <v>23716337</v>
      </c>
      <c r="AW2243">
        <v>38649119</v>
      </c>
      <c r="AX2243">
        <v>37308865</v>
      </c>
      <c r="AY2243">
        <v>31960444</v>
      </c>
      <c r="AZ2243">
        <v>26388818</v>
      </c>
      <c r="BA2243">
        <v>966227</v>
      </c>
      <c r="BB2243" t="s">
        <v>3796</v>
      </c>
      <c r="BC2243" t="s">
        <v>3797</v>
      </c>
      <c r="BD2243" t="s">
        <v>3813</v>
      </c>
      <c r="BE2243" t="s">
        <v>4605</v>
      </c>
      <c r="BF2243" t="s">
        <v>3734</v>
      </c>
      <c r="BG2243" t="s">
        <v>5747</v>
      </c>
      <c r="BH2243" t="s">
        <v>4947</v>
      </c>
      <c r="BI2243" t="s">
        <v>195</v>
      </c>
      <c r="BJ2243" t="s">
        <v>195</v>
      </c>
      <c r="BK2243" t="s">
        <v>3832</v>
      </c>
      <c r="BL2243" t="s">
        <v>7644</v>
      </c>
      <c r="BM2243" t="s">
        <v>4949</v>
      </c>
      <c r="BN2243" t="s">
        <v>5740</v>
      </c>
      <c r="BO2243" t="s">
        <v>4950</v>
      </c>
      <c r="BP2243" s="441" t="str">
        <f t="shared" si="35"/>
        <v>WA.2378.EBA.994.002.AG.523121</v>
      </c>
    </row>
    <row r="2244" spans="1:68">
      <c r="A2244" t="s">
        <v>4935</v>
      </c>
      <c r="B2244" t="s">
        <v>4936</v>
      </c>
      <c r="C2244" t="s">
        <v>4937</v>
      </c>
      <c r="D2244" t="s">
        <v>3795</v>
      </c>
      <c r="E2244" t="s">
        <v>197</v>
      </c>
      <c r="F2244" t="s">
        <v>3812</v>
      </c>
      <c r="G2244" t="s">
        <v>820</v>
      </c>
      <c r="H2244" t="s">
        <v>4938</v>
      </c>
      <c r="I2244">
        <v>9</v>
      </c>
      <c r="J2244" t="s">
        <v>5716</v>
      </c>
      <c r="K2244">
        <v>1</v>
      </c>
      <c r="L2244" t="s">
        <v>546</v>
      </c>
      <c r="M2244" t="s">
        <v>2018</v>
      </c>
      <c r="N2244" t="s">
        <v>112</v>
      </c>
      <c r="O2244" t="s">
        <v>556</v>
      </c>
      <c r="P2244" t="s">
        <v>8</v>
      </c>
      <c r="Q2244" t="s">
        <v>4570</v>
      </c>
      <c r="R2244" t="s">
        <v>4940</v>
      </c>
      <c r="S2244" t="s">
        <v>195</v>
      </c>
      <c r="T2244" t="s">
        <v>4570</v>
      </c>
      <c r="U2244" t="s">
        <v>4570</v>
      </c>
      <c r="V2244" t="s">
        <v>5731</v>
      </c>
      <c r="W2244" t="s">
        <v>5722</v>
      </c>
      <c r="X2244" t="s">
        <v>7645</v>
      </c>
      <c r="Y2244" t="s">
        <v>7646</v>
      </c>
      <c r="Z2244" t="s">
        <v>8</v>
      </c>
      <c r="AA2244">
        <v>0</v>
      </c>
      <c r="AB2244" t="s">
        <v>195</v>
      </c>
      <c r="AC2244">
        <v>0</v>
      </c>
      <c r="AD2244" t="s">
        <v>195</v>
      </c>
      <c r="AE2244">
        <v>0</v>
      </c>
      <c r="AF2244" t="s">
        <v>195</v>
      </c>
      <c r="AG2244">
        <v>0</v>
      </c>
      <c r="AH2244" t="s">
        <v>195</v>
      </c>
      <c r="AI2244">
        <v>1</v>
      </c>
      <c r="AJ2244" t="s">
        <v>1651</v>
      </c>
      <c r="AK2244">
        <v>50000000</v>
      </c>
      <c r="AL2244">
        <v>50000000</v>
      </c>
      <c r="AM2244" t="s">
        <v>195</v>
      </c>
      <c r="AN2244">
        <v>0</v>
      </c>
      <c r="AO2244" t="s">
        <v>4943</v>
      </c>
      <c r="AP2244">
        <v>282408</v>
      </c>
      <c r="AQ2244">
        <v>1302781</v>
      </c>
      <c r="AR2244">
        <v>3715633</v>
      </c>
      <c r="AS2244">
        <v>3879349</v>
      </c>
      <c r="AT2244">
        <v>4232452</v>
      </c>
      <c r="AU2244">
        <v>4789415</v>
      </c>
      <c r="AV2244">
        <v>4743267</v>
      </c>
      <c r="AW2244">
        <v>7729824</v>
      </c>
      <c r="AX2244">
        <v>7461773</v>
      </c>
      <c r="AY2244">
        <v>6392089</v>
      </c>
      <c r="AZ2244">
        <v>5277764</v>
      </c>
      <c r="BA2244">
        <v>193245</v>
      </c>
      <c r="BB2244" t="s">
        <v>3796</v>
      </c>
      <c r="BC2244" t="s">
        <v>3797</v>
      </c>
      <c r="BD2244" t="s">
        <v>3813</v>
      </c>
      <c r="BE2244" t="s">
        <v>4605</v>
      </c>
      <c r="BF2244" t="s">
        <v>3734</v>
      </c>
      <c r="BG2244" t="s">
        <v>5747</v>
      </c>
      <c r="BH2244" t="s">
        <v>4947</v>
      </c>
      <c r="BI2244" t="s">
        <v>195</v>
      </c>
      <c r="BJ2244" t="s">
        <v>195</v>
      </c>
      <c r="BK2244" t="s">
        <v>3832</v>
      </c>
      <c r="BL2244" t="s">
        <v>7647</v>
      </c>
      <c r="BM2244" t="s">
        <v>4949</v>
      </c>
      <c r="BN2244" t="s">
        <v>5740</v>
      </c>
      <c r="BO2244" t="s">
        <v>4950</v>
      </c>
      <c r="BP2244" s="441" t="str">
        <f t="shared" si="35"/>
        <v>WA.2378.EBA.994.002.AG.523121</v>
      </c>
    </row>
    <row r="2245" spans="1:68">
      <c r="A2245" t="s">
        <v>4935</v>
      </c>
      <c r="B2245" t="s">
        <v>4936</v>
      </c>
      <c r="C2245" t="s">
        <v>4937</v>
      </c>
      <c r="D2245" t="s">
        <v>3795</v>
      </c>
      <c r="E2245" t="s">
        <v>197</v>
      </c>
      <c r="F2245" t="s">
        <v>3812</v>
      </c>
      <c r="G2245" t="s">
        <v>820</v>
      </c>
      <c r="H2245" t="s">
        <v>4938</v>
      </c>
      <c r="I2245">
        <v>9</v>
      </c>
      <c r="J2245" t="s">
        <v>5716</v>
      </c>
      <c r="K2245">
        <v>1</v>
      </c>
      <c r="L2245" t="s">
        <v>546</v>
      </c>
      <c r="M2245" t="s">
        <v>2018</v>
      </c>
      <c r="N2245" t="s">
        <v>112</v>
      </c>
      <c r="O2245" t="s">
        <v>556</v>
      </c>
      <c r="P2245" t="s">
        <v>8</v>
      </c>
      <c r="Q2245" t="s">
        <v>4570</v>
      </c>
      <c r="R2245" t="s">
        <v>4940</v>
      </c>
      <c r="S2245" t="s">
        <v>195</v>
      </c>
      <c r="T2245" t="s">
        <v>4570</v>
      </c>
      <c r="U2245" t="s">
        <v>4570</v>
      </c>
      <c r="V2245" t="s">
        <v>5001</v>
      </c>
      <c r="W2245" t="s">
        <v>7471</v>
      </c>
      <c r="X2245" t="s">
        <v>7648</v>
      </c>
      <c r="Y2245" t="s">
        <v>7593</v>
      </c>
      <c r="Z2245" t="s">
        <v>8</v>
      </c>
      <c r="AA2245">
        <v>0</v>
      </c>
      <c r="AB2245" t="s">
        <v>195</v>
      </c>
      <c r="AC2245">
        <v>0</v>
      </c>
      <c r="AD2245" t="s">
        <v>195</v>
      </c>
      <c r="AE2245">
        <v>0</v>
      </c>
      <c r="AF2245" t="s">
        <v>195</v>
      </c>
      <c r="AG2245">
        <v>0</v>
      </c>
      <c r="AH2245" t="s">
        <v>195</v>
      </c>
      <c r="AI2245">
        <v>1</v>
      </c>
      <c r="AJ2245" t="s">
        <v>1651</v>
      </c>
      <c r="AK2245">
        <v>100000000</v>
      </c>
      <c r="AL2245">
        <v>100000000</v>
      </c>
      <c r="AM2245" t="s">
        <v>195</v>
      </c>
      <c r="AN2245">
        <v>0</v>
      </c>
      <c r="AO2245" t="s">
        <v>4943</v>
      </c>
      <c r="AP2245">
        <v>564815</v>
      </c>
      <c r="AQ2245">
        <v>2605563</v>
      </c>
      <c r="AR2245">
        <v>7431266</v>
      </c>
      <c r="AS2245">
        <v>7758698</v>
      </c>
      <c r="AT2245">
        <v>8464904</v>
      </c>
      <c r="AU2245">
        <v>9578830</v>
      </c>
      <c r="AV2245">
        <v>9486535</v>
      </c>
      <c r="AW2245">
        <v>15459648</v>
      </c>
      <c r="AX2245">
        <v>14923546</v>
      </c>
      <c r="AY2245">
        <v>12784178</v>
      </c>
      <c r="AZ2245">
        <v>10555527</v>
      </c>
      <c r="BA2245">
        <v>386490</v>
      </c>
      <c r="BB2245" t="s">
        <v>3796</v>
      </c>
      <c r="BC2245" t="s">
        <v>3797</v>
      </c>
      <c r="BD2245" t="s">
        <v>3813</v>
      </c>
      <c r="BE2245" t="s">
        <v>4605</v>
      </c>
      <c r="BF2245" t="s">
        <v>3734</v>
      </c>
      <c r="BG2245" t="s">
        <v>5747</v>
      </c>
      <c r="BH2245" t="s">
        <v>4947</v>
      </c>
      <c r="BI2245" t="s">
        <v>195</v>
      </c>
      <c r="BJ2245" t="s">
        <v>195</v>
      </c>
      <c r="BK2245" t="s">
        <v>3832</v>
      </c>
      <c r="BL2245" t="s">
        <v>7649</v>
      </c>
      <c r="BM2245" t="s">
        <v>4949</v>
      </c>
      <c r="BN2245" t="s">
        <v>5740</v>
      </c>
      <c r="BO2245" t="s">
        <v>4950</v>
      </c>
      <c r="BP2245" s="441" t="str">
        <f t="shared" si="35"/>
        <v>WA.2378.EBA.994.002.AG.523121</v>
      </c>
    </row>
    <row r="2246" spans="1:68">
      <c r="A2246" t="s">
        <v>4935</v>
      </c>
      <c r="B2246" t="s">
        <v>4936</v>
      </c>
      <c r="C2246" t="s">
        <v>4937</v>
      </c>
      <c r="D2246" t="s">
        <v>3795</v>
      </c>
      <c r="E2246" t="s">
        <v>197</v>
      </c>
      <c r="F2246" t="s">
        <v>3812</v>
      </c>
      <c r="G2246" t="s">
        <v>820</v>
      </c>
      <c r="H2246" t="s">
        <v>4938</v>
      </c>
      <c r="I2246">
        <v>9</v>
      </c>
      <c r="J2246" t="s">
        <v>5716</v>
      </c>
      <c r="K2246">
        <v>1</v>
      </c>
      <c r="L2246" t="s">
        <v>546</v>
      </c>
      <c r="M2246" t="s">
        <v>2018</v>
      </c>
      <c r="N2246" t="s">
        <v>112</v>
      </c>
      <c r="O2246" t="s">
        <v>556</v>
      </c>
      <c r="P2246" t="s">
        <v>8</v>
      </c>
      <c r="Q2246" t="s">
        <v>4570</v>
      </c>
      <c r="R2246" t="s">
        <v>4940</v>
      </c>
      <c r="S2246" t="s">
        <v>195</v>
      </c>
      <c r="T2246" t="s">
        <v>4570</v>
      </c>
      <c r="U2246" t="s">
        <v>4570</v>
      </c>
      <c r="V2246" t="s">
        <v>5092</v>
      </c>
      <c r="W2246" t="s">
        <v>7475</v>
      </c>
      <c r="X2246" t="s">
        <v>7650</v>
      </c>
      <c r="Y2246" t="s">
        <v>7651</v>
      </c>
      <c r="Z2246" t="s">
        <v>8</v>
      </c>
      <c r="AA2246">
        <v>0</v>
      </c>
      <c r="AB2246" t="s">
        <v>195</v>
      </c>
      <c r="AC2246">
        <v>0</v>
      </c>
      <c r="AD2246" t="s">
        <v>195</v>
      </c>
      <c r="AE2246">
        <v>0</v>
      </c>
      <c r="AF2246" t="s">
        <v>195</v>
      </c>
      <c r="AG2246">
        <v>0</v>
      </c>
      <c r="AH2246" t="s">
        <v>195</v>
      </c>
      <c r="AI2246">
        <v>2</v>
      </c>
      <c r="AJ2246" t="s">
        <v>42</v>
      </c>
      <c r="AK2246">
        <v>1000000</v>
      </c>
      <c r="AL2246">
        <v>2000000</v>
      </c>
      <c r="AM2246" t="s">
        <v>195</v>
      </c>
      <c r="AN2246">
        <v>0</v>
      </c>
      <c r="AO2246" t="s">
        <v>4943</v>
      </c>
      <c r="AP2246">
        <v>11296</v>
      </c>
      <c r="AQ2246">
        <v>52111</v>
      </c>
      <c r="AR2246">
        <v>148625</v>
      </c>
      <c r="AS2246">
        <v>155174</v>
      </c>
      <c r="AT2246">
        <v>169298</v>
      </c>
      <c r="AU2246">
        <v>191577</v>
      </c>
      <c r="AV2246">
        <v>189731</v>
      </c>
      <c r="AW2246">
        <v>309193</v>
      </c>
      <c r="AX2246">
        <v>298471</v>
      </c>
      <c r="AY2246">
        <v>255684</v>
      </c>
      <c r="AZ2246">
        <v>211111</v>
      </c>
      <c r="BA2246">
        <v>7729</v>
      </c>
      <c r="BB2246" t="s">
        <v>3796</v>
      </c>
      <c r="BC2246" t="s">
        <v>3797</v>
      </c>
      <c r="BD2246" t="s">
        <v>3813</v>
      </c>
      <c r="BE2246" t="s">
        <v>4605</v>
      </c>
      <c r="BF2246" t="s">
        <v>3734</v>
      </c>
      <c r="BG2246" t="s">
        <v>5747</v>
      </c>
      <c r="BH2246" t="s">
        <v>4947</v>
      </c>
      <c r="BI2246" t="s">
        <v>195</v>
      </c>
      <c r="BJ2246" t="s">
        <v>195</v>
      </c>
      <c r="BK2246" t="s">
        <v>3832</v>
      </c>
      <c r="BL2246" t="s">
        <v>7652</v>
      </c>
      <c r="BM2246" t="s">
        <v>4949</v>
      </c>
      <c r="BN2246" t="s">
        <v>5740</v>
      </c>
      <c r="BO2246" t="s">
        <v>4950</v>
      </c>
      <c r="BP2246" s="441" t="str">
        <f t="shared" si="35"/>
        <v>WA.2378.EBA.994.002.AG.523121</v>
      </c>
    </row>
    <row r="2247" spans="1:68">
      <c r="A2247" t="s">
        <v>4935</v>
      </c>
      <c r="B2247" t="s">
        <v>4936</v>
      </c>
      <c r="C2247" t="s">
        <v>4937</v>
      </c>
      <c r="D2247" t="s">
        <v>3795</v>
      </c>
      <c r="E2247" t="s">
        <v>197</v>
      </c>
      <c r="F2247" t="s">
        <v>3812</v>
      </c>
      <c r="G2247" t="s">
        <v>820</v>
      </c>
      <c r="H2247" t="s">
        <v>4938</v>
      </c>
      <c r="I2247">
        <v>9</v>
      </c>
      <c r="J2247" t="s">
        <v>5716</v>
      </c>
      <c r="K2247">
        <v>1</v>
      </c>
      <c r="L2247" t="s">
        <v>546</v>
      </c>
      <c r="M2247" t="s">
        <v>2018</v>
      </c>
      <c r="N2247" t="s">
        <v>112</v>
      </c>
      <c r="O2247" t="s">
        <v>556</v>
      </c>
      <c r="P2247" t="s">
        <v>8</v>
      </c>
      <c r="Q2247" t="s">
        <v>4570</v>
      </c>
      <c r="R2247" t="s">
        <v>4940</v>
      </c>
      <c r="S2247" t="s">
        <v>195</v>
      </c>
      <c r="T2247" t="s">
        <v>4570</v>
      </c>
      <c r="U2247" t="s">
        <v>4570</v>
      </c>
      <c r="V2247" t="s">
        <v>5265</v>
      </c>
      <c r="W2247" t="s">
        <v>7485</v>
      </c>
      <c r="X2247" t="s">
        <v>7653</v>
      </c>
      <c r="Y2247" t="s">
        <v>7654</v>
      </c>
      <c r="Z2247" t="s">
        <v>8</v>
      </c>
      <c r="AA2247">
        <v>0</v>
      </c>
      <c r="AB2247" t="s">
        <v>195</v>
      </c>
      <c r="AC2247">
        <v>0</v>
      </c>
      <c r="AD2247" t="s">
        <v>195</v>
      </c>
      <c r="AE2247">
        <v>0</v>
      </c>
      <c r="AF2247" t="s">
        <v>195</v>
      </c>
      <c r="AG2247">
        <v>0</v>
      </c>
      <c r="AH2247" t="s">
        <v>195</v>
      </c>
      <c r="AI2247">
        <v>1</v>
      </c>
      <c r="AJ2247" t="s">
        <v>42</v>
      </c>
      <c r="AK2247">
        <v>50000000</v>
      </c>
      <c r="AL2247">
        <v>50000000</v>
      </c>
      <c r="AM2247" t="s">
        <v>195</v>
      </c>
      <c r="AN2247">
        <v>0</v>
      </c>
      <c r="AO2247" t="s">
        <v>4943</v>
      </c>
      <c r="AP2247">
        <v>282408</v>
      </c>
      <c r="AQ2247">
        <v>1302781</v>
      </c>
      <c r="AR2247">
        <v>3715633</v>
      </c>
      <c r="AS2247">
        <v>3879349</v>
      </c>
      <c r="AT2247">
        <v>4232452</v>
      </c>
      <c r="AU2247">
        <v>4789415</v>
      </c>
      <c r="AV2247">
        <v>4743267</v>
      </c>
      <c r="AW2247">
        <v>7729824</v>
      </c>
      <c r="AX2247">
        <v>7461773</v>
      </c>
      <c r="AY2247">
        <v>6392089</v>
      </c>
      <c r="AZ2247">
        <v>5277764</v>
      </c>
      <c r="BA2247">
        <v>193245</v>
      </c>
      <c r="BB2247" t="s">
        <v>3796</v>
      </c>
      <c r="BC2247" t="s">
        <v>3797</v>
      </c>
      <c r="BD2247" t="s">
        <v>3813</v>
      </c>
      <c r="BE2247" t="s">
        <v>4605</v>
      </c>
      <c r="BF2247" t="s">
        <v>3734</v>
      </c>
      <c r="BG2247" t="s">
        <v>5747</v>
      </c>
      <c r="BH2247" t="s">
        <v>4947</v>
      </c>
      <c r="BI2247" t="s">
        <v>195</v>
      </c>
      <c r="BJ2247" t="s">
        <v>195</v>
      </c>
      <c r="BK2247" t="s">
        <v>3832</v>
      </c>
      <c r="BL2247" t="s">
        <v>7655</v>
      </c>
      <c r="BM2247" t="s">
        <v>4949</v>
      </c>
      <c r="BN2247" t="s">
        <v>5740</v>
      </c>
      <c r="BO2247" t="s">
        <v>4950</v>
      </c>
      <c r="BP2247" s="441" t="str">
        <f t="shared" si="35"/>
        <v>WA.2378.EBA.994.002.AG.523121</v>
      </c>
    </row>
    <row r="2248" spans="1:68">
      <c r="A2248" t="s">
        <v>4935</v>
      </c>
      <c r="B2248" t="s">
        <v>4936</v>
      </c>
      <c r="C2248" t="s">
        <v>4937</v>
      </c>
      <c r="D2248" t="s">
        <v>3795</v>
      </c>
      <c r="E2248" t="s">
        <v>197</v>
      </c>
      <c r="F2248" t="s">
        <v>3812</v>
      </c>
      <c r="G2248" t="s">
        <v>820</v>
      </c>
      <c r="H2248" t="s">
        <v>4938</v>
      </c>
      <c r="I2248">
        <v>9</v>
      </c>
      <c r="J2248" t="s">
        <v>5716</v>
      </c>
      <c r="K2248">
        <v>1</v>
      </c>
      <c r="L2248" t="s">
        <v>546</v>
      </c>
      <c r="M2248" t="s">
        <v>2018</v>
      </c>
      <c r="N2248" t="s">
        <v>112</v>
      </c>
      <c r="O2248" t="s">
        <v>556</v>
      </c>
      <c r="P2248" t="s">
        <v>8</v>
      </c>
      <c r="Q2248" t="s">
        <v>4570</v>
      </c>
      <c r="R2248" t="s">
        <v>4940</v>
      </c>
      <c r="S2248" t="s">
        <v>195</v>
      </c>
      <c r="T2248" t="s">
        <v>4570</v>
      </c>
      <c r="U2248" t="s">
        <v>4570</v>
      </c>
      <c r="V2248" t="s">
        <v>5269</v>
      </c>
      <c r="W2248" t="s">
        <v>5726</v>
      </c>
      <c r="X2248" t="s">
        <v>7656</v>
      </c>
      <c r="Y2248" t="s">
        <v>7657</v>
      </c>
      <c r="Z2248" t="s">
        <v>8</v>
      </c>
      <c r="AA2248">
        <v>0</v>
      </c>
      <c r="AB2248" t="s">
        <v>195</v>
      </c>
      <c r="AC2248">
        <v>0</v>
      </c>
      <c r="AD2248" t="s">
        <v>195</v>
      </c>
      <c r="AE2248">
        <v>0</v>
      </c>
      <c r="AF2248" t="s">
        <v>195</v>
      </c>
      <c r="AG2248">
        <v>0</v>
      </c>
      <c r="AH2248" t="s">
        <v>195</v>
      </c>
      <c r="AI2248">
        <v>100</v>
      </c>
      <c r="AJ2248" t="s">
        <v>42</v>
      </c>
      <c r="AK2248">
        <v>1000000</v>
      </c>
      <c r="AL2248">
        <v>100000000</v>
      </c>
      <c r="AM2248" t="s">
        <v>195</v>
      </c>
      <c r="AN2248">
        <v>0</v>
      </c>
      <c r="AO2248" t="s">
        <v>4943</v>
      </c>
      <c r="AP2248">
        <v>564815</v>
      </c>
      <c r="AQ2248">
        <v>2605563</v>
      </c>
      <c r="AR2248">
        <v>7431266</v>
      </c>
      <c r="AS2248">
        <v>7758698</v>
      </c>
      <c r="AT2248">
        <v>8464904</v>
      </c>
      <c r="AU2248">
        <v>9578830</v>
      </c>
      <c r="AV2248">
        <v>9486535</v>
      </c>
      <c r="AW2248">
        <v>15459648</v>
      </c>
      <c r="AX2248">
        <v>14923546</v>
      </c>
      <c r="AY2248">
        <v>12784178</v>
      </c>
      <c r="AZ2248">
        <v>10555527</v>
      </c>
      <c r="BA2248">
        <v>386490</v>
      </c>
      <c r="BB2248" t="s">
        <v>3796</v>
      </c>
      <c r="BC2248" t="s">
        <v>3797</v>
      </c>
      <c r="BD2248" t="s">
        <v>3813</v>
      </c>
      <c r="BE2248" t="s">
        <v>4605</v>
      </c>
      <c r="BF2248" t="s">
        <v>3734</v>
      </c>
      <c r="BG2248" t="s">
        <v>5747</v>
      </c>
      <c r="BH2248" t="s">
        <v>4947</v>
      </c>
      <c r="BI2248" t="s">
        <v>195</v>
      </c>
      <c r="BJ2248" t="s">
        <v>195</v>
      </c>
      <c r="BK2248" t="s">
        <v>3832</v>
      </c>
      <c r="BL2248" t="s">
        <v>7658</v>
      </c>
      <c r="BM2248" t="s">
        <v>4949</v>
      </c>
      <c r="BN2248" t="s">
        <v>5740</v>
      </c>
      <c r="BO2248" t="s">
        <v>4950</v>
      </c>
      <c r="BP2248" s="441" t="str">
        <f t="shared" si="35"/>
        <v>WA.2378.EBA.994.002.AG.523121</v>
      </c>
    </row>
    <row r="2249" spans="1:68">
      <c r="A2249" t="s">
        <v>4935</v>
      </c>
      <c r="B2249" t="s">
        <v>4936</v>
      </c>
      <c r="C2249" t="s">
        <v>4937</v>
      </c>
      <c r="D2249" t="s">
        <v>3795</v>
      </c>
      <c r="E2249" t="s">
        <v>197</v>
      </c>
      <c r="F2249" t="s">
        <v>3812</v>
      </c>
      <c r="G2249" t="s">
        <v>820</v>
      </c>
      <c r="H2249" t="s">
        <v>4938</v>
      </c>
      <c r="I2249">
        <v>9</v>
      </c>
      <c r="J2249" t="s">
        <v>5716</v>
      </c>
      <c r="K2249">
        <v>1</v>
      </c>
      <c r="L2249" t="s">
        <v>546</v>
      </c>
      <c r="M2249" t="s">
        <v>2018</v>
      </c>
      <c r="N2249" t="s">
        <v>112</v>
      </c>
      <c r="O2249" t="s">
        <v>556</v>
      </c>
      <c r="P2249" t="s">
        <v>8</v>
      </c>
      <c r="Q2249" t="s">
        <v>4570</v>
      </c>
      <c r="R2249" t="s">
        <v>4940</v>
      </c>
      <c r="S2249" t="s">
        <v>195</v>
      </c>
      <c r="T2249" t="s">
        <v>4570</v>
      </c>
      <c r="U2249" t="s">
        <v>4570</v>
      </c>
      <c r="V2249" t="s">
        <v>5413</v>
      </c>
      <c r="W2249" t="s">
        <v>6443</v>
      </c>
      <c r="X2249" t="s">
        <v>7659</v>
      </c>
      <c r="Y2249" t="s">
        <v>7084</v>
      </c>
      <c r="Z2249" t="s">
        <v>8</v>
      </c>
      <c r="AA2249">
        <v>0</v>
      </c>
      <c r="AB2249" t="s">
        <v>195</v>
      </c>
      <c r="AC2249">
        <v>0</v>
      </c>
      <c r="AD2249" t="s">
        <v>195</v>
      </c>
      <c r="AE2249">
        <v>0</v>
      </c>
      <c r="AF2249" t="s">
        <v>195</v>
      </c>
      <c r="AG2249">
        <v>0</v>
      </c>
      <c r="AH2249" t="s">
        <v>195</v>
      </c>
      <c r="AI2249">
        <v>2</v>
      </c>
      <c r="AJ2249" t="s">
        <v>42</v>
      </c>
      <c r="AK2249">
        <v>33650000</v>
      </c>
      <c r="AL2249">
        <v>67300000</v>
      </c>
      <c r="AM2249" t="s">
        <v>195</v>
      </c>
      <c r="AN2249">
        <v>0</v>
      </c>
      <c r="AO2249" t="s">
        <v>4943</v>
      </c>
      <c r="AP2249">
        <v>380121</v>
      </c>
      <c r="AQ2249">
        <v>1753544</v>
      </c>
      <c r="AR2249">
        <v>5001242</v>
      </c>
      <c r="AS2249">
        <v>5221604</v>
      </c>
      <c r="AT2249">
        <v>5696880</v>
      </c>
      <c r="AU2249">
        <v>6446553</v>
      </c>
      <c r="AV2249">
        <v>6384438</v>
      </c>
      <c r="AW2249">
        <v>10404343</v>
      </c>
      <c r="AX2249">
        <v>10043546</v>
      </c>
      <c r="AY2249">
        <v>8603752</v>
      </c>
      <c r="AZ2249">
        <v>7103870</v>
      </c>
      <c r="BA2249">
        <v>260107</v>
      </c>
      <c r="BB2249" t="s">
        <v>3796</v>
      </c>
      <c r="BC2249" t="s">
        <v>3797</v>
      </c>
      <c r="BD2249" t="s">
        <v>3813</v>
      </c>
      <c r="BE2249" t="s">
        <v>4605</v>
      </c>
      <c r="BF2249" t="s">
        <v>3734</v>
      </c>
      <c r="BG2249" t="s">
        <v>5747</v>
      </c>
      <c r="BH2249" t="s">
        <v>4947</v>
      </c>
      <c r="BI2249" t="s">
        <v>195</v>
      </c>
      <c r="BJ2249" t="s">
        <v>195</v>
      </c>
      <c r="BK2249" t="s">
        <v>3832</v>
      </c>
      <c r="BL2249" t="s">
        <v>7660</v>
      </c>
      <c r="BM2249" t="s">
        <v>4949</v>
      </c>
      <c r="BN2249" t="s">
        <v>5740</v>
      </c>
      <c r="BO2249" t="s">
        <v>4950</v>
      </c>
      <c r="BP2249" s="441" t="str">
        <f t="shared" si="35"/>
        <v>WA.2378.EBA.994.002.AG.523121</v>
      </c>
    </row>
    <row r="2250" spans="1:68">
      <c r="A2250" t="s">
        <v>4935</v>
      </c>
      <c r="B2250" t="s">
        <v>4936</v>
      </c>
      <c r="C2250" t="s">
        <v>4937</v>
      </c>
      <c r="D2250" t="s">
        <v>3795</v>
      </c>
      <c r="E2250" t="s">
        <v>197</v>
      </c>
      <c r="F2250" t="s">
        <v>3812</v>
      </c>
      <c r="G2250" t="s">
        <v>820</v>
      </c>
      <c r="H2250" t="s">
        <v>4938</v>
      </c>
      <c r="I2250">
        <v>9</v>
      </c>
      <c r="J2250" t="s">
        <v>5716</v>
      </c>
      <c r="K2250">
        <v>1</v>
      </c>
      <c r="L2250" t="s">
        <v>546</v>
      </c>
      <c r="M2250" t="s">
        <v>2018</v>
      </c>
      <c r="N2250" t="s">
        <v>112</v>
      </c>
      <c r="O2250" t="s">
        <v>556</v>
      </c>
      <c r="P2250" t="s">
        <v>8</v>
      </c>
      <c r="Q2250" t="s">
        <v>4570</v>
      </c>
      <c r="R2250" t="s">
        <v>4940</v>
      </c>
      <c r="S2250" t="s">
        <v>195</v>
      </c>
      <c r="T2250" t="s">
        <v>4570</v>
      </c>
      <c r="U2250" t="s">
        <v>4570</v>
      </c>
      <c r="V2250" t="s">
        <v>5417</v>
      </c>
      <c r="W2250" t="s">
        <v>6444</v>
      </c>
      <c r="X2250" t="s">
        <v>7661</v>
      </c>
      <c r="Y2250" t="s">
        <v>7662</v>
      </c>
      <c r="Z2250" t="s">
        <v>8</v>
      </c>
      <c r="AA2250">
        <v>0</v>
      </c>
      <c r="AB2250" t="s">
        <v>195</v>
      </c>
      <c r="AC2250">
        <v>0</v>
      </c>
      <c r="AD2250" t="s">
        <v>195</v>
      </c>
      <c r="AE2250">
        <v>0</v>
      </c>
      <c r="AF2250" t="s">
        <v>195</v>
      </c>
      <c r="AG2250">
        <v>0</v>
      </c>
      <c r="AH2250" t="s">
        <v>195</v>
      </c>
      <c r="AI2250">
        <v>12</v>
      </c>
      <c r="AJ2250" t="s">
        <v>106</v>
      </c>
      <c r="AK2250">
        <v>7000000</v>
      </c>
      <c r="AL2250">
        <v>84000000</v>
      </c>
      <c r="AM2250" t="s">
        <v>195</v>
      </c>
      <c r="AN2250">
        <v>0</v>
      </c>
      <c r="AO2250" t="s">
        <v>4943</v>
      </c>
      <c r="AP2250">
        <v>474445</v>
      </c>
      <c r="AQ2250">
        <v>2188673</v>
      </c>
      <c r="AR2250">
        <v>6242264</v>
      </c>
      <c r="AS2250">
        <v>6517306</v>
      </c>
      <c r="AT2250">
        <v>7110519</v>
      </c>
      <c r="AU2250">
        <v>8046217</v>
      </c>
      <c r="AV2250">
        <v>7968689</v>
      </c>
      <c r="AW2250">
        <v>12986104</v>
      </c>
      <c r="AX2250">
        <v>12535779</v>
      </c>
      <c r="AY2250">
        <v>10738709</v>
      </c>
      <c r="AZ2250">
        <v>8866643</v>
      </c>
      <c r="BA2250">
        <v>324652</v>
      </c>
      <c r="BB2250" t="s">
        <v>3796</v>
      </c>
      <c r="BC2250" t="s">
        <v>3797</v>
      </c>
      <c r="BD2250" t="s">
        <v>3813</v>
      </c>
      <c r="BE2250" t="s">
        <v>4605</v>
      </c>
      <c r="BF2250" t="s">
        <v>3734</v>
      </c>
      <c r="BG2250" t="s">
        <v>5747</v>
      </c>
      <c r="BH2250" t="s">
        <v>4947</v>
      </c>
      <c r="BI2250" t="s">
        <v>195</v>
      </c>
      <c r="BJ2250" t="s">
        <v>195</v>
      </c>
      <c r="BK2250" t="s">
        <v>3832</v>
      </c>
      <c r="BL2250" t="s">
        <v>7663</v>
      </c>
      <c r="BM2250" t="s">
        <v>4949</v>
      </c>
      <c r="BN2250" t="s">
        <v>5740</v>
      </c>
      <c r="BO2250" t="s">
        <v>4950</v>
      </c>
      <c r="BP2250" s="441" t="str">
        <f t="shared" si="35"/>
        <v>WA.2378.EBA.994.002.AG.523121</v>
      </c>
    </row>
    <row r="2251" spans="1:68">
      <c r="A2251" t="s">
        <v>5010</v>
      </c>
      <c r="B2251" t="s">
        <v>4936</v>
      </c>
      <c r="C2251" t="s">
        <v>4937</v>
      </c>
      <c r="D2251" t="s">
        <v>3795</v>
      </c>
      <c r="E2251" t="s">
        <v>197</v>
      </c>
      <c r="F2251" t="s">
        <v>3812</v>
      </c>
      <c r="G2251" t="s">
        <v>820</v>
      </c>
      <c r="H2251" t="s">
        <v>4938</v>
      </c>
      <c r="I2251">
        <v>9</v>
      </c>
      <c r="J2251" t="s">
        <v>5716</v>
      </c>
      <c r="K2251">
        <v>1</v>
      </c>
      <c r="L2251" t="s">
        <v>546</v>
      </c>
      <c r="M2251" t="s">
        <v>554</v>
      </c>
      <c r="N2251" t="s">
        <v>98</v>
      </c>
      <c r="O2251" t="s">
        <v>556</v>
      </c>
      <c r="P2251" t="s">
        <v>8</v>
      </c>
      <c r="Q2251" t="s">
        <v>4570</v>
      </c>
      <c r="R2251" t="s">
        <v>4940</v>
      </c>
      <c r="S2251" t="s">
        <v>195</v>
      </c>
      <c r="T2251" t="s">
        <v>4570</v>
      </c>
      <c r="U2251" t="s">
        <v>4570</v>
      </c>
      <c r="V2251" t="s">
        <v>4496</v>
      </c>
      <c r="W2251" t="s">
        <v>4570</v>
      </c>
      <c r="X2251" t="s">
        <v>7555</v>
      </c>
      <c r="Y2251" t="s">
        <v>4586</v>
      </c>
      <c r="Z2251" t="s">
        <v>8</v>
      </c>
      <c r="AA2251">
        <v>0</v>
      </c>
      <c r="AB2251" t="s">
        <v>195</v>
      </c>
      <c r="AC2251">
        <v>0</v>
      </c>
      <c r="AD2251" t="s">
        <v>195</v>
      </c>
      <c r="AE2251">
        <v>0</v>
      </c>
      <c r="AF2251" t="s">
        <v>195</v>
      </c>
      <c r="AG2251">
        <v>0</v>
      </c>
      <c r="AH2251" t="s">
        <v>195</v>
      </c>
      <c r="AI2251">
        <v>135</v>
      </c>
      <c r="AJ2251" t="s">
        <v>42</v>
      </c>
      <c r="AK2251">
        <v>730000</v>
      </c>
      <c r="AL2251">
        <v>98550000</v>
      </c>
      <c r="AM2251" t="s">
        <v>195</v>
      </c>
      <c r="AN2251">
        <v>0</v>
      </c>
      <c r="AO2251" t="s">
        <v>5011</v>
      </c>
      <c r="AP2251">
        <v>554474</v>
      </c>
      <c r="AQ2251">
        <v>2557858</v>
      </c>
      <c r="AR2251">
        <v>7295208</v>
      </c>
      <c r="AS2251">
        <v>7525788</v>
      </c>
      <c r="AT2251">
        <v>4054939</v>
      </c>
      <c r="AU2251">
        <v>5013428</v>
      </c>
      <c r="AV2251">
        <v>9096793</v>
      </c>
      <c r="AW2251">
        <v>13787181</v>
      </c>
      <c r="AX2251">
        <v>13359270</v>
      </c>
      <c r="AY2251">
        <v>11545216</v>
      </c>
      <c r="AZ2251">
        <v>13783636</v>
      </c>
      <c r="BA2251">
        <v>9976209</v>
      </c>
      <c r="BB2251" t="s">
        <v>3796</v>
      </c>
      <c r="BC2251" t="s">
        <v>3797</v>
      </c>
      <c r="BD2251" t="s">
        <v>3813</v>
      </c>
      <c r="BE2251" t="s">
        <v>4605</v>
      </c>
      <c r="BF2251" t="s">
        <v>3734</v>
      </c>
      <c r="BG2251" t="s">
        <v>5738</v>
      </c>
      <c r="BH2251" t="s">
        <v>4947</v>
      </c>
      <c r="BI2251" t="s">
        <v>195</v>
      </c>
      <c r="BJ2251" t="s">
        <v>195</v>
      </c>
      <c r="BK2251" t="s">
        <v>3832</v>
      </c>
      <c r="BL2251" t="s">
        <v>7074</v>
      </c>
      <c r="BM2251" t="s">
        <v>4949</v>
      </c>
      <c r="BN2251" t="s">
        <v>5740</v>
      </c>
      <c r="BO2251" t="s">
        <v>4950</v>
      </c>
      <c r="BP2251" s="441" t="str">
        <f t="shared" si="35"/>
        <v>WA.2378.EBA.994.002.AC.523121</v>
      </c>
    </row>
    <row r="2252" spans="1:68">
      <c r="A2252" t="s">
        <v>5010</v>
      </c>
      <c r="B2252" t="s">
        <v>4936</v>
      </c>
      <c r="C2252" t="s">
        <v>4937</v>
      </c>
      <c r="D2252" t="s">
        <v>3795</v>
      </c>
      <c r="E2252" t="s">
        <v>197</v>
      </c>
      <c r="F2252" t="s">
        <v>3812</v>
      </c>
      <c r="G2252" t="s">
        <v>820</v>
      </c>
      <c r="H2252" t="s">
        <v>4938</v>
      </c>
      <c r="I2252">
        <v>9</v>
      </c>
      <c r="J2252" t="s">
        <v>5716</v>
      </c>
      <c r="K2252">
        <v>1</v>
      </c>
      <c r="L2252" t="s">
        <v>546</v>
      </c>
      <c r="M2252" t="s">
        <v>554</v>
      </c>
      <c r="N2252" t="s">
        <v>98</v>
      </c>
      <c r="O2252" t="s">
        <v>556</v>
      </c>
      <c r="P2252" t="s">
        <v>8</v>
      </c>
      <c r="Q2252" t="s">
        <v>4570</v>
      </c>
      <c r="R2252" t="s">
        <v>4940</v>
      </c>
      <c r="S2252" t="s">
        <v>195</v>
      </c>
      <c r="T2252" t="s">
        <v>4570</v>
      </c>
      <c r="U2252" t="s">
        <v>4570</v>
      </c>
      <c r="V2252" t="s">
        <v>5395</v>
      </c>
      <c r="W2252" t="s">
        <v>4496</v>
      </c>
      <c r="X2252" t="s">
        <v>7556</v>
      </c>
      <c r="Y2252" t="s">
        <v>7557</v>
      </c>
      <c r="Z2252" t="s">
        <v>8</v>
      </c>
      <c r="AA2252">
        <v>0</v>
      </c>
      <c r="AB2252" t="s">
        <v>195</v>
      </c>
      <c r="AC2252">
        <v>0</v>
      </c>
      <c r="AD2252" t="s">
        <v>195</v>
      </c>
      <c r="AE2252">
        <v>0</v>
      </c>
      <c r="AF2252" t="s">
        <v>195</v>
      </c>
      <c r="AG2252">
        <v>0</v>
      </c>
      <c r="AH2252" t="s">
        <v>195</v>
      </c>
      <c r="AI2252">
        <v>165</v>
      </c>
      <c r="AJ2252" t="s">
        <v>42</v>
      </c>
      <c r="AK2252">
        <v>300000</v>
      </c>
      <c r="AL2252">
        <v>49500000</v>
      </c>
      <c r="AM2252" t="s">
        <v>195</v>
      </c>
      <c r="AN2252">
        <v>0</v>
      </c>
      <c r="AO2252" t="s">
        <v>5011</v>
      </c>
      <c r="AP2252">
        <v>278503</v>
      </c>
      <c r="AQ2252">
        <v>1284769</v>
      </c>
      <c r="AR2252">
        <v>3664260</v>
      </c>
      <c r="AS2252">
        <v>3780076</v>
      </c>
      <c r="AT2252">
        <v>2036727</v>
      </c>
      <c r="AU2252">
        <v>2518160</v>
      </c>
      <c r="AV2252">
        <v>4569165</v>
      </c>
      <c r="AW2252">
        <v>6925068</v>
      </c>
      <c r="AX2252">
        <v>6710136</v>
      </c>
      <c r="AY2252">
        <v>5798967</v>
      </c>
      <c r="AZ2252">
        <v>6923288</v>
      </c>
      <c r="BA2252">
        <v>5010881</v>
      </c>
      <c r="BB2252" t="s">
        <v>3796</v>
      </c>
      <c r="BC2252" t="s">
        <v>3797</v>
      </c>
      <c r="BD2252" t="s">
        <v>3813</v>
      </c>
      <c r="BE2252" t="s">
        <v>4605</v>
      </c>
      <c r="BF2252" t="s">
        <v>3734</v>
      </c>
      <c r="BG2252" t="s">
        <v>5738</v>
      </c>
      <c r="BH2252" t="s">
        <v>4947</v>
      </c>
      <c r="BI2252" t="s">
        <v>195</v>
      </c>
      <c r="BJ2252" t="s">
        <v>195</v>
      </c>
      <c r="BK2252" t="s">
        <v>3832</v>
      </c>
      <c r="BL2252" t="s">
        <v>7558</v>
      </c>
      <c r="BM2252" t="s">
        <v>4949</v>
      </c>
      <c r="BN2252" t="s">
        <v>5740</v>
      </c>
      <c r="BO2252" t="s">
        <v>4950</v>
      </c>
      <c r="BP2252" s="441" t="str">
        <f t="shared" si="35"/>
        <v>WA.2378.EBA.994.002.AC.523121</v>
      </c>
    </row>
    <row r="2253" spans="1:68">
      <c r="A2253" t="s">
        <v>5010</v>
      </c>
      <c r="B2253" t="s">
        <v>4936</v>
      </c>
      <c r="C2253" t="s">
        <v>4937</v>
      </c>
      <c r="D2253" t="s">
        <v>3795</v>
      </c>
      <c r="E2253" t="s">
        <v>197</v>
      </c>
      <c r="F2253" t="s">
        <v>3812</v>
      </c>
      <c r="G2253" t="s">
        <v>820</v>
      </c>
      <c r="H2253" t="s">
        <v>4938</v>
      </c>
      <c r="I2253">
        <v>9</v>
      </c>
      <c r="J2253" t="s">
        <v>5716</v>
      </c>
      <c r="K2253">
        <v>1</v>
      </c>
      <c r="L2253" t="s">
        <v>546</v>
      </c>
      <c r="M2253" t="s">
        <v>554</v>
      </c>
      <c r="N2253" t="s">
        <v>98</v>
      </c>
      <c r="O2253" t="s">
        <v>556</v>
      </c>
      <c r="P2253" t="s">
        <v>8</v>
      </c>
      <c r="Q2253" t="s">
        <v>4570</v>
      </c>
      <c r="R2253" t="s">
        <v>4940</v>
      </c>
      <c r="S2253" t="s">
        <v>195</v>
      </c>
      <c r="T2253" t="s">
        <v>4570</v>
      </c>
      <c r="U2253" t="s">
        <v>4570</v>
      </c>
      <c r="V2253" t="s">
        <v>5401</v>
      </c>
      <c r="W2253" t="s">
        <v>4951</v>
      </c>
      <c r="X2253" t="s">
        <v>7559</v>
      </c>
      <c r="Y2253" t="s">
        <v>4585</v>
      </c>
      <c r="Z2253" t="s">
        <v>8</v>
      </c>
      <c r="AA2253">
        <v>0</v>
      </c>
      <c r="AB2253" t="s">
        <v>195</v>
      </c>
      <c r="AC2253">
        <v>0</v>
      </c>
      <c r="AD2253" t="s">
        <v>195</v>
      </c>
      <c r="AE2253">
        <v>0</v>
      </c>
      <c r="AF2253" t="s">
        <v>195</v>
      </c>
      <c r="AG2253">
        <v>0</v>
      </c>
      <c r="AH2253" t="s">
        <v>195</v>
      </c>
      <c r="AI2253">
        <v>165</v>
      </c>
      <c r="AJ2253" t="s">
        <v>101</v>
      </c>
      <c r="AK2253">
        <v>80000</v>
      </c>
      <c r="AL2253">
        <v>13200000</v>
      </c>
      <c r="AM2253" t="s">
        <v>195</v>
      </c>
      <c r="AN2253">
        <v>0</v>
      </c>
      <c r="AO2253" t="s">
        <v>5011</v>
      </c>
      <c r="AP2253">
        <v>74267</v>
      </c>
      <c r="AQ2253">
        <v>342605</v>
      </c>
      <c r="AR2253">
        <v>977136</v>
      </c>
      <c r="AS2253">
        <v>1008020</v>
      </c>
      <c r="AT2253">
        <v>543127</v>
      </c>
      <c r="AU2253">
        <v>671509</v>
      </c>
      <c r="AV2253">
        <v>1218444</v>
      </c>
      <c r="AW2253">
        <v>1846685</v>
      </c>
      <c r="AX2253">
        <v>1789370</v>
      </c>
      <c r="AY2253">
        <v>1546391</v>
      </c>
      <c r="AZ2253">
        <v>1846210</v>
      </c>
      <c r="BA2253">
        <v>1336236</v>
      </c>
      <c r="BB2253" t="s">
        <v>3796</v>
      </c>
      <c r="BC2253" t="s">
        <v>3797</v>
      </c>
      <c r="BD2253" t="s">
        <v>3813</v>
      </c>
      <c r="BE2253" t="s">
        <v>4605</v>
      </c>
      <c r="BF2253" t="s">
        <v>3734</v>
      </c>
      <c r="BG2253" t="s">
        <v>5738</v>
      </c>
      <c r="BH2253" t="s">
        <v>4947</v>
      </c>
      <c r="BI2253" t="s">
        <v>195</v>
      </c>
      <c r="BJ2253" t="s">
        <v>195</v>
      </c>
      <c r="BK2253" t="s">
        <v>3832</v>
      </c>
      <c r="BL2253" t="s">
        <v>7560</v>
      </c>
      <c r="BM2253" t="s">
        <v>4949</v>
      </c>
      <c r="BN2253" t="s">
        <v>5740</v>
      </c>
      <c r="BO2253" t="s">
        <v>4950</v>
      </c>
      <c r="BP2253" s="441" t="str">
        <f t="shared" si="35"/>
        <v>WA.2378.EBA.994.002.AC.523121</v>
      </c>
    </row>
    <row r="2254" spans="1:68">
      <c r="A2254" t="s">
        <v>5010</v>
      </c>
      <c r="B2254" t="s">
        <v>4936</v>
      </c>
      <c r="C2254" t="s">
        <v>4937</v>
      </c>
      <c r="D2254" t="s">
        <v>3795</v>
      </c>
      <c r="E2254" t="s">
        <v>197</v>
      </c>
      <c r="F2254" t="s">
        <v>3812</v>
      </c>
      <c r="G2254" t="s">
        <v>820</v>
      </c>
      <c r="H2254" t="s">
        <v>4938</v>
      </c>
      <c r="I2254">
        <v>9</v>
      </c>
      <c r="J2254" t="s">
        <v>5716</v>
      </c>
      <c r="K2254">
        <v>1</v>
      </c>
      <c r="L2254" t="s">
        <v>546</v>
      </c>
      <c r="M2254" t="s">
        <v>554</v>
      </c>
      <c r="N2254" t="s">
        <v>98</v>
      </c>
      <c r="O2254" t="s">
        <v>556</v>
      </c>
      <c r="P2254" t="s">
        <v>8</v>
      </c>
      <c r="Q2254" t="s">
        <v>4570</v>
      </c>
      <c r="R2254" t="s">
        <v>4940</v>
      </c>
      <c r="S2254" t="s">
        <v>195</v>
      </c>
      <c r="T2254" t="s">
        <v>4570</v>
      </c>
      <c r="U2254" t="s">
        <v>4570</v>
      </c>
      <c r="V2254" t="s">
        <v>3769</v>
      </c>
      <c r="W2254" t="s">
        <v>5001</v>
      </c>
      <c r="X2254" t="s">
        <v>7561</v>
      </c>
      <c r="Y2254" t="s">
        <v>7562</v>
      </c>
      <c r="Z2254" t="s">
        <v>8</v>
      </c>
      <c r="AA2254">
        <v>0</v>
      </c>
      <c r="AB2254" t="s">
        <v>195</v>
      </c>
      <c r="AC2254">
        <v>0</v>
      </c>
      <c r="AD2254" t="s">
        <v>195</v>
      </c>
      <c r="AE2254">
        <v>0</v>
      </c>
      <c r="AF2254" t="s">
        <v>195</v>
      </c>
      <c r="AG2254">
        <v>0</v>
      </c>
      <c r="AH2254" t="s">
        <v>195</v>
      </c>
      <c r="AI2254">
        <v>1</v>
      </c>
      <c r="AJ2254" t="s">
        <v>153</v>
      </c>
      <c r="AK2254">
        <v>25000000</v>
      </c>
      <c r="AL2254">
        <v>25000000</v>
      </c>
      <c r="AM2254" t="s">
        <v>195</v>
      </c>
      <c r="AN2254">
        <v>0</v>
      </c>
      <c r="AO2254" t="s">
        <v>5011</v>
      </c>
      <c r="AP2254">
        <v>140658</v>
      </c>
      <c r="AQ2254">
        <v>648873</v>
      </c>
      <c r="AR2254">
        <v>1850636</v>
      </c>
      <c r="AS2254">
        <v>1909129</v>
      </c>
      <c r="AT2254">
        <v>1028650</v>
      </c>
      <c r="AU2254">
        <v>1271798</v>
      </c>
      <c r="AV2254">
        <v>2307659</v>
      </c>
      <c r="AW2254">
        <v>3497509</v>
      </c>
      <c r="AX2254">
        <v>3388957</v>
      </c>
      <c r="AY2254">
        <v>2928771</v>
      </c>
      <c r="AZ2254">
        <v>3496610</v>
      </c>
      <c r="BA2254">
        <v>2530750</v>
      </c>
      <c r="BB2254" t="s">
        <v>3796</v>
      </c>
      <c r="BC2254" t="s">
        <v>3797</v>
      </c>
      <c r="BD2254" t="s">
        <v>3813</v>
      </c>
      <c r="BE2254" t="s">
        <v>4605</v>
      </c>
      <c r="BF2254" t="s">
        <v>3734</v>
      </c>
      <c r="BG2254" t="s">
        <v>5738</v>
      </c>
      <c r="BH2254" t="s">
        <v>4947</v>
      </c>
      <c r="BI2254" t="s">
        <v>195</v>
      </c>
      <c r="BJ2254" t="s">
        <v>195</v>
      </c>
      <c r="BK2254" t="s">
        <v>3832</v>
      </c>
      <c r="BL2254" t="s">
        <v>7563</v>
      </c>
      <c r="BM2254" t="s">
        <v>4949</v>
      </c>
      <c r="BN2254" t="s">
        <v>5740</v>
      </c>
      <c r="BO2254" t="s">
        <v>4950</v>
      </c>
      <c r="BP2254" s="441" t="str">
        <f t="shared" si="35"/>
        <v>WA.2378.EBA.994.002.AC.523121</v>
      </c>
    </row>
    <row r="2255" spans="1:68">
      <c r="A2255" t="s">
        <v>5010</v>
      </c>
      <c r="B2255" t="s">
        <v>4936</v>
      </c>
      <c r="C2255" t="s">
        <v>4937</v>
      </c>
      <c r="D2255" t="s">
        <v>3795</v>
      </c>
      <c r="E2255" t="s">
        <v>197</v>
      </c>
      <c r="F2255" t="s">
        <v>3812</v>
      </c>
      <c r="G2255" t="s">
        <v>820</v>
      </c>
      <c r="H2255" t="s">
        <v>4938</v>
      </c>
      <c r="I2255">
        <v>9</v>
      </c>
      <c r="J2255" t="s">
        <v>5716</v>
      </c>
      <c r="K2255">
        <v>1</v>
      </c>
      <c r="L2255" t="s">
        <v>546</v>
      </c>
      <c r="M2255" t="s">
        <v>554</v>
      </c>
      <c r="N2255" t="s">
        <v>98</v>
      </c>
      <c r="O2255" t="s">
        <v>556</v>
      </c>
      <c r="P2255" t="s">
        <v>8</v>
      </c>
      <c r="Q2255" t="s">
        <v>4570</v>
      </c>
      <c r="R2255" t="s">
        <v>4940</v>
      </c>
      <c r="S2255" t="s">
        <v>195</v>
      </c>
      <c r="T2255" t="s">
        <v>4570</v>
      </c>
      <c r="U2255" t="s">
        <v>4570</v>
      </c>
      <c r="V2255" t="s">
        <v>5727</v>
      </c>
      <c r="W2255" t="s">
        <v>5092</v>
      </c>
      <c r="X2255" t="s">
        <v>7564</v>
      </c>
      <c r="Y2255" t="s">
        <v>7565</v>
      </c>
      <c r="Z2255" t="s">
        <v>8</v>
      </c>
      <c r="AA2255">
        <v>0</v>
      </c>
      <c r="AB2255" t="s">
        <v>195</v>
      </c>
      <c r="AC2255">
        <v>0</v>
      </c>
      <c r="AD2255" t="s">
        <v>195</v>
      </c>
      <c r="AE2255">
        <v>0</v>
      </c>
      <c r="AF2255" t="s">
        <v>195</v>
      </c>
      <c r="AG2255">
        <v>0</v>
      </c>
      <c r="AH2255" t="s">
        <v>195</v>
      </c>
      <c r="AI2255">
        <v>1</v>
      </c>
      <c r="AJ2255" t="s">
        <v>153</v>
      </c>
      <c r="AK2255">
        <v>100000000</v>
      </c>
      <c r="AL2255">
        <v>100000000</v>
      </c>
      <c r="AM2255" t="s">
        <v>195</v>
      </c>
      <c r="AN2255">
        <v>0</v>
      </c>
      <c r="AO2255" t="s">
        <v>5011</v>
      </c>
      <c r="AP2255">
        <v>562632</v>
      </c>
      <c r="AQ2255">
        <v>2595492</v>
      </c>
      <c r="AR2255">
        <v>7402545</v>
      </c>
      <c r="AS2255">
        <v>7636518</v>
      </c>
      <c r="AT2255">
        <v>4114600</v>
      </c>
      <c r="AU2255">
        <v>5087192</v>
      </c>
      <c r="AV2255">
        <v>9230637</v>
      </c>
      <c r="AW2255">
        <v>13990036</v>
      </c>
      <c r="AX2255">
        <v>13555830</v>
      </c>
      <c r="AY2255">
        <v>11715085</v>
      </c>
      <c r="AZ2255">
        <v>13986440</v>
      </c>
      <c r="BA2255">
        <v>10122993</v>
      </c>
      <c r="BB2255" t="s">
        <v>3796</v>
      </c>
      <c r="BC2255" t="s">
        <v>3797</v>
      </c>
      <c r="BD2255" t="s">
        <v>3813</v>
      </c>
      <c r="BE2255" t="s">
        <v>4605</v>
      </c>
      <c r="BF2255" t="s">
        <v>3734</v>
      </c>
      <c r="BG2255" t="s">
        <v>5738</v>
      </c>
      <c r="BH2255" t="s">
        <v>4947</v>
      </c>
      <c r="BI2255" t="s">
        <v>195</v>
      </c>
      <c r="BJ2255" t="s">
        <v>195</v>
      </c>
      <c r="BK2255" t="s">
        <v>3832</v>
      </c>
      <c r="BL2255" t="s">
        <v>7566</v>
      </c>
      <c r="BM2255" t="s">
        <v>4949</v>
      </c>
      <c r="BN2255" t="s">
        <v>5740</v>
      </c>
      <c r="BO2255" t="s">
        <v>4950</v>
      </c>
      <c r="BP2255" s="441" t="str">
        <f t="shared" si="35"/>
        <v>WA.2378.EBA.994.002.AC.523121</v>
      </c>
    </row>
    <row r="2256" spans="1:68">
      <c r="A2256" t="s">
        <v>5010</v>
      </c>
      <c r="B2256" t="s">
        <v>4936</v>
      </c>
      <c r="C2256" t="s">
        <v>4937</v>
      </c>
      <c r="D2256" t="s">
        <v>3795</v>
      </c>
      <c r="E2256" t="s">
        <v>197</v>
      </c>
      <c r="F2256" t="s">
        <v>3812</v>
      </c>
      <c r="G2256" t="s">
        <v>820</v>
      </c>
      <c r="H2256" t="s">
        <v>4938</v>
      </c>
      <c r="I2256">
        <v>9</v>
      </c>
      <c r="J2256" t="s">
        <v>5716</v>
      </c>
      <c r="K2256">
        <v>1</v>
      </c>
      <c r="L2256" t="s">
        <v>546</v>
      </c>
      <c r="M2256" t="s">
        <v>554</v>
      </c>
      <c r="N2256" t="s">
        <v>98</v>
      </c>
      <c r="O2256" t="s">
        <v>556</v>
      </c>
      <c r="P2256" t="s">
        <v>8</v>
      </c>
      <c r="Q2256" t="s">
        <v>4570</v>
      </c>
      <c r="R2256" t="s">
        <v>4940</v>
      </c>
      <c r="S2256" t="s">
        <v>195</v>
      </c>
      <c r="T2256" t="s">
        <v>4570</v>
      </c>
      <c r="U2256" t="s">
        <v>4570</v>
      </c>
      <c r="V2256" t="s">
        <v>6441</v>
      </c>
      <c r="W2256" t="s">
        <v>5265</v>
      </c>
      <c r="X2256" t="s">
        <v>7567</v>
      </c>
      <c r="Y2256" t="s">
        <v>7568</v>
      </c>
      <c r="Z2256" t="s">
        <v>8</v>
      </c>
      <c r="AA2256">
        <v>0</v>
      </c>
      <c r="AB2256" t="s">
        <v>195</v>
      </c>
      <c r="AC2256">
        <v>0</v>
      </c>
      <c r="AD2256" t="s">
        <v>195</v>
      </c>
      <c r="AE2256">
        <v>0</v>
      </c>
      <c r="AF2256" t="s">
        <v>195</v>
      </c>
      <c r="AG2256">
        <v>0</v>
      </c>
      <c r="AH2256" t="s">
        <v>195</v>
      </c>
      <c r="AI2256">
        <v>1</v>
      </c>
      <c r="AJ2256" t="s">
        <v>42</v>
      </c>
      <c r="AK2256">
        <v>40000000</v>
      </c>
      <c r="AL2256">
        <v>40000000</v>
      </c>
      <c r="AM2256" t="s">
        <v>195</v>
      </c>
      <c r="AN2256">
        <v>0</v>
      </c>
      <c r="AO2256" t="s">
        <v>5011</v>
      </c>
      <c r="AP2256">
        <v>225053</v>
      </c>
      <c r="AQ2256">
        <v>1038197</v>
      </c>
      <c r="AR2256">
        <v>2961018</v>
      </c>
      <c r="AS2256">
        <v>3054607</v>
      </c>
      <c r="AT2256">
        <v>1645840</v>
      </c>
      <c r="AU2256">
        <v>2034877</v>
      </c>
      <c r="AV2256">
        <v>3692255</v>
      </c>
      <c r="AW2256">
        <v>5596015</v>
      </c>
      <c r="AX2256">
        <v>5422332</v>
      </c>
      <c r="AY2256">
        <v>4686034</v>
      </c>
      <c r="AZ2256">
        <v>5594576</v>
      </c>
      <c r="BA2256">
        <v>4049196</v>
      </c>
      <c r="BB2256" t="s">
        <v>3796</v>
      </c>
      <c r="BC2256" t="s">
        <v>3797</v>
      </c>
      <c r="BD2256" t="s">
        <v>3813</v>
      </c>
      <c r="BE2256" t="s">
        <v>4605</v>
      </c>
      <c r="BF2256" t="s">
        <v>3734</v>
      </c>
      <c r="BG2256" t="s">
        <v>5738</v>
      </c>
      <c r="BH2256" t="s">
        <v>4947</v>
      </c>
      <c r="BI2256" t="s">
        <v>195</v>
      </c>
      <c r="BJ2256" t="s">
        <v>195</v>
      </c>
      <c r="BK2256" t="s">
        <v>3832</v>
      </c>
      <c r="BL2256" t="s">
        <v>7569</v>
      </c>
      <c r="BM2256" t="s">
        <v>4949</v>
      </c>
      <c r="BN2256" t="s">
        <v>5740</v>
      </c>
      <c r="BO2256" t="s">
        <v>4950</v>
      </c>
      <c r="BP2256" s="441" t="str">
        <f t="shared" si="35"/>
        <v>WA.2378.EBA.994.002.AC.523121</v>
      </c>
    </row>
    <row r="2257" spans="1:68">
      <c r="A2257" t="s">
        <v>5010</v>
      </c>
      <c r="B2257" t="s">
        <v>4936</v>
      </c>
      <c r="C2257" t="s">
        <v>4937</v>
      </c>
      <c r="D2257" t="s">
        <v>3795</v>
      </c>
      <c r="E2257" t="s">
        <v>197</v>
      </c>
      <c r="F2257" t="s">
        <v>3812</v>
      </c>
      <c r="G2257" t="s">
        <v>820</v>
      </c>
      <c r="H2257" t="s">
        <v>4938</v>
      </c>
      <c r="I2257">
        <v>9</v>
      </c>
      <c r="J2257" t="s">
        <v>5716</v>
      </c>
      <c r="K2257">
        <v>1</v>
      </c>
      <c r="L2257" t="s">
        <v>546</v>
      </c>
      <c r="M2257" t="s">
        <v>554</v>
      </c>
      <c r="N2257" t="s">
        <v>98</v>
      </c>
      <c r="O2257" t="s">
        <v>556</v>
      </c>
      <c r="P2257" t="s">
        <v>8</v>
      </c>
      <c r="Q2257" t="s">
        <v>4570</v>
      </c>
      <c r="R2257" t="s">
        <v>4940</v>
      </c>
      <c r="S2257" t="s">
        <v>195</v>
      </c>
      <c r="T2257" t="s">
        <v>4570</v>
      </c>
      <c r="U2257" t="s">
        <v>4570</v>
      </c>
      <c r="V2257" t="s">
        <v>5722</v>
      </c>
      <c r="W2257" t="s">
        <v>5269</v>
      </c>
      <c r="X2257" t="s">
        <v>7570</v>
      </c>
      <c r="Y2257" t="s">
        <v>7571</v>
      </c>
      <c r="Z2257" t="s">
        <v>8</v>
      </c>
      <c r="AA2257">
        <v>0</v>
      </c>
      <c r="AB2257" t="s">
        <v>195</v>
      </c>
      <c r="AC2257">
        <v>0</v>
      </c>
      <c r="AD2257" t="s">
        <v>195</v>
      </c>
      <c r="AE2257">
        <v>0</v>
      </c>
      <c r="AF2257" t="s">
        <v>195</v>
      </c>
      <c r="AG2257">
        <v>0</v>
      </c>
      <c r="AH2257" t="s">
        <v>195</v>
      </c>
      <c r="AI2257">
        <v>1</v>
      </c>
      <c r="AJ2257" t="s">
        <v>42</v>
      </c>
      <c r="AK2257">
        <v>38730000</v>
      </c>
      <c r="AL2257">
        <v>38730000</v>
      </c>
      <c r="AM2257" t="s">
        <v>195</v>
      </c>
      <c r="AN2257">
        <v>0</v>
      </c>
      <c r="AO2257" t="s">
        <v>5011</v>
      </c>
      <c r="AP2257">
        <v>217908</v>
      </c>
      <c r="AQ2257">
        <v>1005234</v>
      </c>
      <c r="AR2257">
        <v>2867006</v>
      </c>
      <c r="AS2257">
        <v>2957623</v>
      </c>
      <c r="AT2257">
        <v>1593585</v>
      </c>
      <c r="AU2257">
        <v>1970270</v>
      </c>
      <c r="AV2257">
        <v>3575026</v>
      </c>
      <c r="AW2257">
        <v>5418341</v>
      </c>
      <c r="AX2257">
        <v>5250173</v>
      </c>
      <c r="AY2257">
        <v>4537252</v>
      </c>
      <c r="AZ2257">
        <v>5416948</v>
      </c>
      <c r="BA2257">
        <v>3920634</v>
      </c>
      <c r="BB2257" t="s">
        <v>3796</v>
      </c>
      <c r="BC2257" t="s">
        <v>3797</v>
      </c>
      <c r="BD2257" t="s">
        <v>3813</v>
      </c>
      <c r="BE2257" t="s">
        <v>4605</v>
      </c>
      <c r="BF2257" t="s">
        <v>3734</v>
      </c>
      <c r="BG2257" t="s">
        <v>5738</v>
      </c>
      <c r="BH2257" t="s">
        <v>4947</v>
      </c>
      <c r="BI2257" t="s">
        <v>195</v>
      </c>
      <c r="BJ2257" t="s">
        <v>195</v>
      </c>
      <c r="BK2257" t="s">
        <v>3832</v>
      </c>
      <c r="BL2257" t="s">
        <v>7572</v>
      </c>
      <c r="BM2257" t="s">
        <v>4949</v>
      </c>
      <c r="BN2257" t="s">
        <v>5740</v>
      </c>
      <c r="BO2257" t="s">
        <v>4950</v>
      </c>
      <c r="BP2257" s="441" t="str">
        <f t="shared" si="35"/>
        <v>WA.2378.EBA.994.002.AC.523121</v>
      </c>
    </row>
    <row r="2258" spans="1:68">
      <c r="A2258" t="s">
        <v>5010</v>
      </c>
      <c r="B2258" t="s">
        <v>4936</v>
      </c>
      <c r="C2258" t="s">
        <v>4937</v>
      </c>
      <c r="D2258" t="s">
        <v>3795</v>
      </c>
      <c r="E2258" t="s">
        <v>197</v>
      </c>
      <c r="F2258" t="s">
        <v>3812</v>
      </c>
      <c r="G2258" t="s">
        <v>820</v>
      </c>
      <c r="H2258" t="s">
        <v>4938</v>
      </c>
      <c r="I2258">
        <v>9</v>
      </c>
      <c r="J2258" t="s">
        <v>5716</v>
      </c>
      <c r="K2258">
        <v>1</v>
      </c>
      <c r="L2258" t="s">
        <v>546</v>
      </c>
      <c r="M2258" t="s">
        <v>554</v>
      </c>
      <c r="N2258" t="s">
        <v>98</v>
      </c>
      <c r="O2258" t="s">
        <v>556</v>
      </c>
      <c r="P2258" t="s">
        <v>8</v>
      </c>
      <c r="Q2258" t="s">
        <v>4570</v>
      </c>
      <c r="R2258" t="s">
        <v>4940</v>
      </c>
      <c r="S2258" t="s">
        <v>195</v>
      </c>
      <c r="T2258" t="s">
        <v>4570</v>
      </c>
      <c r="U2258" t="s">
        <v>4570</v>
      </c>
      <c r="V2258" t="s">
        <v>7471</v>
      </c>
      <c r="W2258" t="s">
        <v>5413</v>
      </c>
      <c r="X2258" t="s">
        <v>7573</v>
      </c>
      <c r="Y2258" t="s">
        <v>7084</v>
      </c>
      <c r="Z2258" t="s">
        <v>8</v>
      </c>
      <c r="AA2258">
        <v>0</v>
      </c>
      <c r="AB2258" t="s">
        <v>195</v>
      </c>
      <c r="AC2258">
        <v>0</v>
      </c>
      <c r="AD2258" t="s">
        <v>195</v>
      </c>
      <c r="AE2258">
        <v>0</v>
      </c>
      <c r="AF2258" t="s">
        <v>195</v>
      </c>
      <c r="AG2258">
        <v>0</v>
      </c>
      <c r="AH2258" t="s">
        <v>195</v>
      </c>
      <c r="AI2258">
        <v>12</v>
      </c>
      <c r="AJ2258" t="s">
        <v>42</v>
      </c>
      <c r="AK2258">
        <v>33650000</v>
      </c>
      <c r="AL2258">
        <v>403800000</v>
      </c>
      <c r="AM2258" t="s">
        <v>195</v>
      </c>
      <c r="AN2258">
        <v>0</v>
      </c>
      <c r="AO2258" t="s">
        <v>5011</v>
      </c>
      <c r="AP2258">
        <v>2271910</v>
      </c>
      <c r="AQ2258">
        <v>10480598</v>
      </c>
      <c r="AR2258">
        <v>29891477</v>
      </c>
      <c r="AS2258">
        <v>30836259</v>
      </c>
      <c r="AT2258">
        <v>16614756</v>
      </c>
      <c r="AU2258">
        <v>20542082</v>
      </c>
      <c r="AV2258">
        <v>37273312</v>
      </c>
      <c r="AW2258">
        <v>56491767</v>
      </c>
      <c r="AX2258">
        <v>54738441</v>
      </c>
      <c r="AY2258">
        <v>47305513</v>
      </c>
      <c r="AZ2258">
        <v>56477244</v>
      </c>
      <c r="BA2258">
        <v>40876641</v>
      </c>
      <c r="BB2258" t="s">
        <v>3796</v>
      </c>
      <c r="BC2258" t="s">
        <v>3797</v>
      </c>
      <c r="BD2258" t="s">
        <v>3813</v>
      </c>
      <c r="BE2258" t="s">
        <v>4605</v>
      </c>
      <c r="BF2258" t="s">
        <v>3734</v>
      </c>
      <c r="BG2258" t="s">
        <v>5738</v>
      </c>
      <c r="BH2258" t="s">
        <v>4947</v>
      </c>
      <c r="BI2258" t="s">
        <v>195</v>
      </c>
      <c r="BJ2258" t="s">
        <v>195</v>
      </c>
      <c r="BK2258" t="s">
        <v>3832</v>
      </c>
      <c r="BL2258" t="s">
        <v>7574</v>
      </c>
      <c r="BM2258" t="s">
        <v>4949</v>
      </c>
      <c r="BN2258" t="s">
        <v>5740</v>
      </c>
      <c r="BO2258" t="s">
        <v>4950</v>
      </c>
      <c r="BP2258" s="441" t="str">
        <f t="shared" si="35"/>
        <v>WA.2378.EBA.994.002.AC.523121</v>
      </c>
    </row>
    <row r="2259" spans="1:68">
      <c r="A2259" t="s">
        <v>5010</v>
      </c>
      <c r="B2259" t="s">
        <v>4936</v>
      </c>
      <c r="C2259" t="s">
        <v>4937</v>
      </c>
      <c r="D2259" t="s">
        <v>3795</v>
      </c>
      <c r="E2259" t="s">
        <v>197</v>
      </c>
      <c r="F2259" t="s">
        <v>3812</v>
      </c>
      <c r="G2259" t="s">
        <v>820</v>
      </c>
      <c r="H2259" t="s">
        <v>4938</v>
      </c>
      <c r="I2259">
        <v>9</v>
      </c>
      <c r="J2259" t="s">
        <v>5716</v>
      </c>
      <c r="K2259">
        <v>1</v>
      </c>
      <c r="L2259" t="s">
        <v>546</v>
      </c>
      <c r="M2259" t="s">
        <v>554</v>
      </c>
      <c r="N2259" t="s">
        <v>98</v>
      </c>
      <c r="O2259" t="s">
        <v>556</v>
      </c>
      <c r="P2259" t="s">
        <v>8</v>
      </c>
      <c r="Q2259" t="s">
        <v>4570</v>
      </c>
      <c r="R2259" t="s">
        <v>4940</v>
      </c>
      <c r="S2259" t="s">
        <v>195</v>
      </c>
      <c r="T2259" t="s">
        <v>4570</v>
      </c>
      <c r="U2259" t="s">
        <v>4570</v>
      </c>
      <c r="V2259" t="s">
        <v>7475</v>
      </c>
      <c r="W2259" t="s">
        <v>5417</v>
      </c>
      <c r="X2259" t="s">
        <v>7575</v>
      </c>
      <c r="Y2259" t="s">
        <v>7576</v>
      </c>
      <c r="Z2259" t="s">
        <v>8</v>
      </c>
      <c r="AA2259">
        <v>0</v>
      </c>
      <c r="AB2259" t="s">
        <v>195</v>
      </c>
      <c r="AC2259">
        <v>0</v>
      </c>
      <c r="AD2259" t="s">
        <v>195</v>
      </c>
      <c r="AE2259">
        <v>0</v>
      </c>
      <c r="AF2259" t="s">
        <v>195</v>
      </c>
      <c r="AG2259">
        <v>0</v>
      </c>
      <c r="AH2259" t="s">
        <v>195</v>
      </c>
      <c r="AI2259">
        <v>4</v>
      </c>
      <c r="AJ2259" t="s">
        <v>42</v>
      </c>
      <c r="AK2259">
        <v>25000000</v>
      </c>
      <c r="AL2259">
        <v>100000000</v>
      </c>
      <c r="AM2259" t="s">
        <v>195</v>
      </c>
      <c r="AN2259">
        <v>0</v>
      </c>
      <c r="AO2259" t="s">
        <v>5011</v>
      </c>
      <c r="AP2259">
        <v>562632</v>
      </c>
      <c r="AQ2259">
        <v>2595492</v>
      </c>
      <c r="AR2259">
        <v>7402545</v>
      </c>
      <c r="AS2259">
        <v>7636518</v>
      </c>
      <c r="AT2259">
        <v>4114600</v>
      </c>
      <c r="AU2259">
        <v>5087192</v>
      </c>
      <c r="AV2259">
        <v>9230637</v>
      </c>
      <c r="AW2259">
        <v>13990036</v>
      </c>
      <c r="AX2259">
        <v>13555830</v>
      </c>
      <c r="AY2259">
        <v>11715085</v>
      </c>
      <c r="AZ2259">
        <v>13986440</v>
      </c>
      <c r="BA2259">
        <v>10122993</v>
      </c>
      <c r="BB2259" t="s">
        <v>3796</v>
      </c>
      <c r="BC2259" t="s">
        <v>3797</v>
      </c>
      <c r="BD2259" t="s">
        <v>3813</v>
      </c>
      <c r="BE2259" t="s">
        <v>4605</v>
      </c>
      <c r="BF2259" t="s">
        <v>3734</v>
      </c>
      <c r="BG2259" t="s">
        <v>5738</v>
      </c>
      <c r="BH2259" t="s">
        <v>4947</v>
      </c>
      <c r="BI2259" t="s">
        <v>195</v>
      </c>
      <c r="BJ2259" t="s">
        <v>195</v>
      </c>
      <c r="BK2259" t="s">
        <v>3832</v>
      </c>
      <c r="BL2259" t="s">
        <v>7577</v>
      </c>
      <c r="BM2259" t="s">
        <v>4949</v>
      </c>
      <c r="BN2259" t="s">
        <v>5740</v>
      </c>
      <c r="BO2259" t="s">
        <v>4950</v>
      </c>
      <c r="BP2259" s="441" t="str">
        <f t="shared" si="35"/>
        <v>WA.2378.EBA.994.002.AC.523121</v>
      </c>
    </row>
    <row r="2260" spans="1:68">
      <c r="A2260" t="s">
        <v>5010</v>
      </c>
      <c r="B2260" t="s">
        <v>4936</v>
      </c>
      <c r="C2260" t="s">
        <v>4937</v>
      </c>
      <c r="D2260" t="s">
        <v>3795</v>
      </c>
      <c r="E2260" t="s">
        <v>197</v>
      </c>
      <c r="F2260" t="s">
        <v>3812</v>
      </c>
      <c r="G2260" t="s">
        <v>820</v>
      </c>
      <c r="H2260" t="s">
        <v>4938</v>
      </c>
      <c r="I2260">
        <v>9</v>
      </c>
      <c r="J2260" t="s">
        <v>5716</v>
      </c>
      <c r="K2260">
        <v>1</v>
      </c>
      <c r="L2260" t="s">
        <v>546</v>
      </c>
      <c r="M2260" t="s">
        <v>554</v>
      </c>
      <c r="N2260" t="s">
        <v>98</v>
      </c>
      <c r="O2260" t="s">
        <v>556</v>
      </c>
      <c r="P2260" t="s">
        <v>8</v>
      </c>
      <c r="Q2260" t="s">
        <v>4570</v>
      </c>
      <c r="R2260" t="s">
        <v>4940</v>
      </c>
      <c r="S2260" t="s">
        <v>195</v>
      </c>
      <c r="T2260" t="s">
        <v>4570</v>
      </c>
      <c r="U2260" t="s">
        <v>4570</v>
      </c>
      <c r="V2260" t="s">
        <v>4951</v>
      </c>
      <c r="W2260" t="s">
        <v>5401</v>
      </c>
      <c r="X2260" t="s">
        <v>7578</v>
      </c>
      <c r="Y2260" t="s">
        <v>4523</v>
      </c>
      <c r="Z2260" t="s">
        <v>8</v>
      </c>
      <c r="AA2260">
        <v>0</v>
      </c>
      <c r="AB2260" t="s">
        <v>195</v>
      </c>
      <c r="AC2260">
        <v>0</v>
      </c>
      <c r="AD2260" t="s">
        <v>195</v>
      </c>
      <c r="AE2260">
        <v>0</v>
      </c>
      <c r="AF2260" t="s">
        <v>195</v>
      </c>
      <c r="AG2260">
        <v>0</v>
      </c>
      <c r="AH2260" t="s">
        <v>195</v>
      </c>
      <c r="AI2260">
        <v>135</v>
      </c>
      <c r="AJ2260" t="s">
        <v>42</v>
      </c>
      <c r="AK2260">
        <v>730000</v>
      </c>
      <c r="AL2260">
        <v>98550000</v>
      </c>
      <c r="AM2260" t="s">
        <v>195</v>
      </c>
      <c r="AN2260">
        <v>0</v>
      </c>
      <c r="AO2260" t="s">
        <v>5011</v>
      </c>
      <c r="AP2260">
        <v>554474</v>
      </c>
      <c r="AQ2260">
        <v>2557858</v>
      </c>
      <c r="AR2260">
        <v>7295208</v>
      </c>
      <c r="AS2260">
        <v>7525788</v>
      </c>
      <c r="AT2260">
        <v>4054939</v>
      </c>
      <c r="AU2260">
        <v>5013428</v>
      </c>
      <c r="AV2260">
        <v>9096793</v>
      </c>
      <c r="AW2260">
        <v>13787181</v>
      </c>
      <c r="AX2260">
        <v>13359270</v>
      </c>
      <c r="AY2260">
        <v>11545216</v>
      </c>
      <c r="AZ2260">
        <v>13783636</v>
      </c>
      <c r="BA2260">
        <v>9976209</v>
      </c>
      <c r="BB2260" t="s">
        <v>3796</v>
      </c>
      <c r="BC2260" t="s">
        <v>3797</v>
      </c>
      <c r="BD2260" t="s">
        <v>3813</v>
      </c>
      <c r="BE2260" t="s">
        <v>4605</v>
      </c>
      <c r="BF2260" t="s">
        <v>3734</v>
      </c>
      <c r="BG2260" t="s">
        <v>5738</v>
      </c>
      <c r="BH2260" t="s">
        <v>4947</v>
      </c>
      <c r="BI2260" t="s">
        <v>195</v>
      </c>
      <c r="BJ2260" t="s">
        <v>195</v>
      </c>
      <c r="BK2260" t="s">
        <v>3832</v>
      </c>
      <c r="BL2260" t="s">
        <v>7579</v>
      </c>
      <c r="BM2260" t="s">
        <v>4949</v>
      </c>
      <c r="BN2260" t="s">
        <v>5740</v>
      </c>
      <c r="BO2260" t="s">
        <v>4950</v>
      </c>
      <c r="BP2260" s="441" t="str">
        <f t="shared" si="35"/>
        <v>WA.2378.EBA.994.002.AC.523121</v>
      </c>
    </row>
    <row r="2261" spans="1:68">
      <c r="A2261" t="s">
        <v>5010</v>
      </c>
      <c r="B2261" t="s">
        <v>4936</v>
      </c>
      <c r="C2261" t="s">
        <v>4937</v>
      </c>
      <c r="D2261" t="s">
        <v>3795</v>
      </c>
      <c r="E2261" t="s">
        <v>197</v>
      </c>
      <c r="F2261" t="s">
        <v>3812</v>
      </c>
      <c r="G2261" t="s">
        <v>820</v>
      </c>
      <c r="H2261" t="s">
        <v>4938</v>
      </c>
      <c r="I2261">
        <v>9</v>
      </c>
      <c r="J2261" t="s">
        <v>5716</v>
      </c>
      <c r="K2261">
        <v>1</v>
      </c>
      <c r="L2261" t="s">
        <v>546</v>
      </c>
      <c r="M2261" t="s">
        <v>554</v>
      </c>
      <c r="N2261" t="s">
        <v>98</v>
      </c>
      <c r="O2261" t="s">
        <v>556</v>
      </c>
      <c r="P2261" t="s">
        <v>8</v>
      </c>
      <c r="Q2261" t="s">
        <v>4570</v>
      </c>
      <c r="R2261" t="s">
        <v>4940</v>
      </c>
      <c r="S2261" t="s">
        <v>195</v>
      </c>
      <c r="T2261" t="s">
        <v>4570</v>
      </c>
      <c r="U2261" t="s">
        <v>4570</v>
      </c>
      <c r="V2261" t="s">
        <v>7485</v>
      </c>
      <c r="W2261" t="s">
        <v>3769</v>
      </c>
      <c r="X2261" t="s">
        <v>7580</v>
      </c>
      <c r="Y2261" t="s">
        <v>7581</v>
      </c>
      <c r="Z2261" t="s">
        <v>8</v>
      </c>
      <c r="AA2261">
        <v>0</v>
      </c>
      <c r="AB2261" t="s">
        <v>195</v>
      </c>
      <c r="AC2261">
        <v>0</v>
      </c>
      <c r="AD2261" t="s">
        <v>195</v>
      </c>
      <c r="AE2261">
        <v>0</v>
      </c>
      <c r="AF2261" t="s">
        <v>195</v>
      </c>
      <c r="AG2261">
        <v>0</v>
      </c>
      <c r="AH2261" t="s">
        <v>195</v>
      </c>
      <c r="AI2261">
        <v>25</v>
      </c>
      <c r="AJ2261" t="s">
        <v>42</v>
      </c>
      <c r="AK2261">
        <v>3640000</v>
      </c>
      <c r="AL2261">
        <v>91000000</v>
      </c>
      <c r="AM2261" t="s">
        <v>195</v>
      </c>
      <c r="AN2261">
        <v>0</v>
      </c>
      <c r="AO2261" t="s">
        <v>5011</v>
      </c>
      <c r="AP2261">
        <v>511995</v>
      </c>
      <c r="AQ2261">
        <v>2361898</v>
      </c>
      <c r="AR2261">
        <v>6736316</v>
      </c>
      <c r="AS2261">
        <v>6949231</v>
      </c>
      <c r="AT2261">
        <v>3744286</v>
      </c>
      <c r="AU2261">
        <v>4629345</v>
      </c>
      <c r="AV2261">
        <v>8399880</v>
      </c>
      <c r="AW2261">
        <v>12730933</v>
      </c>
      <c r="AX2261">
        <v>12335805</v>
      </c>
      <c r="AY2261">
        <v>10660727</v>
      </c>
      <c r="AZ2261">
        <v>12727660</v>
      </c>
      <c r="BA2261">
        <v>9211924</v>
      </c>
      <c r="BB2261" t="s">
        <v>3796</v>
      </c>
      <c r="BC2261" t="s">
        <v>3797</v>
      </c>
      <c r="BD2261" t="s">
        <v>3813</v>
      </c>
      <c r="BE2261" t="s">
        <v>4605</v>
      </c>
      <c r="BF2261" t="s">
        <v>3734</v>
      </c>
      <c r="BG2261" t="s">
        <v>5738</v>
      </c>
      <c r="BH2261" t="s">
        <v>4947</v>
      </c>
      <c r="BI2261" t="s">
        <v>195</v>
      </c>
      <c r="BJ2261" t="s">
        <v>195</v>
      </c>
      <c r="BK2261" t="s">
        <v>3832</v>
      </c>
      <c r="BL2261" t="s">
        <v>7582</v>
      </c>
      <c r="BM2261" t="s">
        <v>4949</v>
      </c>
      <c r="BN2261" t="s">
        <v>5740</v>
      </c>
      <c r="BO2261" t="s">
        <v>4950</v>
      </c>
      <c r="BP2261" s="441" t="str">
        <f t="shared" si="35"/>
        <v>WA.2378.EBA.994.002.AC.523121</v>
      </c>
    </row>
    <row r="2262" spans="1:68">
      <c r="A2262" t="s">
        <v>5010</v>
      </c>
      <c r="B2262" t="s">
        <v>4936</v>
      </c>
      <c r="C2262" t="s">
        <v>4937</v>
      </c>
      <c r="D2262" t="s">
        <v>3795</v>
      </c>
      <c r="E2262" t="s">
        <v>197</v>
      </c>
      <c r="F2262" t="s">
        <v>3812</v>
      </c>
      <c r="G2262" t="s">
        <v>820</v>
      </c>
      <c r="H2262" t="s">
        <v>4938</v>
      </c>
      <c r="I2262">
        <v>9</v>
      </c>
      <c r="J2262" t="s">
        <v>5716</v>
      </c>
      <c r="K2262">
        <v>1</v>
      </c>
      <c r="L2262" t="s">
        <v>546</v>
      </c>
      <c r="M2262" t="s">
        <v>554</v>
      </c>
      <c r="N2262" t="s">
        <v>98</v>
      </c>
      <c r="O2262" t="s">
        <v>556</v>
      </c>
      <c r="P2262" t="s">
        <v>8</v>
      </c>
      <c r="Q2262" t="s">
        <v>4570</v>
      </c>
      <c r="R2262" t="s">
        <v>4940</v>
      </c>
      <c r="S2262" t="s">
        <v>195</v>
      </c>
      <c r="T2262" t="s">
        <v>4570</v>
      </c>
      <c r="U2262" t="s">
        <v>4570</v>
      </c>
      <c r="V2262" t="s">
        <v>5001</v>
      </c>
      <c r="W2262" t="s">
        <v>5727</v>
      </c>
      <c r="X2262" t="s">
        <v>7583</v>
      </c>
      <c r="Y2262" t="s">
        <v>4522</v>
      </c>
      <c r="Z2262" t="s">
        <v>8</v>
      </c>
      <c r="AA2262">
        <v>0</v>
      </c>
      <c r="AB2262" t="s">
        <v>195</v>
      </c>
      <c r="AC2262">
        <v>0</v>
      </c>
      <c r="AD2262" t="s">
        <v>195</v>
      </c>
      <c r="AE2262">
        <v>0</v>
      </c>
      <c r="AF2262" t="s">
        <v>195</v>
      </c>
      <c r="AG2262">
        <v>0</v>
      </c>
      <c r="AH2262" t="s">
        <v>195</v>
      </c>
      <c r="AI2262">
        <v>135</v>
      </c>
      <c r="AJ2262" t="s">
        <v>42</v>
      </c>
      <c r="AK2262">
        <v>690000</v>
      </c>
      <c r="AL2262">
        <v>93150000</v>
      </c>
      <c r="AM2262" t="s">
        <v>195</v>
      </c>
      <c r="AN2262">
        <v>0</v>
      </c>
      <c r="AO2262" t="s">
        <v>5011</v>
      </c>
      <c r="AP2262">
        <v>524092</v>
      </c>
      <c r="AQ2262">
        <v>2417701</v>
      </c>
      <c r="AR2262">
        <v>6895471</v>
      </c>
      <c r="AS2262">
        <v>7113416</v>
      </c>
      <c r="AT2262">
        <v>3832750</v>
      </c>
      <c r="AU2262">
        <v>4738720</v>
      </c>
      <c r="AV2262">
        <v>8598338</v>
      </c>
      <c r="AW2262">
        <v>13031719</v>
      </c>
      <c r="AX2262">
        <v>12627255</v>
      </c>
      <c r="AY2262">
        <v>10912602</v>
      </c>
      <c r="AZ2262">
        <v>13028369</v>
      </c>
      <c r="BA2262">
        <v>9429567</v>
      </c>
      <c r="BB2262" t="s">
        <v>3796</v>
      </c>
      <c r="BC2262" t="s">
        <v>3797</v>
      </c>
      <c r="BD2262" t="s">
        <v>3813</v>
      </c>
      <c r="BE2262" t="s">
        <v>4605</v>
      </c>
      <c r="BF2262" t="s">
        <v>3734</v>
      </c>
      <c r="BG2262" t="s">
        <v>5738</v>
      </c>
      <c r="BH2262" t="s">
        <v>4947</v>
      </c>
      <c r="BI2262" t="s">
        <v>195</v>
      </c>
      <c r="BJ2262" t="s">
        <v>195</v>
      </c>
      <c r="BK2262" t="s">
        <v>3832</v>
      </c>
      <c r="BL2262" t="s">
        <v>7079</v>
      </c>
      <c r="BM2262" t="s">
        <v>4949</v>
      </c>
      <c r="BN2262" t="s">
        <v>5740</v>
      </c>
      <c r="BO2262" t="s">
        <v>4950</v>
      </c>
      <c r="BP2262" s="441" t="str">
        <f t="shared" si="35"/>
        <v>WA.2378.EBA.994.002.AC.523121</v>
      </c>
    </row>
    <row r="2263" spans="1:68">
      <c r="A2263" t="s">
        <v>5010</v>
      </c>
      <c r="B2263" t="s">
        <v>4936</v>
      </c>
      <c r="C2263" t="s">
        <v>4937</v>
      </c>
      <c r="D2263" t="s">
        <v>3795</v>
      </c>
      <c r="E2263" t="s">
        <v>197</v>
      </c>
      <c r="F2263" t="s">
        <v>3812</v>
      </c>
      <c r="G2263" t="s">
        <v>820</v>
      </c>
      <c r="H2263" t="s">
        <v>4938</v>
      </c>
      <c r="I2263">
        <v>9</v>
      </c>
      <c r="J2263" t="s">
        <v>5716</v>
      </c>
      <c r="K2263">
        <v>1</v>
      </c>
      <c r="L2263" t="s">
        <v>546</v>
      </c>
      <c r="M2263" t="s">
        <v>554</v>
      </c>
      <c r="N2263" t="s">
        <v>98</v>
      </c>
      <c r="O2263" t="s">
        <v>556</v>
      </c>
      <c r="P2263" t="s">
        <v>8</v>
      </c>
      <c r="Q2263" t="s">
        <v>4570</v>
      </c>
      <c r="R2263" t="s">
        <v>4940</v>
      </c>
      <c r="S2263" t="s">
        <v>195</v>
      </c>
      <c r="T2263" t="s">
        <v>4570</v>
      </c>
      <c r="U2263" t="s">
        <v>4570</v>
      </c>
      <c r="V2263" t="s">
        <v>5092</v>
      </c>
      <c r="W2263" t="s">
        <v>5735</v>
      </c>
      <c r="X2263" t="s">
        <v>7584</v>
      </c>
      <c r="Y2263" t="s">
        <v>4521</v>
      </c>
      <c r="Z2263" t="s">
        <v>8</v>
      </c>
      <c r="AA2263">
        <v>0</v>
      </c>
      <c r="AB2263" t="s">
        <v>195</v>
      </c>
      <c r="AC2263">
        <v>0</v>
      </c>
      <c r="AD2263" t="s">
        <v>195</v>
      </c>
      <c r="AE2263">
        <v>0</v>
      </c>
      <c r="AF2263" t="s">
        <v>195</v>
      </c>
      <c r="AG2263">
        <v>0</v>
      </c>
      <c r="AH2263" t="s">
        <v>195</v>
      </c>
      <c r="AI2263">
        <v>20</v>
      </c>
      <c r="AJ2263" t="s">
        <v>42</v>
      </c>
      <c r="AK2263">
        <v>690000</v>
      </c>
      <c r="AL2263">
        <v>13800000</v>
      </c>
      <c r="AM2263" t="s">
        <v>195</v>
      </c>
      <c r="AN2263">
        <v>0</v>
      </c>
      <c r="AO2263" t="s">
        <v>5011</v>
      </c>
      <c r="AP2263">
        <v>77643</v>
      </c>
      <c r="AQ2263">
        <v>358178</v>
      </c>
      <c r="AR2263">
        <v>1021551</v>
      </c>
      <c r="AS2263">
        <v>1053839</v>
      </c>
      <c r="AT2263">
        <v>567815</v>
      </c>
      <c r="AU2263">
        <v>702033</v>
      </c>
      <c r="AV2263">
        <v>1273828</v>
      </c>
      <c r="AW2263">
        <v>1930625</v>
      </c>
      <c r="AX2263">
        <v>1870705</v>
      </c>
      <c r="AY2263">
        <v>1616682</v>
      </c>
      <c r="AZ2263">
        <v>1930129</v>
      </c>
      <c r="BA2263">
        <v>1396972</v>
      </c>
      <c r="BB2263" t="s">
        <v>3796</v>
      </c>
      <c r="BC2263" t="s">
        <v>3797</v>
      </c>
      <c r="BD2263" t="s">
        <v>3813</v>
      </c>
      <c r="BE2263" t="s">
        <v>4605</v>
      </c>
      <c r="BF2263" t="s">
        <v>3734</v>
      </c>
      <c r="BG2263" t="s">
        <v>5738</v>
      </c>
      <c r="BH2263" t="s">
        <v>4947</v>
      </c>
      <c r="BI2263" t="s">
        <v>195</v>
      </c>
      <c r="BJ2263" t="s">
        <v>195</v>
      </c>
      <c r="BK2263" t="s">
        <v>3832</v>
      </c>
      <c r="BL2263" t="s">
        <v>7585</v>
      </c>
      <c r="BM2263" t="s">
        <v>4949</v>
      </c>
      <c r="BN2263" t="s">
        <v>5740</v>
      </c>
      <c r="BO2263" t="s">
        <v>4950</v>
      </c>
      <c r="BP2263" s="441" t="str">
        <f t="shared" si="35"/>
        <v>WA.2378.EBA.994.002.AC.523121</v>
      </c>
    </row>
    <row r="2264" spans="1:68">
      <c r="A2264" t="s">
        <v>5010</v>
      </c>
      <c r="B2264" t="s">
        <v>4936</v>
      </c>
      <c r="C2264" t="s">
        <v>4937</v>
      </c>
      <c r="D2264" t="s">
        <v>3795</v>
      </c>
      <c r="E2264" t="s">
        <v>197</v>
      </c>
      <c r="F2264" t="s">
        <v>3812</v>
      </c>
      <c r="G2264" t="s">
        <v>820</v>
      </c>
      <c r="H2264" t="s">
        <v>4938</v>
      </c>
      <c r="I2264">
        <v>9</v>
      </c>
      <c r="J2264" t="s">
        <v>5716</v>
      </c>
      <c r="K2264">
        <v>1</v>
      </c>
      <c r="L2264" t="s">
        <v>546</v>
      </c>
      <c r="M2264" t="s">
        <v>554</v>
      </c>
      <c r="N2264" t="s">
        <v>98</v>
      </c>
      <c r="O2264" t="s">
        <v>556</v>
      </c>
      <c r="P2264" t="s">
        <v>8</v>
      </c>
      <c r="Q2264" t="s">
        <v>4570</v>
      </c>
      <c r="R2264" t="s">
        <v>4940</v>
      </c>
      <c r="S2264" t="s">
        <v>195</v>
      </c>
      <c r="T2264" t="s">
        <v>4570</v>
      </c>
      <c r="U2264" t="s">
        <v>4570</v>
      </c>
      <c r="V2264" t="s">
        <v>5096</v>
      </c>
      <c r="W2264" t="s">
        <v>6441</v>
      </c>
      <c r="X2264" t="s">
        <v>7586</v>
      </c>
      <c r="Y2264" t="s">
        <v>7587</v>
      </c>
      <c r="Z2264" t="s">
        <v>8</v>
      </c>
      <c r="AA2264">
        <v>0</v>
      </c>
      <c r="AB2264" t="s">
        <v>195</v>
      </c>
      <c r="AC2264">
        <v>0</v>
      </c>
      <c r="AD2264" t="s">
        <v>195</v>
      </c>
      <c r="AE2264">
        <v>0</v>
      </c>
      <c r="AF2264" t="s">
        <v>195</v>
      </c>
      <c r="AG2264">
        <v>0</v>
      </c>
      <c r="AH2264" t="s">
        <v>195</v>
      </c>
      <c r="AI2264">
        <v>50</v>
      </c>
      <c r="AJ2264" t="s">
        <v>42</v>
      </c>
      <c r="AK2264">
        <v>690000</v>
      </c>
      <c r="AL2264">
        <v>34500000</v>
      </c>
      <c r="AM2264" t="s">
        <v>195</v>
      </c>
      <c r="AN2264">
        <v>0</v>
      </c>
      <c r="AO2264" t="s">
        <v>5011</v>
      </c>
      <c r="AP2264">
        <v>194108</v>
      </c>
      <c r="AQ2264">
        <v>895445</v>
      </c>
      <c r="AR2264">
        <v>2553878</v>
      </c>
      <c r="AS2264">
        <v>2634599</v>
      </c>
      <c r="AT2264">
        <v>1419537</v>
      </c>
      <c r="AU2264">
        <v>1755081</v>
      </c>
      <c r="AV2264">
        <v>3184570</v>
      </c>
      <c r="AW2264">
        <v>4826563</v>
      </c>
      <c r="AX2264">
        <v>4676761</v>
      </c>
      <c r="AY2264">
        <v>4041704</v>
      </c>
      <c r="AZ2264">
        <v>4825322</v>
      </c>
      <c r="BA2264">
        <v>3492432</v>
      </c>
      <c r="BB2264" t="s">
        <v>3796</v>
      </c>
      <c r="BC2264" t="s">
        <v>3797</v>
      </c>
      <c r="BD2264" t="s">
        <v>3813</v>
      </c>
      <c r="BE2264" t="s">
        <v>4605</v>
      </c>
      <c r="BF2264" t="s">
        <v>3734</v>
      </c>
      <c r="BG2264" t="s">
        <v>5738</v>
      </c>
      <c r="BH2264" t="s">
        <v>4947</v>
      </c>
      <c r="BI2264" t="s">
        <v>195</v>
      </c>
      <c r="BJ2264" t="s">
        <v>195</v>
      </c>
      <c r="BK2264" t="s">
        <v>3832</v>
      </c>
      <c r="BL2264" t="s">
        <v>7588</v>
      </c>
      <c r="BM2264" t="s">
        <v>4949</v>
      </c>
      <c r="BN2264" t="s">
        <v>5740</v>
      </c>
      <c r="BO2264" t="s">
        <v>4950</v>
      </c>
      <c r="BP2264" s="441" t="str">
        <f t="shared" si="35"/>
        <v>WA.2378.EBA.994.002.AC.523121</v>
      </c>
    </row>
    <row r="2265" spans="1:68">
      <c r="A2265" t="s">
        <v>5010</v>
      </c>
      <c r="B2265" t="s">
        <v>4936</v>
      </c>
      <c r="C2265" t="s">
        <v>4937</v>
      </c>
      <c r="D2265" t="s">
        <v>3795</v>
      </c>
      <c r="E2265" t="s">
        <v>197</v>
      </c>
      <c r="F2265" t="s">
        <v>3812</v>
      </c>
      <c r="G2265" t="s">
        <v>820</v>
      </c>
      <c r="H2265" t="s">
        <v>4938</v>
      </c>
      <c r="I2265">
        <v>9</v>
      </c>
      <c r="J2265" t="s">
        <v>5716</v>
      </c>
      <c r="K2265">
        <v>1</v>
      </c>
      <c r="L2265" t="s">
        <v>546</v>
      </c>
      <c r="M2265" t="s">
        <v>554</v>
      </c>
      <c r="N2265" t="s">
        <v>98</v>
      </c>
      <c r="O2265" t="s">
        <v>556</v>
      </c>
      <c r="P2265" t="s">
        <v>8</v>
      </c>
      <c r="Q2265" t="s">
        <v>4570</v>
      </c>
      <c r="R2265" t="s">
        <v>4940</v>
      </c>
      <c r="S2265" t="s">
        <v>195</v>
      </c>
      <c r="T2265" t="s">
        <v>4570</v>
      </c>
      <c r="U2265" t="s">
        <v>4570</v>
      </c>
      <c r="V2265" t="s">
        <v>5265</v>
      </c>
      <c r="W2265" t="s">
        <v>5722</v>
      </c>
      <c r="X2265" t="s">
        <v>7589</v>
      </c>
      <c r="Y2265" t="s">
        <v>7590</v>
      </c>
      <c r="Z2265" t="s">
        <v>8</v>
      </c>
      <c r="AA2265">
        <v>0</v>
      </c>
      <c r="AB2265" t="s">
        <v>195</v>
      </c>
      <c r="AC2265">
        <v>0</v>
      </c>
      <c r="AD2265" t="s">
        <v>195</v>
      </c>
      <c r="AE2265">
        <v>0</v>
      </c>
      <c r="AF2265" t="s">
        <v>195</v>
      </c>
      <c r="AG2265">
        <v>0</v>
      </c>
      <c r="AH2265" t="s">
        <v>195</v>
      </c>
      <c r="AI2265">
        <v>9</v>
      </c>
      <c r="AJ2265" t="s">
        <v>42</v>
      </c>
      <c r="AK2265">
        <v>690000</v>
      </c>
      <c r="AL2265">
        <v>6210000</v>
      </c>
      <c r="AM2265" t="s">
        <v>195</v>
      </c>
      <c r="AN2265">
        <v>0</v>
      </c>
      <c r="AO2265" t="s">
        <v>5011</v>
      </c>
      <c r="AP2265">
        <v>34939</v>
      </c>
      <c r="AQ2265">
        <v>161180</v>
      </c>
      <c r="AR2265">
        <v>459698</v>
      </c>
      <c r="AS2265">
        <v>474228</v>
      </c>
      <c r="AT2265">
        <v>255517</v>
      </c>
      <c r="AU2265">
        <v>315915</v>
      </c>
      <c r="AV2265">
        <v>573223</v>
      </c>
      <c r="AW2265">
        <v>868781</v>
      </c>
      <c r="AX2265">
        <v>841817</v>
      </c>
      <c r="AY2265">
        <v>727507</v>
      </c>
      <c r="AZ2265">
        <v>868558</v>
      </c>
      <c r="BA2265">
        <v>628637</v>
      </c>
      <c r="BB2265" t="s">
        <v>3796</v>
      </c>
      <c r="BC2265" t="s">
        <v>3797</v>
      </c>
      <c r="BD2265" t="s">
        <v>3813</v>
      </c>
      <c r="BE2265" t="s">
        <v>4605</v>
      </c>
      <c r="BF2265" t="s">
        <v>3734</v>
      </c>
      <c r="BG2265" t="s">
        <v>5738</v>
      </c>
      <c r="BH2265" t="s">
        <v>4947</v>
      </c>
      <c r="BI2265" t="s">
        <v>195</v>
      </c>
      <c r="BJ2265" t="s">
        <v>195</v>
      </c>
      <c r="BK2265" t="s">
        <v>3832</v>
      </c>
      <c r="BL2265" t="s">
        <v>7591</v>
      </c>
      <c r="BM2265" t="s">
        <v>4949</v>
      </c>
      <c r="BN2265" t="s">
        <v>5740</v>
      </c>
      <c r="BO2265" t="s">
        <v>4950</v>
      </c>
      <c r="BP2265" s="441" t="str">
        <f t="shared" si="35"/>
        <v>WA.2378.EBA.994.002.AC.523121</v>
      </c>
    </row>
    <row r="2266" spans="1:68">
      <c r="A2266" t="s">
        <v>5010</v>
      </c>
      <c r="B2266" t="s">
        <v>4936</v>
      </c>
      <c r="C2266" t="s">
        <v>4937</v>
      </c>
      <c r="D2266" t="s">
        <v>3795</v>
      </c>
      <c r="E2266" t="s">
        <v>197</v>
      </c>
      <c r="F2266" t="s">
        <v>3812</v>
      </c>
      <c r="G2266" t="s">
        <v>820</v>
      </c>
      <c r="H2266" t="s">
        <v>4938</v>
      </c>
      <c r="I2266">
        <v>9</v>
      </c>
      <c r="J2266" t="s">
        <v>5716</v>
      </c>
      <c r="K2266">
        <v>1</v>
      </c>
      <c r="L2266" t="s">
        <v>546</v>
      </c>
      <c r="M2266" t="s">
        <v>554</v>
      </c>
      <c r="N2266" t="s">
        <v>98</v>
      </c>
      <c r="O2266" t="s">
        <v>556</v>
      </c>
      <c r="P2266" t="s">
        <v>8</v>
      </c>
      <c r="Q2266" t="s">
        <v>4570</v>
      </c>
      <c r="R2266" t="s">
        <v>4940</v>
      </c>
      <c r="S2266" t="s">
        <v>195</v>
      </c>
      <c r="T2266" t="s">
        <v>4570</v>
      </c>
      <c r="U2266" t="s">
        <v>4570</v>
      </c>
      <c r="V2266" t="s">
        <v>5269</v>
      </c>
      <c r="W2266" t="s">
        <v>7471</v>
      </c>
      <c r="X2266" t="s">
        <v>7592</v>
      </c>
      <c r="Y2266" t="s">
        <v>7593</v>
      </c>
      <c r="Z2266" t="s">
        <v>8</v>
      </c>
      <c r="AA2266">
        <v>0</v>
      </c>
      <c r="AB2266" t="s">
        <v>195</v>
      </c>
      <c r="AC2266">
        <v>0</v>
      </c>
      <c r="AD2266" t="s">
        <v>195</v>
      </c>
      <c r="AE2266">
        <v>0</v>
      </c>
      <c r="AF2266" t="s">
        <v>195</v>
      </c>
      <c r="AG2266">
        <v>0</v>
      </c>
      <c r="AH2266" t="s">
        <v>195</v>
      </c>
      <c r="AI2266">
        <v>1</v>
      </c>
      <c r="AJ2266" t="s">
        <v>1651</v>
      </c>
      <c r="AK2266">
        <v>25000000</v>
      </c>
      <c r="AL2266">
        <v>25000000</v>
      </c>
      <c r="AM2266" t="s">
        <v>195</v>
      </c>
      <c r="AN2266">
        <v>0</v>
      </c>
      <c r="AO2266" t="s">
        <v>5011</v>
      </c>
      <c r="AP2266">
        <v>140658</v>
      </c>
      <c r="AQ2266">
        <v>648873</v>
      </c>
      <c r="AR2266">
        <v>1850636</v>
      </c>
      <c r="AS2266">
        <v>1909129</v>
      </c>
      <c r="AT2266">
        <v>1028650</v>
      </c>
      <c r="AU2266">
        <v>1271798</v>
      </c>
      <c r="AV2266">
        <v>2307659</v>
      </c>
      <c r="AW2266">
        <v>3497509</v>
      </c>
      <c r="AX2266">
        <v>3388957</v>
      </c>
      <c r="AY2266">
        <v>2928771</v>
      </c>
      <c r="AZ2266">
        <v>3496610</v>
      </c>
      <c r="BA2266">
        <v>2530750</v>
      </c>
      <c r="BB2266" t="s">
        <v>3796</v>
      </c>
      <c r="BC2266" t="s">
        <v>3797</v>
      </c>
      <c r="BD2266" t="s">
        <v>3813</v>
      </c>
      <c r="BE2266" t="s">
        <v>4605</v>
      </c>
      <c r="BF2266" t="s">
        <v>3734</v>
      </c>
      <c r="BG2266" t="s">
        <v>5738</v>
      </c>
      <c r="BH2266" t="s">
        <v>4947</v>
      </c>
      <c r="BI2266" t="s">
        <v>195</v>
      </c>
      <c r="BJ2266" t="s">
        <v>195</v>
      </c>
      <c r="BK2266" t="s">
        <v>3832</v>
      </c>
      <c r="BL2266" t="s">
        <v>7594</v>
      </c>
      <c r="BM2266" t="s">
        <v>4949</v>
      </c>
      <c r="BN2266" t="s">
        <v>5740</v>
      </c>
      <c r="BO2266" t="s">
        <v>4950</v>
      </c>
      <c r="BP2266" s="441" t="str">
        <f t="shared" si="35"/>
        <v>WA.2378.EBA.994.002.AC.523121</v>
      </c>
    </row>
    <row r="2267" spans="1:68">
      <c r="A2267" t="s">
        <v>5010</v>
      </c>
      <c r="B2267" t="s">
        <v>4936</v>
      </c>
      <c r="C2267" t="s">
        <v>4937</v>
      </c>
      <c r="D2267" t="s">
        <v>3795</v>
      </c>
      <c r="E2267" t="s">
        <v>197</v>
      </c>
      <c r="F2267" t="s">
        <v>3812</v>
      </c>
      <c r="G2267" t="s">
        <v>820</v>
      </c>
      <c r="H2267" t="s">
        <v>4938</v>
      </c>
      <c r="I2267">
        <v>9</v>
      </c>
      <c r="J2267" t="s">
        <v>5716</v>
      </c>
      <c r="K2267">
        <v>1</v>
      </c>
      <c r="L2267" t="s">
        <v>546</v>
      </c>
      <c r="M2267" t="s">
        <v>554</v>
      </c>
      <c r="N2267" t="s">
        <v>98</v>
      </c>
      <c r="O2267" t="s">
        <v>556</v>
      </c>
      <c r="P2267" t="s">
        <v>8</v>
      </c>
      <c r="Q2267" t="s">
        <v>4570</v>
      </c>
      <c r="R2267" t="s">
        <v>4940</v>
      </c>
      <c r="S2267" t="s">
        <v>195</v>
      </c>
      <c r="T2267" t="s">
        <v>4570</v>
      </c>
      <c r="U2267" t="s">
        <v>4570</v>
      </c>
      <c r="V2267" t="s">
        <v>5413</v>
      </c>
      <c r="W2267" t="s">
        <v>7475</v>
      </c>
      <c r="X2267" t="s">
        <v>7595</v>
      </c>
      <c r="Y2267" t="s">
        <v>7596</v>
      </c>
      <c r="Z2267" t="s">
        <v>8</v>
      </c>
      <c r="AA2267">
        <v>0</v>
      </c>
      <c r="AB2267" t="s">
        <v>195</v>
      </c>
      <c r="AC2267">
        <v>0</v>
      </c>
      <c r="AD2267" t="s">
        <v>195</v>
      </c>
      <c r="AE2267">
        <v>0</v>
      </c>
      <c r="AF2267" t="s">
        <v>195</v>
      </c>
      <c r="AG2267">
        <v>0</v>
      </c>
      <c r="AH2267" t="s">
        <v>195</v>
      </c>
      <c r="AI2267">
        <v>10</v>
      </c>
      <c r="AJ2267" t="s">
        <v>42</v>
      </c>
      <c r="AK2267">
        <v>300000</v>
      </c>
      <c r="AL2267">
        <v>3000000</v>
      </c>
      <c r="AM2267" t="s">
        <v>195</v>
      </c>
      <c r="AN2267">
        <v>0</v>
      </c>
      <c r="AO2267" t="s">
        <v>5011</v>
      </c>
      <c r="AP2267">
        <v>16879</v>
      </c>
      <c r="AQ2267">
        <v>77865</v>
      </c>
      <c r="AR2267">
        <v>222076</v>
      </c>
      <c r="AS2267">
        <v>229096</v>
      </c>
      <c r="AT2267">
        <v>123438</v>
      </c>
      <c r="AU2267">
        <v>152616</v>
      </c>
      <c r="AV2267">
        <v>276919</v>
      </c>
      <c r="AW2267">
        <v>419701</v>
      </c>
      <c r="AX2267">
        <v>406675</v>
      </c>
      <c r="AY2267">
        <v>351453</v>
      </c>
      <c r="AZ2267">
        <v>419593</v>
      </c>
      <c r="BA2267">
        <v>303689</v>
      </c>
      <c r="BB2267" t="s">
        <v>3796</v>
      </c>
      <c r="BC2267" t="s">
        <v>3797</v>
      </c>
      <c r="BD2267" t="s">
        <v>3813</v>
      </c>
      <c r="BE2267" t="s">
        <v>4605</v>
      </c>
      <c r="BF2267" t="s">
        <v>3734</v>
      </c>
      <c r="BG2267" t="s">
        <v>5738</v>
      </c>
      <c r="BH2267" t="s">
        <v>4947</v>
      </c>
      <c r="BI2267" t="s">
        <v>195</v>
      </c>
      <c r="BJ2267" t="s">
        <v>195</v>
      </c>
      <c r="BK2267" t="s">
        <v>3832</v>
      </c>
      <c r="BL2267" t="s">
        <v>7597</v>
      </c>
      <c r="BM2267" t="s">
        <v>4949</v>
      </c>
      <c r="BN2267" t="s">
        <v>5740</v>
      </c>
      <c r="BO2267" t="s">
        <v>4950</v>
      </c>
      <c r="BP2267" s="441" t="str">
        <f t="shared" si="35"/>
        <v>WA.2378.EBA.994.002.AC.523121</v>
      </c>
    </row>
    <row r="2268" spans="1:68">
      <c r="A2268" t="s">
        <v>5010</v>
      </c>
      <c r="B2268" t="s">
        <v>4936</v>
      </c>
      <c r="C2268" t="s">
        <v>4937</v>
      </c>
      <c r="D2268" t="s">
        <v>3795</v>
      </c>
      <c r="E2268" t="s">
        <v>197</v>
      </c>
      <c r="F2268" t="s">
        <v>3812</v>
      </c>
      <c r="G2268" t="s">
        <v>820</v>
      </c>
      <c r="H2268" t="s">
        <v>4938</v>
      </c>
      <c r="I2268">
        <v>9</v>
      </c>
      <c r="J2268" t="s">
        <v>5716</v>
      </c>
      <c r="K2268">
        <v>1</v>
      </c>
      <c r="L2268" t="s">
        <v>546</v>
      </c>
      <c r="M2268" t="s">
        <v>554</v>
      </c>
      <c r="N2268" t="s">
        <v>98</v>
      </c>
      <c r="O2268" t="s">
        <v>556</v>
      </c>
      <c r="P2268" t="s">
        <v>8</v>
      </c>
      <c r="Q2268" t="s">
        <v>4570</v>
      </c>
      <c r="R2268" t="s">
        <v>4940</v>
      </c>
      <c r="S2268" t="s">
        <v>195</v>
      </c>
      <c r="T2268" t="s">
        <v>4570</v>
      </c>
      <c r="U2268" t="s">
        <v>4570</v>
      </c>
      <c r="V2268" t="s">
        <v>5417</v>
      </c>
      <c r="W2268" t="s">
        <v>5741</v>
      </c>
      <c r="X2268" t="s">
        <v>7598</v>
      </c>
      <c r="Y2268" t="s">
        <v>7599</v>
      </c>
      <c r="Z2268" t="s">
        <v>8</v>
      </c>
      <c r="AA2268">
        <v>0</v>
      </c>
      <c r="AB2268" t="s">
        <v>195</v>
      </c>
      <c r="AC2268">
        <v>0</v>
      </c>
      <c r="AD2268" t="s">
        <v>195</v>
      </c>
      <c r="AE2268">
        <v>0</v>
      </c>
      <c r="AF2268" t="s">
        <v>195</v>
      </c>
      <c r="AG2268">
        <v>0</v>
      </c>
      <c r="AH2268" t="s">
        <v>195</v>
      </c>
      <c r="AI2268">
        <v>31</v>
      </c>
      <c r="AJ2268" t="s">
        <v>42</v>
      </c>
      <c r="AK2268">
        <v>600000</v>
      </c>
      <c r="AL2268">
        <v>18600000</v>
      </c>
      <c r="AM2268" t="s">
        <v>195</v>
      </c>
      <c r="AN2268">
        <v>0</v>
      </c>
      <c r="AO2268" t="s">
        <v>5011</v>
      </c>
      <c r="AP2268">
        <v>104650</v>
      </c>
      <c r="AQ2268">
        <v>482762</v>
      </c>
      <c r="AR2268">
        <v>1376873</v>
      </c>
      <c r="AS2268">
        <v>1420392</v>
      </c>
      <c r="AT2268">
        <v>765316</v>
      </c>
      <c r="AU2268">
        <v>946218</v>
      </c>
      <c r="AV2268">
        <v>1716898</v>
      </c>
      <c r="AW2268">
        <v>2602147</v>
      </c>
      <c r="AX2268">
        <v>2521384</v>
      </c>
      <c r="AY2268">
        <v>2179006</v>
      </c>
      <c r="AZ2268">
        <v>2601478</v>
      </c>
      <c r="BA2268">
        <v>1882876</v>
      </c>
      <c r="BB2268" t="s">
        <v>3796</v>
      </c>
      <c r="BC2268" t="s">
        <v>3797</v>
      </c>
      <c r="BD2268" t="s">
        <v>3813</v>
      </c>
      <c r="BE2268" t="s">
        <v>4605</v>
      </c>
      <c r="BF2268" t="s">
        <v>3734</v>
      </c>
      <c r="BG2268" t="s">
        <v>5738</v>
      </c>
      <c r="BH2268" t="s">
        <v>4947</v>
      </c>
      <c r="BI2268" t="s">
        <v>195</v>
      </c>
      <c r="BJ2268" t="s">
        <v>195</v>
      </c>
      <c r="BK2268" t="s">
        <v>3832</v>
      </c>
      <c r="BL2268" t="s">
        <v>7600</v>
      </c>
      <c r="BM2268" t="s">
        <v>4949</v>
      </c>
      <c r="BN2268" t="s">
        <v>5740</v>
      </c>
      <c r="BO2268" t="s">
        <v>4950</v>
      </c>
      <c r="BP2268" s="441" t="str">
        <f t="shared" si="35"/>
        <v>WA.2378.EBA.994.002.AC.523121</v>
      </c>
    </row>
    <row r="2269" spans="1:68">
      <c r="A2269" t="s">
        <v>5010</v>
      </c>
      <c r="B2269" t="s">
        <v>4936</v>
      </c>
      <c r="C2269" t="s">
        <v>4937</v>
      </c>
      <c r="D2269" t="s">
        <v>3795</v>
      </c>
      <c r="E2269" t="s">
        <v>197</v>
      </c>
      <c r="F2269" t="s">
        <v>3812</v>
      </c>
      <c r="G2269" t="s">
        <v>820</v>
      </c>
      <c r="H2269" t="s">
        <v>4938</v>
      </c>
      <c r="I2269">
        <v>9</v>
      </c>
      <c r="J2269" t="s">
        <v>5716</v>
      </c>
      <c r="K2269">
        <v>1</v>
      </c>
      <c r="L2269" t="s">
        <v>546</v>
      </c>
      <c r="M2269" t="s">
        <v>2018</v>
      </c>
      <c r="N2269" t="s">
        <v>112</v>
      </c>
      <c r="O2269" t="s">
        <v>556</v>
      </c>
      <c r="P2269" t="s">
        <v>8</v>
      </c>
      <c r="Q2269" t="s">
        <v>4570</v>
      </c>
      <c r="R2269" t="s">
        <v>4940</v>
      </c>
      <c r="S2269" t="s">
        <v>195</v>
      </c>
      <c r="T2269" t="s">
        <v>4570</v>
      </c>
      <c r="U2269" t="s">
        <v>4570</v>
      </c>
      <c r="V2269" t="s">
        <v>5395</v>
      </c>
      <c r="W2269" t="s">
        <v>4496</v>
      </c>
      <c r="X2269" t="s">
        <v>7601</v>
      </c>
      <c r="Y2269" t="s">
        <v>7602</v>
      </c>
      <c r="Z2269" t="s">
        <v>8</v>
      </c>
      <c r="AA2269">
        <v>0</v>
      </c>
      <c r="AB2269" t="s">
        <v>195</v>
      </c>
      <c r="AC2269">
        <v>0</v>
      </c>
      <c r="AD2269" t="s">
        <v>195</v>
      </c>
      <c r="AE2269">
        <v>0</v>
      </c>
      <c r="AF2269" t="s">
        <v>195</v>
      </c>
      <c r="AG2269">
        <v>0</v>
      </c>
      <c r="AH2269" t="s">
        <v>195</v>
      </c>
      <c r="AI2269">
        <v>2</v>
      </c>
      <c r="AJ2269" t="s">
        <v>42</v>
      </c>
      <c r="AK2269">
        <v>36203000</v>
      </c>
      <c r="AL2269">
        <v>72406000</v>
      </c>
      <c r="AM2269" t="s">
        <v>195</v>
      </c>
      <c r="AN2269">
        <v>0</v>
      </c>
      <c r="AO2269" t="s">
        <v>5011</v>
      </c>
      <c r="AP2269">
        <v>407380</v>
      </c>
      <c r="AQ2269">
        <v>1879292</v>
      </c>
      <c r="AR2269">
        <v>5359887</v>
      </c>
      <c r="AS2269">
        <v>5529297</v>
      </c>
      <c r="AT2269">
        <v>2979218</v>
      </c>
      <c r="AU2269">
        <v>3683432</v>
      </c>
      <c r="AV2269">
        <v>6683535</v>
      </c>
      <c r="AW2269">
        <v>10129626</v>
      </c>
      <c r="AX2269">
        <v>9815234</v>
      </c>
      <c r="AY2269">
        <v>8482424</v>
      </c>
      <c r="AZ2269">
        <v>10127022</v>
      </c>
      <c r="BA2269">
        <v>7329653</v>
      </c>
      <c r="BB2269" t="s">
        <v>3796</v>
      </c>
      <c r="BC2269" t="s">
        <v>3797</v>
      </c>
      <c r="BD2269" t="s">
        <v>3813</v>
      </c>
      <c r="BE2269" t="s">
        <v>4605</v>
      </c>
      <c r="BF2269" t="s">
        <v>3734</v>
      </c>
      <c r="BG2269" t="s">
        <v>5747</v>
      </c>
      <c r="BH2269" t="s">
        <v>4947</v>
      </c>
      <c r="BI2269" t="s">
        <v>195</v>
      </c>
      <c r="BJ2269" t="s">
        <v>195</v>
      </c>
      <c r="BK2269" t="s">
        <v>3832</v>
      </c>
      <c r="BL2269" t="s">
        <v>7603</v>
      </c>
      <c r="BM2269" t="s">
        <v>4949</v>
      </c>
      <c r="BN2269" t="s">
        <v>5740</v>
      </c>
      <c r="BO2269" t="s">
        <v>4950</v>
      </c>
      <c r="BP2269" s="441" t="str">
        <f t="shared" si="35"/>
        <v>WA.2378.EBA.994.002.AG.523121</v>
      </c>
    </row>
    <row r="2270" spans="1:68">
      <c r="A2270" t="s">
        <v>5010</v>
      </c>
      <c r="B2270" t="s">
        <v>4936</v>
      </c>
      <c r="C2270" t="s">
        <v>4937</v>
      </c>
      <c r="D2270" t="s">
        <v>3795</v>
      </c>
      <c r="E2270" t="s">
        <v>197</v>
      </c>
      <c r="F2270" t="s">
        <v>3812</v>
      </c>
      <c r="G2270" t="s">
        <v>820</v>
      </c>
      <c r="H2270" t="s">
        <v>4938</v>
      </c>
      <c r="I2270">
        <v>9</v>
      </c>
      <c r="J2270" t="s">
        <v>5716</v>
      </c>
      <c r="K2270">
        <v>1</v>
      </c>
      <c r="L2270" t="s">
        <v>546</v>
      </c>
      <c r="M2270" t="s">
        <v>2018</v>
      </c>
      <c r="N2270" t="s">
        <v>112</v>
      </c>
      <c r="O2270" t="s">
        <v>556</v>
      </c>
      <c r="P2270" t="s">
        <v>8</v>
      </c>
      <c r="Q2270" t="s">
        <v>4570</v>
      </c>
      <c r="R2270" t="s">
        <v>4940</v>
      </c>
      <c r="S2270" t="s">
        <v>195</v>
      </c>
      <c r="T2270" t="s">
        <v>4570</v>
      </c>
      <c r="U2270" t="s">
        <v>4570</v>
      </c>
      <c r="V2270" t="s">
        <v>5401</v>
      </c>
      <c r="W2270" t="s">
        <v>4951</v>
      </c>
      <c r="X2270" t="s">
        <v>7604</v>
      </c>
      <c r="Y2270" t="s">
        <v>7605</v>
      </c>
      <c r="Z2270" t="s">
        <v>8</v>
      </c>
      <c r="AA2270">
        <v>0</v>
      </c>
      <c r="AB2270" t="s">
        <v>195</v>
      </c>
      <c r="AC2270">
        <v>0</v>
      </c>
      <c r="AD2270" t="s">
        <v>195</v>
      </c>
      <c r="AE2270">
        <v>0</v>
      </c>
      <c r="AF2270" t="s">
        <v>195</v>
      </c>
      <c r="AG2270">
        <v>0</v>
      </c>
      <c r="AH2270" t="s">
        <v>195</v>
      </c>
      <c r="AI2270">
        <v>1</v>
      </c>
      <c r="AJ2270" t="s">
        <v>1651</v>
      </c>
      <c r="AK2270">
        <v>50000000</v>
      </c>
      <c r="AL2270">
        <v>50000000</v>
      </c>
      <c r="AM2270" t="s">
        <v>195</v>
      </c>
      <c r="AN2270">
        <v>0</v>
      </c>
      <c r="AO2270" t="s">
        <v>5011</v>
      </c>
      <c r="AP2270">
        <v>281316</v>
      </c>
      <c r="AQ2270">
        <v>1297746</v>
      </c>
      <c r="AR2270">
        <v>3701273</v>
      </c>
      <c r="AS2270">
        <v>3818259</v>
      </c>
      <c r="AT2270">
        <v>2057300</v>
      </c>
      <c r="AU2270">
        <v>2543596</v>
      </c>
      <c r="AV2270">
        <v>4615318</v>
      </c>
      <c r="AW2270">
        <v>6995018</v>
      </c>
      <c r="AX2270">
        <v>6777915</v>
      </c>
      <c r="AY2270">
        <v>5857542</v>
      </c>
      <c r="AZ2270">
        <v>6993220</v>
      </c>
      <c r="BA2270">
        <v>5061497</v>
      </c>
      <c r="BB2270" t="s">
        <v>3796</v>
      </c>
      <c r="BC2270" t="s">
        <v>3797</v>
      </c>
      <c r="BD2270" t="s">
        <v>3813</v>
      </c>
      <c r="BE2270" t="s">
        <v>4605</v>
      </c>
      <c r="BF2270" t="s">
        <v>3734</v>
      </c>
      <c r="BG2270" t="s">
        <v>5747</v>
      </c>
      <c r="BH2270" t="s">
        <v>4947</v>
      </c>
      <c r="BI2270" t="s">
        <v>195</v>
      </c>
      <c r="BJ2270" t="s">
        <v>195</v>
      </c>
      <c r="BK2270" t="s">
        <v>3832</v>
      </c>
      <c r="BL2270" t="s">
        <v>7606</v>
      </c>
      <c r="BM2270" t="s">
        <v>4949</v>
      </c>
      <c r="BN2270" t="s">
        <v>5740</v>
      </c>
      <c r="BO2270" t="s">
        <v>4950</v>
      </c>
      <c r="BP2270" s="441" t="str">
        <f t="shared" si="35"/>
        <v>WA.2378.EBA.994.002.AG.523121</v>
      </c>
    </row>
    <row r="2271" spans="1:68">
      <c r="A2271" t="s">
        <v>5010</v>
      </c>
      <c r="B2271" t="s">
        <v>4936</v>
      </c>
      <c r="C2271" t="s">
        <v>4937</v>
      </c>
      <c r="D2271" t="s">
        <v>3795</v>
      </c>
      <c r="E2271" t="s">
        <v>197</v>
      </c>
      <c r="F2271" t="s">
        <v>3812</v>
      </c>
      <c r="G2271" t="s">
        <v>820</v>
      </c>
      <c r="H2271" t="s">
        <v>4938</v>
      </c>
      <c r="I2271">
        <v>9</v>
      </c>
      <c r="J2271" t="s">
        <v>5716</v>
      </c>
      <c r="K2271">
        <v>1</v>
      </c>
      <c r="L2271" t="s">
        <v>546</v>
      </c>
      <c r="M2271" t="s">
        <v>2018</v>
      </c>
      <c r="N2271" t="s">
        <v>112</v>
      </c>
      <c r="O2271" t="s">
        <v>556</v>
      </c>
      <c r="P2271" t="s">
        <v>8</v>
      </c>
      <c r="Q2271" t="s">
        <v>4570</v>
      </c>
      <c r="R2271" t="s">
        <v>4940</v>
      </c>
      <c r="S2271" t="s">
        <v>195</v>
      </c>
      <c r="T2271" t="s">
        <v>4570</v>
      </c>
      <c r="U2271" t="s">
        <v>4570</v>
      </c>
      <c r="V2271" t="s">
        <v>3769</v>
      </c>
      <c r="W2271" t="s">
        <v>5001</v>
      </c>
      <c r="X2271" t="s">
        <v>7607</v>
      </c>
      <c r="Y2271" t="s">
        <v>7608</v>
      </c>
      <c r="Z2271" t="s">
        <v>8</v>
      </c>
      <c r="AA2271">
        <v>0</v>
      </c>
      <c r="AB2271" t="s">
        <v>195</v>
      </c>
      <c r="AC2271">
        <v>0</v>
      </c>
      <c r="AD2271" t="s">
        <v>195</v>
      </c>
      <c r="AE2271">
        <v>0</v>
      </c>
      <c r="AF2271" t="s">
        <v>195</v>
      </c>
      <c r="AG2271">
        <v>0</v>
      </c>
      <c r="AH2271" t="s">
        <v>195</v>
      </c>
      <c r="AI2271">
        <v>1</v>
      </c>
      <c r="AJ2271" t="s">
        <v>1651</v>
      </c>
      <c r="AK2271">
        <v>50000000</v>
      </c>
      <c r="AL2271">
        <v>50000000</v>
      </c>
      <c r="AM2271" t="s">
        <v>195</v>
      </c>
      <c r="AN2271">
        <v>0</v>
      </c>
      <c r="AO2271" t="s">
        <v>5011</v>
      </c>
      <c r="AP2271">
        <v>281316</v>
      </c>
      <c r="AQ2271">
        <v>1297746</v>
      </c>
      <c r="AR2271">
        <v>3701273</v>
      </c>
      <c r="AS2271">
        <v>3818259</v>
      </c>
      <c r="AT2271">
        <v>2057300</v>
      </c>
      <c r="AU2271">
        <v>2543596</v>
      </c>
      <c r="AV2271">
        <v>4615318</v>
      </c>
      <c r="AW2271">
        <v>6995018</v>
      </c>
      <c r="AX2271">
        <v>6777915</v>
      </c>
      <c r="AY2271">
        <v>5857542</v>
      </c>
      <c r="AZ2271">
        <v>6993220</v>
      </c>
      <c r="BA2271">
        <v>5061497</v>
      </c>
      <c r="BB2271" t="s">
        <v>3796</v>
      </c>
      <c r="BC2271" t="s">
        <v>3797</v>
      </c>
      <c r="BD2271" t="s">
        <v>3813</v>
      </c>
      <c r="BE2271" t="s">
        <v>4605</v>
      </c>
      <c r="BF2271" t="s">
        <v>3734</v>
      </c>
      <c r="BG2271" t="s">
        <v>5747</v>
      </c>
      <c r="BH2271" t="s">
        <v>4947</v>
      </c>
      <c r="BI2271" t="s">
        <v>195</v>
      </c>
      <c r="BJ2271" t="s">
        <v>195</v>
      </c>
      <c r="BK2271" t="s">
        <v>3832</v>
      </c>
      <c r="BL2271" t="s">
        <v>7609</v>
      </c>
      <c r="BM2271" t="s">
        <v>4949</v>
      </c>
      <c r="BN2271" t="s">
        <v>5740</v>
      </c>
      <c r="BO2271" t="s">
        <v>4950</v>
      </c>
      <c r="BP2271" s="441" t="str">
        <f t="shared" si="35"/>
        <v>WA.2378.EBA.994.002.AG.523121</v>
      </c>
    </row>
    <row r="2272" spans="1:68">
      <c r="A2272" t="s">
        <v>5010</v>
      </c>
      <c r="B2272" t="s">
        <v>4936</v>
      </c>
      <c r="C2272" t="s">
        <v>4937</v>
      </c>
      <c r="D2272" t="s">
        <v>3795</v>
      </c>
      <c r="E2272" t="s">
        <v>197</v>
      </c>
      <c r="F2272" t="s">
        <v>3812</v>
      </c>
      <c r="G2272" t="s">
        <v>820</v>
      </c>
      <c r="H2272" t="s">
        <v>4938</v>
      </c>
      <c r="I2272">
        <v>9</v>
      </c>
      <c r="J2272" t="s">
        <v>5716</v>
      </c>
      <c r="K2272">
        <v>1</v>
      </c>
      <c r="L2272" t="s">
        <v>546</v>
      </c>
      <c r="M2272" t="s">
        <v>2018</v>
      </c>
      <c r="N2272" t="s">
        <v>112</v>
      </c>
      <c r="O2272" t="s">
        <v>556</v>
      </c>
      <c r="P2272" t="s">
        <v>8</v>
      </c>
      <c r="Q2272" t="s">
        <v>4570</v>
      </c>
      <c r="R2272" t="s">
        <v>4940</v>
      </c>
      <c r="S2272" t="s">
        <v>195</v>
      </c>
      <c r="T2272" t="s">
        <v>4570</v>
      </c>
      <c r="U2272" t="s">
        <v>4570</v>
      </c>
      <c r="V2272" t="s">
        <v>5727</v>
      </c>
      <c r="W2272" t="s">
        <v>5092</v>
      </c>
      <c r="X2272" t="s">
        <v>7610</v>
      </c>
      <c r="Y2272" t="s">
        <v>7611</v>
      </c>
      <c r="Z2272" t="s">
        <v>8</v>
      </c>
      <c r="AA2272">
        <v>0</v>
      </c>
      <c r="AB2272" t="s">
        <v>195</v>
      </c>
      <c r="AC2272">
        <v>0</v>
      </c>
      <c r="AD2272" t="s">
        <v>195</v>
      </c>
      <c r="AE2272">
        <v>0</v>
      </c>
      <c r="AF2272" t="s">
        <v>195</v>
      </c>
      <c r="AG2272">
        <v>0</v>
      </c>
      <c r="AH2272" t="s">
        <v>195</v>
      </c>
      <c r="AI2272">
        <v>1</v>
      </c>
      <c r="AJ2272" t="s">
        <v>106</v>
      </c>
      <c r="AK2272">
        <v>10000000</v>
      </c>
      <c r="AL2272">
        <v>10000000</v>
      </c>
      <c r="AM2272" t="s">
        <v>195</v>
      </c>
      <c r="AN2272">
        <v>0</v>
      </c>
      <c r="AO2272" t="s">
        <v>5011</v>
      </c>
      <c r="AP2272">
        <v>56263</v>
      </c>
      <c r="AQ2272">
        <v>259549</v>
      </c>
      <c r="AR2272">
        <v>740255</v>
      </c>
      <c r="AS2272">
        <v>763652</v>
      </c>
      <c r="AT2272">
        <v>411460</v>
      </c>
      <c r="AU2272">
        <v>508719</v>
      </c>
      <c r="AV2272">
        <v>923064</v>
      </c>
      <c r="AW2272">
        <v>1399004</v>
      </c>
      <c r="AX2272">
        <v>1355583</v>
      </c>
      <c r="AY2272">
        <v>1171508</v>
      </c>
      <c r="AZ2272">
        <v>1398644</v>
      </c>
      <c r="BA2272">
        <v>1012299</v>
      </c>
      <c r="BB2272" t="s">
        <v>3796</v>
      </c>
      <c r="BC2272" t="s">
        <v>3797</v>
      </c>
      <c r="BD2272" t="s">
        <v>3813</v>
      </c>
      <c r="BE2272" t="s">
        <v>4605</v>
      </c>
      <c r="BF2272" t="s">
        <v>3734</v>
      </c>
      <c r="BG2272" t="s">
        <v>5747</v>
      </c>
      <c r="BH2272" t="s">
        <v>4947</v>
      </c>
      <c r="BI2272" t="s">
        <v>195</v>
      </c>
      <c r="BJ2272" t="s">
        <v>195</v>
      </c>
      <c r="BK2272" t="s">
        <v>3832</v>
      </c>
      <c r="BL2272" t="s">
        <v>7612</v>
      </c>
      <c r="BM2272" t="s">
        <v>4949</v>
      </c>
      <c r="BN2272" t="s">
        <v>5740</v>
      </c>
      <c r="BO2272" t="s">
        <v>4950</v>
      </c>
      <c r="BP2272" s="441" t="str">
        <f t="shared" si="35"/>
        <v>WA.2378.EBA.994.002.AG.523121</v>
      </c>
    </row>
    <row r="2273" spans="1:68">
      <c r="A2273" t="s">
        <v>5010</v>
      </c>
      <c r="B2273" t="s">
        <v>4936</v>
      </c>
      <c r="C2273" t="s">
        <v>4937</v>
      </c>
      <c r="D2273" t="s">
        <v>3795</v>
      </c>
      <c r="E2273" t="s">
        <v>197</v>
      </c>
      <c r="F2273" t="s">
        <v>3812</v>
      </c>
      <c r="G2273" t="s">
        <v>820</v>
      </c>
      <c r="H2273" t="s">
        <v>4938</v>
      </c>
      <c r="I2273">
        <v>9</v>
      </c>
      <c r="J2273" t="s">
        <v>5716</v>
      </c>
      <c r="K2273">
        <v>1</v>
      </c>
      <c r="L2273" t="s">
        <v>546</v>
      </c>
      <c r="M2273" t="s">
        <v>2018</v>
      </c>
      <c r="N2273" t="s">
        <v>112</v>
      </c>
      <c r="O2273" t="s">
        <v>556</v>
      </c>
      <c r="P2273" t="s">
        <v>8</v>
      </c>
      <c r="Q2273" t="s">
        <v>4570</v>
      </c>
      <c r="R2273" t="s">
        <v>4940</v>
      </c>
      <c r="S2273" t="s">
        <v>195</v>
      </c>
      <c r="T2273" t="s">
        <v>4570</v>
      </c>
      <c r="U2273" t="s">
        <v>4570</v>
      </c>
      <c r="V2273" t="s">
        <v>5735</v>
      </c>
      <c r="W2273" t="s">
        <v>5096</v>
      </c>
      <c r="X2273" t="s">
        <v>7613</v>
      </c>
      <c r="Y2273" t="s">
        <v>7614</v>
      </c>
      <c r="Z2273" t="s">
        <v>8</v>
      </c>
      <c r="AA2273">
        <v>0</v>
      </c>
      <c r="AB2273" t="s">
        <v>195</v>
      </c>
      <c r="AC2273">
        <v>0</v>
      </c>
      <c r="AD2273" t="s">
        <v>195</v>
      </c>
      <c r="AE2273">
        <v>0</v>
      </c>
      <c r="AF2273" t="s">
        <v>195</v>
      </c>
      <c r="AG2273">
        <v>0</v>
      </c>
      <c r="AH2273" t="s">
        <v>195</v>
      </c>
      <c r="AI2273">
        <v>12</v>
      </c>
      <c r="AJ2273" t="s">
        <v>97</v>
      </c>
      <c r="AK2273">
        <v>18350000</v>
      </c>
      <c r="AL2273">
        <v>220200000</v>
      </c>
      <c r="AM2273" t="s">
        <v>195</v>
      </c>
      <c r="AN2273">
        <v>0</v>
      </c>
      <c r="AO2273" t="s">
        <v>5011</v>
      </c>
      <c r="AP2273">
        <v>1238917</v>
      </c>
      <c r="AQ2273">
        <v>5715274</v>
      </c>
      <c r="AR2273">
        <v>16300404</v>
      </c>
      <c r="AS2273">
        <v>16815612</v>
      </c>
      <c r="AT2273">
        <v>9060350</v>
      </c>
      <c r="AU2273">
        <v>11201997</v>
      </c>
      <c r="AV2273">
        <v>20325862</v>
      </c>
      <c r="AW2273">
        <v>30806060</v>
      </c>
      <c r="AX2273">
        <v>29849937</v>
      </c>
      <c r="AY2273">
        <v>25796617</v>
      </c>
      <c r="AZ2273">
        <v>30798141</v>
      </c>
      <c r="BA2273">
        <v>22290829</v>
      </c>
      <c r="BB2273" t="s">
        <v>3796</v>
      </c>
      <c r="BC2273" t="s">
        <v>3797</v>
      </c>
      <c r="BD2273" t="s">
        <v>3813</v>
      </c>
      <c r="BE2273" t="s">
        <v>4605</v>
      </c>
      <c r="BF2273" t="s">
        <v>3734</v>
      </c>
      <c r="BG2273" t="s">
        <v>5747</v>
      </c>
      <c r="BH2273" t="s">
        <v>4947</v>
      </c>
      <c r="BI2273" t="s">
        <v>195</v>
      </c>
      <c r="BJ2273" t="s">
        <v>195</v>
      </c>
      <c r="BK2273" t="s">
        <v>3832</v>
      </c>
      <c r="BL2273" t="s">
        <v>7615</v>
      </c>
      <c r="BM2273" t="s">
        <v>4949</v>
      </c>
      <c r="BN2273" t="s">
        <v>5740</v>
      </c>
      <c r="BO2273" t="s">
        <v>4950</v>
      </c>
      <c r="BP2273" s="441" t="str">
        <f t="shared" si="35"/>
        <v>WA.2378.EBA.994.002.AG.523121</v>
      </c>
    </row>
    <row r="2274" spans="1:68">
      <c r="A2274" t="s">
        <v>5010</v>
      </c>
      <c r="B2274" t="s">
        <v>4936</v>
      </c>
      <c r="C2274" t="s">
        <v>4937</v>
      </c>
      <c r="D2274" t="s">
        <v>3795</v>
      </c>
      <c r="E2274" t="s">
        <v>197</v>
      </c>
      <c r="F2274" t="s">
        <v>3812</v>
      </c>
      <c r="G2274" t="s">
        <v>820</v>
      </c>
      <c r="H2274" t="s">
        <v>4938</v>
      </c>
      <c r="I2274">
        <v>9</v>
      </c>
      <c r="J2274" t="s">
        <v>5716</v>
      </c>
      <c r="K2274">
        <v>1</v>
      </c>
      <c r="L2274" t="s">
        <v>546</v>
      </c>
      <c r="M2274" t="s">
        <v>2018</v>
      </c>
      <c r="N2274" t="s">
        <v>112</v>
      </c>
      <c r="O2274" t="s">
        <v>556</v>
      </c>
      <c r="P2274" t="s">
        <v>8</v>
      </c>
      <c r="Q2274" t="s">
        <v>4570</v>
      </c>
      <c r="R2274" t="s">
        <v>4940</v>
      </c>
      <c r="S2274" t="s">
        <v>195</v>
      </c>
      <c r="T2274" t="s">
        <v>4570</v>
      </c>
      <c r="U2274" t="s">
        <v>4570</v>
      </c>
      <c r="V2274" t="s">
        <v>6441</v>
      </c>
      <c r="W2274" t="s">
        <v>5265</v>
      </c>
      <c r="X2274" t="s">
        <v>7616</v>
      </c>
      <c r="Y2274" t="s">
        <v>7617</v>
      </c>
      <c r="Z2274" t="s">
        <v>8</v>
      </c>
      <c r="AA2274">
        <v>0</v>
      </c>
      <c r="AB2274" t="s">
        <v>195</v>
      </c>
      <c r="AC2274">
        <v>0</v>
      </c>
      <c r="AD2274" t="s">
        <v>195</v>
      </c>
      <c r="AE2274">
        <v>0</v>
      </c>
      <c r="AF2274" t="s">
        <v>195</v>
      </c>
      <c r="AG2274">
        <v>0</v>
      </c>
      <c r="AH2274" t="s">
        <v>195</v>
      </c>
      <c r="AI2274">
        <v>1</v>
      </c>
      <c r="AJ2274" t="s">
        <v>1651</v>
      </c>
      <c r="AK2274">
        <v>50000000</v>
      </c>
      <c r="AL2274">
        <v>50000000</v>
      </c>
      <c r="AM2274" t="s">
        <v>195</v>
      </c>
      <c r="AN2274">
        <v>0</v>
      </c>
      <c r="AO2274" t="s">
        <v>5011</v>
      </c>
      <c r="AP2274">
        <v>281316</v>
      </c>
      <c r="AQ2274">
        <v>1297746</v>
      </c>
      <c r="AR2274">
        <v>3701273</v>
      </c>
      <c r="AS2274">
        <v>3818259</v>
      </c>
      <c r="AT2274">
        <v>2057300</v>
      </c>
      <c r="AU2274">
        <v>2543596</v>
      </c>
      <c r="AV2274">
        <v>4615318</v>
      </c>
      <c r="AW2274">
        <v>6995018</v>
      </c>
      <c r="AX2274">
        <v>6777915</v>
      </c>
      <c r="AY2274">
        <v>5857542</v>
      </c>
      <c r="AZ2274">
        <v>6993220</v>
      </c>
      <c r="BA2274">
        <v>5061497</v>
      </c>
      <c r="BB2274" t="s">
        <v>3796</v>
      </c>
      <c r="BC2274" t="s">
        <v>3797</v>
      </c>
      <c r="BD2274" t="s">
        <v>3813</v>
      </c>
      <c r="BE2274" t="s">
        <v>4605</v>
      </c>
      <c r="BF2274" t="s">
        <v>3734</v>
      </c>
      <c r="BG2274" t="s">
        <v>5747</v>
      </c>
      <c r="BH2274" t="s">
        <v>4947</v>
      </c>
      <c r="BI2274" t="s">
        <v>195</v>
      </c>
      <c r="BJ2274" t="s">
        <v>195</v>
      </c>
      <c r="BK2274" t="s">
        <v>3832</v>
      </c>
      <c r="BL2274" t="s">
        <v>7618</v>
      </c>
      <c r="BM2274" t="s">
        <v>4949</v>
      </c>
      <c r="BN2274" t="s">
        <v>5740</v>
      </c>
      <c r="BO2274" t="s">
        <v>4950</v>
      </c>
      <c r="BP2274" s="441" t="str">
        <f t="shared" si="35"/>
        <v>WA.2378.EBA.994.002.AG.523121</v>
      </c>
    </row>
    <row r="2275" spans="1:68">
      <c r="A2275" t="s">
        <v>5010</v>
      </c>
      <c r="B2275" t="s">
        <v>4936</v>
      </c>
      <c r="C2275" t="s">
        <v>4937</v>
      </c>
      <c r="D2275" t="s">
        <v>3795</v>
      </c>
      <c r="E2275" t="s">
        <v>197</v>
      </c>
      <c r="F2275" t="s">
        <v>3812</v>
      </c>
      <c r="G2275" t="s">
        <v>820</v>
      </c>
      <c r="H2275" t="s">
        <v>4938</v>
      </c>
      <c r="I2275">
        <v>9</v>
      </c>
      <c r="J2275" t="s">
        <v>5716</v>
      </c>
      <c r="K2275">
        <v>1</v>
      </c>
      <c r="L2275" t="s">
        <v>546</v>
      </c>
      <c r="M2275" t="s">
        <v>2018</v>
      </c>
      <c r="N2275" t="s">
        <v>112</v>
      </c>
      <c r="O2275" t="s">
        <v>556</v>
      </c>
      <c r="P2275" t="s">
        <v>8</v>
      </c>
      <c r="Q2275" t="s">
        <v>4570</v>
      </c>
      <c r="R2275" t="s">
        <v>4940</v>
      </c>
      <c r="S2275" t="s">
        <v>195</v>
      </c>
      <c r="T2275" t="s">
        <v>4570</v>
      </c>
      <c r="U2275" t="s">
        <v>4570</v>
      </c>
      <c r="V2275" t="s">
        <v>5722</v>
      </c>
      <c r="W2275" t="s">
        <v>5269</v>
      </c>
      <c r="X2275" t="s">
        <v>7619</v>
      </c>
      <c r="Y2275" t="s">
        <v>7620</v>
      </c>
      <c r="Z2275" t="s">
        <v>8</v>
      </c>
      <c r="AA2275">
        <v>0</v>
      </c>
      <c r="AB2275" t="s">
        <v>195</v>
      </c>
      <c r="AC2275">
        <v>0</v>
      </c>
      <c r="AD2275" t="s">
        <v>195</v>
      </c>
      <c r="AE2275">
        <v>0</v>
      </c>
      <c r="AF2275" t="s">
        <v>195</v>
      </c>
      <c r="AG2275">
        <v>0</v>
      </c>
      <c r="AH2275" t="s">
        <v>195</v>
      </c>
      <c r="AI2275">
        <v>50</v>
      </c>
      <c r="AJ2275" t="s">
        <v>2038</v>
      </c>
      <c r="AK2275">
        <v>330000</v>
      </c>
      <c r="AL2275">
        <v>16500000</v>
      </c>
      <c r="AM2275" t="s">
        <v>195</v>
      </c>
      <c r="AN2275">
        <v>0</v>
      </c>
      <c r="AO2275" t="s">
        <v>5011</v>
      </c>
      <c r="AP2275">
        <v>92834</v>
      </c>
      <c r="AQ2275">
        <v>428256</v>
      </c>
      <c r="AR2275">
        <v>1221420</v>
      </c>
      <c r="AS2275">
        <v>1260025</v>
      </c>
      <c r="AT2275">
        <v>678909</v>
      </c>
      <c r="AU2275">
        <v>839387</v>
      </c>
      <c r="AV2275">
        <v>1523055</v>
      </c>
      <c r="AW2275">
        <v>2308356</v>
      </c>
      <c r="AX2275">
        <v>2236712</v>
      </c>
      <c r="AY2275">
        <v>1932989</v>
      </c>
      <c r="AZ2275">
        <v>2307763</v>
      </c>
      <c r="BA2275">
        <v>1670294</v>
      </c>
      <c r="BB2275" t="s">
        <v>3796</v>
      </c>
      <c r="BC2275" t="s">
        <v>3797</v>
      </c>
      <c r="BD2275" t="s">
        <v>3813</v>
      </c>
      <c r="BE2275" t="s">
        <v>4605</v>
      </c>
      <c r="BF2275" t="s">
        <v>3734</v>
      </c>
      <c r="BG2275" t="s">
        <v>5747</v>
      </c>
      <c r="BH2275" t="s">
        <v>4947</v>
      </c>
      <c r="BI2275" t="s">
        <v>195</v>
      </c>
      <c r="BJ2275" t="s">
        <v>195</v>
      </c>
      <c r="BK2275" t="s">
        <v>3832</v>
      </c>
      <c r="BL2275" t="s">
        <v>7621</v>
      </c>
      <c r="BM2275" t="s">
        <v>4949</v>
      </c>
      <c r="BN2275" t="s">
        <v>5740</v>
      </c>
      <c r="BO2275" t="s">
        <v>4950</v>
      </c>
      <c r="BP2275" s="441" t="str">
        <f t="shared" si="35"/>
        <v>WA.2378.EBA.994.002.AG.523121</v>
      </c>
    </row>
    <row r="2276" spans="1:68">
      <c r="A2276" t="s">
        <v>5010</v>
      </c>
      <c r="B2276" t="s">
        <v>4936</v>
      </c>
      <c r="C2276" t="s">
        <v>4937</v>
      </c>
      <c r="D2276" t="s">
        <v>3795</v>
      </c>
      <c r="E2276" t="s">
        <v>197</v>
      </c>
      <c r="F2276" t="s">
        <v>3812</v>
      </c>
      <c r="G2276" t="s">
        <v>820</v>
      </c>
      <c r="H2276" t="s">
        <v>4938</v>
      </c>
      <c r="I2276">
        <v>9</v>
      </c>
      <c r="J2276" t="s">
        <v>5716</v>
      </c>
      <c r="K2276">
        <v>1</v>
      </c>
      <c r="L2276" t="s">
        <v>546</v>
      </c>
      <c r="M2276" t="s">
        <v>2018</v>
      </c>
      <c r="N2276" t="s">
        <v>112</v>
      </c>
      <c r="O2276" t="s">
        <v>556</v>
      </c>
      <c r="P2276" t="s">
        <v>8</v>
      </c>
      <c r="Q2276" t="s">
        <v>4570</v>
      </c>
      <c r="R2276" t="s">
        <v>4940</v>
      </c>
      <c r="S2276" t="s">
        <v>195</v>
      </c>
      <c r="T2276" t="s">
        <v>4570</v>
      </c>
      <c r="U2276" t="s">
        <v>4570</v>
      </c>
      <c r="V2276" t="s">
        <v>7471</v>
      </c>
      <c r="W2276" t="s">
        <v>5413</v>
      </c>
      <c r="X2276" t="s">
        <v>7622</v>
      </c>
      <c r="Y2276" t="s">
        <v>7623</v>
      </c>
      <c r="Z2276" t="s">
        <v>8</v>
      </c>
      <c r="AA2276">
        <v>0</v>
      </c>
      <c r="AB2276" t="s">
        <v>195</v>
      </c>
      <c r="AC2276">
        <v>0</v>
      </c>
      <c r="AD2276" t="s">
        <v>195</v>
      </c>
      <c r="AE2276">
        <v>0</v>
      </c>
      <c r="AF2276" t="s">
        <v>195</v>
      </c>
      <c r="AG2276">
        <v>0</v>
      </c>
      <c r="AH2276" t="s">
        <v>195</v>
      </c>
      <c r="AI2276">
        <v>3</v>
      </c>
      <c r="AJ2276" t="s">
        <v>42</v>
      </c>
      <c r="AK2276">
        <v>3500000</v>
      </c>
      <c r="AL2276">
        <v>10500000</v>
      </c>
      <c r="AM2276" t="s">
        <v>195</v>
      </c>
      <c r="AN2276">
        <v>0</v>
      </c>
      <c r="AO2276" t="s">
        <v>5011</v>
      </c>
      <c r="AP2276">
        <v>59076</v>
      </c>
      <c r="AQ2276">
        <v>272527</v>
      </c>
      <c r="AR2276">
        <v>777267</v>
      </c>
      <c r="AS2276">
        <v>801834</v>
      </c>
      <c r="AT2276">
        <v>432033</v>
      </c>
      <c r="AU2276">
        <v>534155</v>
      </c>
      <c r="AV2276">
        <v>969217</v>
      </c>
      <c r="AW2276">
        <v>1468954</v>
      </c>
      <c r="AX2276">
        <v>1423362</v>
      </c>
      <c r="AY2276">
        <v>1230084</v>
      </c>
      <c r="AZ2276">
        <v>1468576</v>
      </c>
      <c r="BA2276">
        <v>1062915</v>
      </c>
      <c r="BB2276" t="s">
        <v>3796</v>
      </c>
      <c r="BC2276" t="s">
        <v>3797</v>
      </c>
      <c r="BD2276" t="s">
        <v>3813</v>
      </c>
      <c r="BE2276" t="s">
        <v>4605</v>
      </c>
      <c r="BF2276" t="s">
        <v>3734</v>
      </c>
      <c r="BG2276" t="s">
        <v>5747</v>
      </c>
      <c r="BH2276" t="s">
        <v>4947</v>
      </c>
      <c r="BI2276" t="s">
        <v>195</v>
      </c>
      <c r="BJ2276" t="s">
        <v>195</v>
      </c>
      <c r="BK2276" t="s">
        <v>3832</v>
      </c>
      <c r="BL2276" t="s">
        <v>7624</v>
      </c>
      <c r="BM2276" t="s">
        <v>4949</v>
      </c>
      <c r="BN2276" t="s">
        <v>5740</v>
      </c>
      <c r="BO2276" t="s">
        <v>4950</v>
      </c>
      <c r="BP2276" s="441" t="str">
        <f t="shared" si="35"/>
        <v>WA.2378.EBA.994.002.AG.523121</v>
      </c>
    </row>
    <row r="2277" spans="1:68">
      <c r="A2277" t="s">
        <v>5010</v>
      </c>
      <c r="B2277" t="s">
        <v>4936</v>
      </c>
      <c r="C2277" t="s">
        <v>4937</v>
      </c>
      <c r="D2277" t="s">
        <v>3795</v>
      </c>
      <c r="E2277" t="s">
        <v>197</v>
      </c>
      <c r="F2277" t="s">
        <v>3812</v>
      </c>
      <c r="G2277" t="s">
        <v>820</v>
      </c>
      <c r="H2277" t="s">
        <v>4938</v>
      </c>
      <c r="I2277">
        <v>9</v>
      </c>
      <c r="J2277" t="s">
        <v>5716</v>
      </c>
      <c r="K2277">
        <v>1</v>
      </c>
      <c r="L2277" t="s">
        <v>546</v>
      </c>
      <c r="M2277" t="s">
        <v>2018</v>
      </c>
      <c r="N2277" t="s">
        <v>112</v>
      </c>
      <c r="O2277" t="s">
        <v>556</v>
      </c>
      <c r="P2277" t="s">
        <v>8</v>
      </c>
      <c r="Q2277" t="s">
        <v>4570</v>
      </c>
      <c r="R2277" t="s">
        <v>4940</v>
      </c>
      <c r="S2277" t="s">
        <v>195</v>
      </c>
      <c r="T2277" t="s">
        <v>4570</v>
      </c>
      <c r="U2277" t="s">
        <v>4570</v>
      </c>
      <c r="V2277" t="s">
        <v>7475</v>
      </c>
      <c r="W2277" t="s">
        <v>5417</v>
      </c>
      <c r="X2277" t="s">
        <v>7625</v>
      </c>
      <c r="Y2277" t="s">
        <v>7626</v>
      </c>
      <c r="Z2277" t="s">
        <v>8</v>
      </c>
      <c r="AA2277">
        <v>0</v>
      </c>
      <c r="AB2277" t="s">
        <v>195</v>
      </c>
      <c r="AC2277">
        <v>0</v>
      </c>
      <c r="AD2277" t="s">
        <v>195</v>
      </c>
      <c r="AE2277">
        <v>0</v>
      </c>
      <c r="AF2277" t="s">
        <v>195</v>
      </c>
      <c r="AG2277">
        <v>0</v>
      </c>
      <c r="AH2277" t="s">
        <v>195</v>
      </c>
      <c r="AI2277">
        <v>5</v>
      </c>
      <c r="AJ2277" t="s">
        <v>42</v>
      </c>
      <c r="AK2277">
        <v>25000000</v>
      </c>
      <c r="AL2277">
        <v>125000000</v>
      </c>
      <c r="AM2277" t="s">
        <v>195</v>
      </c>
      <c r="AN2277">
        <v>0</v>
      </c>
      <c r="AO2277" t="s">
        <v>5011</v>
      </c>
      <c r="AP2277">
        <v>703291</v>
      </c>
      <c r="AQ2277">
        <v>3244365</v>
      </c>
      <c r="AR2277">
        <v>9253181</v>
      </c>
      <c r="AS2277">
        <v>9545647</v>
      </c>
      <c r="AT2277">
        <v>5143250</v>
      </c>
      <c r="AU2277">
        <v>6358990</v>
      </c>
      <c r="AV2277">
        <v>11538296</v>
      </c>
      <c r="AW2277">
        <v>17487545</v>
      </c>
      <c r="AX2277">
        <v>16944787</v>
      </c>
      <c r="AY2277">
        <v>14643856</v>
      </c>
      <c r="AZ2277">
        <v>17483050</v>
      </c>
      <c r="BA2277">
        <v>12653742</v>
      </c>
      <c r="BB2277" t="s">
        <v>3796</v>
      </c>
      <c r="BC2277" t="s">
        <v>3797</v>
      </c>
      <c r="BD2277" t="s">
        <v>3813</v>
      </c>
      <c r="BE2277" t="s">
        <v>4605</v>
      </c>
      <c r="BF2277" t="s">
        <v>3734</v>
      </c>
      <c r="BG2277" t="s">
        <v>5747</v>
      </c>
      <c r="BH2277" t="s">
        <v>4947</v>
      </c>
      <c r="BI2277" t="s">
        <v>195</v>
      </c>
      <c r="BJ2277" t="s">
        <v>195</v>
      </c>
      <c r="BK2277" t="s">
        <v>3832</v>
      </c>
      <c r="BL2277" t="s">
        <v>7627</v>
      </c>
      <c r="BM2277" t="s">
        <v>4949</v>
      </c>
      <c r="BN2277" t="s">
        <v>5740</v>
      </c>
      <c r="BO2277" t="s">
        <v>4950</v>
      </c>
      <c r="BP2277" s="441" t="str">
        <f t="shared" si="35"/>
        <v>WA.2378.EBA.994.002.AG.523121</v>
      </c>
    </row>
    <row r="2278" spans="1:68">
      <c r="A2278" t="s">
        <v>5010</v>
      </c>
      <c r="B2278" t="s">
        <v>4936</v>
      </c>
      <c r="C2278" t="s">
        <v>4937</v>
      </c>
      <c r="D2278" t="s">
        <v>3795</v>
      </c>
      <c r="E2278" t="s">
        <v>197</v>
      </c>
      <c r="F2278" t="s">
        <v>3812</v>
      </c>
      <c r="G2278" t="s">
        <v>820</v>
      </c>
      <c r="H2278" t="s">
        <v>4938</v>
      </c>
      <c r="I2278">
        <v>9</v>
      </c>
      <c r="J2278" t="s">
        <v>5716</v>
      </c>
      <c r="K2278">
        <v>1</v>
      </c>
      <c r="L2278" t="s">
        <v>546</v>
      </c>
      <c r="M2278" t="s">
        <v>2018</v>
      </c>
      <c r="N2278" t="s">
        <v>112</v>
      </c>
      <c r="O2278" t="s">
        <v>556</v>
      </c>
      <c r="P2278" t="s">
        <v>8</v>
      </c>
      <c r="Q2278" t="s">
        <v>4570</v>
      </c>
      <c r="R2278" t="s">
        <v>4940</v>
      </c>
      <c r="S2278" t="s">
        <v>195</v>
      </c>
      <c r="T2278" t="s">
        <v>4570</v>
      </c>
      <c r="U2278" t="s">
        <v>4570</v>
      </c>
      <c r="V2278" t="s">
        <v>5741</v>
      </c>
      <c r="W2278" t="s">
        <v>5395</v>
      </c>
      <c r="X2278" t="s">
        <v>7628</v>
      </c>
      <c r="Y2278" t="s">
        <v>7629</v>
      </c>
      <c r="Z2278" t="s">
        <v>8</v>
      </c>
      <c r="AA2278">
        <v>0</v>
      </c>
      <c r="AB2278" t="s">
        <v>195</v>
      </c>
      <c r="AC2278">
        <v>0</v>
      </c>
      <c r="AD2278" t="s">
        <v>195</v>
      </c>
      <c r="AE2278">
        <v>0</v>
      </c>
      <c r="AF2278" t="s">
        <v>195</v>
      </c>
      <c r="AG2278">
        <v>0</v>
      </c>
      <c r="AH2278" t="s">
        <v>195</v>
      </c>
      <c r="AI2278">
        <v>2</v>
      </c>
      <c r="AJ2278" t="s">
        <v>106</v>
      </c>
      <c r="AK2278">
        <v>50000000</v>
      </c>
      <c r="AL2278">
        <v>100000000</v>
      </c>
      <c r="AM2278" t="s">
        <v>195</v>
      </c>
      <c r="AN2278">
        <v>0</v>
      </c>
      <c r="AO2278" t="s">
        <v>5011</v>
      </c>
      <c r="AP2278">
        <v>562632</v>
      </c>
      <c r="AQ2278">
        <v>2595492</v>
      </c>
      <c r="AR2278">
        <v>7402545</v>
      </c>
      <c r="AS2278">
        <v>7636518</v>
      </c>
      <c r="AT2278">
        <v>4114600</v>
      </c>
      <c r="AU2278">
        <v>5087192</v>
      </c>
      <c r="AV2278">
        <v>9230637</v>
      </c>
      <c r="AW2278">
        <v>13990036</v>
      </c>
      <c r="AX2278">
        <v>13555830</v>
      </c>
      <c r="AY2278">
        <v>11715085</v>
      </c>
      <c r="AZ2278">
        <v>13986440</v>
      </c>
      <c r="BA2278">
        <v>10122993</v>
      </c>
      <c r="BB2278" t="s">
        <v>3796</v>
      </c>
      <c r="BC2278" t="s">
        <v>3797</v>
      </c>
      <c r="BD2278" t="s">
        <v>3813</v>
      </c>
      <c r="BE2278" t="s">
        <v>4605</v>
      </c>
      <c r="BF2278" t="s">
        <v>3734</v>
      </c>
      <c r="BG2278" t="s">
        <v>5747</v>
      </c>
      <c r="BH2278" t="s">
        <v>4947</v>
      </c>
      <c r="BI2278" t="s">
        <v>195</v>
      </c>
      <c r="BJ2278" t="s">
        <v>195</v>
      </c>
      <c r="BK2278" t="s">
        <v>3832</v>
      </c>
      <c r="BL2278" t="s">
        <v>7630</v>
      </c>
      <c r="BM2278" t="s">
        <v>4949</v>
      </c>
      <c r="BN2278" t="s">
        <v>5740</v>
      </c>
      <c r="BO2278" t="s">
        <v>4950</v>
      </c>
      <c r="BP2278" s="441" t="str">
        <f t="shared" si="35"/>
        <v>WA.2378.EBA.994.002.AG.523121</v>
      </c>
    </row>
    <row r="2279" spans="1:68">
      <c r="A2279" t="s">
        <v>5010</v>
      </c>
      <c r="B2279" t="s">
        <v>4936</v>
      </c>
      <c r="C2279" t="s">
        <v>4937</v>
      </c>
      <c r="D2279" t="s">
        <v>3795</v>
      </c>
      <c r="E2279" t="s">
        <v>197</v>
      </c>
      <c r="F2279" t="s">
        <v>3812</v>
      </c>
      <c r="G2279" t="s">
        <v>820</v>
      </c>
      <c r="H2279" t="s">
        <v>4938</v>
      </c>
      <c r="I2279">
        <v>9</v>
      </c>
      <c r="J2279" t="s">
        <v>5716</v>
      </c>
      <c r="K2279">
        <v>1</v>
      </c>
      <c r="L2279" t="s">
        <v>546</v>
      </c>
      <c r="M2279" t="s">
        <v>2018</v>
      </c>
      <c r="N2279" t="s">
        <v>112</v>
      </c>
      <c r="O2279" t="s">
        <v>556</v>
      </c>
      <c r="P2279" t="s">
        <v>8</v>
      </c>
      <c r="Q2279" t="s">
        <v>4570</v>
      </c>
      <c r="R2279" t="s">
        <v>4940</v>
      </c>
      <c r="S2279" t="s">
        <v>195</v>
      </c>
      <c r="T2279" t="s">
        <v>4570</v>
      </c>
      <c r="U2279" t="s">
        <v>4570</v>
      </c>
      <c r="V2279" t="s">
        <v>4951</v>
      </c>
      <c r="W2279" t="s">
        <v>5401</v>
      </c>
      <c r="X2279" t="s">
        <v>7631</v>
      </c>
      <c r="Y2279" t="s">
        <v>4521</v>
      </c>
      <c r="Z2279" t="s">
        <v>8</v>
      </c>
      <c r="AA2279">
        <v>0</v>
      </c>
      <c r="AB2279" t="s">
        <v>195</v>
      </c>
      <c r="AC2279">
        <v>0</v>
      </c>
      <c r="AD2279" t="s">
        <v>195</v>
      </c>
      <c r="AE2279">
        <v>0</v>
      </c>
      <c r="AF2279" t="s">
        <v>195</v>
      </c>
      <c r="AG2279">
        <v>0</v>
      </c>
      <c r="AH2279" t="s">
        <v>195</v>
      </c>
      <c r="AI2279">
        <v>5</v>
      </c>
      <c r="AJ2279" t="s">
        <v>42</v>
      </c>
      <c r="AK2279">
        <v>690000</v>
      </c>
      <c r="AL2279">
        <v>3450000</v>
      </c>
      <c r="AM2279" t="s">
        <v>195</v>
      </c>
      <c r="AN2279">
        <v>0</v>
      </c>
      <c r="AO2279" t="s">
        <v>5011</v>
      </c>
      <c r="AP2279">
        <v>19411</v>
      </c>
      <c r="AQ2279">
        <v>89544</v>
      </c>
      <c r="AR2279">
        <v>255388</v>
      </c>
      <c r="AS2279">
        <v>263460</v>
      </c>
      <c r="AT2279">
        <v>141954</v>
      </c>
      <c r="AU2279">
        <v>175508</v>
      </c>
      <c r="AV2279">
        <v>318457</v>
      </c>
      <c r="AW2279">
        <v>482656</v>
      </c>
      <c r="AX2279">
        <v>467676</v>
      </c>
      <c r="AY2279">
        <v>404170</v>
      </c>
      <c r="AZ2279">
        <v>482532</v>
      </c>
      <c r="BA2279">
        <v>349244</v>
      </c>
      <c r="BB2279" t="s">
        <v>3796</v>
      </c>
      <c r="BC2279" t="s">
        <v>3797</v>
      </c>
      <c r="BD2279" t="s">
        <v>3813</v>
      </c>
      <c r="BE2279" t="s">
        <v>4605</v>
      </c>
      <c r="BF2279" t="s">
        <v>3734</v>
      </c>
      <c r="BG2279" t="s">
        <v>5747</v>
      </c>
      <c r="BH2279" t="s">
        <v>4947</v>
      </c>
      <c r="BI2279" t="s">
        <v>195</v>
      </c>
      <c r="BJ2279" t="s">
        <v>195</v>
      </c>
      <c r="BK2279" t="s">
        <v>3832</v>
      </c>
      <c r="BL2279" t="s">
        <v>7632</v>
      </c>
      <c r="BM2279" t="s">
        <v>4949</v>
      </c>
      <c r="BN2279" t="s">
        <v>5740</v>
      </c>
      <c r="BO2279" t="s">
        <v>4950</v>
      </c>
      <c r="BP2279" s="441" t="str">
        <f t="shared" si="35"/>
        <v>WA.2378.EBA.994.002.AG.523121</v>
      </c>
    </row>
    <row r="2280" spans="1:68">
      <c r="A2280" t="s">
        <v>5010</v>
      </c>
      <c r="B2280" t="s">
        <v>4936</v>
      </c>
      <c r="C2280" t="s">
        <v>4937</v>
      </c>
      <c r="D2280" t="s">
        <v>3795</v>
      </c>
      <c r="E2280" t="s">
        <v>197</v>
      </c>
      <c r="F2280" t="s">
        <v>3812</v>
      </c>
      <c r="G2280" t="s">
        <v>820</v>
      </c>
      <c r="H2280" t="s">
        <v>4938</v>
      </c>
      <c r="I2280">
        <v>9</v>
      </c>
      <c r="J2280" t="s">
        <v>5716</v>
      </c>
      <c r="K2280">
        <v>1</v>
      </c>
      <c r="L2280" t="s">
        <v>546</v>
      </c>
      <c r="M2280" t="s">
        <v>2018</v>
      </c>
      <c r="N2280" t="s">
        <v>112</v>
      </c>
      <c r="O2280" t="s">
        <v>556</v>
      </c>
      <c r="P2280" t="s">
        <v>8</v>
      </c>
      <c r="Q2280" t="s">
        <v>4570</v>
      </c>
      <c r="R2280" t="s">
        <v>4940</v>
      </c>
      <c r="S2280" t="s">
        <v>195</v>
      </c>
      <c r="T2280" t="s">
        <v>4570</v>
      </c>
      <c r="U2280" t="s">
        <v>4570</v>
      </c>
      <c r="V2280" t="s">
        <v>7485</v>
      </c>
      <c r="W2280" t="s">
        <v>3769</v>
      </c>
      <c r="X2280" t="s">
        <v>7633</v>
      </c>
      <c r="Y2280" t="s">
        <v>7634</v>
      </c>
      <c r="Z2280" t="s">
        <v>8</v>
      </c>
      <c r="AA2280">
        <v>0</v>
      </c>
      <c r="AB2280" t="s">
        <v>195</v>
      </c>
      <c r="AC2280">
        <v>0</v>
      </c>
      <c r="AD2280" t="s">
        <v>195</v>
      </c>
      <c r="AE2280">
        <v>0</v>
      </c>
      <c r="AF2280" t="s">
        <v>195</v>
      </c>
      <c r="AG2280">
        <v>0</v>
      </c>
      <c r="AH2280" t="s">
        <v>195</v>
      </c>
      <c r="AI2280">
        <v>1</v>
      </c>
      <c r="AJ2280" t="s">
        <v>1651</v>
      </c>
      <c r="AK2280">
        <v>150000000</v>
      </c>
      <c r="AL2280">
        <v>150000000</v>
      </c>
      <c r="AM2280" t="s">
        <v>195</v>
      </c>
      <c r="AN2280">
        <v>0</v>
      </c>
      <c r="AO2280" t="s">
        <v>5011</v>
      </c>
      <c r="AP2280">
        <v>843949</v>
      </c>
      <c r="AQ2280">
        <v>3893238</v>
      </c>
      <c r="AR2280">
        <v>11103818</v>
      </c>
      <c r="AS2280">
        <v>11454777</v>
      </c>
      <c r="AT2280">
        <v>6171901</v>
      </c>
      <c r="AU2280">
        <v>7630788</v>
      </c>
      <c r="AV2280">
        <v>13845955</v>
      </c>
      <c r="AW2280">
        <v>20985054</v>
      </c>
      <c r="AX2280">
        <v>20333745</v>
      </c>
      <c r="AY2280">
        <v>17572627</v>
      </c>
      <c r="AZ2280">
        <v>20979660</v>
      </c>
      <c r="BA2280">
        <v>15184488</v>
      </c>
      <c r="BB2280" t="s">
        <v>3796</v>
      </c>
      <c r="BC2280" t="s">
        <v>3797</v>
      </c>
      <c r="BD2280" t="s">
        <v>3813</v>
      </c>
      <c r="BE2280" t="s">
        <v>4605</v>
      </c>
      <c r="BF2280" t="s">
        <v>3734</v>
      </c>
      <c r="BG2280" t="s">
        <v>5747</v>
      </c>
      <c r="BH2280" t="s">
        <v>4947</v>
      </c>
      <c r="BI2280" t="s">
        <v>195</v>
      </c>
      <c r="BJ2280" t="s">
        <v>195</v>
      </c>
      <c r="BK2280" t="s">
        <v>3832</v>
      </c>
      <c r="BL2280" t="s">
        <v>7635</v>
      </c>
      <c r="BM2280" t="s">
        <v>4949</v>
      </c>
      <c r="BN2280" t="s">
        <v>5740</v>
      </c>
      <c r="BO2280" t="s">
        <v>4950</v>
      </c>
      <c r="BP2280" s="441" t="str">
        <f t="shared" si="35"/>
        <v>WA.2378.EBA.994.002.AG.523121</v>
      </c>
    </row>
    <row r="2281" spans="1:68">
      <c r="A2281" t="s">
        <v>5010</v>
      </c>
      <c r="B2281" t="s">
        <v>4936</v>
      </c>
      <c r="C2281" t="s">
        <v>4937</v>
      </c>
      <c r="D2281" t="s">
        <v>3795</v>
      </c>
      <c r="E2281" t="s">
        <v>197</v>
      </c>
      <c r="F2281" t="s">
        <v>3812</v>
      </c>
      <c r="G2281" t="s">
        <v>820</v>
      </c>
      <c r="H2281" t="s">
        <v>4938</v>
      </c>
      <c r="I2281">
        <v>9</v>
      </c>
      <c r="J2281" t="s">
        <v>5716</v>
      </c>
      <c r="K2281">
        <v>1</v>
      </c>
      <c r="L2281" t="s">
        <v>546</v>
      </c>
      <c r="M2281" t="s">
        <v>2018</v>
      </c>
      <c r="N2281" t="s">
        <v>112</v>
      </c>
      <c r="O2281" t="s">
        <v>556</v>
      </c>
      <c r="P2281" t="s">
        <v>8</v>
      </c>
      <c r="Q2281" t="s">
        <v>4570</v>
      </c>
      <c r="R2281" t="s">
        <v>4940</v>
      </c>
      <c r="S2281" t="s">
        <v>195</v>
      </c>
      <c r="T2281" t="s">
        <v>4570</v>
      </c>
      <c r="U2281" t="s">
        <v>4570</v>
      </c>
      <c r="V2281" t="s">
        <v>5726</v>
      </c>
      <c r="W2281" t="s">
        <v>5727</v>
      </c>
      <c r="X2281" t="s">
        <v>7636</v>
      </c>
      <c r="Y2281" t="s">
        <v>7637</v>
      </c>
      <c r="Z2281" t="s">
        <v>8</v>
      </c>
      <c r="AA2281">
        <v>0</v>
      </c>
      <c r="AB2281" t="s">
        <v>195</v>
      </c>
      <c r="AC2281">
        <v>0</v>
      </c>
      <c r="AD2281" t="s">
        <v>195</v>
      </c>
      <c r="AE2281">
        <v>0</v>
      </c>
      <c r="AF2281" t="s">
        <v>195</v>
      </c>
      <c r="AG2281">
        <v>0</v>
      </c>
      <c r="AH2281" t="s">
        <v>195</v>
      </c>
      <c r="AI2281">
        <v>1</v>
      </c>
      <c r="AJ2281" t="s">
        <v>1651</v>
      </c>
      <c r="AK2281">
        <v>200000000</v>
      </c>
      <c r="AL2281">
        <v>200000000</v>
      </c>
      <c r="AM2281" t="s">
        <v>195</v>
      </c>
      <c r="AN2281">
        <v>0</v>
      </c>
      <c r="AO2281" t="s">
        <v>5011</v>
      </c>
      <c r="AP2281">
        <v>1125265</v>
      </c>
      <c r="AQ2281">
        <v>5190985</v>
      </c>
      <c r="AR2281">
        <v>14805090</v>
      </c>
      <c r="AS2281">
        <v>15273035</v>
      </c>
      <c r="AT2281">
        <v>8229201</v>
      </c>
      <c r="AU2281">
        <v>10174385</v>
      </c>
      <c r="AV2281">
        <v>18461274</v>
      </c>
      <c r="AW2281">
        <v>27980073</v>
      </c>
      <c r="AX2281">
        <v>27111660</v>
      </c>
      <c r="AY2281">
        <v>23430170</v>
      </c>
      <c r="AZ2281">
        <v>27972880</v>
      </c>
      <c r="BA2281">
        <v>20245982</v>
      </c>
      <c r="BB2281" t="s">
        <v>3796</v>
      </c>
      <c r="BC2281" t="s">
        <v>3797</v>
      </c>
      <c r="BD2281" t="s">
        <v>3813</v>
      </c>
      <c r="BE2281" t="s">
        <v>4605</v>
      </c>
      <c r="BF2281" t="s">
        <v>3734</v>
      </c>
      <c r="BG2281" t="s">
        <v>5747</v>
      </c>
      <c r="BH2281" t="s">
        <v>4947</v>
      </c>
      <c r="BI2281" t="s">
        <v>195</v>
      </c>
      <c r="BJ2281" t="s">
        <v>195</v>
      </c>
      <c r="BK2281" t="s">
        <v>3832</v>
      </c>
      <c r="BL2281" t="s">
        <v>7638</v>
      </c>
      <c r="BM2281" t="s">
        <v>4949</v>
      </c>
      <c r="BN2281" t="s">
        <v>5740</v>
      </c>
      <c r="BO2281" t="s">
        <v>4950</v>
      </c>
      <c r="BP2281" s="441" t="str">
        <f t="shared" si="35"/>
        <v>WA.2378.EBA.994.002.AG.523121</v>
      </c>
    </row>
    <row r="2282" spans="1:68">
      <c r="A2282" t="s">
        <v>5010</v>
      </c>
      <c r="B2282" t="s">
        <v>4936</v>
      </c>
      <c r="C2282" t="s">
        <v>4937</v>
      </c>
      <c r="D2282" t="s">
        <v>3795</v>
      </c>
      <c r="E2282" t="s">
        <v>197</v>
      </c>
      <c r="F2282" t="s">
        <v>3812</v>
      </c>
      <c r="G2282" t="s">
        <v>820</v>
      </c>
      <c r="H2282" t="s">
        <v>4938</v>
      </c>
      <c r="I2282">
        <v>9</v>
      </c>
      <c r="J2282" t="s">
        <v>5716</v>
      </c>
      <c r="K2282">
        <v>1</v>
      </c>
      <c r="L2282" t="s">
        <v>546</v>
      </c>
      <c r="M2282" t="s">
        <v>2018</v>
      </c>
      <c r="N2282" t="s">
        <v>112</v>
      </c>
      <c r="O2282" t="s">
        <v>556</v>
      </c>
      <c r="P2282" t="s">
        <v>8</v>
      </c>
      <c r="Q2282" t="s">
        <v>4570</v>
      </c>
      <c r="R2282" t="s">
        <v>4940</v>
      </c>
      <c r="S2282" t="s">
        <v>195</v>
      </c>
      <c r="T2282" t="s">
        <v>4570</v>
      </c>
      <c r="U2282" t="s">
        <v>4570</v>
      </c>
      <c r="V2282" t="s">
        <v>6443</v>
      </c>
      <c r="W2282" t="s">
        <v>5735</v>
      </c>
      <c r="X2282" t="s">
        <v>7639</v>
      </c>
      <c r="Y2282" t="s">
        <v>7640</v>
      </c>
      <c r="Z2282" t="s">
        <v>8</v>
      </c>
      <c r="AA2282">
        <v>0</v>
      </c>
      <c r="AB2282" t="s">
        <v>195</v>
      </c>
      <c r="AC2282">
        <v>0</v>
      </c>
      <c r="AD2282" t="s">
        <v>195</v>
      </c>
      <c r="AE2282">
        <v>0</v>
      </c>
      <c r="AF2282" t="s">
        <v>195</v>
      </c>
      <c r="AG2282">
        <v>0</v>
      </c>
      <c r="AH2282" t="s">
        <v>195</v>
      </c>
      <c r="AI2282">
        <v>124</v>
      </c>
      <c r="AJ2282" t="s">
        <v>42</v>
      </c>
      <c r="AK2282">
        <v>610000</v>
      </c>
      <c r="AL2282">
        <v>75640000</v>
      </c>
      <c r="AM2282" t="s">
        <v>195</v>
      </c>
      <c r="AN2282">
        <v>0</v>
      </c>
      <c r="AO2282" t="s">
        <v>5011</v>
      </c>
      <c r="AP2282">
        <v>425575</v>
      </c>
      <c r="AQ2282">
        <v>1963230</v>
      </c>
      <c r="AR2282">
        <v>5599285</v>
      </c>
      <c r="AS2282">
        <v>5776262</v>
      </c>
      <c r="AT2282">
        <v>3112284</v>
      </c>
      <c r="AU2282">
        <v>3847952</v>
      </c>
      <c r="AV2282">
        <v>6982054</v>
      </c>
      <c r="AW2282">
        <v>10582063</v>
      </c>
      <c r="AX2282">
        <v>10253630</v>
      </c>
      <c r="AY2282">
        <v>8861290</v>
      </c>
      <c r="AZ2282">
        <v>10579343</v>
      </c>
      <c r="BA2282">
        <v>7657032</v>
      </c>
      <c r="BB2282" t="s">
        <v>3796</v>
      </c>
      <c r="BC2282" t="s">
        <v>3797</v>
      </c>
      <c r="BD2282" t="s">
        <v>3813</v>
      </c>
      <c r="BE2282" t="s">
        <v>4605</v>
      </c>
      <c r="BF2282" t="s">
        <v>3734</v>
      </c>
      <c r="BG2282" t="s">
        <v>5747</v>
      </c>
      <c r="BH2282" t="s">
        <v>4947</v>
      </c>
      <c r="BI2282" t="s">
        <v>195</v>
      </c>
      <c r="BJ2282" t="s">
        <v>195</v>
      </c>
      <c r="BK2282" t="s">
        <v>3832</v>
      </c>
      <c r="BL2282" t="s">
        <v>7641</v>
      </c>
      <c r="BM2282" t="s">
        <v>4949</v>
      </c>
      <c r="BN2282" t="s">
        <v>5740</v>
      </c>
      <c r="BO2282" t="s">
        <v>4950</v>
      </c>
      <c r="BP2282" s="441" t="str">
        <f t="shared" si="35"/>
        <v>WA.2378.EBA.994.002.AG.523121</v>
      </c>
    </row>
    <row r="2283" spans="1:68">
      <c r="A2283" t="s">
        <v>5010</v>
      </c>
      <c r="B2283" t="s">
        <v>4936</v>
      </c>
      <c r="C2283" t="s">
        <v>4937</v>
      </c>
      <c r="D2283" t="s">
        <v>3795</v>
      </c>
      <c r="E2283" t="s">
        <v>197</v>
      </c>
      <c r="F2283" t="s">
        <v>3812</v>
      </c>
      <c r="G2283" t="s">
        <v>820</v>
      </c>
      <c r="H2283" t="s">
        <v>4938</v>
      </c>
      <c r="I2283">
        <v>9</v>
      </c>
      <c r="J2283" t="s">
        <v>5716</v>
      </c>
      <c r="K2283">
        <v>1</v>
      </c>
      <c r="L2283" t="s">
        <v>546</v>
      </c>
      <c r="M2283" t="s">
        <v>2018</v>
      </c>
      <c r="N2283" t="s">
        <v>112</v>
      </c>
      <c r="O2283" t="s">
        <v>556</v>
      </c>
      <c r="P2283" t="s">
        <v>8</v>
      </c>
      <c r="Q2283" t="s">
        <v>4570</v>
      </c>
      <c r="R2283" t="s">
        <v>4940</v>
      </c>
      <c r="S2283" t="s">
        <v>195</v>
      </c>
      <c r="T2283" t="s">
        <v>4570</v>
      </c>
      <c r="U2283" t="s">
        <v>4570</v>
      </c>
      <c r="V2283" t="s">
        <v>6444</v>
      </c>
      <c r="W2283" t="s">
        <v>6441</v>
      </c>
      <c r="X2283" t="s">
        <v>7642</v>
      </c>
      <c r="Y2283" t="s">
        <v>7643</v>
      </c>
      <c r="Z2283" t="s">
        <v>8</v>
      </c>
      <c r="AA2283">
        <v>0</v>
      </c>
      <c r="AB2283" t="s">
        <v>195</v>
      </c>
      <c r="AC2283">
        <v>0</v>
      </c>
      <c r="AD2283" t="s">
        <v>195</v>
      </c>
      <c r="AE2283">
        <v>0</v>
      </c>
      <c r="AF2283" t="s">
        <v>195</v>
      </c>
      <c r="AG2283">
        <v>0</v>
      </c>
      <c r="AH2283" t="s">
        <v>195</v>
      </c>
      <c r="AI2283">
        <v>1</v>
      </c>
      <c r="AJ2283" t="s">
        <v>1651</v>
      </c>
      <c r="AK2283">
        <v>250000000</v>
      </c>
      <c r="AL2283">
        <v>250000000</v>
      </c>
      <c r="AM2283" t="s">
        <v>195</v>
      </c>
      <c r="AN2283">
        <v>0</v>
      </c>
      <c r="AO2283" t="s">
        <v>5011</v>
      </c>
      <c r="AP2283">
        <v>1406581</v>
      </c>
      <c r="AQ2283">
        <v>6488731</v>
      </c>
      <c r="AR2283">
        <v>18506363</v>
      </c>
      <c r="AS2283">
        <v>19091294</v>
      </c>
      <c r="AT2283">
        <v>10286501</v>
      </c>
      <c r="AU2283">
        <v>12717981</v>
      </c>
      <c r="AV2283">
        <v>23076592</v>
      </c>
      <c r="AW2283">
        <v>34975091</v>
      </c>
      <c r="AX2283">
        <v>33889575</v>
      </c>
      <c r="AY2283">
        <v>29287712</v>
      </c>
      <c r="AZ2283">
        <v>34966100</v>
      </c>
      <c r="BA2283">
        <v>25307479</v>
      </c>
      <c r="BB2283" t="s">
        <v>3796</v>
      </c>
      <c r="BC2283" t="s">
        <v>3797</v>
      </c>
      <c r="BD2283" t="s">
        <v>3813</v>
      </c>
      <c r="BE2283" t="s">
        <v>4605</v>
      </c>
      <c r="BF2283" t="s">
        <v>3734</v>
      </c>
      <c r="BG2283" t="s">
        <v>5747</v>
      </c>
      <c r="BH2283" t="s">
        <v>4947</v>
      </c>
      <c r="BI2283" t="s">
        <v>195</v>
      </c>
      <c r="BJ2283" t="s">
        <v>195</v>
      </c>
      <c r="BK2283" t="s">
        <v>3832</v>
      </c>
      <c r="BL2283" t="s">
        <v>7644</v>
      </c>
      <c r="BM2283" t="s">
        <v>4949</v>
      </c>
      <c r="BN2283" t="s">
        <v>5740</v>
      </c>
      <c r="BO2283" t="s">
        <v>4950</v>
      </c>
      <c r="BP2283" s="441" t="str">
        <f t="shared" si="35"/>
        <v>WA.2378.EBA.994.002.AG.523121</v>
      </c>
    </row>
    <row r="2284" spans="1:68">
      <c r="A2284" t="s">
        <v>5010</v>
      </c>
      <c r="B2284" t="s">
        <v>4936</v>
      </c>
      <c r="C2284" t="s">
        <v>4937</v>
      </c>
      <c r="D2284" t="s">
        <v>3795</v>
      </c>
      <c r="E2284" t="s">
        <v>197</v>
      </c>
      <c r="F2284" t="s">
        <v>3812</v>
      </c>
      <c r="G2284" t="s">
        <v>820</v>
      </c>
      <c r="H2284" t="s">
        <v>4938</v>
      </c>
      <c r="I2284">
        <v>9</v>
      </c>
      <c r="J2284" t="s">
        <v>5716</v>
      </c>
      <c r="K2284">
        <v>1</v>
      </c>
      <c r="L2284" t="s">
        <v>546</v>
      </c>
      <c r="M2284" t="s">
        <v>2018</v>
      </c>
      <c r="N2284" t="s">
        <v>112</v>
      </c>
      <c r="O2284" t="s">
        <v>556</v>
      </c>
      <c r="P2284" t="s">
        <v>8</v>
      </c>
      <c r="Q2284" t="s">
        <v>4570</v>
      </c>
      <c r="R2284" t="s">
        <v>4940</v>
      </c>
      <c r="S2284" t="s">
        <v>195</v>
      </c>
      <c r="T2284" t="s">
        <v>4570</v>
      </c>
      <c r="U2284" t="s">
        <v>4570</v>
      </c>
      <c r="V2284" t="s">
        <v>5731</v>
      </c>
      <c r="W2284" t="s">
        <v>5722</v>
      </c>
      <c r="X2284" t="s">
        <v>7645</v>
      </c>
      <c r="Y2284" t="s">
        <v>7646</v>
      </c>
      <c r="Z2284" t="s">
        <v>8</v>
      </c>
      <c r="AA2284">
        <v>0</v>
      </c>
      <c r="AB2284" t="s">
        <v>195</v>
      </c>
      <c r="AC2284">
        <v>0</v>
      </c>
      <c r="AD2284" t="s">
        <v>195</v>
      </c>
      <c r="AE2284">
        <v>0</v>
      </c>
      <c r="AF2284" t="s">
        <v>195</v>
      </c>
      <c r="AG2284">
        <v>0</v>
      </c>
      <c r="AH2284" t="s">
        <v>195</v>
      </c>
      <c r="AI2284">
        <v>1</v>
      </c>
      <c r="AJ2284" t="s">
        <v>1651</v>
      </c>
      <c r="AK2284">
        <v>50000000</v>
      </c>
      <c r="AL2284">
        <v>50000000</v>
      </c>
      <c r="AM2284" t="s">
        <v>195</v>
      </c>
      <c r="AN2284">
        <v>0</v>
      </c>
      <c r="AO2284" t="s">
        <v>5011</v>
      </c>
      <c r="AP2284">
        <v>281316</v>
      </c>
      <c r="AQ2284">
        <v>1297746</v>
      </c>
      <c r="AR2284">
        <v>3701273</v>
      </c>
      <c r="AS2284">
        <v>3818259</v>
      </c>
      <c r="AT2284">
        <v>2057300</v>
      </c>
      <c r="AU2284">
        <v>2543596</v>
      </c>
      <c r="AV2284">
        <v>4615318</v>
      </c>
      <c r="AW2284">
        <v>6995018</v>
      </c>
      <c r="AX2284">
        <v>6777915</v>
      </c>
      <c r="AY2284">
        <v>5857542</v>
      </c>
      <c r="AZ2284">
        <v>6993220</v>
      </c>
      <c r="BA2284">
        <v>5061497</v>
      </c>
      <c r="BB2284" t="s">
        <v>3796</v>
      </c>
      <c r="BC2284" t="s">
        <v>3797</v>
      </c>
      <c r="BD2284" t="s">
        <v>3813</v>
      </c>
      <c r="BE2284" t="s">
        <v>4605</v>
      </c>
      <c r="BF2284" t="s">
        <v>3734</v>
      </c>
      <c r="BG2284" t="s">
        <v>5747</v>
      </c>
      <c r="BH2284" t="s">
        <v>4947</v>
      </c>
      <c r="BI2284" t="s">
        <v>195</v>
      </c>
      <c r="BJ2284" t="s">
        <v>195</v>
      </c>
      <c r="BK2284" t="s">
        <v>3832</v>
      </c>
      <c r="BL2284" t="s">
        <v>7647</v>
      </c>
      <c r="BM2284" t="s">
        <v>4949</v>
      </c>
      <c r="BN2284" t="s">
        <v>5740</v>
      </c>
      <c r="BO2284" t="s">
        <v>4950</v>
      </c>
      <c r="BP2284" s="441" t="str">
        <f t="shared" si="35"/>
        <v>WA.2378.EBA.994.002.AG.523121</v>
      </c>
    </row>
    <row r="2285" spans="1:68">
      <c r="A2285" t="s">
        <v>5010</v>
      </c>
      <c r="B2285" t="s">
        <v>4936</v>
      </c>
      <c r="C2285" t="s">
        <v>4937</v>
      </c>
      <c r="D2285" t="s">
        <v>3795</v>
      </c>
      <c r="E2285" t="s">
        <v>197</v>
      </c>
      <c r="F2285" t="s">
        <v>3812</v>
      </c>
      <c r="G2285" t="s">
        <v>820</v>
      </c>
      <c r="H2285" t="s">
        <v>4938</v>
      </c>
      <c r="I2285">
        <v>9</v>
      </c>
      <c r="J2285" t="s">
        <v>5716</v>
      </c>
      <c r="K2285">
        <v>1</v>
      </c>
      <c r="L2285" t="s">
        <v>546</v>
      </c>
      <c r="M2285" t="s">
        <v>2018</v>
      </c>
      <c r="N2285" t="s">
        <v>112</v>
      </c>
      <c r="O2285" t="s">
        <v>556</v>
      </c>
      <c r="P2285" t="s">
        <v>8</v>
      </c>
      <c r="Q2285" t="s">
        <v>4570</v>
      </c>
      <c r="R2285" t="s">
        <v>4940</v>
      </c>
      <c r="S2285" t="s">
        <v>195</v>
      </c>
      <c r="T2285" t="s">
        <v>4570</v>
      </c>
      <c r="U2285" t="s">
        <v>4570</v>
      </c>
      <c r="V2285" t="s">
        <v>5001</v>
      </c>
      <c r="W2285" t="s">
        <v>7471</v>
      </c>
      <c r="X2285" t="s">
        <v>7648</v>
      </c>
      <c r="Y2285" t="s">
        <v>7593</v>
      </c>
      <c r="Z2285" t="s">
        <v>8</v>
      </c>
      <c r="AA2285">
        <v>0</v>
      </c>
      <c r="AB2285" t="s">
        <v>195</v>
      </c>
      <c r="AC2285">
        <v>0</v>
      </c>
      <c r="AD2285" t="s">
        <v>195</v>
      </c>
      <c r="AE2285">
        <v>0</v>
      </c>
      <c r="AF2285" t="s">
        <v>195</v>
      </c>
      <c r="AG2285">
        <v>0</v>
      </c>
      <c r="AH2285" t="s">
        <v>195</v>
      </c>
      <c r="AI2285">
        <v>1</v>
      </c>
      <c r="AJ2285" t="s">
        <v>1651</v>
      </c>
      <c r="AK2285">
        <v>100000000</v>
      </c>
      <c r="AL2285">
        <v>100000000</v>
      </c>
      <c r="AM2285" t="s">
        <v>195</v>
      </c>
      <c r="AN2285">
        <v>0</v>
      </c>
      <c r="AO2285" t="s">
        <v>5011</v>
      </c>
      <c r="AP2285">
        <v>562632</v>
      </c>
      <c r="AQ2285">
        <v>2595492</v>
      </c>
      <c r="AR2285">
        <v>7402545</v>
      </c>
      <c r="AS2285">
        <v>7636518</v>
      </c>
      <c r="AT2285">
        <v>4114600</v>
      </c>
      <c r="AU2285">
        <v>5087192</v>
      </c>
      <c r="AV2285">
        <v>9230637</v>
      </c>
      <c r="AW2285">
        <v>13990036</v>
      </c>
      <c r="AX2285">
        <v>13555830</v>
      </c>
      <c r="AY2285">
        <v>11715085</v>
      </c>
      <c r="AZ2285">
        <v>13986440</v>
      </c>
      <c r="BA2285">
        <v>10122993</v>
      </c>
      <c r="BB2285" t="s">
        <v>3796</v>
      </c>
      <c r="BC2285" t="s">
        <v>3797</v>
      </c>
      <c r="BD2285" t="s">
        <v>3813</v>
      </c>
      <c r="BE2285" t="s">
        <v>4605</v>
      </c>
      <c r="BF2285" t="s">
        <v>3734</v>
      </c>
      <c r="BG2285" t="s">
        <v>5747</v>
      </c>
      <c r="BH2285" t="s">
        <v>4947</v>
      </c>
      <c r="BI2285" t="s">
        <v>195</v>
      </c>
      <c r="BJ2285" t="s">
        <v>195</v>
      </c>
      <c r="BK2285" t="s">
        <v>3832</v>
      </c>
      <c r="BL2285" t="s">
        <v>7649</v>
      </c>
      <c r="BM2285" t="s">
        <v>4949</v>
      </c>
      <c r="BN2285" t="s">
        <v>5740</v>
      </c>
      <c r="BO2285" t="s">
        <v>4950</v>
      </c>
      <c r="BP2285" s="441" t="str">
        <f t="shared" si="35"/>
        <v>WA.2378.EBA.994.002.AG.523121</v>
      </c>
    </row>
    <row r="2286" spans="1:68">
      <c r="A2286" t="s">
        <v>5010</v>
      </c>
      <c r="B2286" t="s">
        <v>4936</v>
      </c>
      <c r="C2286" t="s">
        <v>4937</v>
      </c>
      <c r="D2286" t="s">
        <v>3795</v>
      </c>
      <c r="E2286" t="s">
        <v>197</v>
      </c>
      <c r="F2286" t="s">
        <v>3812</v>
      </c>
      <c r="G2286" t="s">
        <v>820</v>
      </c>
      <c r="H2286" t="s">
        <v>4938</v>
      </c>
      <c r="I2286">
        <v>9</v>
      </c>
      <c r="J2286" t="s">
        <v>5716</v>
      </c>
      <c r="K2286">
        <v>1</v>
      </c>
      <c r="L2286" t="s">
        <v>546</v>
      </c>
      <c r="M2286" t="s">
        <v>2018</v>
      </c>
      <c r="N2286" t="s">
        <v>112</v>
      </c>
      <c r="O2286" t="s">
        <v>556</v>
      </c>
      <c r="P2286" t="s">
        <v>8</v>
      </c>
      <c r="Q2286" t="s">
        <v>4570</v>
      </c>
      <c r="R2286" t="s">
        <v>4940</v>
      </c>
      <c r="S2286" t="s">
        <v>195</v>
      </c>
      <c r="T2286" t="s">
        <v>4570</v>
      </c>
      <c r="U2286" t="s">
        <v>4570</v>
      </c>
      <c r="V2286" t="s">
        <v>5092</v>
      </c>
      <c r="W2286" t="s">
        <v>7475</v>
      </c>
      <c r="X2286" t="s">
        <v>7650</v>
      </c>
      <c r="Y2286" t="s">
        <v>7651</v>
      </c>
      <c r="Z2286" t="s">
        <v>8</v>
      </c>
      <c r="AA2286">
        <v>0</v>
      </c>
      <c r="AB2286" t="s">
        <v>195</v>
      </c>
      <c r="AC2286">
        <v>0</v>
      </c>
      <c r="AD2286" t="s">
        <v>195</v>
      </c>
      <c r="AE2286">
        <v>0</v>
      </c>
      <c r="AF2286" t="s">
        <v>195</v>
      </c>
      <c r="AG2286">
        <v>0</v>
      </c>
      <c r="AH2286" t="s">
        <v>195</v>
      </c>
      <c r="AI2286">
        <v>2</v>
      </c>
      <c r="AJ2286" t="s">
        <v>42</v>
      </c>
      <c r="AK2286">
        <v>1000000</v>
      </c>
      <c r="AL2286">
        <v>2000000</v>
      </c>
      <c r="AM2286" t="s">
        <v>195</v>
      </c>
      <c r="AN2286">
        <v>0</v>
      </c>
      <c r="AO2286" t="s">
        <v>5011</v>
      </c>
      <c r="AP2286">
        <v>11253</v>
      </c>
      <c r="AQ2286">
        <v>51910</v>
      </c>
      <c r="AR2286">
        <v>148051</v>
      </c>
      <c r="AS2286">
        <v>152730</v>
      </c>
      <c r="AT2286">
        <v>82292</v>
      </c>
      <c r="AU2286">
        <v>101744</v>
      </c>
      <c r="AV2286">
        <v>184613</v>
      </c>
      <c r="AW2286">
        <v>279801</v>
      </c>
      <c r="AX2286">
        <v>271117</v>
      </c>
      <c r="AY2286">
        <v>234302</v>
      </c>
      <c r="AZ2286">
        <v>279729</v>
      </c>
      <c r="BA2286">
        <v>202458</v>
      </c>
      <c r="BB2286" t="s">
        <v>3796</v>
      </c>
      <c r="BC2286" t="s">
        <v>3797</v>
      </c>
      <c r="BD2286" t="s">
        <v>3813</v>
      </c>
      <c r="BE2286" t="s">
        <v>4605</v>
      </c>
      <c r="BF2286" t="s">
        <v>3734</v>
      </c>
      <c r="BG2286" t="s">
        <v>5747</v>
      </c>
      <c r="BH2286" t="s">
        <v>4947</v>
      </c>
      <c r="BI2286" t="s">
        <v>195</v>
      </c>
      <c r="BJ2286" t="s">
        <v>195</v>
      </c>
      <c r="BK2286" t="s">
        <v>3832</v>
      </c>
      <c r="BL2286" t="s">
        <v>7652</v>
      </c>
      <c r="BM2286" t="s">
        <v>4949</v>
      </c>
      <c r="BN2286" t="s">
        <v>5740</v>
      </c>
      <c r="BO2286" t="s">
        <v>4950</v>
      </c>
      <c r="BP2286" s="441" t="str">
        <f t="shared" si="35"/>
        <v>WA.2378.EBA.994.002.AG.523121</v>
      </c>
    </row>
    <row r="2287" spans="1:68">
      <c r="A2287" t="s">
        <v>5010</v>
      </c>
      <c r="B2287" t="s">
        <v>4936</v>
      </c>
      <c r="C2287" t="s">
        <v>4937</v>
      </c>
      <c r="D2287" t="s">
        <v>3795</v>
      </c>
      <c r="E2287" t="s">
        <v>197</v>
      </c>
      <c r="F2287" t="s">
        <v>3812</v>
      </c>
      <c r="G2287" t="s">
        <v>820</v>
      </c>
      <c r="H2287" t="s">
        <v>4938</v>
      </c>
      <c r="I2287">
        <v>9</v>
      </c>
      <c r="J2287" t="s">
        <v>5716</v>
      </c>
      <c r="K2287">
        <v>1</v>
      </c>
      <c r="L2287" t="s">
        <v>546</v>
      </c>
      <c r="M2287" t="s">
        <v>2018</v>
      </c>
      <c r="N2287" t="s">
        <v>112</v>
      </c>
      <c r="O2287" t="s">
        <v>556</v>
      </c>
      <c r="P2287" t="s">
        <v>8</v>
      </c>
      <c r="Q2287" t="s">
        <v>4570</v>
      </c>
      <c r="R2287" t="s">
        <v>4940</v>
      </c>
      <c r="S2287" t="s">
        <v>195</v>
      </c>
      <c r="T2287" t="s">
        <v>4570</v>
      </c>
      <c r="U2287" t="s">
        <v>4570</v>
      </c>
      <c r="V2287" t="s">
        <v>5265</v>
      </c>
      <c r="W2287" t="s">
        <v>7485</v>
      </c>
      <c r="X2287" t="s">
        <v>7653</v>
      </c>
      <c r="Y2287" t="s">
        <v>7654</v>
      </c>
      <c r="Z2287" t="s">
        <v>8</v>
      </c>
      <c r="AA2287">
        <v>0</v>
      </c>
      <c r="AB2287" t="s">
        <v>195</v>
      </c>
      <c r="AC2287">
        <v>0</v>
      </c>
      <c r="AD2287" t="s">
        <v>195</v>
      </c>
      <c r="AE2287">
        <v>0</v>
      </c>
      <c r="AF2287" t="s">
        <v>195</v>
      </c>
      <c r="AG2287">
        <v>0</v>
      </c>
      <c r="AH2287" t="s">
        <v>195</v>
      </c>
      <c r="AI2287">
        <v>1</v>
      </c>
      <c r="AJ2287" t="s">
        <v>42</v>
      </c>
      <c r="AK2287">
        <v>50000000</v>
      </c>
      <c r="AL2287">
        <v>50000000</v>
      </c>
      <c r="AM2287" t="s">
        <v>195</v>
      </c>
      <c r="AN2287">
        <v>0</v>
      </c>
      <c r="AO2287" t="s">
        <v>5011</v>
      </c>
      <c r="AP2287">
        <v>281316</v>
      </c>
      <c r="AQ2287">
        <v>1297746</v>
      </c>
      <c r="AR2287">
        <v>3701273</v>
      </c>
      <c r="AS2287">
        <v>3818259</v>
      </c>
      <c r="AT2287">
        <v>2057300</v>
      </c>
      <c r="AU2287">
        <v>2543596</v>
      </c>
      <c r="AV2287">
        <v>4615318</v>
      </c>
      <c r="AW2287">
        <v>6995018</v>
      </c>
      <c r="AX2287">
        <v>6777915</v>
      </c>
      <c r="AY2287">
        <v>5857542</v>
      </c>
      <c r="AZ2287">
        <v>6993220</v>
      </c>
      <c r="BA2287">
        <v>5061497</v>
      </c>
      <c r="BB2287" t="s">
        <v>3796</v>
      </c>
      <c r="BC2287" t="s">
        <v>3797</v>
      </c>
      <c r="BD2287" t="s">
        <v>3813</v>
      </c>
      <c r="BE2287" t="s">
        <v>4605</v>
      </c>
      <c r="BF2287" t="s">
        <v>3734</v>
      </c>
      <c r="BG2287" t="s">
        <v>5747</v>
      </c>
      <c r="BH2287" t="s">
        <v>4947</v>
      </c>
      <c r="BI2287" t="s">
        <v>195</v>
      </c>
      <c r="BJ2287" t="s">
        <v>195</v>
      </c>
      <c r="BK2287" t="s">
        <v>3832</v>
      </c>
      <c r="BL2287" t="s">
        <v>7655</v>
      </c>
      <c r="BM2287" t="s">
        <v>4949</v>
      </c>
      <c r="BN2287" t="s">
        <v>5740</v>
      </c>
      <c r="BO2287" t="s">
        <v>4950</v>
      </c>
      <c r="BP2287" s="441" t="str">
        <f t="shared" si="35"/>
        <v>WA.2378.EBA.994.002.AG.523121</v>
      </c>
    </row>
    <row r="2288" spans="1:68">
      <c r="A2288" t="s">
        <v>5010</v>
      </c>
      <c r="B2288" t="s">
        <v>4936</v>
      </c>
      <c r="C2288" t="s">
        <v>4937</v>
      </c>
      <c r="D2288" t="s">
        <v>3795</v>
      </c>
      <c r="E2288" t="s">
        <v>197</v>
      </c>
      <c r="F2288" t="s">
        <v>3812</v>
      </c>
      <c r="G2288" t="s">
        <v>820</v>
      </c>
      <c r="H2288" t="s">
        <v>4938</v>
      </c>
      <c r="I2288">
        <v>9</v>
      </c>
      <c r="J2288" t="s">
        <v>5716</v>
      </c>
      <c r="K2288">
        <v>1</v>
      </c>
      <c r="L2288" t="s">
        <v>546</v>
      </c>
      <c r="M2288" t="s">
        <v>2018</v>
      </c>
      <c r="N2288" t="s">
        <v>112</v>
      </c>
      <c r="O2288" t="s">
        <v>556</v>
      </c>
      <c r="P2288" t="s">
        <v>8</v>
      </c>
      <c r="Q2288" t="s">
        <v>4570</v>
      </c>
      <c r="R2288" t="s">
        <v>4940</v>
      </c>
      <c r="S2288" t="s">
        <v>195</v>
      </c>
      <c r="T2288" t="s">
        <v>4570</v>
      </c>
      <c r="U2288" t="s">
        <v>4570</v>
      </c>
      <c r="V2288" t="s">
        <v>5269</v>
      </c>
      <c r="W2288" t="s">
        <v>5726</v>
      </c>
      <c r="X2288" t="s">
        <v>7656</v>
      </c>
      <c r="Y2288" t="s">
        <v>7657</v>
      </c>
      <c r="Z2288" t="s">
        <v>8</v>
      </c>
      <c r="AA2288">
        <v>0</v>
      </c>
      <c r="AB2288" t="s">
        <v>195</v>
      </c>
      <c r="AC2288">
        <v>0</v>
      </c>
      <c r="AD2288" t="s">
        <v>195</v>
      </c>
      <c r="AE2288">
        <v>0</v>
      </c>
      <c r="AF2288" t="s">
        <v>195</v>
      </c>
      <c r="AG2288">
        <v>0</v>
      </c>
      <c r="AH2288" t="s">
        <v>195</v>
      </c>
      <c r="AI2288">
        <v>100</v>
      </c>
      <c r="AJ2288" t="s">
        <v>42</v>
      </c>
      <c r="AK2288">
        <v>1000000</v>
      </c>
      <c r="AL2288">
        <v>100000000</v>
      </c>
      <c r="AM2288" t="s">
        <v>195</v>
      </c>
      <c r="AN2288">
        <v>0</v>
      </c>
      <c r="AO2288" t="s">
        <v>5011</v>
      </c>
      <c r="AP2288">
        <v>562632</v>
      </c>
      <c r="AQ2288">
        <v>2595492</v>
      </c>
      <c r="AR2288">
        <v>7402545</v>
      </c>
      <c r="AS2288">
        <v>7636518</v>
      </c>
      <c r="AT2288">
        <v>4114600</v>
      </c>
      <c r="AU2288">
        <v>5087192</v>
      </c>
      <c r="AV2288">
        <v>9230637</v>
      </c>
      <c r="AW2288">
        <v>13990036</v>
      </c>
      <c r="AX2288">
        <v>13555830</v>
      </c>
      <c r="AY2288">
        <v>11715085</v>
      </c>
      <c r="AZ2288">
        <v>13986440</v>
      </c>
      <c r="BA2288">
        <v>10122993</v>
      </c>
      <c r="BB2288" t="s">
        <v>3796</v>
      </c>
      <c r="BC2288" t="s">
        <v>3797</v>
      </c>
      <c r="BD2288" t="s">
        <v>3813</v>
      </c>
      <c r="BE2288" t="s">
        <v>4605</v>
      </c>
      <c r="BF2288" t="s">
        <v>3734</v>
      </c>
      <c r="BG2288" t="s">
        <v>5747</v>
      </c>
      <c r="BH2288" t="s">
        <v>4947</v>
      </c>
      <c r="BI2288" t="s">
        <v>195</v>
      </c>
      <c r="BJ2288" t="s">
        <v>195</v>
      </c>
      <c r="BK2288" t="s">
        <v>3832</v>
      </c>
      <c r="BL2288" t="s">
        <v>7658</v>
      </c>
      <c r="BM2288" t="s">
        <v>4949</v>
      </c>
      <c r="BN2288" t="s">
        <v>5740</v>
      </c>
      <c r="BO2288" t="s">
        <v>4950</v>
      </c>
      <c r="BP2288" s="441" t="str">
        <f t="shared" si="35"/>
        <v>WA.2378.EBA.994.002.AG.523121</v>
      </c>
    </row>
    <row r="2289" spans="1:68">
      <c r="A2289" t="s">
        <v>5010</v>
      </c>
      <c r="B2289" t="s">
        <v>4936</v>
      </c>
      <c r="C2289" t="s">
        <v>4937</v>
      </c>
      <c r="D2289" t="s">
        <v>3795</v>
      </c>
      <c r="E2289" t="s">
        <v>197</v>
      </c>
      <c r="F2289" t="s">
        <v>3812</v>
      </c>
      <c r="G2289" t="s">
        <v>820</v>
      </c>
      <c r="H2289" t="s">
        <v>4938</v>
      </c>
      <c r="I2289">
        <v>9</v>
      </c>
      <c r="J2289" t="s">
        <v>5716</v>
      </c>
      <c r="K2289">
        <v>1</v>
      </c>
      <c r="L2289" t="s">
        <v>546</v>
      </c>
      <c r="M2289" t="s">
        <v>2018</v>
      </c>
      <c r="N2289" t="s">
        <v>112</v>
      </c>
      <c r="O2289" t="s">
        <v>556</v>
      </c>
      <c r="P2289" t="s">
        <v>8</v>
      </c>
      <c r="Q2289" t="s">
        <v>4570</v>
      </c>
      <c r="R2289" t="s">
        <v>4940</v>
      </c>
      <c r="S2289" t="s">
        <v>195</v>
      </c>
      <c r="T2289" t="s">
        <v>4570</v>
      </c>
      <c r="U2289" t="s">
        <v>4570</v>
      </c>
      <c r="V2289" t="s">
        <v>5413</v>
      </c>
      <c r="W2289" t="s">
        <v>6443</v>
      </c>
      <c r="X2289" t="s">
        <v>7659</v>
      </c>
      <c r="Y2289" t="s">
        <v>7084</v>
      </c>
      <c r="Z2289" t="s">
        <v>8</v>
      </c>
      <c r="AA2289">
        <v>0</v>
      </c>
      <c r="AB2289" t="s">
        <v>195</v>
      </c>
      <c r="AC2289">
        <v>0</v>
      </c>
      <c r="AD2289" t="s">
        <v>195</v>
      </c>
      <c r="AE2289">
        <v>0</v>
      </c>
      <c r="AF2289" t="s">
        <v>195</v>
      </c>
      <c r="AG2289">
        <v>0</v>
      </c>
      <c r="AH2289" t="s">
        <v>195</v>
      </c>
      <c r="AI2289">
        <v>2</v>
      </c>
      <c r="AJ2289" t="s">
        <v>42</v>
      </c>
      <c r="AK2289">
        <v>33650000</v>
      </c>
      <c r="AL2289">
        <v>67300000</v>
      </c>
      <c r="AM2289" t="s">
        <v>195</v>
      </c>
      <c r="AN2289">
        <v>0</v>
      </c>
      <c r="AO2289" t="s">
        <v>5011</v>
      </c>
      <c r="AP2289">
        <v>378652</v>
      </c>
      <c r="AQ2289">
        <v>1746766</v>
      </c>
      <c r="AR2289">
        <v>4981913</v>
      </c>
      <c r="AS2289">
        <v>5139376</v>
      </c>
      <c r="AT2289">
        <v>2769126</v>
      </c>
      <c r="AU2289">
        <v>3423680</v>
      </c>
      <c r="AV2289">
        <v>6212219</v>
      </c>
      <c r="AW2289">
        <v>9415294</v>
      </c>
      <c r="AX2289">
        <v>9123073</v>
      </c>
      <c r="AY2289">
        <v>7884252</v>
      </c>
      <c r="AZ2289">
        <v>9412874</v>
      </c>
      <c r="BA2289">
        <v>6812775</v>
      </c>
      <c r="BB2289" t="s">
        <v>3796</v>
      </c>
      <c r="BC2289" t="s">
        <v>3797</v>
      </c>
      <c r="BD2289" t="s">
        <v>3813</v>
      </c>
      <c r="BE2289" t="s">
        <v>4605</v>
      </c>
      <c r="BF2289" t="s">
        <v>3734</v>
      </c>
      <c r="BG2289" t="s">
        <v>5747</v>
      </c>
      <c r="BH2289" t="s">
        <v>4947</v>
      </c>
      <c r="BI2289" t="s">
        <v>195</v>
      </c>
      <c r="BJ2289" t="s">
        <v>195</v>
      </c>
      <c r="BK2289" t="s">
        <v>3832</v>
      </c>
      <c r="BL2289" t="s">
        <v>7660</v>
      </c>
      <c r="BM2289" t="s">
        <v>4949</v>
      </c>
      <c r="BN2289" t="s">
        <v>5740</v>
      </c>
      <c r="BO2289" t="s">
        <v>4950</v>
      </c>
      <c r="BP2289" s="441" t="str">
        <f t="shared" si="35"/>
        <v>WA.2378.EBA.994.002.AG.523121</v>
      </c>
    </row>
    <row r="2290" spans="1:68">
      <c r="A2290" t="s">
        <v>5010</v>
      </c>
      <c r="B2290" t="s">
        <v>4936</v>
      </c>
      <c r="C2290" t="s">
        <v>4937</v>
      </c>
      <c r="D2290" t="s">
        <v>3795</v>
      </c>
      <c r="E2290" t="s">
        <v>197</v>
      </c>
      <c r="F2290" t="s">
        <v>3812</v>
      </c>
      <c r="G2290" t="s">
        <v>820</v>
      </c>
      <c r="H2290" t="s">
        <v>4938</v>
      </c>
      <c r="I2290">
        <v>9</v>
      </c>
      <c r="J2290" t="s">
        <v>5716</v>
      </c>
      <c r="K2290">
        <v>1</v>
      </c>
      <c r="L2290" t="s">
        <v>546</v>
      </c>
      <c r="M2290" t="s">
        <v>2018</v>
      </c>
      <c r="N2290" t="s">
        <v>112</v>
      </c>
      <c r="O2290" t="s">
        <v>556</v>
      </c>
      <c r="P2290" t="s">
        <v>8</v>
      </c>
      <c r="Q2290" t="s">
        <v>4570</v>
      </c>
      <c r="R2290" t="s">
        <v>4940</v>
      </c>
      <c r="S2290" t="s">
        <v>195</v>
      </c>
      <c r="T2290" t="s">
        <v>4570</v>
      </c>
      <c r="U2290" t="s">
        <v>4570</v>
      </c>
      <c r="V2290" t="s">
        <v>5417</v>
      </c>
      <c r="W2290" t="s">
        <v>6444</v>
      </c>
      <c r="X2290" t="s">
        <v>7661</v>
      </c>
      <c r="Y2290" t="s">
        <v>7662</v>
      </c>
      <c r="Z2290" t="s">
        <v>8</v>
      </c>
      <c r="AA2290">
        <v>0</v>
      </c>
      <c r="AB2290" t="s">
        <v>195</v>
      </c>
      <c r="AC2290">
        <v>0</v>
      </c>
      <c r="AD2290" t="s">
        <v>195</v>
      </c>
      <c r="AE2290">
        <v>0</v>
      </c>
      <c r="AF2290" t="s">
        <v>195</v>
      </c>
      <c r="AG2290">
        <v>0</v>
      </c>
      <c r="AH2290" t="s">
        <v>195</v>
      </c>
      <c r="AI2290">
        <v>12</v>
      </c>
      <c r="AJ2290" t="s">
        <v>106</v>
      </c>
      <c r="AK2290">
        <v>7000000</v>
      </c>
      <c r="AL2290">
        <v>84000000</v>
      </c>
      <c r="AM2290" t="s">
        <v>195</v>
      </c>
      <c r="AN2290">
        <v>0</v>
      </c>
      <c r="AO2290" t="s">
        <v>5011</v>
      </c>
      <c r="AP2290">
        <v>472611</v>
      </c>
      <c r="AQ2290">
        <v>2180213</v>
      </c>
      <c r="AR2290">
        <v>6218138</v>
      </c>
      <c r="AS2290">
        <v>6414675</v>
      </c>
      <c r="AT2290">
        <v>3456264</v>
      </c>
      <c r="AU2290">
        <v>4273242</v>
      </c>
      <c r="AV2290">
        <v>7753735</v>
      </c>
      <c r="AW2290">
        <v>11751630</v>
      </c>
      <c r="AX2290">
        <v>11386897</v>
      </c>
      <c r="AY2290">
        <v>9840671</v>
      </c>
      <c r="AZ2290">
        <v>11748609</v>
      </c>
      <c r="BA2290">
        <v>8503315</v>
      </c>
      <c r="BB2290" t="s">
        <v>3796</v>
      </c>
      <c r="BC2290" t="s">
        <v>3797</v>
      </c>
      <c r="BD2290" t="s">
        <v>3813</v>
      </c>
      <c r="BE2290" t="s">
        <v>4605</v>
      </c>
      <c r="BF2290" t="s">
        <v>3734</v>
      </c>
      <c r="BG2290" t="s">
        <v>5747</v>
      </c>
      <c r="BH2290" t="s">
        <v>4947</v>
      </c>
      <c r="BI2290" t="s">
        <v>195</v>
      </c>
      <c r="BJ2290" t="s">
        <v>195</v>
      </c>
      <c r="BK2290" t="s">
        <v>3832</v>
      </c>
      <c r="BL2290" t="s">
        <v>7663</v>
      </c>
      <c r="BM2290" t="s">
        <v>4949</v>
      </c>
      <c r="BN2290" t="s">
        <v>5740</v>
      </c>
      <c r="BO2290" t="s">
        <v>4950</v>
      </c>
      <c r="BP2290" s="441" t="str">
        <f t="shared" si="35"/>
        <v>WA.2378.EBA.994.002.AG.523121</v>
      </c>
    </row>
    <row r="2291" spans="1:68">
      <c r="A2291" t="s">
        <v>4935</v>
      </c>
      <c r="B2291" t="s">
        <v>4936</v>
      </c>
      <c r="C2291" t="s">
        <v>4937</v>
      </c>
      <c r="D2291" t="s">
        <v>3795</v>
      </c>
      <c r="E2291" t="s">
        <v>197</v>
      </c>
      <c r="F2291" t="s">
        <v>3812</v>
      </c>
      <c r="G2291" t="s">
        <v>820</v>
      </c>
      <c r="H2291" t="s">
        <v>4938</v>
      </c>
      <c r="I2291">
        <v>9</v>
      </c>
      <c r="J2291" t="s">
        <v>5716</v>
      </c>
      <c r="K2291">
        <v>1</v>
      </c>
      <c r="L2291" t="s">
        <v>546</v>
      </c>
      <c r="M2291" t="s">
        <v>554</v>
      </c>
      <c r="N2291" t="s">
        <v>98</v>
      </c>
      <c r="O2291" t="s">
        <v>557</v>
      </c>
      <c r="P2291" t="s">
        <v>8</v>
      </c>
      <c r="Q2291" t="s">
        <v>4570</v>
      </c>
      <c r="R2291" t="s">
        <v>4940</v>
      </c>
      <c r="S2291" t="s">
        <v>195</v>
      </c>
      <c r="T2291" t="s">
        <v>4570</v>
      </c>
      <c r="U2291" t="s">
        <v>4570</v>
      </c>
      <c r="V2291" t="s">
        <v>4496</v>
      </c>
      <c r="W2291" t="s">
        <v>4570</v>
      </c>
      <c r="X2291" t="s">
        <v>7664</v>
      </c>
      <c r="Y2291" t="s">
        <v>7657</v>
      </c>
      <c r="Z2291" t="s">
        <v>8</v>
      </c>
      <c r="AA2291">
        <v>0</v>
      </c>
      <c r="AB2291" t="s">
        <v>195</v>
      </c>
      <c r="AC2291">
        <v>0</v>
      </c>
      <c r="AD2291" t="s">
        <v>195</v>
      </c>
      <c r="AE2291">
        <v>0</v>
      </c>
      <c r="AF2291" t="s">
        <v>195</v>
      </c>
      <c r="AG2291">
        <v>0</v>
      </c>
      <c r="AH2291" t="s">
        <v>195</v>
      </c>
      <c r="AI2291">
        <v>100</v>
      </c>
      <c r="AJ2291" t="s">
        <v>42</v>
      </c>
      <c r="AK2291">
        <v>1000000</v>
      </c>
      <c r="AL2291">
        <v>100000000</v>
      </c>
      <c r="AM2291" t="s">
        <v>195</v>
      </c>
      <c r="AN2291">
        <v>0</v>
      </c>
      <c r="AO2291" t="s">
        <v>4943</v>
      </c>
      <c r="AP2291">
        <v>564815</v>
      </c>
      <c r="AQ2291">
        <v>2605563</v>
      </c>
      <c r="AR2291">
        <v>7431266</v>
      </c>
      <c r="AS2291">
        <v>7758698</v>
      </c>
      <c r="AT2291">
        <v>8464904</v>
      </c>
      <c r="AU2291">
        <v>9578830</v>
      </c>
      <c r="AV2291">
        <v>9486535</v>
      </c>
      <c r="AW2291">
        <v>15459648</v>
      </c>
      <c r="AX2291">
        <v>14923546</v>
      </c>
      <c r="AY2291">
        <v>12784178</v>
      </c>
      <c r="AZ2291">
        <v>10555527</v>
      </c>
      <c r="BA2291">
        <v>386490</v>
      </c>
      <c r="BB2291" t="s">
        <v>3796</v>
      </c>
      <c r="BC2291" t="s">
        <v>3797</v>
      </c>
      <c r="BD2291" t="s">
        <v>3813</v>
      </c>
      <c r="BE2291" t="s">
        <v>4605</v>
      </c>
      <c r="BF2291" t="s">
        <v>3734</v>
      </c>
      <c r="BG2291" t="s">
        <v>5738</v>
      </c>
      <c r="BH2291" t="s">
        <v>4947</v>
      </c>
      <c r="BI2291" t="s">
        <v>195</v>
      </c>
      <c r="BJ2291" t="s">
        <v>195</v>
      </c>
      <c r="BK2291" t="s">
        <v>3833</v>
      </c>
      <c r="BL2291" t="s">
        <v>7665</v>
      </c>
      <c r="BM2291" t="s">
        <v>4949</v>
      </c>
      <c r="BN2291" t="s">
        <v>5740</v>
      </c>
      <c r="BO2291" t="s">
        <v>4950</v>
      </c>
      <c r="BP2291" s="441" t="str">
        <f t="shared" si="35"/>
        <v>WA.2378.EBA.994.002.AC.523199</v>
      </c>
    </row>
    <row r="2292" spans="1:68">
      <c r="A2292" t="s">
        <v>4935</v>
      </c>
      <c r="B2292" t="s">
        <v>4936</v>
      </c>
      <c r="C2292" t="s">
        <v>4937</v>
      </c>
      <c r="D2292" t="s">
        <v>3795</v>
      </c>
      <c r="E2292" t="s">
        <v>197</v>
      </c>
      <c r="F2292" t="s">
        <v>3812</v>
      </c>
      <c r="G2292" t="s">
        <v>820</v>
      </c>
      <c r="H2292" t="s">
        <v>4938</v>
      </c>
      <c r="I2292">
        <v>9</v>
      </c>
      <c r="J2292" t="s">
        <v>5716</v>
      </c>
      <c r="K2292">
        <v>1</v>
      </c>
      <c r="L2292" t="s">
        <v>546</v>
      </c>
      <c r="M2292" t="s">
        <v>554</v>
      </c>
      <c r="N2292" t="s">
        <v>98</v>
      </c>
      <c r="O2292" t="s">
        <v>557</v>
      </c>
      <c r="P2292" t="s">
        <v>8</v>
      </c>
      <c r="Q2292" t="s">
        <v>4570</v>
      </c>
      <c r="R2292" t="s">
        <v>4940</v>
      </c>
      <c r="S2292" t="s">
        <v>195</v>
      </c>
      <c r="T2292" t="s">
        <v>4570</v>
      </c>
      <c r="U2292" t="s">
        <v>4570</v>
      </c>
      <c r="V2292" t="s">
        <v>4951</v>
      </c>
      <c r="W2292" t="s">
        <v>4496</v>
      </c>
      <c r="X2292" t="s">
        <v>7666</v>
      </c>
      <c r="Y2292" t="s">
        <v>7667</v>
      </c>
      <c r="Z2292" t="s">
        <v>8</v>
      </c>
      <c r="AA2292">
        <v>0</v>
      </c>
      <c r="AB2292" t="s">
        <v>195</v>
      </c>
      <c r="AC2292">
        <v>0</v>
      </c>
      <c r="AD2292" t="s">
        <v>195</v>
      </c>
      <c r="AE2292">
        <v>0</v>
      </c>
      <c r="AF2292" t="s">
        <v>195</v>
      </c>
      <c r="AG2292">
        <v>0</v>
      </c>
      <c r="AH2292" t="s">
        <v>195</v>
      </c>
      <c r="AI2292">
        <v>1</v>
      </c>
      <c r="AJ2292" t="s">
        <v>153</v>
      </c>
      <c r="AK2292">
        <v>50000000</v>
      </c>
      <c r="AL2292">
        <v>50000000</v>
      </c>
      <c r="AM2292" t="s">
        <v>195</v>
      </c>
      <c r="AN2292">
        <v>0</v>
      </c>
      <c r="AO2292" t="s">
        <v>4943</v>
      </c>
      <c r="AP2292">
        <v>282408</v>
      </c>
      <c r="AQ2292">
        <v>1302781</v>
      </c>
      <c r="AR2292">
        <v>3715633</v>
      </c>
      <c r="AS2292">
        <v>3879349</v>
      </c>
      <c r="AT2292">
        <v>4232452</v>
      </c>
      <c r="AU2292">
        <v>4789415</v>
      </c>
      <c r="AV2292">
        <v>4743267</v>
      </c>
      <c r="AW2292">
        <v>7729824</v>
      </c>
      <c r="AX2292">
        <v>7461773</v>
      </c>
      <c r="AY2292">
        <v>6392089</v>
      </c>
      <c r="AZ2292">
        <v>5277764</v>
      </c>
      <c r="BA2292">
        <v>193245</v>
      </c>
      <c r="BB2292" t="s">
        <v>3796</v>
      </c>
      <c r="BC2292" t="s">
        <v>3797</v>
      </c>
      <c r="BD2292" t="s">
        <v>3813</v>
      </c>
      <c r="BE2292" t="s">
        <v>4605</v>
      </c>
      <c r="BF2292" t="s">
        <v>3734</v>
      </c>
      <c r="BG2292" t="s">
        <v>5738</v>
      </c>
      <c r="BH2292" t="s">
        <v>4947</v>
      </c>
      <c r="BI2292" t="s">
        <v>195</v>
      </c>
      <c r="BJ2292" t="s">
        <v>195</v>
      </c>
      <c r="BK2292" t="s">
        <v>3833</v>
      </c>
      <c r="BL2292" t="s">
        <v>7668</v>
      </c>
      <c r="BM2292" t="s">
        <v>4949</v>
      </c>
      <c r="BN2292" t="s">
        <v>5740</v>
      </c>
      <c r="BO2292" t="s">
        <v>4950</v>
      </c>
      <c r="BP2292" s="441" t="str">
        <f t="shared" si="35"/>
        <v>WA.2378.EBA.994.002.AC.523199</v>
      </c>
    </row>
    <row r="2293" spans="1:68">
      <c r="A2293" t="s">
        <v>4935</v>
      </c>
      <c r="B2293" t="s">
        <v>4936</v>
      </c>
      <c r="C2293" t="s">
        <v>4937</v>
      </c>
      <c r="D2293" t="s">
        <v>3795</v>
      </c>
      <c r="E2293" t="s">
        <v>197</v>
      </c>
      <c r="F2293" t="s">
        <v>3812</v>
      </c>
      <c r="G2293" t="s">
        <v>820</v>
      </c>
      <c r="H2293" t="s">
        <v>4938</v>
      </c>
      <c r="I2293">
        <v>9</v>
      </c>
      <c r="J2293" t="s">
        <v>5716</v>
      </c>
      <c r="K2293">
        <v>1</v>
      </c>
      <c r="L2293" t="s">
        <v>546</v>
      </c>
      <c r="M2293" t="s">
        <v>554</v>
      </c>
      <c r="N2293" t="s">
        <v>98</v>
      </c>
      <c r="O2293" t="s">
        <v>557</v>
      </c>
      <c r="P2293" t="s">
        <v>8</v>
      </c>
      <c r="Q2293" t="s">
        <v>4570</v>
      </c>
      <c r="R2293" t="s">
        <v>4940</v>
      </c>
      <c r="S2293" t="s">
        <v>195</v>
      </c>
      <c r="T2293" t="s">
        <v>4570</v>
      </c>
      <c r="U2293" t="s">
        <v>4570</v>
      </c>
      <c r="V2293" t="s">
        <v>5001</v>
      </c>
      <c r="W2293" t="s">
        <v>4951</v>
      </c>
      <c r="X2293" t="s">
        <v>7669</v>
      </c>
      <c r="Y2293" t="s">
        <v>7670</v>
      </c>
      <c r="Z2293" t="s">
        <v>8</v>
      </c>
      <c r="AA2293">
        <v>0</v>
      </c>
      <c r="AB2293" t="s">
        <v>195</v>
      </c>
      <c r="AC2293">
        <v>0</v>
      </c>
      <c r="AD2293" t="s">
        <v>195</v>
      </c>
      <c r="AE2293">
        <v>0</v>
      </c>
      <c r="AF2293" t="s">
        <v>195</v>
      </c>
      <c r="AG2293">
        <v>0</v>
      </c>
      <c r="AH2293" t="s">
        <v>195</v>
      </c>
      <c r="AI2293">
        <v>24</v>
      </c>
      <c r="AJ2293" t="s">
        <v>97</v>
      </c>
      <c r="AK2293">
        <v>1500000</v>
      </c>
      <c r="AL2293">
        <v>36000000</v>
      </c>
      <c r="AM2293" t="s">
        <v>195</v>
      </c>
      <c r="AN2293">
        <v>0</v>
      </c>
      <c r="AO2293" t="s">
        <v>4943</v>
      </c>
      <c r="AP2293">
        <v>203334</v>
      </c>
      <c r="AQ2293">
        <v>938003</v>
      </c>
      <c r="AR2293">
        <v>2675256</v>
      </c>
      <c r="AS2293">
        <v>2793131</v>
      </c>
      <c r="AT2293">
        <v>3047365</v>
      </c>
      <c r="AU2293">
        <v>3448379</v>
      </c>
      <c r="AV2293">
        <v>3415153</v>
      </c>
      <c r="AW2293">
        <v>5565473</v>
      </c>
      <c r="AX2293">
        <v>5372477</v>
      </c>
      <c r="AY2293">
        <v>4602304</v>
      </c>
      <c r="AZ2293">
        <v>3799990</v>
      </c>
      <c r="BA2293">
        <v>139135</v>
      </c>
      <c r="BB2293" t="s">
        <v>3796</v>
      </c>
      <c r="BC2293" t="s">
        <v>3797</v>
      </c>
      <c r="BD2293" t="s">
        <v>3813</v>
      </c>
      <c r="BE2293" t="s">
        <v>4605</v>
      </c>
      <c r="BF2293" t="s">
        <v>3734</v>
      </c>
      <c r="BG2293" t="s">
        <v>5738</v>
      </c>
      <c r="BH2293" t="s">
        <v>4947</v>
      </c>
      <c r="BI2293" t="s">
        <v>195</v>
      </c>
      <c r="BJ2293" t="s">
        <v>195</v>
      </c>
      <c r="BK2293" t="s">
        <v>3833</v>
      </c>
      <c r="BL2293" t="s">
        <v>7671</v>
      </c>
      <c r="BM2293" t="s">
        <v>4949</v>
      </c>
      <c r="BN2293" t="s">
        <v>5740</v>
      </c>
      <c r="BO2293" t="s">
        <v>4950</v>
      </c>
      <c r="BP2293" s="441" t="str">
        <f t="shared" si="35"/>
        <v>WA.2378.EBA.994.002.AC.523199</v>
      </c>
    </row>
    <row r="2294" spans="1:68">
      <c r="A2294" t="s">
        <v>4935</v>
      </c>
      <c r="B2294" t="s">
        <v>4936</v>
      </c>
      <c r="C2294" t="s">
        <v>4937</v>
      </c>
      <c r="D2294" t="s">
        <v>3795</v>
      </c>
      <c r="E2294" t="s">
        <v>197</v>
      </c>
      <c r="F2294" t="s">
        <v>3812</v>
      </c>
      <c r="G2294" t="s">
        <v>820</v>
      </c>
      <c r="H2294" t="s">
        <v>4938</v>
      </c>
      <c r="I2294">
        <v>9</v>
      </c>
      <c r="J2294" t="s">
        <v>5716</v>
      </c>
      <c r="K2294">
        <v>1</v>
      </c>
      <c r="L2294" t="s">
        <v>546</v>
      </c>
      <c r="M2294" t="s">
        <v>2018</v>
      </c>
      <c r="N2294" t="s">
        <v>112</v>
      </c>
      <c r="O2294" t="s">
        <v>557</v>
      </c>
      <c r="P2294" t="s">
        <v>8</v>
      </c>
      <c r="Q2294" t="s">
        <v>4570</v>
      </c>
      <c r="R2294" t="s">
        <v>4940</v>
      </c>
      <c r="S2294" t="s">
        <v>195</v>
      </c>
      <c r="T2294" t="s">
        <v>4570</v>
      </c>
      <c r="U2294" t="s">
        <v>4570</v>
      </c>
      <c r="V2294" t="s">
        <v>4496</v>
      </c>
      <c r="W2294" t="s">
        <v>4570</v>
      </c>
      <c r="X2294" t="s">
        <v>7672</v>
      </c>
      <c r="Y2294" t="s">
        <v>7673</v>
      </c>
      <c r="Z2294" t="s">
        <v>8</v>
      </c>
      <c r="AA2294">
        <v>0</v>
      </c>
      <c r="AB2294" t="s">
        <v>195</v>
      </c>
      <c r="AC2294">
        <v>0</v>
      </c>
      <c r="AD2294" t="s">
        <v>195</v>
      </c>
      <c r="AE2294">
        <v>0</v>
      </c>
      <c r="AF2294" t="s">
        <v>195</v>
      </c>
      <c r="AG2294">
        <v>0</v>
      </c>
      <c r="AH2294" t="s">
        <v>195</v>
      </c>
      <c r="AI2294">
        <v>72</v>
      </c>
      <c r="AJ2294" t="s">
        <v>42</v>
      </c>
      <c r="AK2294">
        <v>1500000</v>
      </c>
      <c r="AL2294">
        <v>108000000</v>
      </c>
      <c r="AM2294" t="s">
        <v>195</v>
      </c>
      <c r="AN2294">
        <v>0</v>
      </c>
      <c r="AO2294" t="s">
        <v>4943</v>
      </c>
      <c r="AP2294">
        <v>610001</v>
      </c>
      <c r="AQ2294">
        <v>2814008</v>
      </c>
      <c r="AR2294">
        <v>8025768</v>
      </c>
      <c r="AS2294">
        <v>8379394</v>
      </c>
      <c r="AT2294">
        <v>9142096</v>
      </c>
      <c r="AU2294">
        <v>10345137</v>
      </c>
      <c r="AV2294">
        <v>10245458</v>
      </c>
      <c r="AW2294">
        <v>16696419</v>
      </c>
      <c r="AX2294">
        <v>16117430</v>
      </c>
      <c r="AY2294">
        <v>13806912</v>
      </c>
      <c r="AZ2294">
        <v>11399969</v>
      </c>
      <c r="BA2294">
        <v>417408</v>
      </c>
      <c r="BB2294" t="s">
        <v>3796</v>
      </c>
      <c r="BC2294" t="s">
        <v>3797</v>
      </c>
      <c r="BD2294" t="s">
        <v>3813</v>
      </c>
      <c r="BE2294" t="s">
        <v>4605</v>
      </c>
      <c r="BF2294" t="s">
        <v>3734</v>
      </c>
      <c r="BG2294" t="s">
        <v>5747</v>
      </c>
      <c r="BH2294" t="s">
        <v>4947</v>
      </c>
      <c r="BI2294" t="s">
        <v>195</v>
      </c>
      <c r="BJ2294" t="s">
        <v>195</v>
      </c>
      <c r="BK2294" t="s">
        <v>3833</v>
      </c>
      <c r="BL2294" t="s">
        <v>7674</v>
      </c>
      <c r="BM2294" t="s">
        <v>4949</v>
      </c>
      <c r="BN2294" t="s">
        <v>5740</v>
      </c>
      <c r="BO2294" t="s">
        <v>4950</v>
      </c>
      <c r="BP2294" s="441" t="str">
        <f t="shared" si="35"/>
        <v>WA.2378.EBA.994.002.AG.523199</v>
      </c>
    </row>
    <row r="2295" spans="1:68">
      <c r="A2295" t="s">
        <v>4935</v>
      </c>
      <c r="B2295" t="s">
        <v>4936</v>
      </c>
      <c r="C2295" t="s">
        <v>4937</v>
      </c>
      <c r="D2295" t="s">
        <v>3795</v>
      </c>
      <c r="E2295" t="s">
        <v>197</v>
      </c>
      <c r="F2295" t="s">
        <v>3812</v>
      </c>
      <c r="G2295" t="s">
        <v>820</v>
      </c>
      <c r="H2295" t="s">
        <v>4938</v>
      </c>
      <c r="I2295">
        <v>9</v>
      </c>
      <c r="J2295" t="s">
        <v>5716</v>
      </c>
      <c r="K2295">
        <v>1</v>
      </c>
      <c r="L2295" t="s">
        <v>546</v>
      </c>
      <c r="M2295" t="s">
        <v>2018</v>
      </c>
      <c r="N2295" t="s">
        <v>112</v>
      </c>
      <c r="O2295" t="s">
        <v>557</v>
      </c>
      <c r="P2295" t="s">
        <v>8</v>
      </c>
      <c r="Q2295" t="s">
        <v>4570</v>
      </c>
      <c r="R2295" t="s">
        <v>4940</v>
      </c>
      <c r="S2295" t="s">
        <v>195</v>
      </c>
      <c r="T2295" t="s">
        <v>4570</v>
      </c>
      <c r="U2295" t="s">
        <v>4570</v>
      </c>
      <c r="V2295" t="s">
        <v>4951</v>
      </c>
      <c r="W2295" t="s">
        <v>4496</v>
      </c>
      <c r="X2295" t="s">
        <v>7675</v>
      </c>
      <c r="Y2295" t="s">
        <v>7676</v>
      </c>
      <c r="Z2295" t="s">
        <v>8</v>
      </c>
      <c r="AA2295">
        <v>0</v>
      </c>
      <c r="AB2295" t="s">
        <v>195</v>
      </c>
      <c r="AC2295">
        <v>0</v>
      </c>
      <c r="AD2295" t="s">
        <v>195</v>
      </c>
      <c r="AE2295">
        <v>0</v>
      </c>
      <c r="AF2295" t="s">
        <v>195</v>
      </c>
      <c r="AG2295">
        <v>0</v>
      </c>
      <c r="AH2295" t="s">
        <v>195</v>
      </c>
      <c r="AI2295">
        <v>12</v>
      </c>
      <c r="AJ2295" t="s">
        <v>106</v>
      </c>
      <c r="AK2295">
        <v>17500000</v>
      </c>
      <c r="AL2295">
        <v>210000000</v>
      </c>
      <c r="AM2295" t="s">
        <v>195</v>
      </c>
      <c r="AN2295">
        <v>0</v>
      </c>
      <c r="AO2295" t="s">
        <v>4943</v>
      </c>
      <c r="AP2295">
        <v>1186112</v>
      </c>
      <c r="AQ2295">
        <v>5471681</v>
      </c>
      <c r="AR2295">
        <v>15605659</v>
      </c>
      <c r="AS2295">
        <v>16293265</v>
      </c>
      <c r="AT2295">
        <v>17776298</v>
      </c>
      <c r="AU2295">
        <v>20115544</v>
      </c>
      <c r="AV2295">
        <v>19921723</v>
      </c>
      <c r="AW2295">
        <v>32465260</v>
      </c>
      <c r="AX2295">
        <v>31339447</v>
      </c>
      <c r="AY2295">
        <v>26846773</v>
      </c>
      <c r="AZ2295">
        <v>22166607</v>
      </c>
      <c r="BA2295">
        <v>811631</v>
      </c>
      <c r="BB2295" t="s">
        <v>3796</v>
      </c>
      <c r="BC2295" t="s">
        <v>3797</v>
      </c>
      <c r="BD2295" t="s">
        <v>3813</v>
      </c>
      <c r="BE2295" t="s">
        <v>4605</v>
      </c>
      <c r="BF2295" t="s">
        <v>3734</v>
      </c>
      <c r="BG2295" t="s">
        <v>5747</v>
      </c>
      <c r="BH2295" t="s">
        <v>4947</v>
      </c>
      <c r="BI2295" t="s">
        <v>195</v>
      </c>
      <c r="BJ2295" t="s">
        <v>195</v>
      </c>
      <c r="BK2295" t="s">
        <v>3833</v>
      </c>
      <c r="BL2295" t="s">
        <v>7677</v>
      </c>
      <c r="BM2295" t="s">
        <v>4949</v>
      </c>
      <c r="BN2295" t="s">
        <v>5740</v>
      </c>
      <c r="BO2295" t="s">
        <v>4950</v>
      </c>
      <c r="BP2295" s="441" t="str">
        <f t="shared" si="35"/>
        <v>WA.2378.EBA.994.002.AG.523199</v>
      </c>
    </row>
    <row r="2296" spans="1:68">
      <c r="A2296" t="s">
        <v>5010</v>
      </c>
      <c r="B2296" t="s">
        <v>4936</v>
      </c>
      <c r="C2296" t="s">
        <v>4937</v>
      </c>
      <c r="D2296" t="s">
        <v>3795</v>
      </c>
      <c r="E2296" t="s">
        <v>197</v>
      </c>
      <c r="F2296" t="s">
        <v>3812</v>
      </c>
      <c r="G2296" t="s">
        <v>820</v>
      </c>
      <c r="H2296" t="s">
        <v>4938</v>
      </c>
      <c r="I2296">
        <v>9</v>
      </c>
      <c r="J2296" t="s">
        <v>5716</v>
      </c>
      <c r="K2296">
        <v>1</v>
      </c>
      <c r="L2296" t="s">
        <v>546</v>
      </c>
      <c r="M2296" t="s">
        <v>554</v>
      </c>
      <c r="N2296" t="s">
        <v>98</v>
      </c>
      <c r="O2296" t="s">
        <v>557</v>
      </c>
      <c r="P2296" t="s">
        <v>8</v>
      </c>
      <c r="Q2296" t="s">
        <v>4570</v>
      </c>
      <c r="R2296" t="s">
        <v>4940</v>
      </c>
      <c r="S2296" t="s">
        <v>195</v>
      </c>
      <c r="T2296" t="s">
        <v>4570</v>
      </c>
      <c r="U2296" t="s">
        <v>4570</v>
      </c>
      <c r="V2296" t="s">
        <v>4496</v>
      </c>
      <c r="W2296" t="s">
        <v>4570</v>
      </c>
      <c r="X2296" t="s">
        <v>7664</v>
      </c>
      <c r="Y2296" t="s">
        <v>7657</v>
      </c>
      <c r="Z2296" t="s">
        <v>8</v>
      </c>
      <c r="AA2296">
        <v>0</v>
      </c>
      <c r="AB2296" t="s">
        <v>195</v>
      </c>
      <c r="AC2296">
        <v>0</v>
      </c>
      <c r="AD2296" t="s">
        <v>195</v>
      </c>
      <c r="AE2296">
        <v>0</v>
      </c>
      <c r="AF2296" t="s">
        <v>195</v>
      </c>
      <c r="AG2296">
        <v>0</v>
      </c>
      <c r="AH2296" t="s">
        <v>195</v>
      </c>
      <c r="AI2296">
        <v>100</v>
      </c>
      <c r="AJ2296" t="s">
        <v>42</v>
      </c>
      <c r="AK2296">
        <v>1000000</v>
      </c>
      <c r="AL2296">
        <v>100000000</v>
      </c>
      <c r="AM2296" t="s">
        <v>195</v>
      </c>
      <c r="AN2296">
        <v>0</v>
      </c>
      <c r="AO2296" t="s">
        <v>5011</v>
      </c>
      <c r="AP2296">
        <v>562632</v>
      </c>
      <c r="AQ2296">
        <v>2595492</v>
      </c>
      <c r="AR2296">
        <v>7402545</v>
      </c>
      <c r="AS2296">
        <v>7636518</v>
      </c>
      <c r="AT2296">
        <v>4114600</v>
      </c>
      <c r="AU2296">
        <v>5087192</v>
      </c>
      <c r="AV2296">
        <v>9230637</v>
      </c>
      <c r="AW2296">
        <v>13990036</v>
      </c>
      <c r="AX2296">
        <v>13555830</v>
      </c>
      <c r="AY2296">
        <v>11715085</v>
      </c>
      <c r="AZ2296">
        <v>13986440</v>
      </c>
      <c r="BA2296">
        <v>10122993</v>
      </c>
      <c r="BB2296" t="s">
        <v>3796</v>
      </c>
      <c r="BC2296" t="s">
        <v>3797</v>
      </c>
      <c r="BD2296" t="s">
        <v>3813</v>
      </c>
      <c r="BE2296" t="s">
        <v>4605</v>
      </c>
      <c r="BF2296" t="s">
        <v>3734</v>
      </c>
      <c r="BG2296" t="s">
        <v>5738</v>
      </c>
      <c r="BH2296" t="s">
        <v>4947</v>
      </c>
      <c r="BI2296" t="s">
        <v>195</v>
      </c>
      <c r="BJ2296" t="s">
        <v>195</v>
      </c>
      <c r="BK2296" t="s">
        <v>3833</v>
      </c>
      <c r="BL2296" t="s">
        <v>7665</v>
      </c>
      <c r="BM2296" t="s">
        <v>4949</v>
      </c>
      <c r="BN2296" t="s">
        <v>5740</v>
      </c>
      <c r="BO2296" t="s">
        <v>4950</v>
      </c>
      <c r="BP2296" s="441" t="str">
        <f t="shared" si="35"/>
        <v>WA.2378.EBA.994.002.AC.523199</v>
      </c>
    </row>
    <row r="2297" spans="1:68">
      <c r="A2297" t="s">
        <v>5010</v>
      </c>
      <c r="B2297" t="s">
        <v>4936</v>
      </c>
      <c r="C2297" t="s">
        <v>4937</v>
      </c>
      <c r="D2297" t="s">
        <v>3795</v>
      </c>
      <c r="E2297" t="s">
        <v>197</v>
      </c>
      <c r="F2297" t="s">
        <v>3812</v>
      </c>
      <c r="G2297" t="s">
        <v>820</v>
      </c>
      <c r="H2297" t="s">
        <v>4938</v>
      </c>
      <c r="I2297">
        <v>9</v>
      </c>
      <c r="J2297" t="s">
        <v>5716</v>
      </c>
      <c r="K2297">
        <v>1</v>
      </c>
      <c r="L2297" t="s">
        <v>546</v>
      </c>
      <c r="M2297" t="s">
        <v>554</v>
      </c>
      <c r="N2297" t="s">
        <v>98</v>
      </c>
      <c r="O2297" t="s">
        <v>557</v>
      </c>
      <c r="P2297" t="s">
        <v>8</v>
      </c>
      <c r="Q2297" t="s">
        <v>4570</v>
      </c>
      <c r="R2297" t="s">
        <v>4940</v>
      </c>
      <c r="S2297" t="s">
        <v>195</v>
      </c>
      <c r="T2297" t="s">
        <v>4570</v>
      </c>
      <c r="U2297" t="s">
        <v>4570</v>
      </c>
      <c r="V2297" t="s">
        <v>4951</v>
      </c>
      <c r="W2297" t="s">
        <v>4496</v>
      </c>
      <c r="X2297" t="s">
        <v>7666</v>
      </c>
      <c r="Y2297" t="s">
        <v>7667</v>
      </c>
      <c r="Z2297" t="s">
        <v>8</v>
      </c>
      <c r="AA2297">
        <v>0</v>
      </c>
      <c r="AB2297" t="s">
        <v>195</v>
      </c>
      <c r="AC2297">
        <v>0</v>
      </c>
      <c r="AD2297" t="s">
        <v>195</v>
      </c>
      <c r="AE2297">
        <v>0</v>
      </c>
      <c r="AF2297" t="s">
        <v>195</v>
      </c>
      <c r="AG2297">
        <v>0</v>
      </c>
      <c r="AH2297" t="s">
        <v>195</v>
      </c>
      <c r="AI2297">
        <v>1</v>
      </c>
      <c r="AJ2297" t="s">
        <v>153</v>
      </c>
      <c r="AK2297">
        <v>50000000</v>
      </c>
      <c r="AL2297">
        <v>50000000</v>
      </c>
      <c r="AM2297" t="s">
        <v>195</v>
      </c>
      <c r="AN2297">
        <v>0</v>
      </c>
      <c r="AO2297" t="s">
        <v>5011</v>
      </c>
      <c r="AP2297">
        <v>281316</v>
      </c>
      <c r="AQ2297">
        <v>1297746</v>
      </c>
      <c r="AR2297">
        <v>3701273</v>
      </c>
      <c r="AS2297">
        <v>3818259</v>
      </c>
      <c r="AT2297">
        <v>2057300</v>
      </c>
      <c r="AU2297">
        <v>2543596</v>
      </c>
      <c r="AV2297">
        <v>4615318</v>
      </c>
      <c r="AW2297">
        <v>6995018</v>
      </c>
      <c r="AX2297">
        <v>6777915</v>
      </c>
      <c r="AY2297">
        <v>5857542</v>
      </c>
      <c r="AZ2297">
        <v>6993220</v>
      </c>
      <c r="BA2297">
        <v>5061497</v>
      </c>
      <c r="BB2297" t="s">
        <v>3796</v>
      </c>
      <c r="BC2297" t="s">
        <v>3797</v>
      </c>
      <c r="BD2297" t="s">
        <v>3813</v>
      </c>
      <c r="BE2297" t="s">
        <v>4605</v>
      </c>
      <c r="BF2297" t="s">
        <v>3734</v>
      </c>
      <c r="BG2297" t="s">
        <v>5738</v>
      </c>
      <c r="BH2297" t="s">
        <v>4947</v>
      </c>
      <c r="BI2297" t="s">
        <v>195</v>
      </c>
      <c r="BJ2297" t="s">
        <v>195</v>
      </c>
      <c r="BK2297" t="s">
        <v>3833</v>
      </c>
      <c r="BL2297" t="s">
        <v>7668</v>
      </c>
      <c r="BM2297" t="s">
        <v>4949</v>
      </c>
      <c r="BN2297" t="s">
        <v>5740</v>
      </c>
      <c r="BO2297" t="s">
        <v>4950</v>
      </c>
      <c r="BP2297" s="441" t="str">
        <f t="shared" si="35"/>
        <v>WA.2378.EBA.994.002.AC.523199</v>
      </c>
    </row>
    <row r="2298" spans="1:68">
      <c r="A2298" t="s">
        <v>5010</v>
      </c>
      <c r="B2298" t="s">
        <v>4936</v>
      </c>
      <c r="C2298" t="s">
        <v>4937</v>
      </c>
      <c r="D2298" t="s">
        <v>3795</v>
      </c>
      <c r="E2298" t="s">
        <v>197</v>
      </c>
      <c r="F2298" t="s">
        <v>3812</v>
      </c>
      <c r="G2298" t="s">
        <v>820</v>
      </c>
      <c r="H2298" t="s">
        <v>4938</v>
      </c>
      <c r="I2298">
        <v>9</v>
      </c>
      <c r="J2298" t="s">
        <v>5716</v>
      </c>
      <c r="K2298">
        <v>1</v>
      </c>
      <c r="L2298" t="s">
        <v>546</v>
      </c>
      <c r="M2298" t="s">
        <v>554</v>
      </c>
      <c r="N2298" t="s">
        <v>98</v>
      </c>
      <c r="O2298" t="s">
        <v>557</v>
      </c>
      <c r="P2298" t="s">
        <v>8</v>
      </c>
      <c r="Q2298" t="s">
        <v>4570</v>
      </c>
      <c r="R2298" t="s">
        <v>4940</v>
      </c>
      <c r="S2298" t="s">
        <v>195</v>
      </c>
      <c r="T2298" t="s">
        <v>4570</v>
      </c>
      <c r="U2298" t="s">
        <v>4570</v>
      </c>
      <c r="V2298" t="s">
        <v>5001</v>
      </c>
      <c r="W2298" t="s">
        <v>4951</v>
      </c>
      <c r="X2298" t="s">
        <v>7669</v>
      </c>
      <c r="Y2298" t="s">
        <v>7670</v>
      </c>
      <c r="Z2298" t="s">
        <v>8</v>
      </c>
      <c r="AA2298">
        <v>0</v>
      </c>
      <c r="AB2298" t="s">
        <v>195</v>
      </c>
      <c r="AC2298">
        <v>0</v>
      </c>
      <c r="AD2298" t="s">
        <v>195</v>
      </c>
      <c r="AE2298">
        <v>0</v>
      </c>
      <c r="AF2298" t="s">
        <v>195</v>
      </c>
      <c r="AG2298">
        <v>0</v>
      </c>
      <c r="AH2298" t="s">
        <v>195</v>
      </c>
      <c r="AI2298">
        <v>24</v>
      </c>
      <c r="AJ2298" t="s">
        <v>97</v>
      </c>
      <c r="AK2298">
        <v>1500000</v>
      </c>
      <c r="AL2298">
        <v>36000000</v>
      </c>
      <c r="AM2298" t="s">
        <v>195</v>
      </c>
      <c r="AN2298">
        <v>0</v>
      </c>
      <c r="AO2298" t="s">
        <v>5011</v>
      </c>
      <c r="AP2298">
        <v>202548</v>
      </c>
      <c r="AQ2298">
        <v>934377</v>
      </c>
      <c r="AR2298">
        <v>2664916</v>
      </c>
      <c r="AS2298">
        <v>2749146</v>
      </c>
      <c r="AT2298">
        <v>1481256</v>
      </c>
      <c r="AU2298">
        <v>1831389</v>
      </c>
      <c r="AV2298">
        <v>3323029</v>
      </c>
      <c r="AW2298">
        <v>5036413</v>
      </c>
      <c r="AX2298">
        <v>4880099</v>
      </c>
      <c r="AY2298">
        <v>4217431</v>
      </c>
      <c r="AZ2298">
        <v>5035118</v>
      </c>
      <c r="BA2298">
        <v>3644278</v>
      </c>
      <c r="BB2298" t="s">
        <v>3796</v>
      </c>
      <c r="BC2298" t="s">
        <v>3797</v>
      </c>
      <c r="BD2298" t="s">
        <v>3813</v>
      </c>
      <c r="BE2298" t="s">
        <v>4605</v>
      </c>
      <c r="BF2298" t="s">
        <v>3734</v>
      </c>
      <c r="BG2298" t="s">
        <v>5738</v>
      </c>
      <c r="BH2298" t="s">
        <v>4947</v>
      </c>
      <c r="BI2298" t="s">
        <v>195</v>
      </c>
      <c r="BJ2298" t="s">
        <v>195</v>
      </c>
      <c r="BK2298" t="s">
        <v>3833</v>
      </c>
      <c r="BL2298" t="s">
        <v>7671</v>
      </c>
      <c r="BM2298" t="s">
        <v>4949</v>
      </c>
      <c r="BN2298" t="s">
        <v>5740</v>
      </c>
      <c r="BO2298" t="s">
        <v>4950</v>
      </c>
      <c r="BP2298" s="441" t="str">
        <f t="shared" si="35"/>
        <v>WA.2378.EBA.994.002.AC.523199</v>
      </c>
    </row>
    <row r="2299" spans="1:68">
      <c r="A2299" t="s">
        <v>5010</v>
      </c>
      <c r="B2299" t="s">
        <v>4936</v>
      </c>
      <c r="C2299" t="s">
        <v>4937</v>
      </c>
      <c r="D2299" t="s">
        <v>3795</v>
      </c>
      <c r="E2299" t="s">
        <v>197</v>
      </c>
      <c r="F2299" t="s">
        <v>3812</v>
      </c>
      <c r="G2299" t="s">
        <v>820</v>
      </c>
      <c r="H2299" t="s">
        <v>4938</v>
      </c>
      <c r="I2299">
        <v>9</v>
      </c>
      <c r="J2299" t="s">
        <v>5716</v>
      </c>
      <c r="K2299">
        <v>1</v>
      </c>
      <c r="L2299" t="s">
        <v>546</v>
      </c>
      <c r="M2299" t="s">
        <v>2018</v>
      </c>
      <c r="N2299" t="s">
        <v>112</v>
      </c>
      <c r="O2299" t="s">
        <v>557</v>
      </c>
      <c r="P2299" t="s">
        <v>8</v>
      </c>
      <c r="Q2299" t="s">
        <v>4570</v>
      </c>
      <c r="R2299" t="s">
        <v>4940</v>
      </c>
      <c r="S2299" t="s">
        <v>195</v>
      </c>
      <c r="T2299" t="s">
        <v>4570</v>
      </c>
      <c r="U2299" t="s">
        <v>4570</v>
      </c>
      <c r="V2299" t="s">
        <v>4496</v>
      </c>
      <c r="W2299" t="s">
        <v>4570</v>
      </c>
      <c r="X2299" t="s">
        <v>7672</v>
      </c>
      <c r="Y2299" t="s">
        <v>7673</v>
      </c>
      <c r="Z2299" t="s">
        <v>8</v>
      </c>
      <c r="AA2299">
        <v>0</v>
      </c>
      <c r="AB2299" t="s">
        <v>195</v>
      </c>
      <c r="AC2299">
        <v>0</v>
      </c>
      <c r="AD2299" t="s">
        <v>195</v>
      </c>
      <c r="AE2299">
        <v>0</v>
      </c>
      <c r="AF2299" t="s">
        <v>195</v>
      </c>
      <c r="AG2299">
        <v>0</v>
      </c>
      <c r="AH2299" t="s">
        <v>195</v>
      </c>
      <c r="AI2299">
        <v>72</v>
      </c>
      <c r="AJ2299" t="s">
        <v>42</v>
      </c>
      <c r="AK2299">
        <v>1500000</v>
      </c>
      <c r="AL2299">
        <v>108000000</v>
      </c>
      <c r="AM2299" t="s">
        <v>195</v>
      </c>
      <c r="AN2299">
        <v>0</v>
      </c>
      <c r="AO2299" t="s">
        <v>5011</v>
      </c>
      <c r="AP2299">
        <v>607643</v>
      </c>
      <c r="AQ2299">
        <v>2803132</v>
      </c>
      <c r="AR2299">
        <v>7994749</v>
      </c>
      <c r="AS2299">
        <v>8247439</v>
      </c>
      <c r="AT2299">
        <v>4443768</v>
      </c>
      <c r="AU2299">
        <v>5494168</v>
      </c>
      <c r="AV2299">
        <v>9969088</v>
      </c>
      <c r="AW2299">
        <v>15109239</v>
      </c>
      <c r="AX2299">
        <v>14640296</v>
      </c>
      <c r="AY2299">
        <v>12652292</v>
      </c>
      <c r="AZ2299">
        <v>15105355</v>
      </c>
      <c r="BA2299">
        <v>10932831</v>
      </c>
      <c r="BB2299" t="s">
        <v>3796</v>
      </c>
      <c r="BC2299" t="s">
        <v>3797</v>
      </c>
      <c r="BD2299" t="s">
        <v>3813</v>
      </c>
      <c r="BE2299" t="s">
        <v>4605</v>
      </c>
      <c r="BF2299" t="s">
        <v>3734</v>
      </c>
      <c r="BG2299" t="s">
        <v>5747</v>
      </c>
      <c r="BH2299" t="s">
        <v>4947</v>
      </c>
      <c r="BI2299" t="s">
        <v>195</v>
      </c>
      <c r="BJ2299" t="s">
        <v>195</v>
      </c>
      <c r="BK2299" t="s">
        <v>3833</v>
      </c>
      <c r="BL2299" t="s">
        <v>7674</v>
      </c>
      <c r="BM2299" t="s">
        <v>4949</v>
      </c>
      <c r="BN2299" t="s">
        <v>5740</v>
      </c>
      <c r="BO2299" t="s">
        <v>4950</v>
      </c>
      <c r="BP2299" s="441" t="str">
        <f t="shared" si="35"/>
        <v>WA.2378.EBA.994.002.AG.523199</v>
      </c>
    </row>
    <row r="2300" spans="1:68">
      <c r="A2300" t="s">
        <v>5010</v>
      </c>
      <c r="B2300" t="s">
        <v>4936</v>
      </c>
      <c r="C2300" t="s">
        <v>4937</v>
      </c>
      <c r="D2300" t="s">
        <v>3795</v>
      </c>
      <c r="E2300" t="s">
        <v>197</v>
      </c>
      <c r="F2300" t="s">
        <v>3812</v>
      </c>
      <c r="G2300" t="s">
        <v>820</v>
      </c>
      <c r="H2300" t="s">
        <v>4938</v>
      </c>
      <c r="I2300">
        <v>9</v>
      </c>
      <c r="J2300" t="s">
        <v>5716</v>
      </c>
      <c r="K2300">
        <v>1</v>
      </c>
      <c r="L2300" t="s">
        <v>546</v>
      </c>
      <c r="M2300" t="s">
        <v>2018</v>
      </c>
      <c r="N2300" t="s">
        <v>112</v>
      </c>
      <c r="O2300" t="s">
        <v>557</v>
      </c>
      <c r="P2300" t="s">
        <v>8</v>
      </c>
      <c r="Q2300" t="s">
        <v>4570</v>
      </c>
      <c r="R2300" t="s">
        <v>4940</v>
      </c>
      <c r="S2300" t="s">
        <v>195</v>
      </c>
      <c r="T2300" t="s">
        <v>4570</v>
      </c>
      <c r="U2300" t="s">
        <v>4570</v>
      </c>
      <c r="V2300" t="s">
        <v>4951</v>
      </c>
      <c r="W2300" t="s">
        <v>4496</v>
      </c>
      <c r="X2300" t="s">
        <v>7675</v>
      </c>
      <c r="Y2300" t="s">
        <v>7676</v>
      </c>
      <c r="Z2300" t="s">
        <v>8</v>
      </c>
      <c r="AA2300">
        <v>0</v>
      </c>
      <c r="AB2300" t="s">
        <v>195</v>
      </c>
      <c r="AC2300">
        <v>0</v>
      </c>
      <c r="AD2300" t="s">
        <v>195</v>
      </c>
      <c r="AE2300">
        <v>0</v>
      </c>
      <c r="AF2300" t="s">
        <v>195</v>
      </c>
      <c r="AG2300">
        <v>0</v>
      </c>
      <c r="AH2300" t="s">
        <v>195</v>
      </c>
      <c r="AI2300">
        <v>8</v>
      </c>
      <c r="AJ2300" t="s">
        <v>106</v>
      </c>
      <c r="AK2300">
        <v>17500000</v>
      </c>
      <c r="AL2300">
        <v>140000000</v>
      </c>
      <c r="AM2300" t="s">
        <v>195</v>
      </c>
      <c r="AN2300">
        <v>0</v>
      </c>
      <c r="AO2300" t="s">
        <v>5011</v>
      </c>
      <c r="AP2300">
        <v>787685</v>
      </c>
      <c r="AQ2300">
        <v>3633689</v>
      </c>
      <c r="AR2300">
        <v>10363563</v>
      </c>
      <c r="AS2300">
        <v>10691125</v>
      </c>
      <c r="AT2300">
        <v>5760441</v>
      </c>
      <c r="AU2300">
        <v>7122069</v>
      </c>
      <c r="AV2300">
        <v>12922892</v>
      </c>
      <c r="AW2300">
        <v>19586051</v>
      </c>
      <c r="AX2300">
        <v>18978162</v>
      </c>
      <c r="AY2300">
        <v>16401119</v>
      </c>
      <c r="AZ2300">
        <v>19581016</v>
      </c>
      <c r="BA2300">
        <v>14172188</v>
      </c>
      <c r="BB2300" t="s">
        <v>3796</v>
      </c>
      <c r="BC2300" t="s">
        <v>3797</v>
      </c>
      <c r="BD2300" t="s">
        <v>3813</v>
      </c>
      <c r="BE2300" t="s">
        <v>4605</v>
      </c>
      <c r="BF2300" t="s">
        <v>3734</v>
      </c>
      <c r="BG2300" t="s">
        <v>5747</v>
      </c>
      <c r="BH2300" t="s">
        <v>4947</v>
      </c>
      <c r="BI2300" t="s">
        <v>195</v>
      </c>
      <c r="BJ2300" t="s">
        <v>195</v>
      </c>
      <c r="BK2300" t="s">
        <v>3833</v>
      </c>
      <c r="BL2300" t="s">
        <v>7677</v>
      </c>
      <c r="BM2300" t="s">
        <v>4949</v>
      </c>
      <c r="BN2300" t="s">
        <v>5740</v>
      </c>
      <c r="BO2300" t="s">
        <v>4950</v>
      </c>
      <c r="BP2300" s="441" t="str">
        <f t="shared" si="35"/>
        <v>WA.2378.EBA.994.002.AG.523199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024678-1E7B-4DBA-95B5-F0A9027A33C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35</vt:i4>
      </vt:variant>
    </vt:vector>
  </HeadingPairs>
  <TitlesOfParts>
    <vt:vector size="53" baseType="lpstr">
      <vt:lpstr>DIPA4_PUSDIK (2)</vt:lpstr>
      <vt:lpstr>DIPA Revisi 3</vt:lpstr>
      <vt:lpstr>SP2D ON</vt:lpstr>
      <vt:lpstr>PERAKUN</vt:lpstr>
      <vt:lpstr>GUP TUP</vt:lpstr>
      <vt:lpstr>SP2D</vt:lpstr>
      <vt:lpstr>SP2D Gaji</vt:lpstr>
      <vt:lpstr>PER BULAN</vt:lpstr>
      <vt:lpstr>Real SPAN vs SAKTI (Tanpa Gaji)</vt:lpstr>
      <vt:lpstr>Real SPAN vs SAKTI (Plus Gaji)</vt:lpstr>
      <vt:lpstr>PERSUBBID - Gaji</vt:lpstr>
      <vt:lpstr>PERSUBBID - Gaji Non Blokir</vt:lpstr>
      <vt:lpstr>TANPA GAJI</vt:lpstr>
      <vt:lpstr>PERSUBBID + GAJI</vt:lpstr>
      <vt:lpstr>PERSUBBID + GAJI Non Blokir</vt:lpstr>
      <vt:lpstr>DENGAN GAJI</vt:lpstr>
      <vt:lpstr>DIPA3</vt:lpstr>
      <vt:lpstr>HistoryDIPA</vt:lpstr>
      <vt:lpstr>'DIPA4_PUSDIK (2)'!cAkun</vt:lpstr>
      <vt:lpstr>'DIPA4_PUSDIK (2)'!chkAkun</vt:lpstr>
      <vt:lpstr>'DIPA4_PUSDIK (2)'!chkKegiatan</vt:lpstr>
      <vt:lpstr>'DIPA4_PUSDIK (2)'!chkKomponen</vt:lpstr>
      <vt:lpstr>'DIPA4_PUSDIK (2)'!chkKRO</vt:lpstr>
      <vt:lpstr>'DIPA4_PUSDIK (2)'!chkProgram</vt:lpstr>
      <vt:lpstr>'DIPA4_PUSDIK (2)'!chkRO</vt:lpstr>
      <vt:lpstr>'DIPA4_PUSDIK (2)'!chksKomponen</vt:lpstr>
      <vt:lpstr>'DIPA4_PUSDIK (2)'!cKegiatan</vt:lpstr>
      <vt:lpstr>'DIPA4_PUSDIK (2)'!cKomponen</vt:lpstr>
      <vt:lpstr>'DIPA4_PUSDIK (2)'!cKRO</vt:lpstr>
      <vt:lpstr>'DIPA4_PUSDIK (2)'!cProgram</vt:lpstr>
      <vt:lpstr>'DIPA4_PUSDIK (2)'!cRO</vt:lpstr>
      <vt:lpstr>'DIPA4_PUSDIK (2)'!cSKomponen</vt:lpstr>
      <vt:lpstr>'DENGAN GAJI'!Print_Area</vt:lpstr>
      <vt:lpstr>'DIPA Revisi 3'!Print_Area</vt:lpstr>
      <vt:lpstr>'DIPA4_PUSDIK (2)'!Print_Area</vt:lpstr>
      <vt:lpstr>'GUP TUP'!Print_Area</vt:lpstr>
      <vt:lpstr>'PER BULAN'!Print_Area</vt:lpstr>
      <vt:lpstr>PERAKUN!Print_Area</vt:lpstr>
      <vt:lpstr>'PERSUBBID - Gaji'!Print_Area</vt:lpstr>
      <vt:lpstr>'PERSUBBID - Gaji Non Blokir'!Print_Area</vt:lpstr>
      <vt:lpstr>'PERSUBBID + GAJI'!Print_Area</vt:lpstr>
      <vt:lpstr>'PERSUBBID + GAJI Non Blokir'!Print_Area</vt:lpstr>
      <vt:lpstr>'Real SPAN vs SAKTI (Plus Gaji)'!Print_Area</vt:lpstr>
      <vt:lpstr>'Real SPAN vs SAKTI (Tanpa Gaji)'!Print_Area</vt:lpstr>
      <vt:lpstr>'SP2D ON'!Print_Area</vt:lpstr>
      <vt:lpstr>'TANPA GAJI'!Print_Area</vt:lpstr>
      <vt:lpstr>'DIPA Revisi 3'!Print_Titles</vt:lpstr>
      <vt:lpstr>'DIPA4_PUSDIK (2)'!Print_Titles</vt:lpstr>
      <vt:lpstr>'PER BULAN'!Print_Titles</vt:lpstr>
      <vt:lpstr>PERAKUN!Print_Titles</vt:lpstr>
      <vt:lpstr>'SP2D ON'!Print_Titles</vt:lpstr>
      <vt:lpstr>'DIPA Revisi 3'!Start_Jadi</vt:lpstr>
      <vt:lpstr>'DIPA4_PUSDIK (2)'!Start_Jadi</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PUSDIKKP</cp:lastModifiedBy>
  <cp:lastPrinted>2022-08-11T10:04:37Z</cp:lastPrinted>
  <dcterms:created xsi:type="dcterms:W3CDTF">2021-07-27T04:05:22Z</dcterms:created>
  <dcterms:modified xsi:type="dcterms:W3CDTF">2022-08-11T10:08:01Z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c0e67a36-e99b-4730-a9cc-150ecbef65f4</vt:lpwstr>
  </property>
</Properties>
</file>